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ramerHowell\Documents\"/>
    </mc:Choice>
  </mc:AlternateContent>
  <xr:revisionPtr revIDLastSave="0" documentId="13_ncr:1_{0CF076B5-B5D3-46DA-AEEA-85545CCE3106}" xr6:coauthVersionLast="47" xr6:coauthVersionMax="47" xr10:uidLastSave="{00000000-0000-0000-0000-000000000000}"/>
  <bookViews>
    <workbookView xWindow="-4965" yWindow="-21720" windowWidth="38640" windowHeight="21120" xr2:uid="{A669F678-66EE-413C-B3A6-BF3471BF978C}"/>
  </bookViews>
  <sheets>
    <sheet name="Reference rate approach" sheetId="17" r:id="rId1"/>
    <sheet name="Single cohort" sheetId="11" r:id="rId2"/>
    <sheet name="Calculation example" sheetId="16" r:id="rId3"/>
    <sheet name="Product features " sheetId="8" r:id="rId4"/>
    <sheet name="Assumptions -&gt;" sheetId="14" r:id="rId5"/>
    <sheet name="Pricing inforce" sheetId="1" r:id="rId6"/>
    <sheet name="Surrender predictive model" sheetId="4" r:id="rId7"/>
    <sheet name="Non-systematic PWDs" sheetId="5" r:id="rId8"/>
    <sheet name="Mortality" sheetId="6" r:id="rId9"/>
  </sheets>
  <externalReferences>
    <externalReference r:id="rId10"/>
  </externalReferences>
  <definedNames>
    <definedName name="accumulation">'Calculation example'!$AS$11:$BA$779</definedName>
    <definedName name="annual_volume">#REF!</definedName>
    <definedName name="i_CapOnCap">[1]Control!$C$28</definedName>
    <definedName name="i_caymanhaircut">[1]Control!$C$7</definedName>
    <definedName name="i_corporatetax">[1]Control!$C$3</definedName>
    <definedName name="i_LOCamount">[1]Control!$C$4</definedName>
    <definedName name="i_LOCcost">[1]Control!$C$5</definedName>
    <definedName name="i_OCR">[1]Control!$C$13</definedName>
    <definedName name="i_OpEx">[1]Control!$C$8</definedName>
    <definedName name="i_overridecredit">[1]Control!$C$12</definedName>
    <definedName name="i_RBCC1cs">[1]Control!$C$23</definedName>
    <definedName name="i_RBCC1cs_hedge">[1]Control!$C$24</definedName>
    <definedName name="i_RBCC1o">[1]Control!$C$22</definedName>
    <definedName name="i_RBCC3_nonSC">[1]Control!$C$26</definedName>
    <definedName name="i_RBCC3_SC">[1]Control!$C$25</definedName>
    <definedName name="i_RBCtarget">[1]Control!$C$27</definedName>
    <definedName name="i_reservefinancingcost">[1]Control!$C$6</definedName>
    <definedName name="i_salestotal_glwb">[1]Control!#REF!</definedName>
    <definedName name="i_salestotal_myga">[1]Control!#REF!</definedName>
    <definedName name="i_trailcede_glwb">[1]Control!$C$17</definedName>
    <definedName name="i_trailcede_myga">[1]Control!$C$19</definedName>
    <definedName name="i_upfrontcede_glwb">[1]Control!$C$16</definedName>
    <definedName name="i_upfrontcede_myga">[1]Control!$C$18</definedName>
    <definedName name="i_yieldshock">[1]Control!$C$9</definedName>
    <definedName name="increment">'Calculation example'!$BC$11:$BK$779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proj_years">#REF!</definedName>
    <definedName name="retained">#REF!</definedName>
    <definedName name="retained_full">#REF!</definedName>
  </definedNames>
  <calcPr calcId="191029"/>
  <pivotCaches>
    <pivotCache cacheId="45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7" i="17" l="1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AB388" i="11"/>
  <c r="AB389" i="11"/>
  <c r="AB390" i="11"/>
  <c r="AB391" i="11"/>
  <c r="AB392" i="11"/>
  <c r="AB393" i="11"/>
  <c r="AB394" i="11"/>
  <c r="AB395" i="11"/>
  <c r="AB396" i="11"/>
  <c r="AB397" i="11"/>
  <c r="AB398" i="11"/>
  <c r="AB399" i="11"/>
  <c r="AB400" i="11"/>
  <c r="AB401" i="11"/>
  <c r="AB402" i="11"/>
  <c r="AB403" i="11"/>
  <c r="AB404" i="11"/>
  <c r="AB405" i="11"/>
  <c r="AB406" i="11"/>
  <c r="AB407" i="11"/>
  <c r="AB408" i="11"/>
  <c r="AB409" i="11"/>
  <c r="AB410" i="11"/>
  <c r="AB411" i="11"/>
  <c r="AB412" i="11"/>
  <c r="AB413" i="11"/>
  <c r="AB414" i="11"/>
  <c r="AB415" i="11"/>
  <c r="AB416" i="11"/>
  <c r="AB417" i="11"/>
  <c r="AB418" i="11"/>
  <c r="AB419" i="11"/>
  <c r="AB420" i="11"/>
  <c r="AB421" i="11"/>
  <c r="AB422" i="11"/>
  <c r="AB423" i="11"/>
  <c r="AB424" i="11"/>
  <c r="AB425" i="11"/>
  <c r="AB426" i="11"/>
  <c r="AB427" i="11"/>
  <c r="AB428" i="11"/>
  <c r="AB429" i="11"/>
  <c r="AB430" i="11"/>
  <c r="AB431" i="11"/>
  <c r="AB432" i="11"/>
  <c r="AB433" i="11"/>
  <c r="AB434" i="11"/>
  <c r="AB435" i="11"/>
  <c r="AB436" i="11"/>
  <c r="AB437" i="11"/>
  <c r="AB438" i="11"/>
  <c r="AB439" i="11"/>
  <c r="AB440" i="11"/>
  <c r="AB441" i="11"/>
  <c r="AB442" i="11"/>
  <c r="AB443" i="11"/>
  <c r="AB444" i="11"/>
  <c r="AB445" i="11"/>
  <c r="AB446" i="11"/>
  <c r="AB447" i="11"/>
  <c r="AB448" i="11"/>
  <c r="AB449" i="11"/>
  <c r="AB450" i="11"/>
  <c r="AB451" i="11"/>
  <c r="AB452" i="11"/>
  <c r="AB453" i="11"/>
  <c r="AB454" i="11"/>
  <c r="AB455" i="11"/>
  <c r="AB456" i="11"/>
  <c r="AB457" i="11"/>
  <c r="AB458" i="11"/>
  <c r="AB459" i="11"/>
  <c r="AB460" i="11"/>
  <c r="AB461" i="11"/>
  <c r="AB462" i="11"/>
  <c r="AB463" i="11"/>
  <c r="AB464" i="11"/>
  <c r="AB465" i="11"/>
  <c r="AB466" i="11"/>
  <c r="AB467" i="11"/>
  <c r="AB468" i="11"/>
  <c r="AB469" i="11"/>
  <c r="AB470" i="11"/>
  <c r="AB471" i="11"/>
  <c r="AB472" i="11"/>
  <c r="AB473" i="11"/>
  <c r="AB474" i="11"/>
  <c r="AB475" i="11"/>
  <c r="AB476" i="11"/>
  <c r="AB477" i="11"/>
  <c r="AB478" i="11"/>
  <c r="AB479" i="11"/>
  <c r="AB480" i="11"/>
  <c r="AB481" i="11"/>
  <c r="AB482" i="11"/>
  <c r="AB483" i="11"/>
  <c r="AB484" i="11"/>
  <c r="AB485" i="11"/>
  <c r="AB486" i="11"/>
  <c r="AB487" i="11"/>
  <c r="AB488" i="11"/>
  <c r="AB489" i="11"/>
  <c r="AB490" i="11"/>
  <c r="AB491" i="11"/>
  <c r="AB492" i="11"/>
  <c r="AB493" i="11"/>
  <c r="AB494" i="11"/>
  <c r="AB495" i="11"/>
  <c r="AB496" i="11"/>
  <c r="AB497" i="11"/>
  <c r="AB498" i="11"/>
  <c r="AB499" i="11"/>
  <c r="AB500" i="11"/>
  <c r="AB501" i="11"/>
  <c r="AB502" i="11"/>
  <c r="AB503" i="11"/>
  <c r="AB504" i="11"/>
  <c r="AB505" i="11"/>
  <c r="AB506" i="11"/>
  <c r="AB507" i="11"/>
  <c r="AB508" i="11"/>
  <c r="AB509" i="11"/>
  <c r="AB510" i="11"/>
  <c r="AB511" i="11"/>
  <c r="AB512" i="11"/>
  <c r="AB513" i="11"/>
  <c r="AB514" i="11"/>
  <c r="AB515" i="11"/>
  <c r="AB516" i="11"/>
  <c r="AB517" i="11"/>
  <c r="AB518" i="11"/>
  <c r="AB519" i="11"/>
  <c r="AB520" i="11"/>
  <c r="AB521" i="11"/>
  <c r="AB522" i="11"/>
  <c r="AB523" i="11"/>
  <c r="AB524" i="11"/>
  <c r="AB525" i="11"/>
  <c r="AB526" i="11"/>
  <c r="AB527" i="11"/>
  <c r="AB528" i="11"/>
  <c r="AB529" i="11"/>
  <c r="AB530" i="11"/>
  <c r="AB531" i="11"/>
  <c r="AB532" i="11"/>
  <c r="AB533" i="11"/>
  <c r="AB534" i="11"/>
  <c r="AB535" i="11"/>
  <c r="AB536" i="11"/>
  <c r="AB537" i="11"/>
  <c r="AB538" i="11"/>
  <c r="AB539" i="11"/>
  <c r="AB540" i="11"/>
  <c r="AB541" i="11"/>
  <c r="AB542" i="11"/>
  <c r="AB543" i="11"/>
  <c r="AB544" i="11"/>
  <c r="AB545" i="11"/>
  <c r="AB546" i="11"/>
  <c r="AB547" i="11"/>
  <c r="AB548" i="11"/>
  <c r="AB549" i="11"/>
  <c r="AB550" i="11"/>
  <c r="AB551" i="11"/>
  <c r="AB552" i="11"/>
  <c r="AB553" i="11"/>
  <c r="AB554" i="11"/>
  <c r="AB555" i="11"/>
  <c r="AB556" i="11"/>
  <c r="AB557" i="11"/>
  <c r="AB558" i="11"/>
  <c r="AB559" i="11"/>
  <c r="AB560" i="11"/>
  <c r="AB561" i="11"/>
  <c r="AB562" i="11"/>
  <c r="AB563" i="11"/>
  <c r="AB564" i="11"/>
  <c r="AB565" i="11"/>
  <c r="AB566" i="11"/>
  <c r="AB567" i="11"/>
  <c r="AB568" i="11"/>
  <c r="AB569" i="11"/>
  <c r="AB570" i="11"/>
  <c r="AB571" i="11"/>
  <c r="AB572" i="11"/>
  <c r="AB573" i="11"/>
  <c r="AB574" i="11"/>
  <c r="AB575" i="11"/>
  <c r="AB576" i="11"/>
  <c r="AB577" i="11"/>
  <c r="AB578" i="11"/>
  <c r="AB579" i="11"/>
  <c r="AB580" i="11"/>
  <c r="AB581" i="11"/>
  <c r="AB582" i="11"/>
  <c r="AB583" i="11"/>
  <c r="AB584" i="11"/>
  <c r="AB585" i="11"/>
  <c r="AB586" i="11"/>
  <c r="AB587" i="11"/>
  <c r="AB588" i="11"/>
  <c r="AB589" i="11"/>
  <c r="AB590" i="11"/>
  <c r="AB591" i="11"/>
  <c r="AB592" i="11"/>
  <c r="AB593" i="11"/>
  <c r="AB594" i="11"/>
  <c r="AB595" i="11"/>
  <c r="AB596" i="11"/>
  <c r="AB597" i="11"/>
  <c r="AB598" i="11"/>
  <c r="AB599" i="11"/>
  <c r="AB600" i="11"/>
  <c r="AB601" i="11"/>
  <c r="AB602" i="11"/>
  <c r="AB603" i="11"/>
  <c r="AB604" i="11"/>
  <c r="AB605" i="11"/>
  <c r="AB606" i="11"/>
  <c r="AB607" i="11"/>
  <c r="AB608" i="11"/>
  <c r="AB609" i="11"/>
  <c r="AB610" i="11"/>
  <c r="AB611" i="11"/>
  <c r="AB612" i="11"/>
  <c r="AB613" i="11"/>
  <c r="AB614" i="11"/>
  <c r="AB615" i="11"/>
  <c r="AB616" i="11"/>
  <c r="AB617" i="11"/>
  <c r="AB618" i="11"/>
  <c r="AB619" i="11"/>
  <c r="AB620" i="11"/>
  <c r="AB621" i="11"/>
  <c r="AB622" i="11"/>
  <c r="AB623" i="11"/>
  <c r="AB624" i="11"/>
  <c r="AB625" i="11"/>
  <c r="AB626" i="11"/>
  <c r="AB627" i="11"/>
  <c r="AB628" i="11"/>
  <c r="AB629" i="11"/>
  <c r="AB630" i="11"/>
  <c r="AB631" i="11"/>
  <c r="AB632" i="11"/>
  <c r="AB633" i="11"/>
  <c r="AB634" i="11"/>
  <c r="AB635" i="11"/>
  <c r="AB636" i="11"/>
  <c r="AB637" i="11"/>
  <c r="AB638" i="11"/>
  <c r="AB639" i="11"/>
  <c r="AB640" i="11"/>
  <c r="AB641" i="11"/>
  <c r="AB642" i="11"/>
  <c r="AB643" i="11"/>
  <c r="AB644" i="11"/>
  <c r="AB645" i="11"/>
  <c r="AB646" i="11"/>
  <c r="AB647" i="11"/>
  <c r="AB648" i="11"/>
  <c r="AB649" i="11"/>
  <c r="AB650" i="11"/>
  <c r="AB651" i="11"/>
  <c r="AB652" i="11"/>
  <c r="AB653" i="11"/>
  <c r="AB654" i="11"/>
  <c r="AB655" i="11"/>
  <c r="AB656" i="11"/>
  <c r="AB657" i="11"/>
  <c r="AB658" i="11"/>
  <c r="AB659" i="11"/>
  <c r="AB660" i="11"/>
  <c r="AB661" i="11"/>
  <c r="AB662" i="11"/>
  <c r="AB663" i="11"/>
  <c r="AB664" i="11"/>
  <c r="AB665" i="11"/>
  <c r="AB666" i="11"/>
  <c r="AB667" i="11"/>
  <c r="AB668" i="11"/>
  <c r="AB669" i="11"/>
  <c r="AB670" i="11"/>
  <c r="AB671" i="11"/>
  <c r="AB672" i="11"/>
  <c r="AB673" i="11"/>
  <c r="AB674" i="11"/>
  <c r="AB675" i="11"/>
  <c r="AB676" i="11"/>
  <c r="AB677" i="11"/>
  <c r="AB678" i="11"/>
  <c r="AB679" i="11"/>
  <c r="AB680" i="11"/>
  <c r="AB681" i="11"/>
  <c r="AB682" i="11"/>
  <c r="AB683" i="11"/>
  <c r="AB684" i="11"/>
  <c r="AB685" i="11"/>
  <c r="AB686" i="11"/>
  <c r="AB687" i="11"/>
  <c r="AB688" i="11"/>
  <c r="AB689" i="11"/>
  <c r="AB690" i="11"/>
  <c r="AB691" i="11"/>
  <c r="AB692" i="11"/>
  <c r="AB693" i="11"/>
  <c r="AB694" i="11"/>
  <c r="AB695" i="11"/>
  <c r="AB696" i="11"/>
  <c r="AB697" i="11"/>
  <c r="AB698" i="11"/>
  <c r="AB699" i="11"/>
  <c r="AB700" i="11"/>
  <c r="AB701" i="11"/>
  <c r="AB702" i="11"/>
  <c r="AB703" i="11"/>
  <c r="AB704" i="11"/>
  <c r="AB705" i="11"/>
  <c r="AB706" i="11"/>
  <c r="AB707" i="11"/>
  <c r="AB708" i="11"/>
  <c r="AB709" i="11"/>
  <c r="AB710" i="11"/>
  <c r="AB711" i="11"/>
  <c r="AB712" i="11"/>
  <c r="AB713" i="11"/>
  <c r="AB714" i="11"/>
  <c r="AB715" i="11"/>
  <c r="AB716" i="11"/>
  <c r="AB717" i="11"/>
  <c r="AB718" i="11"/>
  <c r="AB719" i="11"/>
  <c r="AB720" i="11"/>
  <c r="AB721" i="11"/>
  <c r="AB722" i="11"/>
  <c r="AB723" i="11"/>
  <c r="AB724" i="11"/>
  <c r="AB725" i="11"/>
  <c r="AB726" i="11"/>
  <c r="AB727" i="11"/>
  <c r="AB728" i="11"/>
  <c r="AB729" i="11"/>
  <c r="AB730" i="11"/>
  <c r="AB731" i="11"/>
  <c r="AB732" i="11"/>
  <c r="AB733" i="11"/>
  <c r="AB734" i="11"/>
  <c r="AB735" i="11"/>
  <c r="AB736" i="11"/>
  <c r="AB737" i="11"/>
  <c r="AB738" i="11"/>
  <c r="AB739" i="11"/>
  <c r="AB740" i="11"/>
  <c r="AB741" i="11"/>
  <c r="AB742" i="11"/>
  <c r="AB743" i="11"/>
  <c r="AB744" i="11"/>
  <c r="AB745" i="11"/>
  <c r="AB746" i="11"/>
  <c r="AB747" i="11"/>
  <c r="AB748" i="11"/>
  <c r="AB749" i="11"/>
  <c r="AB750" i="11"/>
  <c r="AB751" i="11"/>
  <c r="AB752" i="11"/>
  <c r="AB753" i="11"/>
  <c r="AB754" i="11"/>
  <c r="AB755" i="11"/>
  <c r="AB756" i="11"/>
  <c r="AB757" i="11"/>
  <c r="AB758" i="11"/>
  <c r="AB759" i="11"/>
  <c r="AB760" i="11"/>
  <c r="AB761" i="11"/>
  <c r="AB762" i="11"/>
  <c r="AB763" i="11"/>
  <c r="AB764" i="11"/>
  <c r="AB765" i="11"/>
  <c r="AB766" i="11"/>
  <c r="AB767" i="11"/>
  <c r="AB768" i="11"/>
  <c r="AB769" i="11"/>
  <c r="AB770" i="11"/>
  <c r="AB771" i="11"/>
  <c r="AB772" i="11"/>
  <c r="AB773" i="11"/>
  <c r="AB774" i="11"/>
  <c r="AB775" i="11"/>
  <c r="AB776" i="11"/>
  <c r="AB9" i="11"/>
  <c r="AB8" i="11"/>
  <c r="J12" i="16"/>
  <c r="J13" i="16"/>
  <c r="J14" i="16"/>
  <c r="J15" i="16"/>
  <c r="J16" i="16"/>
  <c r="J17" i="16"/>
  <c r="J18" i="16"/>
  <c r="J19" i="16"/>
  <c r="J20" i="16"/>
  <c r="J21" i="16"/>
  <c r="J22" i="16"/>
  <c r="J11" i="16"/>
  <c r="E12" i="17" l="1"/>
  <c r="E14" i="17" s="1"/>
  <c r="E15" i="17" s="1"/>
  <c r="F6" i="17"/>
  <c r="G6" i="17" s="1"/>
  <c r="H6" i="17" s="1"/>
  <c r="I6" i="17" s="1"/>
  <c r="J6" i="17" s="1"/>
  <c r="K6" i="17" s="1"/>
  <c r="L6" i="17" s="1"/>
  <c r="M6" i="17" s="1"/>
  <c r="N6" i="17" s="1"/>
  <c r="O6" i="17" s="1"/>
  <c r="P6" i="17" s="1"/>
  <c r="Q6" i="17" s="1"/>
  <c r="R6" i="17" s="1"/>
  <c r="S6" i="17" s="1"/>
  <c r="T6" i="17" s="1"/>
  <c r="U6" i="17" s="1"/>
  <c r="V6" i="17" s="1"/>
  <c r="W6" i="17" s="1"/>
  <c r="X6" i="17" s="1"/>
  <c r="Y6" i="17" s="1"/>
  <c r="Z6" i="17" s="1"/>
  <c r="AA6" i="17" s="1"/>
  <c r="AB6" i="17" s="1"/>
  <c r="AC6" i="17" s="1"/>
  <c r="AD6" i="17" s="1"/>
  <c r="AE6" i="17" s="1"/>
  <c r="AF6" i="17" s="1"/>
  <c r="AG6" i="17" s="1"/>
  <c r="AH6" i="17" s="1"/>
  <c r="AI6" i="17" s="1"/>
  <c r="AJ6" i="17" s="1"/>
  <c r="AK6" i="17" s="1"/>
  <c r="AL6" i="17" s="1"/>
  <c r="AM6" i="17" s="1"/>
  <c r="AN6" i="17" s="1"/>
  <c r="AO6" i="17" s="1"/>
  <c r="AP6" i="17" s="1"/>
  <c r="AQ6" i="17" s="1"/>
  <c r="AR6" i="17" s="1"/>
  <c r="AS6" i="17" s="1"/>
  <c r="AT6" i="17" s="1"/>
  <c r="AU6" i="17" s="1"/>
  <c r="AV6" i="17" s="1"/>
  <c r="AW6" i="17" s="1"/>
  <c r="AX6" i="17" s="1"/>
  <c r="AY6" i="17" s="1"/>
  <c r="AZ6" i="17" s="1"/>
  <c r="BA6" i="17" s="1"/>
  <c r="BB6" i="17" s="1"/>
  <c r="BC6" i="17" s="1"/>
  <c r="BD6" i="17" s="1"/>
  <c r="BE6" i="17" s="1"/>
  <c r="BF6" i="17" s="1"/>
  <c r="BG6" i="17" s="1"/>
  <c r="BH6" i="17" s="1"/>
  <c r="BI6" i="17" s="1"/>
  <c r="BJ6" i="17" s="1"/>
  <c r="BK6" i="17" s="1"/>
  <c r="BL6" i="17" s="1"/>
  <c r="BM6" i="17" s="1"/>
  <c r="BN6" i="17" s="1"/>
  <c r="BO6" i="17" s="1"/>
  <c r="BP6" i="17" s="1"/>
  <c r="BQ6" i="17" s="1"/>
  <c r="BR6" i="17" s="1"/>
  <c r="BS6" i="17" s="1"/>
  <c r="BT6" i="17" s="1"/>
  <c r="BU6" i="17" s="1"/>
  <c r="BV6" i="17" s="1"/>
  <c r="BW6" i="17" s="1"/>
  <c r="BX6" i="17" s="1"/>
  <c r="BY6" i="17" s="1"/>
  <c r="BZ6" i="17" s="1"/>
  <c r="CA6" i="17" s="1"/>
  <c r="CB6" i="17" s="1"/>
  <c r="CC6" i="17" s="1"/>
  <c r="CD6" i="17" s="1"/>
  <c r="CE6" i="17" s="1"/>
  <c r="CF6" i="17" s="1"/>
  <c r="CG6" i="17" s="1"/>
  <c r="CH6" i="17" s="1"/>
  <c r="CI6" i="17" s="1"/>
  <c r="CJ6" i="17" s="1"/>
  <c r="CK6" i="17" s="1"/>
  <c r="CL6" i="17" s="1"/>
  <c r="CM6" i="17" s="1"/>
  <c r="CN6" i="17" s="1"/>
  <c r="CO6" i="17" s="1"/>
  <c r="CP6" i="17" s="1"/>
  <c r="CQ6" i="17" s="1"/>
  <c r="CR6" i="17" s="1"/>
  <c r="CS6" i="17" s="1"/>
  <c r="CT6" i="17" s="1"/>
  <c r="CU6" i="17" s="1"/>
  <c r="CV6" i="17" s="1"/>
  <c r="CW6" i="17" s="1"/>
  <c r="CX6" i="17" s="1"/>
  <c r="CY6" i="17" s="1"/>
  <c r="CZ6" i="17" s="1"/>
  <c r="DA6" i="17" s="1"/>
  <c r="DB6" i="17" s="1"/>
  <c r="DC6" i="17" s="1"/>
  <c r="DD6" i="17" s="1"/>
  <c r="DE6" i="17" s="1"/>
  <c r="DF6" i="17" s="1"/>
  <c r="DG6" i="17" s="1"/>
  <c r="DH6" i="17" s="1"/>
  <c r="DI6" i="17" s="1"/>
  <c r="DJ6" i="17" s="1"/>
  <c r="DK6" i="17" s="1"/>
  <c r="DL6" i="17" s="1"/>
  <c r="DM6" i="17" s="1"/>
  <c r="DN6" i="17" s="1"/>
  <c r="DO6" i="17" s="1"/>
  <c r="DP6" i="17" s="1"/>
  <c r="DQ6" i="17" s="1"/>
  <c r="DR6" i="17" s="1"/>
  <c r="DS6" i="17" s="1"/>
  <c r="DT6" i="17" s="1"/>
  <c r="DU6" i="17" s="1"/>
  <c r="DV6" i="17" s="1"/>
  <c r="DW6" i="17" s="1"/>
  <c r="DX6" i="17" s="1"/>
  <c r="DY6" i="17" s="1"/>
  <c r="DZ6" i="17" s="1"/>
  <c r="EA6" i="17" s="1"/>
  <c r="EB6" i="17" s="1"/>
  <c r="EC6" i="17" s="1"/>
  <c r="ED6" i="17" s="1"/>
  <c r="EE6" i="17" s="1"/>
  <c r="EF6" i="17" s="1"/>
  <c r="EG6" i="17" s="1"/>
  <c r="EH6" i="17" s="1"/>
  <c r="EI6" i="17" s="1"/>
  <c r="EJ6" i="17" s="1"/>
  <c r="EK6" i="17" s="1"/>
  <c r="EL6" i="17" s="1"/>
  <c r="EM6" i="17" s="1"/>
  <c r="EN6" i="17" s="1"/>
  <c r="EO6" i="17" s="1"/>
  <c r="EP6" i="17" s="1"/>
  <c r="EQ6" i="17" s="1"/>
  <c r="ER6" i="17" s="1"/>
  <c r="ES6" i="17" s="1"/>
  <c r="ET6" i="17" s="1"/>
  <c r="EU6" i="17" s="1"/>
  <c r="EV6" i="17" s="1"/>
  <c r="EW6" i="17" s="1"/>
  <c r="EX6" i="17" s="1"/>
  <c r="EY6" i="17" s="1"/>
  <c r="EZ6" i="17" s="1"/>
  <c r="FA6" i="17" s="1"/>
  <c r="FB6" i="17" s="1"/>
  <c r="FC6" i="17" s="1"/>
  <c r="FD6" i="17" s="1"/>
  <c r="FE6" i="17" s="1"/>
  <c r="FF6" i="17" s="1"/>
  <c r="FG6" i="17" s="1"/>
  <c r="FH6" i="17" s="1"/>
  <c r="FI6" i="17" s="1"/>
  <c r="FJ6" i="17" s="1"/>
  <c r="FK6" i="17" s="1"/>
  <c r="FL6" i="17" s="1"/>
  <c r="FM6" i="17" s="1"/>
  <c r="FN6" i="17" s="1"/>
  <c r="FO6" i="17" s="1"/>
  <c r="FP6" i="17" s="1"/>
  <c r="FQ6" i="17" s="1"/>
  <c r="FR6" i="17" s="1"/>
  <c r="FS6" i="17" s="1"/>
  <c r="FT6" i="17" s="1"/>
  <c r="FU6" i="17" s="1"/>
  <c r="FV6" i="17" s="1"/>
  <c r="FW6" i="17" s="1"/>
  <c r="FX6" i="17" s="1"/>
  <c r="FY6" i="17" s="1"/>
  <c r="FZ6" i="17" s="1"/>
  <c r="GA6" i="17" s="1"/>
  <c r="GB6" i="17" s="1"/>
  <c r="GC6" i="17" s="1"/>
  <c r="GD6" i="17" s="1"/>
  <c r="GE6" i="17" s="1"/>
  <c r="GF6" i="17" s="1"/>
  <c r="GG6" i="17" s="1"/>
  <c r="GH6" i="17" s="1"/>
  <c r="GI6" i="17" s="1"/>
  <c r="GJ6" i="17" s="1"/>
  <c r="GK6" i="17" s="1"/>
  <c r="GL6" i="17" s="1"/>
  <c r="GM6" i="17" s="1"/>
  <c r="GN6" i="17" s="1"/>
  <c r="GO6" i="17" s="1"/>
  <c r="GP6" i="17" s="1"/>
  <c r="GQ6" i="17" s="1"/>
  <c r="GR6" i="17" s="1"/>
  <c r="GS6" i="17" s="1"/>
  <c r="GT6" i="17" s="1"/>
  <c r="GU6" i="17" s="1"/>
  <c r="GV6" i="17" s="1"/>
  <c r="GW6" i="17" s="1"/>
  <c r="GX6" i="17" s="1"/>
  <c r="GY6" i="17" s="1"/>
  <c r="GZ6" i="17" s="1"/>
  <c r="HA6" i="17" s="1"/>
  <c r="HB6" i="17" s="1"/>
  <c r="HC6" i="17" s="1"/>
  <c r="HD6" i="17" s="1"/>
  <c r="HE6" i="17" s="1"/>
  <c r="HF6" i="17" s="1"/>
  <c r="HG6" i="17" s="1"/>
  <c r="HH6" i="17" s="1"/>
  <c r="HI6" i="17" s="1"/>
  <c r="HJ6" i="17" s="1"/>
  <c r="HK6" i="17" s="1"/>
  <c r="HL6" i="17" s="1"/>
  <c r="HM6" i="17" s="1"/>
  <c r="HN6" i="17" s="1"/>
  <c r="HO6" i="17" s="1"/>
  <c r="HP6" i="17" s="1"/>
  <c r="HQ6" i="17" s="1"/>
  <c r="HR6" i="17" s="1"/>
  <c r="HS6" i="17" s="1"/>
  <c r="HT6" i="17" s="1"/>
  <c r="HU6" i="17" s="1"/>
  <c r="HV6" i="17" s="1"/>
  <c r="HW6" i="17" s="1"/>
  <c r="HX6" i="17" s="1"/>
  <c r="HY6" i="17" s="1"/>
  <c r="HZ6" i="17" s="1"/>
  <c r="IA6" i="17" s="1"/>
  <c r="IB6" i="17" s="1"/>
  <c r="IC6" i="17" s="1"/>
  <c r="ID6" i="17" s="1"/>
  <c r="IE6" i="17" s="1"/>
  <c r="IF6" i="17" s="1"/>
  <c r="IG6" i="17" s="1"/>
  <c r="IH6" i="17" s="1"/>
  <c r="II6" i="17" s="1"/>
  <c r="IJ6" i="17" s="1"/>
  <c r="IK6" i="17" s="1"/>
  <c r="IL6" i="17" s="1"/>
  <c r="IM6" i="17" s="1"/>
  <c r="IN6" i="17" s="1"/>
  <c r="IO6" i="17" s="1"/>
  <c r="IP6" i="17" s="1"/>
  <c r="IQ6" i="17" s="1"/>
  <c r="IR6" i="17" s="1"/>
  <c r="IS6" i="17" s="1"/>
  <c r="IT6" i="17" s="1"/>
  <c r="IU6" i="17" s="1"/>
  <c r="IV6" i="17" s="1"/>
  <c r="IW6" i="17" s="1"/>
  <c r="IX6" i="17" s="1"/>
  <c r="IY6" i="17" s="1"/>
  <c r="IZ6" i="17" s="1"/>
  <c r="JA6" i="17" s="1"/>
  <c r="JB6" i="17" s="1"/>
  <c r="JC6" i="17" s="1"/>
  <c r="JD6" i="17" s="1"/>
  <c r="JE6" i="17" s="1"/>
  <c r="JF6" i="17" s="1"/>
  <c r="JG6" i="17" s="1"/>
  <c r="JH6" i="17" s="1"/>
  <c r="JI6" i="17" s="1"/>
  <c r="JJ6" i="17" s="1"/>
  <c r="JK6" i="17" s="1"/>
  <c r="JL6" i="17" s="1"/>
  <c r="JM6" i="17" s="1"/>
  <c r="JN6" i="17" s="1"/>
  <c r="JO6" i="17" s="1"/>
  <c r="JP6" i="17" s="1"/>
  <c r="JQ6" i="17" s="1"/>
  <c r="JR6" i="17" s="1"/>
  <c r="JS6" i="17" s="1"/>
  <c r="JT6" i="17" s="1"/>
  <c r="JU6" i="17" s="1"/>
  <c r="JV6" i="17" s="1"/>
  <c r="JW6" i="17" s="1"/>
  <c r="JX6" i="17" s="1"/>
  <c r="JY6" i="17" s="1"/>
  <c r="JZ6" i="17" s="1"/>
  <c r="KA6" i="17" s="1"/>
  <c r="KB6" i="17" s="1"/>
  <c r="KC6" i="17" s="1"/>
  <c r="KD6" i="17" s="1"/>
  <c r="KE6" i="17" s="1"/>
  <c r="KF6" i="17" s="1"/>
  <c r="KG6" i="17" s="1"/>
  <c r="KH6" i="17" s="1"/>
  <c r="KI6" i="17" s="1"/>
  <c r="KJ6" i="17" s="1"/>
  <c r="KK6" i="17" s="1"/>
  <c r="KL6" i="17" s="1"/>
  <c r="KM6" i="17" s="1"/>
  <c r="KN6" i="17" s="1"/>
  <c r="KO6" i="17" s="1"/>
  <c r="KP6" i="17" s="1"/>
  <c r="KQ6" i="17" s="1"/>
  <c r="KR6" i="17" s="1"/>
  <c r="KS6" i="17" s="1"/>
  <c r="KT6" i="17" s="1"/>
  <c r="KU6" i="17" s="1"/>
  <c r="KV6" i="17" s="1"/>
  <c r="KW6" i="17" s="1"/>
  <c r="KX6" i="17" s="1"/>
  <c r="KY6" i="17" s="1"/>
  <c r="KZ6" i="17" s="1"/>
  <c r="LA6" i="17" s="1"/>
  <c r="LB6" i="17" s="1"/>
  <c r="LC6" i="17" s="1"/>
  <c r="LD6" i="17" s="1"/>
  <c r="LE6" i="17" s="1"/>
  <c r="LF6" i="17" s="1"/>
  <c r="LG6" i="17" s="1"/>
  <c r="LH6" i="17" s="1"/>
  <c r="LI6" i="17" s="1"/>
  <c r="LJ6" i="17" s="1"/>
  <c r="LK6" i="17" s="1"/>
  <c r="LL6" i="17" s="1"/>
  <c r="LM6" i="17" s="1"/>
  <c r="LN6" i="17" s="1"/>
  <c r="LO6" i="17" s="1"/>
  <c r="LP6" i="17" s="1"/>
  <c r="LQ6" i="17" s="1"/>
  <c r="LR6" i="17" s="1"/>
  <c r="LS6" i="17" s="1"/>
  <c r="LT6" i="17" s="1"/>
  <c r="LU6" i="17" s="1"/>
  <c r="LV6" i="17" s="1"/>
  <c r="LW6" i="17" s="1"/>
  <c r="LX6" i="17" s="1"/>
  <c r="LY6" i="17" s="1"/>
  <c r="LZ6" i="17" s="1"/>
  <c r="MA6" i="17" s="1"/>
  <c r="MB6" i="17" s="1"/>
  <c r="MC6" i="17" s="1"/>
  <c r="MD6" i="17" s="1"/>
  <c r="ME6" i="17" s="1"/>
  <c r="MF6" i="17" s="1"/>
  <c r="MG6" i="17" s="1"/>
  <c r="MH6" i="17" s="1"/>
  <c r="MI6" i="17" s="1"/>
  <c r="MJ6" i="17" s="1"/>
  <c r="MK6" i="17" s="1"/>
  <c r="ML6" i="17" s="1"/>
  <c r="MM6" i="17" s="1"/>
  <c r="MN6" i="17" s="1"/>
  <c r="MO6" i="17" s="1"/>
  <c r="MP6" i="17" s="1"/>
  <c r="MQ6" i="17" s="1"/>
  <c r="MR6" i="17" s="1"/>
  <c r="MS6" i="17" s="1"/>
  <c r="MT6" i="17" s="1"/>
  <c r="MU6" i="17" s="1"/>
  <c r="MV6" i="17" s="1"/>
  <c r="MW6" i="17" s="1"/>
  <c r="MX6" i="17" s="1"/>
  <c r="MY6" i="17" s="1"/>
  <c r="MZ6" i="17" s="1"/>
  <c r="NA6" i="17" s="1"/>
  <c r="NB6" i="17" s="1"/>
  <c r="NC6" i="17" s="1"/>
  <c r="ND6" i="17" s="1"/>
  <c r="NE6" i="17" s="1"/>
  <c r="NF6" i="17" s="1"/>
  <c r="NG6" i="17" s="1"/>
  <c r="NH6" i="17" s="1"/>
  <c r="NI6" i="17" s="1"/>
  <c r="NJ6" i="17" s="1"/>
  <c r="NK6" i="17" s="1"/>
  <c r="NL6" i="17" s="1"/>
  <c r="NM6" i="17" s="1"/>
  <c r="NN6" i="17" s="1"/>
  <c r="NO6" i="17" s="1"/>
  <c r="NP6" i="17" s="1"/>
  <c r="NQ6" i="17" s="1"/>
  <c r="NR6" i="17" s="1"/>
  <c r="NS6" i="17" s="1"/>
  <c r="NT6" i="17" s="1"/>
  <c r="NU6" i="17" s="1"/>
  <c r="NV6" i="17" s="1"/>
  <c r="NW6" i="17" s="1"/>
  <c r="NX6" i="17" s="1"/>
  <c r="NY6" i="17" s="1"/>
  <c r="NZ6" i="17" s="1"/>
  <c r="OA6" i="17" s="1"/>
  <c r="OB6" i="17" s="1"/>
  <c r="OC6" i="17" s="1"/>
  <c r="OD6" i="17" s="1"/>
  <c r="OE6" i="17" s="1"/>
  <c r="OF6" i="17" s="1"/>
  <c r="OG6" i="17" s="1"/>
  <c r="OH6" i="17" s="1"/>
  <c r="OI6" i="17" s="1"/>
  <c r="OJ6" i="17" s="1"/>
  <c r="OK6" i="17" s="1"/>
  <c r="OL6" i="17" s="1"/>
  <c r="OM6" i="17" s="1"/>
  <c r="ON6" i="17" s="1"/>
  <c r="OO6" i="17" s="1"/>
  <c r="OP6" i="17" s="1"/>
  <c r="OQ6" i="17" s="1"/>
  <c r="OR6" i="17" s="1"/>
  <c r="OS6" i="17" s="1"/>
  <c r="OT6" i="17" s="1"/>
  <c r="OU6" i="17" s="1"/>
  <c r="OV6" i="17" s="1"/>
  <c r="OW6" i="17" s="1"/>
  <c r="OX6" i="17" s="1"/>
  <c r="OY6" i="17" s="1"/>
  <c r="OZ6" i="17" s="1"/>
  <c r="PA6" i="17" s="1"/>
  <c r="PB6" i="17" s="1"/>
  <c r="PC6" i="17" s="1"/>
  <c r="PD6" i="17" s="1"/>
  <c r="PE6" i="17" s="1"/>
  <c r="PF6" i="17" s="1"/>
  <c r="PG6" i="17" s="1"/>
  <c r="PH6" i="17" s="1"/>
  <c r="PI6" i="17" s="1"/>
  <c r="PJ6" i="17" s="1"/>
  <c r="PK6" i="17" s="1"/>
  <c r="PL6" i="17" s="1"/>
  <c r="PM6" i="17" s="1"/>
  <c r="PN6" i="17" s="1"/>
  <c r="PO6" i="17" s="1"/>
  <c r="PP6" i="17" s="1"/>
  <c r="PQ6" i="17" s="1"/>
  <c r="PR6" i="17" s="1"/>
  <c r="PS6" i="17" s="1"/>
  <c r="PT6" i="17" s="1"/>
  <c r="PU6" i="17" s="1"/>
  <c r="PV6" i="17" s="1"/>
  <c r="PW6" i="17" s="1"/>
  <c r="PX6" i="17" s="1"/>
  <c r="PY6" i="17" s="1"/>
  <c r="PZ6" i="17" s="1"/>
  <c r="QA6" i="17" s="1"/>
  <c r="QB6" i="17" s="1"/>
  <c r="QC6" i="17" s="1"/>
  <c r="QD6" i="17" s="1"/>
  <c r="QE6" i="17" s="1"/>
  <c r="QF6" i="17" s="1"/>
  <c r="QG6" i="17" s="1"/>
  <c r="QH6" i="17" s="1"/>
  <c r="QI6" i="17" s="1"/>
  <c r="QJ6" i="17" s="1"/>
  <c r="QK6" i="17" s="1"/>
  <c r="QL6" i="17" s="1"/>
  <c r="QM6" i="17" s="1"/>
  <c r="QN6" i="17" s="1"/>
  <c r="QO6" i="17" s="1"/>
  <c r="QP6" i="17" s="1"/>
  <c r="QQ6" i="17" s="1"/>
  <c r="QR6" i="17" s="1"/>
  <c r="QS6" i="17" s="1"/>
  <c r="QT6" i="17" s="1"/>
  <c r="QU6" i="17" s="1"/>
  <c r="QV6" i="17" s="1"/>
  <c r="QW6" i="17" s="1"/>
  <c r="QX6" i="17" s="1"/>
  <c r="QY6" i="17" s="1"/>
  <c r="QZ6" i="17" s="1"/>
  <c r="RA6" i="17" s="1"/>
  <c r="RB6" i="17" s="1"/>
  <c r="RC6" i="17" s="1"/>
  <c r="RD6" i="17" s="1"/>
  <c r="RE6" i="17" s="1"/>
  <c r="RF6" i="17" s="1"/>
  <c r="RG6" i="17" s="1"/>
  <c r="RH6" i="17" s="1"/>
  <c r="RI6" i="17" s="1"/>
  <c r="RJ6" i="17" s="1"/>
  <c r="RK6" i="17" s="1"/>
  <c r="RL6" i="17" s="1"/>
  <c r="RM6" i="17" s="1"/>
  <c r="RN6" i="17" s="1"/>
  <c r="RO6" i="17" s="1"/>
  <c r="RP6" i="17" s="1"/>
  <c r="RQ6" i="17" s="1"/>
  <c r="RR6" i="17" s="1"/>
  <c r="RS6" i="17" s="1"/>
  <c r="RT6" i="17" s="1"/>
  <c r="RU6" i="17" s="1"/>
  <c r="RV6" i="17" s="1"/>
  <c r="RW6" i="17" s="1"/>
  <c r="RX6" i="17" s="1"/>
  <c r="RY6" i="17" s="1"/>
  <c r="RZ6" i="17" s="1"/>
  <c r="SA6" i="17" s="1"/>
  <c r="SB6" i="17" s="1"/>
  <c r="SC6" i="17" s="1"/>
  <c r="SD6" i="17" s="1"/>
  <c r="SE6" i="17" s="1"/>
  <c r="SF6" i="17" s="1"/>
  <c r="SG6" i="17" s="1"/>
  <c r="SH6" i="17" s="1"/>
  <c r="SI6" i="17" s="1"/>
  <c r="SJ6" i="17" s="1"/>
  <c r="SK6" i="17" s="1"/>
  <c r="SL6" i="17" s="1"/>
  <c r="SM6" i="17" s="1"/>
  <c r="SN6" i="17" s="1"/>
  <c r="SO6" i="17" s="1"/>
  <c r="SP6" i="17" s="1"/>
  <c r="SQ6" i="17" s="1"/>
  <c r="SR6" i="17" s="1"/>
  <c r="SS6" i="17" s="1"/>
  <c r="ST6" i="17" s="1"/>
  <c r="SU6" i="17" s="1"/>
  <c r="SV6" i="17" s="1"/>
  <c r="SW6" i="17" s="1"/>
  <c r="SX6" i="17" s="1"/>
  <c r="SY6" i="17" s="1"/>
  <c r="SZ6" i="17" s="1"/>
  <c r="TA6" i="17" s="1"/>
  <c r="TB6" i="17" s="1"/>
  <c r="TC6" i="17" s="1"/>
  <c r="TD6" i="17" s="1"/>
  <c r="TE6" i="17" s="1"/>
  <c r="TF6" i="17" s="1"/>
  <c r="TG6" i="17" s="1"/>
  <c r="TH6" i="17" s="1"/>
  <c r="TI6" i="17" s="1"/>
  <c r="TJ6" i="17" s="1"/>
  <c r="TK6" i="17" s="1"/>
  <c r="TL6" i="17" s="1"/>
  <c r="TM6" i="17" s="1"/>
  <c r="TN6" i="17" s="1"/>
  <c r="TO6" i="17" s="1"/>
  <c r="TP6" i="17" s="1"/>
  <c r="TQ6" i="17" s="1"/>
  <c r="TR6" i="17" s="1"/>
  <c r="TS6" i="17" s="1"/>
  <c r="TT6" i="17" s="1"/>
  <c r="TU6" i="17" s="1"/>
  <c r="TV6" i="17" s="1"/>
  <c r="TW6" i="17" s="1"/>
  <c r="TX6" i="17" s="1"/>
  <c r="TY6" i="17" s="1"/>
  <c r="TZ6" i="17" s="1"/>
  <c r="UA6" i="17" s="1"/>
  <c r="UB6" i="17" s="1"/>
  <c r="UC6" i="17" s="1"/>
  <c r="UD6" i="17" s="1"/>
  <c r="UE6" i="17" s="1"/>
  <c r="UF6" i="17" s="1"/>
  <c r="UG6" i="17" s="1"/>
  <c r="UH6" i="17" s="1"/>
  <c r="UI6" i="17" s="1"/>
  <c r="UJ6" i="17" s="1"/>
  <c r="UK6" i="17" s="1"/>
  <c r="UL6" i="17" s="1"/>
  <c r="UM6" i="17" s="1"/>
  <c r="UN6" i="17" s="1"/>
  <c r="UO6" i="17" s="1"/>
  <c r="UP6" i="17" s="1"/>
  <c r="UQ6" i="17" s="1"/>
  <c r="UR6" i="17" s="1"/>
  <c r="US6" i="17" s="1"/>
  <c r="UT6" i="17" s="1"/>
  <c r="UU6" i="17" s="1"/>
  <c r="UV6" i="17" s="1"/>
  <c r="UW6" i="17" s="1"/>
  <c r="UX6" i="17" s="1"/>
  <c r="UY6" i="17" s="1"/>
  <c r="UZ6" i="17" s="1"/>
  <c r="VA6" i="17" s="1"/>
  <c r="VB6" i="17" s="1"/>
  <c r="VC6" i="17" s="1"/>
  <c r="VD6" i="17" s="1"/>
  <c r="VE6" i="17" s="1"/>
  <c r="VF6" i="17" s="1"/>
  <c r="VG6" i="17" s="1"/>
  <c r="VH6" i="17" s="1"/>
  <c r="VI6" i="17" s="1"/>
  <c r="VJ6" i="17" s="1"/>
  <c r="VK6" i="17" s="1"/>
  <c r="VL6" i="17" s="1"/>
  <c r="VM6" i="17" s="1"/>
  <c r="VN6" i="17" s="1"/>
  <c r="VO6" i="17" s="1"/>
  <c r="VP6" i="17" s="1"/>
  <c r="VQ6" i="17" s="1"/>
  <c r="VR6" i="17" s="1"/>
  <c r="VS6" i="17" s="1"/>
  <c r="VT6" i="17" s="1"/>
  <c r="VU6" i="17" s="1"/>
  <c r="VV6" i="17" s="1"/>
  <c r="VW6" i="17" s="1"/>
  <c r="VX6" i="17" s="1"/>
  <c r="VY6" i="17" s="1"/>
  <c r="VZ6" i="17" s="1"/>
  <c r="WA6" i="17" s="1"/>
  <c r="WB6" i="17" s="1"/>
  <c r="WC6" i="17" s="1"/>
  <c r="WD6" i="17" s="1"/>
  <c r="WE6" i="17" s="1"/>
  <c r="WF6" i="17" s="1"/>
  <c r="E8" i="17" l="1" a="1"/>
  <c r="E8" i="17" s="1"/>
  <c r="E7" i="17" a="1"/>
  <c r="E7" i="17" s="1"/>
  <c r="E9" i="17" s="1"/>
  <c r="AB6" i="11"/>
  <c r="F21" i="17" l="1"/>
  <c r="F45" i="17"/>
  <c r="F69" i="17"/>
  <c r="F22" i="17"/>
  <c r="F46" i="17"/>
  <c r="F70" i="17"/>
  <c r="F23" i="17"/>
  <c r="F47" i="17"/>
  <c r="F71" i="17"/>
  <c r="F24" i="17"/>
  <c r="F48" i="17"/>
  <c r="F72" i="17"/>
  <c r="F41" i="17"/>
  <c r="F25" i="17"/>
  <c r="F49" i="17"/>
  <c r="F73" i="17"/>
  <c r="F26" i="17"/>
  <c r="F50" i="17"/>
  <c r="F74" i="17"/>
  <c r="F27" i="17"/>
  <c r="F51" i="17"/>
  <c r="F75" i="17"/>
  <c r="F28" i="17"/>
  <c r="F52" i="17"/>
  <c r="F76" i="17"/>
  <c r="F29" i="17"/>
  <c r="F53" i="17"/>
  <c r="F20" i="17"/>
  <c r="F60" i="17"/>
  <c r="F30" i="17"/>
  <c r="F54" i="17"/>
  <c r="F31" i="17"/>
  <c r="F55" i="17"/>
  <c r="F64" i="17"/>
  <c r="F32" i="17"/>
  <c r="F56" i="17"/>
  <c r="F65" i="17"/>
  <c r="F33" i="17"/>
  <c r="F57" i="17"/>
  <c r="F34" i="17"/>
  <c r="F58" i="17"/>
  <c r="F35" i="17"/>
  <c r="F59" i="17"/>
  <c r="F36" i="17"/>
  <c r="F37" i="17"/>
  <c r="F61" i="17"/>
  <c r="F38" i="17"/>
  <c r="F62" i="17"/>
  <c r="F63" i="17"/>
  <c r="F39" i="17"/>
  <c r="F40" i="17"/>
  <c r="F44" i="17"/>
  <c r="F42" i="17"/>
  <c r="F66" i="17"/>
  <c r="F43" i="17"/>
  <c r="F67" i="17"/>
  <c r="F68" i="17"/>
  <c r="AZ8" i="16"/>
  <c r="M12" i="16" a="1"/>
  <c r="M12" i="16"/>
  <c r="M13" i="16" a="1"/>
  <c r="M13" i="16"/>
  <c r="M14" i="16" a="1"/>
  <c r="M14" i="16"/>
  <c r="M15" i="16" a="1"/>
  <c r="M15" i="16"/>
  <c r="M16" i="16" a="1"/>
  <c r="M16" i="16"/>
  <c r="M17" i="16" a="1"/>
  <c r="M17" i="16"/>
  <c r="M18" i="16" a="1"/>
  <c r="M18" i="16"/>
  <c r="M19" i="16" a="1"/>
  <c r="M19" i="16"/>
  <c r="M20" i="16" a="1"/>
  <c r="M20" i="16"/>
  <c r="M21" i="16" a="1"/>
  <c r="M21" i="16"/>
  <c r="M22" i="16" a="1"/>
  <c r="M22" i="16"/>
  <c r="M23" i="16" a="1"/>
  <c r="M23" i="16"/>
  <c r="M24" i="16" a="1"/>
  <c r="M24" i="16"/>
  <c r="M25" i="16" a="1"/>
  <c r="M25" i="16"/>
  <c r="M26" i="16" a="1"/>
  <c r="M26" i="16"/>
  <c r="M27" i="16" a="1"/>
  <c r="M27" i="16"/>
  <c r="M28" i="16" a="1"/>
  <c r="M28" i="16"/>
  <c r="M29" i="16" a="1"/>
  <c r="M29" i="16"/>
  <c r="M30" i="16" a="1"/>
  <c r="M30" i="16"/>
  <c r="M31" i="16" a="1"/>
  <c r="M31" i="16"/>
  <c r="M32" i="16" a="1"/>
  <c r="M32" i="16"/>
  <c r="M33" i="16" a="1"/>
  <c r="M33" i="16"/>
  <c r="M34" i="16" a="1"/>
  <c r="M34" i="16"/>
  <c r="M35" i="16" a="1"/>
  <c r="M35" i="16"/>
  <c r="M36" i="16" a="1"/>
  <c r="M36" i="16"/>
  <c r="M37" i="16" a="1"/>
  <c r="M37" i="16"/>
  <c r="M38" i="16" a="1"/>
  <c r="M38" i="16"/>
  <c r="M39" i="16" a="1"/>
  <c r="M39" i="16"/>
  <c r="M40" i="16" a="1"/>
  <c r="M40" i="16"/>
  <c r="M41" i="16" a="1"/>
  <c r="M41" i="16"/>
  <c r="M42" i="16" a="1"/>
  <c r="M42" i="16"/>
  <c r="M43" i="16" a="1"/>
  <c r="M43" i="16"/>
  <c r="M44" i="16" a="1"/>
  <c r="M44" i="16"/>
  <c r="M45" i="16" a="1"/>
  <c r="M45" i="16"/>
  <c r="M46" i="16" a="1"/>
  <c r="M46" i="16"/>
  <c r="M47" i="16" a="1"/>
  <c r="M47" i="16"/>
  <c r="M48" i="16" a="1"/>
  <c r="M48" i="16"/>
  <c r="M49" i="16" a="1"/>
  <c r="M49" i="16"/>
  <c r="M50" i="16" a="1"/>
  <c r="M50" i="16"/>
  <c r="M51" i="16" a="1"/>
  <c r="M51" i="16"/>
  <c r="M52" i="16" a="1"/>
  <c r="M52" i="16"/>
  <c r="M53" i="16" a="1"/>
  <c r="M53" i="16"/>
  <c r="M54" i="16" a="1"/>
  <c r="M54" i="16"/>
  <c r="M55" i="16" a="1"/>
  <c r="M55" i="16"/>
  <c r="M56" i="16" a="1"/>
  <c r="M56" i="16"/>
  <c r="M57" i="16" a="1"/>
  <c r="M57" i="16"/>
  <c r="M58" i="16" a="1"/>
  <c r="M58" i="16"/>
  <c r="M59" i="16" a="1"/>
  <c r="M59" i="16"/>
  <c r="M60" i="16" a="1"/>
  <c r="M60" i="16"/>
  <c r="M61" i="16" a="1"/>
  <c r="M61" i="16"/>
  <c r="M62" i="16" a="1"/>
  <c r="M62" i="16"/>
  <c r="M63" i="16" a="1"/>
  <c r="M63" i="16"/>
  <c r="M64" i="16" a="1"/>
  <c r="M64" i="16"/>
  <c r="M65" i="16" a="1"/>
  <c r="M65" i="16"/>
  <c r="M66" i="16" a="1"/>
  <c r="M66" i="16"/>
  <c r="M67" i="16" a="1"/>
  <c r="M67" i="16"/>
  <c r="M68" i="16" a="1"/>
  <c r="M68" i="16"/>
  <c r="M69" i="16" a="1"/>
  <c r="M69" i="16"/>
  <c r="M70" i="16" a="1"/>
  <c r="M70" i="16"/>
  <c r="M71" i="16" a="1"/>
  <c r="M71" i="16"/>
  <c r="M72" i="16" a="1"/>
  <c r="M72" i="16"/>
  <c r="M73" i="16" a="1"/>
  <c r="M73" i="16"/>
  <c r="M74" i="16" a="1"/>
  <c r="M74" i="16"/>
  <c r="M75" i="16" a="1"/>
  <c r="M75" i="16"/>
  <c r="M76" i="16" a="1"/>
  <c r="M76" i="16"/>
  <c r="M77" i="16" a="1"/>
  <c r="M77" i="16"/>
  <c r="M78" i="16" a="1"/>
  <c r="M78" i="16"/>
  <c r="M79" i="16" a="1"/>
  <c r="M79" i="16"/>
  <c r="M80" i="16" a="1"/>
  <c r="M80" i="16"/>
  <c r="M81" i="16" a="1"/>
  <c r="M81" i="16"/>
  <c r="M82" i="16" a="1"/>
  <c r="M82" i="16"/>
  <c r="M83" i="16" a="1"/>
  <c r="M83" i="16"/>
  <c r="M84" i="16" a="1"/>
  <c r="M84" i="16"/>
  <c r="M85" i="16" a="1"/>
  <c r="M85" i="16"/>
  <c r="M86" i="16" a="1"/>
  <c r="M86" i="16"/>
  <c r="M87" i="16" a="1"/>
  <c r="M87" i="16"/>
  <c r="M88" i="16" a="1"/>
  <c r="M88" i="16"/>
  <c r="M89" i="16" a="1"/>
  <c r="M89" i="16"/>
  <c r="M90" i="16" a="1"/>
  <c r="M90" i="16"/>
  <c r="M91" i="16" a="1"/>
  <c r="M91" i="16"/>
  <c r="M92" i="16" a="1"/>
  <c r="M92" i="16"/>
  <c r="M93" i="16" a="1"/>
  <c r="M93" i="16"/>
  <c r="M94" i="16" a="1"/>
  <c r="M94" i="16"/>
  <c r="M95" i="16" a="1"/>
  <c r="M95" i="16"/>
  <c r="M96" i="16" a="1"/>
  <c r="M96" i="16" s="1"/>
  <c r="M97" i="16" a="1"/>
  <c r="M97" i="16"/>
  <c r="M98" i="16" a="1"/>
  <c r="M98" i="16"/>
  <c r="M99" i="16" a="1"/>
  <c r="M99" i="16"/>
  <c r="M100" i="16" a="1"/>
  <c r="M100" i="16"/>
  <c r="M101" i="16" a="1"/>
  <c r="M101" i="16"/>
  <c r="M102" i="16" a="1"/>
  <c r="M102" i="16"/>
  <c r="M103" i="16" a="1"/>
  <c r="M103" i="16"/>
  <c r="M104" i="16" a="1"/>
  <c r="M104" i="16"/>
  <c r="M105" i="16" a="1"/>
  <c r="M105" i="16"/>
  <c r="M106" i="16" a="1"/>
  <c r="M106" i="16"/>
  <c r="M107" i="16" a="1"/>
  <c r="M107" i="16"/>
  <c r="M108" i="16" a="1"/>
  <c r="M108" i="16" s="1"/>
  <c r="M109" i="16" a="1"/>
  <c r="M109" i="16"/>
  <c r="M110" i="16" a="1"/>
  <c r="M110" i="16"/>
  <c r="M111" i="16" a="1"/>
  <c r="M111" i="16"/>
  <c r="M112" i="16" a="1"/>
  <c r="M112" i="16"/>
  <c r="M113" i="16" a="1"/>
  <c r="M113" i="16"/>
  <c r="M114" i="16" a="1"/>
  <c r="M114" i="16"/>
  <c r="M115" i="16" a="1"/>
  <c r="M115" i="16"/>
  <c r="M116" i="16" a="1"/>
  <c r="M116" i="16"/>
  <c r="M117" i="16" a="1"/>
  <c r="M117" i="16"/>
  <c r="M118" i="16" a="1"/>
  <c r="M118" i="16"/>
  <c r="M119" i="16" a="1"/>
  <c r="M119" i="16"/>
  <c r="M120" i="16" a="1"/>
  <c r="M120" i="16" s="1"/>
  <c r="M121" i="16" a="1"/>
  <c r="M121" i="16"/>
  <c r="M122" i="16" a="1"/>
  <c r="M122" i="16"/>
  <c r="M123" i="16" a="1"/>
  <c r="M123" i="16"/>
  <c r="M124" i="16" a="1"/>
  <c r="M124" i="16"/>
  <c r="M125" i="16" a="1"/>
  <c r="M125" i="16"/>
  <c r="M126" i="16" a="1"/>
  <c r="M126" i="16"/>
  <c r="M127" i="16" a="1"/>
  <c r="M127" i="16"/>
  <c r="M128" i="16" a="1"/>
  <c r="M128" i="16"/>
  <c r="M129" i="16" a="1"/>
  <c r="M129" i="16"/>
  <c r="M130" i="16" a="1"/>
  <c r="M130" i="16"/>
  <c r="M131" i="16" a="1"/>
  <c r="M131" i="16"/>
  <c r="M132" i="16" a="1"/>
  <c r="M132" i="16" s="1"/>
  <c r="M133" i="16" a="1"/>
  <c r="M133" i="16"/>
  <c r="M134" i="16" a="1"/>
  <c r="M134" i="16"/>
  <c r="M135" i="16" a="1"/>
  <c r="M135" i="16"/>
  <c r="M136" i="16" a="1"/>
  <c r="M136" i="16"/>
  <c r="M137" i="16" a="1"/>
  <c r="M137" i="16"/>
  <c r="M138" i="16" a="1"/>
  <c r="M138" i="16"/>
  <c r="M139" i="16" a="1"/>
  <c r="M139" i="16"/>
  <c r="M140" i="16" a="1"/>
  <c r="M140" i="16"/>
  <c r="M141" i="16" a="1"/>
  <c r="M141" i="16"/>
  <c r="M142" i="16" a="1"/>
  <c r="M142" i="16"/>
  <c r="M143" i="16" a="1"/>
  <c r="M143" i="16"/>
  <c r="M144" i="16" a="1"/>
  <c r="M144" i="16" s="1"/>
  <c r="M145" i="16" a="1"/>
  <c r="M145" i="16"/>
  <c r="M146" i="16" a="1"/>
  <c r="M146" i="16"/>
  <c r="M147" i="16" a="1"/>
  <c r="M147" i="16"/>
  <c r="M148" i="16" a="1"/>
  <c r="M148" i="16"/>
  <c r="M149" i="16" a="1"/>
  <c r="M149" i="16"/>
  <c r="M150" i="16" a="1"/>
  <c r="M150" i="16"/>
  <c r="M151" i="16" a="1"/>
  <c r="M151" i="16"/>
  <c r="M152" i="16" a="1"/>
  <c r="M152" i="16"/>
  <c r="M153" i="16" a="1"/>
  <c r="M153" i="16"/>
  <c r="M154" i="16" a="1"/>
  <c r="M154" i="16"/>
  <c r="M155" i="16" a="1"/>
  <c r="M155" i="16"/>
  <c r="M156" i="16" a="1"/>
  <c r="M156" i="16" s="1"/>
  <c r="M157" i="16" a="1"/>
  <c r="M157" i="16"/>
  <c r="M158" i="16" a="1"/>
  <c r="M158" i="16"/>
  <c r="M159" i="16" a="1"/>
  <c r="M159" i="16"/>
  <c r="M160" i="16" a="1"/>
  <c r="M160" i="16"/>
  <c r="M161" i="16" a="1"/>
  <c r="M161" i="16"/>
  <c r="M162" i="16" a="1"/>
  <c r="M162" i="16"/>
  <c r="M163" i="16" a="1"/>
  <c r="M163" i="16"/>
  <c r="M164" i="16" a="1"/>
  <c r="M164" i="16"/>
  <c r="M165" i="16" a="1"/>
  <c r="M165" i="16"/>
  <c r="M166" i="16" a="1"/>
  <c r="M166" i="16"/>
  <c r="M167" i="16" a="1"/>
  <c r="M167" i="16"/>
  <c r="M168" i="16" a="1"/>
  <c r="M168" i="16" s="1"/>
  <c r="M169" i="16" a="1"/>
  <c r="M169" i="16"/>
  <c r="M170" i="16" a="1"/>
  <c r="M170" i="16"/>
  <c r="M171" i="16" a="1"/>
  <c r="M171" i="16"/>
  <c r="M172" i="16" a="1"/>
  <c r="M172" i="16"/>
  <c r="M173" i="16" a="1"/>
  <c r="M173" i="16"/>
  <c r="M174" i="16" a="1"/>
  <c r="M174" i="16"/>
  <c r="M175" i="16" a="1"/>
  <c r="M175" i="16"/>
  <c r="M176" i="16" a="1"/>
  <c r="M176" i="16"/>
  <c r="M177" i="16" a="1"/>
  <c r="M177" i="16"/>
  <c r="M178" i="16" a="1"/>
  <c r="M178" i="16"/>
  <c r="M179" i="16" a="1"/>
  <c r="M179" i="16"/>
  <c r="M180" i="16" a="1"/>
  <c r="M180" i="16" s="1"/>
  <c r="M181" i="16" a="1"/>
  <c r="M181" i="16"/>
  <c r="M182" i="16" a="1"/>
  <c r="M182" i="16"/>
  <c r="M183" i="16" a="1"/>
  <c r="M183" i="16"/>
  <c r="M184" i="16" a="1"/>
  <c r="M184" i="16"/>
  <c r="M185" i="16" a="1"/>
  <c r="M185" i="16"/>
  <c r="M186" i="16" a="1"/>
  <c r="M186" i="16"/>
  <c r="M187" i="16" a="1"/>
  <c r="M187" i="16"/>
  <c r="M188" i="16" a="1"/>
  <c r="M188" i="16"/>
  <c r="M189" i="16" a="1"/>
  <c r="M189" i="16"/>
  <c r="M190" i="16" a="1"/>
  <c r="M190" i="16"/>
  <c r="M191" i="16" a="1"/>
  <c r="M191" i="16"/>
  <c r="M192" i="16" a="1"/>
  <c r="M192" i="16" s="1"/>
  <c r="M193" i="16" a="1"/>
  <c r="M193" i="16"/>
  <c r="M194" i="16" a="1"/>
  <c r="M194" i="16"/>
  <c r="M195" i="16" a="1"/>
  <c r="M195" i="16"/>
  <c r="M196" i="16" a="1"/>
  <c r="M196" i="16"/>
  <c r="M197" i="16" a="1"/>
  <c r="M197" i="16"/>
  <c r="M198" i="16" a="1"/>
  <c r="M198" i="16"/>
  <c r="M199" i="16" a="1"/>
  <c r="M199" i="16"/>
  <c r="M200" i="16" a="1"/>
  <c r="M200" i="16"/>
  <c r="M201" i="16" a="1"/>
  <c r="M201" i="16"/>
  <c r="M202" i="16" a="1"/>
  <c r="M202" i="16"/>
  <c r="M203" i="16" a="1"/>
  <c r="M203" i="16"/>
  <c r="M204" i="16" a="1"/>
  <c r="M204" i="16" s="1"/>
  <c r="M205" i="16" a="1"/>
  <c r="M205" i="16"/>
  <c r="M206" i="16" a="1"/>
  <c r="M206" i="16"/>
  <c r="M207" i="16" a="1"/>
  <c r="M207" i="16"/>
  <c r="M208" i="16" a="1"/>
  <c r="M208" i="16"/>
  <c r="M209" i="16" a="1"/>
  <c r="M209" i="16"/>
  <c r="M210" i="16" a="1"/>
  <c r="M210" i="16"/>
  <c r="M211" i="16" a="1"/>
  <c r="M211" i="16"/>
  <c r="M212" i="16" a="1"/>
  <c r="M212" i="16"/>
  <c r="M213" i="16" a="1"/>
  <c r="M213" i="16"/>
  <c r="M214" i="16" a="1"/>
  <c r="M214" i="16"/>
  <c r="M215" i="16" a="1"/>
  <c r="M215" i="16"/>
  <c r="M216" i="16" a="1"/>
  <c r="M216" i="16" s="1"/>
  <c r="M217" i="16" a="1"/>
  <c r="M217" i="16"/>
  <c r="M218" i="16" a="1"/>
  <c r="M218" i="16"/>
  <c r="M219" i="16" a="1"/>
  <c r="M219" i="16"/>
  <c r="M220" i="16" a="1"/>
  <c r="M220" i="16"/>
  <c r="M221" i="16" a="1"/>
  <c r="M221" i="16"/>
  <c r="M222" i="16" a="1"/>
  <c r="M222" i="16"/>
  <c r="M223" i="16" a="1"/>
  <c r="M223" i="16"/>
  <c r="M224" i="16" a="1"/>
  <c r="M224" i="16"/>
  <c r="M225" i="16" a="1"/>
  <c r="M225" i="16"/>
  <c r="M226" i="16" a="1"/>
  <c r="M226" i="16"/>
  <c r="M227" i="16" a="1"/>
  <c r="M227" i="16"/>
  <c r="M228" i="16" a="1"/>
  <c r="M228" i="16" s="1"/>
  <c r="M229" i="16" a="1"/>
  <c r="M229" i="16"/>
  <c r="M230" i="16" a="1"/>
  <c r="M230" i="16"/>
  <c r="M231" i="16" a="1"/>
  <c r="M231" i="16"/>
  <c r="M232" i="16" a="1"/>
  <c r="M232" i="16"/>
  <c r="M233" i="16" a="1"/>
  <c r="M233" i="16"/>
  <c r="M234" i="16" a="1"/>
  <c r="M234" i="16"/>
  <c r="M235" i="16" a="1"/>
  <c r="M235" i="16"/>
  <c r="M236" i="16" a="1"/>
  <c r="M236" i="16"/>
  <c r="M237" i="16" a="1"/>
  <c r="M237" i="16"/>
  <c r="M238" i="16" a="1"/>
  <c r="M238" i="16"/>
  <c r="M239" i="16" a="1"/>
  <c r="M239" i="16"/>
  <c r="M240" i="16" a="1"/>
  <c r="M240" i="16" s="1"/>
  <c r="M241" i="16" a="1"/>
  <c r="M241" i="16"/>
  <c r="M242" i="16" a="1"/>
  <c r="M242" i="16"/>
  <c r="M243" i="16" a="1"/>
  <c r="M243" i="16"/>
  <c r="M244" i="16" a="1"/>
  <c r="M244" i="16"/>
  <c r="M245" i="16" a="1"/>
  <c r="M245" i="16"/>
  <c r="M246" i="16" a="1"/>
  <c r="M246" i="16"/>
  <c r="M247" i="16" a="1"/>
  <c r="M247" i="16"/>
  <c r="M248" i="16" a="1"/>
  <c r="M248" i="16"/>
  <c r="M249" i="16" a="1"/>
  <c r="M249" i="16"/>
  <c r="M250" i="16" a="1"/>
  <c r="M250" i="16"/>
  <c r="M251" i="16" a="1"/>
  <c r="M251" i="16"/>
  <c r="M252" i="16" a="1"/>
  <c r="M252" i="16" s="1"/>
  <c r="M253" i="16" a="1"/>
  <c r="M253" i="16"/>
  <c r="M254" i="16" a="1"/>
  <c r="M254" i="16"/>
  <c r="M255" i="16" a="1"/>
  <c r="M255" i="16"/>
  <c r="M256" i="16" a="1"/>
  <c r="M256" i="16"/>
  <c r="M257" i="16" a="1"/>
  <c r="M257" i="16"/>
  <c r="M258" i="16" a="1"/>
  <c r="M258" i="16"/>
  <c r="M259" i="16" a="1"/>
  <c r="M259" i="16"/>
  <c r="M260" i="16" a="1"/>
  <c r="M260" i="16"/>
  <c r="M261" i="16" a="1"/>
  <c r="M261" i="16"/>
  <c r="M262" i="16" a="1"/>
  <c r="M262" i="16"/>
  <c r="M263" i="16" a="1"/>
  <c r="M263" i="16"/>
  <c r="M264" i="16" a="1"/>
  <c r="M264" i="16" s="1"/>
  <c r="M265" i="16" a="1"/>
  <c r="M265" i="16"/>
  <c r="M266" i="16" a="1"/>
  <c r="M266" i="16"/>
  <c r="M267" i="16" a="1"/>
  <c r="M267" i="16"/>
  <c r="M268" i="16" a="1"/>
  <c r="M268" i="16"/>
  <c r="M269" i="16" a="1"/>
  <c r="M269" i="16"/>
  <c r="M270" i="16" a="1"/>
  <c r="M270" i="16"/>
  <c r="M271" i="16" a="1"/>
  <c r="M271" i="16"/>
  <c r="M272" i="16" a="1"/>
  <c r="M272" i="16"/>
  <c r="M273" i="16" a="1"/>
  <c r="M273" i="16"/>
  <c r="M274" i="16" a="1"/>
  <c r="M274" i="16"/>
  <c r="M275" i="16" a="1"/>
  <c r="M275" i="16"/>
  <c r="M276" i="16" a="1"/>
  <c r="M276" i="16" s="1"/>
  <c r="M277" i="16" a="1"/>
  <c r="M277" i="16"/>
  <c r="M278" i="16" a="1"/>
  <c r="M278" i="16"/>
  <c r="M279" i="16" a="1"/>
  <c r="M279" i="16"/>
  <c r="M280" i="16" a="1"/>
  <c r="M280" i="16"/>
  <c r="M281" i="16" a="1"/>
  <c r="M281" i="16"/>
  <c r="M282" i="16" a="1"/>
  <c r="M282" i="16"/>
  <c r="M283" i="16" a="1"/>
  <c r="M283" i="16"/>
  <c r="M284" i="16" a="1"/>
  <c r="M284" i="16"/>
  <c r="M285" i="16" a="1"/>
  <c r="M285" i="16"/>
  <c r="M286" i="16" a="1"/>
  <c r="M286" i="16"/>
  <c r="M287" i="16" a="1"/>
  <c r="M287" i="16"/>
  <c r="M288" i="16" a="1"/>
  <c r="M288" i="16" s="1"/>
  <c r="M289" i="16" a="1"/>
  <c r="M289" i="16"/>
  <c r="M290" i="16" a="1"/>
  <c r="M290" i="16"/>
  <c r="M291" i="16" a="1"/>
  <c r="M291" i="16"/>
  <c r="M292" i="16" a="1"/>
  <c r="M292" i="16"/>
  <c r="M293" i="16" a="1"/>
  <c r="M293" i="16"/>
  <c r="M294" i="16" a="1"/>
  <c r="M294" i="16"/>
  <c r="M295" i="16" a="1"/>
  <c r="M295" i="16"/>
  <c r="M296" i="16" a="1"/>
  <c r="M296" i="16"/>
  <c r="M297" i="16" a="1"/>
  <c r="M297" i="16"/>
  <c r="M298" i="16" a="1"/>
  <c r="M298" i="16"/>
  <c r="M299" i="16" a="1"/>
  <c r="M299" i="16"/>
  <c r="M300" i="16" a="1"/>
  <c r="M300" i="16" s="1"/>
  <c r="M301" i="16" a="1"/>
  <c r="M301" i="16"/>
  <c r="M302" i="16" a="1"/>
  <c r="M302" i="16"/>
  <c r="M303" i="16" a="1"/>
  <c r="M303" i="16"/>
  <c r="M304" i="16" a="1"/>
  <c r="M304" i="16"/>
  <c r="M305" i="16" a="1"/>
  <c r="M305" i="16"/>
  <c r="M306" i="16" a="1"/>
  <c r="M306" i="16"/>
  <c r="M307" i="16" a="1"/>
  <c r="M307" i="16"/>
  <c r="M308" i="16" a="1"/>
  <c r="M308" i="16"/>
  <c r="M309" i="16" a="1"/>
  <c r="M309" i="16"/>
  <c r="M310" i="16" a="1"/>
  <c r="M310" i="16"/>
  <c r="M311" i="16" a="1"/>
  <c r="M311" i="16"/>
  <c r="M312" i="16" a="1"/>
  <c r="M312" i="16" s="1"/>
  <c r="M313" i="16" a="1"/>
  <c r="M313" i="16"/>
  <c r="M314" i="16" a="1"/>
  <c r="M314" i="16"/>
  <c r="M315" i="16" a="1"/>
  <c r="M315" i="16"/>
  <c r="M316" i="16" a="1"/>
  <c r="M316" i="16"/>
  <c r="M317" i="16" a="1"/>
  <c r="M317" i="16"/>
  <c r="M318" i="16" a="1"/>
  <c r="M318" i="16"/>
  <c r="M319" i="16" a="1"/>
  <c r="M319" i="16"/>
  <c r="M320" i="16" a="1"/>
  <c r="M320" i="16"/>
  <c r="M321" i="16" a="1"/>
  <c r="M321" i="16"/>
  <c r="M322" i="16" a="1"/>
  <c r="M322" i="16"/>
  <c r="M323" i="16" a="1"/>
  <c r="M323" i="16"/>
  <c r="M324" i="16" a="1"/>
  <c r="M324" i="16" s="1"/>
  <c r="M325" i="16" a="1"/>
  <c r="M325" i="16"/>
  <c r="M326" i="16" a="1"/>
  <c r="M326" i="16"/>
  <c r="M327" i="16" a="1"/>
  <c r="M327" i="16"/>
  <c r="M328" i="16" a="1"/>
  <c r="M328" i="16"/>
  <c r="M329" i="16" a="1"/>
  <c r="M329" i="16"/>
  <c r="M330" i="16" a="1"/>
  <c r="M330" i="16"/>
  <c r="M331" i="16" a="1"/>
  <c r="M331" i="16"/>
  <c r="M332" i="16" a="1"/>
  <c r="M332" i="16"/>
  <c r="M333" i="16" a="1"/>
  <c r="M333" i="16"/>
  <c r="M334" i="16" a="1"/>
  <c r="M334" i="16"/>
  <c r="M335" i="16" a="1"/>
  <c r="M335" i="16"/>
  <c r="M336" i="16" a="1"/>
  <c r="M336" i="16" s="1"/>
  <c r="M337" i="16" a="1"/>
  <c r="M337" i="16"/>
  <c r="M338" i="16" a="1"/>
  <c r="M338" i="16"/>
  <c r="M339" i="16" a="1"/>
  <c r="M339" i="16"/>
  <c r="M340" i="16" a="1"/>
  <c r="M340" i="16"/>
  <c r="M341" i="16" a="1"/>
  <c r="M341" i="16"/>
  <c r="M342" i="16" a="1"/>
  <c r="M342" i="16"/>
  <c r="M343" i="16" a="1"/>
  <c r="M343" i="16"/>
  <c r="M344" i="16" a="1"/>
  <c r="M344" i="16"/>
  <c r="M345" i="16" a="1"/>
  <c r="M345" i="16"/>
  <c r="M346" i="16" a="1"/>
  <c r="M346" i="16"/>
  <c r="M347" i="16" a="1"/>
  <c r="M347" i="16"/>
  <c r="M348" i="16" a="1"/>
  <c r="M348" i="16" s="1"/>
  <c r="M349" i="16" a="1"/>
  <c r="M349" i="16"/>
  <c r="M350" i="16" a="1"/>
  <c r="M350" i="16"/>
  <c r="M351" i="16" a="1"/>
  <c r="M351" i="16"/>
  <c r="M352" i="16" a="1"/>
  <c r="M352" i="16"/>
  <c r="M353" i="16" a="1"/>
  <c r="M353" i="16"/>
  <c r="M354" i="16" a="1"/>
  <c r="M354" i="16"/>
  <c r="M355" i="16" a="1"/>
  <c r="M355" i="16"/>
  <c r="M356" i="16" a="1"/>
  <c r="M356" i="16"/>
  <c r="M357" i="16" a="1"/>
  <c r="M357" i="16"/>
  <c r="M358" i="16" a="1"/>
  <c r="M358" i="16"/>
  <c r="M359" i="16" a="1"/>
  <c r="M359" i="16"/>
  <c r="M360" i="16" a="1"/>
  <c r="M360" i="16" s="1"/>
  <c r="M361" i="16" a="1"/>
  <c r="M361" i="16"/>
  <c r="M362" i="16" a="1"/>
  <c r="M362" i="16"/>
  <c r="M363" i="16" a="1"/>
  <c r="M363" i="16"/>
  <c r="M364" i="16" a="1"/>
  <c r="M364" i="16"/>
  <c r="M365" i="16" a="1"/>
  <c r="M365" i="16"/>
  <c r="M366" i="16" a="1"/>
  <c r="M366" i="16"/>
  <c r="M367" i="16" a="1"/>
  <c r="M367" i="16"/>
  <c r="M368" i="16" a="1"/>
  <c r="M368" i="16"/>
  <c r="M369" i="16" a="1"/>
  <c r="M369" i="16"/>
  <c r="M370" i="16" a="1"/>
  <c r="M370" i="16"/>
  <c r="M371" i="16" a="1"/>
  <c r="M371" i="16"/>
  <c r="M372" i="16" a="1"/>
  <c r="M372" i="16" s="1"/>
  <c r="M373" i="16" a="1"/>
  <c r="M373" i="16"/>
  <c r="M374" i="16" a="1"/>
  <c r="M374" i="16"/>
  <c r="M375" i="16" a="1"/>
  <c r="M375" i="16"/>
  <c r="M376" i="16" a="1"/>
  <c r="M376" i="16"/>
  <c r="M377" i="16" a="1"/>
  <c r="M377" i="16"/>
  <c r="M378" i="16" a="1"/>
  <c r="M378" i="16"/>
  <c r="M379" i="16" a="1"/>
  <c r="M379" i="16"/>
  <c r="M380" i="16" a="1"/>
  <c r="M380" i="16"/>
  <c r="M381" i="16" a="1"/>
  <c r="M381" i="16"/>
  <c r="M382" i="16" a="1"/>
  <c r="M382" i="16"/>
  <c r="M383" i="16" a="1"/>
  <c r="M383" i="16"/>
  <c r="M384" i="16" a="1"/>
  <c r="M384" i="16" s="1"/>
  <c r="M385" i="16" a="1"/>
  <c r="M385" i="16"/>
  <c r="M386" i="16" a="1"/>
  <c r="M386" i="16"/>
  <c r="M387" i="16" a="1"/>
  <c r="M387" i="16"/>
  <c r="M388" i="16" a="1"/>
  <c r="M388" i="16"/>
  <c r="M389" i="16" a="1"/>
  <c r="M389" i="16"/>
  <c r="M390" i="16" a="1"/>
  <c r="M390" i="16"/>
  <c r="M391" i="16" a="1"/>
  <c r="M391" i="16"/>
  <c r="M392" i="16" a="1"/>
  <c r="M392" i="16"/>
  <c r="M393" i="16" a="1"/>
  <c r="M393" i="16"/>
  <c r="M394" i="16" a="1"/>
  <c r="M394" i="16"/>
  <c r="M395" i="16" a="1"/>
  <c r="M395" i="16"/>
  <c r="M396" i="16" a="1"/>
  <c r="M396" i="16" s="1"/>
  <c r="M397" i="16" a="1"/>
  <c r="M397" i="16"/>
  <c r="M398" i="16" a="1"/>
  <c r="M398" i="16"/>
  <c r="M399" i="16" a="1"/>
  <c r="M399" i="16"/>
  <c r="M400" i="16" a="1"/>
  <c r="M400" i="16"/>
  <c r="M401" i="16" a="1"/>
  <c r="M401" i="16"/>
  <c r="M402" i="16" a="1"/>
  <c r="M402" i="16"/>
  <c r="M403" i="16" a="1"/>
  <c r="M403" i="16"/>
  <c r="M404" i="16" a="1"/>
  <c r="M404" i="16"/>
  <c r="M405" i="16" a="1"/>
  <c r="M405" i="16"/>
  <c r="M406" i="16" a="1"/>
  <c r="M406" i="16"/>
  <c r="M407" i="16" a="1"/>
  <c r="M407" i="16"/>
  <c r="M408" i="16" a="1"/>
  <c r="M408" i="16" s="1"/>
  <c r="M409" i="16" a="1"/>
  <c r="M409" i="16"/>
  <c r="M410" i="16" a="1"/>
  <c r="M410" i="16"/>
  <c r="M411" i="16" a="1"/>
  <c r="M411" i="16"/>
  <c r="M412" i="16" a="1"/>
  <c r="M412" i="16"/>
  <c r="M413" i="16" a="1"/>
  <c r="M413" i="16"/>
  <c r="M414" i="16" a="1"/>
  <c r="M414" i="16"/>
  <c r="M415" i="16" a="1"/>
  <c r="M415" i="16"/>
  <c r="M416" i="16" a="1"/>
  <c r="M416" i="16"/>
  <c r="M417" i="16" a="1"/>
  <c r="M417" i="16"/>
  <c r="M418" i="16" a="1"/>
  <c r="M418" i="16"/>
  <c r="M419" i="16" a="1"/>
  <c r="M419" i="16"/>
  <c r="M420" i="16" a="1"/>
  <c r="M420" i="16" s="1"/>
  <c r="M421" i="16" a="1"/>
  <c r="M421" i="16"/>
  <c r="M422" i="16" a="1"/>
  <c r="M422" i="16"/>
  <c r="M423" i="16" a="1"/>
  <c r="M423" i="16"/>
  <c r="M424" i="16" a="1"/>
  <c r="M424" i="16"/>
  <c r="M425" i="16" a="1"/>
  <c r="M425" i="16"/>
  <c r="M426" i="16" a="1"/>
  <c r="M426" i="16"/>
  <c r="M427" i="16" a="1"/>
  <c r="M427" i="16"/>
  <c r="M428" i="16" a="1"/>
  <c r="M428" i="16"/>
  <c r="M429" i="16" a="1"/>
  <c r="M429" i="16"/>
  <c r="M430" i="16" a="1"/>
  <c r="M430" i="16"/>
  <c r="M431" i="16" a="1"/>
  <c r="M431" i="16"/>
  <c r="M432" i="16" a="1"/>
  <c r="M432" i="16" s="1"/>
  <c r="M433" i="16" a="1"/>
  <c r="M433" i="16"/>
  <c r="M434" i="16" a="1"/>
  <c r="M434" i="16"/>
  <c r="M435" i="16" a="1"/>
  <c r="M435" i="16"/>
  <c r="M436" i="16" a="1"/>
  <c r="M436" i="16"/>
  <c r="M437" i="16" a="1"/>
  <c r="M437" i="16"/>
  <c r="M438" i="16" a="1"/>
  <c r="M438" i="16"/>
  <c r="M439" i="16" a="1"/>
  <c r="M439" i="16"/>
  <c r="M440" i="16" a="1"/>
  <c r="M440" i="16"/>
  <c r="M441" i="16" a="1"/>
  <c r="M441" i="16"/>
  <c r="M442" i="16" a="1"/>
  <c r="M442" i="16"/>
  <c r="M443" i="16" a="1"/>
  <c r="M443" i="16"/>
  <c r="M444" i="16" a="1"/>
  <c r="M444" i="16" s="1"/>
  <c r="M445" i="16" a="1"/>
  <c r="M445" i="16"/>
  <c r="M446" i="16" a="1"/>
  <c r="M446" i="16"/>
  <c r="M447" i="16" a="1"/>
  <c r="M447" i="16"/>
  <c r="M448" i="16" a="1"/>
  <c r="M448" i="16"/>
  <c r="M449" i="16" a="1"/>
  <c r="M449" i="16"/>
  <c r="M450" i="16" a="1"/>
  <c r="M450" i="16"/>
  <c r="M451" i="16" a="1"/>
  <c r="M451" i="16"/>
  <c r="M452" i="16" a="1"/>
  <c r="M452" i="16"/>
  <c r="M453" i="16" a="1"/>
  <c r="M453" i="16"/>
  <c r="M454" i="16" a="1"/>
  <c r="M454" i="16"/>
  <c r="M455" i="16" a="1"/>
  <c r="M455" i="16"/>
  <c r="M456" i="16" a="1"/>
  <c r="M456" i="16" s="1"/>
  <c r="M457" i="16" a="1"/>
  <c r="M457" i="16"/>
  <c r="M458" i="16" a="1"/>
  <c r="M458" i="16"/>
  <c r="M459" i="16" a="1"/>
  <c r="M459" i="16"/>
  <c r="M460" i="16" a="1"/>
  <c r="M460" i="16"/>
  <c r="M461" i="16" a="1"/>
  <c r="M461" i="16"/>
  <c r="M462" i="16" a="1"/>
  <c r="M462" i="16"/>
  <c r="M463" i="16" a="1"/>
  <c r="M463" i="16"/>
  <c r="M464" i="16" a="1"/>
  <c r="M464" i="16"/>
  <c r="M465" i="16" a="1"/>
  <c r="M465" i="16"/>
  <c r="M466" i="16" a="1"/>
  <c r="M466" i="16"/>
  <c r="M467" i="16" a="1"/>
  <c r="M467" i="16"/>
  <c r="M468" i="16" a="1"/>
  <c r="M468" i="16" s="1"/>
  <c r="M469" i="16" a="1"/>
  <c r="M469" i="16"/>
  <c r="M470" i="16" a="1"/>
  <c r="M470" i="16"/>
  <c r="M471" i="16" a="1"/>
  <c r="M471" i="16"/>
  <c r="M472" i="16" a="1"/>
  <c r="M472" i="16"/>
  <c r="M473" i="16" a="1"/>
  <c r="M473" i="16"/>
  <c r="M474" i="16" a="1"/>
  <c r="M474" i="16"/>
  <c r="M475" i="16" a="1"/>
  <c r="M475" i="16"/>
  <c r="M476" i="16" a="1"/>
  <c r="M476" i="16"/>
  <c r="M477" i="16" a="1"/>
  <c r="M477" i="16"/>
  <c r="M478" i="16" a="1"/>
  <c r="M478" i="16"/>
  <c r="M479" i="16" a="1"/>
  <c r="M479" i="16"/>
  <c r="M480" i="16" a="1"/>
  <c r="M480" i="16" s="1"/>
  <c r="M481" i="16" a="1"/>
  <c r="M481" i="16"/>
  <c r="M482" i="16" a="1"/>
  <c r="M482" i="16"/>
  <c r="M483" i="16" a="1"/>
  <c r="M483" i="16"/>
  <c r="M484" i="16" a="1"/>
  <c r="M484" i="16"/>
  <c r="M485" i="16" a="1"/>
  <c r="M485" i="16"/>
  <c r="M486" i="16" a="1"/>
  <c r="M486" i="16"/>
  <c r="M487" i="16" a="1"/>
  <c r="M487" i="16"/>
  <c r="M488" i="16" a="1"/>
  <c r="M488" i="16"/>
  <c r="M489" i="16" a="1"/>
  <c r="M489" i="16"/>
  <c r="M490" i="16" a="1"/>
  <c r="M490" i="16"/>
  <c r="M491" i="16" a="1"/>
  <c r="M491" i="16"/>
  <c r="M492" i="16" a="1"/>
  <c r="M492" i="16" s="1"/>
  <c r="M493" i="16" a="1"/>
  <c r="M493" i="16"/>
  <c r="M494" i="16" a="1"/>
  <c r="M494" i="16"/>
  <c r="M495" i="16" a="1"/>
  <c r="M495" i="16"/>
  <c r="M496" i="16" a="1"/>
  <c r="M496" i="16"/>
  <c r="M497" i="16" a="1"/>
  <c r="M497" i="16"/>
  <c r="M498" i="16" a="1"/>
  <c r="M498" i="16"/>
  <c r="M499" i="16" a="1"/>
  <c r="M499" i="16"/>
  <c r="M500" i="16" a="1"/>
  <c r="M500" i="16"/>
  <c r="M501" i="16" a="1"/>
  <c r="M501" i="16"/>
  <c r="M502" i="16" a="1"/>
  <c r="M502" i="16"/>
  <c r="M503" i="16" a="1"/>
  <c r="M503" i="16"/>
  <c r="M504" i="16" a="1"/>
  <c r="M504" i="16" s="1"/>
  <c r="M505" i="16" a="1"/>
  <c r="M505" i="16"/>
  <c r="M506" i="16" a="1"/>
  <c r="M506" i="16"/>
  <c r="M507" i="16" a="1"/>
  <c r="M507" i="16"/>
  <c r="M508" i="16" a="1"/>
  <c r="M508" i="16"/>
  <c r="M509" i="16" a="1"/>
  <c r="M509" i="16"/>
  <c r="M510" i="16" a="1"/>
  <c r="M510" i="16"/>
  <c r="M511" i="16" a="1"/>
  <c r="M511" i="16"/>
  <c r="M512" i="16" a="1"/>
  <c r="M512" i="16"/>
  <c r="M513" i="16" a="1"/>
  <c r="M513" i="16"/>
  <c r="M514" i="16" a="1"/>
  <c r="M514" i="16"/>
  <c r="M515" i="16" a="1"/>
  <c r="M515" i="16"/>
  <c r="M516" i="16" a="1"/>
  <c r="M516" i="16" s="1"/>
  <c r="M517" i="16" a="1"/>
  <c r="M517" i="16"/>
  <c r="M518" i="16" a="1"/>
  <c r="M518" i="16"/>
  <c r="M519" i="16" a="1"/>
  <c r="M519" i="16"/>
  <c r="M520" i="16" a="1"/>
  <c r="M520" i="16"/>
  <c r="M521" i="16" a="1"/>
  <c r="M521" i="16"/>
  <c r="M522" i="16" a="1"/>
  <c r="M522" i="16"/>
  <c r="M523" i="16" a="1"/>
  <c r="M523" i="16"/>
  <c r="M524" i="16" a="1"/>
  <c r="M524" i="16"/>
  <c r="M525" i="16" a="1"/>
  <c r="M525" i="16"/>
  <c r="M526" i="16" a="1"/>
  <c r="M526" i="16"/>
  <c r="M527" i="16" a="1"/>
  <c r="M527" i="16"/>
  <c r="M528" i="16" a="1"/>
  <c r="M528" i="16" s="1"/>
  <c r="M529" i="16" a="1"/>
  <c r="M529" i="16"/>
  <c r="M530" i="16" a="1"/>
  <c r="M530" i="16"/>
  <c r="M531" i="16" a="1"/>
  <c r="M531" i="16"/>
  <c r="M532" i="16" a="1"/>
  <c r="M532" i="16"/>
  <c r="M533" i="16" a="1"/>
  <c r="M533" i="16"/>
  <c r="M534" i="16" a="1"/>
  <c r="M534" i="16"/>
  <c r="M535" i="16" a="1"/>
  <c r="M535" i="16"/>
  <c r="M536" i="16" a="1"/>
  <c r="M536" i="16"/>
  <c r="M537" i="16" a="1"/>
  <c r="M537" i="16"/>
  <c r="M538" i="16" a="1"/>
  <c r="M538" i="16"/>
  <c r="M539" i="16" a="1"/>
  <c r="M539" i="16"/>
  <c r="M540" i="16" a="1"/>
  <c r="M540" i="16" s="1"/>
  <c r="M541" i="16" a="1"/>
  <c r="M541" i="16"/>
  <c r="M542" i="16" a="1"/>
  <c r="M542" i="16"/>
  <c r="M543" i="16" a="1"/>
  <c r="M543" i="16"/>
  <c r="M544" i="16" a="1"/>
  <c r="M544" i="16"/>
  <c r="M545" i="16" a="1"/>
  <c r="M545" i="16"/>
  <c r="M546" i="16" a="1"/>
  <c r="M546" i="16"/>
  <c r="M547" i="16" a="1"/>
  <c r="M547" i="16"/>
  <c r="M548" i="16" a="1"/>
  <c r="M548" i="16"/>
  <c r="M549" i="16" a="1"/>
  <c r="M549" i="16"/>
  <c r="M550" i="16" a="1"/>
  <c r="M550" i="16"/>
  <c r="M551" i="16" a="1"/>
  <c r="M551" i="16"/>
  <c r="M552" i="16" a="1"/>
  <c r="M552" i="16" s="1"/>
  <c r="M553" i="16" a="1"/>
  <c r="M553" i="16"/>
  <c r="M554" i="16" a="1"/>
  <c r="M554" i="16"/>
  <c r="M555" i="16" a="1"/>
  <c r="M555" i="16"/>
  <c r="M556" i="16" a="1"/>
  <c r="M556" i="16"/>
  <c r="M557" i="16" a="1"/>
  <c r="M557" i="16"/>
  <c r="M558" i="16" a="1"/>
  <c r="M558" i="16"/>
  <c r="M559" i="16" a="1"/>
  <c r="M559" i="16"/>
  <c r="M560" i="16" a="1"/>
  <c r="M560" i="16"/>
  <c r="M561" i="16" a="1"/>
  <c r="M561" i="16"/>
  <c r="M562" i="16" a="1"/>
  <c r="M562" i="16"/>
  <c r="M563" i="16" a="1"/>
  <c r="M563" i="16"/>
  <c r="M564" i="16" a="1"/>
  <c r="M564" i="16" s="1"/>
  <c r="M565" i="16" a="1"/>
  <c r="M565" i="16"/>
  <c r="M566" i="16" a="1"/>
  <c r="M566" i="16"/>
  <c r="M567" i="16" a="1"/>
  <c r="M567" i="16"/>
  <c r="M568" i="16" a="1"/>
  <c r="M568" i="16"/>
  <c r="M569" i="16" a="1"/>
  <c r="M569" i="16"/>
  <c r="M570" i="16" a="1"/>
  <c r="M570" i="16"/>
  <c r="M571" i="16" a="1"/>
  <c r="M571" i="16"/>
  <c r="M572" i="16" a="1"/>
  <c r="M572" i="16"/>
  <c r="M573" i="16" a="1"/>
  <c r="M573" i="16"/>
  <c r="M574" i="16" a="1"/>
  <c r="M574" i="16"/>
  <c r="M575" i="16" a="1"/>
  <c r="M575" i="16"/>
  <c r="M576" i="16" a="1"/>
  <c r="M576" i="16" s="1"/>
  <c r="M577" i="16" a="1"/>
  <c r="M577" i="16"/>
  <c r="M578" i="16" a="1"/>
  <c r="M578" i="16"/>
  <c r="M579" i="16" a="1"/>
  <c r="M579" i="16"/>
  <c r="M580" i="16" a="1"/>
  <c r="M580" i="16"/>
  <c r="M581" i="16" a="1"/>
  <c r="M581" i="16"/>
  <c r="M582" i="16" a="1"/>
  <c r="M582" i="16"/>
  <c r="M583" i="16" a="1"/>
  <c r="M583" i="16"/>
  <c r="M584" i="16" a="1"/>
  <c r="M584" i="16"/>
  <c r="M585" i="16" a="1"/>
  <c r="M585" i="16"/>
  <c r="M586" i="16" a="1"/>
  <c r="M586" i="16"/>
  <c r="M587" i="16" a="1"/>
  <c r="M587" i="16"/>
  <c r="M588" i="16" a="1"/>
  <c r="M588" i="16" s="1"/>
  <c r="M589" i="16" a="1"/>
  <c r="M589" i="16"/>
  <c r="M590" i="16" a="1"/>
  <c r="M590" i="16"/>
  <c r="M591" i="16" a="1"/>
  <c r="M591" i="16"/>
  <c r="M592" i="16" a="1"/>
  <c r="M592" i="16"/>
  <c r="M593" i="16" a="1"/>
  <c r="M593" i="16"/>
  <c r="M594" i="16" a="1"/>
  <c r="M594" i="16"/>
  <c r="M595" i="16" a="1"/>
  <c r="M595" i="16"/>
  <c r="M596" i="16" a="1"/>
  <c r="M596" i="16"/>
  <c r="M597" i="16" a="1"/>
  <c r="M597" i="16"/>
  <c r="M598" i="16" a="1"/>
  <c r="M598" i="16"/>
  <c r="M599" i="16" a="1"/>
  <c r="M599" i="16"/>
  <c r="M600" i="16" a="1"/>
  <c r="M600" i="16" s="1"/>
  <c r="M601" i="16" a="1"/>
  <c r="M601" i="16"/>
  <c r="M602" i="16" a="1"/>
  <c r="M602" i="16"/>
  <c r="M603" i="16" a="1"/>
  <c r="M603" i="16"/>
  <c r="M604" i="16" a="1"/>
  <c r="M604" i="16"/>
  <c r="M605" i="16" a="1"/>
  <c r="M605" i="16"/>
  <c r="M606" i="16" a="1"/>
  <c r="M606" i="16"/>
  <c r="M607" i="16" a="1"/>
  <c r="M607" i="16"/>
  <c r="M608" i="16" a="1"/>
  <c r="M608" i="16"/>
  <c r="M609" i="16" a="1"/>
  <c r="M609" i="16"/>
  <c r="M610" i="16" a="1"/>
  <c r="M610" i="16"/>
  <c r="M611" i="16" a="1"/>
  <c r="M611" i="16"/>
  <c r="M612" i="16" a="1"/>
  <c r="M612" i="16" s="1"/>
  <c r="M613" i="16" a="1"/>
  <c r="M613" i="16"/>
  <c r="M614" i="16" a="1"/>
  <c r="M614" i="16"/>
  <c r="M615" i="16" a="1"/>
  <c r="M615" i="16"/>
  <c r="M616" i="16" a="1"/>
  <c r="M616" i="16"/>
  <c r="M617" i="16" a="1"/>
  <c r="M617" i="16"/>
  <c r="M618" i="16" a="1"/>
  <c r="M618" i="16"/>
  <c r="M619" i="16" a="1"/>
  <c r="M619" i="16"/>
  <c r="M620" i="16" a="1"/>
  <c r="M620" i="16"/>
  <c r="M621" i="16" a="1"/>
  <c r="M621" i="16"/>
  <c r="M622" i="16" a="1"/>
  <c r="M622" i="16"/>
  <c r="M623" i="16" a="1"/>
  <c r="M623" i="16"/>
  <c r="M624" i="16" a="1"/>
  <c r="M624" i="16" s="1"/>
  <c r="M625" i="16" a="1"/>
  <c r="M625" i="16"/>
  <c r="M626" i="16" a="1"/>
  <c r="M626" i="16"/>
  <c r="M627" i="16" a="1"/>
  <c r="M627" i="16"/>
  <c r="M628" i="16" a="1"/>
  <c r="M628" i="16"/>
  <c r="M629" i="16" a="1"/>
  <c r="M629" i="16"/>
  <c r="M630" i="16" a="1"/>
  <c r="M630" i="16"/>
  <c r="M631" i="16" a="1"/>
  <c r="M631" i="16"/>
  <c r="M632" i="16" a="1"/>
  <c r="M632" i="16"/>
  <c r="M633" i="16" a="1"/>
  <c r="M633" i="16"/>
  <c r="M634" i="16" a="1"/>
  <c r="M634" i="16"/>
  <c r="M635" i="16" a="1"/>
  <c r="M635" i="16"/>
  <c r="M636" i="16" a="1"/>
  <c r="M636" i="16" s="1"/>
  <c r="M637" i="16" a="1"/>
  <c r="M637" i="16"/>
  <c r="M638" i="16" a="1"/>
  <c r="M638" i="16"/>
  <c r="M639" i="16" a="1"/>
  <c r="M639" i="16"/>
  <c r="M640" i="16" a="1"/>
  <c r="M640" i="16"/>
  <c r="M641" i="16" a="1"/>
  <c r="M641" i="16"/>
  <c r="M642" i="16" a="1"/>
  <c r="M642" i="16"/>
  <c r="M643" i="16" a="1"/>
  <c r="M643" i="16"/>
  <c r="M644" i="16" a="1"/>
  <c r="M644" i="16"/>
  <c r="M645" i="16" a="1"/>
  <c r="M645" i="16"/>
  <c r="M646" i="16" a="1"/>
  <c r="M646" i="16"/>
  <c r="M647" i="16" a="1"/>
  <c r="M647" i="16"/>
  <c r="M648" i="16" a="1"/>
  <c r="M648" i="16" s="1"/>
  <c r="M649" i="16" a="1"/>
  <c r="M649" i="16"/>
  <c r="M650" i="16" a="1"/>
  <c r="M650" i="16"/>
  <c r="M651" i="16" a="1"/>
  <c r="M651" i="16"/>
  <c r="M652" i="16" a="1"/>
  <c r="M652" i="16"/>
  <c r="M653" i="16" a="1"/>
  <c r="M653" i="16"/>
  <c r="M654" i="16" a="1"/>
  <c r="M654" i="16"/>
  <c r="M655" i="16" a="1"/>
  <c r="M655" i="16"/>
  <c r="M656" i="16" a="1"/>
  <c r="M656" i="16"/>
  <c r="M657" i="16" a="1"/>
  <c r="M657" i="16"/>
  <c r="M658" i="16" a="1"/>
  <c r="M658" i="16"/>
  <c r="M659" i="16" a="1"/>
  <c r="M659" i="16"/>
  <c r="M660" i="16" a="1"/>
  <c r="M660" i="16" s="1"/>
  <c r="M661" i="16" a="1"/>
  <c r="M661" i="16"/>
  <c r="M662" i="16" a="1"/>
  <c r="M662" i="16"/>
  <c r="M663" i="16" a="1"/>
  <c r="M663" i="16"/>
  <c r="M664" i="16" a="1"/>
  <c r="M664" i="16"/>
  <c r="M665" i="16" a="1"/>
  <c r="M665" i="16"/>
  <c r="M666" i="16" a="1"/>
  <c r="M666" i="16"/>
  <c r="M667" i="16" a="1"/>
  <c r="M667" i="16"/>
  <c r="M668" i="16" a="1"/>
  <c r="M668" i="16"/>
  <c r="M669" i="16" a="1"/>
  <c r="M669" i="16"/>
  <c r="M670" i="16" a="1"/>
  <c r="M670" i="16"/>
  <c r="M671" i="16" a="1"/>
  <c r="M671" i="16"/>
  <c r="M672" i="16" a="1"/>
  <c r="M672" i="16" s="1"/>
  <c r="M673" i="16" a="1"/>
  <c r="M673" i="16"/>
  <c r="M674" i="16" a="1"/>
  <c r="M674" i="16"/>
  <c r="M675" i="16" a="1"/>
  <c r="M675" i="16"/>
  <c r="M676" i="16" a="1"/>
  <c r="M676" i="16"/>
  <c r="M677" i="16" a="1"/>
  <c r="M677" i="16"/>
  <c r="M678" i="16" a="1"/>
  <c r="M678" i="16"/>
  <c r="M679" i="16" a="1"/>
  <c r="M679" i="16"/>
  <c r="M680" i="16" a="1"/>
  <c r="M680" i="16"/>
  <c r="M681" i="16" a="1"/>
  <c r="M681" i="16"/>
  <c r="M682" i="16" a="1"/>
  <c r="M682" i="16"/>
  <c r="M683" i="16" a="1"/>
  <c r="M683" i="16"/>
  <c r="M684" i="16" a="1"/>
  <c r="M684" i="16" s="1"/>
  <c r="M685" i="16" a="1"/>
  <c r="M685" i="16"/>
  <c r="M686" i="16" a="1"/>
  <c r="M686" i="16"/>
  <c r="M687" i="16" a="1"/>
  <c r="M687" i="16"/>
  <c r="M688" i="16" a="1"/>
  <c r="M688" i="16"/>
  <c r="M689" i="16" a="1"/>
  <c r="M689" i="16"/>
  <c r="M690" i="16" a="1"/>
  <c r="M690" i="16"/>
  <c r="M691" i="16" a="1"/>
  <c r="M691" i="16"/>
  <c r="M692" i="16" a="1"/>
  <c r="M692" i="16"/>
  <c r="M693" i="16" a="1"/>
  <c r="M693" i="16"/>
  <c r="M694" i="16" a="1"/>
  <c r="M694" i="16"/>
  <c r="M695" i="16" a="1"/>
  <c r="M695" i="16"/>
  <c r="M696" i="16" a="1"/>
  <c r="M696" i="16" s="1"/>
  <c r="M697" i="16" a="1"/>
  <c r="M697" i="16"/>
  <c r="M698" i="16" a="1"/>
  <c r="M698" i="16"/>
  <c r="M699" i="16" a="1"/>
  <c r="M699" i="16"/>
  <c r="M700" i="16" a="1"/>
  <c r="M700" i="16"/>
  <c r="M701" i="16" a="1"/>
  <c r="M701" i="16"/>
  <c r="M702" i="16" a="1"/>
  <c r="M702" i="16"/>
  <c r="M703" i="16" a="1"/>
  <c r="M703" i="16"/>
  <c r="M704" i="16" a="1"/>
  <c r="M704" i="16"/>
  <c r="M705" i="16" a="1"/>
  <c r="M705" i="16"/>
  <c r="M706" i="16" a="1"/>
  <c r="M706" i="16"/>
  <c r="M707" i="16" a="1"/>
  <c r="M707" i="16"/>
  <c r="M708" i="16" a="1"/>
  <c r="M708" i="16" s="1"/>
  <c r="M709" i="16" a="1"/>
  <c r="M709" i="16"/>
  <c r="M710" i="16" a="1"/>
  <c r="M710" i="16"/>
  <c r="M711" i="16" a="1"/>
  <c r="M711" i="16"/>
  <c r="M712" i="16" a="1"/>
  <c r="M712" i="16"/>
  <c r="M713" i="16" a="1"/>
  <c r="M713" i="16"/>
  <c r="M714" i="16" a="1"/>
  <c r="M714" i="16"/>
  <c r="M715" i="16" a="1"/>
  <c r="M715" i="16"/>
  <c r="M716" i="16" a="1"/>
  <c r="M716" i="16"/>
  <c r="M717" i="16" a="1"/>
  <c r="M717" i="16"/>
  <c r="M718" i="16" a="1"/>
  <c r="M718" i="16"/>
  <c r="M719" i="16" a="1"/>
  <c r="M719" i="16"/>
  <c r="M720" i="16" a="1"/>
  <c r="M720" i="16" s="1"/>
  <c r="M721" i="16" a="1"/>
  <c r="M721" i="16"/>
  <c r="M722" i="16" a="1"/>
  <c r="M722" i="16"/>
  <c r="M723" i="16" a="1"/>
  <c r="M723" i="16"/>
  <c r="M724" i="16" a="1"/>
  <c r="M724" i="16"/>
  <c r="M725" i="16" a="1"/>
  <c r="M725" i="16"/>
  <c r="M726" i="16" a="1"/>
  <c r="M726" i="16"/>
  <c r="M727" i="16" a="1"/>
  <c r="M727" i="16"/>
  <c r="M728" i="16" a="1"/>
  <c r="M728" i="16"/>
  <c r="M729" i="16" a="1"/>
  <c r="M729" i="16"/>
  <c r="M730" i="16" a="1"/>
  <c r="M730" i="16"/>
  <c r="M731" i="16" a="1"/>
  <c r="M731" i="16"/>
  <c r="M732" i="16" a="1"/>
  <c r="M732" i="16" s="1"/>
  <c r="M733" i="16" a="1"/>
  <c r="M733" i="16"/>
  <c r="M734" i="16" a="1"/>
  <c r="M734" i="16"/>
  <c r="M735" i="16" a="1"/>
  <c r="M735" i="16"/>
  <c r="M736" i="16" a="1"/>
  <c r="M736" i="16"/>
  <c r="M737" i="16" a="1"/>
  <c r="M737" i="16"/>
  <c r="M738" i="16" a="1"/>
  <c r="M738" i="16"/>
  <c r="M739" i="16" a="1"/>
  <c r="M739" i="16"/>
  <c r="M740" i="16" a="1"/>
  <c r="M740" i="16"/>
  <c r="M741" i="16" a="1"/>
  <c r="M741" i="16"/>
  <c r="M742" i="16" a="1"/>
  <c r="M742" i="16"/>
  <c r="M743" i="16" a="1"/>
  <c r="M743" i="16"/>
  <c r="M744" i="16" a="1"/>
  <c r="M744" i="16" s="1"/>
  <c r="M745" i="16" a="1"/>
  <c r="M745" i="16"/>
  <c r="M746" i="16" a="1"/>
  <c r="M746" i="16"/>
  <c r="M747" i="16" a="1"/>
  <c r="M747" i="16"/>
  <c r="M748" i="16" a="1"/>
  <c r="M748" i="16"/>
  <c r="M749" i="16" a="1"/>
  <c r="M749" i="16"/>
  <c r="M750" i="16" a="1"/>
  <c r="M750" i="16"/>
  <c r="M751" i="16" a="1"/>
  <c r="M751" i="16"/>
  <c r="M752" i="16" a="1"/>
  <c r="M752" i="16"/>
  <c r="M753" i="16" a="1"/>
  <c r="M753" i="16"/>
  <c r="M754" i="16" a="1"/>
  <c r="M754" i="16"/>
  <c r="M755" i="16" a="1"/>
  <c r="M755" i="16"/>
  <c r="M756" i="16" a="1"/>
  <c r="M756" i="16" s="1"/>
  <c r="M757" i="16" a="1"/>
  <c r="M757" i="16"/>
  <c r="M758" i="16" a="1"/>
  <c r="M758" i="16"/>
  <c r="M759" i="16" a="1"/>
  <c r="M759" i="16"/>
  <c r="M760" i="16" a="1"/>
  <c r="M760" i="16"/>
  <c r="M761" i="16" a="1"/>
  <c r="M761" i="16"/>
  <c r="M762" i="16" a="1"/>
  <c r="M762" i="16"/>
  <c r="M763" i="16" a="1"/>
  <c r="M763" i="16"/>
  <c r="M764" i="16" a="1"/>
  <c r="M764" i="16"/>
  <c r="M765" i="16" a="1"/>
  <c r="M765" i="16"/>
  <c r="M766" i="16" a="1"/>
  <c r="M766" i="16"/>
  <c r="M767" i="16" a="1"/>
  <c r="M767" i="16"/>
  <c r="M768" i="16" a="1"/>
  <c r="M768" i="16" s="1"/>
  <c r="M769" i="16" a="1"/>
  <c r="M769" i="16"/>
  <c r="M770" i="16" a="1"/>
  <c r="M770" i="16"/>
  <c r="M771" i="16" a="1"/>
  <c r="M771" i="16"/>
  <c r="M772" i="16" a="1"/>
  <c r="M772" i="16"/>
  <c r="M773" i="16" a="1"/>
  <c r="M773" i="16"/>
  <c r="M774" i="16" a="1"/>
  <c r="M774" i="16"/>
  <c r="M775" i="16" a="1"/>
  <c r="M775" i="16"/>
  <c r="M776" i="16" a="1"/>
  <c r="M776" i="16"/>
  <c r="M777" i="16" a="1"/>
  <c r="M777" i="16"/>
  <c r="M778" i="16" a="1"/>
  <c r="M778" i="16"/>
  <c r="M779" i="16" a="1"/>
  <c r="M779" i="16"/>
  <c r="M11" i="16" a="1"/>
  <c r="M11" i="16" s="1"/>
  <c r="BC12" i="16"/>
  <c r="BC13" i="16"/>
  <c r="BC14" i="16"/>
  <c r="BC15" i="16"/>
  <c r="BC16" i="16"/>
  <c r="BC17" i="16"/>
  <c r="BC18" i="16"/>
  <c r="BC19" i="16"/>
  <c r="BC20" i="16"/>
  <c r="BC21" i="16"/>
  <c r="BC22" i="16"/>
  <c r="BC23" i="16"/>
  <c r="BC24" i="16"/>
  <c r="BC25" i="16"/>
  <c r="BC26" i="16"/>
  <c r="BC27" i="16"/>
  <c r="BC28" i="16"/>
  <c r="BC29" i="16"/>
  <c r="BC30" i="16"/>
  <c r="BC31" i="16"/>
  <c r="BC32" i="16"/>
  <c r="BC33" i="16"/>
  <c r="BC34" i="16"/>
  <c r="BC35" i="16"/>
  <c r="BC36" i="16"/>
  <c r="BC37" i="16"/>
  <c r="BC38" i="16"/>
  <c r="BC39" i="16"/>
  <c r="BC40" i="16"/>
  <c r="BC41" i="16"/>
  <c r="BC42" i="16"/>
  <c r="BC43" i="16"/>
  <c r="BC44" i="16"/>
  <c r="BC45" i="16"/>
  <c r="BC46" i="16"/>
  <c r="BC47" i="16"/>
  <c r="BC48" i="16"/>
  <c r="BC49" i="16"/>
  <c r="BC50" i="16"/>
  <c r="BC51" i="16"/>
  <c r="BC52" i="16"/>
  <c r="BC53" i="16"/>
  <c r="BC54" i="16"/>
  <c r="BC55" i="16"/>
  <c r="BC56" i="16"/>
  <c r="BC57" i="16"/>
  <c r="BC58" i="16"/>
  <c r="BC59" i="16"/>
  <c r="BC60" i="16"/>
  <c r="BC61" i="16"/>
  <c r="BC62" i="16"/>
  <c r="BC63" i="16"/>
  <c r="BC64" i="16"/>
  <c r="BC65" i="16"/>
  <c r="BC66" i="16"/>
  <c r="BC67" i="16"/>
  <c r="BC68" i="16"/>
  <c r="BC69" i="16"/>
  <c r="BC70" i="16"/>
  <c r="BC71" i="16"/>
  <c r="BC72" i="16"/>
  <c r="BC73" i="16"/>
  <c r="BC74" i="16"/>
  <c r="BC75" i="16"/>
  <c r="BC76" i="16"/>
  <c r="BC77" i="16"/>
  <c r="BC78" i="16"/>
  <c r="BC79" i="16"/>
  <c r="BC80" i="16"/>
  <c r="BC81" i="16"/>
  <c r="BC82" i="16"/>
  <c r="BC83" i="16"/>
  <c r="BC84" i="16"/>
  <c r="BC85" i="16"/>
  <c r="BC86" i="16"/>
  <c r="BC87" i="16"/>
  <c r="BC88" i="16"/>
  <c r="BC89" i="16"/>
  <c r="BC90" i="16"/>
  <c r="BC91" i="16"/>
  <c r="BC92" i="16"/>
  <c r="BC93" i="16"/>
  <c r="BC94" i="16"/>
  <c r="BC95" i="16"/>
  <c r="BC96" i="16"/>
  <c r="BC97" i="16"/>
  <c r="BC98" i="16"/>
  <c r="BC99" i="16"/>
  <c r="BC100" i="16"/>
  <c r="BC101" i="16"/>
  <c r="BC102" i="16"/>
  <c r="BC103" i="16"/>
  <c r="BC104" i="16"/>
  <c r="BC105" i="16"/>
  <c r="BC106" i="16"/>
  <c r="BC107" i="16"/>
  <c r="BC108" i="16"/>
  <c r="BC109" i="16"/>
  <c r="BC110" i="16"/>
  <c r="BC111" i="16"/>
  <c r="BC112" i="16"/>
  <c r="BC113" i="16"/>
  <c r="BC114" i="16"/>
  <c r="BC115" i="16"/>
  <c r="BC116" i="16"/>
  <c r="BC117" i="16"/>
  <c r="BC118" i="16"/>
  <c r="BC119" i="16"/>
  <c r="BC120" i="16"/>
  <c r="BC121" i="16"/>
  <c r="BC122" i="16"/>
  <c r="BC123" i="16"/>
  <c r="BC124" i="16"/>
  <c r="BC125" i="16"/>
  <c r="BC126" i="16"/>
  <c r="BC127" i="16"/>
  <c r="BC128" i="16"/>
  <c r="BC129" i="16"/>
  <c r="BC130" i="16"/>
  <c r="BC131" i="16"/>
  <c r="BC132" i="16"/>
  <c r="BC133" i="16"/>
  <c r="BC134" i="16"/>
  <c r="BC135" i="16"/>
  <c r="BC136" i="16"/>
  <c r="BC137" i="16"/>
  <c r="BC138" i="16"/>
  <c r="BC139" i="16"/>
  <c r="BC140" i="16"/>
  <c r="BC141" i="16"/>
  <c r="BC142" i="16"/>
  <c r="BC143" i="16"/>
  <c r="BC144" i="16"/>
  <c r="BC145" i="16"/>
  <c r="BC146" i="16"/>
  <c r="BC147" i="16"/>
  <c r="BC148" i="16"/>
  <c r="BC149" i="16"/>
  <c r="BC150" i="16"/>
  <c r="BC151" i="16"/>
  <c r="BC152" i="16"/>
  <c r="BC153" i="16"/>
  <c r="BC154" i="16"/>
  <c r="BC155" i="16"/>
  <c r="BC156" i="16"/>
  <c r="BC157" i="16"/>
  <c r="BC158" i="16"/>
  <c r="BC159" i="16"/>
  <c r="BC160" i="16"/>
  <c r="BC161" i="16"/>
  <c r="BC162" i="16"/>
  <c r="BC163" i="16"/>
  <c r="BC164" i="16"/>
  <c r="BC165" i="16"/>
  <c r="BC166" i="16"/>
  <c r="BC167" i="16"/>
  <c r="BC168" i="16"/>
  <c r="BC169" i="16"/>
  <c r="BC170" i="16"/>
  <c r="BC171" i="16"/>
  <c r="BC172" i="16"/>
  <c r="BC173" i="16"/>
  <c r="BC174" i="16"/>
  <c r="BC175" i="16"/>
  <c r="BC176" i="16"/>
  <c r="BC177" i="16"/>
  <c r="BC178" i="16"/>
  <c r="BC179" i="16"/>
  <c r="BC180" i="16"/>
  <c r="BC181" i="16"/>
  <c r="BC182" i="16"/>
  <c r="BC183" i="16"/>
  <c r="BC184" i="16"/>
  <c r="BC185" i="16"/>
  <c r="BC186" i="16"/>
  <c r="BC187" i="16"/>
  <c r="BC188" i="16"/>
  <c r="BC189" i="16"/>
  <c r="BC190" i="16"/>
  <c r="BC191" i="16"/>
  <c r="BC192" i="16"/>
  <c r="BC193" i="16"/>
  <c r="BC194" i="16"/>
  <c r="BC195" i="16"/>
  <c r="BC196" i="16"/>
  <c r="BC197" i="16"/>
  <c r="BC198" i="16"/>
  <c r="BC199" i="16"/>
  <c r="BC200" i="16"/>
  <c r="BC201" i="16"/>
  <c r="BC202" i="16"/>
  <c r="BC203" i="16"/>
  <c r="BC204" i="16"/>
  <c r="BC205" i="16"/>
  <c r="BC206" i="16"/>
  <c r="BC207" i="16"/>
  <c r="BC208" i="16"/>
  <c r="BC209" i="16"/>
  <c r="BC210" i="16"/>
  <c r="BC211" i="16"/>
  <c r="BC212" i="16"/>
  <c r="BC213" i="16"/>
  <c r="BC214" i="16"/>
  <c r="BC215" i="16"/>
  <c r="BC216" i="16"/>
  <c r="BC217" i="16"/>
  <c r="BC218" i="16"/>
  <c r="BC219" i="16"/>
  <c r="BC220" i="16"/>
  <c r="BC221" i="16"/>
  <c r="BC222" i="16"/>
  <c r="BC223" i="16"/>
  <c r="BC224" i="16"/>
  <c r="BC225" i="16"/>
  <c r="BC226" i="16"/>
  <c r="BC227" i="16"/>
  <c r="BC228" i="16"/>
  <c r="BC229" i="16"/>
  <c r="BC230" i="16"/>
  <c r="BC231" i="16"/>
  <c r="BC232" i="16"/>
  <c r="BC233" i="16"/>
  <c r="BC234" i="16"/>
  <c r="BC235" i="16"/>
  <c r="BC236" i="16"/>
  <c r="BC237" i="16"/>
  <c r="BC238" i="16"/>
  <c r="BC239" i="16"/>
  <c r="BC240" i="16"/>
  <c r="BC241" i="16"/>
  <c r="BC242" i="16"/>
  <c r="BC243" i="16"/>
  <c r="BC244" i="16"/>
  <c r="BC245" i="16"/>
  <c r="BC246" i="16"/>
  <c r="BC247" i="16"/>
  <c r="BC248" i="16"/>
  <c r="BC249" i="16"/>
  <c r="BC250" i="16"/>
  <c r="BC251" i="16"/>
  <c r="BC252" i="16"/>
  <c r="BC253" i="16"/>
  <c r="BC254" i="16"/>
  <c r="BC255" i="16"/>
  <c r="BC256" i="16"/>
  <c r="BC257" i="16"/>
  <c r="BC258" i="16"/>
  <c r="BC259" i="16"/>
  <c r="BC260" i="16"/>
  <c r="BC261" i="16"/>
  <c r="BC262" i="16"/>
  <c r="BC263" i="16"/>
  <c r="BC264" i="16"/>
  <c r="BC265" i="16"/>
  <c r="BC266" i="16"/>
  <c r="BC267" i="16"/>
  <c r="BC268" i="16"/>
  <c r="BC269" i="16"/>
  <c r="BC270" i="16"/>
  <c r="BC271" i="16"/>
  <c r="BC272" i="16"/>
  <c r="BC273" i="16"/>
  <c r="BC274" i="16"/>
  <c r="BC275" i="16"/>
  <c r="BC276" i="16"/>
  <c r="BC277" i="16"/>
  <c r="BC278" i="16"/>
  <c r="BC279" i="16"/>
  <c r="BC280" i="16"/>
  <c r="BC281" i="16"/>
  <c r="BC282" i="16"/>
  <c r="BC283" i="16"/>
  <c r="BC284" i="16"/>
  <c r="BC285" i="16"/>
  <c r="BC286" i="16"/>
  <c r="BC287" i="16"/>
  <c r="BC288" i="16"/>
  <c r="BC289" i="16"/>
  <c r="BC290" i="16"/>
  <c r="BC291" i="16"/>
  <c r="BC292" i="16"/>
  <c r="BC293" i="16"/>
  <c r="BC294" i="16"/>
  <c r="BC295" i="16"/>
  <c r="BC296" i="16"/>
  <c r="BC297" i="16"/>
  <c r="BC298" i="16"/>
  <c r="BC299" i="16"/>
  <c r="BC300" i="16"/>
  <c r="BC301" i="16"/>
  <c r="BC302" i="16"/>
  <c r="BC303" i="16"/>
  <c r="BC304" i="16"/>
  <c r="BC305" i="16"/>
  <c r="BC306" i="16"/>
  <c r="BC307" i="16"/>
  <c r="BC308" i="16"/>
  <c r="BC309" i="16"/>
  <c r="BC310" i="16"/>
  <c r="BC311" i="16"/>
  <c r="BC312" i="16"/>
  <c r="BC313" i="16"/>
  <c r="BC314" i="16"/>
  <c r="BC315" i="16"/>
  <c r="BC316" i="16"/>
  <c r="BC317" i="16"/>
  <c r="BC318" i="16"/>
  <c r="BC319" i="16"/>
  <c r="BC320" i="16"/>
  <c r="BC321" i="16"/>
  <c r="BC322" i="16"/>
  <c r="BC323" i="16"/>
  <c r="BC324" i="16"/>
  <c r="BC325" i="16"/>
  <c r="BC326" i="16"/>
  <c r="BC327" i="16"/>
  <c r="BC328" i="16"/>
  <c r="BC329" i="16"/>
  <c r="BC330" i="16"/>
  <c r="BC331" i="16"/>
  <c r="BC332" i="16"/>
  <c r="BC333" i="16"/>
  <c r="BC334" i="16"/>
  <c r="BC335" i="16"/>
  <c r="BC336" i="16"/>
  <c r="BC337" i="16"/>
  <c r="BC338" i="16"/>
  <c r="BC339" i="16"/>
  <c r="BC340" i="16"/>
  <c r="BC341" i="16"/>
  <c r="BC342" i="16"/>
  <c r="BC343" i="16"/>
  <c r="BC344" i="16"/>
  <c r="BC345" i="16"/>
  <c r="BC346" i="16"/>
  <c r="BC347" i="16"/>
  <c r="BC348" i="16"/>
  <c r="BC349" i="16"/>
  <c r="BC350" i="16"/>
  <c r="BC351" i="16"/>
  <c r="BC352" i="16"/>
  <c r="BC353" i="16"/>
  <c r="BC354" i="16"/>
  <c r="BC355" i="16"/>
  <c r="BC356" i="16"/>
  <c r="BC357" i="16"/>
  <c r="BC358" i="16"/>
  <c r="BC359" i="16"/>
  <c r="BC360" i="16"/>
  <c r="BC361" i="16"/>
  <c r="BC362" i="16"/>
  <c r="BC363" i="16"/>
  <c r="BC364" i="16"/>
  <c r="BC365" i="16"/>
  <c r="BC366" i="16"/>
  <c r="BC367" i="16"/>
  <c r="BC368" i="16"/>
  <c r="BC369" i="16"/>
  <c r="BC370" i="16"/>
  <c r="BC371" i="16"/>
  <c r="BC372" i="16"/>
  <c r="BC373" i="16"/>
  <c r="BC374" i="16"/>
  <c r="BC375" i="16"/>
  <c r="BC376" i="16"/>
  <c r="BC377" i="16"/>
  <c r="BC378" i="16"/>
  <c r="BC379" i="16"/>
  <c r="BC380" i="16"/>
  <c r="BC381" i="16"/>
  <c r="BC382" i="16"/>
  <c r="BC383" i="16"/>
  <c r="BC384" i="16"/>
  <c r="BC385" i="16"/>
  <c r="BC386" i="16"/>
  <c r="BC387" i="16"/>
  <c r="BC388" i="16"/>
  <c r="BC389" i="16"/>
  <c r="BC390" i="16"/>
  <c r="BC391" i="16"/>
  <c r="BC392" i="16"/>
  <c r="BC393" i="16"/>
  <c r="BC394" i="16"/>
  <c r="BC395" i="16"/>
  <c r="BC396" i="16"/>
  <c r="BC397" i="16"/>
  <c r="BC398" i="16"/>
  <c r="BC399" i="16"/>
  <c r="BC400" i="16"/>
  <c r="BC401" i="16"/>
  <c r="BC402" i="16"/>
  <c r="BC403" i="16"/>
  <c r="BC404" i="16"/>
  <c r="BC405" i="16"/>
  <c r="BC406" i="16"/>
  <c r="BC407" i="16"/>
  <c r="BC408" i="16"/>
  <c r="BC409" i="16"/>
  <c r="BC410" i="16"/>
  <c r="BC411" i="16"/>
  <c r="BC412" i="16"/>
  <c r="BC413" i="16"/>
  <c r="BC414" i="16"/>
  <c r="BC415" i="16"/>
  <c r="BC416" i="16"/>
  <c r="BC417" i="16"/>
  <c r="BC418" i="16"/>
  <c r="BC419" i="16"/>
  <c r="BC420" i="16"/>
  <c r="BC421" i="16"/>
  <c r="BC422" i="16"/>
  <c r="BC423" i="16"/>
  <c r="BC424" i="16"/>
  <c r="BC425" i="16"/>
  <c r="BC426" i="16"/>
  <c r="BC427" i="16"/>
  <c r="BC428" i="16"/>
  <c r="BC429" i="16"/>
  <c r="BC430" i="16"/>
  <c r="BC431" i="16"/>
  <c r="BC432" i="16"/>
  <c r="BC433" i="16"/>
  <c r="BC434" i="16"/>
  <c r="BC435" i="16"/>
  <c r="BC436" i="16"/>
  <c r="BC437" i="16"/>
  <c r="BC438" i="16"/>
  <c r="BC439" i="16"/>
  <c r="BC440" i="16"/>
  <c r="BC441" i="16"/>
  <c r="BC442" i="16"/>
  <c r="BC443" i="16"/>
  <c r="BC444" i="16"/>
  <c r="BC445" i="16"/>
  <c r="BC446" i="16"/>
  <c r="BC447" i="16"/>
  <c r="BC448" i="16"/>
  <c r="BC449" i="16"/>
  <c r="BC450" i="16"/>
  <c r="BC451" i="16"/>
  <c r="BC452" i="16"/>
  <c r="BC453" i="16"/>
  <c r="BC454" i="16"/>
  <c r="BC455" i="16"/>
  <c r="BC456" i="16"/>
  <c r="BC457" i="16"/>
  <c r="BC458" i="16"/>
  <c r="BC459" i="16"/>
  <c r="BC460" i="16"/>
  <c r="BC461" i="16"/>
  <c r="BC462" i="16"/>
  <c r="BC463" i="16"/>
  <c r="BC464" i="16"/>
  <c r="BC465" i="16"/>
  <c r="BC466" i="16"/>
  <c r="BC467" i="16"/>
  <c r="BC468" i="16"/>
  <c r="BC469" i="16"/>
  <c r="BC470" i="16"/>
  <c r="BC471" i="16"/>
  <c r="BC472" i="16"/>
  <c r="BC473" i="16"/>
  <c r="BC474" i="16"/>
  <c r="BC475" i="16"/>
  <c r="BC476" i="16"/>
  <c r="BC477" i="16"/>
  <c r="BC478" i="16"/>
  <c r="BC479" i="16"/>
  <c r="BC480" i="16"/>
  <c r="BC481" i="16"/>
  <c r="BC482" i="16"/>
  <c r="BC483" i="16"/>
  <c r="BC484" i="16"/>
  <c r="BC485" i="16"/>
  <c r="BC486" i="16"/>
  <c r="BC487" i="16"/>
  <c r="BC488" i="16"/>
  <c r="BC489" i="16"/>
  <c r="BC490" i="16"/>
  <c r="BC491" i="16"/>
  <c r="BC492" i="16"/>
  <c r="BC493" i="16"/>
  <c r="BC494" i="16"/>
  <c r="BC495" i="16"/>
  <c r="BC496" i="16"/>
  <c r="BC497" i="16"/>
  <c r="BC498" i="16"/>
  <c r="BC499" i="16"/>
  <c r="BC500" i="16"/>
  <c r="BC501" i="16"/>
  <c r="BC502" i="16"/>
  <c r="BC503" i="16"/>
  <c r="BC504" i="16"/>
  <c r="BC505" i="16"/>
  <c r="BC506" i="16"/>
  <c r="BC507" i="16"/>
  <c r="BC508" i="16"/>
  <c r="BC509" i="16"/>
  <c r="BC510" i="16"/>
  <c r="BC511" i="16"/>
  <c r="BC512" i="16"/>
  <c r="BC513" i="16"/>
  <c r="BC514" i="16"/>
  <c r="BC515" i="16"/>
  <c r="BC516" i="16"/>
  <c r="BC517" i="16"/>
  <c r="BC518" i="16"/>
  <c r="BC519" i="16"/>
  <c r="BC520" i="16"/>
  <c r="BC521" i="16"/>
  <c r="BC522" i="16"/>
  <c r="BC523" i="16"/>
  <c r="BC524" i="16"/>
  <c r="BC525" i="16"/>
  <c r="BC526" i="16"/>
  <c r="BC527" i="16"/>
  <c r="BC528" i="16"/>
  <c r="BC529" i="16"/>
  <c r="BC530" i="16"/>
  <c r="BC531" i="16"/>
  <c r="BC532" i="16"/>
  <c r="BC533" i="16"/>
  <c r="BC534" i="16"/>
  <c r="BC535" i="16"/>
  <c r="BC536" i="16"/>
  <c r="BC537" i="16"/>
  <c r="BC538" i="16"/>
  <c r="BC539" i="16"/>
  <c r="BC540" i="16"/>
  <c r="BC541" i="16"/>
  <c r="BC542" i="16"/>
  <c r="BC543" i="16"/>
  <c r="BC544" i="16"/>
  <c r="BC545" i="16"/>
  <c r="BC546" i="16"/>
  <c r="BC547" i="16"/>
  <c r="BC548" i="16"/>
  <c r="BC549" i="16"/>
  <c r="BC550" i="16"/>
  <c r="BC551" i="16"/>
  <c r="BC552" i="16"/>
  <c r="BC553" i="16"/>
  <c r="BC554" i="16"/>
  <c r="BC555" i="16"/>
  <c r="BC556" i="16"/>
  <c r="BC557" i="16"/>
  <c r="BC558" i="16"/>
  <c r="BC559" i="16"/>
  <c r="BC560" i="16"/>
  <c r="BC561" i="16"/>
  <c r="BC562" i="16"/>
  <c r="BC563" i="16"/>
  <c r="BC564" i="16"/>
  <c r="BC565" i="16"/>
  <c r="BC566" i="16"/>
  <c r="BC567" i="16"/>
  <c r="BC568" i="16"/>
  <c r="BC569" i="16"/>
  <c r="BC570" i="16"/>
  <c r="BC571" i="16"/>
  <c r="BC572" i="16"/>
  <c r="BC573" i="16"/>
  <c r="BC574" i="16"/>
  <c r="BC575" i="16"/>
  <c r="BC576" i="16"/>
  <c r="BC577" i="16"/>
  <c r="BC578" i="16"/>
  <c r="BC579" i="16"/>
  <c r="BC580" i="16"/>
  <c r="BC581" i="16"/>
  <c r="BC582" i="16"/>
  <c r="BC583" i="16"/>
  <c r="BC584" i="16"/>
  <c r="BC585" i="16"/>
  <c r="BC586" i="16"/>
  <c r="BC587" i="16"/>
  <c r="BC588" i="16"/>
  <c r="BC589" i="16"/>
  <c r="BC590" i="16"/>
  <c r="BC591" i="16"/>
  <c r="BC592" i="16"/>
  <c r="BC593" i="16"/>
  <c r="BC594" i="16"/>
  <c r="BC595" i="16"/>
  <c r="BC596" i="16"/>
  <c r="BC597" i="16"/>
  <c r="BC598" i="16"/>
  <c r="BC599" i="16"/>
  <c r="BC600" i="16"/>
  <c r="BC601" i="16"/>
  <c r="BC602" i="16"/>
  <c r="BC603" i="16"/>
  <c r="BC604" i="16"/>
  <c r="BC605" i="16"/>
  <c r="BC606" i="16"/>
  <c r="BC607" i="16"/>
  <c r="BC608" i="16"/>
  <c r="BC609" i="16"/>
  <c r="BC610" i="16"/>
  <c r="BC611" i="16"/>
  <c r="BC612" i="16"/>
  <c r="BC613" i="16"/>
  <c r="BC614" i="16"/>
  <c r="BC615" i="16"/>
  <c r="BC616" i="16"/>
  <c r="BC617" i="16"/>
  <c r="BC618" i="16"/>
  <c r="BC619" i="16"/>
  <c r="BC620" i="16"/>
  <c r="BC621" i="16"/>
  <c r="BC622" i="16"/>
  <c r="BC623" i="16"/>
  <c r="BC624" i="16"/>
  <c r="BC625" i="16"/>
  <c r="BC626" i="16"/>
  <c r="BC627" i="16"/>
  <c r="BC628" i="16"/>
  <c r="BC629" i="16"/>
  <c r="BC630" i="16"/>
  <c r="BC631" i="16"/>
  <c r="BC632" i="16"/>
  <c r="BC633" i="16"/>
  <c r="BC634" i="16"/>
  <c r="BC635" i="16"/>
  <c r="BC636" i="16"/>
  <c r="BC637" i="16"/>
  <c r="BC638" i="16"/>
  <c r="BC639" i="16"/>
  <c r="BC640" i="16"/>
  <c r="BC641" i="16"/>
  <c r="BC642" i="16"/>
  <c r="BC643" i="16"/>
  <c r="BC644" i="16"/>
  <c r="BC645" i="16"/>
  <c r="BC646" i="16"/>
  <c r="BC647" i="16"/>
  <c r="BC648" i="16"/>
  <c r="BC649" i="16"/>
  <c r="BC650" i="16"/>
  <c r="BC651" i="16"/>
  <c r="BC652" i="16"/>
  <c r="BC653" i="16"/>
  <c r="BC654" i="16"/>
  <c r="BC655" i="16"/>
  <c r="BC656" i="16"/>
  <c r="BC657" i="16"/>
  <c r="BC658" i="16"/>
  <c r="BC659" i="16"/>
  <c r="BC660" i="16"/>
  <c r="BC661" i="16"/>
  <c r="BC662" i="16"/>
  <c r="BC663" i="16"/>
  <c r="BC664" i="16"/>
  <c r="BC665" i="16"/>
  <c r="BC666" i="16"/>
  <c r="BC667" i="16"/>
  <c r="BC668" i="16"/>
  <c r="BC669" i="16"/>
  <c r="BC670" i="16"/>
  <c r="BC671" i="16"/>
  <c r="BC672" i="16"/>
  <c r="BC673" i="16"/>
  <c r="BC674" i="16"/>
  <c r="BC675" i="16"/>
  <c r="BC676" i="16"/>
  <c r="BC677" i="16"/>
  <c r="BC678" i="16"/>
  <c r="BC679" i="16"/>
  <c r="BC680" i="16"/>
  <c r="BC681" i="16"/>
  <c r="BC682" i="16"/>
  <c r="BC683" i="16"/>
  <c r="BC684" i="16"/>
  <c r="BC685" i="16"/>
  <c r="BC686" i="16"/>
  <c r="BC687" i="16"/>
  <c r="BC688" i="16"/>
  <c r="BC689" i="16"/>
  <c r="BC690" i="16"/>
  <c r="BC691" i="16"/>
  <c r="BC692" i="16"/>
  <c r="BC693" i="16"/>
  <c r="BC694" i="16"/>
  <c r="BC695" i="16"/>
  <c r="BC696" i="16"/>
  <c r="BC697" i="16"/>
  <c r="BC698" i="16"/>
  <c r="BC699" i="16"/>
  <c r="BC700" i="16"/>
  <c r="BC701" i="16"/>
  <c r="BC702" i="16"/>
  <c r="BC703" i="16"/>
  <c r="BC704" i="16"/>
  <c r="BC705" i="16"/>
  <c r="BC706" i="16"/>
  <c r="BC707" i="16"/>
  <c r="BC708" i="16"/>
  <c r="BC709" i="16"/>
  <c r="BC710" i="16"/>
  <c r="BC711" i="16"/>
  <c r="BC712" i="16"/>
  <c r="BC713" i="16"/>
  <c r="BC714" i="16"/>
  <c r="BC715" i="16"/>
  <c r="BC716" i="16"/>
  <c r="BC717" i="16"/>
  <c r="BC718" i="16"/>
  <c r="BC719" i="16"/>
  <c r="BC720" i="16"/>
  <c r="BC721" i="16"/>
  <c r="BC722" i="16"/>
  <c r="BC723" i="16"/>
  <c r="BC724" i="16"/>
  <c r="BC725" i="16"/>
  <c r="BC726" i="16"/>
  <c r="BC727" i="16"/>
  <c r="BC728" i="16"/>
  <c r="BC729" i="16"/>
  <c r="BC730" i="16"/>
  <c r="BC731" i="16"/>
  <c r="BC732" i="16"/>
  <c r="BC733" i="16"/>
  <c r="BC734" i="16"/>
  <c r="BC735" i="16"/>
  <c r="BC736" i="16"/>
  <c r="BC737" i="16"/>
  <c r="BC738" i="16"/>
  <c r="BC739" i="16"/>
  <c r="BC740" i="16"/>
  <c r="BC741" i="16"/>
  <c r="BC742" i="16"/>
  <c r="BC743" i="16"/>
  <c r="BC744" i="16"/>
  <c r="BC745" i="16"/>
  <c r="BC746" i="16"/>
  <c r="BC747" i="16"/>
  <c r="BC748" i="16"/>
  <c r="BC749" i="16"/>
  <c r="BC750" i="16"/>
  <c r="BC751" i="16"/>
  <c r="BC752" i="16"/>
  <c r="BC753" i="16"/>
  <c r="BC754" i="16"/>
  <c r="BC755" i="16"/>
  <c r="BC756" i="16"/>
  <c r="BC757" i="16"/>
  <c r="BC758" i="16"/>
  <c r="BC759" i="16"/>
  <c r="BC760" i="16"/>
  <c r="BC761" i="16"/>
  <c r="BC762" i="16"/>
  <c r="BC763" i="16"/>
  <c r="BC764" i="16"/>
  <c r="BC765" i="16"/>
  <c r="BC766" i="16"/>
  <c r="BC767" i="16"/>
  <c r="BC768" i="16"/>
  <c r="BC769" i="16"/>
  <c r="BC770" i="16"/>
  <c r="BC771" i="16"/>
  <c r="BC772" i="16"/>
  <c r="BC773" i="16"/>
  <c r="BC774" i="16"/>
  <c r="BC775" i="16"/>
  <c r="BC776" i="16"/>
  <c r="BC777" i="16"/>
  <c r="BC778" i="16"/>
  <c r="BC779" i="16"/>
  <c r="AM11" i="16"/>
  <c r="AE4" i="16"/>
  <c r="Z4" i="16"/>
  <c r="Z3" i="16"/>
  <c r="D24" i="16"/>
  <c r="D36" i="16" s="1"/>
  <c r="D48" i="16" s="1"/>
  <c r="D60" i="16" s="1"/>
  <c r="D72" i="16" s="1"/>
  <c r="D84" i="16" s="1"/>
  <c r="D96" i="16" s="1"/>
  <c r="D108" i="16" s="1"/>
  <c r="D120" i="16" s="1"/>
  <c r="D132" i="16" s="1"/>
  <c r="D144" i="16" s="1"/>
  <c r="D156" i="16" s="1"/>
  <c r="D168" i="16" s="1"/>
  <c r="D180" i="16" s="1"/>
  <c r="D192" i="16" s="1"/>
  <c r="D204" i="16" s="1"/>
  <c r="D216" i="16" s="1"/>
  <c r="D228" i="16" s="1"/>
  <c r="D240" i="16" s="1"/>
  <c r="D252" i="16" s="1"/>
  <c r="D264" i="16" s="1"/>
  <c r="D276" i="16" s="1"/>
  <c r="D288" i="16" s="1"/>
  <c r="D300" i="16" s="1"/>
  <c r="D312" i="16" s="1"/>
  <c r="D324" i="16" s="1"/>
  <c r="D336" i="16" s="1"/>
  <c r="D348" i="16" s="1"/>
  <c r="D360" i="16" s="1"/>
  <c r="D372" i="16" s="1"/>
  <c r="D384" i="16" s="1"/>
  <c r="D396" i="16" s="1"/>
  <c r="D408" i="16" s="1"/>
  <c r="D420" i="16" s="1"/>
  <c r="D432" i="16" s="1"/>
  <c r="D444" i="16" s="1"/>
  <c r="D456" i="16" s="1"/>
  <c r="D468" i="16" s="1"/>
  <c r="D480" i="16" s="1"/>
  <c r="D492" i="16" s="1"/>
  <c r="D504" i="16" s="1"/>
  <c r="D516" i="16" s="1"/>
  <c r="D528" i="16" s="1"/>
  <c r="D540" i="16" s="1"/>
  <c r="D552" i="16" s="1"/>
  <c r="D564" i="16" s="1"/>
  <c r="D576" i="16" s="1"/>
  <c r="D588" i="16" s="1"/>
  <c r="D600" i="16" s="1"/>
  <c r="D612" i="16" s="1"/>
  <c r="D624" i="16" s="1"/>
  <c r="D636" i="16" s="1"/>
  <c r="D648" i="16" s="1"/>
  <c r="D660" i="16" s="1"/>
  <c r="D672" i="16" s="1"/>
  <c r="D684" i="16" s="1"/>
  <c r="D696" i="16" s="1"/>
  <c r="D708" i="16" s="1"/>
  <c r="D720" i="16" s="1"/>
  <c r="D732" i="16" s="1"/>
  <c r="D744" i="16" s="1"/>
  <c r="D756" i="16" s="1"/>
  <c r="D768" i="16" s="1"/>
  <c r="D25" i="16"/>
  <c r="D37" i="16" s="1"/>
  <c r="D49" i="16" s="1"/>
  <c r="D61" i="16" s="1"/>
  <c r="D73" i="16" s="1"/>
  <c r="D85" i="16" s="1"/>
  <c r="D97" i="16" s="1"/>
  <c r="D109" i="16" s="1"/>
  <c r="D121" i="16" s="1"/>
  <c r="D133" i="16" s="1"/>
  <c r="D145" i="16" s="1"/>
  <c r="D157" i="16" s="1"/>
  <c r="D169" i="16" s="1"/>
  <c r="D181" i="16" s="1"/>
  <c r="D193" i="16" s="1"/>
  <c r="D205" i="16" s="1"/>
  <c r="D217" i="16" s="1"/>
  <c r="D229" i="16" s="1"/>
  <c r="D241" i="16" s="1"/>
  <c r="D253" i="16" s="1"/>
  <c r="D265" i="16" s="1"/>
  <c r="D277" i="16" s="1"/>
  <c r="D289" i="16" s="1"/>
  <c r="D301" i="16" s="1"/>
  <c r="D313" i="16" s="1"/>
  <c r="D325" i="16" s="1"/>
  <c r="D337" i="16" s="1"/>
  <c r="D349" i="16" s="1"/>
  <c r="D361" i="16" s="1"/>
  <c r="D373" i="16" s="1"/>
  <c r="D385" i="16" s="1"/>
  <c r="D397" i="16" s="1"/>
  <c r="D409" i="16" s="1"/>
  <c r="D421" i="16" s="1"/>
  <c r="D433" i="16" s="1"/>
  <c r="D445" i="16" s="1"/>
  <c r="D457" i="16" s="1"/>
  <c r="D469" i="16" s="1"/>
  <c r="D481" i="16" s="1"/>
  <c r="D493" i="16" s="1"/>
  <c r="D505" i="16" s="1"/>
  <c r="D517" i="16" s="1"/>
  <c r="D529" i="16" s="1"/>
  <c r="D541" i="16" s="1"/>
  <c r="D553" i="16" s="1"/>
  <c r="D565" i="16" s="1"/>
  <c r="D577" i="16" s="1"/>
  <c r="D589" i="16" s="1"/>
  <c r="D601" i="16" s="1"/>
  <c r="D613" i="16" s="1"/>
  <c r="D625" i="16" s="1"/>
  <c r="D637" i="16" s="1"/>
  <c r="D649" i="16" s="1"/>
  <c r="D661" i="16" s="1"/>
  <c r="D673" i="16" s="1"/>
  <c r="D685" i="16" s="1"/>
  <c r="D697" i="16" s="1"/>
  <c r="D709" i="16" s="1"/>
  <c r="D721" i="16" s="1"/>
  <c r="D733" i="16" s="1"/>
  <c r="D745" i="16" s="1"/>
  <c r="D757" i="16" s="1"/>
  <c r="D769" i="16" s="1"/>
  <c r="D26" i="16"/>
  <c r="D38" i="16" s="1"/>
  <c r="D50" i="16" s="1"/>
  <c r="D62" i="16" s="1"/>
  <c r="D74" i="16" s="1"/>
  <c r="D86" i="16" s="1"/>
  <c r="D98" i="16" s="1"/>
  <c r="D110" i="16" s="1"/>
  <c r="D122" i="16" s="1"/>
  <c r="D134" i="16" s="1"/>
  <c r="D146" i="16" s="1"/>
  <c r="D158" i="16" s="1"/>
  <c r="D170" i="16" s="1"/>
  <c r="D182" i="16" s="1"/>
  <c r="D194" i="16" s="1"/>
  <c r="D206" i="16" s="1"/>
  <c r="D218" i="16" s="1"/>
  <c r="D230" i="16" s="1"/>
  <c r="D242" i="16" s="1"/>
  <c r="D254" i="16" s="1"/>
  <c r="D266" i="16" s="1"/>
  <c r="D278" i="16" s="1"/>
  <c r="D290" i="16" s="1"/>
  <c r="D302" i="16" s="1"/>
  <c r="D314" i="16" s="1"/>
  <c r="D326" i="16" s="1"/>
  <c r="D338" i="16" s="1"/>
  <c r="D350" i="16" s="1"/>
  <c r="D362" i="16" s="1"/>
  <c r="D374" i="16" s="1"/>
  <c r="D386" i="16" s="1"/>
  <c r="D398" i="16" s="1"/>
  <c r="D410" i="16" s="1"/>
  <c r="D422" i="16" s="1"/>
  <c r="D434" i="16" s="1"/>
  <c r="D446" i="16" s="1"/>
  <c r="D458" i="16" s="1"/>
  <c r="D470" i="16" s="1"/>
  <c r="D482" i="16" s="1"/>
  <c r="D494" i="16" s="1"/>
  <c r="D506" i="16" s="1"/>
  <c r="D518" i="16" s="1"/>
  <c r="D530" i="16" s="1"/>
  <c r="D542" i="16" s="1"/>
  <c r="D554" i="16" s="1"/>
  <c r="D566" i="16" s="1"/>
  <c r="D578" i="16" s="1"/>
  <c r="D590" i="16" s="1"/>
  <c r="D602" i="16" s="1"/>
  <c r="D614" i="16" s="1"/>
  <c r="D626" i="16" s="1"/>
  <c r="D638" i="16" s="1"/>
  <c r="D650" i="16" s="1"/>
  <c r="D662" i="16" s="1"/>
  <c r="D674" i="16" s="1"/>
  <c r="D686" i="16" s="1"/>
  <c r="D698" i="16" s="1"/>
  <c r="D710" i="16" s="1"/>
  <c r="D722" i="16" s="1"/>
  <c r="D734" i="16" s="1"/>
  <c r="D746" i="16" s="1"/>
  <c r="D758" i="16" s="1"/>
  <c r="D770" i="16" s="1"/>
  <c r="D27" i="16"/>
  <c r="D39" i="16" s="1"/>
  <c r="D51" i="16" s="1"/>
  <c r="D63" i="16" s="1"/>
  <c r="D75" i="16" s="1"/>
  <c r="D87" i="16" s="1"/>
  <c r="D99" i="16" s="1"/>
  <c r="D111" i="16" s="1"/>
  <c r="D123" i="16" s="1"/>
  <c r="D135" i="16" s="1"/>
  <c r="D147" i="16" s="1"/>
  <c r="D159" i="16" s="1"/>
  <c r="D171" i="16" s="1"/>
  <c r="D183" i="16" s="1"/>
  <c r="D195" i="16" s="1"/>
  <c r="D207" i="16" s="1"/>
  <c r="D219" i="16" s="1"/>
  <c r="D231" i="16" s="1"/>
  <c r="D243" i="16" s="1"/>
  <c r="D255" i="16" s="1"/>
  <c r="D267" i="16" s="1"/>
  <c r="D279" i="16" s="1"/>
  <c r="D291" i="16" s="1"/>
  <c r="D303" i="16" s="1"/>
  <c r="D315" i="16" s="1"/>
  <c r="D327" i="16" s="1"/>
  <c r="D339" i="16" s="1"/>
  <c r="D351" i="16" s="1"/>
  <c r="D363" i="16" s="1"/>
  <c r="D375" i="16" s="1"/>
  <c r="D387" i="16" s="1"/>
  <c r="D399" i="16" s="1"/>
  <c r="D411" i="16" s="1"/>
  <c r="D423" i="16" s="1"/>
  <c r="D435" i="16" s="1"/>
  <c r="D447" i="16" s="1"/>
  <c r="D459" i="16" s="1"/>
  <c r="D471" i="16" s="1"/>
  <c r="D483" i="16" s="1"/>
  <c r="D495" i="16" s="1"/>
  <c r="D507" i="16" s="1"/>
  <c r="D519" i="16" s="1"/>
  <c r="D531" i="16" s="1"/>
  <c r="D543" i="16" s="1"/>
  <c r="D555" i="16" s="1"/>
  <c r="D567" i="16" s="1"/>
  <c r="D579" i="16" s="1"/>
  <c r="D591" i="16" s="1"/>
  <c r="D603" i="16" s="1"/>
  <c r="D615" i="16" s="1"/>
  <c r="D627" i="16" s="1"/>
  <c r="D639" i="16" s="1"/>
  <c r="D651" i="16" s="1"/>
  <c r="D663" i="16" s="1"/>
  <c r="D675" i="16" s="1"/>
  <c r="D687" i="16" s="1"/>
  <c r="D699" i="16" s="1"/>
  <c r="D711" i="16" s="1"/>
  <c r="D723" i="16" s="1"/>
  <c r="D735" i="16" s="1"/>
  <c r="D747" i="16" s="1"/>
  <c r="D759" i="16" s="1"/>
  <c r="D771" i="16" s="1"/>
  <c r="D28" i="16"/>
  <c r="D40" i="16" s="1"/>
  <c r="D52" i="16" s="1"/>
  <c r="D64" i="16" s="1"/>
  <c r="D76" i="16" s="1"/>
  <c r="D88" i="16" s="1"/>
  <c r="D100" i="16" s="1"/>
  <c r="D112" i="16" s="1"/>
  <c r="D124" i="16" s="1"/>
  <c r="D136" i="16" s="1"/>
  <c r="D148" i="16" s="1"/>
  <c r="D160" i="16" s="1"/>
  <c r="D172" i="16" s="1"/>
  <c r="D184" i="16" s="1"/>
  <c r="D196" i="16" s="1"/>
  <c r="D208" i="16" s="1"/>
  <c r="D220" i="16" s="1"/>
  <c r="D232" i="16" s="1"/>
  <c r="D244" i="16" s="1"/>
  <c r="D256" i="16" s="1"/>
  <c r="D268" i="16" s="1"/>
  <c r="D280" i="16" s="1"/>
  <c r="D292" i="16" s="1"/>
  <c r="D304" i="16" s="1"/>
  <c r="D316" i="16" s="1"/>
  <c r="D328" i="16" s="1"/>
  <c r="D340" i="16" s="1"/>
  <c r="D352" i="16" s="1"/>
  <c r="D364" i="16" s="1"/>
  <c r="D376" i="16" s="1"/>
  <c r="D388" i="16" s="1"/>
  <c r="D400" i="16" s="1"/>
  <c r="D412" i="16" s="1"/>
  <c r="D424" i="16" s="1"/>
  <c r="D436" i="16" s="1"/>
  <c r="D448" i="16" s="1"/>
  <c r="D460" i="16" s="1"/>
  <c r="D472" i="16" s="1"/>
  <c r="D484" i="16" s="1"/>
  <c r="D496" i="16" s="1"/>
  <c r="D508" i="16" s="1"/>
  <c r="D520" i="16" s="1"/>
  <c r="D532" i="16" s="1"/>
  <c r="D544" i="16" s="1"/>
  <c r="D556" i="16" s="1"/>
  <c r="D568" i="16" s="1"/>
  <c r="D580" i="16" s="1"/>
  <c r="D592" i="16" s="1"/>
  <c r="D604" i="16" s="1"/>
  <c r="D616" i="16" s="1"/>
  <c r="D628" i="16" s="1"/>
  <c r="D640" i="16" s="1"/>
  <c r="D652" i="16" s="1"/>
  <c r="D664" i="16" s="1"/>
  <c r="D676" i="16" s="1"/>
  <c r="D688" i="16" s="1"/>
  <c r="D700" i="16" s="1"/>
  <c r="D712" i="16" s="1"/>
  <c r="D724" i="16" s="1"/>
  <c r="D736" i="16" s="1"/>
  <c r="D748" i="16" s="1"/>
  <c r="D760" i="16" s="1"/>
  <c r="D772" i="16" s="1"/>
  <c r="D29" i="16"/>
  <c r="D41" i="16" s="1"/>
  <c r="D53" i="16" s="1"/>
  <c r="D65" i="16" s="1"/>
  <c r="D77" i="16" s="1"/>
  <c r="D89" i="16" s="1"/>
  <c r="D101" i="16" s="1"/>
  <c r="D113" i="16" s="1"/>
  <c r="D125" i="16" s="1"/>
  <c r="D137" i="16" s="1"/>
  <c r="D149" i="16" s="1"/>
  <c r="D161" i="16" s="1"/>
  <c r="D173" i="16" s="1"/>
  <c r="D185" i="16" s="1"/>
  <c r="D197" i="16" s="1"/>
  <c r="D209" i="16" s="1"/>
  <c r="D221" i="16" s="1"/>
  <c r="D233" i="16" s="1"/>
  <c r="D245" i="16" s="1"/>
  <c r="D257" i="16" s="1"/>
  <c r="D269" i="16" s="1"/>
  <c r="D281" i="16" s="1"/>
  <c r="D293" i="16" s="1"/>
  <c r="D305" i="16" s="1"/>
  <c r="D317" i="16" s="1"/>
  <c r="D329" i="16" s="1"/>
  <c r="D341" i="16" s="1"/>
  <c r="D353" i="16" s="1"/>
  <c r="D365" i="16" s="1"/>
  <c r="D377" i="16" s="1"/>
  <c r="D389" i="16" s="1"/>
  <c r="D401" i="16" s="1"/>
  <c r="D413" i="16" s="1"/>
  <c r="D425" i="16" s="1"/>
  <c r="D437" i="16" s="1"/>
  <c r="D449" i="16" s="1"/>
  <c r="D461" i="16" s="1"/>
  <c r="D473" i="16" s="1"/>
  <c r="D485" i="16" s="1"/>
  <c r="D497" i="16" s="1"/>
  <c r="D509" i="16" s="1"/>
  <c r="D521" i="16" s="1"/>
  <c r="D533" i="16" s="1"/>
  <c r="D545" i="16" s="1"/>
  <c r="D557" i="16" s="1"/>
  <c r="D569" i="16" s="1"/>
  <c r="D581" i="16" s="1"/>
  <c r="D593" i="16" s="1"/>
  <c r="D605" i="16" s="1"/>
  <c r="D617" i="16" s="1"/>
  <c r="D629" i="16" s="1"/>
  <c r="D641" i="16" s="1"/>
  <c r="D653" i="16" s="1"/>
  <c r="D665" i="16" s="1"/>
  <c r="D677" i="16" s="1"/>
  <c r="D689" i="16" s="1"/>
  <c r="D701" i="16" s="1"/>
  <c r="D713" i="16" s="1"/>
  <c r="D725" i="16" s="1"/>
  <c r="D737" i="16" s="1"/>
  <c r="D749" i="16" s="1"/>
  <c r="D761" i="16" s="1"/>
  <c r="D773" i="16" s="1"/>
  <c r="D30" i="16"/>
  <c r="D42" i="16" s="1"/>
  <c r="D54" i="16" s="1"/>
  <c r="D66" i="16" s="1"/>
  <c r="D78" i="16" s="1"/>
  <c r="D90" i="16" s="1"/>
  <c r="D102" i="16" s="1"/>
  <c r="D114" i="16" s="1"/>
  <c r="D126" i="16" s="1"/>
  <c r="D138" i="16" s="1"/>
  <c r="D150" i="16" s="1"/>
  <c r="D162" i="16" s="1"/>
  <c r="D174" i="16" s="1"/>
  <c r="D186" i="16" s="1"/>
  <c r="D198" i="16" s="1"/>
  <c r="D210" i="16" s="1"/>
  <c r="D222" i="16" s="1"/>
  <c r="D234" i="16" s="1"/>
  <c r="D246" i="16" s="1"/>
  <c r="D258" i="16" s="1"/>
  <c r="D270" i="16" s="1"/>
  <c r="D282" i="16" s="1"/>
  <c r="D294" i="16" s="1"/>
  <c r="D306" i="16" s="1"/>
  <c r="D318" i="16" s="1"/>
  <c r="D330" i="16" s="1"/>
  <c r="D342" i="16" s="1"/>
  <c r="D354" i="16" s="1"/>
  <c r="D366" i="16" s="1"/>
  <c r="D378" i="16" s="1"/>
  <c r="D390" i="16" s="1"/>
  <c r="D402" i="16" s="1"/>
  <c r="D414" i="16" s="1"/>
  <c r="D426" i="16" s="1"/>
  <c r="D438" i="16" s="1"/>
  <c r="D450" i="16" s="1"/>
  <c r="D462" i="16" s="1"/>
  <c r="D474" i="16" s="1"/>
  <c r="D486" i="16" s="1"/>
  <c r="D498" i="16" s="1"/>
  <c r="D510" i="16" s="1"/>
  <c r="D522" i="16" s="1"/>
  <c r="D534" i="16" s="1"/>
  <c r="D546" i="16" s="1"/>
  <c r="D558" i="16" s="1"/>
  <c r="D570" i="16" s="1"/>
  <c r="D582" i="16" s="1"/>
  <c r="D594" i="16" s="1"/>
  <c r="D606" i="16" s="1"/>
  <c r="D618" i="16" s="1"/>
  <c r="D630" i="16" s="1"/>
  <c r="D642" i="16" s="1"/>
  <c r="D654" i="16" s="1"/>
  <c r="D666" i="16" s="1"/>
  <c r="D678" i="16" s="1"/>
  <c r="D690" i="16" s="1"/>
  <c r="D702" i="16" s="1"/>
  <c r="D714" i="16" s="1"/>
  <c r="D726" i="16" s="1"/>
  <c r="D738" i="16" s="1"/>
  <c r="D750" i="16" s="1"/>
  <c r="D762" i="16" s="1"/>
  <c r="D774" i="16" s="1"/>
  <c r="D31" i="16"/>
  <c r="D43" i="16" s="1"/>
  <c r="D55" i="16" s="1"/>
  <c r="D67" i="16" s="1"/>
  <c r="D79" i="16" s="1"/>
  <c r="D91" i="16" s="1"/>
  <c r="D103" i="16" s="1"/>
  <c r="D115" i="16" s="1"/>
  <c r="D127" i="16" s="1"/>
  <c r="D139" i="16" s="1"/>
  <c r="D151" i="16" s="1"/>
  <c r="D163" i="16" s="1"/>
  <c r="D175" i="16" s="1"/>
  <c r="D187" i="16" s="1"/>
  <c r="D199" i="16" s="1"/>
  <c r="D211" i="16" s="1"/>
  <c r="D223" i="16" s="1"/>
  <c r="D235" i="16" s="1"/>
  <c r="D247" i="16" s="1"/>
  <c r="D259" i="16" s="1"/>
  <c r="D271" i="16" s="1"/>
  <c r="D283" i="16" s="1"/>
  <c r="D295" i="16" s="1"/>
  <c r="D307" i="16" s="1"/>
  <c r="D319" i="16" s="1"/>
  <c r="D331" i="16" s="1"/>
  <c r="D343" i="16" s="1"/>
  <c r="D355" i="16" s="1"/>
  <c r="D367" i="16" s="1"/>
  <c r="D379" i="16" s="1"/>
  <c r="D391" i="16" s="1"/>
  <c r="D403" i="16" s="1"/>
  <c r="D415" i="16" s="1"/>
  <c r="D427" i="16" s="1"/>
  <c r="D439" i="16" s="1"/>
  <c r="D451" i="16" s="1"/>
  <c r="D463" i="16" s="1"/>
  <c r="D475" i="16" s="1"/>
  <c r="D487" i="16" s="1"/>
  <c r="D499" i="16" s="1"/>
  <c r="D511" i="16" s="1"/>
  <c r="D523" i="16" s="1"/>
  <c r="D535" i="16" s="1"/>
  <c r="D547" i="16" s="1"/>
  <c r="D559" i="16" s="1"/>
  <c r="D571" i="16" s="1"/>
  <c r="D583" i="16" s="1"/>
  <c r="D595" i="16" s="1"/>
  <c r="D607" i="16" s="1"/>
  <c r="D619" i="16" s="1"/>
  <c r="D631" i="16" s="1"/>
  <c r="D643" i="16" s="1"/>
  <c r="D655" i="16" s="1"/>
  <c r="D667" i="16" s="1"/>
  <c r="D679" i="16" s="1"/>
  <c r="D691" i="16" s="1"/>
  <c r="D703" i="16" s="1"/>
  <c r="D715" i="16" s="1"/>
  <c r="D727" i="16" s="1"/>
  <c r="D739" i="16" s="1"/>
  <c r="D751" i="16" s="1"/>
  <c r="D763" i="16" s="1"/>
  <c r="D775" i="16" s="1"/>
  <c r="D32" i="16"/>
  <c r="D44" i="16" s="1"/>
  <c r="D56" i="16" s="1"/>
  <c r="D68" i="16" s="1"/>
  <c r="D80" i="16" s="1"/>
  <c r="D92" i="16" s="1"/>
  <c r="D104" i="16" s="1"/>
  <c r="D116" i="16" s="1"/>
  <c r="D128" i="16" s="1"/>
  <c r="D140" i="16" s="1"/>
  <c r="D152" i="16" s="1"/>
  <c r="D164" i="16" s="1"/>
  <c r="D176" i="16" s="1"/>
  <c r="D188" i="16" s="1"/>
  <c r="D200" i="16" s="1"/>
  <c r="D212" i="16" s="1"/>
  <c r="D224" i="16" s="1"/>
  <c r="D236" i="16" s="1"/>
  <c r="D248" i="16" s="1"/>
  <c r="D260" i="16" s="1"/>
  <c r="D272" i="16" s="1"/>
  <c r="D284" i="16" s="1"/>
  <c r="D296" i="16" s="1"/>
  <c r="D308" i="16" s="1"/>
  <c r="D320" i="16" s="1"/>
  <c r="D332" i="16" s="1"/>
  <c r="D344" i="16" s="1"/>
  <c r="D356" i="16" s="1"/>
  <c r="D368" i="16" s="1"/>
  <c r="D380" i="16" s="1"/>
  <c r="D392" i="16" s="1"/>
  <c r="D404" i="16" s="1"/>
  <c r="D416" i="16" s="1"/>
  <c r="D428" i="16" s="1"/>
  <c r="D440" i="16" s="1"/>
  <c r="D452" i="16" s="1"/>
  <c r="D464" i="16" s="1"/>
  <c r="D476" i="16" s="1"/>
  <c r="D488" i="16" s="1"/>
  <c r="D500" i="16" s="1"/>
  <c r="D512" i="16" s="1"/>
  <c r="D524" i="16" s="1"/>
  <c r="D536" i="16" s="1"/>
  <c r="D548" i="16" s="1"/>
  <c r="D560" i="16" s="1"/>
  <c r="D572" i="16" s="1"/>
  <c r="D584" i="16" s="1"/>
  <c r="D596" i="16" s="1"/>
  <c r="D608" i="16" s="1"/>
  <c r="D620" i="16" s="1"/>
  <c r="D632" i="16" s="1"/>
  <c r="D644" i="16" s="1"/>
  <c r="D656" i="16" s="1"/>
  <c r="D668" i="16" s="1"/>
  <c r="D680" i="16" s="1"/>
  <c r="D692" i="16" s="1"/>
  <c r="D704" i="16" s="1"/>
  <c r="D716" i="16" s="1"/>
  <c r="D728" i="16" s="1"/>
  <c r="D740" i="16" s="1"/>
  <c r="D752" i="16" s="1"/>
  <c r="D764" i="16" s="1"/>
  <c r="D776" i="16" s="1"/>
  <c r="D33" i="16"/>
  <c r="D45" i="16" s="1"/>
  <c r="D57" i="16" s="1"/>
  <c r="D69" i="16" s="1"/>
  <c r="D81" i="16" s="1"/>
  <c r="D93" i="16" s="1"/>
  <c r="D105" i="16" s="1"/>
  <c r="D117" i="16" s="1"/>
  <c r="D129" i="16" s="1"/>
  <c r="D141" i="16" s="1"/>
  <c r="D153" i="16" s="1"/>
  <c r="D165" i="16" s="1"/>
  <c r="D177" i="16" s="1"/>
  <c r="D189" i="16" s="1"/>
  <c r="D201" i="16" s="1"/>
  <c r="D213" i="16" s="1"/>
  <c r="D225" i="16" s="1"/>
  <c r="D237" i="16" s="1"/>
  <c r="D249" i="16" s="1"/>
  <c r="D261" i="16" s="1"/>
  <c r="D273" i="16" s="1"/>
  <c r="D285" i="16" s="1"/>
  <c r="D297" i="16" s="1"/>
  <c r="D309" i="16" s="1"/>
  <c r="D321" i="16" s="1"/>
  <c r="D333" i="16" s="1"/>
  <c r="D345" i="16" s="1"/>
  <c r="D357" i="16" s="1"/>
  <c r="D369" i="16" s="1"/>
  <c r="D381" i="16" s="1"/>
  <c r="D393" i="16" s="1"/>
  <c r="D405" i="16" s="1"/>
  <c r="D417" i="16" s="1"/>
  <c r="D429" i="16" s="1"/>
  <c r="D441" i="16" s="1"/>
  <c r="D453" i="16" s="1"/>
  <c r="D465" i="16" s="1"/>
  <c r="D477" i="16" s="1"/>
  <c r="D489" i="16" s="1"/>
  <c r="D501" i="16" s="1"/>
  <c r="D513" i="16" s="1"/>
  <c r="D525" i="16" s="1"/>
  <c r="D537" i="16" s="1"/>
  <c r="D549" i="16" s="1"/>
  <c r="D561" i="16" s="1"/>
  <c r="D573" i="16" s="1"/>
  <c r="D585" i="16" s="1"/>
  <c r="D597" i="16" s="1"/>
  <c r="D609" i="16" s="1"/>
  <c r="D621" i="16" s="1"/>
  <c r="D633" i="16" s="1"/>
  <c r="D645" i="16" s="1"/>
  <c r="D657" i="16" s="1"/>
  <c r="D669" i="16" s="1"/>
  <c r="D681" i="16" s="1"/>
  <c r="D693" i="16" s="1"/>
  <c r="D705" i="16" s="1"/>
  <c r="D717" i="16" s="1"/>
  <c r="D729" i="16" s="1"/>
  <c r="D741" i="16" s="1"/>
  <c r="D753" i="16" s="1"/>
  <c r="D765" i="16" s="1"/>
  <c r="D777" i="16" s="1"/>
  <c r="D34" i="16"/>
  <c r="D46" i="16" s="1"/>
  <c r="D58" i="16" s="1"/>
  <c r="D70" i="16" s="1"/>
  <c r="D82" i="16" s="1"/>
  <c r="D94" i="16" s="1"/>
  <c r="D106" i="16" s="1"/>
  <c r="D118" i="16" s="1"/>
  <c r="D130" i="16" s="1"/>
  <c r="D142" i="16" s="1"/>
  <c r="D154" i="16" s="1"/>
  <c r="D166" i="16" s="1"/>
  <c r="D178" i="16" s="1"/>
  <c r="D190" i="16" s="1"/>
  <c r="D202" i="16" s="1"/>
  <c r="D214" i="16" s="1"/>
  <c r="D226" i="16" s="1"/>
  <c r="D238" i="16" s="1"/>
  <c r="D250" i="16" s="1"/>
  <c r="D262" i="16" s="1"/>
  <c r="D274" i="16" s="1"/>
  <c r="D286" i="16" s="1"/>
  <c r="D298" i="16" s="1"/>
  <c r="D310" i="16" s="1"/>
  <c r="D322" i="16" s="1"/>
  <c r="D334" i="16" s="1"/>
  <c r="D346" i="16" s="1"/>
  <c r="D358" i="16" s="1"/>
  <c r="D370" i="16" s="1"/>
  <c r="D382" i="16" s="1"/>
  <c r="D394" i="16" s="1"/>
  <c r="D406" i="16" s="1"/>
  <c r="D418" i="16" s="1"/>
  <c r="D430" i="16" s="1"/>
  <c r="D442" i="16" s="1"/>
  <c r="D454" i="16" s="1"/>
  <c r="D466" i="16" s="1"/>
  <c r="D478" i="16" s="1"/>
  <c r="D490" i="16" s="1"/>
  <c r="D502" i="16" s="1"/>
  <c r="D514" i="16" s="1"/>
  <c r="D526" i="16" s="1"/>
  <c r="D538" i="16" s="1"/>
  <c r="D550" i="16" s="1"/>
  <c r="D562" i="16" s="1"/>
  <c r="D574" i="16" s="1"/>
  <c r="D586" i="16" s="1"/>
  <c r="D598" i="16" s="1"/>
  <c r="D610" i="16" s="1"/>
  <c r="D622" i="16" s="1"/>
  <c r="D634" i="16" s="1"/>
  <c r="D646" i="16" s="1"/>
  <c r="D658" i="16" s="1"/>
  <c r="D670" i="16" s="1"/>
  <c r="D682" i="16" s="1"/>
  <c r="D694" i="16" s="1"/>
  <c r="D706" i="16" s="1"/>
  <c r="D718" i="16" s="1"/>
  <c r="D730" i="16" s="1"/>
  <c r="D742" i="16" s="1"/>
  <c r="D754" i="16" s="1"/>
  <c r="D766" i="16" s="1"/>
  <c r="D778" i="16" s="1"/>
  <c r="D23" i="16"/>
  <c r="D35" i="16" s="1"/>
  <c r="D47" i="16" s="1"/>
  <c r="D59" i="16" s="1"/>
  <c r="D71" i="16" s="1"/>
  <c r="D83" i="16" s="1"/>
  <c r="D95" i="16" s="1"/>
  <c r="D107" i="16" s="1"/>
  <c r="D119" i="16" s="1"/>
  <c r="D131" i="16" s="1"/>
  <c r="D143" i="16" s="1"/>
  <c r="D155" i="16" s="1"/>
  <c r="D167" i="16" s="1"/>
  <c r="D179" i="16" s="1"/>
  <c r="D191" i="16" s="1"/>
  <c r="D203" i="16" s="1"/>
  <c r="D215" i="16" s="1"/>
  <c r="D227" i="16" s="1"/>
  <c r="D239" i="16" s="1"/>
  <c r="D251" i="16" s="1"/>
  <c r="D263" i="16" s="1"/>
  <c r="D275" i="16" s="1"/>
  <c r="D287" i="16" s="1"/>
  <c r="D299" i="16" s="1"/>
  <c r="D311" i="16" s="1"/>
  <c r="D323" i="16" s="1"/>
  <c r="D335" i="16" s="1"/>
  <c r="D347" i="16" s="1"/>
  <c r="D359" i="16" s="1"/>
  <c r="D371" i="16" s="1"/>
  <c r="D383" i="16" s="1"/>
  <c r="D395" i="16" s="1"/>
  <c r="D407" i="16" s="1"/>
  <c r="D419" i="16" s="1"/>
  <c r="D431" i="16" s="1"/>
  <c r="D443" i="16" s="1"/>
  <c r="D455" i="16" s="1"/>
  <c r="D467" i="16" s="1"/>
  <c r="D479" i="16" s="1"/>
  <c r="D491" i="16" s="1"/>
  <c r="D503" i="16" s="1"/>
  <c r="D515" i="16" s="1"/>
  <c r="D527" i="16" s="1"/>
  <c r="D539" i="16" s="1"/>
  <c r="D551" i="16" s="1"/>
  <c r="D563" i="16" s="1"/>
  <c r="D575" i="16" s="1"/>
  <c r="D587" i="16" s="1"/>
  <c r="D599" i="16" s="1"/>
  <c r="D611" i="16" s="1"/>
  <c r="D623" i="16" s="1"/>
  <c r="D635" i="16" s="1"/>
  <c r="D647" i="16" s="1"/>
  <c r="D659" i="16" s="1"/>
  <c r="D671" i="16" s="1"/>
  <c r="D683" i="16" s="1"/>
  <c r="D695" i="16" s="1"/>
  <c r="D707" i="16" s="1"/>
  <c r="D719" i="16" s="1"/>
  <c r="D731" i="16" s="1"/>
  <c r="D743" i="16" s="1"/>
  <c r="D755" i="16" s="1"/>
  <c r="D767" i="16" s="1"/>
  <c r="D779" i="16" s="1"/>
  <c r="J13" i="6"/>
  <c r="K16" i="6"/>
  <c r="J17" i="6"/>
  <c r="K17" i="6"/>
  <c r="J18" i="6"/>
  <c r="K18" i="6"/>
  <c r="J19" i="6"/>
  <c r="K19" i="6"/>
  <c r="J20" i="6"/>
  <c r="K20" i="6"/>
  <c r="J21" i="6"/>
  <c r="K21" i="6"/>
  <c r="J30" i="6"/>
  <c r="K30" i="6"/>
  <c r="J31" i="6"/>
  <c r="K31" i="6"/>
  <c r="J32" i="6"/>
  <c r="K32" i="6"/>
  <c r="J33" i="6"/>
  <c r="K33" i="6"/>
  <c r="J37" i="6"/>
  <c r="K40" i="6"/>
  <c r="J41" i="6"/>
  <c r="K41" i="6"/>
  <c r="J42" i="6"/>
  <c r="K42" i="6"/>
  <c r="J43" i="6"/>
  <c r="K43" i="6"/>
  <c r="J44" i="6"/>
  <c r="K44" i="6"/>
  <c r="J45" i="6"/>
  <c r="K45" i="6"/>
  <c r="J54" i="6"/>
  <c r="K54" i="6"/>
  <c r="J55" i="6"/>
  <c r="K55" i="6"/>
  <c r="J56" i="6"/>
  <c r="K56" i="6"/>
  <c r="J57" i="6"/>
  <c r="K57" i="6"/>
  <c r="I10" i="6"/>
  <c r="J10" i="6" s="1"/>
  <c r="I11" i="6"/>
  <c r="J11" i="6" s="1"/>
  <c r="I12" i="6"/>
  <c r="J12" i="6" s="1"/>
  <c r="I13" i="6"/>
  <c r="K13" i="6" s="1"/>
  <c r="I14" i="6"/>
  <c r="J14" i="6" s="1"/>
  <c r="I15" i="6"/>
  <c r="J15" i="6" s="1"/>
  <c r="I16" i="6"/>
  <c r="J16" i="6" s="1"/>
  <c r="I17" i="6"/>
  <c r="I18" i="6"/>
  <c r="I19" i="6"/>
  <c r="I20" i="6"/>
  <c r="I21" i="6"/>
  <c r="I22" i="6"/>
  <c r="J22" i="6" s="1"/>
  <c r="I23" i="6"/>
  <c r="K23" i="6" s="1"/>
  <c r="I24" i="6"/>
  <c r="K24" i="6" s="1"/>
  <c r="I25" i="6"/>
  <c r="J25" i="6" s="1"/>
  <c r="I26" i="6"/>
  <c r="J26" i="6" s="1"/>
  <c r="I27" i="6"/>
  <c r="J27" i="6" s="1"/>
  <c r="I28" i="6"/>
  <c r="K28" i="6" s="1"/>
  <c r="I29" i="6"/>
  <c r="K29" i="6" s="1"/>
  <c r="I30" i="6"/>
  <c r="I31" i="6"/>
  <c r="I32" i="6"/>
  <c r="I33" i="6"/>
  <c r="I34" i="6"/>
  <c r="J34" i="6" s="1"/>
  <c r="I35" i="6"/>
  <c r="K35" i="6" s="1"/>
  <c r="I36" i="6"/>
  <c r="K36" i="6" s="1"/>
  <c r="I37" i="6"/>
  <c r="K37" i="6" s="1"/>
  <c r="I38" i="6"/>
  <c r="J38" i="6" s="1"/>
  <c r="I39" i="6"/>
  <c r="J39" i="6" s="1"/>
  <c r="I40" i="6"/>
  <c r="J40" i="6" s="1"/>
  <c r="I41" i="6"/>
  <c r="I42" i="6"/>
  <c r="I43" i="6"/>
  <c r="I44" i="6"/>
  <c r="I45" i="6"/>
  <c r="I46" i="6"/>
  <c r="J46" i="6" s="1"/>
  <c r="I47" i="6"/>
  <c r="J47" i="6" s="1"/>
  <c r="I48" i="6"/>
  <c r="K48" i="6" s="1"/>
  <c r="I49" i="6"/>
  <c r="J49" i="6" s="1"/>
  <c r="I50" i="6"/>
  <c r="J50" i="6" s="1"/>
  <c r="I51" i="6"/>
  <c r="J51" i="6" s="1"/>
  <c r="I52" i="6"/>
  <c r="K52" i="6" s="1"/>
  <c r="I53" i="6"/>
  <c r="J53" i="6" s="1"/>
  <c r="I54" i="6"/>
  <c r="I55" i="6"/>
  <c r="I56" i="6"/>
  <c r="I57" i="6"/>
  <c r="I58" i="6"/>
  <c r="J58" i="6" s="1"/>
  <c r="I59" i="6"/>
  <c r="K59" i="6" s="1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9" i="6"/>
  <c r="J9" i="6" s="1"/>
  <c r="C11" i="16"/>
  <c r="D4" i="16"/>
  <c r="AK115" i="16" s="1"/>
  <c r="E4" i="16"/>
  <c r="F4" i="16"/>
  <c r="G4" i="16"/>
  <c r="AA11" i="16" s="1"/>
  <c r="H4" i="16"/>
  <c r="N11" i="16" s="1"/>
  <c r="O11" i="16" s="1"/>
  <c r="BD11" i="16" s="1"/>
  <c r="I4" i="16"/>
  <c r="J4" i="16"/>
  <c r="K4" i="16"/>
  <c r="L4" i="16"/>
  <c r="M4" i="16"/>
  <c r="N4" i="16"/>
  <c r="P4" i="16"/>
  <c r="Q4" i="16"/>
  <c r="R4" i="16"/>
  <c r="S4" i="16"/>
  <c r="C4" i="16"/>
  <c r="D3" i="16"/>
  <c r="E3" i="16"/>
  <c r="F3" i="16"/>
  <c r="G3" i="16"/>
  <c r="H3" i="16"/>
  <c r="I3" i="16"/>
  <c r="J3" i="16"/>
  <c r="K3" i="16"/>
  <c r="B3" i="16"/>
  <c r="L3" i="16"/>
  <c r="M3" i="16"/>
  <c r="N3" i="16"/>
  <c r="O3" i="16"/>
  <c r="P3" i="16"/>
  <c r="Q3" i="16"/>
  <c r="R3" i="16"/>
  <c r="S3" i="16"/>
  <c r="C3" i="16"/>
  <c r="B12" i="16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AM114" i="16" s="1"/>
  <c r="U6" i="11"/>
  <c r="U56" i="16" l="1"/>
  <c r="U390" i="16"/>
  <c r="U698" i="16"/>
  <c r="U697" i="16"/>
  <c r="U382" i="16"/>
  <c r="U380" i="16"/>
  <c r="U667" i="16"/>
  <c r="U360" i="16"/>
  <c r="U351" i="16"/>
  <c r="U584" i="16"/>
  <c r="U270" i="16"/>
  <c r="U582" i="16"/>
  <c r="U261" i="16"/>
  <c r="U579" i="16"/>
  <c r="U255" i="16"/>
  <c r="U554" i="16"/>
  <c r="U482" i="16"/>
  <c r="U148" i="16"/>
  <c r="U475" i="16"/>
  <c r="U141" i="16"/>
  <c r="U471" i="16"/>
  <c r="U132" i="16"/>
  <c r="U663" i="16"/>
  <c r="U262" i="16"/>
  <c r="U779" i="16"/>
  <c r="U778" i="16"/>
  <c r="U466" i="16"/>
  <c r="U128" i="16"/>
  <c r="U467" i="16"/>
  <c r="U777" i="16"/>
  <c r="U465" i="16"/>
  <c r="U127" i="16"/>
  <c r="U699" i="16"/>
  <c r="U389" i="16"/>
  <c r="U383" i="16"/>
  <c r="U671" i="16"/>
  <c r="U668" i="16"/>
  <c r="U361" i="16"/>
  <c r="U666" i="16"/>
  <c r="U271" i="16"/>
  <c r="U583" i="16"/>
  <c r="U269" i="16"/>
  <c r="U581" i="16"/>
  <c r="U580" i="16"/>
  <c r="U259" i="16"/>
  <c r="U555" i="16"/>
  <c r="U224" i="16"/>
  <c r="U167" i="16"/>
  <c r="U481" i="16"/>
  <c r="U129" i="16"/>
  <c r="U774" i="16"/>
  <c r="U464" i="16"/>
  <c r="U126" i="16"/>
  <c r="U94" i="16"/>
  <c r="U731" i="16"/>
  <c r="U629" i="16"/>
  <c r="U543" i="16"/>
  <c r="U427" i="16"/>
  <c r="U310" i="16"/>
  <c r="U187" i="16"/>
  <c r="U93" i="16"/>
  <c r="U463" i="16"/>
  <c r="U747" i="16"/>
  <c r="U100" i="16"/>
  <c r="U99" i="16"/>
  <c r="U657" i="16"/>
  <c r="U98" i="16"/>
  <c r="U435" i="16"/>
  <c r="U434" i="16"/>
  <c r="U552" i="16"/>
  <c r="U95" i="16"/>
  <c r="U183" i="16"/>
  <c r="U714" i="16"/>
  <c r="U626" i="16"/>
  <c r="U513" i="16"/>
  <c r="U395" i="16"/>
  <c r="U307" i="16"/>
  <c r="U179" i="16"/>
  <c r="U60" i="16"/>
  <c r="U660" i="16"/>
  <c r="U221" i="16"/>
  <c r="U220" i="16"/>
  <c r="U345" i="16"/>
  <c r="U342" i="16"/>
  <c r="U744" i="16"/>
  <c r="U97" i="16"/>
  <c r="U632" i="16"/>
  <c r="U216" i="16"/>
  <c r="U547" i="16"/>
  <c r="U732" i="16"/>
  <c r="U630" i="16"/>
  <c r="U546" i="16"/>
  <c r="U430" i="16"/>
  <c r="U188" i="16"/>
  <c r="U729" i="16"/>
  <c r="U628" i="16"/>
  <c r="U519" i="16"/>
  <c r="U92" i="16"/>
  <c r="U715" i="16"/>
  <c r="U516" i="16"/>
  <c r="U63" i="16"/>
  <c r="U704" i="16"/>
  <c r="U620" i="16"/>
  <c r="U510" i="16"/>
  <c r="U394" i="16"/>
  <c r="U303" i="16"/>
  <c r="U178" i="16"/>
  <c r="U59" i="16"/>
  <c r="U553" i="16"/>
  <c r="U659" i="16"/>
  <c r="U551" i="16"/>
  <c r="U549" i="16"/>
  <c r="U548" i="16"/>
  <c r="U433" i="16"/>
  <c r="U423" i="16"/>
  <c r="U180" i="16"/>
  <c r="U703" i="16"/>
  <c r="U619" i="16"/>
  <c r="U504" i="16"/>
  <c r="U393" i="16"/>
  <c r="U300" i="16"/>
  <c r="U177" i="16"/>
  <c r="U58" i="16"/>
  <c r="U348" i="16"/>
  <c r="U462" i="16"/>
  <c r="U461" i="16"/>
  <c r="U745" i="16"/>
  <c r="U550" i="16"/>
  <c r="U218" i="16"/>
  <c r="U633" i="16"/>
  <c r="U217" i="16"/>
  <c r="U313" i="16"/>
  <c r="U312" i="16"/>
  <c r="U308" i="16"/>
  <c r="U701" i="16"/>
  <c r="U615" i="16"/>
  <c r="U503" i="16"/>
  <c r="U392" i="16"/>
  <c r="U273" i="16"/>
  <c r="U170" i="16"/>
  <c r="U57" i="16"/>
  <c r="U748" i="16"/>
  <c r="U101" i="16"/>
  <c r="U346" i="16"/>
  <c r="U746" i="16"/>
  <c r="U658" i="16"/>
  <c r="U219" i="16"/>
  <c r="U436" i="16"/>
  <c r="U314" i="16"/>
  <c r="U743" i="16"/>
  <c r="U96" i="16"/>
  <c r="U742" i="16"/>
  <c r="U631" i="16"/>
  <c r="U189" i="16"/>
  <c r="U311" i="16"/>
  <c r="U309" i="16"/>
  <c r="U627" i="16"/>
  <c r="U396" i="16"/>
  <c r="U700" i="16"/>
  <c r="U588" i="16"/>
  <c r="U501" i="16"/>
  <c r="U391" i="16"/>
  <c r="U272" i="16"/>
  <c r="U169" i="16"/>
  <c r="U49" i="16"/>
  <c r="U776" i="16"/>
  <c r="U696" i="16"/>
  <c r="U599" i="16"/>
  <c r="U515" i="16"/>
  <c r="U432" i="16"/>
  <c r="U344" i="16"/>
  <c r="U252" i="16"/>
  <c r="U140" i="16"/>
  <c r="U13" i="16"/>
  <c r="U37" i="16"/>
  <c r="U61" i="16"/>
  <c r="U85" i="16"/>
  <c r="U109" i="16"/>
  <c r="U133" i="16"/>
  <c r="U157" i="16"/>
  <c r="U181" i="16"/>
  <c r="U205" i="16"/>
  <c r="U229" i="16"/>
  <c r="U253" i="16"/>
  <c r="U277" i="16"/>
  <c r="U301" i="16"/>
  <c r="U325" i="16"/>
  <c r="U349" i="16"/>
  <c r="U373" i="16"/>
  <c r="U397" i="16"/>
  <c r="U421" i="16"/>
  <c r="U445" i="16"/>
  <c r="U469" i="16"/>
  <c r="U493" i="16"/>
  <c r="U517" i="16"/>
  <c r="U541" i="16"/>
  <c r="U565" i="16"/>
  <c r="U589" i="16"/>
  <c r="U613" i="16"/>
  <c r="U637" i="16"/>
  <c r="U661" i="16"/>
  <c r="U685" i="16"/>
  <c r="U709" i="16"/>
  <c r="U733" i="16"/>
  <c r="U757" i="16"/>
  <c r="U14" i="16"/>
  <c r="U38" i="16"/>
  <c r="U62" i="16"/>
  <c r="U86" i="16"/>
  <c r="U110" i="16"/>
  <c r="U134" i="16"/>
  <c r="U158" i="16"/>
  <c r="U182" i="16"/>
  <c r="U206" i="16"/>
  <c r="U230" i="16"/>
  <c r="U254" i="16"/>
  <c r="U278" i="16"/>
  <c r="U302" i="16"/>
  <c r="U326" i="16"/>
  <c r="U350" i="16"/>
  <c r="U374" i="16"/>
  <c r="U398" i="16"/>
  <c r="U422" i="16"/>
  <c r="U446" i="16"/>
  <c r="U470" i="16"/>
  <c r="U494" i="16"/>
  <c r="U518" i="16"/>
  <c r="U542" i="16"/>
  <c r="U566" i="16"/>
  <c r="U590" i="16"/>
  <c r="U614" i="16"/>
  <c r="U638" i="16"/>
  <c r="U662" i="16"/>
  <c r="U686" i="16"/>
  <c r="U710" i="16"/>
  <c r="U734" i="16"/>
  <c r="U758" i="16"/>
  <c r="U16" i="16"/>
  <c r="U40" i="16"/>
  <c r="U64" i="16"/>
  <c r="U88" i="16"/>
  <c r="U112" i="16"/>
  <c r="U136" i="16"/>
  <c r="U160" i="16"/>
  <c r="U184" i="16"/>
  <c r="U208" i="16"/>
  <c r="U232" i="16"/>
  <c r="U256" i="16"/>
  <c r="U280" i="16"/>
  <c r="U304" i="16"/>
  <c r="U328" i="16"/>
  <c r="U352" i="16"/>
  <c r="U376" i="16"/>
  <c r="U400" i="16"/>
  <c r="U424" i="16"/>
  <c r="U448" i="16"/>
  <c r="U472" i="16"/>
  <c r="U496" i="16"/>
  <c r="U520" i="16"/>
  <c r="U544" i="16"/>
  <c r="U568" i="16"/>
  <c r="U592" i="16"/>
  <c r="U616" i="16"/>
  <c r="U640" i="16"/>
  <c r="U664" i="16"/>
  <c r="U688" i="16"/>
  <c r="U712" i="16"/>
  <c r="U736" i="16"/>
  <c r="U760" i="16"/>
  <c r="U17" i="16"/>
  <c r="U41" i="16"/>
  <c r="U65" i="16"/>
  <c r="U89" i="16"/>
  <c r="U113" i="16"/>
  <c r="U137" i="16"/>
  <c r="U161" i="16"/>
  <c r="U185" i="16"/>
  <c r="U209" i="16"/>
  <c r="U233" i="16"/>
  <c r="U257" i="16"/>
  <c r="U281" i="16"/>
  <c r="U305" i="16"/>
  <c r="U329" i="16"/>
  <c r="U353" i="16"/>
  <c r="U377" i="16"/>
  <c r="U401" i="16"/>
  <c r="U425" i="16"/>
  <c r="U449" i="16"/>
  <c r="U473" i="16"/>
  <c r="U497" i="16"/>
  <c r="U521" i="16"/>
  <c r="U545" i="16"/>
  <c r="U569" i="16"/>
  <c r="U593" i="16"/>
  <c r="U617" i="16"/>
  <c r="U641" i="16"/>
  <c r="U665" i="16"/>
  <c r="U689" i="16"/>
  <c r="U713" i="16"/>
  <c r="U737" i="16"/>
  <c r="U761" i="16"/>
  <c r="U18" i="16"/>
  <c r="U42" i="16"/>
  <c r="U66" i="16"/>
  <c r="U90" i="16"/>
  <c r="U114" i="16"/>
  <c r="U138" i="16"/>
  <c r="U162" i="16"/>
  <c r="U186" i="16"/>
  <c r="U210" i="16"/>
  <c r="U234" i="16"/>
  <c r="U258" i="16"/>
  <c r="U282" i="16"/>
  <c r="U306" i="16"/>
  <c r="U330" i="16"/>
  <c r="U354" i="16"/>
  <c r="U378" i="16"/>
  <c r="U402" i="16"/>
  <c r="U426" i="16"/>
  <c r="U450" i="16"/>
  <c r="U474" i="16"/>
  <c r="U498" i="16"/>
  <c r="U15" i="16"/>
  <c r="U47" i="16"/>
  <c r="U76" i="16"/>
  <c r="U105" i="16"/>
  <c r="U139" i="16"/>
  <c r="U168" i="16"/>
  <c r="U197" i="16"/>
  <c r="U226" i="16"/>
  <c r="U260" i="16"/>
  <c r="U289" i="16"/>
  <c r="U318" i="16"/>
  <c r="U347" i="16"/>
  <c r="U381" i="16"/>
  <c r="U410" i="16"/>
  <c r="U439" i="16"/>
  <c r="U468" i="16"/>
  <c r="U502" i="16"/>
  <c r="U530" i="16"/>
  <c r="U558" i="16"/>
  <c r="U586" i="16"/>
  <c r="U618" i="16"/>
  <c r="U646" i="16"/>
  <c r="U674" i="16"/>
  <c r="U702" i="16"/>
  <c r="U730" i="16"/>
  <c r="U762" i="16"/>
  <c r="U19" i="16"/>
  <c r="U48" i="16"/>
  <c r="U21" i="16"/>
  <c r="U50" i="16"/>
  <c r="U79" i="16"/>
  <c r="U108" i="16"/>
  <c r="U142" i="16"/>
  <c r="U171" i="16"/>
  <c r="U200" i="16"/>
  <c r="U231" i="16"/>
  <c r="U263" i="16"/>
  <c r="U292" i="16"/>
  <c r="U321" i="16"/>
  <c r="U355" i="16"/>
  <c r="U384" i="16"/>
  <c r="U413" i="16"/>
  <c r="U442" i="16"/>
  <c r="U476" i="16"/>
  <c r="U505" i="16"/>
  <c r="U533" i="16"/>
  <c r="U561" i="16"/>
  <c r="U591" i="16"/>
  <c r="U621" i="16"/>
  <c r="U649" i="16"/>
  <c r="U677" i="16"/>
  <c r="U705" i="16"/>
  <c r="U735" i="16"/>
  <c r="U765" i="16"/>
  <c r="U51" i="16"/>
  <c r="U23" i="16"/>
  <c r="U81" i="16"/>
  <c r="U115" i="16"/>
  <c r="U144" i="16"/>
  <c r="U173" i="16"/>
  <c r="U202" i="16"/>
  <c r="U236" i="16"/>
  <c r="U265" i="16"/>
  <c r="U294" i="16"/>
  <c r="U323" i="16"/>
  <c r="U357" i="16"/>
  <c r="U386" i="16"/>
  <c r="U415" i="16"/>
  <c r="U444" i="16"/>
  <c r="U478" i="16"/>
  <c r="U507" i="16"/>
  <c r="U535" i="16"/>
  <c r="U563" i="16"/>
  <c r="U595" i="16"/>
  <c r="U623" i="16"/>
  <c r="U651" i="16"/>
  <c r="U679" i="16"/>
  <c r="U707" i="16"/>
  <c r="U739" i="16"/>
  <c r="U767" i="16"/>
  <c r="U24" i="16"/>
  <c r="U22" i="16"/>
  <c r="U80" i="16"/>
  <c r="U111" i="16"/>
  <c r="U143" i="16"/>
  <c r="U172" i="16"/>
  <c r="U201" i="16"/>
  <c r="U235" i="16"/>
  <c r="U264" i="16"/>
  <c r="U293" i="16"/>
  <c r="U322" i="16"/>
  <c r="U356" i="16"/>
  <c r="U385" i="16"/>
  <c r="U414" i="16"/>
  <c r="U443" i="16"/>
  <c r="U477" i="16"/>
  <c r="U506" i="16"/>
  <c r="U534" i="16"/>
  <c r="U562" i="16"/>
  <c r="U594" i="16"/>
  <c r="U622" i="16"/>
  <c r="U650" i="16"/>
  <c r="U678" i="16"/>
  <c r="U706" i="16"/>
  <c r="U738" i="16"/>
  <c r="U766" i="16"/>
  <c r="U52" i="16"/>
  <c r="U53" i="16"/>
  <c r="U82" i="16"/>
  <c r="U116" i="16"/>
  <c r="U145" i="16"/>
  <c r="U174" i="16"/>
  <c r="U203" i="16"/>
  <c r="U237" i="16"/>
  <c r="U266" i="16"/>
  <c r="U295" i="16"/>
  <c r="U324" i="16"/>
  <c r="U358" i="16"/>
  <c r="U387" i="16"/>
  <c r="U416" i="16"/>
  <c r="U447" i="16"/>
  <c r="U479" i="16"/>
  <c r="U508" i="16"/>
  <c r="U536" i="16"/>
  <c r="U564" i="16"/>
  <c r="U596" i="16"/>
  <c r="U624" i="16"/>
  <c r="U652" i="16"/>
  <c r="U680" i="16"/>
  <c r="U708" i="16"/>
  <c r="U740" i="16"/>
  <c r="U768" i="16"/>
  <c r="U25" i="16"/>
  <c r="U54" i="16"/>
  <c r="U83" i="16"/>
  <c r="U117" i="16"/>
  <c r="U146" i="16"/>
  <c r="U175" i="16"/>
  <c r="U204" i="16"/>
  <c r="U238" i="16"/>
  <c r="U267" i="16"/>
  <c r="U296" i="16"/>
  <c r="U327" i="16"/>
  <c r="U359" i="16"/>
  <c r="U388" i="16"/>
  <c r="U417" i="16"/>
  <c r="U451" i="16"/>
  <c r="U480" i="16"/>
  <c r="U509" i="16"/>
  <c r="U537" i="16"/>
  <c r="U567" i="16"/>
  <c r="U597" i="16"/>
  <c r="U625" i="16"/>
  <c r="U653" i="16"/>
  <c r="U681" i="16"/>
  <c r="U711" i="16"/>
  <c r="U741" i="16"/>
  <c r="U769" i="16"/>
  <c r="U26" i="16"/>
  <c r="U147" i="16"/>
  <c r="U176" i="16"/>
  <c r="U207" i="16"/>
  <c r="U239" i="16"/>
  <c r="U268" i="16"/>
  <c r="U297" i="16"/>
  <c r="U331" i="16"/>
  <c r="U20" i="16"/>
  <c r="U67" i="16"/>
  <c r="U102" i="16"/>
  <c r="U149" i="16"/>
  <c r="U190" i="16"/>
  <c r="U227" i="16"/>
  <c r="U274" i="16"/>
  <c r="U315" i="16"/>
  <c r="U362" i="16"/>
  <c r="U399" i="16"/>
  <c r="U437" i="16"/>
  <c r="U483" i="16"/>
  <c r="U522" i="16"/>
  <c r="U556" i="16"/>
  <c r="U600" i="16"/>
  <c r="U634" i="16"/>
  <c r="U672" i="16"/>
  <c r="U716" i="16"/>
  <c r="U750" i="16"/>
  <c r="U69" i="16"/>
  <c r="U104" i="16"/>
  <c r="U192" i="16"/>
  <c r="U276" i="16"/>
  <c r="U364" i="16"/>
  <c r="U440" i="16"/>
  <c r="U524" i="16"/>
  <c r="U602" i="16"/>
  <c r="U675" i="16"/>
  <c r="U752" i="16"/>
  <c r="U118" i="16"/>
  <c r="U73" i="16"/>
  <c r="U156" i="16"/>
  <c r="U75" i="16"/>
  <c r="U122" i="16"/>
  <c r="U164" i="16"/>
  <c r="U84" i="16"/>
  <c r="U125" i="16"/>
  <c r="U728" i="16"/>
  <c r="U27" i="16"/>
  <c r="U68" i="16"/>
  <c r="U103" i="16"/>
  <c r="U150" i="16"/>
  <c r="U191" i="16"/>
  <c r="U228" i="16"/>
  <c r="U275" i="16"/>
  <c r="U316" i="16"/>
  <c r="U363" i="16"/>
  <c r="U403" i="16"/>
  <c r="U438" i="16"/>
  <c r="U484" i="16"/>
  <c r="U523" i="16"/>
  <c r="U557" i="16"/>
  <c r="U601" i="16"/>
  <c r="U635" i="16"/>
  <c r="U673" i="16"/>
  <c r="U717" i="16"/>
  <c r="U751" i="16"/>
  <c r="U28" i="16"/>
  <c r="U151" i="16"/>
  <c r="U240" i="16"/>
  <c r="U317" i="16"/>
  <c r="U404" i="16"/>
  <c r="U485" i="16"/>
  <c r="U559" i="16"/>
  <c r="U636" i="16"/>
  <c r="U718" i="16"/>
  <c r="U72" i="16"/>
  <c r="U119" i="16"/>
  <c r="U120" i="16"/>
  <c r="U121" i="16"/>
  <c r="U77" i="16"/>
  <c r="U123" i="16"/>
  <c r="U165" i="16"/>
  <c r="U87" i="16"/>
  <c r="U694" i="16"/>
  <c r="U44" i="16"/>
  <c r="U251" i="16"/>
  <c r="U29" i="16"/>
  <c r="U70" i="16"/>
  <c r="U106" i="16"/>
  <c r="U152" i="16"/>
  <c r="U193" i="16"/>
  <c r="U241" i="16"/>
  <c r="U279" i="16"/>
  <c r="U319" i="16"/>
  <c r="U365" i="16"/>
  <c r="U405" i="16"/>
  <c r="U441" i="16"/>
  <c r="U486" i="16"/>
  <c r="U525" i="16"/>
  <c r="U560" i="16"/>
  <c r="U603" i="16"/>
  <c r="U639" i="16"/>
  <c r="U676" i="16"/>
  <c r="U719" i="16"/>
  <c r="U753" i="16"/>
  <c r="U30" i="16"/>
  <c r="U71" i="16"/>
  <c r="U107" i="16"/>
  <c r="U153" i="16"/>
  <c r="U194" i="16"/>
  <c r="U242" i="16"/>
  <c r="U283" i="16"/>
  <c r="U320" i="16"/>
  <c r="U366" i="16"/>
  <c r="U406" i="16"/>
  <c r="U452" i="16"/>
  <c r="U487" i="16"/>
  <c r="U526" i="16"/>
  <c r="U570" i="16"/>
  <c r="U604" i="16"/>
  <c r="U642" i="16"/>
  <c r="U682" i="16"/>
  <c r="U720" i="16"/>
  <c r="U754" i="16"/>
  <c r="U31" i="16"/>
  <c r="U154" i="16"/>
  <c r="U195" i="16"/>
  <c r="U243" i="16"/>
  <c r="U284" i="16"/>
  <c r="U332" i="16"/>
  <c r="U367" i="16"/>
  <c r="U407" i="16"/>
  <c r="U453" i="16"/>
  <c r="U488" i="16"/>
  <c r="U527" i="16"/>
  <c r="U571" i="16"/>
  <c r="U605" i="16"/>
  <c r="U643" i="16"/>
  <c r="U683" i="16"/>
  <c r="U721" i="16"/>
  <c r="U755" i="16"/>
  <c r="U32" i="16"/>
  <c r="U155" i="16"/>
  <c r="U196" i="16"/>
  <c r="U244" i="16"/>
  <c r="U285" i="16"/>
  <c r="U333" i="16"/>
  <c r="U368" i="16"/>
  <c r="U408" i="16"/>
  <c r="U454" i="16"/>
  <c r="U489" i="16"/>
  <c r="U528" i="16"/>
  <c r="U572" i="16"/>
  <c r="U606" i="16"/>
  <c r="U644" i="16"/>
  <c r="U684" i="16"/>
  <c r="U722" i="16"/>
  <c r="U756" i="16"/>
  <c r="U74" i="16"/>
  <c r="U198" i="16"/>
  <c r="U245" i="16"/>
  <c r="U286" i="16"/>
  <c r="U334" i="16"/>
  <c r="U369" i="16"/>
  <c r="U409" i="16"/>
  <c r="U455" i="16"/>
  <c r="U490" i="16"/>
  <c r="U529" i="16"/>
  <c r="U573" i="16"/>
  <c r="U607" i="16"/>
  <c r="U645" i="16"/>
  <c r="U687" i="16"/>
  <c r="U723" i="16"/>
  <c r="U759" i="16"/>
  <c r="U34" i="16"/>
  <c r="U199" i="16"/>
  <c r="U246" i="16"/>
  <c r="U287" i="16"/>
  <c r="U335" i="16"/>
  <c r="U370" i="16"/>
  <c r="U411" i="16"/>
  <c r="U456" i="16"/>
  <c r="U491" i="16"/>
  <c r="U531" i="16"/>
  <c r="U574" i="16"/>
  <c r="U608" i="16"/>
  <c r="U647" i="16"/>
  <c r="U690" i="16"/>
  <c r="U724" i="16"/>
  <c r="U763" i="16"/>
  <c r="U35" i="16"/>
  <c r="U163" i="16"/>
  <c r="U211" i="16"/>
  <c r="U247" i="16"/>
  <c r="U288" i="16"/>
  <c r="U336" i="16"/>
  <c r="U371" i="16"/>
  <c r="U412" i="16"/>
  <c r="U457" i="16"/>
  <c r="U492" i="16"/>
  <c r="U532" i="16"/>
  <c r="U575" i="16"/>
  <c r="U609" i="16"/>
  <c r="U648" i="16"/>
  <c r="U691" i="16"/>
  <c r="U725" i="16"/>
  <c r="U764" i="16"/>
  <c r="U36" i="16"/>
  <c r="U212" i="16"/>
  <c r="U248" i="16"/>
  <c r="U290" i="16"/>
  <c r="U337" i="16"/>
  <c r="U372" i="16"/>
  <c r="U418" i="16"/>
  <c r="U458" i="16"/>
  <c r="U495" i="16"/>
  <c r="U538" i="16"/>
  <c r="U576" i="16"/>
  <c r="U610" i="16"/>
  <c r="U654" i="16"/>
  <c r="U692" i="16"/>
  <c r="U726" i="16"/>
  <c r="U770" i="16"/>
  <c r="U39" i="16"/>
  <c r="U213" i="16"/>
  <c r="U249" i="16"/>
  <c r="U291" i="16"/>
  <c r="U338" i="16"/>
  <c r="U375" i="16"/>
  <c r="U419" i="16"/>
  <c r="U459" i="16"/>
  <c r="U499" i="16"/>
  <c r="U539" i="16"/>
  <c r="U577" i="16"/>
  <c r="U611" i="16"/>
  <c r="U655" i="16"/>
  <c r="U693" i="16"/>
  <c r="U727" i="16"/>
  <c r="U771" i="16"/>
  <c r="U43" i="16"/>
  <c r="U214" i="16"/>
  <c r="U250" i="16"/>
  <c r="U298" i="16"/>
  <c r="U339" i="16"/>
  <c r="U379" i="16"/>
  <c r="U420" i="16"/>
  <c r="U460" i="16"/>
  <c r="U500" i="16"/>
  <c r="U540" i="16"/>
  <c r="U578" i="16"/>
  <c r="U612" i="16"/>
  <c r="U656" i="16"/>
  <c r="U772" i="16"/>
  <c r="U91" i="16"/>
  <c r="U215" i="16"/>
  <c r="U299" i="16"/>
  <c r="U33" i="16"/>
  <c r="U159" i="16"/>
  <c r="U78" i="16"/>
  <c r="U124" i="16"/>
  <c r="U166" i="16"/>
  <c r="U775" i="16"/>
  <c r="U695" i="16"/>
  <c r="U598" i="16"/>
  <c r="U514" i="16"/>
  <c r="U431" i="16"/>
  <c r="U343" i="16"/>
  <c r="U225" i="16"/>
  <c r="U135" i="16"/>
  <c r="U55" i="16"/>
  <c r="U773" i="16"/>
  <c r="U670" i="16"/>
  <c r="U587" i="16"/>
  <c r="U512" i="16"/>
  <c r="U429" i="16"/>
  <c r="U341" i="16"/>
  <c r="U223" i="16"/>
  <c r="U131" i="16"/>
  <c r="U46" i="16"/>
  <c r="U749" i="16"/>
  <c r="U669" i="16"/>
  <c r="U585" i="16"/>
  <c r="U511" i="16"/>
  <c r="U428" i="16"/>
  <c r="U340" i="16"/>
  <c r="U222" i="16"/>
  <c r="U130" i="16"/>
  <c r="U45" i="16"/>
  <c r="U12" i="16"/>
  <c r="T4" i="16"/>
  <c r="BC11" i="16"/>
  <c r="AM84" i="16"/>
  <c r="AM60" i="16"/>
  <c r="AM36" i="16"/>
  <c r="AM107" i="16"/>
  <c r="AM83" i="16"/>
  <c r="AM59" i="16"/>
  <c r="AM35" i="16"/>
  <c r="AM106" i="16"/>
  <c r="AM82" i="16"/>
  <c r="AM58" i="16"/>
  <c r="AM34" i="16"/>
  <c r="AM105" i="16"/>
  <c r="AM81" i="16"/>
  <c r="AM57" i="16"/>
  <c r="AM33" i="16"/>
  <c r="AM104" i="16"/>
  <c r="AM80" i="16"/>
  <c r="AM56" i="16"/>
  <c r="AM32" i="16"/>
  <c r="AM103" i="16"/>
  <c r="AM79" i="16"/>
  <c r="AM55" i="16"/>
  <c r="AM31" i="16"/>
  <c r="AM102" i="16"/>
  <c r="AM78" i="16"/>
  <c r="AM54" i="16"/>
  <c r="AM30" i="16"/>
  <c r="AM101" i="16"/>
  <c r="AM77" i="16"/>
  <c r="AM53" i="16"/>
  <c r="AM29" i="16"/>
  <c r="AM100" i="16"/>
  <c r="AM76" i="16"/>
  <c r="AM52" i="16"/>
  <c r="AM28" i="16"/>
  <c r="AM99" i="16"/>
  <c r="AM75" i="16"/>
  <c r="AM27" i="16"/>
  <c r="AM108" i="16"/>
  <c r="C100" i="16"/>
  <c r="AM51" i="16"/>
  <c r="C31" i="16"/>
  <c r="AM98" i="16"/>
  <c r="AM74" i="16"/>
  <c r="AM50" i="16"/>
  <c r="AM26" i="16"/>
  <c r="C102" i="16"/>
  <c r="C101" i="16"/>
  <c r="C35" i="16"/>
  <c r="I35" i="16" s="1" a="1"/>
  <c r="I35" i="16" s="1"/>
  <c r="C34" i="16"/>
  <c r="C29" i="16"/>
  <c r="AM97" i="16"/>
  <c r="AM73" i="16"/>
  <c r="AM49" i="16"/>
  <c r="AM25" i="16"/>
  <c r="C103" i="16"/>
  <c r="C28" i="16"/>
  <c r="AM96" i="16"/>
  <c r="AM72" i="16"/>
  <c r="AM48" i="16"/>
  <c r="AM24" i="16"/>
  <c r="C18" i="16"/>
  <c r="AM95" i="16"/>
  <c r="AM71" i="16"/>
  <c r="AM47" i="16"/>
  <c r="AM22" i="16"/>
  <c r="AM94" i="16"/>
  <c r="AM70" i="16"/>
  <c r="AM46" i="16"/>
  <c r="AM21" i="16"/>
  <c r="AM93" i="16"/>
  <c r="AM69" i="16"/>
  <c r="AM45" i="16"/>
  <c r="AM20" i="16"/>
  <c r="AM92" i="16"/>
  <c r="AM68" i="16"/>
  <c r="AM44" i="16"/>
  <c r="AM19" i="16"/>
  <c r="AM91" i="16"/>
  <c r="AM67" i="16"/>
  <c r="AM43" i="16"/>
  <c r="AM18" i="16"/>
  <c r="AM90" i="16"/>
  <c r="AM66" i="16"/>
  <c r="AM42" i="16"/>
  <c r="AM17" i="16"/>
  <c r="AM113" i="16"/>
  <c r="AM89" i="16"/>
  <c r="AM65" i="16"/>
  <c r="AM41" i="16"/>
  <c r="AM16" i="16"/>
  <c r="AM112" i="16"/>
  <c r="AM88" i="16"/>
  <c r="AM64" i="16"/>
  <c r="AM40" i="16"/>
  <c r="AM15" i="16"/>
  <c r="AM87" i="16"/>
  <c r="AM63" i="16"/>
  <c r="AM39" i="16"/>
  <c r="AM14" i="16"/>
  <c r="AM111" i="16"/>
  <c r="AM110" i="16"/>
  <c r="AM86" i="16"/>
  <c r="AM62" i="16"/>
  <c r="AM38" i="16"/>
  <c r="AM13" i="16"/>
  <c r="AM109" i="16"/>
  <c r="AM85" i="16"/>
  <c r="AM61" i="16"/>
  <c r="AM37" i="16"/>
  <c r="AM12" i="16"/>
  <c r="AK151" i="16"/>
  <c r="AK626" i="16"/>
  <c r="AK713" i="16"/>
  <c r="AK689" i="16"/>
  <c r="AK705" i="16"/>
  <c r="AK664" i="16"/>
  <c r="AK685" i="16"/>
  <c r="AK754" i="16"/>
  <c r="AK730" i="16"/>
  <c r="AK773" i="16"/>
  <c r="AK315" i="16"/>
  <c r="AK706" i="16"/>
  <c r="AK266" i="16"/>
  <c r="AK382" i="16"/>
  <c r="AK746" i="16"/>
  <c r="AK568" i="16"/>
  <c r="AK765" i="16"/>
  <c r="AK722" i="16"/>
  <c r="AK741" i="16"/>
  <c r="AK397" i="16"/>
  <c r="AK443" i="16"/>
  <c r="AK583" i="16"/>
  <c r="AK536" i="16"/>
  <c r="AK627" i="16"/>
  <c r="AK693" i="16"/>
  <c r="AK649" i="16"/>
  <c r="AK738" i="16"/>
  <c r="AK757" i="16"/>
  <c r="AK632" i="16"/>
  <c r="AK737" i="16"/>
  <c r="AK96" i="16"/>
  <c r="AK721" i="16"/>
  <c r="AK333" i="16"/>
  <c r="AK282" i="16"/>
  <c r="AK729" i="16"/>
  <c r="AK203" i="16"/>
  <c r="AK133" i="16"/>
  <c r="AK643" i="16"/>
  <c r="AK506" i="16"/>
  <c r="AK673" i="16"/>
  <c r="AK657" i="16"/>
  <c r="AK611" i="16"/>
  <c r="AK598" i="16"/>
  <c r="AK552" i="16"/>
  <c r="AK522" i="16"/>
  <c r="AK490" i="16"/>
  <c r="AK458" i="16"/>
  <c r="AK411" i="16"/>
  <c r="AK299" i="16"/>
  <c r="AK233" i="16"/>
  <c r="AK218" i="16"/>
  <c r="AK185" i="16"/>
  <c r="AK167" i="16"/>
  <c r="AK114" i="16"/>
  <c r="AK55" i="16"/>
  <c r="AK582" i="16"/>
  <c r="AK535" i="16"/>
  <c r="AK505" i="16"/>
  <c r="AK381" i="16"/>
  <c r="AK363" i="16"/>
  <c r="AK347" i="16"/>
  <c r="AK314" i="16"/>
  <c r="AK281" i="16"/>
  <c r="AK74" i="16"/>
  <c r="AK672" i="16"/>
  <c r="AK656" i="16"/>
  <c r="AK610" i="16"/>
  <c r="AK597" i="16"/>
  <c r="AK551" i="16"/>
  <c r="AK489" i="16"/>
  <c r="AK473" i="16"/>
  <c r="AK457" i="16"/>
  <c r="AK441" i="16"/>
  <c r="AK426" i="16"/>
  <c r="AK410" i="16"/>
  <c r="AK331" i="16"/>
  <c r="AK249" i="16"/>
  <c r="AK232" i="16"/>
  <c r="AK201" i="16"/>
  <c r="AK184" i="16"/>
  <c r="AK166" i="16"/>
  <c r="AK640" i="16"/>
  <c r="AK625" i="16"/>
  <c r="AK581" i="16"/>
  <c r="AK565" i="16"/>
  <c r="AK534" i="16"/>
  <c r="AK313" i="16"/>
  <c r="AK297" i="16"/>
  <c r="AK280" i="16"/>
  <c r="AK263" i="16"/>
  <c r="AK609" i="16"/>
  <c r="AK550" i="16"/>
  <c r="AK503" i="16"/>
  <c r="AK472" i="16"/>
  <c r="AK456" i="16"/>
  <c r="AK440" i="16"/>
  <c r="AK409" i="16"/>
  <c r="AK393" i="16"/>
  <c r="AK361" i="16"/>
  <c r="AK330" i="16"/>
  <c r="AK231" i="16"/>
  <c r="AK183" i="16"/>
  <c r="AK111" i="16"/>
  <c r="AK670" i="16"/>
  <c r="AK639" i="16"/>
  <c r="AK624" i="16"/>
  <c r="AK533" i="16"/>
  <c r="AK518" i="16"/>
  <c r="AK279" i="16"/>
  <c r="AK262" i="16"/>
  <c r="AK247" i="16"/>
  <c r="AK214" i="16"/>
  <c r="AK701" i="16"/>
  <c r="AK653" i="16"/>
  <c r="AK608" i="16"/>
  <c r="AK549" i="16"/>
  <c r="AK502" i="16"/>
  <c r="AK455" i="16"/>
  <c r="AK439" i="16"/>
  <c r="AK423" i="16"/>
  <c r="AK408" i="16"/>
  <c r="AK360" i="16"/>
  <c r="AK343" i="16"/>
  <c r="AK311" i="16"/>
  <c r="AK230" i="16"/>
  <c r="AK163" i="16"/>
  <c r="AK110" i="16"/>
  <c r="AK90" i="16"/>
  <c r="AK70" i="16"/>
  <c r="AK29" i="16"/>
  <c r="AK770" i="16"/>
  <c r="AK753" i="16"/>
  <c r="AK683" i="16"/>
  <c r="AK669" i="16"/>
  <c r="AK623" i="16"/>
  <c r="AK593" i="16"/>
  <c r="AK578" i="16"/>
  <c r="AK485" i="16"/>
  <c r="AK391" i="16"/>
  <c r="AK376" i="16"/>
  <c r="AK197" i="16"/>
  <c r="AK181" i="16"/>
  <c r="AK144" i="16"/>
  <c r="AK717" i="16"/>
  <c r="AK607" i="16"/>
  <c r="AK561" i="16"/>
  <c r="AK531" i="16"/>
  <c r="AK501" i="16"/>
  <c r="AK422" i="16"/>
  <c r="AK407" i="16"/>
  <c r="AK359" i="16"/>
  <c r="AK310" i="16"/>
  <c r="AK293" i="16"/>
  <c r="AK277" i="16"/>
  <c r="AK245" i="16"/>
  <c r="AK229" i="16"/>
  <c r="AK162" i="16"/>
  <c r="AK125" i="16"/>
  <c r="AK89" i="16"/>
  <c r="AK48" i="16"/>
  <c r="AK769" i="16"/>
  <c r="AK682" i="16"/>
  <c r="AK651" i="16"/>
  <c r="AK622" i="16"/>
  <c r="AK577" i="16"/>
  <c r="AK547" i="16"/>
  <c r="AK515" i="16"/>
  <c r="AK453" i="16"/>
  <c r="AK390" i="16"/>
  <c r="AK341" i="16"/>
  <c r="AK326" i="16"/>
  <c r="AK259" i="16"/>
  <c r="AK211" i="16"/>
  <c r="AK733" i="16"/>
  <c r="AK698" i="16"/>
  <c r="AK635" i="16"/>
  <c r="AK606" i="16"/>
  <c r="AK560" i="16"/>
  <c r="AK530" i="16"/>
  <c r="AK483" i="16"/>
  <c r="AK467" i="16"/>
  <c r="AK406" i="16"/>
  <c r="AK358" i="16"/>
  <c r="AK309" i="16"/>
  <c r="AK107" i="16"/>
  <c r="AK681" i="16"/>
  <c r="AK650" i="16"/>
  <c r="AK590" i="16"/>
  <c r="AK576" i="16"/>
  <c r="AK514" i="16"/>
  <c r="AK435" i="16"/>
  <c r="AK389" i="16"/>
  <c r="AK373" i="16"/>
  <c r="AK275" i="16"/>
  <c r="AK258" i="16"/>
  <c r="AK227" i="16"/>
  <c r="AK210" i="16"/>
  <c r="AK160" i="16"/>
  <c r="AK141" i="16"/>
  <c r="AK123" i="16"/>
  <c r="AK749" i="16"/>
  <c r="AK714" i="16"/>
  <c r="AK697" i="16"/>
  <c r="AK665" i="16"/>
  <c r="AK634" i="16"/>
  <c r="AK559" i="16"/>
  <c r="AK498" i="16"/>
  <c r="AK482" i="16"/>
  <c r="AK466" i="16"/>
  <c r="AK451" i="16"/>
  <c r="AK405" i="16"/>
  <c r="AK357" i="16"/>
  <c r="AK339" i="16"/>
  <c r="AK193" i="16"/>
  <c r="AK177" i="16"/>
  <c r="AK589" i="16"/>
  <c r="AK575" i="16"/>
  <c r="AK528" i="16"/>
  <c r="AK434" i="16"/>
  <c r="AK418" i="16"/>
  <c r="AK289" i="16"/>
  <c r="AK257" i="16"/>
  <c r="AK209" i="16"/>
  <c r="AK159" i="16"/>
  <c r="AK122" i="16"/>
  <c r="AK64" i="16"/>
  <c r="AK633" i="16"/>
  <c r="AK618" i="16"/>
  <c r="AK603" i="16"/>
  <c r="AK558" i="16"/>
  <c r="AK543" i="16"/>
  <c r="AK497" i="16"/>
  <c r="AK481" i="16"/>
  <c r="AK465" i="16"/>
  <c r="AK338" i="16"/>
  <c r="AK322" i="16"/>
  <c r="AK306" i="16"/>
  <c r="AK273" i="16"/>
  <c r="AK240" i="16"/>
  <c r="AK192" i="16"/>
  <c r="AK678" i="16"/>
  <c r="AK648" i="16"/>
  <c r="AK574" i="16"/>
  <c r="AK527" i="16"/>
  <c r="AK433" i="16"/>
  <c r="AK386" i="16"/>
  <c r="AK355" i="16"/>
  <c r="AK288" i="16"/>
  <c r="AK256" i="16"/>
  <c r="AK158" i="16"/>
  <c r="AK63" i="16"/>
  <c r="AK602" i="16"/>
  <c r="AK557" i="16"/>
  <c r="AK510" i="16"/>
  <c r="AK480" i="16"/>
  <c r="AK464" i="16"/>
  <c r="AK448" i="16"/>
  <c r="AK416" i="16"/>
  <c r="AK305" i="16"/>
  <c r="AK223" i="16"/>
  <c r="AK207" i="16"/>
  <c r="AK137" i="16"/>
  <c r="AK677" i="16"/>
  <c r="AK647" i="16"/>
  <c r="AK586" i="16"/>
  <c r="AK573" i="16"/>
  <c r="AK526" i="16"/>
  <c r="AK432" i="16"/>
  <c r="AK401" i="16"/>
  <c r="AK385" i="16"/>
  <c r="AK368" i="16"/>
  <c r="AK336" i="16"/>
  <c r="AK271" i="16"/>
  <c r="AK255" i="16"/>
  <c r="AK81" i="16"/>
  <c r="AK631" i="16"/>
  <c r="AK615" i="16"/>
  <c r="AK601" i="16"/>
  <c r="AK509" i="16"/>
  <c r="AK447" i="16"/>
  <c r="AK415" i="16"/>
  <c r="AK237" i="16"/>
  <c r="AK206" i="16"/>
  <c r="AK136" i="16"/>
  <c r="AK118" i="16"/>
  <c r="AK709" i="16"/>
  <c r="AK585" i="16"/>
  <c r="AK555" i="16"/>
  <c r="AK539" i="16"/>
  <c r="AK525" i="16"/>
  <c r="AK493" i="16"/>
  <c r="AK478" i="16"/>
  <c r="AK431" i="16"/>
  <c r="AK384" i="16"/>
  <c r="AK335" i="16"/>
  <c r="AK318" i="16"/>
  <c r="AK254" i="16"/>
  <c r="AK221" i="16"/>
  <c r="AK38" i="16"/>
  <c r="AK778" i="16"/>
  <c r="AK675" i="16"/>
  <c r="AK659" i="16"/>
  <c r="AK645" i="16"/>
  <c r="AK614" i="16"/>
  <c r="AK600" i="16"/>
  <c r="AK414" i="16"/>
  <c r="AK366" i="16"/>
  <c r="AK351" i="16"/>
  <c r="AK205" i="16"/>
  <c r="AK187" i="16"/>
  <c r="AK170" i="16"/>
  <c r="AK762" i="16"/>
  <c r="AK745" i="16"/>
  <c r="AK761" i="16"/>
  <c r="AK725" i="16"/>
  <c r="AK690" i="16"/>
  <c r="AK584" i="16"/>
  <c r="AK507" i="16"/>
  <c r="AK477" i="16"/>
  <c r="AK430" i="16"/>
  <c r="AK398" i="16"/>
  <c r="AK383" i="16"/>
  <c r="AK334" i="16"/>
  <c r="AK301" i="16"/>
  <c r="AK283" i="16"/>
  <c r="AK253" i="16"/>
  <c r="AK235" i="16"/>
  <c r="AK134" i="16"/>
  <c r="AK97" i="16"/>
  <c r="AK37" i="16"/>
  <c r="AK777" i="16"/>
  <c r="AK674" i="16"/>
  <c r="AK658" i="16"/>
  <c r="AK599" i="16"/>
  <c r="AK553" i="16"/>
  <c r="AK523" i="16"/>
  <c r="AK491" i="16"/>
  <c r="AK459" i="16"/>
  <c r="AK365" i="16"/>
  <c r="AK219" i="16"/>
  <c r="AK186" i="16"/>
  <c r="AK12" i="16"/>
  <c r="AK20" i="16"/>
  <c r="AK28" i="16"/>
  <c r="AK36" i="16"/>
  <c r="AK44" i="16"/>
  <c r="AK52" i="16"/>
  <c r="AK60" i="16"/>
  <c r="AK68" i="16"/>
  <c r="AK76" i="16"/>
  <c r="AK84" i="16"/>
  <c r="AK92" i="16"/>
  <c r="AK100" i="16"/>
  <c r="AK108" i="16"/>
  <c r="AK116" i="16"/>
  <c r="AK124" i="16"/>
  <c r="AK132" i="16"/>
  <c r="AK140" i="16"/>
  <c r="AK148" i="16"/>
  <c r="AK156" i="16"/>
  <c r="AK164" i="16"/>
  <c r="AK172" i="16"/>
  <c r="AK180" i="16"/>
  <c r="AK188" i="16"/>
  <c r="AK196" i="16"/>
  <c r="AK204" i="16"/>
  <c r="AK212" i="16"/>
  <c r="AK220" i="16"/>
  <c r="AK228" i="16"/>
  <c r="AK236" i="16"/>
  <c r="AK244" i="16"/>
  <c r="AK252" i="16"/>
  <c r="AK260" i="16"/>
  <c r="AK268" i="16"/>
  <c r="AK276" i="16"/>
  <c r="AK284" i="16"/>
  <c r="AK292" i="16"/>
  <c r="AK300" i="16"/>
  <c r="AK308" i="16"/>
  <c r="AK316" i="16"/>
  <c r="AK324" i="16"/>
  <c r="AK332" i="16"/>
  <c r="AK340" i="16"/>
  <c r="AK348" i="16"/>
  <c r="AK356" i="16"/>
  <c r="AK364" i="16"/>
  <c r="AK372" i="16"/>
  <c r="AK380" i="16"/>
  <c r="AK388" i="16"/>
  <c r="AK396" i="16"/>
  <c r="AK404" i="16"/>
  <c r="AK412" i="16"/>
  <c r="AK420" i="16"/>
  <c r="AK428" i="16"/>
  <c r="AK436" i="16"/>
  <c r="AK444" i="16"/>
  <c r="AK452" i="16"/>
  <c r="AK460" i="16"/>
  <c r="AK468" i="16"/>
  <c r="AK476" i="16"/>
  <c r="AK484" i="16"/>
  <c r="AK492" i="16"/>
  <c r="AK500" i="16"/>
  <c r="AK508" i="16"/>
  <c r="AK516" i="16"/>
  <c r="AK524" i="16"/>
  <c r="AK532" i="16"/>
  <c r="AK540" i="16"/>
  <c r="AK548" i="16"/>
  <c r="AK556" i="16"/>
  <c r="AK564" i="16"/>
  <c r="AK572" i="16"/>
  <c r="AK580" i="16"/>
  <c r="AK588" i="16"/>
  <c r="AK596" i="16"/>
  <c r="AK604" i="16"/>
  <c r="AK612" i="16"/>
  <c r="AK620" i="16"/>
  <c r="AK628" i="16"/>
  <c r="AK636" i="16"/>
  <c r="AK644" i="16"/>
  <c r="AK652" i="16"/>
  <c r="AK660" i="16"/>
  <c r="AK668" i="16"/>
  <c r="AK676" i="16"/>
  <c r="AK684" i="16"/>
  <c r="AK779" i="16"/>
  <c r="AK771" i="16"/>
  <c r="AK763" i="16"/>
  <c r="AK755" i="16"/>
  <c r="AK747" i="16"/>
  <c r="AK739" i="16"/>
  <c r="AK731" i="16"/>
  <c r="AK723" i="16"/>
  <c r="AK715" i="16"/>
  <c r="AK707" i="16"/>
  <c r="AK699" i="16"/>
  <c r="AK691" i="16"/>
  <c r="AK666" i="16"/>
  <c r="AK641" i="16"/>
  <c r="AK616" i="16"/>
  <c r="AK591" i="16"/>
  <c r="AK566" i="16"/>
  <c r="AK541" i="16"/>
  <c r="AK499" i="16"/>
  <c r="AK474" i="16"/>
  <c r="AK449" i="16"/>
  <c r="AK424" i="16"/>
  <c r="AK399" i="16"/>
  <c r="AK374" i="16"/>
  <c r="AK349" i="16"/>
  <c r="AK307" i="16"/>
  <c r="AK290" i="16"/>
  <c r="AK264" i="16"/>
  <c r="AK238" i="16"/>
  <c r="AK194" i="16"/>
  <c r="AK168" i="16"/>
  <c r="AK142" i="16"/>
  <c r="AK98" i="16"/>
  <c r="AK72" i="16"/>
  <c r="AK46" i="16"/>
  <c r="AK19" i="16"/>
  <c r="AK323" i="16"/>
  <c r="AK298" i="16"/>
  <c r="AK272" i="16"/>
  <c r="AK246" i="16"/>
  <c r="AK202" i="16"/>
  <c r="AK176" i="16"/>
  <c r="AK150" i="16"/>
  <c r="AK106" i="16"/>
  <c r="AK80" i="16"/>
  <c r="AK54" i="16"/>
  <c r="AK71" i="16"/>
  <c r="AK45" i="16"/>
  <c r="AK27" i="16"/>
  <c r="AK88" i="16"/>
  <c r="AK62" i="16"/>
  <c r="AK18" i="16"/>
  <c r="AK175" i="16"/>
  <c r="AK149" i="16"/>
  <c r="AK131" i="16"/>
  <c r="AK105" i="16"/>
  <c r="AK79" i="16"/>
  <c r="AK53" i="16"/>
  <c r="AK35" i="16"/>
  <c r="AK26" i="16"/>
  <c r="AK157" i="16"/>
  <c r="AK139" i="16"/>
  <c r="AK113" i="16"/>
  <c r="AK87" i="16"/>
  <c r="AK61" i="16"/>
  <c r="AK43" i="16"/>
  <c r="AK17" i="16"/>
  <c r="AK78" i="16"/>
  <c r="AK34" i="16"/>
  <c r="AK655" i="16"/>
  <c r="AK563" i="16"/>
  <c r="AK538" i="16"/>
  <c r="AK513" i="16"/>
  <c r="AK226" i="16"/>
  <c r="AK776" i="16"/>
  <c r="AK768" i="16"/>
  <c r="AK760" i="16"/>
  <c r="AK752" i="16"/>
  <c r="AK744" i="16"/>
  <c r="AK736" i="16"/>
  <c r="AK728" i="16"/>
  <c r="AK720" i="16"/>
  <c r="AK712" i="16"/>
  <c r="AK704" i="16"/>
  <c r="AK696" i="16"/>
  <c r="AK688" i="16"/>
  <c r="AK663" i="16"/>
  <c r="AK638" i="16"/>
  <c r="AK613" i="16"/>
  <c r="AK571" i="16"/>
  <c r="AK546" i="16"/>
  <c r="AK521" i="16"/>
  <c r="AK496" i="16"/>
  <c r="AK471" i="16"/>
  <c r="AK446" i="16"/>
  <c r="AK421" i="16"/>
  <c r="AK379" i="16"/>
  <c r="AK354" i="16"/>
  <c r="AK329" i="16"/>
  <c r="AK304" i="16"/>
  <c r="AK287" i="16"/>
  <c r="AK261" i="16"/>
  <c r="AK243" i="16"/>
  <c r="AK217" i="16"/>
  <c r="AK191" i="16"/>
  <c r="AK165" i="16"/>
  <c r="AK147" i="16"/>
  <c r="AK121" i="16"/>
  <c r="AK95" i="16"/>
  <c r="AK69" i="16"/>
  <c r="AK51" i="16"/>
  <c r="AK25" i="16"/>
  <c r="AK680" i="16"/>
  <c r="AK605" i="16"/>
  <c r="AK438" i="16"/>
  <c r="AK413" i="16"/>
  <c r="AK270" i="16"/>
  <c r="AK174" i="16"/>
  <c r="AK104" i="16"/>
  <c r="AK671" i="16"/>
  <c r="AK646" i="16"/>
  <c r="AK621" i="16"/>
  <c r="AK579" i="16"/>
  <c r="AK554" i="16"/>
  <c r="AK529" i="16"/>
  <c r="AK504" i="16"/>
  <c r="AK479" i="16"/>
  <c r="AK454" i="16"/>
  <c r="AK429" i="16"/>
  <c r="AK387" i="16"/>
  <c r="AK362" i="16"/>
  <c r="AK337" i="16"/>
  <c r="AK312" i="16"/>
  <c r="AK278" i="16"/>
  <c r="AK234" i="16"/>
  <c r="AK208" i="16"/>
  <c r="AK182" i="16"/>
  <c r="AK138" i="16"/>
  <c r="AK112" i="16"/>
  <c r="AK86" i="16"/>
  <c r="AK42" i="16"/>
  <c r="AK16" i="16"/>
  <c r="AK488" i="16"/>
  <c r="AK463" i="16"/>
  <c r="AK371" i="16"/>
  <c r="AK346" i="16"/>
  <c r="AK321" i="16"/>
  <c r="AK296" i="16"/>
  <c r="AK130" i="16"/>
  <c r="AK679" i="16"/>
  <c r="AK654" i="16"/>
  <c r="AK629" i="16"/>
  <c r="AK587" i="16"/>
  <c r="AK562" i="16"/>
  <c r="AK537" i="16"/>
  <c r="AK512" i="16"/>
  <c r="AK487" i="16"/>
  <c r="AK462" i="16"/>
  <c r="AK437" i="16"/>
  <c r="AK395" i="16"/>
  <c r="AK370" i="16"/>
  <c r="AK345" i="16"/>
  <c r="AK320" i="16"/>
  <c r="AK295" i="16"/>
  <c r="AK269" i="16"/>
  <c r="AK251" i="16"/>
  <c r="AK225" i="16"/>
  <c r="AK199" i="16"/>
  <c r="AK173" i="16"/>
  <c r="AK155" i="16"/>
  <c r="AK129" i="16"/>
  <c r="AK103" i="16"/>
  <c r="AK77" i="16"/>
  <c r="AK59" i="16"/>
  <c r="AK33" i="16"/>
  <c r="AK630" i="16"/>
  <c r="AK200" i="16"/>
  <c r="AK775" i="16"/>
  <c r="AK767" i="16"/>
  <c r="AK759" i="16"/>
  <c r="AK751" i="16"/>
  <c r="AK743" i="16"/>
  <c r="AK735" i="16"/>
  <c r="AK727" i="16"/>
  <c r="AK719" i="16"/>
  <c r="AK711" i="16"/>
  <c r="AK703" i="16"/>
  <c r="AK695" i="16"/>
  <c r="AK687" i="16"/>
  <c r="AK662" i="16"/>
  <c r="AK637" i="16"/>
  <c r="AK595" i="16"/>
  <c r="AK570" i="16"/>
  <c r="AK545" i="16"/>
  <c r="AK520" i="16"/>
  <c r="AK495" i="16"/>
  <c r="AK470" i="16"/>
  <c r="AK445" i="16"/>
  <c r="AK403" i="16"/>
  <c r="AK378" i="16"/>
  <c r="AK353" i="16"/>
  <c r="AK328" i="16"/>
  <c r="AK303" i="16"/>
  <c r="AK286" i="16"/>
  <c r="AK242" i="16"/>
  <c r="AK216" i="16"/>
  <c r="AK190" i="16"/>
  <c r="AK146" i="16"/>
  <c r="AK120" i="16"/>
  <c r="AK94" i="16"/>
  <c r="AK50" i="16"/>
  <c r="AK24" i="16"/>
  <c r="AK85" i="16"/>
  <c r="AK67" i="16"/>
  <c r="AK41" i="16"/>
  <c r="AK15" i="16"/>
  <c r="AK369" i="16"/>
  <c r="AK250" i="16"/>
  <c r="AK198" i="16"/>
  <c r="AK154" i="16"/>
  <c r="AK128" i="16"/>
  <c r="AK102" i="16"/>
  <c r="AK58" i="16"/>
  <c r="AK32" i="16"/>
  <c r="AK511" i="16"/>
  <c r="AK486" i="16"/>
  <c r="AK461" i="16"/>
  <c r="AK419" i="16"/>
  <c r="AK394" i="16"/>
  <c r="AK344" i="16"/>
  <c r="AK319" i="16"/>
  <c r="AK294" i="16"/>
  <c r="AK224" i="16"/>
  <c r="AK774" i="16"/>
  <c r="AK766" i="16"/>
  <c r="AK758" i="16"/>
  <c r="AK750" i="16"/>
  <c r="AK742" i="16"/>
  <c r="AK734" i="16"/>
  <c r="AK726" i="16"/>
  <c r="AK718" i="16"/>
  <c r="AK710" i="16"/>
  <c r="AK702" i="16"/>
  <c r="AK694" i="16"/>
  <c r="AK686" i="16"/>
  <c r="AK661" i="16"/>
  <c r="AK619" i="16"/>
  <c r="AK594" i="16"/>
  <c r="AK569" i="16"/>
  <c r="AK544" i="16"/>
  <c r="AK519" i="16"/>
  <c r="AK494" i="16"/>
  <c r="AK469" i="16"/>
  <c r="AK427" i="16"/>
  <c r="AK402" i="16"/>
  <c r="AK377" i="16"/>
  <c r="AK352" i="16"/>
  <c r="AK327" i="16"/>
  <c r="AK302" i="16"/>
  <c r="AK285" i="16"/>
  <c r="AK267" i="16"/>
  <c r="AK241" i="16"/>
  <c r="AK215" i="16"/>
  <c r="AK189" i="16"/>
  <c r="AK171" i="16"/>
  <c r="AK145" i="16"/>
  <c r="AK119" i="16"/>
  <c r="AK93" i="16"/>
  <c r="AK75" i="16"/>
  <c r="AK49" i="16"/>
  <c r="AK23" i="16"/>
  <c r="AK66" i="16"/>
  <c r="AK40" i="16"/>
  <c r="AK14" i="16"/>
  <c r="AK179" i="16"/>
  <c r="AK153" i="16"/>
  <c r="AK127" i="16"/>
  <c r="AK101" i="16"/>
  <c r="AK83" i="16"/>
  <c r="AK57" i="16"/>
  <c r="AK31" i="16"/>
  <c r="AK22" i="16"/>
  <c r="AK161" i="16"/>
  <c r="AK135" i="16"/>
  <c r="AK109" i="16"/>
  <c r="AK91" i="16"/>
  <c r="AK65" i="16"/>
  <c r="AK39" i="16"/>
  <c r="AK13" i="16"/>
  <c r="AK392" i="16"/>
  <c r="AK342" i="16"/>
  <c r="AK152" i="16"/>
  <c r="AK126" i="16"/>
  <c r="AK82" i="16"/>
  <c r="AK56" i="16"/>
  <c r="AK30" i="16"/>
  <c r="AK442" i="16"/>
  <c r="AK417" i="16"/>
  <c r="AK367" i="16"/>
  <c r="AK317" i="16"/>
  <c r="AK274" i="16"/>
  <c r="AK248" i="16"/>
  <c r="AK222" i="16"/>
  <c r="AK178" i="16"/>
  <c r="AK772" i="16"/>
  <c r="AK764" i="16"/>
  <c r="AK756" i="16"/>
  <c r="AK748" i="16"/>
  <c r="AK740" i="16"/>
  <c r="AK732" i="16"/>
  <c r="AK724" i="16"/>
  <c r="AK716" i="16"/>
  <c r="AK708" i="16"/>
  <c r="AK700" i="16"/>
  <c r="AK692" i="16"/>
  <c r="AK667" i="16"/>
  <c r="AK642" i="16"/>
  <c r="AK617" i="16"/>
  <c r="AK592" i="16"/>
  <c r="AK567" i="16"/>
  <c r="AK542" i="16"/>
  <c r="AK517" i="16"/>
  <c r="AK475" i="16"/>
  <c r="AK450" i="16"/>
  <c r="AK425" i="16"/>
  <c r="AK400" i="16"/>
  <c r="AK375" i="16"/>
  <c r="AK350" i="16"/>
  <c r="AK325" i="16"/>
  <c r="AK291" i="16"/>
  <c r="AK265" i="16"/>
  <c r="AK239" i="16"/>
  <c r="AK213" i="16"/>
  <c r="AK195" i="16"/>
  <c r="AK169" i="16"/>
  <c r="AK143" i="16"/>
  <c r="AK117" i="16"/>
  <c r="AK99" i="16"/>
  <c r="AK73" i="16"/>
  <c r="AK47" i="16"/>
  <c r="AK21" i="16"/>
  <c r="AK11" i="16"/>
  <c r="F3" i="4"/>
  <c r="U11" i="16"/>
  <c r="W11" i="16"/>
  <c r="W29" i="16"/>
  <c r="W103" i="16"/>
  <c r="W34" i="16"/>
  <c r="W35" i="16"/>
  <c r="W40" i="16"/>
  <c r="W109" i="16"/>
  <c r="P11" i="16"/>
  <c r="C16" i="16"/>
  <c r="C112" i="16"/>
  <c r="C79" i="16"/>
  <c r="C78" i="16"/>
  <c r="W78" i="16" s="1"/>
  <c r="C77" i="16"/>
  <c r="C83" i="16"/>
  <c r="C80" i="16"/>
  <c r="E80" i="16" s="1"/>
  <c r="J80" i="16" s="1"/>
  <c r="C76" i="16"/>
  <c r="C42" i="16"/>
  <c r="C40" i="16"/>
  <c r="C66" i="16"/>
  <c r="C64" i="16"/>
  <c r="C59" i="16"/>
  <c r="K59" i="16" s="1"/>
  <c r="C54" i="16"/>
  <c r="C53" i="16"/>
  <c r="C52" i="16"/>
  <c r="W52" i="16" s="1"/>
  <c r="C39" i="16"/>
  <c r="F4" i="4"/>
  <c r="I54" i="16" a="1"/>
  <c r="I54" i="16" s="1"/>
  <c r="I11" i="16" a="1"/>
  <c r="I11" i="16" s="1"/>
  <c r="I112" i="16" a="1"/>
  <c r="I112" i="16" s="1"/>
  <c r="C107" i="16"/>
  <c r="I34" i="16" a="1"/>
  <c r="I34" i="16" s="1"/>
  <c r="C106" i="16"/>
  <c r="E106" i="16" s="1"/>
  <c r="J106" i="16" s="1"/>
  <c r="K11" i="16"/>
  <c r="B115" i="16"/>
  <c r="C114" i="16"/>
  <c r="C104" i="16"/>
  <c r="W104" i="16" s="1"/>
  <c r="I31" i="16" a="1"/>
  <c r="I31" i="16" s="1"/>
  <c r="I29" i="16" a="1"/>
  <c r="I29" i="16" s="1"/>
  <c r="I66" i="16" a="1"/>
  <c r="I66" i="16" s="1"/>
  <c r="C82" i="16"/>
  <c r="C30" i="16"/>
  <c r="C58" i="16"/>
  <c r="C57" i="16"/>
  <c r="C56" i="16"/>
  <c r="C55" i="16"/>
  <c r="C90" i="16"/>
  <c r="C33" i="16"/>
  <c r="W33" i="16" s="1"/>
  <c r="E11" i="16"/>
  <c r="G11" i="16" s="1" a="1"/>
  <c r="G11" i="16" s="1"/>
  <c r="C88" i="16"/>
  <c r="C32" i="16"/>
  <c r="K35" i="16"/>
  <c r="K34" i="16"/>
  <c r="K31" i="16"/>
  <c r="K29" i="16"/>
  <c r="K66" i="16"/>
  <c r="K40" i="16"/>
  <c r="E35" i="16"/>
  <c r="J35" i="16" s="1"/>
  <c r="E34" i="16"/>
  <c r="J34" i="16" s="1"/>
  <c r="E103" i="16"/>
  <c r="J103" i="16" s="1"/>
  <c r="E31" i="16"/>
  <c r="J31" i="16" s="1"/>
  <c r="E29" i="16"/>
  <c r="J29" i="16" s="1"/>
  <c r="E100" i="16"/>
  <c r="J100" i="16" s="1"/>
  <c r="E28" i="16"/>
  <c r="J28" i="16" s="1"/>
  <c r="K53" i="6"/>
  <c r="J29" i="6"/>
  <c r="J52" i="6"/>
  <c r="J28" i="6"/>
  <c r="K51" i="6"/>
  <c r="K39" i="6"/>
  <c r="K27" i="6"/>
  <c r="K15" i="6"/>
  <c r="K50" i="6"/>
  <c r="K38" i="6"/>
  <c r="K26" i="6"/>
  <c r="K14" i="6"/>
  <c r="K49" i="6"/>
  <c r="K25" i="6"/>
  <c r="K12" i="6"/>
  <c r="J48" i="6"/>
  <c r="J36" i="6"/>
  <c r="J24" i="6"/>
  <c r="K11" i="6"/>
  <c r="K9" i="6"/>
  <c r="J59" i="6"/>
  <c r="J35" i="6"/>
  <c r="J23" i="6"/>
  <c r="K10" i="6"/>
  <c r="K47" i="6"/>
  <c r="K58" i="6"/>
  <c r="K46" i="6"/>
  <c r="K34" i="6"/>
  <c r="K22" i="6"/>
  <c r="C105" i="16"/>
  <c r="C81" i="16"/>
  <c r="C99" i="16"/>
  <c r="C75" i="16"/>
  <c r="C51" i="16"/>
  <c r="C27" i="16"/>
  <c r="C98" i="16"/>
  <c r="C74" i="16"/>
  <c r="C50" i="16"/>
  <c r="C26" i="16"/>
  <c r="C25" i="16"/>
  <c r="C96" i="16"/>
  <c r="C72" i="16"/>
  <c r="C48" i="16"/>
  <c r="W48" i="16" s="1"/>
  <c r="C24" i="16"/>
  <c r="C95" i="16"/>
  <c r="C71" i="16"/>
  <c r="C47" i="16"/>
  <c r="C23" i="16"/>
  <c r="C49" i="16"/>
  <c r="C94" i="16"/>
  <c r="C70" i="16"/>
  <c r="C46" i="16"/>
  <c r="E46" i="16" s="1"/>
  <c r="J46" i="16" s="1"/>
  <c r="C22" i="16"/>
  <c r="C97" i="16"/>
  <c r="C73" i="16"/>
  <c r="C93" i="16"/>
  <c r="W93" i="16" s="1"/>
  <c r="C69" i="16"/>
  <c r="C45" i="16"/>
  <c r="C21" i="16"/>
  <c r="C92" i="16"/>
  <c r="C68" i="16"/>
  <c r="C44" i="16"/>
  <c r="C20" i="16"/>
  <c r="C91" i="16"/>
  <c r="C67" i="16"/>
  <c r="C43" i="16"/>
  <c r="C19" i="16"/>
  <c r="C113" i="16"/>
  <c r="C89" i="16"/>
  <c r="W89" i="16" s="1"/>
  <c r="C65" i="16"/>
  <c r="W65" i="16" s="1"/>
  <c r="C41" i="16"/>
  <c r="C17" i="16"/>
  <c r="W17" i="16" s="1"/>
  <c r="C87" i="16"/>
  <c r="C63" i="16"/>
  <c r="C15" i="16"/>
  <c r="C110" i="16"/>
  <c r="C86" i="16"/>
  <c r="C62" i="16"/>
  <c r="C38" i="16"/>
  <c r="C14" i="16"/>
  <c r="C111" i="16"/>
  <c r="C13" i="16"/>
  <c r="C109" i="16"/>
  <c r="C85" i="16"/>
  <c r="W85" i="16" s="1"/>
  <c r="C61" i="16"/>
  <c r="C37" i="16"/>
  <c r="C108" i="16"/>
  <c r="W108" i="16" s="1"/>
  <c r="C84" i="16"/>
  <c r="C60" i="16"/>
  <c r="C36" i="16"/>
  <c r="C12" i="16"/>
  <c r="K18" i="16" l="1"/>
  <c r="L18" i="16" s="1"/>
  <c r="I18" i="16" a="1"/>
  <c r="I18" i="16" s="1"/>
  <c r="E18" i="16"/>
  <c r="F18" i="16" s="1" a="1"/>
  <c r="F18" i="16" s="1"/>
  <c r="E66" i="16"/>
  <c r="J66" i="16" s="1"/>
  <c r="W18" i="16"/>
  <c r="W28" i="16"/>
  <c r="K103" i="16"/>
  <c r="L103" i="16" s="1"/>
  <c r="I28" i="16" a="1"/>
  <c r="I28" i="16" s="1"/>
  <c r="K100" i="16"/>
  <c r="T100" i="16" s="1"/>
  <c r="I103" i="16" a="1"/>
  <c r="I103" i="16" s="1"/>
  <c r="W100" i="16"/>
  <c r="I100" i="16" a="1"/>
  <c r="I100" i="16" s="1"/>
  <c r="K28" i="16"/>
  <c r="L28" i="16" s="1"/>
  <c r="E56" i="16"/>
  <c r="J56" i="16" s="1"/>
  <c r="W31" i="16"/>
  <c r="W107" i="16"/>
  <c r="W54" i="16"/>
  <c r="R11" i="16"/>
  <c r="K54" i="16"/>
  <c r="T54" i="16" s="1"/>
  <c r="W64" i="16"/>
  <c r="K102" i="16"/>
  <c r="W102" i="16"/>
  <c r="I102" i="16" a="1"/>
  <c r="I102" i="16" s="1"/>
  <c r="E79" i="16"/>
  <c r="J79" i="16" s="1"/>
  <c r="I101" i="16" a="1"/>
  <c r="I101" i="16" s="1"/>
  <c r="W49" i="16"/>
  <c r="E58" i="16"/>
  <c r="J58" i="16" s="1"/>
  <c r="E102" i="16"/>
  <c r="J102" i="16" s="1"/>
  <c r="I76" i="16" a="1"/>
  <c r="I76" i="16" s="1"/>
  <c r="T29" i="16"/>
  <c r="T35" i="16"/>
  <c r="T34" i="16"/>
  <c r="T66" i="16"/>
  <c r="T59" i="16"/>
  <c r="T40" i="16"/>
  <c r="T11" i="16"/>
  <c r="W56" i="16"/>
  <c r="W92" i="16"/>
  <c r="K25" i="16"/>
  <c r="E84" i="16"/>
  <c r="J84" i="16" s="1"/>
  <c r="E68" i="16"/>
  <c r="J68" i="16" s="1"/>
  <c r="W98" i="16"/>
  <c r="W46" i="16"/>
  <c r="W74" i="16"/>
  <c r="W20" i="16"/>
  <c r="W41" i="16"/>
  <c r="W50" i="16"/>
  <c r="W15" i="16"/>
  <c r="W44" i="16"/>
  <c r="W97" i="16"/>
  <c r="W37" i="16"/>
  <c r="W61" i="16"/>
  <c r="W63" i="16"/>
  <c r="W106" i="16"/>
  <c r="W25" i="16"/>
  <c r="W110" i="16"/>
  <c r="W58" i="16"/>
  <c r="E78" i="16"/>
  <c r="J78" i="16" s="1"/>
  <c r="W84" i="16"/>
  <c r="W57" i="16"/>
  <c r="W87" i="16"/>
  <c r="W36" i="16"/>
  <c r="E60" i="16"/>
  <c r="J60" i="16" s="1"/>
  <c r="W60" i="16"/>
  <c r="W67" i="16"/>
  <c r="W96" i="16"/>
  <c r="W13" i="16"/>
  <c r="E13" i="16"/>
  <c r="F13" i="16" s="1" a="1"/>
  <c r="F13" i="16" s="1"/>
  <c r="W114" i="16"/>
  <c r="W14" i="16"/>
  <c r="W99" i="16"/>
  <c r="K30" i="16"/>
  <c r="W30" i="16"/>
  <c r="W51" i="16"/>
  <c r="W81" i="16"/>
  <c r="W45" i="16"/>
  <c r="I80" i="16" a="1"/>
  <c r="I80" i="16" s="1"/>
  <c r="W80" i="16"/>
  <c r="K80" i="16"/>
  <c r="W105" i="16"/>
  <c r="W38" i="16"/>
  <c r="E73" i="16"/>
  <c r="J73" i="16" s="1"/>
  <c r="W73" i="16"/>
  <c r="W62" i="16"/>
  <c r="W86" i="16"/>
  <c r="W22" i="16"/>
  <c r="W42" i="16"/>
  <c r="K42" i="16"/>
  <c r="I42" i="16" a="1"/>
  <c r="I42" i="16" s="1"/>
  <c r="W16" i="16"/>
  <c r="E16" i="16"/>
  <c r="G16" i="16" s="1" a="1"/>
  <c r="G16" i="16" s="1"/>
  <c r="K16" i="16"/>
  <c r="I16" i="16" a="1"/>
  <c r="I16" i="16" s="1"/>
  <c r="W113" i="16"/>
  <c r="W24" i="16"/>
  <c r="E22" i="16"/>
  <c r="F22" i="16" s="1" a="1"/>
  <c r="F22" i="16" s="1"/>
  <c r="W12" i="16"/>
  <c r="E19" i="16"/>
  <c r="G19" i="16" s="1" a="1"/>
  <c r="G19" i="16" s="1"/>
  <c r="W19" i="16"/>
  <c r="W111" i="16"/>
  <c r="W75" i="16"/>
  <c r="W112" i="16"/>
  <c r="I52" i="16" a="1"/>
  <c r="I52" i="16" s="1"/>
  <c r="W69" i="16"/>
  <c r="W23" i="16"/>
  <c r="W90" i="16"/>
  <c r="W47" i="16"/>
  <c r="W101" i="16"/>
  <c r="W53" i="16"/>
  <c r="W32" i="16"/>
  <c r="E94" i="16"/>
  <c r="J94" i="16" s="1"/>
  <c r="W94" i="16"/>
  <c r="W71" i="16"/>
  <c r="W77" i="16"/>
  <c r="K89" i="16"/>
  <c r="W95" i="16"/>
  <c r="E112" i="16"/>
  <c r="J112" i="16" s="1"/>
  <c r="K112" i="16"/>
  <c r="E43" i="16"/>
  <c r="J43" i="16" s="1"/>
  <c r="E82" i="16"/>
  <c r="J82" i="16" s="1"/>
  <c r="W82" i="16"/>
  <c r="W83" i="16"/>
  <c r="K77" i="16"/>
  <c r="I77" i="16" a="1"/>
  <c r="I77" i="16" s="1"/>
  <c r="E77" i="16"/>
  <c r="J77" i="16" s="1"/>
  <c r="W39" i="16"/>
  <c r="B116" i="16"/>
  <c r="AM116" i="16" s="1"/>
  <c r="AM115" i="16"/>
  <c r="E76" i="16"/>
  <c r="J76" i="16" s="1"/>
  <c r="W88" i="16"/>
  <c r="W43" i="16"/>
  <c r="K101" i="16"/>
  <c r="W21" i="16"/>
  <c r="E101" i="16"/>
  <c r="J101" i="16" s="1"/>
  <c r="W76" i="16"/>
  <c r="W27" i="16"/>
  <c r="W72" i="16"/>
  <c r="K56" i="16"/>
  <c r="W66" i="16"/>
  <c r="W26" i="16"/>
  <c r="E70" i="16"/>
  <c r="J70" i="16" s="1"/>
  <c r="W59" i="16"/>
  <c r="K70" i="16"/>
  <c r="W91" i="16"/>
  <c r="W79" i="16"/>
  <c r="W68" i="16"/>
  <c r="W55" i="16"/>
  <c r="W70" i="16"/>
  <c r="L31" i="16"/>
  <c r="T31" i="16"/>
  <c r="V11" i="16"/>
  <c r="L29" i="16"/>
  <c r="L11" i="16"/>
  <c r="E59" i="16"/>
  <c r="J59" i="16" s="1"/>
  <c r="E52" i="16"/>
  <c r="J52" i="16" s="1"/>
  <c r="K88" i="16"/>
  <c r="I79" i="16" a="1"/>
  <c r="I79" i="16" s="1"/>
  <c r="E83" i="16"/>
  <c r="J83" i="16" s="1"/>
  <c r="K64" i="16"/>
  <c r="E53" i="16"/>
  <c r="J53" i="16" s="1"/>
  <c r="K57" i="16"/>
  <c r="K32" i="16"/>
  <c r="K65" i="16"/>
  <c r="I64" i="16" a="1"/>
  <c r="I64" i="16" s="1"/>
  <c r="E37" i="16"/>
  <c r="J37" i="16" s="1"/>
  <c r="E64" i="16"/>
  <c r="J64" i="16" s="1"/>
  <c r="K45" i="16"/>
  <c r="E88" i="16"/>
  <c r="J88" i="16" s="1"/>
  <c r="E65" i="16"/>
  <c r="J65" i="16" s="1"/>
  <c r="E57" i="16"/>
  <c r="J57" i="16" s="1"/>
  <c r="E30" i="16"/>
  <c r="J30" i="16" s="1"/>
  <c r="K26" i="16"/>
  <c r="K58" i="16"/>
  <c r="E104" i="16"/>
  <c r="J104" i="16" s="1"/>
  <c r="K94" i="16"/>
  <c r="E42" i="16"/>
  <c r="J42" i="16" s="1"/>
  <c r="I53" i="16" a="1"/>
  <c r="I53" i="16" s="1"/>
  <c r="E27" i="16"/>
  <c r="J27" i="16" s="1"/>
  <c r="K51" i="16"/>
  <c r="E51" i="16"/>
  <c r="J51" i="16" s="1"/>
  <c r="K113" i="16"/>
  <c r="K52" i="16"/>
  <c r="E92" i="16"/>
  <c r="J92" i="16" s="1"/>
  <c r="K48" i="16"/>
  <c r="E97" i="16"/>
  <c r="J97" i="16" s="1"/>
  <c r="K62" i="16"/>
  <c r="I39" i="16" a="1"/>
  <c r="I39" i="16" s="1"/>
  <c r="K83" i="16"/>
  <c r="K39" i="16"/>
  <c r="K76" i="16"/>
  <c r="K106" i="16"/>
  <c r="I40" i="16" a="1"/>
  <c r="I40" i="16" s="1"/>
  <c r="K33" i="16"/>
  <c r="E105" i="16"/>
  <c r="J105" i="16" s="1"/>
  <c r="K22" i="16"/>
  <c r="E15" i="16"/>
  <c r="G15" i="16" s="1" a="1"/>
  <c r="G15" i="16" s="1"/>
  <c r="K27" i="16"/>
  <c r="E63" i="16"/>
  <c r="J63" i="16" s="1"/>
  <c r="E114" i="16"/>
  <c r="J114" i="16" s="1"/>
  <c r="K86" i="16"/>
  <c r="I59" i="16" a="1"/>
  <c r="I59" i="16" s="1"/>
  <c r="K17" i="16"/>
  <c r="E12" i="16"/>
  <c r="F12" i="16" s="1" a="1"/>
  <c r="F12" i="16" s="1"/>
  <c r="E55" i="16"/>
  <c r="J55" i="16" s="1"/>
  <c r="K107" i="16"/>
  <c r="K98" i="16"/>
  <c r="K21" i="16"/>
  <c r="L35" i="16"/>
  <c r="K46" i="16"/>
  <c r="E113" i="16"/>
  <c r="J113" i="16" s="1"/>
  <c r="K24" i="16"/>
  <c r="E107" i="16"/>
  <c r="J107" i="16" s="1"/>
  <c r="E90" i="16"/>
  <c r="J90" i="16" s="1"/>
  <c r="K38" i="16"/>
  <c r="E36" i="16"/>
  <c r="J36" i="16" s="1"/>
  <c r="E21" i="16"/>
  <c r="F21" i="16" s="1" a="1"/>
  <c r="F21" i="16" s="1"/>
  <c r="E89" i="16"/>
  <c r="J89" i="16" s="1"/>
  <c r="E45" i="16"/>
  <c r="J45" i="16" s="1"/>
  <c r="K53" i="16"/>
  <c r="I83" i="16" a="1"/>
  <c r="I83" i="16" s="1"/>
  <c r="I78" i="16" a="1"/>
  <c r="I78" i="16" s="1"/>
  <c r="K19" i="16"/>
  <c r="K43" i="16"/>
  <c r="E108" i="16"/>
  <c r="J108" i="16" s="1"/>
  <c r="C115" i="16"/>
  <c r="K115" i="16" s="1"/>
  <c r="E25" i="16"/>
  <c r="J25" i="16" s="1"/>
  <c r="K90" i="16"/>
  <c r="K55" i="16"/>
  <c r="K60" i="16"/>
  <c r="E62" i="16"/>
  <c r="J62" i="16" s="1"/>
  <c r="E33" i="16"/>
  <c r="J33" i="16" s="1"/>
  <c r="E86" i="16"/>
  <c r="J86" i="16" s="1"/>
  <c r="E24" i="16"/>
  <c r="J24" i="16" s="1"/>
  <c r="K78" i="16"/>
  <c r="E110" i="16"/>
  <c r="J110" i="16" s="1"/>
  <c r="E48" i="16"/>
  <c r="J48" i="16" s="1"/>
  <c r="E39" i="16"/>
  <c r="J39" i="16" s="1"/>
  <c r="E96" i="16"/>
  <c r="J96" i="16" s="1"/>
  <c r="E40" i="16"/>
  <c r="J40" i="16" s="1"/>
  <c r="E49" i="16"/>
  <c r="J49" i="16" s="1"/>
  <c r="E54" i="16"/>
  <c r="J54" i="16" s="1"/>
  <c r="K114" i="16"/>
  <c r="K79" i="16"/>
  <c r="K82" i="16"/>
  <c r="F11" i="16" a="1"/>
  <c r="F11" i="16" s="1"/>
  <c r="H11" i="16" s="1"/>
  <c r="I47" i="16" a="1"/>
  <c r="I47" i="16" s="1"/>
  <c r="E47" i="16"/>
  <c r="J47" i="16" s="1"/>
  <c r="K47" i="16"/>
  <c r="I81" i="16" a="1"/>
  <c r="I81" i="16" s="1"/>
  <c r="E81" i="16"/>
  <c r="J81" i="16" s="1"/>
  <c r="K81" i="16"/>
  <c r="I67" i="16" a="1"/>
  <c r="I67" i="16" s="1"/>
  <c r="K67" i="16"/>
  <c r="I71" i="16" a="1"/>
  <c r="I71" i="16" s="1"/>
  <c r="K71" i="16"/>
  <c r="I91" i="16" a="1"/>
  <c r="I91" i="16" s="1"/>
  <c r="K91" i="16"/>
  <c r="I95" i="16" a="1"/>
  <c r="I95" i="16" s="1"/>
  <c r="K95" i="16"/>
  <c r="E95" i="16"/>
  <c r="J95" i="16" s="1"/>
  <c r="I61" i="16" a="1"/>
  <c r="I61" i="16" s="1"/>
  <c r="I23" i="16" a="1"/>
  <c r="I23" i="16" s="1"/>
  <c r="E23" i="16"/>
  <c r="J23" i="16" s="1"/>
  <c r="K23" i="16"/>
  <c r="I85" i="16" a="1"/>
  <c r="I85" i="16" s="1"/>
  <c r="K85" i="16"/>
  <c r="I109" i="16" a="1"/>
  <c r="I109" i="16" s="1"/>
  <c r="I44" i="16" a="1"/>
  <c r="I44" i="16" s="1"/>
  <c r="E44" i="16"/>
  <c r="J44" i="16" s="1"/>
  <c r="K44" i="16"/>
  <c r="I68" i="16" a="1"/>
  <c r="I68" i="16" s="1"/>
  <c r="K68" i="16"/>
  <c r="E91" i="16"/>
  <c r="J91" i="16" s="1"/>
  <c r="I20" i="16" a="1"/>
  <c r="I20" i="16" s="1"/>
  <c r="E20" i="16"/>
  <c r="F20" i="16" s="1" a="1"/>
  <c r="F20" i="16" s="1"/>
  <c r="E85" i="16"/>
  <c r="J85" i="16" s="1"/>
  <c r="I14" i="16" a="1"/>
  <c r="I14" i="16" s="1"/>
  <c r="E14" i="16"/>
  <c r="F14" i="16" s="1" a="1"/>
  <c r="F14" i="16" s="1"/>
  <c r="K14" i="16"/>
  <c r="E67" i="16"/>
  <c r="J67" i="16" s="1"/>
  <c r="I25" i="16" a="1"/>
  <c r="I25" i="16" s="1"/>
  <c r="I69" i="16" a="1"/>
  <c r="I69" i="16" s="1"/>
  <c r="K69" i="16"/>
  <c r="E69" i="16"/>
  <c r="J69" i="16" s="1"/>
  <c r="I72" i="16" a="1"/>
  <c r="I72" i="16" s="1"/>
  <c r="K72" i="16"/>
  <c r="E72" i="16"/>
  <c r="J72" i="16" s="1"/>
  <c r="E109" i="16"/>
  <c r="J109" i="16" s="1"/>
  <c r="I93" i="16" a="1"/>
  <c r="I93" i="16" s="1"/>
  <c r="K93" i="16"/>
  <c r="E93" i="16"/>
  <c r="J93" i="16" s="1"/>
  <c r="I26" i="16" a="1"/>
  <c r="I26" i="16" s="1"/>
  <c r="E26" i="16"/>
  <c r="J26" i="16" s="1"/>
  <c r="E61" i="16"/>
  <c r="J61" i="16" s="1"/>
  <c r="I13" i="16" a="1"/>
  <c r="I13" i="16" s="1"/>
  <c r="K13" i="16"/>
  <c r="I111" i="16" a="1"/>
  <c r="I111" i="16" s="1"/>
  <c r="K111" i="16"/>
  <c r="E111" i="16"/>
  <c r="J111" i="16" s="1"/>
  <c r="I21" i="16" a="1"/>
  <c r="I21" i="16" s="1"/>
  <c r="I110" i="16" a="1"/>
  <c r="I110" i="16" s="1"/>
  <c r="K110" i="16"/>
  <c r="I50" i="16" a="1"/>
  <c r="I50" i="16" s="1"/>
  <c r="E50" i="16"/>
  <c r="J50" i="16" s="1"/>
  <c r="K50" i="16"/>
  <c r="I15" i="16" a="1"/>
  <c r="I15" i="16" s="1"/>
  <c r="K15" i="16"/>
  <c r="K61" i="16"/>
  <c r="I63" i="16" a="1"/>
  <c r="I63" i="16" s="1"/>
  <c r="K63" i="16"/>
  <c r="I73" i="16" a="1"/>
  <c r="I73" i="16" s="1"/>
  <c r="K73" i="16"/>
  <c r="E71" i="16"/>
  <c r="J71" i="16" s="1"/>
  <c r="K109" i="16"/>
  <c r="I74" i="16" a="1"/>
  <c r="I74" i="16" s="1"/>
  <c r="K74" i="16"/>
  <c r="I87" i="16" a="1"/>
  <c r="I87" i="16" s="1"/>
  <c r="E87" i="16"/>
  <c r="J87" i="16" s="1"/>
  <c r="K87" i="16"/>
  <c r="I17" i="16" a="1"/>
  <c r="I17" i="16" s="1"/>
  <c r="E17" i="16"/>
  <c r="F17" i="16" s="1" a="1"/>
  <c r="F17" i="16" s="1"/>
  <c r="I75" i="16" a="1"/>
  <c r="I75" i="16" s="1"/>
  <c r="E75" i="16"/>
  <c r="J75" i="16" s="1"/>
  <c r="K75" i="16"/>
  <c r="I41" i="16" a="1"/>
  <c r="I41" i="16" s="1"/>
  <c r="E41" i="16"/>
  <c r="J41" i="16" s="1"/>
  <c r="K41" i="16"/>
  <c r="I65" i="16" a="1"/>
  <c r="I65" i="16" s="1"/>
  <c r="I12" i="16" a="1"/>
  <c r="I12" i="16" s="1"/>
  <c r="K12" i="16"/>
  <c r="R12" i="16" s="1"/>
  <c r="I97" i="16" a="1"/>
  <c r="I97" i="16" s="1"/>
  <c r="K97" i="16"/>
  <c r="K20" i="16"/>
  <c r="I22" i="16" a="1"/>
  <c r="I22" i="16" s="1"/>
  <c r="I99" i="16" a="1"/>
  <c r="I99" i="16" s="1"/>
  <c r="K99" i="16"/>
  <c r="E99" i="16"/>
  <c r="J99" i="16" s="1"/>
  <c r="I49" i="16" a="1"/>
  <c r="I49" i="16" s="1"/>
  <c r="K49" i="16"/>
  <c r="I36" i="16" a="1"/>
  <c r="I36" i="16" s="1"/>
  <c r="K36" i="16"/>
  <c r="E74" i="16"/>
  <c r="J74" i="16" s="1"/>
  <c r="I104" i="16" a="1"/>
  <c r="I104" i="16" s="1"/>
  <c r="I45" i="16" a="1"/>
  <c r="I45" i="16" s="1"/>
  <c r="I96" i="16" a="1"/>
  <c r="I96" i="16" s="1"/>
  <c r="E98" i="16"/>
  <c r="J98" i="16" s="1"/>
  <c r="I114" i="16" a="1"/>
  <c r="I114" i="16" s="1"/>
  <c r="K105" i="16"/>
  <c r="I32" i="16" a="1"/>
  <c r="I32" i="16" s="1"/>
  <c r="I106" i="16" a="1"/>
  <c r="I106" i="16" s="1"/>
  <c r="I88" i="16" a="1"/>
  <c r="I88" i="16" s="1"/>
  <c r="I84" i="16" a="1"/>
  <c r="I84" i="16" s="1"/>
  <c r="I113" i="16" a="1"/>
  <c r="I113" i="16" s="1"/>
  <c r="I70" i="16" a="1"/>
  <c r="I70" i="16" s="1"/>
  <c r="L34" i="16"/>
  <c r="I46" i="16" a="1"/>
  <c r="I46" i="16" s="1"/>
  <c r="I108" i="16" a="1"/>
  <c r="I108" i="16" s="1"/>
  <c r="I94" i="16" a="1"/>
  <c r="I94" i="16" s="1"/>
  <c r="K84" i="16"/>
  <c r="I33" i="16" a="1"/>
  <c r="I33" i="16" s="1"/>
  <c r="I89" i="16" a="1"/>
  <c r="I89" i="16" s="1"/>
  <c r="I19" i="16" a="1"/>
  <c r="I19" i="16" s="1"/>
  <c r="I27" i="16" a="1"/>
  <c r="I27" i="16" s="1"/>
  <c r="E32" i="16"/>
  <c r="J32" i="16" s="1"/>
  <c r="K108" i="16"/>
  <c r="I90" i="16" a="1"/>
  <c r="I90" i="16" s="1"/>
  <c r="I60" i="16" a="1"/>
  <c r="I60" i="16" s="1"/>
  <c r="I98" i="16" a="1"/>
  <c r="I98" i="16" s="1"/>
  <c r="I37" i="16" a="1"/>
  <c r="I37" i="16" s="1"/>
  <c r="I43" i="16" a="1"/>
  <c r="I43" i="16" s="1"/>
  <c r="I51" i="16" a="1"/>
  <c r="I51" i="16" s="1"/>
  <c r="I55" i="16" a="1"/>
  <c r="I55" i="16" s="1"/>
  <c r="I107" i="16" a="1"/>
  <c r="I107" i="16" s="1"/>
  <c r="I56" i="16" a="1"/>
  <c r="I56" i="16" s="1"/>
  <c r="I57" i="16" a="1"/>
  <c r="I57" i="16" s="1"/>
  <c r="I58" i="16" a="1"/>
  <c r="I58" i="16" s="1"/>
  <c r="I30" i="16" a="1"/>
  <c r="I30" i="16" s="1"/>
  <c r="I82" i="16" a="1"/>
  <c r="I82" i="16" s="1"/>
  <c r="I92" i="16" a="1"/>
  <c r="I92" i="16" s="1"/>
  <c r="I105" i="16" a="1"/>
  <c r="I105" i="16" s="1"/>
  <c r="I62" i="16" a="1"/>
  <c r="I62" i="16" s="1"/>
  <c r="I24" i="16" a="1"/>
  <c r="I24" i="16" s="1"/>
  <c r="K92" i="16"/>
  <c r="K96" i="16"/>
  <c r="I38" i="16" a="1"/>
  <c r="I38" i="16" s="1"/>
  <c r="I86" i="16" a="1"/>
  <c r="I86" i="16" s="1"/>
  <c r="I48" i="16" a="1"/>
  <c r="I48" i="16" s="1"/>
  <c r="E38" i="16"/>
  <c r="J38" i="16" s="1"/>
  <c r="K37" i="16"/>
  <c r="K104" i="16"/>
  <c r="F106" i="16" a="1"/>
  <c r="F106" i="16" s="1"/>
  <c r="G106" i="16" a="1"/>
  <c r="G106" i="16" s="1"/>
  <c r="F103" i="16" a="1"/>
  <c r="F103" i="16" s="1"/>
  <c r="G103" i="16" a="1"/>
  <c r="G103" i="16" s="1"/>
  <c r="F46" i="16" a="1"/>
  <c r="F46" i="16" s="1"/>
  <c r="G46" i="16" a="1"/>
  <c r="G46" i="16" s="1"/>
  <c r="F34" i="16" a="1"/>
  <c r="F34" i="16" s="1"/>
  <c r="G34" i="16" a="1"/>
  <c r="G34" i="16" s="1"/>
  <c r="F80" i="16" a="1"/>
  <c r="F80" i="16" s="1"/>
  <c r="G80" i="16" a="1"/>
  <c r="G80" i="16" s="1"/>
  <c r="F100" i="16" a="1"/>
  <c r="F100" i="16" s="1"/>
  <c r="G100" i="16" a="1"/>
  <c r="G100" i="16" s="1"/>
  <c r="F29" i="16" a="1"/>
  <c r="F29" i="16" s="1"/>
  <c r="G29" i="16" a="1"/>
  <c r="G29" i="16" s="1"/>
  <c r="F35" i="16" a="1"/>
  <c r="F35" i="16" s="1"/>
  <c r="G35" i="16" a="1"/>
  <c r="G35" i="16" s="1"/>
  <c r="F28" i="16" a="1"/>
  <c r="F28" i="16" s="1"/>
  <c r="G28" i="16" a="1"/>
  <c r="G28" i="16" s="1"/>
  <c r="F31" i="16" a="1"/>
  <c r="F31" i="16" s="1"/>
  <c r="G31" i="16" a="1"/>
  <c r="G31" i="16" s="1"/>
  <c r="F39" i="16" l="1" a="1"/>
  <c r="F39" i="16" s="1"/>
  <c r="L39" i="16"/>
  <c r="F82" i="16" a="1"/>
  <c r="F82" i="16" s="1"/>
  <c r="L82" i="16"/>
  <c r="F79" i="16" a="1"/>
  <c r="F79" i="16" s="1"/>
  <c r="L79" i="16"/>
  <c r="F48" i="16" a="1"/>
  <c r="F48" i="16" s="1"/>
  <c r="L48" i="16"/>
  <c r="F110" i="16" a="1"/>
  <c r="F110" i="16" s="1"/>
  <c r="L110" i="16"/>
  <c r="F107" i="16" a="1"/>
  <c r="F107" i="16" s="1"/>
  <c r="L107" i="16"/>
  <c r="G37" i="16" a="1"/>
  <c r="G37" i="16" s="1"/>
  <c r="L37" i="16"/>
  <c r="G70" i="16" a="1"/>
  <c r="G70" i="16" s="1"/>
  <c r="L70" i="16"/>
  <c r="F112" i="16" a="1"/>
  <c r="F112" i="16" s="1"/>
  <c r="L112" i="16"/>
  <c r="F24" i="16" a="1"/>
  <c r="F24" i="16" s="1"/>
  <c r="L24" i="16"/>
  <c r="F113" i="16" a="1"/>
  <c r="F113" i="16" s="1"/>
  <c r="L113" i="16"/>
  <c r="F50" i="16" a="1"/>
  <c r="F50" i="16" s="1"/>
  <c r="L50" i="16"/>
  <c r="F67" i="16" a="1"/>
  <c r="F67" i="16" s="1"/>
  <c r="L67" i="16"/>
  <c r="F86" i="16" a="1"/>
  <c r="F86" i="16" s="1"/>
  <c r="L86" i="16"/>
  <c r="G33" i="16" a="1"/>
  <c r="G33" i="16" s="1"/>
  <c r="L33" i="16"/>
  <c r="F97" i="16" a="1"/>
  <c r="F97" i="16" s="1"/>
  <c r="L97" i="16"/>
  <c r="F41" i="16" a="1"/>
  <c r="F41" i="16" s="1"/>
  <c r="L41" i="16"/>
  <c r="F62" i="16" a="1"/>
  <c r="F62" i="16" s="1"/>
  <c r="L62" i="16"/>
  <c r="F53" i="16" a="1"/>
  <c r="F53" i="16" s="1"/>
  <c r="L53" i="16"/>
  <c r="G68" i="16" a="1"/>
  <c r="G68" i="16" s="1"/>
  <c r="L68" i="16"/>
  <c r="G92" i="16" a="1"/>
  <c r="G92" i="16" s="1"/>
  <c r="L92" i="16"/>
  <c r="G84" i="16" a="1"/>
  <c r="G84" i="16" s="1"/>
  <c r="L84" i="16"/>
  <c r="F94" i="16" a="1"/>
  <c r="F94" i="16" s="1"/>
  <c r="L94" i="16"/>
  <c r="G60" i="16" a="1"/>
  <c r="G60" i="16" s="1"/>
  <c r="L60" i="16"/>
  <c r="F83" i="16" a="1"/>
  <c r="F83" i="16" s="1"/>
  <c r="L83" i="16"/>
  <c r="F101" i="16" a="1"/>
  <c r="F101" i="16" s="1"/>
  <c r="L101" i="16"/>
  <c r="F56" i="16" a="1"/>
  <c r="F56" i="16" s="1"/>
  <c r="L56" i="16"/>
  <c r="F98" i="16" a="1"/>
  <c r="F98" i="16" s="1"/>
  <c r="L98" i="16"/>
  <c r="F81" i="16" a="1"/>
  <c r="F81" i="16" s="1"/>
  <c r="L81" i="16"/>
  <c r="F25" i="16" a="1"/>
  <c r="F25" i="16" s="1"/>
  <c r="L25" i="16"/>
  <c r="G55" i="16" a="1"/>
  <c r="G55" i="16" s="1"/>
  <c r="L55" i="16"/>
  <c r="F51" i="16" a="1"/>
  <c r="F51" i="16" s="1"/>
  <c r="L51" i="16"/>
  <c r="G108" i="16" a="1"/>
  <c r="G108" i="16" s="1"/>
  <c r="L108" i="16"/>
  <c r="F27" i="16" a="1"/>
  <c r="F27" i="16" s="1"/>
  <c r="L27" i="16"/>
  <c r="F52" i="16" a="1"/>
  <c r="F52" i="16" s="1"/>
  <c r="L52" i="16"/>
  <c r="F95" i="16" a="1"/>
  <c r="F95" i="16" s="1"/>
  <c r="L95" i="16"/>
  <c r="F90" i="16" a="1"/>
  <c r="F90" i="16" s="1"/>
  <c r="L90" i="16"/>
  <c r="F64" i="16" a="1"/>
  <c r="F64" i="16" s="1"/>
  <c r="L64" i="16"/>
  <c r="F85" i="16" a="1"/>
  <c r="F85" i="16" s="1"/>
  <c r="L85" i="16"/>
  <c r="G111" i="16" a="1"/>
  <c r="G111" i="16" s="1"/>
  <c r="L111" i="16"/>
  <c r="F47" i="16" a="1"/>
  <c r="F47" i="16" s="1"/>
  <c r="L47" i="16"/>
  <c r="F59" i="16" a="1"/>
  <c r="F59" i="16" s="1"/>
  <c r="L59" i="16"/>
  <c r="F73" i="16" a="1"/>
  <c r="F73" i="16" s="1"/>
  <c r="L73" i="16"/>
  <c r="G78" i="16" a="1"/>
  <c r="G78" i="16" s="1"/>
  <c r="L78" i="16"/>
  <c r="F69" i="16" a="1"/>
  <c r="F69" i="16" s="1"/>
  <c r="L69" i="16"/>
  <c r="F75" i="16" a="1"/>
  <c r="F75" i="16" s="1"/>
  <c r="L75" i="16"/>
  <c r="F91" i="16" a="1"/>
  <c r="F91" i="16" s="1"/>
  <c r="L91" i="16"/>
  <c r="F74" i="16" a="1"/>
  <c r="F74" i="16" s="1"/>
  <c r="L74" i="16"/>
  <c r="G87" i="16" a="1"/>
  <c r="G87" i="16" s="1"/>
  <c r="L87" i="16"/>
  <c r="F61" i="16" a="1"/>
  <c r="F61" i="16" s="1"/>
  <c r="L61" i="16"/>
  <c r="F42" i="16" a="1"/>
  <c r="F42" i="16" s="1"/>
  <c r="L42" i="16"/>
  <c r="F76" i="16" a="1"/>
  <c r="F76" i="16" s="1"/>
  <c r="L76" i="16"/>
  <c r="F26" i="16" a="1"/>
  <c r="F26" i="16" s="1"/>
  <c r="L26" i="16"/>
  <c r="F44" i="16" a="1"/>
  <c r="F44" i="16" s="1"/>
  <c r="L44" i="16"/>
  <c r="G114" i="16" a="1"/>
  <c r="G114" i="16" s="1"/>
  <c r="L114" i="16"/>
  <c r="F38" i="16" a="1"/>
  <c r="F38" i="16" s="1"/>
  <c r="L38" i="16"/>
  <c r="F32" i="16" a="1"/>
  <c r="F32" i="16" s="1"/>
  <c r="L32" i="16"/>
  <c r="G63" i="16" a="1"/>
  <c r="G63" i="16" s="1"/>
  <c r="L63" i="16"/>
  <c r="F104" i="16" a="1"/>
  <c r="F104" i="16" s="1"/>
  <c r="L104" i="16"/>
  <c r="F93" i="16" a="1"/>
  <c r="F93" i="16" s="1"/>
  <c r="L93" i="16"/>
  <c r="F77" i="16" a="1"/>
  <c r="F77" i="16" s="1"/>
  <c r="L77" i="16"/>
  <c r="F99" i="16" a="1"/>
  <c r="F99" i="16" s="1"/>
  <c r="L99" i="16"/>
  <c r="F71" i="16" a="1"/>
  <c r="F71" i="16" s="1"/>
  <c r="L71" i="16"/>
  <c r="F54" i="16" a="1"/>
  <c r="F54" i="16" s="1"/>
  <c r="L54" i="16"/>
  <c r="F45" i="16" a="1"/>
  <c r="F45" i="16" s="1"/>
  <c r="L45" i="16"/>
  <c r="F30" i="16" a="1"/>
  <c r="F30" i="16" s="1"/>
  <c r="L30" i="16"/>
  <c r="G102" i="16" a="1"/>
  <c r="G102" i="16" s="1"/>
  <c r="L102" i="16"/>
  <c r="F66" i="16" a="1"/>
  <c r="F66" i="16" s="1"/>
  <c r="L66" i="16"/>
  <c r="F109" i="16" a="1"/>
  <c r="F109" i="16" s="1"/>
  <c r="L109" i="16"/>
  <c r="F49" i="16" a="1"/>
  <c r="F49" i="16" s="1"/>
  <c r="L49" i="16"/>
  <c r="F89" i="16" a="1"/>
  <c r="F89" i="16" s="1"/>
  <c r="L89" i="16"/>
  <c r="F105" i="16" a="1"/>
  <c r="F105" i="16" s="1"/>
  <c r="L105" i="16"/>
  <c r="F57" i="16" a="1"/>
  <c r="F57" i="16" s="1"/>
  <c r="L57" i="16"/>
  <c r="F58" i="16" a="1"/>
  <c r="F58" i="16" s="1"/>
  <c r="L58" i="16"/>
  <c r="F65" i="16" a="1"/>
  <c r="F65" i="16" s="1"/>
  <c r="L65" i="16"/>
  <c r="G43" i="16" a="1"/>
  <c r="G43" i="16" s="1"/>
  <c r="L43" i="16"/>
  <c r="F72" i="16" a="1"/>
  <c r="F72" i="16" s="1"/>
  <c r="L72" i="16"/>
  <c r="F23" i="16" a="1"/>
  <c r="F23" i="16" s="1"/>
  <c r="L23" i="16"/>
  <c r="F40" i="16" a="1"/>
  <c r="F40" i="16" s="1"/>
  <c r="L40" i="16"/>
  <c r="F96" i="16" a="1"/>
  <c r="F96" i="16" s="1"/>
  <c r="L96" i="16"/>
  <c r="F36" i="16" a="1"/>
  <c r="F36" i="16" s="1"/>
  <c r="L36" i="16"/>
  <c r="F88" i="16" a="1"/>
  <c r="F88" i="16" s="1"/>
  <c r="L88" i="16"/>
  <c r="H106" i="16"/>
  <c r="H31" i="16"/>
  <c r="H35" i="16"/>
  <c r="H28" i="16"/>
  <c r="H29" i="16"/>
  <c r="H34" i="16"/>
  <c r="H103" i="16"/>
  <c r="H100" i="16"/>
  <c r="H80" i="16"/>
  <c r="H46" i="16"/>
  <c r="L100" i="16"/>
  <c r="G66" i="16" a="1"/>
  <c r="G66" i="16" s="1"/>
  <c r="T18" i="16"/>
  <c r="T103" i="16"/>
  <c r="G18" i="16" a="1"/>
  <c r="G18" i="16" s="1"/>
  <c r="H18" i="16" s="1"/>
  <c r="T28" i="16"/>
  <c r="G56" i="16" a="1"/>
  <c r="G56" i="16" s="1"/>
  <c r="AB11" i="16"/>
  <c r="AH11" i="16" s="1"/>
  <c r="F102" i="16" a="1"/>
  <c r="F102" i="16" s="1"/>
  <c r="Z11" i="16"/>
  <c r="G22" i="16" a="1"/>
  <c r="G22" i="16" s="1"/>
  <c r="H22" i="16" s="1"/>
  <c r="G58" i="16" a="1"/>
  <c r="G58" i="16" s="1"/>
  <c r="F84" i="16" a="1"/>
  <c r="F84" i="16" s="1"/>
  <c r="G79" i="16" a="1"/>
  <c r="G79" i="16" s="1"/>
  <c r="F68" i="16" a="1"/>
  <c r="F68" i="16" s="1"/>
  <c r="F19" i="16" a="1"/>
  <c r="F19" i="16" s="1"/>
  <c r="H19" i="16" s="1"/>
  <c r="G13" i="16" a="1"/>
  <c r="G13" i="16" s="1"/>
  <c r="H13" i="16" s="1"/>
  <c r="F78" i="16" a="1"/>
  <c r="F78" i="16" s="1"/>
  <c r="C116" i="16"/>
  <c r="B117" i="16"/>
  <c r="AM117" i="16" s="1"/>
  <c r="T102" i="16"/>
  <c r="E115" i="16"/>
  <c r="J115" i="16" s="1"/>
  <c r="G101" i="16" a="1"/>
  <c r="G101" i="16" s="1"/>
  <c r="F60" i="16" a="1"/>
  <c r="F60" i="16" s="1"/>
  <c r="T92" i="16"/>
  <c r="T63" i="16"/>
  <c r="T41" i="16"/>
  <c r="T95" i="16"/>
  <c r="T82" i="16"/>
  <c r="T46" i="16"/>
  <c r="T22" i="16"/>
  <c r="T51" i="16"/>
  <c r="T79" i="16"/>
  <c r="T70" i="16"/>
  <c r="T98" i="16"/>
  <c r="T94" i="16"/>
  <c r="T16" i="16"/>
  <c r="T19" i="16"/>
  <c r="T106" i="16"/>
  <c r="T88" i="16"/>
  <c r="T107" i="16"/>
  <c r="T58" i="16"/>
  <c r="T44" i="16"/>
  <c r="T80" i="16"/>
  <c r="T72" i="16"/>
  <c r="T26" i="16"/>
  <c r="T43" i="16"/>
  <c r="T68" i="16"/>
  <c r="T36" i="16"/>
  <c r="T15" i="16"/>
  <c r="T93" i="16"/>
  <c r="T33" i="16"/>
  <c r="T50" i="16"/>
  <c r="T99" i="16"/>
  <c r="T110" i="16"/>
  <c r="T56" i="16"/>
  <c r="T112" i="16"/>
  <c r="T42" i="16"/>
  <c r="T87" i="16"/>
  <c r="T67" i="16"/>
  <c r="T17" i="16"/>
  <c r="T62" i="16"/>
  <c r="T21" i="16"/>
  <c r="T91" i="16"/>
  <c r="T45" i="16"/>
  <c r="T37" i="16"/>
  <c r="T86" i="16"/>
  <c r="T48" i="16"/>
  <c r="T20" i="16"/>
  <c r="T74" i="16"/>
  <c r="T23" i="16"/>
  <c r="T77" i="16"/>
  <c r="T89" i="16"/>
  <c r="T25" i="16"/>
  <c r="T60" i="16"/>
  <c r="T52" i="16"/>
  <c r="T38" i="16"/>
  <c r="T13" i="16"/>
  <c r="T14" i="16"/>
  <c r="T55" i="16"/>
  <c r="T65" i="16"/>
  <c r="T104" i="16"/>
  <c r="T97" i="16"/>
  <c r="T84" i="16"/>
  <c r="T73" i="16"/>
  <c r="T115" i="16"/>
  <c r="T90" i="16"/>
  <c r="T27" i="16"/>
  <c r="T32" i="16"/>
  <c r="T69" i="16"/>
  <c r="T105" i="16"/>
  <c r="T111" i="16"/>
  <c r="T24" i="16"/>
  <c r="T113" i="16"/>
  <c r="T57" i="16"/>
  <c r="T85" i="16"/>
  <c r="T96" i="16"/>
  <c r="T30" i="16"/>
  <c r="G94" i="16" a="1"/>
  <c r="G94" i="16" s="1"/>
  <c r="G112" i="16" a="1"/>
  <c r="G112" i="16" s="1"/>
  <c r="G73" i="16" a="1"/>
  <c r="G73" i="16" s="1"/>
  <c r="G82" i="16" a="1"/>
  <c r="G82" i="16" s="1"/>
  <c r="T101" i="16"/>
  <c r="G77" i="16" a="1"/>
  <c r="G77" i="16" s="1"/>
  <c r="F70" i="16" a="1"/>
  <c r="F70" i="16" s="1"/>
  <c r="G76" i="16" a="1"/>
  <c r="G76" i="16" s="1"/>
  <c r="F43" i="16" a="1"/>
  <c r="F43" i="16" s="1"/>
  <c r="L80" i="16"/>
  <c r="F16" i="16" a="1"/>
  <c r="F16" i="16" s="1"/>
  <c r="H16" i="16" s="1"/>
  <c r="W115" i="16"/>
  <c r="W116" i="16"/>
  <c r="L16" i="16"/>
  <c r="G113" i="16" a="1"/>
  <c r="G113" i="16" s="1"/>
  <c r="G104" i="16" a="1"/>
  <c r="G104" i="16" s="1"/>
  <c r="G42" i="16" a="1"/>
  <c r="G42" i="16" s="1"/>
  <c r="G59" i="16" a="1"/>
  <c r="G59" i="16" s="1"/>
  <c r="G52" i="16" a="1"/>
  <c r="G52" i="16" s="1"/>
  <c r="T61" i="16"/>
  <c r="T114" i="16"/>
  <c r="T64" i="16"/>
  <c r="T75" i="16"/>
  <c r="T76" i="16"/>
  <c r="T49" i="16"/>
  <c r="T71" i="16"/>
  <c r="T39" i="16"/>
  <c r="T108" i="16"/>
  <c r="T83" i="16"/>
  <c r="T78" i="16"/>
  <c r="T53" i="16"/>
  <c r="T81" i="16"/>
  <c r="T109" i="16"/>
  <c r="T47" i="16"/>
  <c r="L22" i="16"/>
  <c r="L21" i="16"/>
  <c r="G27" i="16" a="1"/>
  <c r="G27" i="16" s="1"/>
  <c r="F108" i="16" a="1"/>
  <c r="F108" i="16" s="1"/>
  <c r="G83" i="16" a="1"/>
  <c r="G83" i="16" s="1"/>
  <c r="G53" i="16" a="1"/>
  <c r="G53" i="16" s="1"/>
  <c r="L46" i="16"/>
  <c r="F63" i="16" a="1"/>
  <c r="F63" i="16" s="1"/>
  <c r="F15" i="16" a="1"/>
  <c r="F15" i="16" s="1"/>
  <c r="H15" i="16" s="1"/>
  <c r="G51" i="16" a="1"/>
  <c r="G51" i="16" s="1"/>
  <c r="G90" i="16" a="1"/>
  <c r="G90" i="16" s="1"/>
  <c r="G54" i="16" a="1"/>
  <c r="G54" i="16" s="1"/>
  <c r="G25" i="16" a="1"/>
  <c r="G25" i="16" s="1"/>
  <c r="F92" i="16" a="1"/>
  <c r="F92" i="16" s="1"/>
  <c r="G64" i="16" a="1"/>
  <c r="G64" i="16" s="1"/>
  <c r="G107" i="16" a="1"/>
  <c r="G107" i="16" s="1"/>
  <c r="L12" i="16"/>
  <c r="T12" i="16"/>
  <c r="F37" i="16" a="1"/>
  <c r="F37" i="16" s="1"/>
  <c r="G97" i="16" a="1"/>
  <c r="G97" i="16" s="1"/>
  <c r="G62" i="16" a="1"/>
  <c r="G62" i="16" s="1"/>
  <c r="F114" i="16" a="1"/>
  <c r="F114" i="16" s="1"/>
  <c r="G81" i="16" a="1"/>
  <c r="G81" i="16" s="1"/>
  <c r="G36" i="16" a="1"/>
  <c r="G36" i="16" s="1"/>
  <c r="G61" i="16" a="1"/>
  <c r="G61" i="16" s="1"/>
  <c r="F111" i="16" a="1"/>
  <c r="F111" i="16" s="1"/>
  <c r="G41" i="16" a="1"/>
  <c r="G41" i="16" s="1"/>
  <c r="G89" i="16" a="1"/>
  <c r="G89" i="16" s="1"/>
  <c r="G86" i="16" a="1"/>
  <c r="G86" i="16" s="1"/>
  <c r="G88" i="16" a="1"/>
  <c r="G88" i="16" s="1"/>
  <c r="G65" i="16" a="1"/>
  <c r="G65" i="16" s="1"/>
  <c r="G57" i="16" a="1"/>
  <c r="G57" i="16" s="1"/>
  <c r="G21" i="16" a="1"/>
  <c r="G21" i="16" s="1"/>
  <c r="H21" i="16" s="1"/>
  <c r="G14" i="16" a="1"/>
  <c r="G14" i="16" s="1"/>
  <c r="H14" i="16" s="1"/>
  <c r="G23" i="16" a="1"/>
  <c r="G23" i="16" s="1"/>
  <c r="G30" i="16" a="1"/>
  <c r="G30" i="16" s="1"/>
  <c r="L15" i="16"/>
  <c r="L106" i="16"/>
  <c r="F33" i="16" a="1"/>
  <c r="F33" i="16" s="1"/>
  <c r="G47" i="16" a="1"/>
  <c r="G47" i="16" s="1"/>
  <c r="G45" i="16" a="1"/>
  <c r="G45" i="16" s="1"/>
  <c r="G85" i="16" a="1"/>
  <c r="G85" i="16" s="1"/>
  <c r="G12" i="16" a="1"/>
  <c r="G12" i="16" s="1"/>
  <c r="H12" i="16" s="1"/>
  <c r="G26" i="16" a="1"/>
  <c r="G26" i="16" s="1"/>
  <c r="G110" i="16" a="1"/>
  <c r="G110" i="16" s="1"/>
  <c r="F55" i="16" a="1"/>
  <c r="F55" i="16" s="1"/>
  <c r="G48" i="16" a="1"/>
  <c r="G48" i="16" s="1"/>
  <c r="G24" i="16" a="1"/>
  <c r="G24" i="16" s="1"/>
  <c r="G69" i="16" a="1"/>
  <c r="G69" i="16" s="1"/>
  <c r="G105" i="16" a="1"/>
  <c r="G105" i="16" s="1"/>
  <c r="G49" i="16" a="1"/>
  <c r="G49" i="16" s="1"/>
  <c r="L19" i="16"/>
  <c r="G40" i="16" a="1"/>
  <c r="G40" i="16" s="1"/>
  <c r="G96" i="16" a="1"/>
  <c r="G96" i="16" s="1"/>
  <c r="G39" i="16" a="1"/>
  <c r="G39" i="16" s="1"/>
  <c r="I115" i="16" a="1"/>
  <c r="I115" i="16" s="1"/>
  <c r="G71" i="16" a="1"/>
  <c r="G71" i="16" s="1"/>
  <c r="L17" i="16"/>
  <c r="G72" i="16" a="1"/>
  <c r="G72" i="16" s="1"/>
  <c r="G74" i="16" a="1"/>
  <c r="G74" i="16" s="1"/>
  <c r="G109" i="16" a="1"/>
  <c r="G109" i="16" s="1"/>
  <c r="G67" i="16" a="1"/>
  <c r="G67" i="16" s="1"/>
  <c r="F87" i="16" a="1"/>
  <c r="F87" i="16" s="1"/>
  <c r="G99" i="16" a="1"/>
  <c r="G99" i="16" s="1"/>
  <c r="G44" i="16" a="1"/>
  <c r="G44" i="16" s="1"/>
  <c r="G50" i="16" a="1"/>
  <c r="G50" i="16" s="1"/>
  <c r="G17" i="16" a="1"/>
  <c r="G17" i="16" s="1"/>
  <c r="H17" i="16" s="1"/>
  <c r="G32" i="16" a="1"/>
  <c r="G32" i="16" s="1"/>
  <c r="G75" i="16" a="1"/>
  <c r="G75" i="16" s="1"/>
  <c r="G91" i="16" a="1"/>
  <c r="G91" i="16" s="1"/>
  <c r="G95" i="16" a="1"/>
  <c r="G95" i="16" s="1"/>
  <c r="G93" i="16" a="1"/>
  <c r="G93" i="16" s="1"/>
  <c r="G20" i="16" a="1"/>
  <c r="G20" i="16" s="1"/>
  <c r="H20" i="16" s="1"/>
  <c r="G38" i="16" a="1"/>
  <c r="G38" i="16" s="1"/>
  <c r="I116" i="16" a="1"/>
  <c r="I116" i="16" s="1"/>
  <c r="K116" i="16"/>
  <c r="E116" i="16"/>
  <c r="J116" i="16" s="1"/>
  <c r="B118" i="16"/>
  <c r="AM118" i="16" s="1"/>
  <c r="C117" i="16"/>
  <c r="L13" i="16"/>
  <c r="L14" i="16"/>
  <c r="G98" i="16" a="1"/>
  <c r="G98" i="16" s="1"/>
  <c r="L20" i="16"/>
  <c r="H37" i="16" l="1"/>
  <c r="H67" i="16"/>
  <c r="H39" i="16"/>
  <c r="H82" i="16"/>
  <c r="H79" i="16"/>
  <c r="H84" i="16"/>
  <c r="H98" i="16"/>
  <c r="H48" i="16"/>
  <c r="H110" i="16"/>
  <c r="H99" i="16"/>
  <c r="H90" i="16"/>
  <c r="H83" i="16"/>
  <c r="H101" i="16"/>
  <c r="H41" i="16"/>
  <c r="H87" i="16"/>
  <c r="H53" i="16"/>
  <c r="H77" i="16"/>
  <c r="H62" i="16"/>
  <c r="H97" i="16"/>
  <c r="H61" i="16"/>
  <c r="H59" i="16"/>
  <c r="H107" i="16"/>
  <c r="H102" i="16"/>
  <c r="H45" i="16"/>
  <c r="H47" i="16"/>
  <c r="H57" i="16"/>
  <c r="H81" i="16"/>
  <c r="H30" i="16"/>
  <c r="H44" i="16"/>
  <c r="H25" i="16"/>
  <c r="H108" i="16"/>
  <c r="H73" i="16"/>
  <c r="H36" i="16"/>
  <c r="H112" i="16"/>
  <c r="H40" i="16"/>
  <c r="H69" i="16"/>
  <c r="H23" i="16"/>
  <c r="H114" i="16"/>
  <c r="H72" i="16"/>
  <c r="H26" i="16"/>
  <c r="H32" i="16"/>
  <c r="H56" i="16"/>
  <c r="H65" i="16"/>
  <c r="H54" i="16"/>
  <c r="H86" i="16"/>
  <c r="H71" i="16"/>
  <c r="H85" i="16"/>
  <c r="H68" i="16"/>
  <c r="H50" i="16"/>
  <c r="H74" i="16"/>
  <c r="H64" i="16"/>
  <c r="H55" i="16"/>
  <c r="H92" i="16"/>
  <c r="H42" i="16"/>
  <c r="H38" i="16"/>
  <c r="H33" i="16"/>
  <c r="H111" i="16"/>
  <c r="H24" i="16"/>
  <c r="H58" i="16"/>
  <c r="H88" i="16"/>
  <c r="H52" i="16"/>
  <c r="H94" i="16"/>
  <c r="H89" i="16"/>
  <c r="H93" i="16"/>
  <c r="H95" i="16"/>
  <c r="H104" i="16"/>
  <c r="H60" i="16"/>
  <c r="H91" i="16"/>
  <c r="H51" i="16"/>
  <c r="H113" i="16"/>
  <c r="H75" i="16"/>
  <c r="H66" i="16"/>
  <c r="H63" i="16"/>
  <c r="G115" i="16" a="1"/>
  <c r="G115" i="16" s="1"/>
  <c r="L115" i="16"/>
  <c r="H96" i="16"/>
  <c r="H43" i="16"/>
  <c r="H49" i="16"/>
  <c r="H27" i="16"/>
  <c r="H76" i="16"/>
  <c r="H78" i="16"/>
  <c r="H109" i="16"/>
  <c r="H105" i="16"/>
  <c r="H70" i="16"/>
  <c r="O12" i="16"/>
  <c r="X11" i="16"/>
  <c r="Y11" i="16"/>
  <c r="P12" i="16" s="1"/>
  <c r="F115" i="16" a="1"/>
  <c r="F115" i="16" s="1"/>
  <c r="W117" i="16"/>
  <c r="L116" i="16"/>
  <c r="T116" i="16"/>
  <c r="I117" i="16" a="1"/>
  <c r="I117" i="16" s="1"/>
  <c r="K117" i="16"/>
  <c r="E117" i="16"/>
  <c r="J117" i="16" s="1"/>
  <c r="B119" i="16"/>
  <c r="AM119" i="16" s="1"/>
  <c r="C118" i="16"/>
  <c r="F116" i="16" a="1"/>
  <c r="F116" i="16" s="1"/>
  <c r="G116" i="16" a="1"/>
  <c r="G116" i="16" s="1"/>
  <c r="AO12" i="16" l="1"/>
  <c r="AP11" i="16"/>
  <c r="BK11" i="16" s="1"/>
  <c r="BD12" i="16"/>
  <c r="H115" i="16"/>
  <c r="H116" i="16"/>
  <c r="AC11" i="16"/>
  <c r="BE11" i="16" s="1"/>
  <c r="AE11" i="16"/>
  <c r="BG11" i="16" s="1"/>
  <c r="AD11" i="16"/>
  <c r="BF11" i="16" s="1"/>
  <c r="AF11" i="16"/>
  <c r="AG11" i="16"/>
  <c r="W118" i="16"/>
  <c r="L117" i="16"/>
  <c r="T117" i="16"/>
  <c r="G117" i="16" a="1"/>
  <c r="G117" i="16" s="1"/>
  <c r="F117" i="16" a="1"/>
  <c r="F117" i="16" s="1"/>
  <c r="I118" i="16" a="1"/>
  <c r="I118" i="16" s="1"/>
  <c r="E118" i="16"/>
  <c r="J118" i="16" s="1"/>
  <c r="K118" i="16"/>
  <c r="B120" i="16"/>
  <c r="AM120" i="16" s="1"/>
  <c r="C119" i="16"/>
  <c r="H117" i="16" l="1"/>
  <c r="AI11" i="16"/>
  <c r="T118" i="16"/>
  <c r="W119" i="16"/>
  <c r="L118" i="16"/>
  <c r="I119" i="16" a="1"/>
  <c r="I119" i="16" s="1"/>
  <c r="K119" i="16"/>
  <c r="E119" i="16"/>
  <c r="J119" i="16" s="1"/>
  <c r="B121" i="16"/>
  <c r="AM121" i="16" s="1"/>
  <c r="C120" i="16"/>
  <c r="F118" i="16" a="1"/>
  <c r="F118" i="16" s="1"/>
  <c r="G118" i="16" a="1"/>
  <c r="G118" i="16" s="1"/>
  <c r="H118" i="16" l="1"/>
  <c r="W120" i="16"/>
  <c r="L119" i="16"/>
  <c r="T119" i="16"/>
  <c r="B122" i="16"/>
  <c r="AM122" i="16" s="1"/>
  <c r="C121" i="16"/>
  <c r="I120" i="16" a="1"/>
  <c r="I120" i="16" s="1"/>
  <c r="K120" i="16"/>
  <c r="E120" i="16"/>
  <c r="J120" i="16" s="1"/>
  <c r="F119" i="16" a="1"/>
  <c r="F119" i="16" s="1"/>
  <c r="G119" i="16" a="1"/>
  <c r="G119" i="16" s="1"/>
  <c r="H119" i="16" l="1"/>
  <c r="W121" i="16"/>
  <c r="L120" i="16"/>
  <c r="T120" i="16"/>
  <c r="F120" i="16" a="1"/>
  <c r="F120" i="16" s="1"/>
  <c r="G120" i="16" a="1"/>
  <c r="G120" i="16" s="1"/>
  <c r="I121" i="16" a="1"/>
  <c r="I121" i="16" s="1"/>
  <c r="K121" i="16"/>
  <c r="E121" i="16"/>
  <c r="J121" i="16" s="1"/>
  <c r="B123" i="16"/>
  <c r="AM123" i="16" s="1"/>
  <c r="C122" i="16"/>
  <c r="H120" i="16" l="1"/>
  <c r="W122" i="16"/>
  <c r="L121" i="16"/>
  <c r="T121" i="16"/>
  <c r="I122" i="16" a="1"/>
  <c r="I122" i="16" s="1"/>
  <c r="K122" i="16"/>
  <c r="E122" i="16"/>
  <c r="J122" i="16" s="1"/>
  <c r="B124" i="16"/>
  <c r="AM124" i="16" s="1"/>
  <c r="C123" i="16"/>
  <c r="F121" i="16" a="1"/>
  <c r="F121" i="16" s="1"/>
  <c r="G121" i="16" a="1"/>
  <c r="G121" i="16" s="1"/>
  <c r="H121" i="16" l="1"/>
  <c r="W123" i="16"/>
  <c r="L122" i="16"/>
  <c r="T122" i="16"/>
  <c r="I123" i="16" a="1"/>
  <c r="I123" i="16" s="1"/>
  <c r="K123" i="16"/>
  <c r="E123" i="16"/>
  <c r="J123" i="16" s="1"/>
  <c r="B125" i="16"/>
  <c r="AM125" i="16" s="1"/>
  <c r="C124" i="16"/>
  <c r="F122" i="16" a="1"/>
  <c r="F122" i="16" s="1"/>
  <c r="G122" i="16" a="1"/>
  <c r="G122" i="16" s="1"/>
  <c r="H122" i="16" l="1"/>
  <c r="W124" i="16"/>
  <c r="L123" i="16"/>
  <c r="T123" i="16"/>
  <c r="I124" i="16" a="1"/>
  <c r="I124" i="16" s="1"/>
  <c r="K124" i="16"/>
  <c r="E124" i="16"/>
  <c r="J124" i="16" s="1"/>
  <c r="F123" i="16" a="1"/>
  <c r="F123" i="16" s="1"/>
  <c r="G123" i="16" a="1"/>
  <c r="G123" i="16" s="1"/>
  <c r="B126" i="16"/>
  <c r="AM126" i="16" s="1"/>
  <c r="C125" i="16"/>
  <c r="H123" i="16" l="1"/>
  <c r="W125" i="16"/>
  <c r="L124" i="16"/>
  <c r="T124" i="16"/>
  <c r="B127" i="16"/>
  <c r="AM127" i="16" s="1"/>
  <c r="C126" i="16"/>
  <c r="I125" i="16" a="1"/>
  <c r="I125" i="16" s="1"/>
  <c r="K125" i="16"/>
  <c r="E125" i="16"/>
  <c r="J125" i="16" s="1"/>
  <c r="F124" i="16" a="1"/>
  <c r="F124" i="16" s="1"/>
  <c r="G124" i="16" a="1"/>
  <c r="G124" i="16" s="1"/>
  <c r="H124" i="16" l="1"/>
  <c r="W126" i="16"/>
  <c r="L125" i="16"/>
  <c r="T125" i="16"/>
  <c r="G125" i="16" a="1"/>
  <c r="G125" i="16" s="1"/>
  <c r="F125" i="16" a="1"/>
  <c r="F125" i="16" s="1"/>
  <c r="I126" i="16" a="1"/>
  <c r="I126" i="16" s="1"/>
  <c r="K126" i="16"/>
  <c r="E126" i="16"/>
  <c r="J126" i="16" s="1"/>
  <c r="B128" i="16"/>
  <c r="AM128" i="16" s="1"/>
  <c r="C127" i="16"/>
  <c r="H125" i="16" l="1"/>
  <c r="W127" i="16"/>
  <c r="L126" i="16"/>
  <c r="T126" i="16"/>
  <c r="I127" i="16" a="1"/>
  <c r="I127" i="16" s="1"/>
  <c r="K127" i="16"/>
  <c r="E127" i="16"/>
  <c r="J127" i="16" s="1"/>
  <c r="B129" i="16"/>
  <c r="AM129" i="16" s="1"/>
  <c r="C128" i="16"/>
  <c r="F126" i="16" a="1"/>
  <c r="F126" i="16" s="1"/>
  <c r="G126" i="16" a="1"/>
  <c r="G126" i="16" s="1"/>
  <c r="H126" i="16" l="1"/>
  <c r="W128" i="16"/>
  <c r="L127" i="16"/>
  <c r="T127" i="16"/>
  <c r="I128" i="16" a="1"/>
  <c r="I128" i="16" s="1"/>
  <c r="E128" i="16"/>
  <c r="J128" i="16" s="1"/>
  <c r="K128" i="16"/>
  <c r="B130" i="16"/>
  <c r="AM130" i="16" s="1"/>
  <c r="C129" i="16"/>
  <c r="F127" i="16" a="1"/>
  <c r="F127" i="16" s="1"/>
  <c r="G127" i="16" a="1"/>
  <c r="G127" i="16" s="1"/>
  <c r="H127" i="16" l="1"/>
  <c r="W129" i="16"/>
  <c r="L128" i="16"/>
  <c r="T128" i="16"/>
  <c r="I129" i="16" a="1"/>
  <c r="I129" i="16" s="1"/>
  <c r="E129" i="16"/>
  <c r="J129" i="16" s="1"/>
  <c r="K129" i="16"/>
  <c r="B131" i="16"/>
  <c r="AM131" i="16" s="1"/>
  <c r="C130" i="16"/>
  <c r="F128" i="16" a="1"/>
  <c r="F128" i="16" s="1"/>
  <c r="G128" i="16" a="1"/>
  <c r="G128" i="16" s="1"/>
  <c r="H128" i="16" l="1"/>
  <c r="W130" i="16"/>
  <c r="L129" i="16"/>
  <c r="T129" i="16"/>
  <c r="I130" i="16" a="1"/>
  <c r="I130" i="16" s="1"/>
  <c r="K130" i="16"/>
  <c r="E130" i="16"/>
  <c r="J130" i="16" s="1"/>
  <c r="B132" i="16"/>
  <c r="AM132" i="16" s="1"/>
  <c r="C131" i="16"/>
  <c r="F129" i="16" a="1"/>
  <c r="F129" i="16" s="1"/>
  <c r="G129" i="16" a="1"/>
  <c r="G129" i="16" s="1"/>
  <c r="H129" i="16" l="1"/>
  <c r="W131" i="16"/>
  <c r="L130" i="16"/>
  <c r="T130" i="16"/>
  <c r="I131" i="16" a="1"/>
  <c r="I131" i="16" s="1"/>
  <c r="E131" i="16"/>
  <c r="J131" i="16" s="1"/>
  <c r="K131" i="16"/>
  <c r="B133" i="16"/>
  <c r="AM133" i="16" s="1"/>
  <c r="C132" i="16"/>
  <c r="F130" i="16" a="1"/>
  <c r="F130" i="16" s="1"/>
  <c r="G130" i="16" a="1"/>
  <c r="G130" i="16" s="1"/>
  <c r="H130" i="16" l="1"/>
  <c r="W132" i="16"/>
  <c r="L131" i="16"/>
  <c r="T131" i="16"/>
  <c r="I132" i="16" a="1"/>
  <c r="I132" i="16" s="1"/>
  <c r="K132" i="16"/>
  <c r="E132" i="16"/>
  <c r="J132" i="16" s="1"/>
  <c r="B134" i="16"/>
  <c r="AM134" i="16" s="1"/>
  <c r="C133" i="16"/>
  <c r="F131" i="16" a="1"/>
  <c r="F131" i="16" s="1"/>
  <c r="G131" i="16" a="1"/>
  <c r="G131" i="16" s="1"/>
  <c r="H131" i="16" l="1"/>
  <c r="W133" i="16"/>
  <c r="L132" i="16"/>
  <c r="T132" i="16"/>
  <c r="I133" i="16" a="1"/>
  <c r="I133" i="16" s="1"/>
  <c r="K133" i="16"/>
  <c r="E133" i="16"/>
  <c r="J133" i="16" s="1"/>
  <c r="B135" i="16"/>
  <c r="AM135" i="16" s="1"/>
  <c r="C134" i="16"/>
  <c r="F132" i="16" a="1"/>
  <c r="F132" i="16" s="1"/>
  <c r="G132" i="16" a="1"/>
  <c r="G132" i="16" s="1"/>
  <c r="H132" i="16" l="1"/>
  <c r="W134" i="16"/>
  <c r="L133" i="16"/>
  <c r="T133" i="16"/>
  <c r="I134" i="16" a="1"/>
  <c r="I134" i="16" s="1"/>
  <c r="K134" i="16"/>
  <c r="E134" i="16"/>
  <c r="J134" i="16" s="1"/>
  <c r="B136" i="16"/>
  <c r="AM136" i="16" s="1"/>
  <c r="C135" i="16"/>
  <c r="F133" i="16" a="1"/>
  <c r="F133" i="16" s="1"/>
  <c r="G133" i="16" a="1"/>
  <c r="G133" i="16" s="1"/>
  <c r="H133" i="16" l="1"/>
  <c r="W135" i="16"/>
  <c r="L134" i="16"/>
  <c r="T134" i="16"/>
  <c r="I135" i="16" a="1"/>
  <c r="I135" i="16" s="1"/>
  <c r="K135" i="16"/>
  <c r="E135" i="16"/>
  <c r="J135" i="16" s="1"/>
  <c r="B137" i="16"/>
  <c r="AM137" i="16" s="1"/>
  <c r="C136" i="16"/>
  <c r="F134" i="16" a="1"/>
  <c r="F134" i="16" s="1"/>
  <c r="G134" i="16" a="1"/>
  <c r="G134" i="16" s="1"/>
  <c r="H134" i="16" l="1"/>
  <c r="W136" i="16"/>
  <c r="L135" i="16"/>
  <c r="T135" i="16"/>
  <c r="I136" i="16" a="1"/>
  <c r="I136" i="16" s="1"/>
  <c r="K136" i="16"/>
  <c r="E136" i="16"/>
  <c r="J136" i="16" s="1"/>
  <c r="B138" i="16"/>
  <c r="AM138" i="16" s="1"/>
  <c r="C137" i="16"/>
  <c r="F135" i="16" a="1"/>
  <c r="F135" i="16" s="1"/>
  <c r="G135" i="16" a="1"/>
  <c r="G135" i="16" s="1"/>
  <c r="H135" i="16" l="1"/>
  <c r="W137" i="16"/>
  <c r="L136" i="16"/>
  <c r="T136" i="16"/>
  <c r="I137" i="16" a="1"/>
  <c r="I137" i="16" s="1"/>
  <c r="K137" i="16"/>
  <c r="E137" i="16"/>
  <c r="J137" i="16" s="1"/>
  <c r="B139" i="16"/>
  <c r="AM139" i="16" s="1"/>
  <c r="C138" i="16"/>
  <c r="F136" i="16" a="1"/>
  <c r="F136" i="16" s="1"/>
  <c r="G136" i="16" a="1"/>
  <c r="G136" i="16" s="1"/>
  <c r="H136" i="16" l="1"/>
  <c r="W138" i="16"/>
  <c r="L137" i="16"/>
  <c r="T137" i="16"/>
  <c r="I138" i="16" a="1"/>
  <c r="I138" i="16" s="1"/>
  <c r="K138" i="16"/>
  <c r="E138" i="16"/>
  <c r="J138" i="16" s="1"/>
  <c r="B140" i="16"/>
  <c r="AM140" i="16" s="1"/>
  <c r="C139" i="16"/>
  <c r="F137" i="16" a="1"/>
  <c r="F137" i="16" s="1"/>
  <c r="G137" i="16" a="1"/>
  <c r="G137" i="16" s="1"/>
  <c r="H137" i="16" l="1"/>
  <c r="W139" i="16"/>
  <c r="L138" i="16"/>
  <c r="T138" i="16"/>
  <c r="I139" i="16" a="1"/>
  <c r="I139" i="16" s="1"/>
  <c r="K139" i="16"/>
  <c r="E139" i="16"/>
  <c r="J139" i="16" s="1"/>
  <c r="B141" i="16"/>
  <c r="AM141" i="16" s="1"/>
  <c r="C140" i="16"/>
  <c r="F138" i="16" a="1"/>
  <c r="F138" i="16" s="1"/>
  <c r="G138" i="16" a="1"/>
  <c r="G138" i="16" s="1"/>
  <c r="H138" i="16" l="1"/>
  <c r="W140" i="16"/>
  <c r="L139" i="16"/>
  <c r="T139" i="16"/>
  <c r="I140" i="16" a="1"/>
  <c r="I140" i="16" s="1"/>
  <c r="K140" i="16"/>
  <c r="E140" i="16"/>
  <c r="J140" i="16" s="1"/>
  <c r="B142" i="16"/>
  <c r="AM142" i="16" s="1"/>
  <c r="C141" i="16"/>
  <c r="F139" i="16" a="1"/>
  <c r="F139" i="16" s="1"/>
  <c r="G139" i="16" a="1"/>
  <c r="G139" i="16" s="1"/>
  <c r="H139" i="16" l="1"/>
  <c r="W141" i="16"/>
  <c r="L140" i="16"/>
  <c r="T140" i="16"/>
  <c r="I141" i="16" a="1"/>
  <c r="I141" i="16" s="1"/>
  <c r="E141" i="16"/>
  <c r="J141" i="16" s="1"/>
  <c r="K141" i="16"/>
  <c r="B143" i="16"/>
  <c r="AM143" i="16" s="1"/>
  <c r="C142" i="16"/>
  <c r="F140" i="16" a="1"/>
  <c r="F140" i="16" s="1"/>
  <c r="G140" i="16" a="1"/>
  <c r="G140" i="16" s="1"/>
  <c r="H140" i="16" l="1"/>
  <c r="W142" i="16"/>
  <c r="L141" i="16"/>
  <c r="T141" i="16"/>
  <c r="B144" i="16"/>
  <c r="AM144" i="16" s="1"/>
  <c r="C143" i="16"/>
  <c r="I142" i="16" a="1"/>
  <c r="I142" i="16" s="1"/>
  <c r="K142" i="16"/>
  <c r="E142" i="16"/>
  <c r="J142" i="16" s="1"/>
  <c r="F141" i="16" a="1"/>
  <c r="F141" i="16" s="1"/>
  <c r="G141" i="16" a="1"/>
  <c r="G141" i="16" s="1"/>
  <c r="H141" i="16" l="1"/>
  <c r="W143" i="16"/>
  <c r="L142" i="16"/>
  <c r="T142" i="16"/>
  <c r="F142" i="16" a="1"/>
  <c r="F142" i="16" s="1"/>
  <c r="G142" i="16" a="1"/>
  <c r="G142" i="16" s="1"/>
  <c r="I143" i="16" a="1"/>
  <c r="I143" i="16" s="1"/>
  <c r="K143" i="16"/>
  <c r="E143" i="16"/>
  <c r="J143" i="16" s="1"/>
  <c r="B145" i="16"/>
  <c r="AM145" i="16" s="1"/>
  <c r="C144" i="16"/>
  <c r="H142" i="16" l="1"/>
  <c r="W144" i="16"/>
  <c r="L143" i="16"/>
  <c r="T143" i="16"/>
  <c r="I144" i="16" a="1"/>
  <c r="I144" i="16" s="1"/>
  <c r="E144" i="16"/>
  <c r="J144" i="16" s="1"/>
  <c r="K144" i="16"/>
  <c r="B146" i="16"/>
  <c r="AM146" i="16" s="1"/>
  <c r="C145" i="16"/>
  <c r="F143" i="16" a="1"/>
  <c r="F143" i="16" s="1"/>
  <c r="G143" i="16" a="1"/>
  <c r="G143" i="16" s="1"/>
  <c r="H143" i="16" l="1"/>
  <c r="W145" i="16"/>
  <c r="L144" i="16"/>
  <c r="T144" i="16"/>
  <c r="I145" i="16" a="1"/>
  <c r="I145" i="16" s="1"/>
  <c r="K145" i="16"/>
  <c r="E145" i="16"/>
  <c r="J145" i="16" s="1"/>
  <c r="B147" i="16"/>
  <c r="AM147" i="16" s="1"/>
  <c r="C146" i="16"/>
  <c r="F144" i="16" a="1"/>
  <c r="F144" i="16" s="1"/>
  <c r="G144" i="16" a="1"/>
  <c r="G144" i="16" s="1"/>
  <c r="H144" i="16" l="1"/>
  <c r="W146" i="16"/>
  <c r="L145" i="16"/>
  <c r="T145" i="16"/>
  <c r="B148" i="16"/>
  <c r="AM148" i="16" s="1"/>
  <c r="C147" i="16"/>
  <c r="F145" i="16" a="1"/>
  <c r="F145" i="16" s="1"/>
  <c r="G145" i="16" a="1"/>
  <c r="G145" i="16" s="1"/>
  <c r="I146" i="16" a="1"/>
  <c r="I146" i="16" s="1"/>
  <c r="K146" i="16"/>
  <c r="E146" i="16"/>
  <c r="J146" i="16" s="1"/>
  <c r="H145" i="16" l="1"/>
  <c r="W147" i="16"/>
  <c r="L146" i="16"/>
  <c r="T146" i="16"/>
  <c r="F146" i="16" a="1"/>
  <c r="F146" i="16" s="1"/>
  <c r="G146" i="16" a="1"/>
  <c r="G146" i="16" s="1"/>
  <c r="I147" i="16" a="1"/>
  <c r="I147" i="16" s="1"/>
  <c r="K147" i="16"/>
  <c r="E147" i="16"/>
  <c r="J147" i="16" s="1"/>
  <c r="B149" i="16"/>
  <c r="AM149" i="16" s="1"/>
  <c r="C148" i="16"/>
  <c r="H146" i="16" l="1"/>
  <c r="W148" i="16"/>
  <c r="L147" i="16"/>
  <c r="T147" i="16"/>
  <c r="I148" i="16" a="1"/>
  <c r="I148" i="16" s="1"/>
  <c r="K148" i="16"/>
  <c r="E148" i="16"/>
  <c r="J148" i="16" s="1"/>
  <c r="B150" i="16"/>
  <c r="AM150" i="16" s="1"/>
  <c r="C149" i="16"/>
  <c r="F147" i="16" a="1"/>
  <c r="F147" i="16" s="1"/>
  <c r="G147" i="16" a="1"/>
  <c r="G147" i="16" s="1"/>
  <c r="H147" i="16" l="1"/>
  <c r="W149" i="16"/>
  <c r="L148" i="16"/>
  <c r="T148" i="16"/>
  <c r="I149" i="16" a="1"/>
  <c r="I149" i="16" s="1"/>
  <c r="K149" i="16"/>
  <c r="E149" i="16"/>
  <c r="J149" i="16" s="1"/>
  <c r="B151" i="16"/>
  <c r="AM151" i="16" s="1"/>
  <c r="C150" i="16"/>
  <c r="F148" i="16" a="1"/>
  <c r="F148" i="16" s="1"/>
  <c r="G148" i="16" a="1"/>
  <c r="G148" i="16" s="1"/>
  <c r="H148" i="16" l="1"/>
  <c r="W150" i="16"/>
  <c r="L149" i="16"/>
  <c r="T149" i="16"/>
  <c r="I150" i="16" a="1"/>
  <c r="I150" i="16" s="1"/>
  <c r="K150" i="16"/>
  <c r="E150" i="16"/>
  <c r="J150" i="16" s="1"/>
  <c r="B152" i="16"/>
  <c r="AM152" i="16" s="1"/>
  <c r="C151" i="16"/>
  <c r="F149" i="16" a="1"/>
  <c r="F149" i="16" s="1"/>
  <c r="G149" i="16" a="1"/>
  <c r="G149" i="16" s="1"/>
  <c r="H149" i="16" l="1"/>
  <c r="W151" i="16"/>
  <c r="L150" i="16"/>
  <c r="T150" i="16"/>
  <c r="I151" i="16" a="1"/>
  <c r="I151" i="16" s="1"/>
  <c r="K151" i="16"/>
  <c r="E151" i="16"/>
  <c r="J151" i="16" s="1"/>
  <c r="B153" i="16"/>
  <c r="AM153" i="16" s="1"/>
  <c r="C152" i="16"/>
  <c r="F150" i="16" a="1"/>
  <c r="F150" i="16" s="1"/>
  <c r="G150" i="16" a="1"/>
  <c r="G150" i="16" s="1"/>
  <c r="I11" i="11"/>
  <c r="I14" i="11" s="1"/>
  <c r="I17" i="11" s="1"/>
  <c r="I20" i="11" s="1"/>
  <c r="I23" i="11" s="1"/>
  <c r="I26" i="11" s="1"/>
  <c r="I29" i="11" s="1"/>
  <c r="I32" i="11" s="1"/>
  <c r="I35" i="11" s="1"/>
  <c r="I38" i="11" s="1"/>
  <c r="I41" i="11" s="1"/>
  <c r="I44" i="11" s="1"/>
  <c r="I47" i="11" s="1"/>
  <c r="I50" i="11" s="1"/>
  <c r="I53" i="11" s="1"/>
  <c r="I56" i="11" s="1"/>
  <c r="I59" i="11" s="1"/>
  <c r="I62" i="11" s="1"/>
  <c r="I65" i="11" s="1"/>
  <c r="I68" i="11" s="1"/>
  <c r="I71" i="11" s="1"/>
  <c r="I74" i="11" s="1"/>
  <c r="I77" i="11" s="1"/>
  <c r="I80" i="11" s="1"/>
  <c r="I83" i="11" s="1"/>
  <c r="I86" i="11" s="1"/>
  <c r="I89" i="11" s="1"/>
  <c r="I92" i="11" s="1"/>
  <c r="I95" i="11" s="1"/>
  <c r="I98" i="11" s="1"/>
  <c r="I101" i="11" s="1"/>
  <c r="I104" i="11" s="1"/>
  <c r="I107" i="11" s="1"/>
  <c r="I110" i="11" s="1"/>
  <c r="I113" i="11" s="1"/>
  <c r="I116" i="11" s="1"/>
  <c r="I119" i="11" s="1"/>
  <c r="I122" i="11" s="1"/>
  <c r="I125" i="11" s="1"/>
  <c r="I128" i="11" s="1"/>
  <c r="I131" i="11" s="1"/>
  <c r="I134" i="11" s="1"/>
  <c r="I137" i="11" s="1"/>
  <c r="I140" i="11" s="1"/>
  <c r="I143" i="11" s="1"/>
  <c r="I146" i="11" s="1"/>
  <c r="I149" i="11" s="1"/>
  <c r="I152" i="11" s="1"/>
  <c r="I155" i="11" s="1"/>
  <c r="I158" i="11" s="1"/>
  <c r="I161" i="11" s="1"/>
  <c r="I164" i="11" s="1"/>
  <c r="I167" i="11" s="1"/>
  <c r="I170" i="11" s="1"/>
  <c r="I173" i="11" s="1"/>
  <c r="I176" i="11" s="1"/>
  <c r="I179" i="11" s="1"/>
  <c r="I182" i="11" s="1"/>
  <c r="I185" i="11" s="1"/>
  <c r="I188" i="11" s="1"/>
  <c r="I191" i="11" s="1"/>
  <c r="I194" i="11" s="1"/>
  <c r="I197" i="11" s="1"/>
  <c r="I200" i="11" s="1"/>
  <c r="I203" i="11" s="1"/>
  <c r="I206" i="11" s="1"/>
  <c r="I209" i="11" s="1"/>
  <c r="I212" i="11" s="1"/>
  <c r="I215" i="11" s="1"/>
  <c r="I218" i="11" s="1"/>
  <c r="I221" i="11" s="1"/>
  <c r="I224" i="11" s="1"/>
  <c r="I227" i="11" s="1"/>
  <c r="I230" i="11" s="1"/>
  <c r="I233" i="11" s="1"/>
  <c r="I236" i="11" s="1"/>
  <c r="I239" i="11" s="1"/>
  <c r="I242" i="11" s="1"/>
  <c r="I245" i="11" s="1"/>
  <c r="I248" i="11" s="1"/>
  <c r="I251" i="11" s="1"/>
  <c r="I254" i="11" s="1"/>
  <c r="I257" i="11" s="1"/>
  <c r="I260" i="11" s="1"/>
  <c r="I263" i="11" s="1"/>
  <c r="I266" i="11" s="1"/>
  <c r="I269" i="11" s="1"/>
  <c r="I272" i="11" s="1"/>
  <c r="I275" i="11" s="1"/>
  <c r="I278" i="11" s="1"/>
  <c r="I281" i="11" s="1"/>
  <c r="I284" i="11" s="1"/>
  <c r="I287" i="11" s="1"/>
  <c r="I290" i="11" s="1"/>
  <c r="I293" i="11" s="1"/>
  <c r="I296" i="11" s="1"/>
  <c r="I299" i="11" s="1"/>
  <c r="I302" i="11" s="1"/>
  <c r="I305" i="11" s="1"/>
  <c r="I308" i="11" s="1"/>
  <c r="I311" i="11" s="1"/>
  <c r="I314" i="11" s="1"/>
  <c r="I317" i="11" s="1"/>
  <c r="I320" i="11" s="1"/>
  <c r="I323" i="11" s="1"/>
  <c r="I326" i="11" s="1"/>
  <c r="I329" i="11" s="1"/>
  <c r="I332" i="11" s="1"/>
  <c r="I335" i="11" s="1"/>
  <c r="I338" i="11" s="1"/>
  <c r="I341" i="11" s="1"/>
  <c r="I344" i="11" s="1"/>
  <c r="I347" i="11" s="1"/>
  <c r="I350" i="11" s="1"/>
  <c r="I353" i="11" s="1"/>
  <c r="I356" i="11" s="1"/>
  <c r="I359" i="11" s="1"/>
  <c r="I362" i="11" s="1"/>
  <c r="I365" i="11" s="1"/>
  <c r="I368" i="11" s="1"/>
  <c r="I371" i="11" s="1"/>
  <c r="I374" i="11" s="1"/>
  <c r="I377" i="11" s="1"/>
  <c r="I380" i="11" s="1"/>
  <c r="I383" i="11" s="1"/>
  <c r="I386" i="11" s="1"/>
  <c r="I389" i="11" s="1"/>
  <c r="I392" i="11" s="1"/>
  <c r="I395" i="11" s="1"/>
  <c r="I398" i="11" s="1"/>
  <c r="I401" i="11" s="1"/>
  <c r="I404" i="11" s="1"/>
  <c r="I407" i="11" s="1"/>
  <c r="I410" i="11" s="1"/>
  <c r="I413" i="11" s="1"/>
  <c r="I416" i="11" s="1"/>
  <c r="I419" i="11" s="1"/>
  <c r="I422" i="11" s="1"/>
  <c r="I425" i="11" s="1"/>
  <c r="I428" i="11" s="1"/>
  <c r="I431" i="11" s="1"/>
  <c r="I434" i="11" s="1"/>
  <c r="I437" i="11" s="1"/>
  <c r="I440" i="11" s="1"/>
  <c r="I443" i="11" s="1"/>
  <c r="I446" i="11" s="1"/>
  <c r="I449" i="11" s="1"/>
  <c r="I452" i="11" s="1"/>
  <c r="I455" i="11" s="1"/>
  <c r="I458" i="11" s="1"/>
  <c r="I461" i="11" s="1"/>
  <c r="I464" i="11" s="1"/>
  <c r="I467" i="11" s="1"/>
  <c r="I470" i="11" s="1"/>
  <c r="I473" i="11" s="1"/>
  <c r="I476" i="11" s="1"/>
  <c r="I479" i="11" s="1"/>
  <c r="I482" i="11" s="1"/>
  <c r="I485" i="11" s="1"/>
  <c r="I488" i="11" s="1"/>
  <c r="I491" i="11" s="1"/>
  <c r="I494" i="11" s="1"/>
  <c r="I497" i="11" s="1"/>
  <c r="I500" i="11" s="1"/>
  <c r="I503" i="11" s="1"/>
  <c r="I506" i="11" s="1"/>
  <c r="I509" i="11" s="1"/>
  <c r="I512" i="11" s="1"/>
  <c r="I515" i="11" s="1"/>
  <c r="I518" i="11" s="1"/>
  <c r="I521" i="11" s="1"/>
  <c r="I524" i="11" s="1"/>
  <c r="I527" i="11" s="1"/>
  <c r="I530" i="11" s="1"/>
  <c r="I533" i="11" s="1"/>
  <c r="I536" i="11" s="1"/>
  <c r="I539" i="11" s="1"/>
  <c r="I542" i="11" s="1"/>
  <c r="I545" i="11" s="1"/>
  <c r="I548" i="11" s="1"/>
  <c r="I551" i="11" s="1"/>
  <c r="I554" i="11" s="1"/>
  <c r="I557" i="11" s="1"/>
  <c r="I560" i="11" s="1"/>
  <c r="I563" i="11" s="1"/>
  <c r="I566" i="11" s="1"/>
  <c r="I569" i="11" s="1"/>
  <c r="I572" i="11" s="1"/>
  <c r="I575" i="11" s="1"/>
  <c r="I578" i="11" s="1"/>
  <c r="I581" i="11" s="1"/>
  <c r="I584" i="11" s="1"/>
  <c r="I587" i="11" s="1"/>
  <c r="I590" i="11" s="1"/>
  <c r="I593" i="11" s="1"/>
  <c r="I596" i="11" s="1"/>
  <c r="I599" i="11" s="1"/>
  <c r="I602" i="11" s="1"/>
  <c r="I605" i="11" s="1"/>
  <c r="I608" i="11" s="1"/>
  <c r="I611" i="11" s="1"/>
  <c r="I614" i="11" s="1"/>
  <c r="I617" i="11" s="1"/>
  <c r="I620" i="11" s="1"/>
  <c r="I623" i="11" s="1"/>
  <c r="I626" i="11" s="1"/>
  <c r="I629" i="11" s="1"/>
  <c r="I632" i="11" s="1"/>
  <c r="I635" i="11" s="1"/>
  <c r="I638" i="11" s="1"/>
  <c r="I641" i="11" s="1"/>
  <c r="I644" i="11" s="1"/>
  <c r="I647" i="11" s="1"/>
  <c r="I650" i="11" s="1"/>
  <c r="I653" i="11" s="1"/>
  <c r="I656" i="11" s="1"/>
  <c r="I659" i="11" s="1"/>
  <c r="I662" i="11" s="1"/>
  <c r="I665" i="11" s="1"/>
  <c r="I668" i="11" s="1"/>
  <c r="I671" i="11" s="1"/>
  <c r="I674" i="11" s="1"/>
  <c r="I677" i="11" s="1"/>
  <c r="I680" i="11" s="1"/>
  <c r="I683" i="11" s="1"/>
  <c r="I686" i="11" s="1"/>
  <c r="I689" i="11" s="1"/>
  <c r="I692" i="11" s="1"/>
  <c r="I695" i="11" s="1"/>
  <c r="I698" i="11" s="1"/>
  <c r="I701" i="11" s="1"/>
  <c r="I704" i="11" s="1"/>
  <c r="I707" i="11" s="1"/>
  <c r="I710" i="11" s="1"/>
  <c r="I713" i="11" s="1"/>
  <c r="I716" i="11" s="1"/>
  <c r="I719" i="11" s="1"/>
  <c r="I722" i="11" s="1"/>
  <c r="I725" i="11" s="1"/>
  <c r="I728" i="11" s="1"/>
  <c r="I731" i="11" s="1"/>
  <c r="I734" i="11" s="1"/>
  <c r="I737" i="11" s="1"/>
  <c r="I740" i="11" s="1"/>
  <c r="I743" i="11" s="1"/>
  <c r="I746" i="11" s="1"/>
  <c r="I749" i="11" s="1"/>
  <c r="I752" i="11" s="1"/>
  <c r="I755" i="11" s="1"/>
  <c r="I758" i="11" s="1"/>
  <c r="I761" i="11" s="1"/>
  <c r="I764" i="11" s="1"/>
  <c r="I767" i="11" s="1"/>
  <c r="I770" i="11" s="1"/>
  <c r="I773" i="11" s="1"/>
  <c r="I12" i="11"/>
  <c r="I15" i="11" s="1"/>
  <c r="I18" i="11" s="1"/>
  <c r="I21" i="11" s="1"/>
  <c r="I24" i="11" s="1"/>
  <c r="I27" i="11" s="1"/>
  <c r="I30" i="11" s="1"/>
  <c r="I33" i="11" s="1"/>
  <c r="I36" i="11" s="1"/>
  <c r="I39" i="11" s="1"/>
  <c r="I42" i="11" s="1"/>
  <c r="I45" i="11" s="1"/>
  <c r="I48" i="11" s="1"/>
  <c r="I51" i="11" s="1"/>
  <c r="I54" i="11" s="1"/>
  <c r="I57" i="11" s="1"/>
  <c r="I60" i="11" s="1"/>
  <c r="I63" i="11" s="1"/>
  <c r="I66" i="11" s="1"/>
  <c r="I69" i="11" s="1"/>
  <c r="I72" i="11" s="1"/>
  <c r="I75" i="11" s="1"/>
  <c r="I78" i="11" s="1"/>
  <c r="I81" i="11" s="1"/>
  <c r="I84" i="11" s="1"/>
  <c r="I87" i="11" s="1"/>
  <c r="I90" i="11" s="1"/>
  <c r="I93" i="11" s="1"/>
  <c r="I96" i="11" s="1"/>
  <c r="I99" i="11" s="1"/>
  <c r="I102" i="11" s="1"/>
  <c r="I105" i="11" s="1"/>
  <c r="I108" i="11" s="1"/>
  <c r="I111" i="11" s="1"/>
  <c r="I114" i="11" s="1"/>
  <c r="I117" i="11" s="1"/>
  <c r="I120" i="11" s="1"/>
  <c r="I123" i="11" s="1"/>
  <c r="I126" i="11" s="1"/>
  <c r="I129" i="11" s="1"/>
  <c r="I132" i="11" s="1"/>
  <c r="I135" i="11" s="1"/>
  <c r="I138" i="11" s="1"/>
  <c r="I141" i="11" s="1"/>
  <c r="I144" i="11" s="1"/>
  <c r="I147" i="11" s="1"/>
  <c r="I150" i="11" s="1"/>
  <c r="I153" i="11" s="1"/>
  <c r="I156" i="11" s="1"/>
  <c r="I159" i="11" s="1"/>
  <c r="I162" i="11" s="1"/>
  <c r="I165" i="11" s="1"/>
  <c r="I168" i="11" s="1"/>
  <c r="I171" i="11" s="1"/>
  <c r="I174" i="11" s="1"/>
  <c r="I177" i="11" s="1"/>
  <c r="I180" i="11" s="1"/>
  <c r="I183" i="11" s="1"/>
  <c r="I186" i="11" s="1"/>
  <c r="I189" i="11" s="1"/>
  <c r="I192" i="11" s="1"/>
  <c r="I195" i="11" s="1"/>
  <c r="I198" i="11" s="1"/>
  <c r="I201" i="11" s="1"/>
  <c r="I204" i="11" s="1"/>
  <c r="I207" i="11" s="1"/>
  <c r="I210" i="11" s="1"/>
  <c r="I213" i="11" s="1"/>
  <c r="I216" i="11" s="1"/>
  <c r="I219" i="11" s="1"/>
  <c r="I222" i="11" s="1"/>
  <c r="I225" i="11" s="1"/>
  <c r="I228" i="11" s="1"/>
  <c r="I231" i="11" s="1"/>
  <c r="I234" i="11" s="1"/>
  <c r="I237" i="11" s="1"/>
  <c r="I240" i="11" s="1"/>
  <c r="I243" i="11" s="1"/>
  <c r="I246" i="11" s="1"/>
  <c r="I249" i="11" s="1"/>
  <c r="I252" i="11" s="1"/>
  <c r="I255" i="11" s="1"/>
  <c r="I258" i="11" s="1"/>
  <c r="I261" i="11" s="1"/>
  <c r="I264" i="11" s="1"/>
  <c r="I267" i="11" s="1"/>
  <c r="I270" i="11" s="1"/>
  <c r="I273" i="11" s="1"/>
  <c r="I276" i="11" s="1"/>
  <c r="I279" i="11" s="1"/>
  <c r="I282" i="11" s="1"/>
  <c r="I285" i="11" s="1"/>
  <c r="I288" i="11" s="1"/>
  <c r="I291" i="11" s="1"/>
  <c r="I294" i="11" s="1"/>
  <c r="I297" i="11" s="1"/>
  <c r="I300" i="11" s="1"/>
  <c r="I303" i="11" s="1"/>
  <c r="I306" i="11" s="1"/>
  <c r="I309" i="11" s="1"/>
  <c r="I312" i="11" s="1"/>
  <c r="I315" i="11" s="1"/>
  <c r="I318" i="11" s="1"/>
  <c r="I321" i="11" s="1"/>
  <c r="I324" i="11" s="1"/>
  <c r="I327" i="11" s="1"/>
  <c r="I330" i="11" s="1"/>
  <c r="I333" i="11" s="1"/>
  <c r="I336" i="11" s="1"/>
  <c r="I339" i="11" s="1"/>
  <c r="I342" i="11" s="1"/>
  <c r="I345" i="11" s="1"/>
  <c r="I348" i="11" s="1"/>
  <c r="I351" i="11" s="1"/>
  <c r="I354" i="11" s="1"/>
  <c r="I357" i="11" s="1"/>
  <c r="I360" i="11" s="1"/>
  <c r="I363" i="11" s="1"/>
  <c r="I366" i="11" s="1"/>
  <c r="I369" i="11" s="1"/>
  <c r="I372" i="11" s="1"/>
  <c r="I375" i="11" s="1"/>
  <c r="I378" i="11" s="1"/>
  <c r="I381" i="11" s="1"/>
  <c r="I384" i="11" s="1"/>
  <c r="I387" i="11" s="1"/>
  <c r="I390" i="11" s="1"/>
  <c r="I393" i="11" s="1"/>
  <c r="I396" i="11" s="1"/>
  <c r="I399" i="11" s="1"/>
  <c r="I402" i="11" s="1"/>
  <c r="I405" i="11" s="1"/>
  <c r="I408" i="11" s="1"/>
  <c r="I411" i="11" s="1"/>
  <c r="I414" i="11" s="1"/>
  <c r="I417" i="11" s="1"/>
  <c r="I420" i="11" s="1"/>
  <c r="I423" i="11" s="1"/>
  <c r="I426" i="11" s="1"/>
  <c r="I429" i="11" s="1"/>
  <c r="I432" i="11" s="1"/>
  <c r="I435" i="11" s="1"/>
  <c r="I438" i="11" s="1"/>
  <c r="I441" i="11" s="1"/>
  <c r="I444" i="11" s="1"/>
  <c r="I447" i="11" s="1"/>
  <c r="I450" i="11" s="1"/>
  <c r="I453" i="11" s="1"/>
  <c r="I456" i="11" s="1"/>
  <c r="I459" i="11" s="1"/>
  <c r="I462" i="11" s="1"/>
  <c r="I465" i="11" s="1"/>
  <c r="I468" i="11" s="1"/>
  <c r="I471" i="11" s="1"/>
  <c r="I474" i="11" s="1"/>
  <c r="I477" i="11" s="1"/>
  <c r="I480" i="11" s="1"/>
  <c r="I483" i="11" s="1"/>
  <c r="I486" i="11" s="1"/>
  <c r="I489" i="11" s="1"/>
  <c r="I492" i="11" s="1"/>
  <c r="I495" i="11" s="1"/>
  <c r="I498" i="11" s="1"/>
  <c r="I501" i="11" s="1"/>
  <c r="I504" i="11" s="1"/>
  <c r="I507" i="11" s="1"/>
  <c r="I510" i="11" s="1"/>
  <c r="I513" i="11" s="1"/>
  <c r="I516" i="11" s="1"/>
  <c r="I519" i="11" s="1"/>
  <c r="I522" i="11" s="1"/>
  <c r="I525" i="11" s="1"/>
  <c r="I528" i="11" s="1"/>
  <c r="I531" i="11" s="1"/>
  <c r="I534" i="11" s="1"/>
  <c r="I537" i="11" s="1"/>
  <c r="I540" i="11" s="1"/>
  <c r="I543" i="11" s="1"/>
  <c r="I546" i="11" s="1"/>
  <c r="I549" i="11" s="1"/>
  <c r="I552" i="11" s="1"/>
  <c r="I555" i="11" s="1"/>
  <c r="I558" i="11" s="1"/>
  <c r="I561" i="11" s="1"/>
  <c r="I564" i="11" s="1"/>
  <c r="I567" i="11" s="1"/>
  <c r="I570" i="11" s="1"/>
  <c r="I573" i="11" s="1"/>
  <c r="I576" i="11" s="1"/>
  <c r="I579" i="11" s="1"/>
  <c r="I582" i="11" s="1"/>
  <c r="I585" i="11" s="1"/>
  <c r="I588" i="11" s="1"/>
  <c r="I591" i="11" s="1"/>
  <c r="I594" i="11" s="1"/>
  <c r="I597" i="11" s="1"/>
  <c r="I600" i="11" s="1"/>
  <c r="I603" i="11" s="1"/>
  <c r="I606" i="11" s="1"/>
  <c r="I609" i="11" s="1"/>
  <c r="I612" i="11" s="1"/>
  <c r="I615" i="11" s="1"/>
  <c r="I618" i="11" s="1"/>
  <c r="I621" i="11" s="1"/>
  <c r="I624" i="11" s="1"/>
  <c r="I627" i="11" s="1"/>
  <c r="I630" i="11" s="1"/>
  <c r="I633" i="11" s="1"/>
  <c r="I636" i="11" s="1"/>
  <c r="I639" i="11" s="1"/>
  <c r="I642" i="11" s="1"/>
  <c r="I645" i="11" s="1"/>
  <c r="I648" i="11" s="1"/>
  <c r="I651" i="11" s="1"/>
  <c r="I654" i="11" s="1"/>
  <c r="I657" i="11" s="1"/>
  <c r="I660" i="11" s="1"/>
  <c r="I663" i="11" s="1"/>
  <c r="I666" i="11" s="1"/>
  <c r="I669" i="11" s="1"/>
  <c r="I672" i="11" s="1"/>
  <c r="I675" i="11" s="1"/>
  <c r="I678" i="11" s="1"/>
  <c r="I681" i="11" s="1"/>
  <c r="I684" i="11" s="1"/>
  <c r="I687" i="11" s="1"/>
  <c r="I690" i="11" s="1"/>
  <c r="I693" i="11" s="1"/>
  <c r="I696" i="11" s="1"/>
  <c r="I699" i="11" s="1"/>
  <c r="I702" i="11" s="1"/>
  <c r="I705" i="11" s="1"/>
  <c r="I708" i="11" s="1"/>
  <c r="I711" i="11" s="1"/>
  <c r="I714" i="11" s="1"/>
  <c r="I717" i="11" s="1"/>
  <c r="I720" i="11" s="1"/>
  <c r="I723" i="11" s="1"/>
  <c r="I726" i="11" s="1"/>
  <c r="I729" i="11" s="1"/>
  <c r="I732" i="11" s="1"/>
  <c r="I735" i="11" s="1"/>
  <c r="I738" i="11" s="1"/>
  <c r="I741" i="11" s="1"/>
  <c r="I744" i="11" s="1"/>
  <c r="I747" i="11" s="1"/>
  <c r="I750" i="11" s="1"/>
  <c r="I753" i="11" s="1"/>
  <c r="I756" i="11" s="1"/>
  <c r="I759" i="11" s="1"/>
  <c r="I762" i="11" s="1"/>
  <c r="I765" i="11" s="1"/>
  <c r="I768" i="11" s="1"/>
  <c r="I771" i="11" s="1"/>
  <c r="I774" i="11" s="1"/>
  <c r="I13" i="11"/>
  <c r="I16" i="11" s="1"/>
  <c r="I19" i="11" s="1"/>
  <c r="I22" i="11" s="1"/>
  <c r="I25" i="11" s="1"/>
  <c r="I28" i="11" s="1"/>
  <c r="I31" i="11" s="1"/>
  <c r="I34" i="11" s="1"/>
  <c r="I37" i="11" s="1"/>
  <c r="I40" i="11" s="1"/>
  <c r="I43" i="11" s="1"/>
  <c r="I46" i="11" s="1"/>
  <c r="I49" i="11" s="1"/>
  <c r="I52" i="11" s="1"/>
  <c r="I55" i="11" s="1"/>
  <c r="I58" i="11" s="1"/>
  <c r="I61" i="11" s="1"/>
  <c r="I64" i="11" s="1"/>
  <c r="I67" i="11" s="1"/>
  <c r="I70" i="11" s="1"/>
  <c r="I73" i="11" s="1"/>
  <c r="I76" i="11" s="1"/>
  <c r="I79" i="11" s="1"/>
  <c r="I82" i="11" s="1"/>
  <c r="I85" i="11" s="1"/>
  <c r="I88" i="11" s="1"/>
  <c r="I91" i="11" s="1"/>
  <c r="I94" i="11" s="1"/>
  <c r="I97" i="11" s="1"/>
  <c r="I100" i="11" s="1"/>
  <c r="I103" i="11" s="1"/>
  <c r="I106" i="11" s="1"/>
  <c r="I109" i="11" s="1"/>
  <c r="I112" i="11" s="1"/>
  <c r="I115" i="11" s="1"/>
  <c r="I118" i="11" s="1"/>
  <c r="I121" i="11" s="1"/>
  <c r="I124" i="11" s="1"/>
  <c r="I127" i="11" s="1"/>
  <c r="I130" i="11" s="1"/>
  <c r="I133" i="11" s="1"/>
  <c r="I136" i="11" s="1"/>
  <c r="I139" i="11" s="1"/>
  <c r="I142" i="11" s="1"/>
  <c r="I145" i="11" s="1"/>
  <c r="I148" i="11" s="1"/>
  <c r="I151" i="11" s="1"/>
  <c r="I154" i="11" s="1"/>
  <c r="I157" i="11" s="1"/>
  <c r="I160" i="11" s="1"/>
  <c r="I163" i="11" s="1"/>
  <c r="I166" i="11" s="1"/>
  <c r="I169" i="11" s="1"/>
  <c r="I172" i="11" s="1"/>
  <c r="I175" i="11" s="1"/>
  <c r="I178" i="11" s="1"/>
  <c r="I181" i="11" s="1"/>
  <c r="I184" i="11" s="1"/>
  <c r="I187" i="11" s="1"/>
  <c r="I190" i="11" s="1"/>
  <c r="I193" i="11" s="1"/>
  <c r="I196" i="11" s="1"/>
  <c r="I199" i="11" s="1"/>
  <c r="I202" i="11" s="1"/>
  <c r="I205" i="11" s="1"/>
  <c r="I208" i="11" s="1"/>
  <c r="I211" i="11" s="1"/>
  <c r="I214" i="11" s="1"/>
  <c r="I217" i="11" s="1"/>
  <c r="I220" i="11" s="1"/>
  <c r="I223" i="11" s="1"/>
  <c r="I226" i="11" s="1"/>
  <c r="I229" i="11" s="1"/>
  <c r="I232" i="11" s="1"/>
  <c r="I235" i="11" s="1"/>
  <c r="I238" i="11" s="1"/>
  <c r="I241" i="11" s="1"/>
  <c r="I244" i="11" s="1"/>
  <c r="I247" i="11" s="1"/>
  <c r="I250" i="11" s="1"/>
  <c r="I253" i="11" s="1"/>
  <c r="I256" i="11" s="1"/>
  <c r="I259" i="11" s="1"/>
  <c r="I262" i="11" s="1"/>
  <c r="I265" i="11" s="1"/>
  <c r="I268" i="11" s="1"/>
  <c r="I271" i="11" s="1"/>
  <c r="I274" i="11" s="1"/>
  <c r="I277" i="11" s="1"/>
  <c r="I280" i="11" s="1"/>
  <c r="I283" i="11" s="1"/>
  <c r="I286" i="11" s="1"/>
  <c r="I289" i="11" s="1"/>
  <c r="I292" i="11" s="1"/>
  <c r="I295" i="11" s="1"/>
  <c r="I298" i="11" s="1"/>
  <c r="I301" i="11" s="1"/>
  <c r="I304" i="11" s="1"/>
  <c r="I307" i="11" s="1"/>
  <c r="I310" i="11" s="1"/>
  <c r="I313" i="11" s="1"/>
  <c r="I316" i="11" s="1"/>
  <c r="I319" i="11" s="1"/>
  <c r="I322" i="11" s="1"/>
  <c r="I325" i="11" s="1"/>
  <c r="I328" i="11" s="1"/>
  <c r="I331" i="11" s="1"/>
  <c r="I334" i="11" s="1"/>
  <c r="I337" i="11" s="1"/>
  <c r="I340" i="11" s="1"/>
  <c r="I343" i="11" s="1"/>
  <c r="I346" i="11" s="1"/>
  <c r="I349" i="11" s="1"/>
  <c r="I352" i="11" s="1"/>
  <c r="I355" i="11" s="1"/>
  <c r="I358" i="11" s="1"/>
  <c r="I361" i="11" s="1"/>
  <c r="I364" i="11" s="1"/>
  <c r="I367" i="11" s="1"/>
  <c r="I370" i="11" s="1"/>
  <c r="I373" i="11" s="1"/>
  <c r="I376" i="11" s="1"/>
  <c r="I379" i="11" s="1"/>
  <c r="I382" i="11" s="1"/>
  <c r="I385" i="11" s="1"/>
  <c r="I388" i="11" s="1"/>
  <c r="I391" i="11" s="1"/>
  <c r="I394" i="11" s="1"/>
  <c r="I397" i="11" s="1"/>
  <c r="I400" i="11" s="1"/>
  <c r="I403" i="11" s="1"/>
  <c r="I406" i="11" s="1"/>
  <c r="I409" i="11" s="1"/>
  <c r="I412" i="11" s="1"/>
  <c r="I415" i="11" s="1"/>
  <c r="I418" i="11" s="1"/>
  <c r="I421" i="11" s="1"/>
  <c r="I424" i="11" s="1"/>
  <c r="I427" i="11" s="1"/>
  <c r="I430" i="11" s="1"/>
  <c r="I433" i="11" s="1"/>
  <c r="I436" i="11" s="1"/>
  <c r="I439" i="11" s="1"/>
  <c r="I442" i="11" s="1"/>
  <c r="I445" i="11" s="1"/>
  <c r="I448" i="11" s="1"/>
  <c r="I451" i="11" s="1"/>
  <c r="I454" i="11" s="1"/>
  <c r="I457" i="11" s="1"/>
  <c r="I460" i="11" s="1"/>
  <c r="I463" i="11" s="1"/>
  <c r="I466" i="11" s="1"/>
  <c r="I469" i="11" s="1"/>
  <c r="I472" i="11" s="1"/>
  <c r="I475" i="11" s="1"/>
  <c r="I478" i="11" s="1"/>
  <c r="I481" i="11" s="1"/>
  <c r="I484" i="11" s="1"/>
  <c r="I487" i="11" s="1"/>
  <c r="I490" i="11" s="1"/>
  <c r="I493" i="11" s="1"/>
  <c r="I496" i="11" s="1"/>
  <c r="I499" i="11" s="1"/>
  <c r="I502" i="11" s="1"/>
  <c r="I505" i="11" s="1"/>
  <c r="I508" i="11" s="1"/>
  <c r="I511" i="11" s="1"/>
  <c r="I514" i="11" s="1"/>
  <c r="I517" i="11" s="1"/>
  <c r="I520" i="11" s="1"/>
  <c r="I523" i="11" s="1"/>
  <c r="I526" i="11" s="1"/>
  <c r="I529" i="11" s="1"/>
  <c r="I532" i="11" s="1"/>
  <c r="I535" i="11" s="1"/>
  <c r="I538" i="11" s="1"/>
  <c r="I541" i="11" s="1"/>
  <c r="I544" i="11" s="1"/>
  <c r="I547" i="11" s="1"/>
  <c r="I550" i="11" s="1"/>
  <c r="I553" i="11" s="1"/>
  <c r="I556" i="11" s="1"/>
  <c r="I559" i="11" s="1"/>
  <c r="I562" i="11" s="1"/>
  <c r="I565" i="11" s="1"/>
  <c r="I568" i="11" s="1"/>
  <c r="I571" i="11" s="1"/>
  <c r="I574" i="11" s="1"/>
  <c r="I577" i="11" s="1"/>
  <c r="I580" i="11" s="1"/>
  <c r="I583" i="11" s="1"/>
  <c r="I586" i="11" s="1"/>
  <c r="I589" i="11" s="1"/>
  <c r="I592" i="11" s="1"/>
  <c r="I595" i="11" s="1"/>
  <c r="I598" i="11" s="1"/>
  <c r="I601" i="11" s="1"/>
  <c r="I604" i="11" s="1"/>
  <c r="I607" i="11" s="1"/>
  <c r="I610" i="11" s="1"/>
  <c r="I613" i="11" s="1"/>
  <c r="I616" i="11" s="1"/>
  <c r="I619" i="11" s="1"/>
  <c r="I622" i="11" s="1"/>
  <c r="I625" i="11" s="1"/>
  <c r="I628" i="11" s="1"/>
  <c r="I631" i="11" s="1"/>
  <c r="I634" i="11" s="1"/>
  <c r="I637" i="11" s="1"/>
  <c r="I640" i="11" s="1"/>
  <c r="I643" i="11" s="1"/>
  <c r="I646" i="11" s="1"/>
  <c r="I649" i="11" s="1"/>
  <c r="I652" i="11" s="1"/>
  <c r="I655" i="11" s="1"/>
  <c r="I658" i="11" s="1"/>
  <c r="I661" i="11" s="1"/>
  <c r="I664" i="11" s="1"/>
  <c r="I667" i="11" s="1"/>
  <c r="I670" i="11" s="1"/>
  <c r="I673" i="11" s="1"/>
  <c r="I676" i="11" s="1"/>
  <c r="I679" i="11" s="1"/>
  <c r="I682" i="11" s="1"/>
  <c r="I685" i="11" s="1"/>
  <c r="I688" i="11" s="1"/>
  <c r="I691" i="11" s="1"/>
  <c r="I694" i="11" s="1"/>
  <c r="I697" i="11" s="1"/>
  <c r="I700" i="11" s="1"/>
  <c r="I703" i="11" s="1"/>
  <c r="I706" i="11" s="1"/>
  <c r="I709" i="11" s="1"/>
  <c r="I712" i="11" s="1"/>
  <c r="I715" i="11" s="1"/>
  <c r="I718" i="11" s="1"/>
  <c r="I721" i="11" s="1"/>
  <c r="I724" i="11" s="1"/>
  <c r="I727" i="11" s="1"/>
  <c r="I730" i="11" s="1"/>
  <c r="I733" i="11" s="1"/>
  <c r="I736" i="11" s="1"/>
  <c r="I739" i="11" s="1"/>
  <c r="I742" i="11" s="1"/>
  <c r="I745" i="11" s="1"/>
  <c r="I748" i="11" s="1"/>
  <c r="I751" i="11" s="1"/>
  <c r="I754" i="11" s="1"/>
  <c r="I757" i="11" s="1"/>
  <c r="I760" i="11" s="1"/>
  <c r="I763" i="11" s="1"/>
  <c r="I766" i="11" s="1"/>
  <c r="I769" i="11" s="1"/>
  <c r="I772" i="11" s="1"/>
  <c r="I775" i="11" s="1"/>
  <c r="H150" i="16" l="1"/>
  <c r="W152" i="16"/>
  <c r="L151" i="16"/>
  <c r="T151" i="16"/>
  <c r="I152" i="16" a="1"/>
  <c r="I152" i="16" s="1"/>
  <c r="K152" i="16"/>
  <c r="E152" i="16"/>
  <c r="J152" i="16" s="1"/>
  <c r="C153" i="16"/>
  <c r="B154" i="16"/>
  <c r="AM154" i="16" s="1"/>
  <c r="F151" i="16" a="1"/>
  <c r="F151" i="16" s="1"/>
  <c r="G151" i="16" a="1"/>
  <c r="G151" i="16" s="1"/>
  <c r="G20" i="6"/>
  <c r="G21" i="6" s="1"/>
  <c r="G22" i="6" s="1"/>
  <c r="G23" i="6" s="1"/>
  <c r="G24" i="6" s="1"/>
  <c r="G25" i="6" s="1"/>
  <c r="G26" i="6" s="1"/>
  <c r="G27" i="6" s="1"/>
  <c r="G28" i="6" s="1"/>
  <c r="G29" i="6" s="1"/>
  <c r="G30" i="6" s="1"/>
  <c r="G31" i="6" s="1"/>
  <c r="G32" i="6" s="1"/>
  <c r="G33" i="6" s="1"/>
  <c r="G34" i="6" s="1"/>
  <c r="G35" i="6" s="1"/>
  <c r="G36" i="6" s="1"/>
  <c r="G37" i="6" s="1"/>
  <c r="G38" i="6" s="1"/>
  <c r="G39" i="6" s="1"/>
  <c r="G40" i="6" s="1"/>
  <c r="G41" i="6" s="1"/>
  <c r="G42" i="6" s="1"/>
  <c r="G43" i="6" s="1"/>
  <c r="G44" i="6" s="1"/>
  <c r="G45" i="6" s="1"/>
  <c r="G46" i="6" s="1"/>
  <c r="G47" i="6" s="1"/>
  <c r="G48" i="6" s="1"/>
  <c r="G49" i="6" s="1"/>
  <c r="F10" i="6"/>
  <c r="U15" i="4"/>
  <c r="U16" i="4"/>
  <c r="U17" i="4"/>
  <c r="U18" i="4"/>
  <c r="U19" i="4"/>
  <c r="U20" i="4"/>
  <c r="U21" i="4"/>
  <c r="U22" i="4"/>
  <c r="U14" i="4"/>
  <c r="D8" i="4"/>
  <c r="J9" i="4"/>
  <c r="I9" i="4" s="1"/>
  <c r="H9" i="4" s="1"/>
  <c r="J10" i="4"/>
  <c r="I10" i="4" s="1"/>
  <c r="H10" i="4" s="1"/>
  <c r="J11" i="4"/>
  <c r="I11" i="4" s="1"/>
  <c r="H11" i="4" s="1"/>
  <c r="J12" i="4"/>
  <c r="I12" i="4" s="1"/>
  <c r="H12" i="4" s="1"/>
  <c r="J13" i="4"/>
  <c r="I13" i="4" s="1"/>
  <c r="H13" i="4" s="1"/>
  <c r="J14" i="4"/>
  <c r="I14" i="4" s="1"/>
  <c r="H14" i="4" s="1"/>
  <c r="J15" i="4"/>
  <c r="I15" i="4" s="1"/>
  <c r="H15" i="4" s="1"/>
  <c r="J16" i="4"/>
  <c r="I16" i="4" s="1"/>
  <c r="H16" i="4" s="1"/>
  <c r="J17" i="4"/>
  <c r="I17" i="4" s="1"/>
  <c r="H17" i="4" s="1"/>
  <c r="J18" i="4"/>
  <c r="I18" i="4" s="1"/>
  <c r="H18" i="4" s="1"/>
  <c r="J19" i="4"/>
  <c r="I19" i="4" s="1"/>
  <c r="H19" i="4" s="1"/>
  <c r="J20" i="4"/>
  <c r="I20" i="4" s="1"/>
  <c r="H20" i="4" s="1"/>
  <c r="J21" i="4"/>
  <c r="I21" i="4" s="1"/>
  <c r="H21" i="4" s="1"/>
  <c r="J22" i="4"/>
  <c r="I22" i="4" s="1"/>
  <c r="H22" i="4" s="1"/>
  <c r="J23" i="4"/>
  <c r="I23" i="4" s="1"/>
  <c r="H23" i="4" s="1"/>
  <c r="J24" i="4"/>
  <c r="I24" i="4" s="1"/>
  <c r="H24" i="4" s="1"/>
  <c r="J25" i="4"/>
  <c r="I25" i="4" s="1"/>
  <c r="H25" i="4" s="1"/>
  <c r="J26" i="4"/>
  <c r="I26" i="4" s="1"/>
  <c r="H26" i="4" s="1"/>
  <c r="J27" i="4"/>
  <c r="I27" i="4" s="1"/>
  <c r="H27" i="4" s="1"/>
  <c r="J28" i="4"/>
  <c r="I28" i="4" s="1"/>
  <c r="H28" i="4" s="1"/>
  <c r="J29" i="4"/>
  <c r="I29" i="4" s="1"/>
  <c r="H29" i="4" s="1"/>
  <c r="J8" i="4"/>
  <c r="I8" i="4" s="1"/>
  <c r="G8" i="4"/>
  <c r="E9" i="4"/>
  <c r="E10" i="4" s="1"/>
  <c r="G10" i="4" s="1"/>
  <c r="F8" i="4"/>
  <c r="K8" i="4" s="1"/>
  <c r="H151" i="16" l="1"/>
  <c r="T152" i="16"/>
  <c r="R10" i="4"/>
  <c r="W153" i="16"/>
  <c r="L152" i="16"/>
  <c r="H8" i="4"/>
  <c r="N8" i="4" s="1"/>
  <c r="O8" i="4" s="1"/>
  <c r="B155" i="16"/>
  <c r="AM155" i="16" s="1"/>
  <c r="C154" i="16"/>
  <c r="I153" i="16" a="1"/>
  <c r="I153" i="16" s="1"/>
  <c r="E153" i="16"/>
  <c r="J153" i="16" s="1"/>
  <c r="K153" i="16"/>
  <c r="F152" i="16" a="1"/>
  <c r="F152" i="16" s="1"/>
  <c r="G152" i="16" a="1"/>
  <c r="G152" i="16" s="1"/>
  <c r="F11" i="6"/>
  <c r="F12" i="6" s="1"/>
  <c r="F13" i="6" s="1"/>
  <c r="F14" i="6" s="1"/>
  <c r="F15" i="6" s="1"/>
  <c r="F16" i="6" s="1"/>
  <c r="F17" i="6" s="1"/>
  <c r="F18" i="6" s="1"/>
  <c r="F19" i="6" s="1"/>
  <c r="F20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42" i="6" s="1"/>
  <c r="F43" i="6" s="1"/>
  <c r="F44" i="6" s="1"/>
  <c r="F45" i="6" s="1"/>
  <c r="F46" i="6" s="1"/>
  <c r="F47" i="6" s="1"/>
  <c r="F48" i="6" s="1"/>
  <c r="J85" i="6"/>
  <c r="K79" i="6"/>
  <c r="J81" i="6"/>
  <c r="J68" i="6"/>
  <c r="J109" i="6"/>
  <c r="J61" i="6"/>
  <c r="K117" i="6"/>
  <c r="K114" i="6"/>
  <c r="J127" i="6"/>
  <c r="J90" i="6"/>
  <c r="J79" i="6"/>
  <c r="K93" i="6"/>
  <c r="K64" i="6"/>
  <c r="K112" i="6"/>
  <c r="K65" i="6"/>
  <c r="K89" i="6"/>
  <c r="J78" i="6"/>
  <c r="J126" i="6"/>
  <c r="K127" i="6"/>
  <c r="J129" i="6"/>
  <c r="K69" i="6"/>
  <c r="K90" i="6"/>
  <c r="J91" i="6"/>
  <c r="K91" i="6"/>
  <c r="J128" i="6"/>
  <c r="K88" i="6"/>
  <c r="J65" i="6"/>
  <c r="J113" i="6"/>
  <c r="J115" i="6"/>
  <c r="K67" i="6"/>
  <c r="J93" i="6"/>
  <c r="J89" i="6"/>
  <c r="J102" i="6"/>
  <c r="K78" i="6"/>
  <c r="K102" i="6"/>
  <c r="J103" i="6"/>
  <c r="K103" i="6"/>
  <c r="J105" i="6"/>
  <c r="J114" i="6"/>
  <c r="J92" i="6"/>
  <c r="K113" i="6"/>
  <c r="K126" i="6"/>
  <c r="J67" i="6"/>
  <c r="J80" i="6"/>
  <c r="K81" i="6"/>
  <c r="K115" i="6"/>
  <c r="J66" i="6"/>
  <c r="K66" i="6"/>
  <c r="J104" i="6"/>
  <c r="K129" i="6"/>
  <c r="J117" i="6"/>
  <c r="J116" i="6"/>
  <c r="K105" i="6"/>
  <c r="K68" i="6"/>
  <c r="K80" i="6"/>
  <c r="K92" i="6"/>
  <c r="K104" i="6"/>
  <c r="K116" i="6"/>
  <c r="K128" i="6"/>
  <c r="J69" i="6"/>
  <c r="J87" i="6"/>
  <c r="J119" i="6"/>
  <c r="J63" i="6"/>
  <c r="K124" i="6"/>
  <c r="K121" i="6"/>
  <c r="J110" i="6"/>
  <c r="K100" i="6"/>
  <c r="K95" i="6"/>
  <c r="K61" i="6"/>
  <c r="J130" i="6"/>
  <c r="K130" i="6"/>
  <c r="J123" i="6"/>
  <c r="J111" i="6"/>
  <c r="K84" i="6"/>
  <c r="J120" i="6"/>
  <c r="J74" i="6"/>
  <c r="J108" i="6"/>
  <c r="J97" i="6"/>
  <c r="K70" i="6"/>
  <c r="K63" i="6"/>
  <c r="J72" i="6"/>
  <c r="K108" i="6"/>
  <c r="J118" i="6"/>
  <c r="K83" i="6"/>
  <c r="K109" i="6"/>
  <c r="K119" i="6"/>
  <c r="K60" i="6"/>
  <c r="K107" i="6"/>
  <c r="J107" i="6"/>
  <c r="K97" i="6"/>
  <c r="J125" i="6"/>
  <c r="K73" i="6"/>
  <c r="J100" i="6"/>
  <c r="J101" i="6"/>
  <c r="K123" i="6"/>
  <c r="K118" i="6"/>
  <c r="J75" i="6"/>
  <c r="K111" i="6"/>
  <c r="J122" i="6"/>
  <c r="K99" i="6"/>
  <c r="K94" i="6"/>
  <c r="J82" i="6"/>
  <c r="K87" i="6"/>
  <c r="K82" i="6"/>
  <c r="J96" i="6"/>
  <c r="J73" i="6"/>
  <c r="K120" i="6"/>
  <c r="J60" i="6"/>
  <c r="J76" i="6"/>
  <c r="K71" i="6"/>
  <c r="K74" i="6"/>
  <c r="J83" i="6"/>
  <c r="K85" i="6"/>
  <c r="K98" i="6"/>
  <c r="J70" i="6"/>
  <c r="K106" i="6"/>
  <c r="J84" i="6"/>
  <c r="K96" i="6"/>
  <c r="K122" i="6"/>
  <c r="J86" i="6"/>
  <c r="K101" i="6"/>
  <c r="J94" i="6"/>
  <c r="J99" i="6"/>
  <c r="J112" i="6"/>
  <c r="K75" i="6"/>
  <c r="K110" i="6"/>
  <c r="K76" i="6"/>
  <c r="K62" i="6"/>
  <c r="J88" i="6"/>
  <c r="J77" i="6"/>
  <c r="J71" i="6"/>
  <c r="J106" i="6"/>
  <c r="J62" i="6"/>
  <c r="K72" i="6"/>
  <c r="J95" i="6"/>
  <c r="J64" i="6"/>
  <c r="K86" i="6"/>
  <c r="K125" i="6"/>
  <c r="J121" i="6"/>
  <c r="J98" i="6"/>
  <c r="J124" i="6"/>
  <c r="K77" i="6"/>
  <c r="D10" i="4"/>
  <c r="D9" i="4"/>
  <c r="G9" i="4"/>
  <c r="F10" i="4"/>
  <c r="K10" i="4" s="1"/>
  <c r="N10" i="4" s="1"/>
  <c r="E11" i="4"/>
  <c r="F9" i="4"/>
  <c r="K9" i="4" s="1"/>
  <c r="H152" i="16" l="1"/>
  <c r="R9" i="4"/>
  <c r="W154" i="16"/>
  <c r="L153" i="16"/>
  <c r="T153" i="16"/>
  <c r="P9" i="4"/>
  <c r="P10" i="4"/>
  <c r="P8" i="4"/>
  <c r="I154" i="16" a="1"/>
  <c r="I154" i="16" s="1"/>
  <c r="E154" i="16"/>
  <c r="J154" i="16" s="1"/>
  <c r="K154" i="16"/>
  <c r="F153" i="16" a="1"/>
  <c r="F153" i="16" s="1"/>
  <c r="G153" i="16" a="1"/>
  <c r="G153" i="16" s="1"/>
  <c r="B156" i="16"/>
  <c r="AM156" i="16" s="1"/>
  <c r="C155" i="16"/>
  <c r="G11" i="4"/>
  <c r="D11" i="4"/>
  <c r="N9" i="4"/>
  <c r="O9" i="4" s="1"/>
  <c r="O10" i="4"/>
  <c r="E12" i="4"/>
  <c r="F11" i="4"/>
  <c r="K11" i="4" s="1"/>
  <c r="H153" i="16" l="1"/>
  <c r="Q9" i="4"/>
  <c r="Q28" i="16"/>
  <c r="Q29" i="16"/>
  <c r="Q31" i="16"/>
  <c r="Q34" i="16"/>
  <c r="Q27" i="16"/>
  <c r="Q32" i="16"/>
  <c r="Q26" i="16"/>
  <c r="Q23" i="16"/>
  <c r="Q24" i="16"/>
  <c r="Q33" i="16"/>
  <c r="Q30" i="16"/>
  <c r="Q25" i="16"/>
  <c r="Q40" i="16"/>
  <c r="Q35" i="16"/>
  <c r="Q46" i="16"/>
  <c r="Q41" i="16"/>
  <c r="Q39" i="16"/>
  <c r="Q37" i="16"/>
  <c r="Q45" i="16"/>
  <c r="Q44" i="16"/>
  <c r="Q42" i="16"/>
  <c r="Q43" i="16"/>
  <c r="Q36" i="16"/>
  <c r="Q38" i="16"/>
  <c r="Q11" i="16"/>
  <c r="Q18" i="16"/>
  <c r="Q19" i="16"/>
  <c r="Q17" i="16"/>
  <c r="Q14" i="16"/>
  <c r="Q20" i="16"/>
  <c r="Q12" i="16"/>
  <c r="Q13" i="16"/>
  <c r="Q21" i="16"/>
  <c r="Q22" i="16"/>
  <c r="Q16" i="16"/>
  <c r="Q15" i="16"/>
  <c r="T154" i="16"/>
  <c r="W155" i="16"/>
  <c r="Q10" i="4"/>
  <c r="L154" i="16"/>
  <c r="P11" i="4"/>
  <c r="R11" i="4"/>
  <c r="Q8" i="4"/>
  <c r="B157" i="16"/>
  <c r="AM157" i="16" s="1"/>
  <c r="C156" i="16"/>
  <c r="I155" i="16" a="1"/>
  <c r="I155" i="16" s="1"/>
  <c r="E155" i="16"/>
  <c r="J155" i="16" s="1"/>
  <c r="K155" i="16"/>
  <c r="F154" i="16" a="1"/>
  <c r="F154" i="16" s="1"/>
  <c r="G154" i="16" a="1"/>
  <c r="G154" i="16" s="1"/>
  <c r="G12" i="4"/>
  <c r="D12" i="4"/>
  <c r="N11" i="4"/>
  <c r="O11" i="4" s="1"/>
  <c r="E13" i="4"/>
  <c r="F12" i="4"/>
  <c r="K12" i="4" s="1"/>
  <c r="H154" i="16" l="1"/>
  <c r="Q55" i="16"/>
  <c r="Q58" i="16"/>
  <c r="Q53" i="16"/>
  <c r="Q52" i="16"/>
  <c r="Q57" i="16"/>
  <c r="Q48" i="16"/>
  <c r="Q50" i="16"/>
  <c r="Q56" i="16"/>
  <c r="Q51" i="16"/>
  <c r="Q49" i="16"/>
  <c r="Q47" i="16"/>
  <c r="Q54" i="16"/>
  <c r="W156" i="16"/>
  <c r="L155" i="16"/>
  <c r="T155" i="16"/>
  <c r="Q11" i="4"/>
  <c r="P12" i="4"/>
  <c r="R12" i="4"/>
  <c r="I156" i="16" a="1"/>
  <c r="I156" i="16" s="1"/>
  <c r="K156" i="16"/>
  <c r="E156" i="16"/>
  <c r="J156" i="16" s="1"/>
  <c r="F155" i="16" a="1"/>
  <c r="F155" i="16" s="1"/>
  <c r="G155" i="16" a="1"/>
  <c r="G155" i="16" s="1"/>
  <c r="B158" i="16"/>
  <c r="AM158" i="16" s="1"/>
  <c r="C157" i="16"/>
  <c r="G13" i="4"/>
  <c r="D13" i="4"/>
  <c r="N12" i="4"/>
  <c r="O12" i="4" s="1"/>
  <c r="F13" i="4"/>
  <c r="K13" i="4" s="1"/>
  <c r="E14" i="4"/>
  <c r="H155" i="16" l="1"/>
  <c r="Q12" i="4"/>
  <c r="Q66" i="16"/>
  <c r="Q59" i="16"/>
  <c r="Q67" i="16"/>
  <c r="Q70" i="16"/>
  <c r="Q69" i="16"/>
  <c r="Q63" i="16"/>
  <c r="Q60" i="16"/>
  <c r="Q68" i="16"/>
  <c r="Q61" i="16"/>
  <c r="Q64" i="16"/>
  <c r="Q62" i="16"/>
  <c r="Q65" i="16"/>
  <c r="R13" i="4"/>
  <c r="W157" i="16"/>
  <c r="L156" i="16"/>
  <c r="T156" i="16"/>
  <c r="R13" i="16"/>
  <c r="AA12" i="16"/>
  <c r="P13" i="4"/>
  <c r="B159" i="16"/>
  <c r="AM159" i="16" s="1"/>
  <c r="C158" i="16"/>
  <c r="G156" i="16" a="1"/>
  <c r="G156" i="16" s="1"/>
  <c r="F156" i="16" a="1"/>
  <c r="F156" i="16" s="1"/>
  <c r="I157" i="16" a="1"/>
  <c r="I157" i="16" s="1"/>
  <c r="K157" i="16"/>
  <c r="E157" i="16"/>
  <c r="J157" i="16" s="1"/>
  <c r="G14" i="4"/>
  <c r="D14" i="4"/>
  <c r="N13" i="4"/>
  <c r="O13" i="4" s="1"/>
  <c r="E15" i="4"/>
  <c r="F14" i="4"/>
  <c r="K14" i="4" s="1"/>
  <c r="H156" i="16" l="1"/>
  <c r="AL11" i="16"/>
  <c r="BI11" i="16" s="1"/>
  <c r="Q13" i="4"/>
  <c r="Q78" i="16"/>
  <c r="Q82" i="16"/>
  <c r="Q75" i="16"/>
  <c r="Q80" i="16"/>
  <c r="Q71" i="16"/>
  <c r="Q79" i="16"/>
  <c r="Q81" i="16"/>
  <c r="Q77" i="16"/>
  <c r="Q73" i="16"/>
  <c r="Q76" i="16"/>
  <c r="Q72" i="16"/>
  <c r="Q74" i="16"/>
  <c r="R14" i="4"/>
  <c r="W158" i="16"/>
  <c r="L157" i="16"/>
  <c r="T157" i="16"/>
  <c r="V12" i="16"/>
  <c r="AB12" i="16" s="1"/>
  <c r="S12" i="16"/>
  <c r="P14" i="4"/>
  <c r="I158" i="16" a="1"/>
  <c r="I158" i="16" s="1"/>
  <c r="K158" i="16"/>
  <c r="E158" i="16"/>
  <c r="J158" i="16" s="1"/>
  <c r="F157" i="16" a="1"/>
  <c r="F157" i="16" s="1"/>
  <c r="G157" i="16" a="1"/>
  <c r="G157" i="16" s="1"/>
  <c r="B160" i="16"/>
  <c r="AM160" i="16" s="1"/>
  <c r="C159" i="16"/>
  <c r="G15" i="4"/>
  <c r="D15" i="4"/>
  <c r="N14" i="4"/>
  <c r="O14" i="4" s="1"/>
  <c r="F15" i="4"/>
  <c r="K15" i="4" s="1"/>
  <c r="E16" i="4"/>
  <c r="H157" i="16" l="1"/>
  <c r="O13" i="16"/>
  <c r="Y12" i="16"/>
  <c r="P13" i="16" s="1"/>
  <c r="X12" i="16"/>
  <c r="AP12" i="16" s="1"/>
  <c r="Q14" i="4"/>
  <c r="Q90" i="16"/>
  <c r="Q87" i="16"/>
  <c r="Q92" i="16"/>
  <c r="Q83" i="16"/>
  <c r="Q85" i="16"/>
  <c r="Q93" i="16"/>
  <c r="Q86" i="16"/>
  <c r="Q89" i="16"/>
  <c r="Q84" i="16"/>
  <c r="Q91" i="16"/>
  <c r="Q94" i="16"/>
  <c r="Q88" i="16"/>
  <c r="R15" i="4"/>
  <c r="W159" i="16"/>
  <c r="AJ11" i="16"/>
  <c r="L158" i="16"/>
  <c r="T158" i="16"/>
  <c r="Z12" i="16"/>
  <c r="AH12" i="16"/>
  <c r="P15" i="4"/>
  <c r="I159" i="16" a="1"/>
  <c r="I159" i="16" s="1"/>
  <c r="K159" i="16"/>
  <c r="E159" i="16"/>
  <c r="J159" i="16" s="1"/>
  <c r="B161" i="16"/>
  <c r="AM161" i="16" s="1"/>
  <c r="C160" i="16"/>
  <c r="F158" i="16" a="1"/>
  <c r="F158" i="16" s="1"/>
  <c r="G158" i="16" a="1"/>
  <c r="G158" i="16" s="1"/>
  <c r="G16" i="4"/>
  <c r="D16" i="4"/>
  <c r="N15" i="4"/>
  <c r="O15" i="4" s="1"/>
  <c r="E17" i="4"/>
  <c r="F16" i="4"/>
  <c r="K16" i="4" s="1"/>
  <c r="AO13" i="16" l="1"/>
  <c r="BK12" i="16"/>
  <c r="BD13" i="16"/>
  <c r="H158" i="16"/>
  <c r="AN11" i="16"/>
  <c r="BH11" i="16"/>
  <c r="AC12" i="16"/>
  <c r="BE12" i="16" s="1"/>
  <c r="AA13" i="16"/>
  <c r="AG12" i="16"/>
  <c r="AF12" i="16"/>
  <c r="AE12" i="16"/>
  <c r="BG12" i="16" s="1"/>
  <c r="AD12" i="16"/>
  <c r="BF12" i="16" s="1"/>
  <c r="R14" i="16"/>
  <c r="Q15" i="4"/>
  <c r="Q100" i="16"/>
  <c r="Q103" i="16"/>
  <c r="Q95" i="16"/>
  <c r="Q102" i="16"/>
  <c r="Q99" i="16"/>
  <c r="Q101" i="16"/>
  <c r="Q104" i="16"/>
  <c r="Q105" i="16"/>
  <c r="Q97" i="16"/>
  <c r="Q98" i="16"/>
  <c r="Q106" i="16"/>
  <c r="Q96" i="16"/>
  <c r="R16" i="4"/>
  <c r="W160" i="16"/>
  <c r="AL12" i="16"/>
  <c r="BI12" i="16" s="1"/>
  <c r="V13" i="16"/>
  <c r="AB13" i="16" s="1"/>
  <c r="L159" i="16"/>
  <c r="T159" i="16"/>
  <c r="S13" i="16"/>
  <c r="P16" i="4"/>
  <c r="I160" i="16" a="1"/>
  <c r="I160" i="16" s="1"/>
  <c r="K160" i="16"/>
  <c r="E160" i="16"/>
  <c r="J160" i="16" s="1"/>
  <c r="C161" i="16"/>
  <c r="B162" i="16"/>
  <c r="AM162" i="16" s="1"/>
  <c r="F159" i="16" a="1"/>
  <c r="F159" i="16" s="1"/>
  <c r="G159" i="16" a="1"/>
  <c r="G159" i="16" s="1"/>
  <c r="G17" i="4"/>
  <c r="D17" i="4"/>
  <c r="N16" i="4"/>
  <c r="O16" i="4" s="1"/>
  <c r="F17" i="4"/>
  <c r="K17" i="4" s="1"/>
  <c r="E18" i="4"/>
  <c r="H159" i="16" l="1"/>
  <c r="BJ11" i="16"/>
  <c r="AI12" i="16"/>
  <c r="O14" i="16"/>
  <c r="Y13" i="16"/>
  <c r="P14" i="16" s="1"/>
  <c r="X13" i="16"/>
  <c r="AP13" i="16" s="1"/>
  <c r="Q16" i="4"/>
  <c r="Q108" i="16"/>
  <c r="Q109" i="16"/>
  <c r="Q107" i="16"/>
  <c r="Q110" i="16"/>
  <c r="Q113" i="16"/>
  <c r="Q114" i="16"/>
  <c r="Q112" i="16"/>
  <c r="Q115" i="16"/>
  <c r="Q111" i="16"/>
  <c r="Q116" i="16"/>
  <c r="Q117" i="16"/>
  <c r="Q118" i="16"/>
  <c r="R17" i="4"/>
  <c r="W161" i="16"/>
  <c r="AH13" i="16"/>
  <c r="Z13" i="16"/>
  <c r="L160" i="16"/>
  <c r="T160" i="16"/>
  <c r="P17" i="4"/>
  <c r="I161" i="16" a="1"/>
  <c r="I161" i="16" s="1"/>
  <c r="K161" i="16"/>
  <c r="E161" i="16"/>
  <c r="J161" i="16" s="1"/>
  <c r="F160" i="16" a="1"/>
  <c r="F160" i="16" s="1"/>
  <c r="G160" i="16" a="1"/>
  <c r="G160" i="16" s="1"/>
  <c r="B163" i="16"/>
  <c r="AM163" i="16" s="1"/>
  <c r="C162" i="16"/>
  <c r="G18" i="4"/>
  <c r="D18" i="4"/>
  <c r="N17" i="4"/>
  <c r="O17" i="4" s="1"/>
  <c r="F18" i="4"/>
  <c r="K18" i="4" s="1"/>
  <c r="E19" i="4"/>
  <c r="AO14" i="16" l="1"/>
  <c r="BK13" i="16"/>
  <c r="BD14" i="16"/>
  <c r="H160" i="16"/>
  <c r="AJ12" i="16"/>
  <c r="BH12" i="16" s="1"/>
  <c r="AC13" i="16"/>
  <c r="BE13" i="16" s="1"/>
  <c r="AL13" i="16"/>
  <c r="BI13" i="16" s="1"/>
  <c r="AG13" i="16"/>
  <c r="AF13" i="16"/>
  <c r="AE13" i="16"/>
  <c r="BG13" i="16" s="1"/>
  <c r="AD13" i="16"/>
  <c r="BF13" i="16" s="1"/>
  <c r="R15" i="16"/>
  <c r="V14" i="16"/>
  <c r="AB14" i="16" s="1"/>
  <c r="Q17" i="4"/>
  <c r="Q119" i="16"/>
  <c r="Q120" i="16"/>
  <c r="Q121" i="16"/>
  <c r="Q122" i="16"/>
  <c r="Q123" i="16"/>
  <c r="Q124" i="16"/>
  <c r="Q125" i="16"/>
  <c r="Q126" i="16"/>
  <c r="Q127" i="16"/>
  <c r="Q128" i="16"/>
  <c r="Q129" i="16"/>
  <c r="Q130" i="16"/>
  <c r="S14" i="16"/>
  <c r="R18" i="4"/>
  <c r="W162" i="16"/>
  <c r="AA14" i="16"/>
  <c r="L161" i="16"/>
  <c r="T161" i="16"/>
  <c r="P18" i="4"/>
  <c r="I162" i="16" a="1"/>
  <c r="I162" i="16" s="1"/>
  <c r="K162" i="16"/>
  <c r="E162" i="16"/>
  <c r="J162" i="16" s="1"/>
  <c r="C163" i="16"/>
  <c r="B164" i="16"/>
  <c r="AM164" i="16" s="1"/>
  <c r="F161" i="16" a="1"/>
  <c r="F161" i="16" s="1"/>
  <c r="G161" i="16" a="1"/>
  <c r="G161" i="16" s="1"/>
  <c r="G19" i="4"/>
  <c r="D19" i="4"/>
  <c r="N18" i="4"/>
  <c r="O18" i="4" s="1"/>
  <c r="E20" i="4"/>
  <c r="F19" i="4"/>
  <c r="K19" i="4" s="1"/>
  <c r="H161" i="16" l="1"/>
  <c r="AN12" i="16"/>
  <c r="AI13" i="16"/>
  <c r="O15" i="16"/>
  <c r="Y14" i="16"/>
  <c r="P15" i="16" s="1"/>
  <c r="X14" i="16"/>
  <c r="AP14" i="16" s="1"/>
  <c r="Q18" i="4"/>
  <c r="Q131" i="16"/>
  <c r="Q132" i="16"/>
  <c r="Q133" i="16"/>
  <c r="Q134" i="16"/>
  <c r="Q135" i="16"/>
  <c r="Q136" i="16"/>
  <c r="Q137" i="16"/>
  <c r="Q138" i="16"/>
  <c r="Q139" i="16"/>
  <c r="Q140" i="16"/>
  <c r="Q141" i="16"/>
  <c r="Q142" i="16"/>
  <c r="Z14" i="16"/>
  <c r="R19" i="4"/>
  <c r="W163" i="16"/>
  <c r="AH14" i="16"/>
  <c r="L162" i="16"/>
  <c r="T162" i="16"/>
  <c r="P19" i="4"/>
  <c r="B165" i="16"/>
  <c r="AM165" i="16" s="1"/>
  <c r="C164" i="16"/>
  <c r="I163" i="16" a="1"/>
  <c r="I163" i="16" s="1"/>
  <c r="E163" i="16"/>
  <c r="J163" i="16" s="1"/>
  <c r="K163" i="16"/>
  <c r="F162" i="16" a="1"/>
  <c r="F162" i="16" s="1"/>
  <c r="G162" i="16" a="1"/>
  <c r="G162" i="16" s="1"/>
  <c r="G20" i="4"/>
  <c r="D20" i="4"/>
  <c r="N19" i="4"/>
  <c r="O19" i="4" s="1"/>
  <c r="F20" i="4"/>
  <c r="K20" i="4" s="1"/>
  <c r="E21" i="4"/>
  <c r="AO15" i="16" l="1"/>
  <c r="BK14" i="16"/>
  <c r="BD15" i="16"/>
  <c r="BJ12" i="16"/>
  <c r="H162" i="16"/>
  <c r="AJ13" i="16"/>
  <c r="AN13" i="16" s="1"/>
  <c r="AC14" i="16"/>
  <c r="BE14" i="16" s="1"/>
  <c r="AL14" i="16"/>
  <c r="BI14" i="16" s="1"/>
  <c r="AA15" i="16"/>
  <c r="AG14" i="16"/>
  <c r="AF14" i="16"/>
  <c r="AE14" i="16"/>
  <c r="BG14" i="16" s="1"/>
  <c r="AD14" i="16"/>
  <c r="BF14" i="16" s="1"/>
  <c r="R16" i="16"/>
  <c r="V15" i="16"/>
  <c r="AB15" i="16" s="1"/>
  <c r="Q19" i="4"/>
  <c r="Q143" i="16"/>
  <c r="Q144" i="16"/>
  <c r="Q145" i="16"/>
  <c r="Q146" i="16"/>
  <c r="Q147" i="16"/>
  <c r="Q148" i="16"/>
  <c r="Q149" i="16"/>
  <c r="Q150" i="16"/>
  <c r="Q151" i="16"/>
  <c r="Q152" i="16"/>
  <c r="Q153" i="16"/>
  <c r="Q154" i="16"/>
  <c r="S15" i="16"/>
  <c r="R20" i="4"/>
  <c r="W164" i="16"/>
  <c r="L163" i="16"/>
  <c r="T163" i="16"/>
  <c r="P20" i="4"/>
  <c r="Q163" i="16" s="1"/>
  <c r="F163" i="16" a="1"/>
  <c r="F163" i="16" s="1"/>
  <c r="G163" i="16" a="1"/>
  <c r="G163" i="16" s="1"/>
  <c r="I164" i="16" a="1"/>
  <c r="I164" i="16" s="1"/>
  <c r="K164" i="16"/>
  <c r="E164" i="16"/>
  <c r="J164" i="16" s="1"/>
  <c r="C165" i="16"/>
  <c r="B166" i="16"/>
  <c r="AM166" i="16" s="1"/>
  <c r="G21" i="4"/>
  <c r="D21" i="4"/>
  <c r="N20" i="4"/>
  <c r="O20" i="4" s="1"/>
  <c r="E22" i="4"/>
  <c r="F21" i="4"/>
  <c r="K21" i="4" s="1"/>
  <c r="H163" i="16" l="1"/>
  <c r="BH13" i="16"/>
  <c r="X15" i="16"/>
  <c r="AP15" i="16" s="1"/>
  <c r="BJ13" i="16"/>
  <c r="AI14" i="16"/>
  <c r="AH15" i="16"/>
  <c r="O16" i="16"/>
  <c r="Z15" i="16"/>
  <c r="AL15" i="16" s="1"/>
  <c r="BI15" i="16" s="1"/>
  <c r="Y15" i="16"/>
  <c r="P16" i="16" s="1"/>
  <c r="Q164" i="16"/>
  <c r="Q20" i="4"/>
  <c r="Q155" i="16"/>
  <c r="Q156" i="16"/>
  <c r="Q157" i="16"/>
  <c r="Q158" i="16"/>
  <c r="Q159" i="16"/>
  <c r="Q160" i="16"/>
  <c r="Q161" i="16"/>
  <c r="Q162" i="16"/>
  <c r="R21" i="4"/>
  <c r="W165" i="16"/>
  <c r="L164" i="16"/>
  <c r="T164" i="16"/>
  <c r="P21" i="4"/>
  <c r="Q21" i="4" s="1"/>
  <c r="B167" i="16"/>
  <c r="AM167" i="16" s="1"/>
  <c r="C166" i="16"/>
  <c r="I165" i="16" a="1"/>
  <c r="I165" i="16" s="1"/>
  <c r="E165" i="16"/>
  <c r="J165" i="16" s="1"/>
  <c r="K165" i="16"/>
  <c r="Q165" i="16" s="1"/>
  <c r="G164" i="16" a="1"/>
  <c r="G164" i="16" s="1"/>
  <c r="F164" i="16" a="1"/>
  <c r="F164" i="16" s="1"/>
  <c r="G22" i="4"/>
  <c r="D22" i="4"/>
  <c r="N21" i="4"/>
  <c r="O21" i="4" s="1"/>
  <c r="F22" i="4"/>
  <c r="K22" i="4" s="1"/>
  <c r="E23" i="4"/>
  <c r="AO16" i="16" l="1"/>
  <c r="BK15" i="16"/>
  <c r="BD16" i="16"/>
  <c r="H164" i="16"/>
  <c r="AC15" i="16"/>
  <c r="BE15" i="16" s="1"/>
  <c r="AD15" i="16"/>
  <c r="BF15" i="16" s="1"/>
  <c r="AF15" i="16"/>
  <c r="AE15" i="16"/>
  <c r="BG15" i="16" s="1"/>
  <c r="AG15" i="16"/>
  <c r="AJ14" i="16"/>
  <c r="AN14" i="16" s="1"/>
  <c r="AA16" i="16"/>
  <c r="S16" i="16"/>
  <c r="R22" i="4"/>
  <c r="W166" i="16"/>
  <c r="L165" i="16"/>
  <c r="T165" i="16"/>
  <c r="P22" i="4"/>
  <c r="Q22" i="4" s="1"/>
  <c r="I166" i="16" a="1"/>
  <c r="I166" i="16" s="1"/>
  <c r="K166" i="16"/>
  <c r="Q166" i="16" s="1"/>
  <c r="E166" i="16"/>
  <c r="J166" i="16" s="1"/>
  <c r="C167" i="16"/>
  <c r="B168" i="16"/>
  <c r="AM168" i="16" s="1"/>
  <c r="F165" i="16" a="1"/>
  <c r="F165" i="16" s="1"/>
  <c r="G165" i="16" a="1"/>
  <c r="G165" i="16" s="1"/>
  <c r="G23" i="4"/>
  <c r="D23" i="4"/>
  <c r="N22" i="4"/>
  <c r="O22" i="4" s="1"/>
  <c r="E24" i="4"/>
  <c r="F23" i="4"/>
  <c r="K23" i="4" s="1"/>
  <c r="H165" i="16" l="1"/>
  <c r="AI15" i="16"/>
  <c r="AJ15" i="16" s="1"/>
  <c r="BH14" i="16"/>
  <c r="BJ14" i="16"/>
  <c r="Y16" i="16"/>
  <c r="P17" i="16" s="1"/>
  <c r="X16" i="16"/>
  <c r="AP16" i="16" s="1"/>
  <c r="V16" i="16"/>
  <c r="AB16" i="16" s="1"/>
  <c r="R17" i="16"/>
  <c r="Z16" i="16"/>
  <c r="R23" i="4"/>
  <c r="W167" i="16"/>
  <c r="L166" i="16"/>
  <c r="T166" i="16"/>
  <c r="P23" i="4"/>
  <c r="B169" i="16"/>
  <c r="AM169" i="16" s="1"/>
  <c r="C168" i="16"/>
  <c r="I167" i="16" a="1"/>
  <c r="I167" i="16" s="1"/>
  <c r="E167" i="16"/>
  <c r="J167" i="16" s="1"/>
  <c r="K167" i="16"/>
  <c r="Q167" i="16" s="1"/>
  <c r="F166" i="16" a="1"/>
  <c r="F166" i="16" s="1"/>
  <c r="G166" i="16" a="1"/>
  <c r="G166" i="16" s="1"/>
  <c r="G24" i="4"/>
  <c r="D24" i="4"/>
  <c r="N23" i="4"/>
  <c r="O23" i="4" s="1"/>
  <c r="E25" i="4"/>
  <c r="F24" i="4"/>
  <c r="K24" i="4" s="1"/>
  <c r="BK16" i="16" l="1"/>
  <c r="H166" i="16"/>
  <c r="AN15" i="16"/>
  <c r="BH15" i="16"/>
  <c r="AG16" i="16"/>
  <c r="AE16" i="16"/>
  <c r="BG16" i="16" s="1"/>
  <c r="AF16" i="16"/>
  <c r="AC16" i="16"/>
  <c r="BE16" i="16" s="1"/>
  <c r="AD16" i="16"/>
  <c r="BF16" i="16" s="1"/>
  <c r="O17" i="16"/>
  <c r="AL16" i="16"/>
  <c r="BI16" i="16" s="1"/>
  <c r="AA17" i="16"/>
  <c r="R24" i="4"/>
  <c r="W168" i="16"/>
  <c r="V17" i="16"/>
  <c r="L167" i="16"/>
  <c r="T167" i="16"/>
  <c r="Q23" i="4"/>
  <c r="P24" i="4"/>
  <c r="Q24" i="4" s="1"/>
  <c r="F167" i="16" a="1"/>
  <c r="F167" i="16" s="1"/>
  <c r="G167" i="16" a="1"/>
  <c r="G167" i="16" s="1"/>
  <c r="I168" i="16" a="1"/>
  <c r="I168" i="16" s="1"/>
  <c r="E168" i="16"/>
  <c r="J168" i="16" s="1"/>
  <c r="K168" i="16"/>
  <c r="Q168" i="16" s="1"/>
  <c r="C169" i="16"/>
  <c r="B170" i="16"/>
  <c r="AM170" i="16" s="1"/>
  <c r="G25" i="4"/>
  <c r="D25" i="4"/>
  <c r="N24" i="4"/>
  <c r="O24" i="4" s="1"/>
  <c r="E26" i="4"/>
  <c r="F25" i="4"/>
  <c r="K25" i="4" s="1"/>
  <c r="AO17" i="16" l="1"/>
  <c r="BD17" i="16"/>
  <c r="H167" i="16"/>
  <c r="BJ15" i="16"/>
  <c r="S17" i="16"/>
  <c r="R18" i="16"/>
  <c r="AB17" i="16"/>
  <c r="AH16" i="16"/>
  <c r="AI16" i="16" s="1"/>
  <c r="R25" i="4"/>
  <c r="W169" i="16"/>
  <c r="L168" i="16"/>
  <c r="T168" i="16"/>
  <c r="P25" i="4"/>
  <c r="Q25" i="4" s="1"/>
  <c r="C170" i="16"/>
  <c r="B171" i="16"/>
  <c r="AM171" i="16" s="1"/>
  <c r="I169" i="16" a="1"/>
  <c r="I169" i="16" s="1"/>
  <c r="K169" i="16"/>
  <c r="Q169" i="16" s="1"/>
  <c r="E169" i="16"/>
  <c r="J169" i="16" s="1"/>
  <c r="F168" i="16" a="1"/>
  <c r="F168" i="16" s="1"/>
  <c r="G168" i="16" a="1"/>
  <c r="G168" i="16" s="1"/>
  <c r="G26" i="4"/>
  <c r="D26" i="4"/>
  <c r="N25" i="4"/>
  <c r="O25" i="4" s="1"/>
  <c r="E27" i="4"/>
  <c r="F26" i="4"/>
  <c r="K26" i="4" s="1"/>
  <c r="H168" i="16" l="1"/>
  <c r="O18" i="16"/>
  <c r="X17" i="16"/>
  <c r="AP17" i="16" s="1"/>
  <c r="Z17" i="16"/>
  <c r="AL17" i="16" s="1"/>
  <c r="BI17" i="16" s="1"/>
  <c r="Y17" i="16"/>
  <c r="P18" i="16" s="1"/>
  <c r="V18" i="16" s="1"/>
  <c r="AJ16" i="16"/>
  <c r="R26" i="4"/>
  <c r="W170" i="16"/>
  <c r="AH17" i="16"/>
  <c r="L169" i="16"/>
  <c r="T169" i="16"/>
  <c r="P26" i="4"/>
  <c r="Q26" i="4" s="1"/>
  <c r="G169" i="16" a="1"/>
  <c r="G169" i="16" s="1"/>
  <c r="F169" i="16" a="1"/>
  <c r="F169" i="16" s="1"/>
  <c r="C171" i="16"/>
  <c r="B172" i="16"/>
  <c r="AM172" i="16" s="1"/>
  <c r="I170" i="16" a="1"/>
  <c r="I170" i="16" s="1"/>
  <c r="K170" i="16"/>
  <c r="Q170" i="16" s="1"/>
  <c r="E170" i="16"/>
  <c r="J170" i="16" s="1"/>
  <c r="G27" i="4"/>
  <c r="D27" i="4"/>
  <c r="N26" i="4"/>
  <c r="O26" i="4" s="1"/>
  <c r="F27" i="4"/>
  <c r="K27" i="4" s="1"/>
  <c r="E28" i="4"/>
  <c r="AO18" i="16" l="1"/>
  <c r="AG17" i="16"/>
  <c r="BK17" i="16"/>
  <c r="BD18" i="16"/>
  <c r="H169" i="16"/>
  <c r="S18" i="16"/>
  <c r="X18" i="16" s="1"/>
  <c r="AB18" i="16"/>
  <c r="AH18" i="16" s="1"/>
  <c r="AC17" i="16"/>
  <c r="BE17" i="16" s="1"/>
  <c r="AE17" i="16"/>
  <c r="BG17" i="16" s="1"/>
  <c r="AF17" i="16"/>
  <c r="AD17" i="16"/>
  <c r="BF17" i="16" s="1"/>
  <c r="AA18" i="16"/>
  <c r="AN16" i="16"/>
  <c r="BJ16" i="16" s="1"/>
  <c r="BH16" i="16"/>
  <c r="R19" i="16"/>
  <c r="R27" i="4"/>
  <c r="W171" i="16"/>
  <c r="L170" i="16"/>
  <c r="T170" i="16"/>
  <c r="P27" i="4"/>
  <c r="Q27" i="4" s="1"/>
  <c r="F170" i="16" a="1"/>
  <c r="F170" i="16" s="1"/>
  <c r="G170" i="16" a="1"/>
  <c r="G170" i="16" s="1"/>
  <c r="C172" i="16"/>
  <c r="B173" i="16"/>
  <c r="AM173" i="16" s="1"/>
  <c r="I171" i="16" a="1"/>
  <c r="I171" i="16" s="1"/>
  <c r="K171" i="16"/>
  <c r="Q171" i="16" s="1"/>
  <c r="E171" i="16"/>
  <c r="J171" i="16" s="1"/>
  <c r="G28" i="4"/>
  <c r="D28" i="4"/>
  <c r="N27" i="4"/>
  <c r="O27" i="4" s="1"/>
  <c r="E29" i="4"/>
  <c r="F28" i="4"/>
  <c r="K28" i="4" s="1"/>
  <c r="AP18" i="16" l="1"/>
  <c r="BK18" i="16" s="1"/>
  <c r="H170" i="16"/>
  <c r="Z18" i="16"/>
  <c r="AA19" i="16" s="1"/>
  <c r="Y18" i="16"/>
  <c r="P19" i="16" s="1"/>
  <c r="V19" i="16" s="1"/>
  <c r="O19" i="16"/>
  <c r="AI17" i="16"/>
  <c r="AC18" i="16"/>
  <c r="BE18" i="16" s="1"/>
  <c r="AG18" i="16"/>
  <c r="AF18" i="16"/>
  <c r="AE18" i="16"/>
  <c r="BG18" i="16" s="1"/>
  <c r="AD18" i="16"/>
  <c r="BF18" i="16" s="1"/>
  <c r="R28" i="4"/>
  <c r="W172" i="16"/>
  <c r="L171" i="16"/>
  <c r="T171" i="16"/>
  <c r="P28" i="4"/>
  <c r="Q28" i="4" s="1"/>
  <c r="F171" i="16" a="1"/>
  <c r="F171" i="16" s="1"/>
  <c r="G171" i="16" a="1"/>
  <c r="G171" i="16" s="1"/>
  <c r="C173" i="16"/>
  <c r="B174" i="16"/>
  <c r="AM174" i="16" s="1"/>
  <c r="I172" i="16" a="1"/>
  <c r="I172" i="16" s="1"/>
  <c r="K172" i="16"/>
  <c r="Q172" i="16" s="1"/>
  <c r="E172" i="16"/>
  <c r="J172" i="16" s="1"/>
  <c r="G29" i="4"/>
  <c r="D29" i="4"/>
  <c r="N28" i="4"/>
  <c r="O28" i="4" s="1"/>
  <c r="F29" i="4"/>
  <c r="K29" i="4" s="1"/>
  <c r="AO19" i="16" l="1"/>
  <c r="BD19" i="16"/>
  <c r="H171" i="16"/>
  <c r="S19" i="16"/>
  <c r="O20" i="16" s="1"/>
  <c r="AL18" i="16"/>
  <c r="BI18" i="16" s="1"/>
  <c r="AB19" i="16"/>
  <c r="AJ17" i="16"/>
  <c r="AN17" i="16" s="1"/>
  <c r="BJ17" i="16" s="1"/>
  <c r="AI18" i="16"/>
  <c r="R20" i="16"/>
  <c r="R29" i="4"/>
  <c r="W173" i="16"/>
  <c r="L172" i="16"/>
  <c r="T172" i="16"/>
  <c r="P29" i="4"/>
  <c r="Q29" i="4" s="1"/>
  <c r="I173" i="16" a="1"/>
  <c r="I173" i="16" s="1"/>
  <c r="K173" i="16"/>
  <c r="Q173" i="16" s="1"/>
  <c r="E173" i="16"/>
  <c r="J173" i="16" s="1"/>
  <c r="F172" i="16" a="1"/>
  <c r="F172" i="16" s="1"/>
  <c r="G172" i="16" a="1"/>
  <c r="G172" i="16" s="1"/>
  <c r="C174" i="16"/>
  <c r="B175" i="16"/>
  <c r="AM175" i="16" s="1"/>
  <c r="N29" i="4"/>
  <c r="O29" i="4" s="1"/>
  <c r="AO20" i="16" l="1"/>
  <c r="BD20" i="16"/>
  <c r="H172" i="16"/>
  <c r="Z19" i="16"/>
  <c r="AL19" i="16" s="1"/>
  <c r="BI19" i="16" s="1"/>
  <c r="X19" i="16"/>
  <c r="AP19" i="16" s="1"/>
  <c r="Y19" i="16"/>
  <c r="P20" i="16" s="1"/>
  <c r="V20" i="16" s="1"/>
  <c r="AB20" i="16" s="1"/>
  <c r="BH17" i="16"/>
  <c r="AJ18" i="16"/>
  <c r="W174" i="16"/>
  <c r="AH19" i="16"/>
  <c r="S20" i="16"/>
  <c r="L173" i="16"/>
  <c r="T173" i="16"/>
  <c r="B176" i="16"/>
  <c r="AM176" i="16" s="1"/>
  <c r="C175" i="16"/>
  <c r="I174" i="16" a="1"/>
  <c r="I174" i="16" s="1"/>
  <c r="K174" i="16"/>
  <c r="Q174" i="16" s="1"/>
  <c r="E174" i="16"/>
  <c r="J174" i="16" s="1"/>
  <c r="F173" i="16" a="1"/>
  <c r="F173" i="16" s="1"/>
  <c r="G173" i="16" a="1"/>
  <c r="G173" i="16" s="1"/>
  <c r="BK19" i="16" l="1"/>
  <c r="H173" i="16"/>
  <c r="AE19" i="16"/>
  <c r="BG19" i="16" s="1"/>
  <c r="AG19" i="16"/>
  <c r="AD19" i="16"/>
  <c r="BF19" i="16" s="1"/>
  <c r="AF19" i="16"/>
  <c r="R21" i="16"/>
  <c r="AC19" i="16"/>
  <c r="BE19" i="16" s="1"/>
  <c r="AA20" i="16"/>
  <c r="AN18" i="16"/>
  <c r="BJ18" i="16" s="1"/>
  <c r="BH18" i="16"/>
  <c r="O21" i="16"/>
  <c r="Y20" i="16"/>
  <c r="P21" i="16" s="1"/>
  <c r="X20" i="16"/>
  <c r="AP20" i="16" s="1"/>
  <c r="W175" i="16"/>
  <c r="Z20" i="16"/>
  <c r="AH20" i="16"/>
  <c r="L174" i="16"/>
  <c r="T174" i="16"/>
  <c r="I175" i="16" a="1"/>
  <c r="I175" i="16" s="1"/>
  <c r="K175" i="16"/>
  <c r="Q175" i="16" s="1"/>
  <c r="E175" i="16"/>
  <c r="J175" i="16" s="1"/>
  <c r="F174" i="16" a="1"/>
  <c r="F174" i="16" s="1"/>
  <c r="G174" i="16" a="1"/>
  <c r="G174" i="16" s="1"/>
  <c r="B177" i="16"/>
  <c r="AM177" i="16" s="1"/>
  <c r="C176" i="16"/>
  <c r="AO21" i="16" l="1"/>
  <c r="BK20" i="16"/>
  <c r="BD21" i="16"/>
  <c r="H174" i="16"/>
  <c r="AI19" i="16"/>
  <c r="AJ19" i="16" s="1"/>
  <c r="BH19" i="16" s="1"/>
  <c r="AC20" i="16"/>
  <c r="BE20" i="16" s="1"/>
  <c r="AA21" i="16"/>
  <c r="AG20" i="16"/>
  <c r="AF20" i="16"/>
  <c r="AE20" i="16"/>
  <c r="BG20" i="16" s="1"/>
  <c r="AD20" i="16"/>
  <c r="BF20" i="16" s="1"/>
  <c r="W176" i="16"/>
  <c r="AL20" i="16"/>
  <c r="BI20" i="16" s="1"/>
  <c r="S21" i="16"/>
  <c r="V21" i="16"/>
  <c r="L175" i="16"/>
  <c r="T175" i="16"/>
  <c r="I176" i="16" a="1"/>
  <c r="I176" i="16" s="1"/>
  <c r="E176" i="16"/>
  <c r="J176" i="16" s="1"/>
  <c r="K176" i="16"/>
  <c r="Q176" i="16" s="1"/>
  <c r="B178" i="16"/>
  <c r="AM178" i="16" s="1"/>
  <c r="C177" i="16"/>
  <c r="F175" i="16" a="1"/>
  <c r="F175" i="16" s="1"/>
  <c r="G175" i="16" a="1"/>
  <c r="G175" i="16" s="1"/>
  <c r="H175" i="16" l="1"/>
  <c r="AN19" i="16"/>
  <c r="BJ19" i="16" s="1"/>
  <c r="AI20" i="16"/>
  <c r="O22" i="16"/>
  <c r="AB21" i="16"/>
  <c r="Y21" i="16"/>
  <c r="P22" i="16" s="1"/>
  <c r="X21" i="16"/>
  <c r="AP21" i="16" s="1"/>
  <c r="R22" i="16"/>
  <c r="W177" i="16"/>
  <c r="Z21" i="16"/>
  <c r="L176" i="16"/>
  <c r="T176" i="16"/>
  <c r="I177" i="16" a="1"/>
  <c r="I177" i="16" s="1"/>
  <c r="K177" i="16"/>
  <c r="Q177" i="16" s="1"/>
  <c r="E177" i="16"/>
  <c r="J177" i="16" s="1"/>
  <c r="B179" i="16"/>
  <c r="AM179" i="16" s="1"/>
  <c r="C178" i="16"/>
  <c r="F176" i="16" a="1"/>
  <c r="F176" i="16" s="1"/>
  <c r="G176" i="16" a="1"/>
  <c r="G176" i="16" s="1"/>
  <c r="AO22" i="16" l="1"/>
  <c r="BK21" i="16"/>
  <c r="H176" i="16"/>
  <c r="BD22" i="16"/>
  <c r="AL21" i="16"/>
  <c r="BI21" i="16" s="1"/>
  <c r="AJ20" i="16"/>
  <c r="AG21" i="16"/>
  <c r="AF21" i="16"/>
  <c r="AE21" i="16"/>
  <c r="BG21" i="16" s="1"/>
  <c r="AD21" i="16"/>
  <c r="BF21" i="16" s="1"/>
  <c r="AC21" i="16"/>
  <c r="BE21" i="16" s="1"/>
  <c r="W178" i="16"/>
  <c r="AA22" i="16"/>
  <c r="V22" i="16"/>
  <c r="AB22" i="16" s="1"/>
  <c r="S22" i="16"/>
  <c r="AH21" i="16"/>
  <c r="L177" i="16"/>
  <c r="T177" i="16"/>
  <c r="I178" i="16" a="1"/>
  <c r="I178" i="16" s="1"/>
  <c r="K178" i="16"/>
  <c r="Q178" i="16" s="1"/>
  <c r="E178" i="16"/>
  <c r="J178" i="16" s="1"/>
  <c r="C179" i="16"/>
  <c r="B180" i="16"/>
  <c r="AM180" i="16" s="1"/>
  <c r="F177" i="16" a="1"/>
  <c r="F177" i="16" s="1"/>
  <c r="G177" i="16" a="1"/>
  <c r="G177" i="16" s="1"/>
  <c r="H177" i="16" l="1"/>
  <c r="AI21" i="16"/>
  <c r="AN20" i="16"/>
  <c r="BJ20" i="16" s="1"/>
  <c r="BH20" i="16"/>
  <c r="O23" i="16"/>
  <c r="Y22" i="16"/>
  <c r="P23" i="16" s="1"/>
  <c r="X22" i="16"/>
  <c r="AP22" i="16" s="1"/>
  <c r="R23" i="16"/>
  <c r="W179" i="16"/>
  <c r="AH22" i="16"/>
  <c r="Z22" i="16"/>
  <c r="L178" i="16"/>
  <c r="T178" i="16"/>
  <c r="B181" i="16"/>
  <c r="AM181" i="16" s="1"/>
  <c r="C180" i="16"/>
  <c r="I179" i="16" a="1"/>
  <c r="I179" i="16" s="1"/>
  <c r="E179" i="16"/>
  <c r="J179" i="16" s="1"/>
  <c r="K179" i="16"/>
  <c r="Q179" i="16" s="1"/>
  <c r="F178" i="16" a="1"/>
  <c r="F178" i="16" s="1"/>
  <c r="G178" i="16" a="1"/>
  <c r="G178" i="16" s="1"/>
  <c r="AO23" i="16" l="1"/>
  <c r="BD23" i="16"/>
  <c r="BK22" i="16"/>
  <c r="H178" i="16"/>
  <c r="AF22" i="16"/>
  <c r="AJ21" i="16"/>
  <c r="AN21" i="16" s="1"/>
  <c r="BJ21" i="16" s="1"/>
  <c r="AC22" i="16"/>
  <c r="BE22" i="16" s="1"/>
  <c r="AA23" i="16"/>
  <c r="AG22" i="16"/>
  <c r="AE22" i="16"/>
  <c r="BG22" i="16" s="1"/>
  <c r="AD22" i="16"/>
  <c r="BF22" i="16" s="1"/>
  <c r="AM23" i="16"/>
  <c r="R24" i="16"/>
  <c r="W180" i="16"/>
  <c r="AL22" i="16"/>
  <c r="BI22" i="16" s="1"/>
  <c r="V23" i="16"/>
  <c r="AB23" i="16" s="1"/>
  <c r="S23" i="16"/>
  <c r="L179" i="16"/>
  <c r="T179" i="16"/>
  <c r="F179" i="16" a="1"/>
  <c r="F179" i="16" s="1"/>
  <c r="G179" i="16" a="1"/>
  <c r="G179" i="16" s="1"/>
  <c r="I180" i="16" a="1"/>
  <c r="I180" i="16" s="1"/>
  <c r="E180" i="16"/>
  <c r="J180" i="16" s="1"/>
  <c r="K180" i="16"/>
  <c r="Q180" i="16" s="1"/>
  <c r="B182" i="16"/>
  <c r="AM182" i="16" s="1"/>
  <c r="C181" i="16"/>
  <c r="H179" i="16" l="1"/>
  <c r="BH21" i="16"/>
  <c r="AI22" i="16"/>
  <c r="O24" i="16"/>
  <c r="Y23" i="16"/>
  <c r="P24" i="16" s="1"/>
  <c r="X23" i="16"/>
  <c r="AP23" i="16" s="1"/>
  <c r="W181" i="16"/>
  <c r="Z23" i="16"/>
  <c r="AH23" i="16"/>
  <c r="L180" i="16"/>
  <c r="T180" i="16"/>
  <c r="F180" i="16" a="1"/>
  <c r="F180" i="16" s="1"/>
  <c r="G180" i="16" a="1"/>
  <c r="G180" i="16" s="1"/>
  <c r="I181" i="16" a="1"/>
  <c r="I181" i="16" s="1"/>
  <c r="E181" i="16"/>
  <c r="J181" i="16" s="1"/>
  <c r="K181" i="16"/>
  <c r="Q181" i="16" s="1"/>
  <c r="C182" i="16"/>
  <c r="B183" i="16"/>
  <c r="AM183" i="16" s="1"/>
  <c r="AO24" i="16" l="1"/>
  <c r="BK23" i="16"/>
  <c r="BD24" i="16"/>
  <c r="H180" i="16"/>
  <c r="AJ22" i="16"/>
  <c r="AN22" i="16" s="1"/>
  <c r="BJ22" i="16" s="1"/>
  <c r="AC23" i="16"/>
  <c r="BE23" i="16" s="1"/>
  <c r="AL23" i="16"/>
  <c r="BI23" i="16" s="1"/>
  <c r="AG23" i="16"/>
  <c r="AF23" i="16"/>
  <c r="AE23" i="16"/>
  <c r="BG23" i="16" s="1"/>
  <c r="AD23" i="16"/>
  <c r="R25" i="16"/>
  <c r="W182" i="16"/>
  <c r="AA24" i="16"/>
  <c r="S24" i="16"/>
  <c r="V24" i="16"/>
  <c r="AB24" i="16" s="1"/>
  <c r="L181" i="16"/>
  <c r="T181" i="16"/>
  <c r="F181" i="16" a="1"/>
  <c r="F181" i="16" s="1"/>
  <c r="G181" i="16" a="1"/>
  <c r="G181" i="16" s="1"/>
  <c r="C183" i="16"/>
  <c r="B184" i="16"/>
  <c r="AM184" i="16" s="1"/>
  <c r="I182" i="16" a="1"/>
  <c r="I182" i="16" s="1"/>
  <c r="K182" i="16"/>
  <c r="Q182" i="16" s="1"/>
  <c r="E182" i="16"/>
  <c r="J182" i="16" s="1"/>
  <c r="H181" i="16" l="1"/>
  <c r="BH22" i="16"/>
  <c r="AI23" i="16"/>
  <c r="BF23" i="16"/>
  <c r="O25" i="16"/>
  <c r="Y24" i="16"/>
  <c r="P25" i="16" s="1"/>
  <c r="X24" i="16"/>
  <c r="AP24" i="16" s="1"/>
  <c r="W183" i="16"/>
  <c r="AH24" i="16"/>
  <c r="Z24" i="16"/>
  <c r="L182" i="16"/>
  <c r="T182" i="16"/>
  <c r="F182" i="16" a="1"/>
  <c r="F182" i="16" s="1"/>
  <c r="G182" i="16" a="1"/>
  <c r="G182" i="16" s="1"/>
  <c r="B185" i="16"/>
  <c r="AM185" i="16" s="1"/>
  <c r="C184" i="16"/>
  <c r="I183" i="16" a="1"/>
  <c r="I183" i="16" s="1"/>
  <c r="E183" i="16"/>
  <c r="J183" i="16" s="1"/>
  <c r="K183" i="16"/>
  <c r="Q183" i="16" s="1"/>
  <c r="AO25" i="16" l="1"/>
  <c r="BK24" i="16"/>
  <c r="BD25" i="16"/>
  <c r="H182" i="16"/>
  <c r="AJ23" i="16"/>
  <c r="AN23" i="16" s="1"/>
  <c r="BJ23" i="16" s="1"/>
  <c r="AC24" i="16"/>
  <c r="BE24" i="16" s="1"/>
  <c r="R26" i="16"/>
  <c r="AA25" i="16"/>
  <c r="AG24" i="16"/>
  <c r="AF24" i="16"/>
  <c r="AE24" i="16"/>
  <c r="BG24" i="16" s="1"/>
  <c r="AD24" i="16"/>
  <c r="BF24" i="16" s="1"/>
  <c r="W184" i="16"/>
  <c r="AL24" i="16"/>
  <c r="BI24" i="16" s="1"/>
  <c r="V25" i="16"/>
  <c r="AB25" i="16" s="1"/>
  <c r="S25" i="16"/>
  <c r="L183" i="16"/>
  <c r="T183" i="16"/>
  <c r="F183" i="16" a="1"/>
  <c r="F183" i="16" s="1"/>
  <c r="G183" i="16" a="1"/>
  <c r="G183" i="16" s="1"/>
  <c r="I184" i="16" a="1"/>
  <c r="I184" i="16" s="1"/>
  <c r="K184" i="16"/>
  <c r="Q184" i="16" s="1"/>
  <c r="E184" i="16"/>
  <c r="J184" i="16" s="1"/>
  <c r="C185" i="16"/>
  <c r="B186" i="16"/>
  <c r="AM186" i="16" s="1"/>
  <c r="H183" i="16" l="1"/>
  <c r="BH23" i="16"/>
  <c r="AI24" i="16"/>
  <c r="O26" i="16"/>
  <c r="Y25" i="16"/>
  <c r="P26" i="16" s="1"/>
  <c r="X25" i="16"/>
  <c r="AP25" i="16" s="1"/>
  <c r="W185" i="16"/>
  <c r="Z25" i="16"/>
  <c r="L184" i="16"/>
  <c r="T184" i="16"/>
  <c r="I185" i="16" a="1"/>
  <c r="I185" i="16" s="1"/>
  <c r="K185" i="16"/>
  <c r="Q185" i="16" s="1"/>
  <c r="E185" i="16"/>
  <c r="J185" i="16" s="1"/>
  <c r="B187" i="16"/>
  <c r="AM187" i="16" s="1"/>
  <c r="C186" i="16"/>
  <c r="F184" i="16" a="1"/>
  <c r="F184" i="16" s="1"/>
  <c r="G184" i="16" a="1"/>
  <c r="G184" i="16" s="1"/>
  <c r="AO26" i="16" l="1"/>
  <c r="BK25" i="16"/>
  <c r="BD26" i="16"/>
  <c r="H184" i="16"/>
  <c r="AJ24" i="16"/>
  <c r="AN24" i="16" s="1"/>
  <c r="BJ24" i="16" s="1"/>
  <c r="AC25" i="16"/>
  <c r="BE25" i="16" s="1"/>
  <c r="AL25" i="16"/>
  <c r="BI25" i="16" s="1"/>
  <c r="AG25" i="16"/>
  <c r="AF25" i="16"/>
  <c r="AE25" i="16"/>
  <c r="BG25" i="16" s="1"/>
  <c r="AD25" i="16"/>
  <c r="BF25" i="16" s="1"/>
  <c r="R27" i="16"/>
  <c r="W186" i="16"/>
  <c r="AA26" i="16"/>
  <c r="AH25" i="16"/>
  <c r="V26" i="16"/>
  <c r="AB26" i="16" s="1"/>
  <c r="S26" i="16"/>
  <c r="L185" i="16"/>
  <c r="T185" i="16"/>
  <c r="I186" i="16" a="1"/>
  <c r="I186" i="16" s="1"/>
  <c r="E186" i="16"/>
  <c r="J186" i="16" s="1"/>
  <c r="K186" i="16"/>
  <c r="Q186" i="16" s="1"/>
  <c r="B188" i="16"/>
  <c r="AM188" i="16" s="1"/>
  <c r="C187" i="16"/>
  <c r="F185" i="16" a="1"/>
  <c r="F185" i="16" s="1"/>
  <c r="G185" i="16" a="1"/>
  <c r="G185" i="16" s="1"/>
  <c r="H185" i="16" l="1"/>
  <c r="BH24" i="16"/>
  <c r="AI25" i="16"/>
  <c r="O27" i="16"/>
  <c r="Y26" i="16"/>
  <c r="P27" i="16" s="1"/>
  <c r="X26" i="16"/>
  <c r="AP26" i="16" s="1"/>
  <c r="W187" i="16"/>
  <c r="AH26" i="16"/>
  <c r="Z26" i="16"/>
  <c r="L186" i="16"/>
  <c r="T186" i="16"/>
  <c r="I187" i="16" a="1"/>
  <c r="I187" i="16" s="1"/>
  <c r="E187" i="16"/>
  <c r="J187" i="16" s="1"/>
  <c r="K187" i="16"/>
  <c r="Q187" i="16" s="1"/>
  <c r="B189" i="16"/>
  <c r="AM189" i="16" s="1"/>
  <c r="C188" i="16"/>
  <c r="F186" i="16" a="1"/>
  <c r="F186" i="16" s="1"/>
  <c r="G186" i="16" a="1"/>
  <c r="G186" i="16" s="1"/>
  <c r="AO27" i="16" l="1"/>
  <c r="BK26" i="16"/>
  <c r="BD27" i="16"/>
  <c r="H186" i="16"/>
  <c r="AJ25" i="16"/>
  <c r="BH25" i="16" s="1"/>
  <c r="AC26" i="16"/>
  <c r="BE26" i="16" s="1"/>
  <c r="AA27" i="16"/>
  <c r="AG26" i="16"/>
  <c r="AF26" i="16"/>
  <c r="AE26" i="16"/>
  <c r="BG26" i="16" s="1"/>
  <c r="AD26" i="16"/>
  <c r="BF26" i="16" s="1"/>
  <c r="R28" i="16"/>
  <c r="W188" i="16"/>
  <c r="AL26" i="16"/>
  <c r="BI26" i="16" s="1"/>
  <c r="V27" i="16"/>
  <c r="AB27" i="16" s="1"/>
  <c r="S27" i="16"/>
  <c r="L187" i="16"/>
  <c r="T187" i="16"/>
  <c r="F187" i="16" a="1"/>
  <c r="F187" i="16" s="1"/>
  <c r="G187" i="16" a="1"/>
  <c r="G187" i="16" s="1"/>
  <c r="I188" i="16" a="1"/>
  <c r="I188" i="16" s="1"/>
  <c r="K188" i="16"/>
  <c r="Q188" i="16" s="1"/>
  <c r="E188" i="16"/>
  <c r="J188" i="16" s="1"/>
  <c r="B190" i="16"/>
  <c r="AM190" i="16" s="1"/>
  <c r="C189" i="16"/>
  <c r="H187" i="16" l="1"/>
  <c r="AN25" i="16"/>
  <c r="BJ25" i="16" s="1"/>
  <c r="AI26" i="16"/>
  <c r="O28" i="16"/>
  <c r="Y27" i="16"/>
  <c r="P28" i="16" s="1"/>
  <c r="X27" i="16"/>
  <c r="AP27" i="16" s="1"/>
  <c r="W189" i="16"/>
  <c r="Z27" i="16"/>
  <c r="AH27" i="16"/>
  <c r="L188" i="16"/>
  <c r="T188" i="16"/>
  <c r="I189" i="16" a="1"/>
  <c r="I189" i="16" s="1"/>
  <c r="E189" i="16"/>
  <c r="J189" i="16" s="1"/>
  <c r="K189" i="16"/>
  <c r="Q189" i="16" s="1"/>
  <c r="B191" i="16"/>
  <c r="AM191" i="16" s="1"/>
  <c r="C190" i="16"/>
  <c r="F188" i="16" a="1"/>
  <c r="F188" i="16" s="1"/>
  <c r="G188" i="16" a="1"/>
  <c r="G188" i="16" s="1"/>
  <c r="AO28" i="16" l="1"/>
  <c r="BK27" i="16"/>
  <c r="BD28" i="16"/>
  <c r="H188" i="16"/>
  <c r="AJ26" i="16"/>
  <c r="AN26" i="16" s="1"/>
  <c r="BJ26" i="16" s="1"/>
  <c r="AC27" i="16"/>
  <c r="BE27" i="16" s="1"/>
  <c r="AL27" i="16"/>
  <c r="BI27" i="16" s="1"/>
  <c r="AG27" i="16"/>
  <c r="AF27" i="16"/>
  <c r="AE27" i="16"/>
  <c r="BG27" i="16" s="1"/>
  <c r="AD27" i="16"/>
  <c r="BF27" i="16" s="1"/>
  <c r="R29" i="16"/>
  <c r="W190" i="16"/>
  <c r="AA28" i="16"/>
  <c r="S28" i="16"/>
  <c r="V28" i="16"/>
  <c r="AB28" i="16" s="1"/>
  <c r="L189" i="16"/>
  <c r="T189" i="16"/>
  <c r="I190" i="16" a="1"/>
  <c r="I190" i="16" s="1"/>
  <c r="E190" i="16"/>
  <c r="J190" i="16" s="1"/>
  <c r="K190" i="16"/>
  <c r="Q190" i="16" s="1"/>
  <c r="B192" i="16"/>
  <c r="AM192" i="16" s="1"/>
  <c r="C191" i="16"/>
  <c r="F189" i="16" a="1"/>
  <c r="F189" i="16" s="1"/>
  <c r="G189" i="16" a="1"/>
  <c r="G189" i="16" s="1"/>
  <c r="H189" i="16" l="1"/>
  <c r="BH26" i="16"/>
  <c r="AI27" i="16"/>
  <c r="O29" i="16"/>
  <c r="Y28" i="16"/>
  <c r="P29" i="16" s="1"/>
  <c r="X28" i="16"/>
  <c r="AP28" i="16" s="1"/>
  <c r="W191" i="16"/>
  <c r="Z28" i="16"/>
  <c r="AH28" i="16"/>
  <c r="L190" i="16"/>
  <c r="T190" i="16"/>
  <c r="I191" i="16" a="1"/>
  <c r="I191" i="16" s="1"/>
  <c r="K191" i="16"/>
  <c r="Q191" i="16" s="1"/>
  <c r="E191" i="16"/>
  <c r="J191" i="16" s="1"/>
  <c r="B193" i="16"/>
  <c r="AM193" i="16" s="1"/>
  <c r="C192" i="16"/>
  <c r="F190" i="16" a="1"/>
  <c r="F190" i="16" s="1"/>
  <c r="G190" i="16" a="1"/>
  <c r="G190" i="16" s="1"/>
  <c r="AO29" i="16" l="1"/>
  <c r="BK28" i="16"/>
  <c r="BD29" i="16"/>
  <c r="H190" i="16"/>
  <c r="AC28" i="16"/>
  <c r="BE28" i="16" s="1"/>
  <c r="AA29" i="16"/>
  <c r="AJ27" i="16"/>
  <c r="AG28" i="16"/>
  <c r="AF28" i="16"/>
  <c r="AE28" i="16"/>
  <c r="BG28" i="16" s="1"/>
  <c r="AD28" i="16"/>
  <c r="BF28" i="16" s="1"/>
  <c r="R30" i="16"/>
  <c r="W192" i="16"/>
  <c r="AL28" i="16"/>
  <c r="BI28" i="16" s="1"/>
  <c r="S29" i="16"/>
  <c r="V29" i="16"/>
  <c r="AB29" i="16" s="1"/>
  <c r="L191" i="16"/>
  <c r="T191" i="16"/>
  <c r="I192" i="16" a="1"/>
  <c r="I192" i="16" s="1"/>
  <c r="E192" i="16"/>
  <c r="J192" i="16" s="1"/>
  <c r="K192" i="16"/>
  <c r="Q192" i="16" s="1"/>
  <c r="B194" i="16"/>
  <c r="AM194" i="16" s="1"/>
  <c r="C193" i="16"/>
  <c r="G191" i="16" a="1"/>
  <c r="G191" i="16" s="1"/>
  <c r="F191" i="16" a="1"/>
  <c r="F191" i="16" s="1"/>
  <c r="H191" i="16" l="1"/>
  <c r="AN27" i="16"/>
  <c r="BJ27" i="16" s="1"/>
  <c r="BH27" i="16"/>
  <c r="AI28" i="16"/>
  <c r="O30" i="16"/>
  <c r="Y29" i="16"/>
  <c r="P30" i="16" s="1"/>
  <c r="X29" i="16"/>
  <c r="AP29" i="16" s="1"/>
  <c r="W193" i="16"/>
  <c r="AH29" i="16"/>
  <c r="Z29" i="16"/>
  <c r="L192" i="16"/>
  <c r="T192" i="16"/>
  <c r="I193" i="16" a="1"/>
  <c r="I193" i="16" s="1"/>
  <c r="E193" i="16"/>
  <c r="J193" i="16" s="1"/>
  <c r="K193" i="16"/>
  <c r="Q193" i="16" s="1"/>
  <c r="B195" i="16"/>
  <c r="AM195" i="16" s="1"/>
  <c r="C194" i="16"/>
  <c r="F192" i="16" a="1"/>
  <c r="F192" i="16" s="1"/>
  <c r="G192" i="16" a="1"/>
  <c r="G192" i="16" s="1"/>
  <c r="AO30" i="16" l="1"/>
  <c r="BK29" i="16"/>
  <c r="BD30" i="16"/>
  <c r="H192" i="16"/>
  <c r="AC29" i="16"/>
  <c r="BE29" i="16" s="1"/>
  <c r="AL29" i="16"/>
  <c r="BI29" i="16" s="1"/>
  <c r="AJ28" i="16"/>
  <c r="AG29" i="16"/>
  <c r="AF29" i="16"/>
  <c r="AE29" i="16"/>
  <c r="BG29" i="16" s="1"/>
  <c r="AD29" i="16"/>
  <c r="BF29" i="16" s="1"/>
  <c r="R31" i="16"/>
  <c r="W194" i="16"/>
  <c r="AA30" i="16"/>
  <c r="S30" i="16"/>
  <c r="V30" i="16"/>
  <c r="L193" i="16"/>
  <c r="T193" i="16"/>
  <c r="I194" i="16" a="1"/>
  <c r="I194" i="16" s="1"/>
  <c r="K194" i="16"/>
  <c r="Q194" i="16" s="1"/>
  <c r="E194" i="16"/>
  <c r="J194" i="16" s="1"/>
  <c r="B196" i="16"/>
  <c r="AM196" i="16" s="1"/>
  <c r="C195" i="16"/>
  <c r="F193" i="16" a="1"/>
  <c r="F193" i="16" s="1"/>
  <c r="G193" i="16" a="1"/>
  <c r="G193" i="16" s="1"/>
  <c r="H193" i="16" l="1"/>
  <c r="AN28" i="16"/>
  <c r="BJ28" i="16" s="1"/>
  <c r="BH28" i="16"/>
  <c r="AI29" i="16"/>
  <c r="AJ29" i="16" s="1"/>
  <c r="O31" i="16"/>
  <c r="AB30" i="16"/>
  <c r="Y30" i="16"/>
  <c r="P31" i="16" s="1"/>
  <c r="X30" i="16"/>
  <c r="AP30" i="16" s="1"/>
  <c r="W195" i="16"/>
  <c r="Z30" i="16"/>
  <c r="L194" i="16"/>
  <c r="T194" i="16"/>
  <c r="I195" i="16" a="1"/>
  <c r="I195" i="16" s="1"/>
  <c r="K195" i="16"/>
  <c r="Q195" i="16" s="1"/>
  <c r="E195" i="16"/>
  <c r="J195" i="16" s="1"/>
  <c r="B197" i="16"/>
  <c r="AM197" i="16" s="1"/>
  <c r="C196" i="16"/>
  <c r="F194" i="16" a="1"/>
  <c r="F194" i="16" s="1"/>
  <c r="G194" i="16" a="1"/>
  <c r="G194" i="16" s="1"/>
  <c r="AO31" i="16" l="1"/>
  <c r="BK30" i="16"/>
  <c r="BD31" i="16"/>
  <c r="H194" i="16"/>
  <c r="AN29" i="16"/>
  <c r="BJ29" i="16" s="1"/>
  <c r="BH29" i="16"/>
  <c r="AA31" i="16"/>
  <c r="AG30" i="16"/>
  <c r="AF30" i="16"/>
  <c r="AE30" i="16"/>
  <c r="BG30" i="16" s="1"/>
  <c r="AD30" i="16"/>
  <c r="BF30" i="16" s="1"/>
  <c r="AC30" i="16"/>
  <c r="BE30" i="16" s="1"/>
  <c r="R32" i="16"/>
  <c r="W196" i="16"/>
  <c r="AL30" i="16"/>
  <c r="BI30" i="16" s="1"/>
  <c r="V31" i="16"/>
  <c r="AB31" i="16" s="1"/>
  <c r="S31" i="16"/>
  <c r="AH30" i="16"/>
  <c r="L195" i="16"/>
  <c r="T195" i="16"/>
  <c r="I196" i="16" a="1"/>
  <c r="I196" i="16" s="1"/>
  <c r="K196" i="16"/>
  <c r="Q196" i="16" s="1"/>
  <c r="E196" i="16"/>
  <c r="J196" i="16" s="1"/>
  <c r="C197" i="16"/>
  <c r="B198" i="16"/>
  <c r="AM198" i="16" s="1"/>
  <c r="F195" i="16" a="1"/>
  <c r="F195" i="16" s="1"/>
  <c r="G195" i="16" a="1"/>
  <c r="G195" i="16" s="1"/>
  <c r="H195" i="16" l="1"/>
  <c r="AI30" i="16"/>
  <c r="AJ30" i="16" s="1"/>
  <c r="O32" i="16"/>
  <c r="Y31" i="16"/>
  <c r="P32" i="16" s="1"/>
  <c r="X31" i="16"/>
  <c r="AP31" i="16" s="1"/>
  <c r="W197" i="16"/>
  <c r="Z31" i="16"/>
  <c r="L196" i="16"/>
  <c r="T196" i="16"/>
  <c r="B199" i="16"/>
  <c r="AM199" i="16" s="1"/>
  <c r="C198" i="16"/>
  <c r="I197" i="16" a="1"/>
  <c r="I197" i="16" s="1"/>
  <c r="K197" i="16"/>
  <c r="Q197" i="16" s="1"/>
  <c r="E197" i="16"/>
  <c r="J197" i="16" s="1"/>
  <c r="F196" i="16" a="1"/>
  <c r="F196" i="16" s="1"/>
  <c r="G196" i="16" a="1"/>
  <c r="G196" i="16" s="1"/>
  <c r="AO32" i="16" l="1"/>
  <c r="BK31" i="16"/>
  <c r="BD32" i="16"/>
  <c r="H196" i="16"/>
  <c r="AN30" i="16"/>
  <c r="BJ30" i="16" s="1"/>
  <c r="BH30" i="16"/>
  <c r="AC31" i="16"/>
  <c r="BE31" i="16" s="1"/>
  <c r="AL31" i="16"/>
  <c r="BI31" i="16" s="1"/>
  <c r="AG31" i="16"/>
  <c r="AF31" i="16"/>
  <c r="AE31" i="16"/>
  <c r="BG31" i="16" s="1"/>
  <c r="AD31" i="16"/>
  <c r="BF31" i="16" s="1"/>
  <c r="R33" i="16"/>
  <c r="W198" i="16"/>
  <c r="AA32" i="16"/>
  <c r="V32" i="16"/>
  <c r="AB32" i="16" s="1"/>
  <c r="S32" i="16"/>
  <c r="AH31" i="16"/>
  <c r="L197" i="16"/>
  <c r="T197" i="16"/>
  <c r="F197" i="16" a="1"/>
  <c r="F197" i="16" s="1"/>
  <c r="G197" i="16" a="1"/>
  <c r="G197" i="16" s="1"/>
  <c r="I198" i="16" a="1"/>
  <c r="I198" i="16" s="1"/>
  <c r="K198" i="16"/>
  <c r="Q198" i="16" s="1"/>
  <c r="E198" i="16"/>
  <c r="J198" i="16" s="1"/>
  <c r="B200" i="16"/>
  <c r="AM200" i="16" s="1"/>
  <c r="C199" i="16"/>
  <c r="H197" i="16" l="1"/>
  <c r="AI31" i="16"/>
  <c r="AJ31" i="16" s="1"/>
  <c r="O33" i="16"/>
  <c r="Y32" i="16"/>
  <c r="P33" i="16" s="1"/>
  <c r="X32" i="16"/>
  <c r="AP32" i="16" s="1"/>
  <c r="W199" i="16"/>
  <c r="Z32" i="16"/>
  <c r="AH32" i="16"/>
  <c r="L198" i="16"/>
  <c r="T198" i="16"/>
  <c r="I199" i="16" a="1"/>
  <c r="I199" i="16" s="1"/>
  <c r="K199" i="16"/>
  <c r="Q199" i="16" s="1"/>
  <c r="E199" i="16"/>
  <c r="J199" i="16" s="1"/>
  <c r="F198" i="16" a="1"/>
  <c r="F198" i="16" s="1"/>
  <c r="G198" i="16" a="1"/>
  <c r="G198" i="16" s="1"/>
  <c r="B201" i="16"/>
  <c r="AM201" i="16" s="1"/>
  <c r="C200" i="16"/>
  <c r="AO33" i="16" l="1"/>
  <c r="BK32" i="16"/>
  <c r="BD33" i="16"/>
  <c r="H198" i="16"/>
  <c r="AN31" i="16"/>
  <c r="BJ31" i="16" s="1"/>
  <c r="BH31" i="16"/>
  <c r="AC32" i="16"/>
  <c r="BE32" i="16" s="1"/>
  <c r="AA33" i="16"/>
  <c r="AG32" i="16"/>
  <c r="AF32" i="16"/>
  <c r="AE32" i="16"/>
  <c r="BG32" i="16" s="1"/>
  <c r="AD32" i="16"/>
  <c r="BF32" i="16" s="1"/>
  <c r="R34" i="16"/>
  <c r="W200" i="16"/>
  <c r="AL32" i="16"/>
  <c r="BI32" i="16" s="1"/>
  <c r="S33" i="16"/>
  <c r="V33" i="16"/>
  <c r="L199" i="16"/>
  <c r="T199" i="16"/>
  <c r="I200" i="16" a="1"/>
  <c r="I200" i="16" s="1"/>
  <c r="K200" i="16"/>
  <c r="Q200" i="16" s="1"/>
  <c r="E200" i="16"/>
  <c r="J200" i="16" s="1"/>
  <c r="B202" i="16"/>
  <c r="AM202" i="16" s="1"/>
  <c r="C201" i="16"/>
  <c r="F199" i="16" a="1"/>
  <c r="F199" i="16" s="1"/>
  <c r="G199" i="16" a="1"/>
  <c r="G199" i="16" s="1"/>
  <c r="H199" i="16" l="1"/>
  <c r="AI32" i="16"/>
  <c r="AJ32" i="16" s="1"/>
  <c r="O34" i="16"/>
  <c r="AB33" i="16"/>
  <c r="Y33" i="16"/>
  <c r="P34" i="16" s="1"/>
  <c r="X33" i="16"/>
  <c r="AP33" i="16" s="1"/>
  <c r="W201" i="16"/>
  <c r="Z33" i="16"/>
  <c r="L200" i="16"/>
  <c r="T200" i="16"/>
  <c r="I201" i="16" a="1"/>
  <c r="I201" i="16" s="1"/>
  <c r="K201" i="16"/>
  <c r="Q201" i="16" s="1"/>
  <c r="E201" i="16"/>
  <c r="J201" i="16" s="1"/>
  <c r="B203" i="16"/>
  <c r="AM203" i="16" s="1"/>
  <c r="C202" i="16"/>
  <c r="F200" i="16" a="1"/>
  <c r="F200" i="16" s="1"/>
  <c r="G200" i="16" a="1"/>
  <c r="G200" i="16" s="1"/>
  <c r="AO34" i="16" l="1"/>
  <c r="BK33" i="16"/>
  <c r="BD34" i="16"/>
  <c r="H200" i="16"/>
  <c r="AN32" i="16"/>
  <c r="BJ32" i="16" s="1"/>
  <c r="BH32" i="16"/>
  <c r="AL33" i="16"/>
  <c r="BI33" i="16" s="1"/>
  <c r="AG33" i="16"/>
  <c r="AF33" i="16"/>
  <c r="AE33" i="16"/>
  <c r="BG33" i="16" s="1"/>
  <c r="AD33" i="16"/>
  <c r="BF33" i="16" s="1"/>
  <c r="AC33" i="16"/>
  <c r="BE33" i="16" s="1"/>
  <c r="R35" i="16"/>
  <c r="W202" i="16"/>
  <c r="AA34" i="16"/>
  <c r="AH33" i="16"/>
  <c r="V34" i="16"/>
  <c r="AB34" i="16" s="1"/>
  <c r="S34" i="16"/>
  <c r="L201" i="16"/>
  <c r="T201" i="16"/>
  <c r="I202" i="16" a="1"/>
  <c r="I202" i="16" s="1"/>
  <c r="E202" i="16"/>
  <c r="J202" i="16" s="1"/>
  <c r="K202" i="16"/>
  <c r="Q202" i="16" s="1"/>
  <c r="B204" i="16"/>
  <c r="AM204" i="16" s="1"/>
  <c r="C203" i="16"/>
  <c r="F201" i="16" a="1"/>
  <c r="F201" i="16" s="1"/>
  <c r="G201" i="16" a="1"/>
  <c r="G201" i="16" s="1"/>
  <c r="H201" i="16" l="1"/>
  <c r="AI33" i="16"/>
  <c r="AJ33" i="16" s="1"/>
  <c r="O35" i="16"/>
  <c r="Y34" i="16"/>
  <c r="P35" i="16" s="1"/>
  <c r="X34" i="16"/>
  <c r="AP34" i="16" s="1"/>
  <c r="W203" i="16"/>
  <c r="Z34" i="16"/>
  <c r="AH34" i="16"/>
  <c r="L202" i="16"/>
  <c r="T202" i="16"/>
  <c r="I203" i="16" a="1"/>
  <c r="I203" i="16" s="1"/>
  <c r="K203" i="16"/>
  <c r="Q203" i="16" s="1"/>
  <c r="E203" i="16"/>
  <c r="J203" i="16" s="1"/>
  <c r="B205" i="16"/>
  <c r="AM205" i="16" s="1"/>
  <c r="C204" i="16"/>
  <c r="F202" i="16" a="1"/>
  <c r="F202" i="16" s="1"/>
  <c r="G202" i="16" a="1"/>
  <c r="G202" i="16" s="1"/>
  <c r="AO35" i="16" l="1"/>
  <c r="BK34" i="16"/>
  <c r="BD35" i="16"/>
  <c r="H202" i="16"/>
  <c r="AN33" i="16"/>
  <c r="BJ33" i="16" s="1"/>
  <c r="BH33" i="16"/>
  <c r="AC34" i="16"/>
  <c r="BE34" i="16" s="1"/>
  <c r="AA35" i="16"/>
  <c r="AG34" i="16"/>
  <c r="AF34" i="16"/>
  <c r="AE34" i="16"/>
  <c r="BG34" i="16" s="1"/>
  <c r="AD34" i="16"/>
  <c r="BF34" i="16" s="1"/>
  <c r="R36" i="16"/>
  <c r="W204" i="16"/>
  <c r="AL34" i="16"/>
  <c r="BI34" i="16" s="1"/>
  <c r="S35" i="16"/>
  <c r="V35" i="16"/>
  <c r="AB35" i="16" s="1"/>
  <c r="L203" i="16"/>
  <c r="T203" i="16"/>
  <c r="I204" i="16" a="1"/>
  <c r="I204" i="16" s="1"/>
  <c r="K204" i="16"/>
  <c r="Q204" i="16" s="1"/>
  <c r="E204" i="16"/>
  <c r="J204" i="16" s="1"/>
  <c r="B206" i="16"/>
  <c r="AM206" i="16" s="1"/>
  <c r="C205" i="16"/>
  <c r="F203" i="16" a="1"/>
  <c r="F203" i="16" s="1"/>
  <c r="G203" i="16" a="1"/>
  <c r="G203" i="16" s="1"/>
  <c r="H203" i="16" l="1"/>
  <c r="AI34" i="16"/>
  <c r="O36" i="16"/>
  <c r="Y35" i="16"/>
  <c r="P36" i="16" s="1"/>
  <c r="X35" i="16"/>
  <c r="AP35" i="16" s="1"/>
  <c r="W205" i="16"/>
  <c r="AH35" i="16"/>
  <c r="Z35" i="16"/>
  <c r="L204" i="16"/>
  <c r="T204" i="16"/>
  <c r="I205" i="16" a="1"/>
  <c r="I205" i="16" s="1"/>
  <c r="E205" i="16"/>
  <c r="J205" i="16" s="1"/>
  <c r="K205" i="16"/>
  <c r="Q205" i="16" s="1"/>
  <c r="B207" i="16"/>
  <c r="AM207" i="16" s="1"/>
  <c r="C206" i="16"/>
  <c r="F204" i="16" a="1"/>
  <c r="F204" i="16" s="1"/>
  <c r="G204" i="16" a="1"/>
  <c r="G204" i="16" s="1"/>
  <c r="AO36" i="16" l="1"/>
  <c r="BK35" i="16"/>
  <c r="BD36" i="16"/>
  <c r="H204" i="16"/>
  <c r="AC35" i="16"/>
  <c r="BE35" i="16" s="1"/>
  <c r="AL35" i="16"/>
  <c r="BI35" i="16" s="1"/>
  <c r="AJ34" i="16"/>
  <c r="AG35" i="16"/>
  <c r="AF35" i="16"/>
  <c r="AE35" i="16"/>
  <c r="BG35" i="16" s="1"/>
  <c r="AD35" i="16"/>
  <c r="BF35" i="16" s="1"/>
  <c r="R37" i="16"/>
  <c r="W206" i="16"/>
  <c r="AA36" i="16"/>
  <c r="V36" i="16"/>
  <c r="AB36" i="16" s="1"/>
  <c r="S36" i="16"/>
  <c r="L205" i="16"/>
  <c r="T205" i="16"/>
  <c r="I206" i="16" a="1"/>
  <c r="I206" i="16" s="1"/>
  <c r="K206" i="16"/>
  <c r="Q206" i="16" s="1"/>
  <c r="E206" i="16"/>
  <c r="J206" i="16" s="1"/>
  <c r="B208" i="16"/>
  <c r="AM208" i="16" s="1"/>
  <c r="C207" i="16"/>
  <c r="F205" i="16" a="1"/>
  <c r="F205" i="16" s="1"/>
  <c r="G205" i="16" a="1"/>
  <c r="G205" i="16" s="1"/>
  <c r="H205" i="16" l="1"/>
  <c r="AN34" i="16"/>
  <c r="BJ34" i="16" s="1"/>
  <c r="BH34" i="16"/>
  <c r="AI35" i="16"/>
  <c r="AJ35" i="16" s="1"/>
  <c r="O37" i="16"/>
  <c r="Y36" i="16"/>
  <c r="P37" i="16" s="1"/>
  <c r="X36" i="16"/>
  <c r="AP36" i="16" s="1"/>
  <c r="W207" i="16"/>
  <c r="AH36" i="16"/>
  <c r="Z36" i="16"/>
  <c r="L206" i="16"/>
  <c r="T206" i="16"/>
  <c r="I207" i="16" a="1"/>
  <c r="I207" i="16" s="1"/>
  <c r="K207" i="16"/>
  <c r="Q207" i="16" s="1"/>
  <c r="E207" i="16"/>
  <c r="J207" i="16" s="1"/>
  <c r="B209" i="16"/>
  <c r="AM209" i="16" s="1"/>
  <c r="C208" i="16"/>
  <c r="F206" i="16" a="1"/>
  <c r="F206" i="16" s="1"/>
  <c r="G206" i="16" a="1"/>
  <c r="G206" i="16" s="1"/>
  <c r="AO37" i="16" l="1"/>
  <c r="BK36" i="16"/>
  <c r="BD37" i="16"/>
  <c r="H206" i="16"/>
  <c r="AN35" i="16"/>
  <c r="BJ35" i="16" s="1"/>
  <c r="BH35" i="16"/>
  <c r="AC36" i="16"/>
  <c r="BE36" i="16" s="1"/>
  <c r="AA37" i="16"/>
  <c r="AG36" i="16"/>
  <c r="AF36" i="16"/>
  <c r="AE36" i="16"/>
  <c r="BG36" i="16" s="1"/>
  <c r="AD36" i="16"/>
  <c r="BF36" i="16" s="1"/>
  <c r="R38" i="16"/>
  <c r="W208" i="16"/>
  <c r="AL36" i="16"/>
  <c r="BI36" i="16" s="1"/>
  <c r="V37" i="16"/>
  <c r="AB37" i="16" s="1"/>
  <c r="S37" i="16"/>
  <c r="L207" i="16"/>
  <c r="T207" i="16"/>
  <c r="I208" i="16" a="1"/>
  <c r="I208" i="16" s="1"/>
  <c r="E208" i="16"/>
  <c r="J208" i="16" s="1"/>
  <c r="K208" i="16"/>
  <c r="Q208" i="16" s="1"/>
  <c r="B210" i="16"/>
  <c r="AM210" i="16" s="1"/>
  <c r="C209" i="16"/>
  <c r="F207" i="16" a="1"/>
  <c r="F207" i="16" s="1"/>
  <c r="G207" i="16" a="1"/>
  <c r="G207" i="16" s="1"/>
  <c r="H207" i="16" l="1"/>
  <c r="AI36" i="16"/>
  <c r="AJ36" i="16" s="1"/>
  <c r="O38" i="16"/>
  <c r="Y37" i="16"/>
  <c r="P38" i="16" s="1"/>
  <c r="X37" i="16"/>
  <c r="AP37" i="16" s="1"/>
  <c r="W209" i="16"/>
  <c r="Z37" i="16"/>
  <c r="L208" i="16"/>
  <c r="T208" i="16"/>
  <c r="I209" i="16" a="1"/>
  <c r="I209" i="16" s="1"/>
  <c r="K209" i="16"/>
  <c r="Q209" i="16" s="1"/>
  <c r="E209" i="16"/>
  <c r="J209" i="16" s="1"/>
  <c r="C210" i="16"/>
  <c r="B211" i="16"/>
  <c r="AM211" i="16" s="1"/>
  <c r="F208" i="16" a="1"/>
  <c r="F208" i="16" s="1"/>
  <c r="G208" i="16" a="1"/>
  <c r="G208" i="16" s="1"/>
  <c r="AO38" i="16" l="1"/>
  <c r="BK37" i="16"/>
  <c r="BD38" i="16"/>
  <c r="H208" i="16"/>
  <c r="AN36" i="16"/>
  <c r="BJ36" i="16" s="1"/>
  <c r="BH36" i="16"/>
  <c r="AC37" i="16"/>
  <c r="BE37" i="16" s="1"/>
  <c r="AL37" i="16"/>
  <c r="BI37" i="16" s="1"/>
  <c r="AG37" i="16"/>
  <c r="AF37" i="16"/>
  <c r="AE37" i="16"/>
  <c r="BG37" i="16" s="1"/>
  <c r="AD37" i="16"/>
  <c r="BF37" i="16" s="1"/>
  <c r="R39" i="16"/>
  <c r="W210" i="16"/>
  <c r="AA38" i="16"/>
  <c r="S38" i="16"/>
  <c r="V38" i="16"/>
  <c r="AB38" i="16" s="1"/>
  <c r="AH37" i="16"/>
  <c r="L209" i="16"/>
  <c r="T209" i="16"/>
  <c r="B212" i="16"/>
  <c r="AM212" i="16" s="1"/>
  <c r="C211" i="16"/>
  <c r="I210" i="16" a="1"/>
  <c r="I210" i="16" s="1"/>
  <c r="K210" i="16"/>
  <c r="Q210" i="16" s="1"/>
  <c r="E210" i="16"/>
  <c r="J210" i="16" s="1"/>
  <c r="F209" i="16" a="1"/>
  <c r="F209" i="16" s="1"/>
  <c r="G209" i="16" a="1"/>
  <c r="G209" i="16" s="1"/>
  <c r="H209" i="16" l="1"/>
  <c r="AI37" i="16"/>
  <c r="AJ37" i="16" s="1"/>
  <c r="O39" i="16"/>
  <c r="Y38" i="16"/>
  <c r="P39" i="16" s="1"/>
  <c r="X38" i="16"/>
  <c r="AP38" i="16" s="1"/>
  <c r="W211" i="16"/>
  <c r="Z38" i="16"/>
  <c r="L210" i="16"/>
  <c r="T210" i="16"/>
  <c r="F210" i="16" a="1"/>
  <c r="F210" i="16" s="1"/>
  <c r="G210" i="16" a="1"/>
  <c r="G210" i="16" s="1"/>
  <c r="I211" i="16" a="1"/>
  <c r="I211" i="16" s="1"/>
  <c r="E211" i="16"/>
  <c r="J211" i="16" s="1"/>
  <c r="K211" i="16"/>
  <c r="Q211" i="16" s="1"/>
  <c r="C212" i="16"/>
  <c r="B213" i="16"/>
  <c r="AM213" i="16" s="1"/>
  <c r="AO39" i="16" l="1"/>
  <c r="BK38" i="16"/>
  <c r="BD39" i="16"/>
  <c r="H210" i="16"/>
  <c r="AN37" i="16"/>
  <c r="BJ37" i="16" s="1"/>
  <c r="BH37" i="16"/>
  <c r="AC38" i="16"/>
  <c r="BE38" i="16" s="1"/>
  <c r="AA39" i="16"/>
  <c r="AG38" i="16"/>
  <c r="AF38" i="16"/>
  <c r="AE38" i="16"/>
  <c r="BG38" i="16" s="1"/>
  <c r="AD38" i="16"/>
  <c r="BF38" i="16" s="1"/>
  <c r="R40" i="16"/>
  <c r="W212" i="16"/>
  <c r="AL38" i="16"/>
  <c r="BI38" i="16" s="1"/>
  <c r="AH38" i="16"/>
  <c r="S39" i="16"/>
  <c r="V39" i="16"/>
  <c r="AB39" i="16" s="1"/>
  <c r="L211" i="16"/>
  <c r="T211" i="16"/>
  <c r="I212" i="16" a="1"/>
  <c r="I212" i="16" s="1"/>
  <c r="K212" i="16"/>
  <c r="Q212" i="16" s="1"/>
  <c r="E212" i="16"/>
  <c r="J212" i="16" s="1"/>
  <c r="B214" i="16"/>
  <c r="AM214" i="16" s="1"/>
  <c r="C213" i="16"/>
  <c r="F211" i="16" a="1"/>
  <c r="F211" i="16" s="1"/>
  <c r="G211" i="16" a="1"/>
  <c r="G211" i="16" s="1"/>
  <c r="H211" i="16" l="1"/>
  <c r="AI38" i="16"/>
  <c r="AJ38" i="16" s="1"/>
  <c r="O40" i="16"/>
  <c r="Y39" i="16"/>
  <c r="P40" i="16" s="1"/>
  <c r="X39" i="16"/>
  <c r="AP39" i="16" s="1"/>
  <c r="W213" i="16"/>
  <c r="AH39" i="16"/>
  <c r="Z39" i="16"/>
  <c r="L212" i="16"/>
  <c r="T212" i="16"/>
  <c r="I213" i="16" a="1"/>
  <c r="I213" i="16" s="1"/>
  <c r="K213" i="16"/>
  <c r="Q213" i="16" s="1"/>
  <c r="E213" i="16"/>
  <c r="J213" i="16" s="1"/>
  <c r="B215" i="16"/>
  <c r="AM215" i="16" s="1"/>
  <c r="C214" i="16"/>
  <c r="F212" i="16" a="1"/>
  <c r="F212" i="16" s="1"/>
  <c r="G212" i="16" a="1"/>
  <c r="G212" i="16" s="1"/>
  <c r="AO40" i="16" l="1"/>
  <c r="BK39" i="16"/>
  <c r="BD40" i="16"/>
  <c r="H212" i="16"/>
  <c r="AN38" i="16"/>
  <c r="BJ38" i="16" s="1"/>
  <c r="BH38" i="16"/>
  <c r="AC39" i="16"/>
  <c r="BE39" i="16" s="1"/>
  <c r="AL39" i="16"/>
  <c r="BI39" i="16" s="1"/>
  <c r="AG39" i="16"/>
  <c r="AF39" i="16"/>
  <c r="AE39" i="16"/>
  <c r="BG39" i="16" s="1"/>
  <c r="AD39" i="16"/>
  <c r="BF39" i="16" s="1"/>
  <c r="R41" i="16"/>
  <c r="W214" i="16"/>
  <c r="AA40" i="16"/>
  <c r="V40" i="16"/>
  <c r="AB40" i="16" s="1"/>
  <c r="S40" i="16"/>
  <c r="L213" i="16"/>
  <c r="T213" i="16"/>
  <c r="B216" i="16"/>
  <c r="AM216" i="16" s="1"/>
  <c r="C215" i="16"/>
  <c r="I214" i="16" a="1"/>
  <c r="I214" i="16" s="1"/>
  <c r="E214" i="16"/>
  <c r="J214" i="16" s="1"/>
  <c r="K214" i="16"/>
  <c r="Q214" i="16" s="1"/>
  <c r="F213" i="16" a="1"/>
  <c r="F213" i="16" s="1"/>
  <c r="G213" i="16" a="1"/>
  <c r="G213" i="16" s="1"/>
  <c r="H213" i="16" l="1"/>
  <c r="AI39" i="16"/>
  <c r="AJ39" i="16" s="1"/>
  <c r="O41" i="16"/>
  <c r="Y40" i="16"/>
  <c r="P41" i="16" s="1"/>
  <c r="X40" i="16"/>
  <c r="AP40" i="16" s="1"/>
  <c r="W215" i="16"/>
  <c r="AH40" i="16"/>
  <c r="Z40" i="16"/>
  <c r="L214" i="16"/>
  <c r="T214" i="16"/>
  <c r="F214" i="16" a="1"/>
  <c r="F214" i="16" s="1"/>
  <c r="G214" i="16" a="1"/>
  <c r="G214" i="16" s="1"/>
  <c r="I215" i="16" a="1"/>
  <c r="I215" i="16" s="1"/>
  <c r="E215" i="16"/>
  <c r="J215" i="16" s="1"/>
  <c r="K215" i="16"/>
  <c r="Q215" i="16" s="1"/>
  <c r="B217" i="16"/>
  <c r="AM217" i="16" s="1"/>
  <c r="C216" i="16"/>
  <c r="AO41" i="16" l="1"/>
  <c r="BK40" i="16"/>
  <c r="BD41" i="16"/>
  <c r="H214" i="16"/>
  <c r="R42" i="16"/>
  <c r="AN39" i="16"/>
  <c r="BJ39" i="16" s="1"/>
  <c r="BH39" i="16"/>
  <c r="AC40" i="16"/>
  <c r="BE40" i="16" s="1"/>
  <c r="AA41" i="16"/>
  <c r="AG40" i="16"/>
  <c r="AF40" i="16"/>
  <c r="AE40" i="16"/>
  <c r="BG40" i="16" s="1"/>
  <c r="AD40" i="16"/>
  <c r="BF40" i="16" s="1"/>
  <c r="W216" i="16"/>
  <c r="AL40" i="16"/>
  <c r="BI40" i="16" s="1"/>
  <c r="S41" i="16"/>
  <c r="V41" i="16"/>
  <c r="L215" i="16"/>
  <c r="T215" i="16"/>
  <c r="I216" i="16" a="1"/>
  <c r="I216" i="16" s="1"/>
  <c r="E216" i="16"/>
  <c r="J216" i="16" s="1"/>
  <c r="K216" i="16"/>
  <c r="Q216" i="16" s="1"/>
  <c r="B218" i="16"/>
  <c r="AM218" i="16" s="1"/>
  <c r="C217" i="16"/>
  <c r="G215" i="16" a="1"/>
  <c r="G215" i="16" s="1"/>
  <c r="F215" i="16" a="1"/>
  <c r="F215" i="16" s="1"/>
  <c r="H215" i="16" l="1"/>
  <c r="AI40" i="16"/>
  <c r="AJ40" i="16" s="1"/>
  <c r="O42" i="16"/>
  <c r="AB41" i="16"/>
  <c r="Y41" i="16"/>
  <c r="P42" i="16" s="1"/>
  <c r="X41" i="16"/>
  <c r="AP41" i="16" s="1"/>
  <c r="W217" i="16"/>
  <c r="Z41" i="16"/>
  <c r="L216" i="16"/>
  <c r="T216" i="16"/>
  <c r="B219" i="16"/>
  <c r="AM219" i="16" s="1"/>
  <c r="C218" i="16"/>
  <c r="I217" i="16" a="1"/>
  <c r="I217" i="16" s="1"/>
  <c r="E217" i="16"/>
  <c r="J217" i="16" s="1"/>
  <c r="K217" i="16"/>
  <c r="Q217" i="16" s="1"/>
  <c r="F216" i="16" a="1"/>
  <c r="F216" i="16" s="1"/>
  <c r="G216" i="16" a="1"/>
  <c r="G216" i="16" s="1"/>
  <c r="AO42" i="16" l="1"/>
  <c r="BK41" i="16"/>
  <c r="BD42" i="16"/>
  <c r="H216" i="16"/>
  <c r="R43" i="16"/>
  <c r="AN40" i="16"/>
  <c r="BJ40" i="16" s="1"/>
  <c r="BH40" i="16"/>
  <c r="AL41" i="16"/>
  <c r="BI41" i="16" s="1"/>
  <c r="AG41" i="16"/>
  <c r="AF41" i="16"/>
  <c r="AE41" i="16"/>
  <c r="BG41" i="16" s="1"/>
  <c r="AD41" i="16"/>
  <c r="BF41" i="16" s="1"/>
  <c r="AC41" i="16"/>
  <c r="BE41" i="16" s="1"/>
  <c r="W218" i="16"/>
  <c r="AA42" i="16"/>
  <c r="V42" i="16"/>
  <c r="AB42" i="16" s="1"/>
  <c r="S42" i="16"/>
  <c r="AH41" i="16"/>
  <c r="L217" i="16"/>
  <c r="T217" i="16"/>
  <c r="F217" i="16" a="1"/>
  <c r="F217" i="16" s="1"/>
  <c r="G217" i="16" a="1"/>
  <c r="G217" i="16" s="1"/>
  <c r="I218" i="16" a="1"/>
  <c r="I218" i="16" s="1"/>
  <c r="K218" i="16"/>
  <c r="Q218" i="16" s="1"/>
  <c r="E218" i="16"/>
  <c r="J218" i="16" s="1"/>
  <c r="C219" i="16"/>
  <c r="B220" i="16"/>
  <c r="AM220" i="16" s="1"/>
  <c r="H217" i="16" l="1"/>
  <c r="AI41" i="16"/>
  <c r="AJ41" i="16" s="1"/>
  <c r="O43" i="16"/>
  <c r="Y42" i="16"/>
  <c r="P43" i="16" s="1"/>
  <c r="X42" i="16"/>
  <c r="AP42" i="16" s="1"/>
  <c r="W219" i="16"/>
  <c r="Z42" i="16"/>
  <c r="AH42" i="16"/>
  <c r="L218" i="16"/>
  <c r="T218" i="16"/>
  <c r="I219" i="16" a="1"/>
  <c r="I219" i="16" s="1"/>
  <c r="K219" i="16"/>
  <c r="Q219" i="16" s="1"/>
  <c r="E219" i="16"/>
  <c r="J219" i="16" s="1"/>
  <c r="B221" i="16"/>
  <c r="AM221" i="16" s="1"/>
  <c r="C220" i="16"/>
  <c r="F218" i="16" a="1"/>
  <c r="F218" i="16" s="1"/>
  <c r="G218" i="16" a="1"/>
  <c r="G218" i="16" s="1"/>
  <c r="AO43" i="16" l="1"/>
  <c r="BK42" i="16"/>
  <c r="BD43" i="16"/>
  <c r="H218" i="16"/>
  <c r="AN41" i="16"/>
  <c r="BJ41" i="16" s="1"/>
  <c r="BH41" i="16"/>
  <c r="AC42" i="16"/>
  <c r="BE42" i="16" s="1"/>
  <c r="AA43" i="16"/>
  <c r="AG42" i="16"/>
  <c r="AF42" i="16"/>
  <c r="AE42" i="16"/>
  <c r="BG42" i="16" s="1"/>
  <c r="AD42" i="16"/>
  <c r="BF42" i="16" s="1"/>
  <c r="R44" i="16"/>
  <c r="W220" i="16"/>
  <c r="AL42" i="16"/>
  <c r="BI42" i="16" s="1"/>
  <c r="V43" i="16"/>
  <c r="AB43" i="16" s="1"/>
  <c r="S43" i="16"/>
  <c r="L219" i="16"/>
  <c r="T219" i="16"/>
  <c r="I220" i="16" a="1"/>
  <c r="I220" i="16" s="1"/>
  <c r="E220" i="16"/>
  <c r="J220" i="16" s="1"/>
  <c r="K220" i="16"/>
  <c r="Q220" i="16" s="1"/>
  <c r="C221" i="16"/>
  <c r="B222" i="16"/>
  <c r="AM222" i="16" s="1"/>
  <c r="F219" i="16" a="1"/>
  <c r="F219" i="16" s="1"/>
  <c r="G219" i="16" a="1"/>
  <c r="G219" i="16" s="1"/>
  <c r="H219" i="16" l="1"/>
  <c r="AI42" i="16"/>
  <c r="O44" i="16"/>
  <c r="Y43" i="16"/>
  <c r="P44" i="16" s="1"/>
  <c r="X43" i="16"/>
  <c r="AP43" i="16" s="1"/>
  <c r="W221" i="16"/>
  <c r="AH43" i="16"/>
  <c r="Z43" i="16"/>
  <c r="L220" i="16"/>
  <c r="T220" i="16"/>
  <c r="C222" i="16"/>
  <c r="B223" i="16"/>
  <c r="AM223" i="16" s="1"/>
  <c r="I221" i="16" a="1"/>
  <c r="I221" i="16" s="1"/>
  <c r="K221" i="16"/>
  <c r="Q221" i="16" s="1"/>
  <c r="E221" i="16"/>
  <c r="J221" i="16" s="1"/>
  <c r="F220" i="16" a="1"/>
  <c r="F220" i="16" s="1"/>
  <c r="G220" i="16" a="1"/>
  <c r="G220" i="16" s="1"/>
  <c r="AO44" i="16" l="1"/>
  <c r="BK43" i="16"/>
  <c r="BD44" i="16"/>
  <c r="H220" i="16"/>
  <c r="AC43" i="16"/>
  <c r="BE43" i="16" s="1"/>
  <c r="AL43" i="16"/>
  <c r="BI43" i="16" s="1"/>
  <c r="R45" i="16"/>
  <c r="AJ42" i="16"/>
  <c r="AG43" i="16"/>
  <c r="AF43" i="16"/>
  <c r="AE43" i="16"/>
  <c r="BG43" i="16" s="1"/>
  <c r="AD43" i="16"/>
  <c r="BF43" i="16" s="1"/>
  <c r="W222" i="16"/>
  <c r="AA44" i="16"/>
  <c r="V44" i="16"/>
  <c r="S44" i="16"/>
  <c r="L221" i="16"/>
  <c r="T221" i="16"/>
  <c r="F221" i="16" a="1"/>
  <c r="F221" i="16" s="1"/>
  <c r="G221" i="16" a="1"/>
  <c r="G221" i="16" s="1"/>
  <c r="B224" i="16"/>
  <c r="AM224" i="16" s="1"/>
  <c r="C223" i="16"/>
  <c r="I222" i="16" a="1"/>
  <c r="I222" i="16" s="1"/>
  <c r="K222" i="16"/>
  <c r="Q222" i="16" s="1"/>
  <c r="E222" i="16"/>
  <c r="J222" i="16" s="1"/>
  <c r="H221" i="16" l="1"/>
  <c r="AN42" i="16"/>
  <c r="BJ42" i="16" s="1"/>
  <c r="BH42" i="16"/>
  <c r="AI43" i="16"/>
  <c r="AJ43" i="16" s="1"/>
  <c r="O45" i="16"/>
  <c r="AB44" i="16"/>
  <c r="Y44" i="16"/>
  <c r="P45" i="16" s="1"/>
  <c r="X44" i="16"/>
  <c r="AP44" i="16" s="1"/>
  <c r="W223" i="16"/>
  <c r="Z44" i="16"/>
  <c r="L222" i="16"/>
  <c r="T222" i="16"/>
  <c r="F222" i="16" a="1"/>
  <c r="F222" i="16" s="1"/>
  <c r="G222" i="16" a="1"/>
  <c r="G222" i="16" s="1"/>
  <c r="I223" i="16" a="1"/>
  <c r="I223" i="16" s="1"/>
  <c r="K223" i="16"/>
  <c r="Q223" i="16" s="1"/>
  <c r="E223" i="16"/>
  <c r="J223" i="16" s="1"/>
  <c r="B225" i="16"/>
  <c r="AM225" i="16" s="1"/>
  <c r="C224" i="16"/>
  <c r="AO45" i="16" l="1"/>
  <c r="BK44" i="16"/>
  <c r="BD45" i="16"/>
  <c r="H222" i="16"/>
  <c r="AN43" i="16"/>
  <c r="BJ43" i="16" s="1"/>
  <c r="BH43" i="16"/>
  <c r="AA45" i="16"/>
  <c r="AG44" i="16"/>
  <c r="AF44" i="16"/>
  <c r="AE44" i="16"/>
  <c r="BG44" i="16" s="1"/>
  <c r="AD44" i="16"/>
  <c r="BF44" i="16" s="1"/>
  <c r="AC44" i="16"/>
  <c r="BE44" i="16" s="1"/>
  <c r="R46" i="16"/>
  <c r="W224" i="16"/>
  <c r="AL44" i="16"/>
  <c r="BI44" i="16" s="1"/>
  <c r="AH44" i="16"/>
  <c r="S45" i="16"/>
  <c r="V45" i="16"/>
  <c r="AB45" i="16" s="1"/>
  <c r="L223" i="16"/>
  <c r="T223" i="16"/>
  <c r="F223" i="16" a="1"/>
  <c r="F223" i="16" s="1"/>
  <c r="G223" i="16" a="1"/>
  <c r="G223" i="16" s="1"/>
  <c r="I224" i="16" a="1"/>
  <c r="I224" i="16" s="1"/>
  <c r="K224" i="16"/>
  <c r="Q224" i="16" s="1"/>
  <c r="E224" i="16"/>
  <c r="J224" i="16" s="1"/>
  <c r="B226" i="16"/>
  <c r="AM226" i="16" s="1"/>
  <c r="C225" i="16"/>
  <c r="H223" i="16" l="1"/>
  <c r="AI44" i="16"/>
  <c r="AJ44" i="16" s="1"/>
  <c r="O46" i="16"/>
  <c r="Y45" i="16"/>
  <c r="P46" i="16" s="1"/>
  <c r="X45" i="16"/>
  <c r="AP45" i="16" s="1"/>
  <c r="W225" i="16"/>
  <c r="Z45" i="16"/>
  <c r="L224" i="16"/>
  <c r="T224" i="16"/>
  <c r="I225" i="16" a="1"/>
  <c r="I225" i="16" s="1"/>
  <c r="K225" i="16"/>
  <c r="Q225" i="16" s="1"/>
  <c r="E225" i="16"/>
  <c r="J225" i="16" s="1"/>
  <c r="B227" i="16"/>
  <c r="AM227" i="16" s="1"/>
  <c r="C226" i="16"/>
  <c r="F224" i="16" a="1"/>
  <c r="F224" i="16" s="1"/>
  <c r="G224" i="16" a="1"/>
  <c r="G224" i="16" s="1"/>
  <c r="AO46" i="16" l="1"/>
  <c r="BK45" i="16"/>
  <c r="BD46" i="16"/>
  <c r="H224" i="16"/>
  <c r="AN44" i="16"/>
  <c r="BJ44" i="16" s="1"/>
  <c r="BH44" i="16"/>
  <c r="R47" i="16"/>
  <c r="AC45" i="16"/>
  <c r="BE45" i="16" s="1"/>
  <c r="AL45" i="16"/>
  <c r="BI45" i="16" s="1"/>
  <c r="AG45" i="16"/>
  <c r="AF45" i="16"/>
  <c r="AE45" i="16"/>
  <c r="BG45" i="16" s="1"/>
  <c r="AD45" i="16"/>
  <c r="BF45" i="16" s="1"/>
  <c r="W226" i="16"/>
  <c r="AA46" i="16"/>
  <c r="AH45" i="16"/>
  <c r="V46" i="16"/>
  <c r="AB46" i="16" s="1"/>
  <c r="S46" i="16"/>
  <c r="L225" i="16"/>
  <c r="T225" i="16"/>
  <c r="I226" i="16" a="1"/>
  <c r="I226" i="16" s="1"/>
  <c r="E226" i="16"/>
  <c r="J226" i="16" s="1"/>
  <c r="K226" i="16"/>
  <c r="Q226" i="16" s="1"/>
  <c r="B228" i="16"/>
  <c r="AM228" i="16" s="1"/>
  <c r="C227" i="16"/>
  <c r="F225" i="16" a="1"/>
  <c r="F225" i="16" s="1"/>
  <c r="G225" i="16" a="1"/>
  <c r="G225" i="16" s="1"/>
  <c r="H225" i="16" l="1"/>
  <c r="AI45" i="16"/>
  <c r="AJ45" i="16" s="1"/>
  <c r="O47" i="16"/>
  <c r="Y46" i="16"/>
  <c r="P47" i="16" s="1"/>
  <c r="X46" i="16"/>
  <c r="AP46" i="16" s="1"/>
  <c r="W227" i="16"/>
  <c r="Z46" i="16"/>
  <c r="L226" i="16"/>
  <c r="T226" i="16"/>
  <c r="I227" i="16" a="1"/>
  <c r="I227" i="16" s="1"/>
  <c r="K227" i="16"/>
  <c r="Q227" i="16" s="1"/>
  <c r="E227" i="16"/>
  <c r="J227" i="16" s="1"/>
  <c r="B229" i="16"/>
  <c r="AM229" i="16" s="1"/>
  <c r="C228" i="16"/>
  <c r="F226" i="16" a="1"/>
  <c r="F226" i="16" s="1"/>
  <c r="G226" i="16" a="1"/>
  <c r="G226" i="16" s="1"/>
  <c r="AO47" i="16" l="1"/>
  <c r="BK46" i="16"/>
  <c r="BD47" i="16"/>
  <c r="H226" i="16"/>
  <c r="AN45" i="16"/>
  <c r="BJ45" i="16" s="1"/>
  <c r="BH45" i="16"/>
  <c r="AC46" i="16"/>
  <c r="BE46" i="16" s="1"/>
  <c r="AA47" i="16"/>
  <c r="AG46" i="16"/>
  <c r="AF46" i="16"/>
  <c r="AE46" i="16"/>
  <c r="BG46" i="16" s="1"/>
  <c r="AD46" i="16"/>
  <c r="BF46" i="16" s="1"/>
  <c r="R48" i="16"/>
  <c r="W228" i="16"/>
  <c r="AL46" i="16"/>
  <c r="BI46" i="16" s="1"/>
  <c r="S47" i="16"/>
  <c r="V47" i="16"/>
  <c r="AB47" i="16" s="1"/>
  <c r="AH46" i="16"/>
  <c r="L227" i="16"/>
  <c r="T227" i="16"/>
  <c r="I228" i="16" a="1"/>
  <c r="I228" i="16" s="1"/>
  <c r="E228" i="16"/>
  <c r="J228" i="16" s="1"/>
  <c r="K228" i="16"/>
  <c r="Q228" i="16" s="1"/>
  <c r="C229" i="16"/>
  <c r="B230" i="16"/>
  <c r="AM230" i="16" s="1"/>
  <c r="F227" i="16" a="1"/>
  <c r="F227" i="16" s="1"/>
  <c r="G227" i="16" a="1"/>
  <c r="G227" i="16" s="1"/>
  <c r="H227" i="16" l="1"/>
  <c r="AI46" i="16"/>
  <c r="AJ46" i="16" s="1"/>
  <c r="O48" i="16"/>
  <c r="Y47" i="16"/>
  <c r="P48" i="16" s="1"/>
  <c r="X47" i="16"/>
  <c r="AP47" i="16" s="1"/>
  <c r="W229" i="16"/>
  <c r="AH47" i="16"/>
  <c r="Z47" i="16"/>
  <c r="L228" i="16"/>
  <c r="T228" i="16"/>
  <c r="B231" i="16"/>
  <c r="AM231" i="16" s="1"/>
  <c r="C230" i="16"/>
  <c r="I229" i="16" a="1"/>
  <c r="I229" i="16" s="1"/>
  <c r="E229" i="16"/>
  <c r="J229" i="16" s="1"/>
  <c r="K229" i="16"/>
  <c r="Q229" i="16" s="1"/>
  <c r="F228" i="16" a="1"/>
  <c r="F228" i="16" s="1"/>
  <c r="G228" i="16" a="1"/>
  <c r="G228" i="16" s="1"/>
  <c r="AO48" i="16" l="1"/>
  <c r="BK47" i="16"/>
  <c r="BD48" i="16"/>
  <c r="H228" i="16"/>
  <c r="AN46" i="16"/>
  <c r="BJ46" i="16" s="1"/>
  <c r="BH46" i="16"/>
  <c r="AC47" i="16"/>
  <c r="BE47" i="16" s="1"/>
  <c r="AL47" i="16"/>
  <c r="BI47" i="16" s="1"/>
  <c r="AG47" i="16"/>
  <c r="AF47" i="16"/>
  <c r="AE47" i="16"/>
  <c r="BG47" i="16" s="1"/>
  <c r="AD47" i="16"/>
  <c r="BF47" i="16" s="1"/>
  <c r="R49" i="16"/>
  <c r="W230" i="16"/>
  <c r="AA48" i="16"/>
  <c r="V48" i="16"/>
  <c r="S48" i="16"/>
  <c r="L229" i="16"/>
  <c r="T229" i="16"/>
  <c r="B232" i="16"/>
  <c r="AM232" i="16" s="1"/>
  <c r="C231" i="16"/>
  <c r="F229" i="16" a="1"/>
  <c r="F229" i="16" s="1"/>
  <c r="G229" i="16" a="1"/>
  <c r="G229" i="16" s="1"/>
  <c r="I230" i="16" a="1"/>
  <c r="I230" i="16" s="1"/>
  <c r="E230" i="16"/>
  <c r="J230" i="16" s="1"/>
  <c r="K230" i="16"/>
  <c r="Q230" i="16" s="1"/>
  <c r="H229" i="16" l="1"/>
  <c r="AI47" i="16"/>
  <c r="AJ47" i="16" s="1"/>
  <c r="O49" i="16"/>
  <c r="AB48" i="16"/>
  <c r="Y48" i="16"/>
  <c r="P49" i="16" s="1"/>
  <c r="X48" i="16"/>
  <c r="AP48" i="16" s="1"/>
  <c r="W231" i="16"/>
  <c r="Z48" i="16"/>
  <c r="L230" i="16"/>
  <c r="T230" i="16"/>
  <c r="F230" i="16" a="1"/>
  <c r="F230" i="16" s="1"/>
  <c r="G230" i="16" a="1"/>
  <c r="G230" i="16" s="1"/>
  <c r="B233" i="16"/>
  <c r="AM233" i="16" s="1"/>
  <c r="C232" i="16"/>
  <c r="I231" i="16" a="1"/>
  <c r="I231" i="16" s="1"/>
  <c r="K231" i="16"/>
  <c r="Q231" i="16" s="1"/>
  <c r="E231" i="16"/>
  <c r="J231" i="16" s="1"/>
  <c r="AO49" i="16" l="1"/>
  <c r="BK48" i="16"/>
  <c r="BD49" i="16"/>
  <c r="H230" i="16"/>
  <c r="AN47" i="16"/>
  <c r="BJ47" i="16" s="1"/>
  <c r="BH47" i="16"/>
  <c r="R50" i="16"/>
  <c r="AA49" i="16"/>
  <c r="AG48" i="16"/>
  <c r="AF48" i="16"/>
  <c r="AE48" i="16"/>
  <c r="BG48" i="16" s="1"/>
  <c r="AD48" i="16"/>
  <c r="BF48" i="16" s="1"/>
  <c r="AC48" i="16"/>
  <c r="BE48" i="16" s="1"/>
  <c r="W232" i="16"/>
  <c r="AL48" i="16"/>
  <c r="BI48" i="16" s="1"/>
  <c r="S49" i="16"/>
  <c r="V49" i="16"/>
  <c r="AH48" i="16"/>
  <c r="L231" i="16"/>
  <c r="T231" i="16"/>
  <c r="C233" i="16"/>
  <c r="B234" i="16"/>
  <c r="AM234" i="16" s="1"/>
  <c r="F231" i="16" a="1"/>
  <c r="F231" i="16" s="1"/>
  <c r="G231" i="16" a="1"/>
  <c r="G231" i="16" s="1"/>
  <c r="I232" i="16" a="1"/>
  <c r="I232" i="16" s="1"/>
  <c r="E232" i="16"/>
  <c r="J232" i="16" s="1"/>
  <c r="K232" i="16"/>
  <c r="Q232" i="16" s="1"/>
  <c r="H231" i="16" l="1"/>
  <c r="AI48" i="16"/>
  <c r="AJ48" i="16" s="1"/>
  <c r="O50" i="16"/>
  <c r="AB49" i="16"/>
  <c r="Y49" i="16"/>
  <c r="P50" i="16" s="1"/>
  <c r="X49" i="16"/>
  <c r="AP49" i="16" s="1"/>
  <c r="W233" i="16"/>
  <c r="Z49" i="16"/>
  <c r="L232" i="16"/>
  <c r="T232" i="16"/>
  <c r="F232" i="16" a="1"/>
  <c r="F232" i="16" s="1"/>
  <c r="G232" i="16" a="1"/>
  <c r="G232" i="16" s="1"/>
  <c r="B235" i="16"/>
  <c r="AM235" i="16" s="1"/>
  <c r="C234" i="16"/>
  <c r="I233" i="16" a="1"/>
  <c r="I233" i="16" s="1"/>
  <c r="K233" i="16"/>
  <c r="Q233" i="16" s="1"/>
  <c r="E233" i="16"/>
  <c r="J233" i="16" s="1"/>
  <c r="AO50" i="16" l="1"/>
  <c r="BK49" i="16"/>
  <c r="BD50" i="16"/>
  <c r="H232" i="16"/>
  <c r="AN48" i="16"/>
  <c r="BJ48" i="16" s="1"/>
  <c r="BH48" i="16"/>
  <c r="AL49" i="16"/>
  <c r="BI49" i="16" s="1"/>
  <c r="AG49" i="16"/>
  <c r="AF49" i="16"/>
  <c r="AE49" i="16"/>
  <c r="BG49" i="16" s="1"/>
  <c r="AD49" i="16"/>
  <c r="BF49" i="16" s="1"/>
  <c r="AC49" i="16"/>
  <c r="BE49" i="16" s="1"/>
  <c r="R51" i="16"/>
  <c r="W234" i="16"/>
  <c r="AA50" i="16"/>
  <c r="AH49" i="16"/>
  <c r="V50" i="16"/>
  <c r="AB50" i="16" s="1"/>
  <c r="S50" i="16"/>
  <c r="L233" i="16"/>
  <c r="T233" i="16"/>
  <c r="F233" i="16" a="1"/>
  <c r="F233" i="16" s="1"/>
  <c r="G233" i="16" a="1"/>
  <c r="G233" i="16" s="1"/>
  <c r="I234" i="16" a="1"/>
  <c r="I234" i="16" s="1"/>
  <c r="E234" i="16"/>
  <c r="J234" i="16" s="1"/>
  <c r="K234" i="16"/>
  <c r="Q234" i="16" s="1"/>
  <c r="B236" i="16"/>
  <c r="AM236" i="16" s="1"/>
  <c r="C235" i="16"/>
  <c r="H233" i="16" l="1"/>
  <c r="AI49" i="16"/>
  <c r="AJ49" i="16" s="1"/>
  <c r="O51" i="16"/>
  <c r="Y50" i="16"/>
  <c r="P51" i="16" s="1"/>
  <c r="X50" i="16"/>
  <c r="AP50" i="16" s="1"/>
  <c r="W235" i="16"/>
  <c r="AH50" i="16"/>
  <c r="Z50" i="16"/>
  <c r="L234" i="16"/>
  <c r="T234" i="16"/>
  <c r="I235" i="16" a="1"/>
  <c r="I235" i="16" s="1"/>
  <c r="E235" i="16"/>
  <c r="J235" i="16" s="1"/>
  <c r="K235" i="16"/>
  <c r="Q235" i="16" s="1"/>
  <c r="C236" i="16"/>
  <c r="B237" i="16"/>
  <c r="AM237" i="16" s="1"/>
  <c r="F234" i="16" a="1"/>
  <c r="F234" i="16" s="1"/>
  <c r="G234" i="16" a="1"/>
  <c r="G234" i="16" s="1"/>
  <c r="AO51" i="16" l="1"/>
  <c r="BK50" i="16"/>
  <c r="BD51" i="16"/>
  <c r="H234" i="16"/>
  <c r="AN49" i="16"/>
  <c r="BJ49" i="16" s="1"/>
  <c r="BH49" i="16"/>
  <c r="R52" i="16"/>
  <c r="AC50" i="16"/>
  <c r="BE50" i="16" s="1"/>
  <c r="AA51" i="16"/>
  <c r="AG50" i="16"/>
  <c r="AF50" i="16"/>
  <c r="AE50" i="16"/>
  <c r="BG50" i="16" s="1"/>
  <c r="AD50" i="16"/>
  <c r="BF50" i="16" s="1"/>
  <c r="W236" i="16"/>
  <c r="AL50" i="16"/>
  <c r="BI50" i="16" s="1"/>
  <c r="S51" i="16"/>
  <c r="V51" i="16"/>
  <c r="L235" i="16"/>
  <c r="T235" i="16"/>
  <c r="B238" i="16"/>
  <c r="AM238" i="16" s="1"/>
  <c r="C237" i="16"/>
  <c r="I236" i="16" a="1"/>
  <c r="I236" i="16" s="1"/>
  <c r="K236" i="16"/>
  <c r="Q236" i="16" s="1"/>
  <c r="E236" i="16"/>
  <c r="J236" i="16" s="1"/>
  <c r="F235" i="16" a="1"/>
  <c r="F235" i="16" s="1"/>
  <c r="G235" i="16" a="1"/>
  <c r="G235" i="16" s="1"/>
  <c r="H235" i="16" l="1"/>
  <c r="AI50" i="16"/>
  <c r="AJ50" i="16" s="1"/>
  <c r="O52" i="16"/>
  <c r="AB51" i="16"/>
  <c r="Y51" i="16"/>
  <c r="P52" i="16" s="1"/>
  <c r="X51" i="16"/>
  <c r="AP51" i="16" s="1"/>
  <c r="W237" i="16"/>
  <c r="Z51" i="16"/>
  <c r="L236" i="16"/>
  <c r="T236" i="16"/>
  <c r="F236" i="16" a="1"/>
  <c r="F236" i="16" s="1"/>
  <c r="G236" i="16" a="1"/>
  <c r="G236" i="16" s="1"/>
  <c r="I237" i="16" a="1"/>
  <c r="I237" i="16" s="1"/>
  <c r="K237" i="16"/>
  <c r="Q237" i="16" s="1"/>
  <c r="E237" i="16"/>
  <c r="J237" i="16" s="1"/>
  <c r="B239" i="16"/>
  <c r="AM239" i="16" s="1"/>
  <c r="C238" i="16"/>
  <c r="AO52" i="16" l="1"/>
  <c r="BK51" i="16"/>
  <c r="BD52" i="16"/>
  <c r="H236" i="16"/>
  <c r="AN50" i="16"/>
  <c r="BJ50" i="16" s="1"/>
  <c r="BH50" i="16"/>
  <c r="AL51" i="16"/>
  <c r="BI51" i="16" s="1"/>
  <c r="AG51" i="16"/>
  <c r="AF51" i="16"/>
  <c r="AE51" i="16"/>
  <c r="BG51" i="16" s="1"/>
  <c r="AD51" i="16"/>
  <c r="BF51" i="16" s="1"/>
  <c r="AC51" i="16"/>
  <c r="BE51" i="16" s="1"/>
  <c r="R53" i="16"/>
  <c r="W238" i="16"/>
  <c r="AA52" i="16"/>
  <c r="V52" i="16"/>
  <c r="AB52" i="16" s="1"/>
  <c r="S52" i="16"/>
  <c r="AH51" i="16"/>
  <c r="L237" i="16"/>
  <c r="T237" i="16"/>
  <c r="I238" i="16" a="1"/>
  <c r="I238" i="16" s="1"/>
  <c r="E238" i="16"/>
  <c r="J238" i="16" s="1"/>
  <c r="K238" i="16"/>
  <c r="Q238" i="16" s="1"/>
  <c r="C239" i="16"/>
  <c r="B240" i="16"/>
  <c r="AM240" i="16" s="1"/>
  <c r="F237" i="16" a="1"/>
  <c r="F237" i="16" s="1"/>
  <c r="G237" i="16" a="1"/>
  <c r="G237" i="16" s="1"/>
  <c r="H237" i="16" l="1"/>
  <c r="AI51" i="16"/>
  <c r="AJ51" i="16" s="1"/>
  <c r="O53" i="16"/>
  <c r="Y52" i="16"/>
  <c r="P53" i="16" s="1"/>
  <c r="X52" i="16"/>
  <c r="AP52" i="16" s="1"/>
  <c r="W239" i="16"/>
  <c r="Z52" i="16"/>
  <c r="AH52" i="16"/>
  <c r="L238" i="16"/>
  <c r="T238" i="16"/>
  <c r="I239" i="16" a="1"/>
  <c r="I239" i="16" s="1"/>
  <c r="K239" i="16"/>
  <c r="Q239" i="16" s="1"/>
  <c r="E239" i="16"/>
  <c r="J239" i="16" s="1"/>
  <c r="F238" i="16" a="1"/>
  <c r="F238" i="16" s="1"/>
  <c r="G238" i="16" a="1"/>
  <c r="G238" i="16" s="1"/>
  <c r="B241" i="16"/>
  <c r="AM241" i="16" s="1"/>
  <c r="C240" i="16"/>
  <c r="AO53" i="16" l="1"/>
  <c r="BK52" i="16"/>
  <c r="BD53" i="16"/>
  <c r="H238" i="16"/>
  <c r="AN51" i="16"/>
  <c r="BJ51" i="16" s="1"/>
  <c r="BH51" i="16"/>
  <c r="AC52" i="16"/>
  <c r="BE52" i="16" s="1"/>
  <c r="AA53" i="16"/>
  <c r="R54" i="16"/>
  <c r="AG52" i="16"/>
  <c r="AF52" i="16"/>
  <c r="AE52" i="16"/>
  <c r="BG52" i="16" s="1"/>
  <c r="AD52" i="16"/>
  <c r="BF52" i="16" s="1"/>
  <c r="W240" i="16"/>
  <c r="AL52" i="16"/>
  <c r="BI52" i="16" s="1"/>
  <c r="V53" i="16"/>
  <c r="AB53" i="16" s="1"/>
  <c r="S53" i="16"/>
  <c r="L239" i="16"/>
  <c r="T239" i="16"/>
  <c r="F239" i="16" a="1"/>
  <c r="F239" i="16" s="1"/>
  <c r="G239" i="16" a="1"/>
  <c r="G239" i="16" s="1"/>
  <c r="I240" i="16" a="1"/>
  <c r="I240" i="16" s="1"/>
  <c r="K240" i="16"/>
  <c r="Q240" i="16" s="1"/>
  <c r="E240" i="16"/>
  <c r="J240" i="16" s="1"/>
  <c r="C241" i="16"/>
  <c r="B242" i="16"/>
  <c r="AM242" i="16" s="1"/>
  <c r="H239" i="16" l="1"/>
  <c r="AI52" i="16"/>
  <c r="O54" i="16"/>
  <c r="Y53" i="16"/>
  <c r="P54" i="16" s="1"/>
  <c r="X53" i="16"/>
  <c r="AP53" i="16" s="1"/>
  <c r="W241" i="16"/>
  <c r="Z53" i="16"/>
  <c r="L240" i="16"/>
  <c r="T240" i="16"/>
  <c r="C242" i="16"/>
  <c r="B243" i="16"/>
  <c r="AM243" i="16" s="1"/>
  <c r="F240" i="16" a="1"/>
  <c r="F240" i="16" s="1"/>
  <c r="G240" i="16" a="1"/>
  <c r="G240" i="16" s="1"/>
  <c r="I241" i="16" a="1"/>
  <c r="I241" i="16" s="1"/>
  <c r="E241" i="16"/>
  <c r="J241" i="16" s="1"/>
  <c r="K241" i="16"/>
  <c r="Q241" i="16" s="1"/>
  <c r="AO54" i="16" l="1"/>
  <c r="BK53" i="16"/>
  <c r="BD54" i="16"/>
  <c r="H240" i="16"/>
  <c r="AC53" i="16"/>
  <c r="BE53" i="16" s="1"/>
  <c r="AL53" i="16"/>
  <c r="BI53" i="16" s="1"/>
  <c r="AJ52" i="16"/>
  <c r="AG53" i="16"/>
  <c r="AF53" i="16"/>
  <c r="AE53" i="16"/>
  <c r="BG53" i="16" s="1"/>
  <c r="AD53" i="16"/>
  <c r="BF53" i="16" s="1"/>
  <c r="R55" i="16"/>
  <c r="W242" i="16"/>
  <c r="AA54" i="16"/>
  <c r="V54" i="16"/>
  <c r="AB54" i="16" s="1"/>
  <c r="S54" i="16"/>
  <c r="AH53" i="16"/>
  <c r="L241" i="16"/>
  <c r="T241" i="16"/>
  <c r="F241" i="16" a="1"/>
  <c r="F241" i="16" s="1"/>
  <c r="G241" i="16" a="1"/>
  <c r="G241" i="16" s="1"/>
  <c r="B244" i="16"/>
  <c r="AM244" i="16" s="1"/>
  <c r="C243" i="16"/>
  <c r="I242" i="16" a="1"/>
  <c r="I242" i="16" s="1"/>
  <c r="K242" i="16"/>
  <c r="Q242" i="16" s="1"/>
  <c r="E242" i="16"/>
  <c r="J242" i="16" s="1"/>
  <c r="H241" i="16" l="1"/>
  <c r="AI53" i="16"/>
  <c r="AJ53" i="16" s="1"/>
  <c r="AN52" i="16"/>
  <c r="BJ52" i="16" s="1"/>
  <c r="BH52" i="16"/>
  <c r="O55" i="16"/>
  <c r="Y54" i="16"/>
  <c r="P55" i="16" s="1"/>
  <c r="X54" i="16"/>
  <c r="AP54" i="16" s="1"/>
  <c r="W243" i="16"/>
  <c r="AH54" i="16"/>
  <c r="Z54" i="16"/>
  <c r="L242" i="16"/>
  <c r="T242" i="16"/>
  <c r="F242" i="16" a="1"/>
  <c r="F242" i="16" s="1"/>
  <c r="G242" i="16" a="1"/>
  <c r="G242" i="16" s="1"/>
  <c r="I243" i="16" a="1"/>
  <c r="I243" i="16" s="1"/>
  <c r="K243" i="16"/>
  <c r="Q243" i="16" s="1"/>
  <c r="E243" i="16"/>
  <c r="J243" i="16" s="1"/>
  <c r="C244" i="16"/>
  <c r="B245" i="16"/>
  <c r="AM245" i="16" s="1"/>
  <c r="AO55" i="16" l="1"/>
  <c r="BK54" i="16"/>
  <c r="BD55" i="16"/>
  <c r="H242" i="16"/>
  <c r="AN53" i="16"/>
  <c r="BJ53" i="16" s="1"/>
  <c r="BH53" i="16"/>
  <c r="R56" i="16"/>
  <c r="AC54" i="16"/>
  <c r="BE54" i="16" s="1"/>
  <c r="AA55" i="16"/>
  <c r="AG54" i="16"/>
  <c r="AF54" i="16"/>
  <c r="AE54" i="16"/>
  <c r="BG54" i="16" s="1"/>
  <c r="AD54" i="16"/>
  <c r="BF54" i="16" s="1"/>
  <c r="W244" i="16"/>
  <c r="AL54" i="16"/>
  <c r="BI54" i="16" s="1"/>
  <c r="V55" i="16"/>
  <c r="AB55" i="16" s="1"/>
  <c r="S55" i="16"/>
  <c r="L243" i="16"/>
  <c r="T243" i="16"/>
  <c r="I244" i="16" a="1"/>
  <c r="I244" i="16" s="1"/>
  <c r="E244" i="16"/>
  <c r="J244" i="16" s="1"/>
  <c r="K244" i="16"/>
  <c r="Q244" i="16" s="1"/>
  <c r="F243" i="16" a="1"/>
  <c r="F243" i="16" s="1"/>
  <c r="G243" i="16" a="1"/>
  <c r="G243" i="16" s="1"/>
  <c r="C245" i="16"/>
  <c r="B246" i="16"/>
  <c r="AM246" i="16" s="1"/>
  <c r="H243" i="16" l="1"/>
  <c r="AI54" i="16"/>
  <c r="AJ54" i="16" s="1"/>
  <c r="O56" i="16"/>
  <c r="Y55" i="16"/>
  <c r="P56" i="16" s="1"/>
  <c r="X55" i="16"/>
  <c r="AP55" i="16" s="1"/>
  <c r="W245" i="16"/>
  <c r="Z55" i="16"/>
  <c r="L244" i="16"/>
  <c r="T244" i="16"/>
  <c r="F244" i="16" a="1"/>
  <c r="F244" i="16" s="1"/>
  <c r="G244" i="16" a="1"/>
  <c r="G244" i="16" s="1"/>
  <c r="C246" i="16"/>
  <c r="B247" i="16"/>
  <c r="AM247" i="16" s="1"/>
  <c r="I245" i="16" a="1"/>
  <c r="I245" i="16" s="1"/>
  <c r="K245" i="16"/>
  <c r="Q245" i="16" s="1"/>
  <c r="E245" i="16"/>
  <c r="J245" i="16" s="1"/>
  <c r="AO56" i="16" l="1"/>
  <c r="BK55" i="16"/>
  <c r="BD56" i="16"/>
  <c r="H244" i="16"/>
  <c r="AN54" i="16"/>
  <c r="BJ54" i="16" s="1"/>
  <c r="BH54" i="16"/>
  <c r="AC55" i="16"/>
  <c r="BE55" i="16" s="1"/>
  <c r="AL55" i="16"/>
  <c r="BI55" i="16" s="1"/>
  <c r="AG55" i="16"/>
  <c r="AF55" i="16"/>
  <c r="AE55" i="16"/>
  <c r="BG55" i="16" s="1"/>
  <c r="AD55" i="16"/>
  <c r="BF55" i="16" s="1"/>
  <c r="R57" i="16"/>
  <c r="W246" i="16"/>
  <c r="AA56" i="16"/>
  <c r="AH55" i="16"/>
  <c r="S56" i="16"/>
  <c r="V56" i="16"/>
  <c r="AB56" i="16" s="1"/>
  <c r="L245" i="16"/>
  <c r="T245" i="16"/>
  <c r="C247" i="16"/>
  <c r="B248" i="16"/>
  <c r="AM248" i="16" s="1"/>
  <c r="I246" i="16" a="1"/>
  <c r="I246" i="16" s="1"/>
  <c r="E246" i="16"/>
  <c r="J246" i="16" s="1"/>
  <c r="K246" i="16"/>
  <c r="Q246" i="16" s="1"/>
  <c r="F245" i="16" a="1"/>
  <c r="F245" i="16" s="1"/>
  <c r="G245" i="16" a="1"/>
  <c r="G245" i="16" s="1"/>
  <c r="H245" i="16" l="1"/>
  <c r="AI55" i="16"/>
  <c r="AJ55" i="16" s="1"/>
  <c r="O57" i="16"/>
  <c r="Y56" i="16"/>
  <c r="P57" i="16" s="1"/>
  <c r="X56" i="16"/>
  <c r="AP56" i="16" s="1"/>
  <c r="W247" i="16"/>
  <c r="Z56" i="16"/>
  <c r="AH56" i="16"/>
  <c r="L246" i="16"/>
  <c r="T246" i="16"/>
  <c r="F246" i="16" a="1"/>
  <c r="F246" i="16" s="1"/>
  <c r="G246" i="16" a="1"/>
  <c r="G246" i="16" s="1"/>
  <c r="C248" i="16"/>
  <c r="B249" i="16"/>
  <c r="AM249" i="16" s="1"/>
  <c r="I247" i="16" a="1"/>
  <c r="I247" i="16" s="1"/>
  <c r="K247" i="16"/>
  <c r="Q247" i="16" s="1"/>
  <c r="E247" i="16"/>
  <c r="J247" i="16" s="1"/>
  <c r="AO57" i="16" l="1"/>
  <c r="BK56" i="16"/>
  <c r="BD57" i="16"/>
  <c r="H246" i="16"/>
  <c r="AN55" i="16"/>
  <c r="BJ55" i="16" s="1"/>
  <c r="BH55" i="16"/>
  <c r="AC56" i="16"/>
  <c r="BE56" i="16" s="1"/>
  <c r="AA57" i="16"/>
  <c r="AG56" i="16"/>
  <c r="AF56" i="16"/>
  <c r="AE56" i="16"/>
  <c r="BG56" i="16" s="1"/>
  <c r="AD56" i="16"/>
  <c r="BF56" i="16" s="1"/>
  <c r="R58" i="16"/>
  <c r="S57" i="16"/>
  <c r="W248" i="16"/>
  <c r="AL56" i="16"/>
  <c r="BI56" i="16" s="1"/>
  <c r="V57" i="16"/>
  <c r="AB57" i="16" s="1"/>
  <c r="L247" i="16"/>
  <c r="T247" i="16"/>
  <c r="B250" i="16"/>
  <c r="AM250" i="16" s="1"/>
  <c r="C249" i="16"/>
  <c r="F247" i="16" a="1"/>
  <c r="F247" i="16" s="1"/>
  <c r="G247" i="16" a="1"/>
  <c r="G247" i="16" s="1"/>
  <c r="I248" i="16" a="1"/>
  <c r="I248" i="16" s="1"/>
  <c r="E248" i="16"/>
  <c r="J248" i="16" s="1"/>
  <c r="K248" i="16"/>
  <c r="Q248" i="16" s="1"/>
  <c r="H247" i="16" l="1"/>
  <c r="AI56" i="16"/>
  <c r="O58" i="16"/>
  <c r="Y57" i="16"/>
  <c r="P58" i="16" s="1"/>
  <c r="X57" i="16"/>
  <c r="AP57" i="16" s="1"/>
  <c r="W249" i="16"/>
  <c r="AH57" i="16"/>
  <c r="Z57" i="16"/>
  <c r="L248" i="16"/>
  <c r="T248" i="16"/>
  <c r="F248" i="16" a="1"/>
  <c r="F248" i="16" s="1"/>
  <c r="G248" i="16" a="1"/>
  <c r="G248" i="16" s="1"/>
  <c r="I249" i="16" a="1"/>
  <c r="I249" i="16" s="1"/>
  <c r="K249" i="16"/>
  <c r="Q249" i="16" s="1"/>
  <c r="E249" i="16"/>
  <c r="J249" i="16" s="1"/>
  <c r="B251" i="16"/>
  <c r="AM251" i="16" s="1"/>
  <c r="C250" i="16"/>
  <c r="AO58" i="16" l="1"/>
  <c r="BK57" i="16"/>
  <c r="BD58" i="16"/>
  <c r="H248" i="16"/>
  <c r="AC57" i="16"/>
  <c r="BE57" i="16" s="1"/>
  <c r="R59" i="16"/>
  <c r="AL57" i="16"/>
  <c r="BI57" i="16" s="1"/>
  <c r="AJ56" i="16"/>
  <c r="AG57" i="16"/>
  <c r="AF57" i="16"/>
  <c r="AE57" i="16"/>
  <c r="BG57" i="16" s="1"/>
  <c r="AD57" i="16"/>
  <c r="BF57" i="16" s="1"/>
  <c r="W250" i="16"/>
  <c r="AA58" i="16"/>
  <c r="V58" i="16"/>
  <c r="AB58" i="16" s="1"/>
  <c r="S58" i="16"/>
  <c r="L249" i="16"/>
  <c r="T249" i="16"/>
  <c r="I250" i="16" a="1"/>
  <c r="I250" i="16" s="1"/>
  <c r="E250" i="16"/>
  <c r="J250" i="16" s="1"/>
  <c r="K250" i="16"/>
  <c r="Q250" i="16" s="1"/>
  <c r="C251" i="16"/>
  <c r="B252" i="16"/>
  <c r="AM252" i="16" s="1"/>
  <c r="F249" i="16" a="1"/>
  <c r="F249" i="16" s="1"/>
  <c r="G249" i="16" a="1"/>
  <c r="G249" i="16" s="1"/>
  <c r="H249" i="16" l="1"/>
  <c r="AN56" i="16"/>
  <c r="BJ56" i="16" s="1"/>
  <c r="BH56" i="16"/>
  <c r="AI57" i="16"/>
  <c r="AJ57" i="16" s="1"/>
  <c r="O59" i="16"/>
  <c r="Y58" i="16"/>
  <c r="P59" i="16" s="1"/>
  <c r="X58" i="16"/>
  <c r="AP58" i="16" s="1"/>
  <c r="W251" i="16"/>
  <c r="AH58" i="16"/>
  <c r="Z58" i="16"/>
  <c r="L250" i="16"/>
  <c r="T250" i="16"/>
  <c r="C252" i="16"/>
  <c r="B253" i="16"/>
  <c r="AM253" i="16" s="1"/>
  <c r="F250" i="16" a="1"/>
  <c r="F250" i="16" s="1"/>
  <c r="G250" i="16" a="1"/>
  <c r="G250" i="16" s="1"/>
  <c r="I251" i="16" a="1"/>
  <c r="I251" i="16" s="1"/>
  <c r="E251" i="16"/>
  <c r="J251" i="16" s="1"/>
  <c r="K251" i="16"/>
  <c r="Q251" i="16" s="1"/>
  <c r="AO59" i="16" l="1"/>
  <c r="BK58" i="16"/>
  <c r="BD59" i="16"/>
  <c r="H250" i="16"/>
  <c r="AN57" i="16"/>
  <c r="BJ57" i="16" s="1"/>
  <c r="BH57" i="16"/>
  <c r="AC58" i="16"/>
  <c r="BE58" i="16" s="1"/>
  <c r="R60" i="16"/>
  <c r="AA59" i="16"/>
  <c r="AG58" i="16"/>
  <c r="AF58" i="16"/>
  <c r="AE58" i="16"/>
  <c r="BG58" i="16" s="1"/>
  <c r="AD58" i="16"/>
  <c r="BF58" i="16" s="1"/>
  <c r="W252" i="16"/>
  <c r="AL58" i="16"/>
  <c r="BI58" i="16" s="1"/>
  <c r="V59" i="16"/>
  <c r="S59" i="16"/>
  <c r="L251" i="16"/>
  <c r="T251" i="16"/>
  <c r="F251" i="16" a="1"/>
  <c r="F251" i="16" s="1"/>
  <c r="G251" i="16" a="1"/>
  <c r="G251" i="16" s="1"/>
  <c r="B254" i="16"/>
  <c r="AM254" i="16" s="1"/>
  <c r="C253" i="16"/>
  <c r="I252" i="16" a="1"/>
  <c r="I252" i="16" s="1"/>
  <c r="E252" i="16"/>
  <c r="J252" i="16" s="1"/>
  <c r="K252" i="16"/>
  <c r="Q252" i="16" s="1"/>
  <c r="H251" i="16" l="1"/>
  <c r="AI58" i="16"/>
  <c r="AJ58" i="16" s="1"/>
  <c r="O60" i="16"/>
  <c r="AB59" i="16"/>
  <c r="AH59" i="16" s="1"/>
  <c r="Y59" i="16"/>
  <c r="P60" i="16" s="1"/>
  <c r="X59" i="16"/>
  <c r="AP59" i="16" s="1"/>
  <c r="W253" i="16"/>
  <c r="Z59" i="16"/>
  <c r="L252" i="16"/>
  <c r="T252" i="16"/>
  <c r="I253" i="16" a="1"/>
  <c r="I253" i="16" s="1"/>
  <c r="K253" i="16"/>
  <c r="Q253" i="16" s="1"/>
  <c r="E253" i="16"/>
  <c r="J253" i="16" s="1"/>
  <c r="B255" i="16"/>
  <c r="AM255" i="16" s="1"/>
  <c r="C254" i="16"/>
  <c r="F252" i="16" a="1"/>
  <c r="F252" i="16" s="1"/>
  <c r="G252" i="16" a="1"/>
  <c r="G252" i="16" s="1"/>
  <c r="AO60" i="16" l="1"/>
  <c r="BK59" i="16"/>
  <c r="BD60" i="16"/>
  <c r="H252" i="16"/>
  <c r="R61" i="16"/>
  <c r="AN58" i="16"/>
  <c r="BJ58" i="16" s="1"/>
  <c r="BH58" i="16"/>
  <c r="AL59" i="16"/>
  <c r="BI59" i="16" s="1"/>
  <c r="AG59" i="16"/>
  <c r="AF59" i="16"/>
  <c r="AE59" i="16"/>
  <c r="BG59" i="16" s="1"/>
  <c r="AD59" i="16"/>
  <c r="BF59" i="16" s="1"/>
  <c r="AC59" i="16"/>
  <c r="BE59" i="16" s="1"/>
  <c r="W254" i="16"/>
  <c r="AA60" i="16"/>
  <c r="S60" i="16"/>
  <c r="V60" i="16"/>
  <c r="L253" i="16"/>
  <c r="T253" i="16"/>
  <c r="F253" i="16" a="1"/>
  <c r="F253" i="16" s="1"/>
  <c r="G253" i="16" a="1"/>
  <c r="G253" i="16" s="1"/>
  <c r="I254" i="16" a="1"/>
  <c r="I254" i="16" s="1"/>
  <c r="K254" i="16"/>
  <c r="Q254" i="16" s="1"/>
  <c r="E254" i="16"/>
  <c r="J254" i="16" s="1"/>
  <c r="C255" i="16"/>
  <c r="B256" i="16"/>
  <c r="AM256" i="16" s="1"/>
  <c r="H253" i="16" l="1"/>
  <c r="AI59" i="16"/>
  <c r="AJ59" i="16" s="1"/>
  <c r="O61" i="16"/>
  <c r="AB60" i="16"/>
  <c r="Y60" i="16"/>
  <c r="P61" i="16" s="1"/>
  <c r="X60" i="16"/>
  <c r="AP60" i="16" s="1"/>
  <c r="W255" i="16"/>
  <c r="Z60" i="16"/>
  <c r="L254" i="16"/>
  <c r="T254" i="16"/>
  <c r="B257" i="16"/>
  <c r="AM257" i="16" s="1"/>
  <c r="C256" i="16"/>
  <c r="F254" i="16" a="1"/>
  <c r="F254" i="16" s="1"/>
  <c r="G254" i="16" a="1"/>
  <c r="G254" i="16" s="1"/>
  <c r="I255" i="16" a="1"/>
  <c r="I255" i="16" s="1"/>
  <c r="K255" i="16"/>
  <c r="Q255" i="16" s="1"/>
  <c r="E255" i="16"/>
  <c r="J255" i="16" s="1"/>
  <c r="AO61" i="16" l="1"/>
  <c r="BK60" i="16"/>
  <c r="BD61" i="16"/>
  <c r="H254" i="16"/>
  <c r="AN59" i="16"/>
  <c r="BJ59" i="16" s="1"/>
  <c r="BH59" i="16"/>
  <c r="AA61" i="16"/>
  <c r="AG60" i="16"/>
  <c r="AF60" i="16"/>
  <c r="AE60" i="16"/>
  <c r="BG60" i="16" s="1"/>
  <c r="AD60" i="16"/>
  <c r="BF60" i="16" s="1"/>
  <c r="AC60" i="16"/>
  <c r="BE60" i="16" s="1"/>
  <c r="R62" i="16"/>
  <c r="W256" i="16"/>
  <c r="AL60" i="16"/>
  <c r="BI60" i="16" s="1"/>
  <c r="AH60" i="16"/>
  <c r="V61" i="16"/>
  <c r="AB61" i="16" s="1"/>
  <c r="S61" i="16"/>
  <c r="L255" i="16"/>
  <c r="T255" i="16"/>
  <c r="F255" i="16" a="1"/>
  <c r="F255" i="16" s="1"/>
  <c r="G255" i="16" a="1"/>
  <c r="G255" i="16" s="1"/>
  <c r="I256" i="16" a="1"/>
  <c r="I256" i="16" s="1"/>
  <c r="K256" i="16"/>
  <c r="Q256" i="16" s="1"/>
  <c r="E256" i="16"/>
  <c r="J256" i="16" s="1"/>
  <c r="B258" i="16"/>
  <c r="AM258" i="16" s="1"/>
  <c r="C257" i="16"/>
  <c r="H255" i="16" l="1"/>
  <c r="AI60" i="16"/>
  <c r="AJ60" i="16" s="1"/>
  <c r="O62" i="16"/>
  <c r="Y61" i="16"/>
  <c r="P62" i="16" s="1"/>
  <c r="X61" i="16"/>
  <c r="AP61" i="16" s="1"/>
  <c r="W257" i="16"/>
  <c r="Z61" i="16"/>
  <c r="AH61" i="16"/>
  <c r="L256" i="16"/>
  <c r="T256" i="16"/>
  <c r="B259" i="16"/>
  <c r="AM259" i="16" s="1"/>
  <c r="C258" i="16"/>
  <c r="I257" i="16" a="1"/>
  <c r="I257" i="16" s="1"/>
  <c r="K257" i="16"/>
  <c r="Q257" i="16" s="1"/>
  <c r="E257" i="16"/>
  <c r="J257" i="16" s="1"/>
  <c r="F256" i="16" a="1"/>
  <c r="F256" i="16" s="1"/>
  <c r="G256" i="16" a="1"/>
  <c r="G256" i="16" s="1"/>
  <c r="AO62" i="16" l="1"/>
  <c r="BK61" i="16"/>
  <c r="BD62" i="16"/>
  <c r="H256" i="16"/>
  <c r="AN60" i="16"/>
  <c r="BJ60" i="16" s="1"/>
  <c r="BH60" i="16"/>
  <c r="AD61" i="16"/>
  <c r="BF61" i="16" s="1"/>
  <c r="AL61" i="16"/>
  <c r="BI61" i="16" s="1"/>
  <c r="AG61" i="16"/>
  <c r="AF61" i="16"/>
  <c r="AE61" i="16"/>
  <c r="BG61" i="16" s="1"/>
  <c r="AC61" i="16"/>
  <c r="BE61" i="16" s="1"/>
  <c r="R63" i="16"/>
  <c r="W258" i="16"/>
  <c r="AA62" i="16"/>
  <c r="S62" i="16"/>
  <c r="V62" i="16"/>
  <c r="AB62" i="16" s="1"/>
  <c r="L257" i="16"/>
  <c r="T257" i="16"/>
  <c r="F257" i="16" a="1"/>
  <c r="F257" i="16" s="1"/>
  <c r="G257" i="16" a="1"/>
  <c r="G257" i="16" s="1"/>
  <c r="I258" i="16" a="1"/>
  <c r="I258" i="16" s="1"/>
  <c r="E258" i="16"/>
  <c r="J258" i="16" s="1"/>
  <c r="K258" i="16"/>
  <c r="Q258" i="16" s="1"/>
  <c r="B260" i="16"/>
  <c r="AM260" i="16" s="1"/>
  <c r="C259" i="16"/>
  <c r="H257" i="16" l="1"/>
  <c r="AI61" i="16"/>
  <c r="O63" i="16"/>
  <c r="Y62" i="16"/>
  <c r="P63" i="16" s="1"/>
  <c r="X62" i="16"/>
  <c r="AP62" i="16" s="1"/>
  <c r="W259" i="16"/>
  <c r="AH62" i="16"/>
  <c r="Z62" i="16"/>
  <c r="L258" i="16"/>
  <c r="T258" i="16"/>
  <c r="I259" i="16" a="1"/>
  <c r="I259" i="16" s="1"/>
  <c r="K259" i="16"/>
  <c r="Q259" i="16" s="1"/>
  <c r="E259" i="16"/>
  <c r="J259" i="16" s="1"/>
  <c r="B261" i="16"/>
  <c r="AM261" i="16" s="1"/>
  <c r="C260" i="16"/>
  <c r="F258" i="16" a="1"/>
  <c r="F258" i="16" s="1"/>
  <c r="G258" i="16" a="1"/>
  <c r="G258" i="16" s="1"/>
  <c r="AO63" i="16" l="1"/>
  <c r="BK62" i="16"/>
  <c r="BD63" i="16"/>
  <c r="H258" i="16"/>
  <c r="AC62" i="16"/>
  <c r="BE62" i="16" s="1"/>
  <c r="R64" i="16"/>
  <c r="AA63" i="16"/>
  <c r="AJ61" i="16"/>
  <c r="AG62" i="16"/>
  <c r="AF62" i="16"/>
  <c r="AE62" i="16"/>
  <c r="BG62" i="16" s="1"/>
  <c r="AD62" i="16"/>
  <c r="BF62" i="16" s="1"/>
  <c r="W260" i="16"/>
  <c r="AL62" i="16"/>
  <c r="BI62" i="16" s="1"/>
  <c r="S63" i="16"/>
  <c r="V63" i="16"/>
  <c r="L259" i="16"/>
  <c r="T259" i="16"/>
  <c r="I260" i="16" a="1"/>
  <c r="I260" i="16" s="1"/>
  <c r="K260" i="16"/>
  <c r="Q260" i="16" s="1"/>
  <c r="E260" i="16"/>
  <c r="J260" i="16" s="1"/>
  <c r="C261" i="16"/>
  <c r="B262" i="16"/>
  <c r="AM262" i="16" s="1"/>
  <c r="F259" i="16" a="1"/>
  <c r="F259" i="16" s="1"/>
  <c r="G259" i="16" a="1"/>
  <c r="G259" i="16" s="1"/>
  <c r="H259" i="16" l="1"/>
  <c r="AN61" i="16"/>
  <c r="BJ61" i="16" s="1"/>
  <c r="BH61" i="16"/>
  <c r="AI62" i="16"/>
  <c r="AJ62" i="16" s="1"/>
  <c r="O64" i="16"/>
  <c r="AB63" i="16"/>
  <c r="Y63" i="16"/>
  <c r="P64" i="16" s="1"/>
  <c r="X63" i="16"/>
  <c r="AP63" i="16" s="1"/>
  <c r="W261" i="16"/>
  <c r="Z63" i="16"/>
  <c r="L260" i="16"/>
  <c r="T260" i="16"/>
  <c r="C262" i="16"/>
  <c r="B263" i="16"/>
  <c r="AM263" i="16" s="1"/>
  <c r="I261" i="16" a="1"/>
  <c r="I261" i="16" s="1"/>
  <c r="K261" i="16"/>
  <c r="Q261" i="16" s="1"/>
  <c r="E261" i="16"/>
  <c r="J261" i="16" s="1"/>
  <c r="F260" i="16" a="1"/>
  <c r="F260" i="16" s="1"/>
  <c r="G260" i="16" a="1"/>
  <c r="G260" i="16" s="1"/>
  <c r="AO64" i="16" l="1"/>
  <c r="BK63" i="16"/>
  <c r="BD64" i="16"/>
  <c r="H260" i="16"/>
  <c r="AN62" i="16"/>
  <c r="BJ62" i="16" s="1"/>
  <c r="BH62" i="16"/>
  <c r="AL63" i="16"/>
  <c r="BI63" i="16" s="1"/>
  <c r="AG63" i="16"/>
  <c r="AF63" i="16"/>
  <c r="AE63" i="16"/>
  <c r="BG63" i="16" s="1"/>
  <c r="AD63" i="16"/>
  <c r="BF63" i="16" s="1"/>
  <c r="AC63" i="16"/>
  <c r="BE63" i="16" s="1"/>
  <c r="R65" i="16"/>
  <c r="W262" i="16"/>
  <c r="AA64" i="16"/>
  <c r="S64" i="16"/>
  <c r="V64" i="16"/>
  <c r="AB64" i="16" s="1"/>
  <c r="AH63" i="16"/>
  <c r="L261" i="16"/>
  <c r="T261" i="16"/>
  <c r="B264" i="16"/>
  <c r="AM264" i="16" s="1"/>
  <c r="C263" i="16"/>
  <c r="F261" i="16" a="1"/>
  <c r="F261" i="16" s="1"/>
  <c r="G261" i="16" a="1"/>
  <c r="G261" i="16" s="1"/>
  <c r="I262" i="16" a="1"/>
  <c r="I262" i="16" s="1"/>
  <c r="K262" i="16"/>
  <c r="Q262" i="16" s="1"/>
  <c r="E262" i="16"/>
  <c r="J262" i="16" s="1"/>
  <c r="H261" i="16" l="1"/>
  <c r="AI63" i="16"/>
  <c r="AJ63" i="16" s="1"/>
  <c r="O65" i="16"/>
  <c r="Y64" i="16"/>
  <c r="P65" i="16" s="1"/>
  <c r="X64" i="16"/>
  <c r="AP64" i="16" s="1"/>
  <c r="W263" i="16"/>
  <c r="AH64" i="16"/>
  <c r="Z64" i="16"/>
  <c r="L262" i="16"/>
  <c r="T262" i="16"/>
  <c r="F262" i="16" a="1"/>
  <c r="F262" i="16" s="1"/>
  <c r="G262" i="16" a="1"/>
  <c r="G262" i="16" s="1"/>
  <c r="I263" i="16" a="1"/>
  <c r="I263" i="16" s="1"/>
  <c r="K263" i="16"/>
  <c r="Q263" i="16" s="1"/>
  <c r="E263" i="16"/>
  <c r="J263" i="16" s="1"/>
  <c r="C264" i="16"/>
  <c r="B265" i="16"/>
  <c r="AM265" i="16" s="1"/>
  <c r="AO65" i="16" l="1"/>
  <c r="BK64" i="16"/>
  <c r="BD65" i="16"/>
  <c r="H262" i="16"/>
  <c r="AN63" i="16"/>
  <c r="BJ63" i="16" s="1"/>
  <c r="BH63" i="16"/>
  <c r="R66" i="16"/>
  <c r="AC64" i="16"/>
  <c r="BE64" i="16" s="1"/>
  <c r="AA65" i="16"/>
  <c r="AG64" i="16"/>
  <c r="AF64" i="16"/>
  <c r="AE64" i="16"/>
  <c r="BG64" i="16" s="1"/>
  <c r="AD64" i="16"/>
  <c r="BF64" i="16" s="1"/>
  <c r="W264" i="16"/>
  <c r="AL64" i="16"/>
  <c r="BI64" i="16" s="1"/>
  <c r="S65" i="16"/>
  <c r="V65" i="16"/>
  <c r="L263" i="16"/>
  <c r="T263" i="16"/>
  <c r="I264" i="16" a="1"/>
  <c r="I264" i="16" s="1"/>
  <c r="K264" i="16"/>
  <c r="Q264" i="16" s="1"/>
  <c r="E264" i="16"/>
  <c r="J264" i="16" s="1"/>
  <c r="F263" i="16" a="1"/>
  <c r="F263" i="16" s="1"/>
  <c r="G263" i="16" a="1"/>
  <c r="G263" i="16" s="1"/>
  <c r="C265" i="16"/>
  <c r="B266" i="16"/>
  <c r="AM266" i="16" s="1"/>
  <c r="H263" i="16" l="1"/>
  <c r="AI64" i="16"/>
  <c r="AJ64" i="16" s="1"/>
  <c r="O66" i="16"/>
  <c r="AB65" i="16"/>
  <c r="Y65" i="16"/>
  <c r="P66" i="16" s="1"/>
  <c r="X65" i="16"/>
  <c r="AP65" i="16" s="1"/>
  <c r="T264" i="16"/>
  <c r="W265" i="16"/>
  <c r="Z65" i="16"/>
  <c r="F264" i="16" a="1"/>
  <c r="F264" i="16" s="1"/>
  <c r="G264" i="16" a="1"/>
  <c r="G264" i="16" s="1"/>
  <c r="I265" i="16" a="1"/>
  <c r="I265" i="16" s="1"/>
  <c r="K265" i="16"/>
  <c r="Q265" i="16" s="1"/>
  <c r="E265" i="16"/>
  <c r="J265" i="16" s="1"/>
  <c r="L264" i="16"/>
  <c r="C266" i="16"/>
  <c r="B267" i="16"/>
  <c r="AM267" i="16" s="1"/>
  <c r="AO66" i="16" l="1"/>
  <c r="BK65" i="16"/>
  <c r="BD66" i="16"/>
  <c r="H264" i="16"/>
  <c r="AN64" i="16"/>
  <c r="BJ64" i="16" s="1"/>
  <c r="BH64" i="16"/>
  <c r="AL65" i="16"/>
  <c r="BI65" i="16" s="1"/>
  <c r="AG65" i="16"/>
  <c r="AF65" i="16"/>
  <c r="AE65" i="16"/>
  <c r="BG65" i="16" s="1"/>
  <c r="AD65" i="16"/>
  <c r="BF65" i="16" s="1"/>
  <c r="AC65" i="16"/>
  <c r="BE65" i="16" s="1"/>
  <c r="R67" i="16"/>
  <c r="W266" i="16"/>
  <c r="AA66" i="16"/>
  <c r="V66" i="16"/>
  <c r="AB66" i="16" s="1"/>
  <c r="S66" i="16"/>
  <c r="AH65" i="16"/>
  <c r="L265" i="16"/>
  <c r="T265" i="16"/>
  <c r="B268" i="16"/>
  <c r="AM268" i="16" s="1"/>
  <c r="C267" i="16"/>
  <c r="I266" i="16" a="1"/>
  <c r="I266" i="16" s="1"/>
  <c r="K266" i="16"/>
  <c r="Q266" i="16" s="1"/>
  <c r="E266" i="16"/>
  <c r="J266" i="16" s="1"/>
  <c r="F265" i="16" a="1"/>
  <c r="F265" i="16" s="1"/>
  <c r="G265" i="16" a="1"/>
  <c r="G265" i="16" s="1"/>
  <c r="H265" i="16" l="1"/>
  <c r="AI65" i="16"/>
  <c r="AJ65" i="16" s="1"/>
  <c r="O67" i="16"/>
  <c r="Y66" i="16"/>
  <c r="P67" i="16" s="1"/>
  <c r="X66" i="16"/>
  <c r="AP66" i="16" s="1"/>
  <c r="W267" i="16"/>
  <c r="Z66" i="16"/>
  <c r="AH66" i="16"/>
  <c r="L266" i="16"/>
  <c r="T266" i="16"/>
  <c r="F266" i="16" a="1"/>
  <c r="F266" i="16" s="1"/>
  <c r="G266" i="16" a="1"/>
  <c r="G266" i="16" s="1"/>
  <c r="I267" i="16" a="1"/>
  <c r="I267" i="16" s="1"/>
  <c r="K267" i="16"/>
  <c r="Q267" i="16" s="1"/>
  <c r="E267" i="16"/>
  <c r="J267" i="16" s="1"/>
  <c r="C268" i="16"/>
  <c r="B269" i="16"/>
  <c r="AM269" i="16" s="1"/>
  <c r="AO67" i="16" l="1"/>
  <c r="BK66" i="16"/>
  <c r="BD67" i="16"/>
  <c r="H266" i="16"/>
  <c r="AN65" i="16"/>
  <c r="BJ65" i="16" s="1"/>
  <c r="BH65" i="16"/>
  <c r="AC66" i="16"/>
  <c r="BE66" i="16" s="1"/>
  <c r="AA67" i="16"/>
  <c r="AG66" i="16"/>
  <c r="AF66" i="16"/>
  <c r="AE66" i="16"/>
  <c r="BG66" i="16" s="1"/>
  <c r="AD66" i="16"/>
  <c r="BF66" i="16" s="1"/>
  <c r="R68" i="16"/>
  <c r="T267" i="16"/>
  <c r="W268" i="16"/>
  <c r="AL66" i="16"/>
  <c r="BI66" i="16" s="1"/>
  <c r="S67" i="16"/>
  <c r="V67" i="16"/>
  <c r="AB67" i="16" s="1"/>
  <c r="I268" i="16" a="1"/>
  <c r="I268" i="16" s="1"/>
  <c r="K268" i="16"/>
  <c r="Q268" i="16" s="1"/>
  <c r="E268" i="16"/>
  <c r="J268" i="16" s="1"/>
  <c r="C269" i="16"/>
  <c r="B270" i="16"/>
  <c r="AM270" i="16" s="1"/>
  <c r="F267" i="16" a="1"/>
  <c r="F267" i="16" s="1"/>
  <c r="G267" i="16" a="1"/>
  <c r="G267" i="16" s="1"/>
  <c r="L267" i="16"/>
  <c r="H267" i="16" l="1"/>
  <c r="AI66" i="16"/>
  <c r="AJ66" i="16" s="1"/>
  <c r="O68" i="16"/>
  <c r="Y67" i="16"/>
  <c r="P68" i="16" s="1"/>
  <c r="X67" i="16"/>
  <c r="AP67" i="16" s="1"/>
  <c r="W269" i="16"/>
  <c r="AH67" i="16"/>
  <c r="Z67" i="16"/>
  <c r="L268" i="16"/>
  <c r="T268" i="16"/>
  <c r="I269" i="16" a="1"/>
  <c r="I269" i="16" s="1"/>
  <c r="K269" i="16"/>
  <c r="Q269" i="16" s="1"/>
  <c r="E269" i="16"/>
  <c r="J269" i="16" s="1"/>
  <c r="B271" i="16"/>
  <c r="AM271" i="16" s="1"/>
  <c r="C270" i="16"/>
  <c r="F268" i="16" a="1"/>
  <c r="F268" i="16" s="1"/>
  <c r="G268" i="16" a="1"/>
  <c r="G268" i="16" s="1"/>
  <c r="AO68" i="16" l="1"/>
  <c r="BK67" i="16"/>
  <c r="BD68" i="16"/>
  <c r="H268" i="16"/>
  <c r="AN66" i="16"/>
  <c r="BJ66" i="16" s="1"/>
  <c r="BH66" i="16"/>
  <c r="AC67" i="16"/>
  <c r="BE67" i="16" s="1"/>
  <c r="AL67" i="16"/>
  <c r="BI67" i="16" s="1"/>
  <c r="AG67" i="16"/>
  <c r="AF67" i="16"/>
  <c r="AE67" i="16"/>
  <c r="BG67" i="16" s="1"/>
  <c r="AD67" i="16"/>
  <c r="BF67" i="16" s="1"/>
  <c r="R69" i="16"/>
  <c r="W270" i="16"/>
  <c r="AA68" i="16"/>
  <c r="S68" i="16"/>
  <c r="V68" i="16"/>
  <c r="L269" i="16"/>
  <c r="T269" i="16"/>
  <c r="I270" i="16" a="1"/>
  <c r="I270" i="16" s="1"/>
  <c r="E270" i="16"/>
  <c r="J270" i="16" s="1"/>
  <c r="K270" i="16"/>
  <c r="Q270" i="16" s="1"/>
  <c r="B272" i="16"/>
  <c r="AM272" i="16" s="1"/>
  <c r="C271" i="16"/>
  <c r="F269" i="16" a="1"/>
  <c r="F269" i="16" s="1"/>
  <c r="G269" i="16" a="1"/>
  <c r="G269" i="16" s="1"/>
  <c r="H269" i="16" l="1"/>
  <c r="AI67" i="16"/>
  <c r="AJ67" i="16" s="1"/>
  <c r="O69" i="16"/>
  <c r="AB68" i="16"/>
  <c r="Y68" i="16"/>
  <c r="P69" i="16" s="1"/>
  <c r="X68" i="16"/>
  <c r="AP68" i="16" s="1"/>
  <c r="W271" i="16"/>
  <c r="Z68" i="16"/>
  <c r="L270" i="16"/>
  <c r="T270" i="16"/>
  <c r="I271" i="16" a="1"/>
  <c r="I271" i="16" s="1"/>
  <c r="K271" i="16"/>
  <c r="Q271" i="16" s="1"/>
  <c r="E271" i="16"/>
  <c r="J271" i="16" s="1"/>
  <c r="C272" i="16"/>
  <c r="B273" i="16"/>
  <c r="AM273" i="16" s="1"/>
  <c r="F270" i="16" a="1"/>
  <c r="F270" i="16" s="1"/>
  <c r="G270" i="16" a="1"/>
  <c r="G270" i="16" s="1"/>
  <c r="AO69" i="16" l="1"/>
  <c r="BK68" i="16"/>
  <c r="BD69" i="16"/>
  <c r="H270" i="16"/>
  <c r="AN67" i="16"/>
  <c r="BJ67" i="16" s="1"/>
  <c r="BH67" i="16"/>
  <c r="AA69" i="16"/>
  <c r="AG68" i="16"/>
  <c r="AF68" i="16"/>
  <c r="AE68" i="16"/>
  <c r="BG68" i="16" s="1"/>
  <c r="AD68" i="16"/>
  <c r="BF68" i="16" s="1"/>
  <c r="AC68" i="16"/>
  <c r="BE68" i="16" s="1"/>
  <c r="R70" i="16"/>
  <c r="W272" i="16"/>
  <c r="AL68" i="16"/>
  <c r="BI68" i="16" s="1"/>
  <c r="V69" i="16"/>
  <c r="AB69" i="16" s="1"/>
  <c r="S69" i="16"/>
  <c r="AH68" i="16"/>
  <c r="L271" i="16"/>
  <c r="T271" i="16"/>
  <c r="B274" i="16"/>
  <c r="AM274" i="16" s="1"/>
  <c r="C273" i="16"/>
  <c r="I272" i="16" a="1"/>
  <c r="I272" i="16" s="1"/>
  <c r="E272" i="16"/>
  <c r="J272" i="16" s="1"/>
  <c r="K272" i="16"/>
  <c r="Q272" i="16" s="1"/>
  <c r="F271" i="16" a="1"/>
  <c r="F271" i="16" s="1"/>
  <c r="G271" i="16" a="1"/>
  <c r="G271" i="16" s="1"/>
  <c r="H271" i="16" l="1"/>
  <c r="AI68" i="16"/>
  <c r="AJ68" i="16" s="1"/>
  <c r="O70" i="16"/>
  <c r="Y69" i="16"/>
  <c r="P70" i="16" s="1"/>
  <c r="X69" i="16"/>
  <c r="AP69" i="16" s="1"/>
  <c r="W273" i="16"/>
  <c r="AH69" i="16"/>
  <c r="Z69" i="16"/>
  <c r="L272" i="16"/>
  <c r="T272" i="16"/>
  <c r="I273" i="16" a="1"/>
  <c r="I273" i="16" s="1"/>
  <c r="K273" i="16"/>
  <c r="Q273" i="16" s="1"/>
  <c r="E273" i="16"/>
  <c r="J273" i="16" s="1"/>
  <c r="F272" i="16" a="1"/>
  <c r="F272" i="16" s="1"/>
  <c r="G272" i="16" a="1"/>
  <c r="G272" i="16" s="1"/>
  <c r="B275" i="16"/>
  <c r="AM275" i="16" s="1"/>
  <c r="C274" i="16"/>
  <c r="AO70" i="16" l="1"/>
  <c r="BK69" i="16"/>
  <c r="BD70" i="16"/>
  <c r="H272" i="16"/>
  <c r="AN68" i="16"/>
  <c r="BJ68" i="16" s="1"/>
  <c r="BH68" i="16"/>
  <c r="AC69" i="16"/>
  <c r="BE69" i="16" s="1"/>
  <c r="AL69" i="16"/>
  <c r="BI69" i="16" s="1"/>
  <c r="AG69" i="16"/>
  <c r="AF69" i="16"/>
  <c r="AE69" i="16"/>
  <c r="BG69" i="16" s="1"/>
  <c r="AD69" i="16"/>
  <c r="BF69" i="16" s="1"/>
  <c r="R71" i="16"/>
  <c r="W274" i="16"/>
  <c r="AA70" i="16"/>
  <c r="S70" i="16"/>
  <c r="V70" i="16"/>
  <c r="AB70" i="16" s="1"/>
  <c r="L273" i="16"/>
  <c r="T273" i="16"/>
  <c r="C275" i="16"/>
  <c r="B276" i="16"/>
  <c r="AM276" i="16" s="1"/>
  <c r="I274" i="16" a="1"/>
  <c r="I274" i="16" s="1"/>
  <c r="K274" i="16"/>
  <c r="Q274" i="16" s="1"/>
  <c r="E274" i="16"/>
  <c r="J274" i="16" s="1"/>
  <c r="F273" i="16" a="1"/>
  <c r="F273" i="16" s="1"/>
  <c r="G273" i="16" a="1"/>
  <c r="G273" i="16" s="1"/>
  <c r="H273" i="16" l="1"/>
  <c r="AI69" i="16"/>
  <c r="AJ69" i="16" s="1"/>
  <c r="O71" i="16"/>
  <c r="Y70" i="16"/>
  <c r="P71" i="16" s="1"/>
  <c r="X70" i="16"/>
  <c r="AP70" i="16" s="1"/>
  <c r="W275" i="16"/>
  <c r="AH70" i="16"/>
  <c r="Z70" i="16"/>
  <c r="L274" i="16"/>
  <c r="T274" i="16"/>
  <c r="B277" i="16"/>
  <c r="AM277" i="16" s="1"/>
  <c r="C276" i="16"/>
  <c r="F274" i="16" a="1"/>
  <c r="F274" i="16" s="1"/>
  <c r="G274" i="16" a="1"/>
  <c r="G274" i="16" s="1"/>
  <c r="I275" i="16" a="1"/>
  <c r="I275" i="16" s="1"/>
  <c r="K275" i="16"/>
  <c r="Q275" i="16" s="1"/>
  <c r="E275" i="16"/>
  <c r="J275" i="16" s="1"/>
  <c r="AO71" i="16" l="1"/>
  <c r="BK70" i="16"/>
  <c r="BD71" i="16"/>
  <c r="H274" i="16"/>
  <c r="AN69" i="16"/>
  <c r="BJ69" i="16" s="1"/>
  <c r="BH69" i="16"/>
  <c r="AC70" i="16"/>
  <c r="BE70" i="16" s="1"/>
  <c r="AA71" i="16"/>
  <c r="AG70" i="16"/>
  <c r="AF70" i="16"/>
  <c r="AE70" i="16"/>
  <c r="BG70" i="16" s="1"/>
  <c r="AD70" i="16"/>
  <c r="BF70" i="16" s="1"/>
  <c r="R72" i="16"/>
  <c r="W276" i="16"/>
  <c r="AL70" i="16"/>
  <c r="BI70" i="16" s="1"/>
  <c r="V71" i="16"/>
  <c r="AB71" i="16" s="1"/>
  <c r="S71" i="16"/>
  <c r="L275" i="16"/>
  <c r="T275" i="16"/>
  <c r="F275" i="16" a="1"/>
  <c r="F275" i="16" s="1"/>
  <c r="G275" i="16" a="1"/>
  <c r="G275" i="16" s="1"/>
  <c r="B278" i="16"/>
  <c r="AM278" i="16" s="1"/>
  <c r="C277" i="16"/>
  <c r="I276" i="16" a="1"/>
  <c r="I276" i="16" s="1"/>
  <c r="E276" i="16"/>
  <c r="J276" i="16" s="1"/>
  <c r="K276" i="16"/>
  <c r="Q276" i="16" s="1"/>
  <c r="H275" i="16" l="1"/>
  <c r="AI70" i="16"/>
  <c r="AJ70" i="16" s="1"/>
  <c r="O72" i="16"/>
  <c r="Y71" i="16"/>
  <c r="P72" i="16" s="1"/>
  <c r="X71" i="16"/>
  <c r="AP71" i="16" s="1"/>
  <c r="W277" i="16"/>
  <c r="Z71" i="16"/>
  <c r="AH71" i="16"/>
  <c r="L276" i="16"/>
  <c r="T276" i="16"/>
  <c r="F276" i="16" a="1"/>
  <c r="F276" i="16" s="1"/>
  <c r="G276" i="16" a="1"/>
  <c r="G276" i="16" s="1"/>
  <c r="I277" i="16" a="1"/>
  <c r="I277" i="16" s="1"/>
  <c r="K277" i="16"/>
  <c r="Q277" i="16" s="1"/>
  <c r="E277" i="16"/>
  <c r="J277" i="16" s="1"/>
  <c r="B279" i="16"/>
  <c r="AM279" i="16" s="1"/>
  <c r="C278" i="16"/>
  <c r="AO72" i="16" l="1"/>
  <c r="BK71" i="16"/>
  <c r="BD72" i="16"/>
  <c r="H276" i="16"/>
  <c r="AN70" i="16"/>
  <c r="BJ70" i="16" s="1"/>
  <c r="BH70" i="16"/>
  <c r="AC71" i="16"/>
  <c r="BE71" i="16" s="1"/>
  <c r="AL71" i="16"/>
  <c r="BI71" i="16" s="1"/>
  <c r="AG71" i="16"/>
  <c r="AF71" i="16"/>
  <c r="AE71" i="16"/>
  <c r="BG71" i="16" s="1"/>
  <c r="AD71" i="16"/>
  <c r="BF71" i="16" s="1"/>
  <c r="R73" i="16"/>
  <c r="W278" i="16"/>
  <c r="AA72" i="16"/>
  <c r="S72" i="16"/>
  <c r="V72" i="16"/>
  <c r="AB72" i="16" s="1"/>
  <c r="L277" i="16"/>
  <c r="T277" i="16"/>
  <c r="I278" i="16" a="1"/>
  <c r="I278" i="16" s="1"/>
  <c r="E278" i="16"/>
  <c r="J278" i="16" s="1"/>
  <c r="K278" i="16"/>
  <c r="Q278" i="16" s="1"/>
  <c r="C279" i="16"/>
  <c r="B280" i="16"/>
  <c r="AM280" i="16" s="1"/>
  <c r="F277" i="16" a="1"/>
  <c r="F277" i="16" s="1"/>
  <c r="G277" i="16" a="1"/>
  <c r="G277" i="16" s="1"/>
  <c r="H277" i="16" l="1"/>
  <c r="AI71" i="16"/>
  <c r="AJ71" i="16" s="1"/>
  <c r="O73" i="16"/>
  <c r="Y72" i="16"/>
  <c r="P73" i="16" s="1"/>
  <c r="X72" i="16"/>
  <c r="AP72" i="16" s="1"/>
  <c r="W279" i="16"/>
  <c r="Z72" i="16"/>
  <c r="AH72" i="16"/>
  <c r="L278" i="16"/>
  <c r="T278" i="16"/>
  <c r="B281" i="16"/>
  <c r="AM281" i="16" s="1"/>
  <c r="C280" i="16"/>
  <c r="I279" i="16" a="1"/>
  <c r="I279" i="16" s="1"/>
  <c r="K279" i="16"/>
  <c r="Q279" i="16" s="1"/>
  <c r="E279" i="16"/>
  <c r="J279" i="16" s="1"/>
  <c r="F278" i="16" a="1"/>
  <c r="F278" i="16" s="1"/>
  <c r="G278" i="16" a="1"/>
  <c r="G278" i="16" s="1"/>
  <c r="AO73" i="16" l="1"/>
  <c r="BK72" i="16"/>
  <c r="BD73" i="16"/>
  <c r="H278" i="16"/>
  <c r="AN71" i="16"/>
  <c r="BJ71" i="16" s="1"/>
  <c r="BH71" i="16"/>
  <c r="AC72" i="16"/>
  <c r="BE72" i="16" s="1"/>
  <c r="AA73" i="16"/>
  <c r="AG72" i="16"/>
  <c r="AF72" i="16"/>
  <c r="AE72" i="16"/>
  <c r="BG72" i="16" s="1"/>
  <c r="AD72" i="16"/>
  <c r="BF72" i="16" s="1"/>
  <c r="R74" i="16"/>
  <c r="W280" i="16"/>
  <c r="AL72" i="16"/>
  <c r="BI72" i="16" s="1"/>
  <c r="S73" i="16"/>
  <c r="V73" i="16"/>
  <c r="L279" i="16"/>
  <c r="T279" i="16"/>
  <c r="I280" i="16" a="1"/>
  <c r="I280" i="16" s="1"/>
  <c r="E280" i="16"/>
  <c r="J280" i="16" s="1"/>
  <c r="K280" i="16"/>
  <c r="Q280" i="16" s="1"/>
  <c r="B282" i="16"/>
  <c r="AM282" i="16" s="1"/>
  <c r="C281" i="16"/>
  <c r="F279" i="16" a="1"/>
  <c r="F279" i="16" s="1"/>
  <c r="G279" i="16" a="1"/>
  <c r="G279" i="16" s="1"/>
  <c r="H279" i="16" l="1"/>
  <c r="AI72" i="16"/>
  <c r="AJ72" i="16" s="1"/>
  <c r="O74" i="16"/>
  <c r="AB73" i="16"/>
  <c r="Y73" i="16"/>
  <c r="P74" i="16" s="1"/>
  <c r="X73" i="16"/>
  <c r="AP73" i="16" s="1"/>
  <c r="W281" i="16"/>
  <c r="Z73" i="16"/>
  <c r="L280" i="16"/>
  <c r="T280" i="16"/>
  <c r="I281" i="16" a="1"/>
  <c r="I281" i="16" s="1"/>
  <c r="K281" i="16"/>
  <c r="Q281" i="16" s="1"/>
  <c r="E281" i="16"/>
  <c r="J281" i="16" s="1"/>
  <c r="B283" i="16"/>
  <c r="AM283" i="16" s="1"/>
  <c r="C282" i="16"/>
  <c r="F280" i="16" a="1"/>
  <c r="F280" i="16" s="1"/>
  <c r="G280" i="16" a="1"/>
  <c r="G280" i="16" s="1"/>
  <c r="AO74" i="16" l="1"/>
  <c r="BK73" i="16"/>
  <c r="BD74" i="16"/>
  <c r="H280" i="16"/>
  <c r="R75" i="16"/>
  <c r="AN72" i="16"/>
  <c r="BJ72" i="16" s="1"/>
  <c r="BH72" i="16"/>
  <c r="AL73" i="16"/>
  <c r="BI73" i="16" s="1"/>
  <c r="AG73" i="16"/>
  <c r="AF73" i="16"/>
  <c r="AE73" i="16"/>
  <c r="BG73" i="16" s="1"/>
  <c r="AD73" i="16"/>
  <c r="BF73" i="16" s="1"/>
  <c r="AC73" i="16"/>
  <c r="BE73" i="16" s="1"/>
  <c r="W282" i="16"/>
  <c r="AA74" i="16"/>
  <c r="V74" i="16"/>
  <c r="AB74" i="16" s="1"/>
  <c r="S74" i="16"/>
  <c r="AH73" i="16"/>
  <c r="L281" i="16"/>
  <c r="T281" i="16"/>
  <c r="F281" i="16" a="1"/>
  <c r="F281" i="16" s="1"/>
  <c r="G281" i="16" a="1"/>
  <c r="G281" i="16" s="1"/>
  <c r="I282" i="16" a="1"/>
  <c r="I282" i="16" s="1"/>
  <c r="K282" i="16"/>
  <c r="Q282" i="16" s="1"/>
  <c r="E282" i="16"/>
  <c r="J282" i="16" s="1"/>
  <c r="B284" i="16"/>
  <c r="AM284" i="16" s="1"/>
  <c r="C283" i="16"/>
  <c r="H281" i="16" l="1"/>
  <c r="AI73" i="16"/>
  <c r="AJ73" i="16" s="1"/>
  <c r="O75" i="16"/>
  <c r="Y74" i="16"/>
  <c r="P75" i="16" s="1"/>
  <c r="X74" i="16"/>
  <c r="AP74" i="16" s="1"/>
  <c r="W283" i="16"/>
  <c r="Z74" i="16"/>
  <c r="L282" i="16"/>
  <c r="T282" i="16"/>
  <c r="I283" i="16" a="1"/>
  <c r="I283" i="16" s="1"/>
  <c r="K283" i="16"/>
  <c r="Q283" i="16" s="1"/>
  <c r="E283" i="16"/>
  <c r="J283" i="16" s="1"/>
  <c r="B285" i="16"/>
  <c r="AM285" i="16" s="1"/>
  <c r="C284" i="16"/>
  <c r="F282" i="16" a="1"/>
  <c r="F282" i="16" s="1"/>
  <c r="G282" i="16" a="1"/>
  <c r="G282" i="16" s="1"/>
  <c r="AO75" i="16" l="1"/>
  <c r="BK74" i="16"/>
  <c r="BD75" i="16"/>
  <c r="H282" i="16"/>
  <c r="AN73" i="16"/>
  <c r="BJ73" i="16" s="1"/>
  <c r="BH73" i="16"/>
  <c r="AC74" i="16"/>
  <c r="BE74" i="16" s="1"/>
  <c r="R76" i="16"/>
  <c r="AA75" i="16"/>
  <c r="AG74" i="16"/>
  <c r="AF74" i="16"/>
  <c r="AE74" i="16"/>
  <c r="BG74" i="16" s="1"/>
  <c r="AD74" i="16"/>
  <c r="BF74" i="16" s="1"/>
  <c r="W284" i="16"/>
  <c r="AL74" i="16"/>
  <c r="BI74" i="16" s="1"/>
  <c r="AH74" i="16"/>
  <c r="S75" i="16"/>
  <c r="V75" i="16"/>
  <c r="AB75" i="16" s="1"/>
  <c r="L283" i="16"/>
  <c r="T283" i="16"/>
  <c r="I284" i="16" a="1"/>
  <c r="I284" i="16" s="1"/>
  <c r="E284" i="16"/>
  <c r="J284" i="16" s="1"/>
  <c r="K284" i="16"/>
  <c r="Q284" i="16" s="1"/>
  <c r="F283" i="16" a="1"/>
  <c r="F283" i="16" s="1"/>
  <c r="G283" i="16" a="1"/>
  <c r="G283" i="16" s="1"/>
  <c r="B286" i="16"/>
  <c r="AM286" i="16" s="1"/>
  <c r="C285" i="16"/>
  <c r="H283" i="16" l="1"/>
  <c r="AI74" i="16"/>
  <c r="AJ74" i="16" s="1"/>
  <c r="O76" i="16"/>
  <c r="Y75" i="16"/>
  <c r="P76" i="16" s="1"/>
  <c r="X75" i="16"/>
  <c r="AP75" i="16" s="1"/>
  <c r="W285" i="16"/>
  <c r="Z75" i="16"/>
  <c r="L284" i="16"/>
  <c r="T284" i="16"/>
  <c r="I285" i="16" a="1"/>
  <c r="I285" i="16" s="1"/>
  <c r="K285" i="16"/>
  <c r="Q285" i="16" s="1"/>
  <c r="E285" i="16"/>
  <c r="J285" i="16" s="1"/>
  <c r="B287" i="16"/>
  <c r="AM287" i="16" s="1"/>
  <c r="C286" i="16"/>
  <c r="F284" i="16" a="1"/>
  <c r="F284" i="16" s="1"/>
  <c r="G284" i="16" a="1"/>
  <c r="G284" i="16" s="1"/>
  <c r="AO76" i="16" l="1"/>
  <c r="BK75" i="16"/>
  <c r="BD76" i="16"/>
  <c r="H284" i="16"/>
  <c r="AN74" i="16"/>
  <c r="BJ74" i="16" s="1"/>
  <c r="BH74" i="16"/>
  <c r="AC75" i="16"/>
  <c r="BE75" i="16" s="1"/>
  <c r="AL75" i="16"/>
  <c r="BI75" i="16" s="1"/>
  <c r="AG75" i="16"/>
  <c r="AF75" i="16"/>
  <c r="AE75" i="16"/>
  <c r="BG75" i="16" s="1"/>
  <c r="AD75" i="16"/>
  <c r="BF75" i="16" s="1"/>
  <c r="R77" i="16"/>
  <c r="W286" i="16"/>
  <c r="AA76" i="16"/>
  <c r="AH75" i="16"/>
  <c r="S76" i="16"/>
  <c r="V76" i="16"/>
  <c r="AB76" i="16" s="1"/>
  <c r="L285" i="16"/>
  <c r="T285" i="16"/>
  <c r="I286" i="16" a="1"/>
  <c r="I286" i="16" s="1"/>
  <c r="K286" i="16"/>
  <c r="Q286" i="16" s="1"/>
  <c r="E286" i="16"/>
  <c r="J286" i="16" s="1"/>
  <c r="F285" i="16" a="1"/>
  <c r="F285" i="16" s="1"/>
  <c r="G285" i="16" a="1"/>
  <c r="G285" i="16" s="1"/>
  <c r="B288" i="16"/>
  <c r="AM288" i="16" s="1"/>
  <c r="C287" i="16"/>
  <c r="H285" i="16" l="1"/>
  <c r="AI75" i="16"/>
  <c r="AJ75" i="16" s="1"/>
  <c r="O77" i="16"/>
  <c r="Y76" i="16"/>
  <c r="P77" i="16" s="1"/>
  <c r="X76" i="16"/>
  <c r="AP76" i="16" s="1"/>
  <c r="W287" i="16"/>
  <c r="Z76" i="16"/>
  <c r="AH76" i="16"/>
  <c r="L286" i="16"/>
  <c r="T286" i="16"/>
  <c r="F286" i="16" a="1"/>
  <c r="F286" i="16" s="1"/>
  <c r="G286" i="16" a="1"/>
  <c r="G286" i="16" s="1"/>
  <c r="I287" i="16" a="1"/>
  <c r="I287" i="16" s="1"/>
  <c r="K287" i="16"/>
  <c r="Q287" i="16" s="1"/>
  <c r="E287" i="16"/>
  <c r="J287" i="16" s="1"/>
  <c r="B289" i="16"/>
  <c r="AM289" i="16" s="1"/>
  <c r="C288" i="16"/>
  <c r="AO77" i="16" l="1"/>
  <c r="BK76" i="16"/>
  <c r="BD77" i="16"/>
  <c r="H286" i="16"/>
  <c r="AN75" i="16"/>
  <c r="BJ75" i="16" s="1"/>
  <c r="BH75" i="16"/>
  <c r="AC76" i="16"/>
  <c r="BE76" i="16" s="1"/>
  <c r="AA77" i="16"/>
  <c r="AG76" i="16"/>
  <c r="AF76" i="16"/>
  <c r="AE76" i="16"/>
  <c r="BG76" i="16" s="1"/>
  <c r="AD76" i="16"/>
  <c r="BF76" i="16" s="1"/>
  <c r="R78" i="16"/>
  <c r="W288" i="16"/>
  <c r="AL76" i="16"/>
  <c r="BI76" i="16" s="1"/>
  <c r="S77" i="16"/>
  <c r="V77" i="16"/>
  <c r="AB77" i="16" s="1"/>
  <c r="L287" i="16"/>
  <c r="T287" i="16"/>
  <c r="I288" i="16" a="1"/>
  <c r="I288" i="16" s="1"/>
  <c r="K288" i="16"/>
  <c r="Q288" i="16" s="1"/>
  <c r="E288" i="16"/>
  <c r="J288" i="16" s="1"/>
  <c r="B290" i="16"/>
  <c r="AM290" i="16" s="1"/>
  <c r="C289" i="16"/>
  <c r="F287" i="16" a="1"/>
  <c r="F287" i="16" s="1"/>
  <c r="G287" i="16" a="1"/>
  <c r="G287" i="16" s="1"/>
  <c r="H287" i="16" l="1"/>
  <c r="AI76" i="16"/>
  <c r="AJ76" i="16" s="1"/>
  <c r="O78" i="16"/>
  <c r="Y77" i="16"/>
  <c r="P78" i="16" s="1"/>
  <c r="X77" i="16"/>
  <c r="AP77" i="16" s="1"/>
  <c r="W289" i="16"/>
  <c r="Z77" i="16"/>
  <c r="AH77" i="16"/>
  <c r="L288" i="16"/>
  <c r="T288" i="16"/>
  <c r="I289" i="16" a="1"/>
  <c r="I289" i="16" s="1"/>
  <c r="K289" i="16"/>
  <c r="Q289" i="16" s="1"/>
  <c r="E289" i="16"/>
  <c r="J289" i="16" s="1"/>
  <c r="B291" i="16"/>
  <c r="AM291" i="16" s="1"/>
  <c r="C290" i="16"/>
  <c r="F288" i="16" a="1"/>
  <c r="F288" i="16" s="1"/>
  <c r="G288" i="16" a="1"/>
  <c r="G288" i="16" s="1"/>
  <c r="AO78" i="16" l="1"/>
  <c r="BK77" i="16"/>
  <c r="BD78" i="16"/>
  <c r="H288" i="16"/>
  <c r="AN76" i="16"/>
  <c r="BJ76" i="16" s="1"/>
  <c r="BH76" i="16"/>
  <c r="AC77" i="16"/>
  <c r="BE77" i="16" s="1"/>
  <c r="AL77" i="16"/>
  <c r="BI77" i="16" s="1"/>
  <c r="AG77" i="16"/>
  <c r="AF77" i="16"/>
  <c r="AE77" i="16"/>
  <c r="BG77" i="16" s="1"/>
  <c r="AD77" i="16"/>
  <c r="BF77" i="16" s="1"/>
  <c r="R79" i="16"/>
  <c r="W290" i="16"/>
  <c r="AA78" i="16"/>
  <c r="S78" i="16"/>
  <c r="V78" i="16"/>
  <c r="L289" i="16"/>
  <c r="T289" i="16"/>
  <c r="I290" i="16" a="1"/>
  <c r="I290" i="16" s="1"/>
  <c r="K290" i="16"/>
  <c r="Q290" i="16" s="1"/>
  <c r="E290" i="16"/>
  <c r="J290" i="16" s="1"/>
  <c r="C291" i="16"/>
  <c r="B292" i="16"/>
  <c r="AM292" i="16" s="1"/>
  <c r="F289" i="16" a="1"/>
  <c r="F289" i="16" s="1"/>
  <c r="G289" i="16" a="1"/>
  <c r="G289" i="16" s="1"/>
  <c r="H289" i="16" l="1"/>
  <c r="AI77" i="16"/>
  <c r="AJ77" i="16" s="1"/>
  <c r="O79" i="16"/>
  <c r="AB78" i="16"/>
  <c r="Y78" i="16"/>
  <c r="P79" i="16" s="1"/>
  <c r="X78" i="16"/>
  <c r="AP78" i="16" s="1"/>
  <c r="W291" i="16"/>
  <c r="Z78" i="16"/>
  <c r="L290" i="16"/>
  <c r="T290" i="16"/>
  <c r="B293" i="16"/>
  <c r="AM293" i="16" s="1"/>
  <c r="C292" i="16"/>
  <c r="I291" i="16" a="1"/>
  <c r="I291" i="16" s="1"/>
  <c r="K291" i="16"/>
  <c r="Q291" i="16" s="1"/>
  <c r="E291" i="16"/>
  <c r="J291" i="16" s="1"/>
  <c r="F290" i="16" a="1"/>
  <c r="F290" i="16" s="1"/>
  <c r="G290" i="16" a="1"/>
  <c r="G290" i="16" s="1"/>
  <c r="AO79" i="16" l="1"/>
  <c r="BK78" i="16"/>
  <c r="BD79" i="16"/>
  <c r="H290" i="16"/>
  <c r="AN77" i="16"/>
  <c r="BJ77" i="16" s="1"/>
  <c r="BH77" i="16"/>
  <c r="AA79" i="16"/>
  <c r="AG78" i="16"/>
  <c r="AF78" i="16"/>
  <c r="AE78" i="16"/>
  <c r="BG78" i="16" s="1"/>
  <c r="AD78" i="16"/>
  <c r="BF78" i="16" s="1"/>
  <c r="AC78" i="16"/>
  <c r="BE78" i="16" s="1"/>
  <c r="R80" i="16"/>
  <c r="W292" i="16"/>
  <c r="AL78" i="16"/>
  <c r="BI78" i="16" s="1"/>
  <c r="V79" i="16"/>
  <c r="AB79" i="16" s="1"/>
  <c r="S79" i="16"/>
  <c r="AH78" i="16"/>
  <c r="L291" i="16"/>
  <c r="T291" i="16"/>
  <c r="F291" i="16" a="1"/>
  <c r="F291" i="16" s="1"/>
  <c r="G291" i="16" a="1"/>
  <c r="G291" i="16" s="1"/>
  <c r="I292" i="16" a="1"/>
  <c r="I292" i="16" s="1"/>
  <c r="K292" i="16"/>
  <c r="Q292" i="16" s="1"/>
  <c r="E292" i="16"/>
  <c r="J292" i="16" s="1"/>
  <c r="C293" i="16"/>
  <c r="B294" i="16"/>
  <c r="AM294" i="16" s="1"/>
  <c r="H291" i="16" l="1"/>
  <c r="AI78" i="16"/>
  <c r="AJ78" i="16" s="1"/>
  <c r="O80" i="16"/>
  <c r="Y79" i="16"/>
  <c r="P80" i="16" s="1"/>
  <c r="X79" i="16"/>
  <c r="AP79" i="16" s="1"/>
  <c r="W293" i="16"/>
  <c r="Z79" i="16"/>
  <c r="L292" i="16"/>
  <c r="T292" i="16"/>
  <c r="C294" i="16"/>
  <c r="B295" i="16"/>
  <c r="AM295" i="16" s="1"/>
  <c r="I293" i="16" a="1"/>
  <c r="I293" i="16" s="1"/>
  <c r="E293" i="16"/>
  <c r="J293" i="16" s="1"/>
  <c r="K293" i="16"/>
  <c r="Q293" i="16" s="1"/>
  <c r="F292" i="16" a="1"/>
  <c r="F292" i="16" s="1"/>
  <c r="G292" i="16" a="1"/>
  <c r="G292" i="16" s="1"/>
  <c r="AO80" i="16" l="1"/>
  <c r="BK79" i="16"/>
  <c r="BD80" i="16"/>
  <c r="H292" i="16"/>
  <c r="AN78" i="16"/>
  <c r="BJ78" i="16" s="1"/>
  <c r="BH78" i="16"/>
  <c r="AC79" i="16"/>
  <c r="BE79" i="16" s="1"/>
  <c r="AL79" i="16"/>
  <c r="BI79" i="16" s="1"/>
  <c r="AG79" i="16"/>
  <c r="AF79" i="16"/>
  <c r="AE79" i="16"/>
  <c r="BG79" i="16" s="1"/>
  <c r="AD79" i="16"/>
  <c r="BF79" i="16" s="1"/>
  <c r="R81" i="16"/>
  <c r="W294" i="16"/>
  <c r="AA80" i="16"/>
  <c r="AH79" i="16"/>
  <c r="S80" i="16"/>
  <c r="V80" i="16"/>
  <c r="AB80" i="16" s="1"/>
  <c r="L293" i="16"/>
  <c r="T293" i="16"/>
  <c r="F293" i="16" a="1"/>
  <c r="F293" i="16" s="1"/>
  <c r="G293" i="16" a="1"/>
  <c r="G293" i="16" s="1"/>
  <c r="C295" i="16"/>
  <c r="B296" i="16"/>
  <c r="AM296" i="16" s="1"/>
  <c r="I294" i="16" a="1"/>
  <c r="I294" i="16" s="1"/>
  <c r="E294" i="16"/>
  <c r="J294" i="16" s="1"/>
  <c r="K294" i="16"/>
  <c r="Q294" i="16" s="1"/>
  <c r="H293" i="16" l="1"/>
  <c r="AI79" i="16"/>
  <c r="AJ79" i="16" s="1"/>
  <c r="O81" i="16"/>
  <c r="Y80" i="16"/>
  <c r="P81" i="16" s="1"/>
  <c r="X80" i="16"/>
  <c r="AP80" i="16" s="1"/>
  <c r="W295" i="16"/>
  <c r="Z80" i="16"/>
  <c r="AH80" i="16"/>
  <c r="L294" i="16"/>
  <c r="T294" i="16"/>
  <c r="F294" i="16" a="1"/>
  <c r="F294" i="16" s="1"/>
  <c r="G294" i="16" a="1"/>
  <c r="G294" i="16" s="1"/>
  <c r="B297" i="16"/>
  <c r="AM297" i="16" s="1"/>
  <c r="C296" i="16"/>
  <c r="I295" i="16" a="1"/>
  <c r="I295" i="16" s="1"/>
  <c r="K295" i="16"/>
  <c r="Q295" i="16" s="1"/>
  <c r="E295" i="16"/>
  <c r="J295" i="16" s="1"/>
  <c r="AO81" i="16" l="1"/>
  <c r="BK80" i="16"/>
  <c r="BD81" i="16"/>
  <c r="H294" i="16"/>
  <c r="AN79" i="16"/>
  <c r="BJ79" i="16" s="1"/>
  <c r="BH79" i="16"/>
  <c r="AC80" i="16"/>
  <c r="BE80" i="16" s="1"/>
  <c r="AA81" i="16"/>
  <c r="AG80" i="16"/>
  <c r="AF80" i="16"/>
  <c r="AE80" i="16"/>
  <c r="BG80" i="16" s="1"/>
  <c r="AD80" i="16"/>
  <c r="BF80" i="16" s="1"/>
  <c r="R82" i="16"/>
  <c r="W296" i="16"/>
  <c r="AL80" i="16"/>
  <c r="BI80" i="16" s="1"/>
  <c r="S81" i="16"/>
  <c r="V81" i="16"/>
  <c r="AB81" i="16" s="1"/>
  <c r="L295" i="16"/>
  <c r="T295" i="16"/>
  <c r="I296" i="16" a="1"/>
  <c r="I296" i="16" s="1"/>
  <c r="E296" i="16"/>
  <c r="J296" i="16" s="1"/>
  <c r="K296" i="16"/>
  <c r="Q296" i="16" s="1"/>
  <c r="B298" i="16"/>
  <c r="AM298" i="16" s="1"/>
  <c r="C297" i="16"/>
  <c r="F295" i="16" a="1"/>
  <c r="F295" i="16" s="1"/>
  <c r="G295" i="16" a="1"/>
  <c r="G295" i="16" s="1"/>
  <c r="H295" i="16" l="1"/>
  <c r="AI80" i="16"/>
  <c r="O82" i="16"/>
  <c r="Y81" i="16"/>
  <c r="P82" i="16" s="1"/>
  <c r="X81" i="16"/>
  <c r="AP81" i="16" s="1"/>
  <c r="W297" i="16"/>
  <c r="AH81" i="16"/>
  <c r="Z81" i="16"/>
  <c r="L296" i="16"/>
  <c r="T296" i="16"/>
  <c r="I297" i="16" a="1"/>
  <c r="I297" i="16" s="1"/>
  <c r="K297" i="16"/>
  <c r="Q297" i="16" s="1"/>
  <c r="E297" i="16"/>
  <c r="J297" i="16" s="1"/>
  <c r="B299" i="16"/>
  <c r="AM299" i="16" s="1"/>
  <c r="C298" i="16"/>
  <c r="F296" i="16" a="1"/>
  <c r="F296" i="16" s="1"/>
  <c r="G296" i="16" a="1"/>
  <c r="G296" i="16" s="1"/>
  <c r="AO82" i="16" l="1"/>
  <c r="BK81" i="16"/>
  <c r="BD82" i="16"/>
  <c r="H296" i="16"/>
  <c r="AC81" i="16"/>
  <c r="BE81" i="16" s="1"/>
  <c r="AL81" i="16"/>
  <c r="BI81" i="16" s="1"/>
  <c r="AJ80" i="16"/>
  <c r="AG81" i="16"/>
  <c r="AF81" i="16"/>
  <c r="AE81" i="16"/>
  <c r="BG81" i="16" s="1"/>
  <c r="AD81" i="16"/>
  <c r="BF81" i="16" s="1"/>
  <c r="R83" i="16"/>
  <c r="W298" i="16"/>
  <c r="AA82" i="16"/>
  <c r="S82" i="16"/>
  <c r="V82" i="16"/>
  <c r="AB82" i="16" s="1"/>
  <c r="L297" i="16"/>
  <c r="T297" i="16"/>
  <c r="I298" i="16" a="1"/>
  <c r="I298" i="16" s="1"/>
  <c r="K298" i="16"/>
  <c r="Q298" i="16" s="1"/>
  <c r="E298" i="16"/>
  <c r="J298" i="16" s="1"/>
  <c r="B300" i="16"/>
  <c r="AM300" i="16" s="1"/>
  <c r="C299" i="16"/>
  <c r="F297" i="16" a="1"/>
  <c r="F297" i="16" s="1"/>
  <c r="G297" i="16" a="1"/>
  <c r="G297" i="16" s="1"/>
  <c r="H297" i="16" l="1"/>
  <c r="AN80" i="16"/>
  <c r="BJ80" i="16" s="1"/>
  <c r="BH80" i="16"/>
  <c r="AI81" i="16"/>
  <c r="AJ81" i="16" s="1"/>
  <c r="O83" i="16"/>
  <c r="Y82" i="16"/>
  <c r="P83" i="16" s="1"/>
  <c r="X82" i="16"/>
  <c r="AP82" i="16" s="1"/>
  <c r="W299" i="16"/>
  <c r="Z82" i="16"/>
  <c r="AH82" i="16"/>
  <c r="L298" i="16"/>
  <c r="T298" i="16"/>
  <c r="I299" i="16" a="1"/>
  <c r="I299" i="16" s="1"/>
  <c r="K299" i="16"/>
  <c r="Q299" i="16" s="1"/>
  <c r="E299" i="16"/>
  <c r="J299" i="16" s="1"/>
  <c r="B301" i="16"/>
  <c r="AM301" i="16" s="1"/>
  <c r="C300" i="16"/>
  <c r="F298" i="16" a="1"/>
  <c r="F298" i="16" s="1"/>
  <c r="G298" i="16" a="1"/>
  <c r="G298" i="16" s="1"/>
  <c r="AO83" i="16" l="1"/>
  <c r="BK82" i="16"/>
  <c r="BD83" i="16"/>
  <c r="H298" i="16"/>
  <c r="AN81" i="16"/>
  <c r="BJ81" i="16" s="1"/>
  <c r="BH81" i="16"/>
  <c r="AC82" i="16"/>
  <c r="BE82" i="16" s="1"/>
  <c r="AA83" i="16"/>
  <c r="AG82" i="16"/>
  <c r="AF82" i="16"/>
  <c r="AE82" i="16"/>
  <c r="BG82" i="16" s="1"/>
  <c r="AD82" i="16"/>
  <c r="BF82" i="16" s="1"/>
  <c r="R84" i="16"/>
  <c r="W300" i="16"/>
  <c r="AL82" i="16"/>
  <c r="BI82" i="16" s="1"/>
  <c r="S83" i="16"/>
  <c r="V83" i="16"/>
  <c r="AB83" i="16" s="1"/>
  <c r="L299" i="16"/>
  <c r="T299" i="16"/>
  <c r="I300" i="16" a="1"/>
  <c r="I300" i="16" s="1"/>
  <c r="E300" i="16"/>
  <c r="J300" i="16" s="1"/>
  <c r="K300" i="16"/>
  <c r="Q300" i="16" s="1"/>
  <c r="B302" i="16"/>
  <c r="AM302" i="16" s="1"/>
  <c r="C301" i="16"/>
  <c r="F299" i="16" a="1"/>
  <c r="F299" i="16" s="1"/>
  <c r="G299" i="16" a="1"/>
  <c r="G299" i="16" s="1"/>
  <c r="H299" i="16" l="1"/>
  <c r="AI82" i="16"/>
  <c r="AJ82" i="16" s="1"/>
  <c r="O84" i="16"/>
  <c r="Y83" i="16"/>
  <c r="P84" i="16" s="1"/>
  <c r="X83" i="16"/>
  <c r="AP83" i="16" s="1"/>
  <c r="W301" i="16"/>
  <c r="AH83" i="16"/>
  <c r="Z83" i="16"/>
  <c r="L300" i="16"/>
  <c r="T300" i="16"/>
  <c r="I301" i="16" a="1"/>
  <c r="I301" i="16" s="1"/>
  <c r="K301" i="16"/>
  <c r="Q301" i="16" s="1"/>
  <c r="E301" i="16"/>
  <c r="J301" i="16" s="1"/>
  <c r="B303" i="16"/>
  <c r="AM303" i="16" s="1"/>
  <c r="C302" i="16"/>
  <c r="F300" i="16" a="1"/>
  <c r="F300" i="16" s="1"/>
  <c r="G300" i="16" a="1"/>
  <c r="G300" i="16" s="1"/>
  <c r="AO84" i="16" l="1"/>
  <c r="BK83" i="16"/>
  <c r="BD84" i="16"/>
  <c r="H300" i="16"/>
  <c r="AN82" i="16"/>
  <c r="BJ82" i="16" s="1"/>
  <c r="BH82" i="16"/>
  <c r="AC83" i="16"/>
  <c r="BE83" i="16" s="1"/>
  <c r="R85" i="16"/>
  <c r="AL83" i="16"/>
  <c r="BI83" i="16" s="1"/>
  <c r="AG83" i="16"/>
  <c r="AF83" i="16"/>
  <c r="AE83" i="16"/>
  <c r="BG83" i="16" s="1"/>
  <c r="AD83" i="16"/>
  <c r="BF83" i="16" s="1"/>
  <c r="W302" i="16"/>
  <c r="AA84" i="16"/>
  <c r="S84" i="16"/>
  <c r="V84" i="16"/>
  <c r="L301" i="16"/>
  <c r="T301" i="16"/>
  <c r="I302" i="16" a="1"/>
  <c r="I302" i="16" s="1"/>
  <c r="E302" i="16"/>
  <c r="J302" i="16" s="1"/>
  <c r="K302" i="16"/>
  <c r="Q302" i="16" s="1"/>
  <c r="B304" i="16"/>
  <c r="AM304" i="16" s="1"/>
  <c r="C303" i="16"/>
  <c r="F301" i="16" a="1"/>
  <c r="F301" i="16" s="1"/>
  <c r="G301" i="16" a="1"/>
  <c r="G301" i="16" s="1"/>
  <c r="H301" i="16" l="1"/>
  <c r="AI83" i="16"/>
  <c r="AJ83" i="16" s="1"/>
  <c r="O85" i="16"/>
  <c r="AB84" i="16"/>
  <c r="Y84" i="16"/>
  <c r="P85" i="16" s="1"/>
  <c r="X84" i="16"/>
  <c r="AP84" i="16" s="1"/>
  <c r="W303" i="16"/>
  <c r="Z84" i="16"/>
  <c r="L302" i="16"/>
  <c r="T302" i="16"/>
  <c r="F302" i="16" a="1"/>
  <c r="F302" i="16" s="1"/>
  <c r="G302" i="16" a="1"/>
  <c r="G302" i="16" s="1"/>
  <c r="I303" i="16" a="1"/>
  <c r="I303" i="16" s="1"/>
  <c r="K303" i="16"/>
  <c r="Q303" i="16" s="1"/>
  <c r="E303" i="16"/>
  <c r="J303" i="16" s="1"/>
  <c r="C304" i="16"/>
  <c r="B305" i="16"/>
  <c r="AM305" i="16" s="1"/>
  <c r="AO85" i="16" l="1"/>
  <c r="BK84" i="16"/>
  <c r="BD85" i="16"/>
  <c r="H302" i="16"/>
  <c r="AN83" i="16"/>
  <c r="BJ83" i="16" s="1"/>
  <c r="BH83" i="16"/>
  <c r="R86" i="16"/>
  <c r="AA85" i="16"/>
  <c r="AG84" i="16"/>
  <c r="AF84" i="16"/>
  <c r="AE84" i="16"/>
  <c r="BG84" i="16" s="1"/>
  <c r="AD84" i="16"/>
  <c r="BF84" i="16" s="1"/>
  <c r="AC84" i="16"/>
  <c r="BE84" i="16" s="1"/>
  <c r="W304" i="16"/>
  <c r="AL84" i="16"/>
  <c r="BI84" i="16" s="1"/>
  <c r="V85" i="16"/>
  <c r="AB85" i="16" s="1"/>
  <c r="S85" i="16"/>
  <c r="AH84" i="16"/>
  <c r="L303" i="16"/>
  <c r="T303" i="16"/>
  <c r="C305" i="16"/>
  <c r="B306" i="16"/>
  <c r="AM306" i="16" s="1"/>
  <c r="I304" i="16" a="1"/>
  <c r="I304" i="16" s="1"/>
  <c r="K304" i="16"/>
  <c r="Q304" i="16" s="1"/>
  <c r="E304" i="16"/>
  <c r="J304" i="16" s="1"/>
  <c r="F303" i="16" a="1"/>
  <c r="F303" i="16" s="1"/>
  <c r="G303" i="16" a="1"/>
  <c r="G303" i="16" s="1"/>
  <c r="H303" i="16" l="1"/>
  <c r="AI84" i="16"/>
  <c r="AJ84" i="16" s="1"/>
  <c r="O86" i="16"/>
  <c r="Y85" i="16"/>
  <c r="P86" i="16" s="1"/>
  <c r="X85" i="16"/>
  <c r="AP85" i="16" s="1"/>
  <c r="W305" i="16"/>
  <c r="Z85" i="16"/>
  <c r="AH85" i="16"/>
  <c r="L304" i="16"/>
  <c r="T304" i="16"/>
  <c r="B307" i="16"/>
  <c r="AM307" i="16" s="1"/>
  <c r="C306" i="16"/>
  <c r="F304" i="16" a="1"/>
  <c r="F304" i="16" s="1"/>
  <c r="G304" i="16" a="1"/>
  <c r="G304" i="16" s="1"/>
  <c r="I305" i="16" a="1"/>
  <c r="I305" i="16" s="1"/>
  <c r="K305" i="16"/>
  <c r="Q305" i="16" s="1"/>
  <c r="E305" i="16"/>
  <c r="J305" i="16" s="1"/>
  <c r="AO86" i="16" l="1"/>
  <c r="BK85" i="16"/>
  <c r="BD86" i="16"/>
  <c r="H304" i="16"/>
  <c r="AN84" i="16"/>
  <c r="BJ84" i="16" s="1"/>
  <c r="BH84" i="16"/>
  <c r="AC85" i="16"/>
  <c r="BE85" i="16" s="1"/>
  <c r="AL85" i="16"/>
  <c r="BI85" i="16" s="1"/>
  <c r="AG85" i="16"/>
  <c r="AF85" i="16"/>
  <c r="AE85" i="16"/>
  <c r="BG85" i="16" s="1"/>
  <c r="AD85" i="16"/>
  <c r="BF85" i="16" s="1"/>
  <c r="R87" i="16"/>
  <c r="W306" i="16"/>
  <c r="AA86" i="16"/>
  <c r="S86" i="16"/>
  <c r="V86" i="16"/>
  <c r="L305" i="16"/>
  <c r="T305" i="16"/>
  <c r="F305" i="16" a="1"/>
  <c r="F305" i="16" s="1"/>
  <c r="G305" i="16" a="1"/>
  <c r="G305" i="16" s="1"/>
  <c r="I306" i="16" a="1"/>
  <c r="I306" i="16" s="1"/>
  <c r="K306" i="16"/>
  <c r="Q306" i="16" s="1"/>
  <c r="E306" i="16"/>
  <c r="J306" i="16" s="1"/>
  <c r="C307" i="16"/>
  <c r="B308" i="16"/>
  <c r="AM308" i="16" s="1"/>
  <c r="H305" i="16" l="1"/>
  <c r="AI85" i="16"/>
  <c r="O87" i="16"/>
  <c r="AB86" i="16"/>
  <c r="Y86" i="16"/>
  <c r="P87" i="16" s="1"/>
  <c r="X86" i="16"/>
  <c r="AP86" i="16" s="1"/>
  <c r="W307" i="16"/>
  <c r="Z86" i="16"/>
  <c r="L306" i="16"/>
  <c r="T306" i="16"/>
  <c r="I307" i="16" a="1"/>
  <c r="I307" i="16" s="1"/>
  <c r="K307" i="16"/>
  <c r="Q307" i="16" s="1"/>
  <c r="E307" i="16"/>
  <c r="J307" i="16" s="1"/>
  <c r="B309" i="16"/>
  <c r="AM309" i="16" s="1"/>
  <c r="C308" i="16"/>
  <c r="F306" i="16" a="1"/>
  <c r="F306" i="16" s="1"/>
  <c r="G306" i="16" a="1"/>
  <c r="G306" i="16" s="1"/>
  <c r="AO87" i="16" l="1"/>
  <c r="BK86" i="16"/>
  <c r="BD87" i="16"/>
  <c r="H306" i="16"/>
  <c r="AA87" i="16"/>
  <c r="AJ85" i="16"/>
  <c r="AG86" i="16"/>
  <c r="AF86" i="16"/>
  <c r="AE86" i="16"/>
  <c r="BG86" i="16" s="1"/>
  <c r="AD86" i="16"/>
  <c r="BF86" i="16" s="1"/>
  <c r="AC86" i="16"/>
  <c r="BE86" i="16" s="1"/>
  <c r="R88" i="16"/>
  <c r="W308" i="16"/>
  <c r="AL86" i="16"/>
  <c r="BI86" i="16" s="1"/>
  <c r="V87" i="16"/>
  <c r="AB87" i="16" s="1"/>
  <c r="S87" i="16"/>
  <c r="AH86" i="16"/>
  <c r="L307" i="16"/>
  <c r="T307" i="16"/>
  <c r="C309" i="16"/>
  <c r="B310" i="16"/>
  <c r="AM310" i="16" s="1"/>
  <c r="F307" i="16" a="1"/>
  <c r="F307" i="16" s="1"/>
  <c r="G307" i="16" a="1"/>
  <c r="G307" i="16" s="1"/>
  <c r="I308" i="16" a="1"/>
  <c r="I308" i="16" s="1"/>
  <c r="E308" i="16"/>
  <c r="J308" i="16" s="1"/>
  <c r="K308" i="16"/>
  <c r="Q308" i="16" s="1"/>
  <c r="H307" i="16" l="1"/>
  <c r="AI86" i="16"/>
  <c r="AJ86" i="16" s="1"/>
  <c r="AN85" i="16"/>
  <c r="BJ85" i="16" s="1"/>
  <c r="BH85" i="16"/>
  <c r="O88" i="16"/>
  <c r="Y87" i="16"/>
  <c r="P88" i="16" s="1"/>
  <c r="X87" i="16"/>
  <c r="AP87" i="16" s="1"/>
  <c r="W309" i="16"/>
  <c r="AH87" i="16"/>
  <c r="Z87" i="16"/>
  <c r="L308" i="16"/>
  <c r="T308" i="16"/>
  <c r="F308" i="16" a="1"/>
  <c r="F308" i="16" s="1"/>
  <c r="G308" i="16" a="1"/>
  <c r="G308" i="16" s="1"/>
  <c r="I309" i="16" a="1"/>
  <c r="I309" i="16" s="1"/>
  <c r="E309" i="16"/>
  <c r="J309" i="16" s="1"/>
  <c r="K309" i="16"/>
  <c r="Q309" i="16" s="1"/>
  <c r="B311" i="16"/>
  <c r="AM311" i="16" s="1"/>
  <c r="C310" i="16"/>
  <c r="AO88" i="16" l="1"/>
  <c r="BK87" i="16"/>
  <c r="BD88" i="16"/>
  <c r="H308" i="16"/>
  <c r="AN86" i="16"/>
  <c r="BJ86" i="16" s="1"/>
  <c r="BH86" i="16"/>
  <c r="AC87" i="16"/>
  <c r="BE87" i="16" s="1"/>
  <c r="AL87" i="16"/>
  <c r="BI87" i="16" s="1"/>
  <c r="AG87" i="16"/>
  <c r="AF87" i="16"/>
  <c r="R89" i="16"/>
  <c r="AE87" i="16"/>
  <c r="BG87" i="16" s="1"/>
  <c r="AD87" i="16"/>
  <c r="W310" i="16"/>
  <c r="AA88" i="16"/>
  <c r="S88" i="16"/>
  <c r="V88" i="16"/>
  <c r="L309" i="16"/>
  <c r="T309" i="16"/>
  <c r="I310" i="16" a="1"/>
  <c r="I310" i="16" s="1"/>
  <c r="K310" i="16"/>
  <c r="Q310" i="16" s="1"/>
  <c r="E310" i="16"/>
  <c r="J310" i="16" s="1"/>
  <c r="B312" i="16"/>
  <c r="AM312" i="16" s="1"/>
  <c r="C311" i="16"/>
  <c r="F309" i="16" a="1"/>
  <c r="F309" i="16" s="1"/>
  <c r="G309" i="16" a="1"/>
  <c r="G309" i="16" s="1"/>
  <c r="H309" i="16" l="1"/>
  <c r="AI87" i="16"/>
  <c r="AJ87" i="16" s="1"/>
  <c r="BF87" i="16"/>
  <c r="O89" i="16"/>
  <c r="AB88" i="16"/>
  <c r="Y88" i="16"/>
  <c r="P89" i="16" s="1"/>
  <c r="X88" i="16"/>
  <c r="AP88" i="16" s="1"/>
  <c r="W311" i="16"/>
  <c r="Z88" i="16"/>
  <c r="L310" i="16"/>
  <c r="T310" i="16"/>
  <c r="I311" i="16" a="1"/>
  <c r="I311" i="16" s="1"/>
  <c r="K311" i="16"/>
  <c r="Q311" i="16" s="1"/>
  <c r="E311" i="16"/>
  <c r="J311" i="16" s="1"/>
  <c r="B313" i="16"/>
  <c r="AM313" i="16" s="1"/>
  <c r="C312" i="16"/>
  <c r="F310" i="16" a="1"/>
  <c r="F310" i="16" s="1"/>
  <c r="G310" i="16" a="1"/>
  <c r="G310" i="16" s="1"/>
  <c r="AO89" i="16" l="1"/>
  <c r="BK88" i="16"/>
  <c r="BD89" i="16"/>
  <c r="H310" i="16"/>
  <c r="AN87" i="16"/>
  <c r="BJ87" i="16" s="1"/>
  <c r="BH87" i="16"/>
  <c r="R90" i="16"/>
  <c r="AA89" i="16"/>
  <c r="AG88" i="16"/>
  <c r="AF88" i="16"/>
  <c r="AE88" i="16"/>
  <c r="BG88" i="16" s="1"/>
  <c r="AD88" i="16"/>
  <c r="BF88" i="16" s="1"/>
  <c r="AC88" i="16"/>
  <c r="BE88" i="16" s="1"/>
  <c r="W312" i="16"/>
  <c r="AL88" i="16"/>
  <c r="BI88" i="16" s="1"/>
  <c r="S89" i="16"/>
  <c r="V89" i="16"/>
  <c r="AB89" i="16" s="1"/>
  <c r="AH88" i="16"/>
  <c r="L311" i="16"/>
  <c r="T311" i="16"/>
  <c r="I312" i="16" a="1"/>
  <c r="I312" i="16" s="1"/>
  <c r="E312" i="16"/>
  <c r="J312" i="16" s="1"/>
  <c r="K312" i="16"/>
  <c r="Q312" i="16" s="1"/>
  <c r="F311" i="16" a="1"/>
  <c r="F311" i="16" s="1"/>
  <c r="G311" i="16" a="1"/>
  <c r="G311" i="16" s="1"/>
  <c r="B314" i="16"/>
  <c r="AM314" i="16" s="1"/>
  <c r="C313" i="16"/>
  <c r="H311" i="16" l="1"/>
  <c r="AI88" i="16"/>
  <c r="AJ88" i="16" s="1"/>
  <c r="O90" i="16"/>
  <c r="Y89" i="16"/>
  <c r="P90" i="16" s="1"/>
  <c r="X89" i="16"/>
  <c r="AP89" i="16" s="1"/>
  <c r="W313" i="16"/>
  <c r="AH89" i="16"/>
  <c r="Z89" i="16"/>
  <c r="L312" i="16"/>
  <c r="T312" i="16"/>
  <c r="I313" i="16" a="1"/>
  <c r="I313" i="16" s="1"/>
  <c r="K313" i="16"/>
  <c r="Q313" i="16" s="1"/>
  <c r="E313" i="16"/>
  <c r="J313" i="16" s="1"/>
  <c r="B315" i="16"/>
  <c r="AM315" i="16" s="1"/>
  <c r="C314" i="16"/>
  <c r="F312" i="16" a="1"/>
  <c r="F312" i="16" s="1"/>
  <c r="G312" i="16" a="1"/>
  <c r="G312" i="16" s="1"/>
  <c r="AO90" i="16" l="1"/>
  <c r="BK89" i="16"/>
  <c r="BD90" i="16"/>
  <c r="H312" i="16"/>
  <c r="AN88" i="16"/>
  <c r="BJ88" i="16" s="1"/>
  <c r="BH88" i="16"/>
  <c r="AC89" i="16"/>
  <c r="BE89" i="16" s="1"/>
  <c r="AL89" i="16"/>
  <c r="BI89" i="16" s="1"/>
  <c r="AG89" i="16"/>
  <c r="AF89" i="16"/>
  <c r="AE89" i="16"/>
  <c r="BG89" i="16" s="1"/>
  <c r="AD89" i="16"/>
  <c r="BF89" i="16" s="1"/>
  <c r="R91" i="16"/>
  <c r="T313" i="16"/>
  <c r="W314" i="16"/>
  <c r="AA90" i="16"/>
  <c r="S90" i="16"/>
  <c r="V90" i="16"/>
  <c r="AB90" i="16" s="1"/>
  <c r="F313" i="16" a="1"/>
  <c r="F313" i="16" s="1"/>
  <c r="G313" i="16" a="1"/>
  <c r="G313" i="16" s="1"/>
  <c r="L313" i="16"/>
  <c r="I314" i="16" a="1"/>
  <c r="I314" i="16" s="1"/>
  <c r="K314" i="16"/>
  <c r="Q314" i="16" s="1"/>
  <c r="E314" i="16"/>
  <c r="J314" i="16" s="1"/>
  <c r="B316" i="16"/>
  <c r="AM316" i="16" s="1"/>
  <c r="C315" i="16"/>
  <c r="H313" i="16" l="1"/>
  <c r="AI89" i="16"/>
  <c r="AJ89" i="16" s="1"/>
  <c r="O91" i="16"/>
  <c r="Y90" i="16"/>
  <c r="P91" i="16" s="1"/>
  <c r="X90" i="16"/>
  <c r="AP90" i="16" s="1"/>
  <c r="W315" i="16"/>
  <c r="AH90" i="16"/>
  <c r="Z90" i="16"/>
  <c r="L314" i="16"/>
  <c r="T314" i="16"/>
  <c r="F314" i="16" a="1"/>
  <c r="F314" i="16" s="1"/>
  <c r="G314" i="16" a="1"/>
  <c r="G314" i="16" s="1"/>
  <c r="I315" i="16" a="1"/>
  <c r="I315" i="16" s="1"/>
  <c r="K315" i="16"/>
  <c r="Q315" i="16" s="1"/>
  <c r="E315" i="16"/>
  <c r="J315" i="16" s="1"/>
  <c r="B317" i="16"/>
  <c r="AM317" i="16" s="1"/>
  <c r="C316" i="16"/>
  <c r="AO91" i="16" l="1"/>
  <c r="BK90" i="16"/>
  <c r="BD91" i="16"/>
  <c r="H314" i="16"/>
  <c r="R92" i="16"/>
  <c r="AN89" i="16"/>
  <c r="BJ89" i="16" s="1"/>
  <c r="BH89" i="16"/>
  <c r="AC90" i="16"/>
  <c r="BE90" i="16" s="1"/>
  <c r="AA91" i="16"/>
  <c r="AG90" i="16"/>
  <c r="AF90" i="16"/>
  <c r="AE90" i="16"/>
  <c r="BG90" i="16" s="1"/>
  <c r="AD90" i="16"/>
  <c r="BF90" i="16" s="1"/>
  <c r="W316" i="16"/>
  <c r="AL90" i="16"/>
  <c r="BI90" i="16" s="1"/>
  <c r="S91" i="16"/>
  <c r="V91" i="16"/>
  <c r="L315" i="16"/>
  <c r="T315" i="16"/>
  <c r="I316" i="16" a="1"/>
  <c r="I316" i="16" s="1"/>
  <c r="K316" i="16"/>
  <c r="Q316" i="16" s="1"/>
  <c r="E316" i="16"/>
  <c r="J316" i="16" s="1"/>
  <c r="C317" i="16"/>
  <c r="B318" i="16"/>
  <c r="AM318" i="16" s="1"/>
  <c r="F315" i="16" a="1"/>
  <c r="F315" i="16" s="1"/>
  <c r="G315" i="16" a="1"/>
  <c r="G315" i="16" s="1"/>
  <c r="H315" i="16" l="1"/>
  <c r="AI90" i="16"/>
  <c r="AJ90" i="16" s="1"/>
  <c r="O92" i="16"/>
  <c r="AB91" i="16"/>
  <c r="Y91" i="16"/>
  <c r="P92" i="16" s="1"/>
  <c r="X91" i="16"/>
  <c r="AP91" i="16" s="1"/>
  <c r="W317" i="16"/>
  <c r="Z91" i="16"/>
  <c r="L316" i="16"/>
  <c r="T316" i="16"/>
  <c r="I317" i="16" a="1"/>
  <c r="I317" i="16" s="1"/>
  <c r="K317" i="16"/>
  <c r="Q317" i="16" s="1"/>
  <c r="E317" i="16"/>
  <c r="J317" i="16" s="1"/>
  <c r="F316" i="16" a="1"/>
  <c r="F316" i="16" s="1"/>
  <c r="G316" i="16" a="1"/>
  <c r="G316" i="16" s="1"/>
  <c r="C318" i="16"/>
  <c r="B319" i="16"/>
  <c r="AM319" i="16" s="1"/>
  <c r="AO92" i="16" l="1"/>
  <c r="BK91" i="16"/>
  <c r="BD92" i="16"/>
  <c r="H316" i="16"/>
  <c r="AN90" i="16"/>
  <c r="BJ90" i="16" s="1"/>
  <c r="BH90" i="16"/>
  <c r="AL91" i="16"/>
  <c r="BI91" i="16" s="1"/>
  <c r="AG91" i="16"/>
  <c r="AF91" i="16"/>
  <c r="AE91" i="16"/>
  <c r="BG91" i="16" s="1"/>
  <c r="AD91" i="16"/>
  <c r="BF91" i="16" s="1"/>
  <c r="AC91" i="16"/>
  <c r="BE91" i="16" s="1"/>
  <c r="R93" i="16"/>
  <c r="W318" i="16"/>
  <c r="AA92" i="16"/>
  <c r="AH91" i="16"/>
  <c r="V92" i="16"/>
  <c r="AB92" i="16" s="1"/>
  <c r="S92" i="16"/>
  <c r="L317" i="16"/>
  <c r="T317" i="16"/>
  <c r="B320" i="16"/>
  <c r="AM320" i="16" s="1"/>
  <c r="C319" i="16"/>
  <c r="I318" i="16" a="1"/>
  <c r="I318" i="16" s="1"/>
  <c r="K318" i="16"/>
  <c r="Q318" i="16" s="1"/>
  <c r="E318" i="16"/>
  <c r="J318" i="16" s="1"/>
  <c r="F317" i="16" a="1"/>
  <c r="F317" i="16" s="1"/>
  <c r="G317" i="16" a="1"/>
  <c r="G317" i="16" s="1"/>
  <c r="H317" i="16" l="1"/>
  <c r="AI91" i="16"/>
  <c r="AJ91" i="16" s="1"/>
  <c r="O93" i="16"/>
  <c r="Y92" i="16"/>
  <c r="P93" i="16" s="1"/>
  <c r="X92" i="16"/>
  <c r="AP92" i="16" s="1"/>
  <c r="W319" i="16"/>
  <c r="Z92" i="16"/>
  <c r="AH92" i="16"/>
  <c r="L318" i="16"/>
  <c r="T318" i="16"/>
  <c r="F318" i="16" a="1"/>
  <c r="F318" i="16" s="1"/>
  <c r="G318" i="16" a="1"/>
  <c r="G318" i="16" s="1"/>
  <c r="I319" i="16" a="1"/>
  <c r="I319" i="16" s="1"/>
  <c r="K319" i="16"/>
  <c r="Q319" i="16" s="1"/>
  <c r="E319" i="16"/>
  <c r="J319" i="16" s="1"/>
  <c r="B321" i="16"/>
  <c r="AM321" i="16" s="1"/>
  <c r="C320" i="16"/>
  <c r="AO93" i="16" l="1"/>
  <c r="BK92" i="16"/>
  <c r="BD93" i="16"/>
  <c r="H318" i="16"/>
  <c r="AN91" i="16"/>
  <c r="BJ91" i="16" s="1"/>
  <c r="BH91" i="16"/>
  <c r="AC92" i="16"/>
  <c r="BE92" i="16" s="1"/>
  <c r="AA93" i="16"/>
  <c r="AG92" i="16"/>
  <c r="AF92" i="16"/>
  <c r="AE92" i="16"/>
  <c r="BG92" i="16" s="1"/>
  <c r="AD92" i="16"/>
  <c r="R94" i="16"/>
  <c r="W320" i="16"/>
  <c r="AL92" i="16"/>
  <c r="BI92" i="16" s="1"/>
  <c r="V93" i="16"/>
  <c r="AB93" i="16" s="1"/>
  <c r="S93" i="16"/>
  <c r="L319" i="16"/>
  <c r="T319" i="16"/>
  <c r="F319" i="16" a="1"/>
  <c r="F319" i="16" s="1"/>
  <c r="G319" i="16" a="1"/>
  <c r="G319" i="16" s="1"/>
  <c r="I320" i="16" a="1"/>
  <c r="I320" i="16" s="1"/>
  <c r="K320" i="16"/>
  <c r="Q320" i="16" s="1"/>
  <c r="E320" i="16"/>
  <c r="J320" i="16" s="1"/>
  <c r="C321" i="16"/>
  <c r="B322" i="16"/>
  <c r="AM322" i="16" s="1"/>
  <c r="H319" i="16" l="1"/>
  <c r="AI92" i="16"/>
  <c r="AJ92" i="16" s="1"/>
  <c r="BF92" i="16"/>
  <c r="O94" i="16"/>
  <c r="Y93" i="16"/>
  <c r="P94" i="16" s="1"/>
  <c r="X93" i="16"/>
  <c r="AP93" i="16" s="1"/>
  <c r="W321" i="16"/>
  <c r="AH93" i="16"/>
  <c r="Z93" i="16"/>
  <c r="L320" i="16"/>
  <c r="T320" i="16"/>
  <c r="B323" i="16"/>
  <c r="AM323" i="16" s="1"/>
  <c r="C322" i="16"/>
  <c r="F320" i="16" a="1"/>
  <c r="F320" i="16" s="1"/>
  <c r="G320" i="16" a="1"/>
  <c r="G320" i="16" s="1"/>
  <c r="I321" i="16" a="1"/>
  <c r="I321" i="16" s="1"/>
  <c r="K321" i="16"/>
  <c r="Q321" i="16" s="1"/>
  <c r="E321" i="16"/>
  <c r="J321" i="16" s="1"/>
  <c r="AO94" i="16" l="1"/>
  <c r="BK93" i="16"/>
  <c r="BD94" i="16"/>
  <c r="H320" i="16"/>
  <c r="AN92" i="16"/>
  <c r="BJ92" i="16" s="1"/>
  <c r="BH92" i="16"/>
  <c r="AC93" i="16"/>
  <c r="BE93" i="16" s="1"/>
  <c r="AL93" i="16"/>
  <c r="BI93" i="16" s="1"/>
  <c r="AG93" i="16"/>
  <c r="AF93" i="16"/>
  <c r="AE93" i="16"/>
  <c r="BG93" i="16" s="1"/>
  <c r="AD93" i="16"/>
  <c r="BF93" i="16" s="1"/>
  <c r="R95" i="16"/>
  <c r="W322" i="16"/>
  <c r="AA94" i="16"/>
  <c r="S94" i="16"/>
  <c r="V94" i="16"/>
  <c r="AB94" i="16" s="1"/>
  <c r="L321" i="16"/>
  <c r="T321" i="16"/>
  <c r="I322" i="16" a="1"/>
  <c r="I322" i="16" s="1"/>
  <c r="K322" i="16"/>
  <c r="Q322" i="16" s="1"/>
  <c r="E322" i="16"/>
  <c r="J322" i="16" s="1"/>
  <c r="F321" i="16" a="1"/>
  <c r="F321" i="16" s="1"/>
  <c r="G321" i="16" a="1"/>
  <c r="G321" i="16" s="1"/>
  <c r="B324" i="16"/>
  <c r="AM324" i="16" s="1"/>
  <c r="C323" i="16"/>
  <c r="H321" i="16" l="1"/>
  <c r="AI93" i="16"/>
  <c r="AJ93" i="16" s="1"/>
  <c r="O95" i="16"/>
  <c r="Y94" i="16"/>
  <c r="P95" i="16" s="1"/>
  <c r="X94" i="16"/>
  <c r="AP94" i="16" s="1"/>
  <c r="W323" i="16"/>
  <c r="AH94" i="16"/>
  <c r="Z94" i="16"/>
  <c r="L322" i="16"/>
  <c r="T322" i="16"/>
  <c r="I323" i="16" a="1"/>
  <c r="I323" i="16" s="1"/>
  <c r="E323" i="16"/>
  <c r="J323" i="16" s="1"/>
  <c r="K323" i="16"/>
  <c r="Q323" i="16" s="1"/>
  <c r="B325" i="16"/>
  <c r="AM325" i="16" s="1"/>
  <c r="C324" i="16"/>
  <c r="F322" i="16" a="1"/>
  <c r="F322" i="16" s="1"/>
  <c r="G322" i="16" a="1"/>
  <c r="G322" i="16" s="1"/>
  <c r="AO95" i="16" l="1"/>
  <c r="BK94" i="16"/>
  <c r="BD95" i="16"/>
  <c r="H322" i="16"/>
  <c r="AN93" i="16"/>
  <c r="BJ93" i="16" s="1"/>
  <c r="BH93" i="16"/>
  <c r="AC94" i="16"/>
  <c r="BE94" i="16" s="1"/>
  <c r="R96" i="16"/>
  <c r="AA95" i="16"/>
  <c r="AG94" i="16"/>
  <c r="AF94" i="16"/>
  <c r="AE94" i="16"/>
  <c r="BG94" i="16" s="1"/>
  <c r="AD94" i="16"/>
  <c r="BF94" i="16" s="1"/>
  <c r="W324" i="16"/>
  <c r="AL94" i="16"/>
  <c r="BI94" i="16" s="1"/>
  <c r="V95" i="16"/>
  <c r="AB95" i="16" s="1"/>
  <c r="S95" i="16"/>
  <c r="L323" i="16"/>
  <c r="T323" i="16"/>
  <c r="I324" i="16" a="1"/>
  <c r="I324" i="16" s="1"/>
  <c r="K324" i="16"/>
  <c r="Q324" i="16" s="1"/>
  <c r="E324" i="16"/>
  <c r="J324" i="16" s="1"/>
  <c r="B326" i="16"/>
  <c r="AM326" i="16" s="1"/>
  <c r="C325" i="16"/>
  <c r="F323" i="16" a="1"/>
  <c r="F323" i="16" s="1"/>
  <c r="G323" i="16" a="1"/>
  <c r="G323" i="16" s="1"/>
  <c r="H323" i="16" l="1"/>
  <c r="AI94" i="16"/>
  <c r="AJ94" i="16" s="1"/>
  <c r="O96" i="16"/>
  <c r="Y95" i="16"/>
  <c r="P96" i="16" s="1"/>
  <c r="X95" i="16"/>
  <c r="AP95" i="16" s="1"/>
  <c r="W325" i="16"/>
  <c r="Z95" i="16"/>
  <c r="L324" i="16"/>
  <c r="T324" i="16"/>
  <c r="I325" i="16" a="1"/>
  <c r="I325" i="16" s="1"/>
  <c r="K325" i="16"/>
  <c r="Q325" i="16" s="1"/>
  <c r="E325" i="16"/>
  <c r="J325" i="16" s="1"/>
  <c r="B327" i="16"/>
  <c r="AM327" i="16" s="1"/>
  <c r="C326" i="16"/>
  <c r="F324" i="16" a="1"/>
  <c r="F324" i="16" s="1"/>
  <c r="G324" i="16" a="1"/>
  <c r="G324" i="16" s="1"/>
  <c r="AO96" i="16" l="1"/>
  <c r="BK95" i="16"/>
  <c r="BD96" i="16"/>
  <c r="H324" i="16"/>
  <c r="AN94" i="16"/>
  <c r="BJ94" i="16" s="1"/>
  <c r="BH94" i="16"/>
  <c r="AC95" i="16"/>
  <c r="BE95" i="16" s="1"/>
  <c r="AL95" i="16"/>
  <c r="BI95" i="16" s="1"/>
  <c r="AG95" i="16"/>
  <c r="AF95" i="16"/>
  <c r="AE95" i="16"/>
  <c r="BG95" i="16" s="1"/>
  <c r="AD95" i="16"/>
  <c r="BF95" i="16" s="1"/>
  <c r="R97" i="16"/>
  <c r="W326" i="16"/>
  <c r="AA96" i="16"/>
  <c r="AH95" i="16"/>
  <c r="V96" i="16"/>
  <c r="AB96" i="16" s="1"/>
  <c r="S96" i="16"/>
  <c r="L325" i="16"/>
  <c r="T325" i="16"/>
  <c r="G325" i="16" a="1"/>
  <c r="G325" i="16" s="1"/>
  <c r="F325" i="16" a="1"/>
  <c r="F325" i="16" s="1"/>
  <c r="I326" i="16" a="1"/>
  <c r="I326" i="16" s="1"/>
  <c r="E326" i="16"/>
  <c r="J326" i="16" s="1"/>
  <c r="K326" i="16"/>
  <c r="Q326" i="16" s="1"/>
  <c r="B328" i="16"/>
  <c r="AM328" i="16" s="1"/>
  <c r="C327" i="16"/>
  <c r="H325" i="16" l="1"/>
  <c r="AI95" i="16"/>
  <c r="AJ95" i="16" s="1"/>
  <c r="O97" i="16"/>
  <c r="Y96" i="16"/>
  <c r="P97" i="16" s="1"/>
  <c r="X96" i="16"/>
  <c r="AP96" i="16" s="1"/>
  <c r="W327" i="16"/>
  <c r="AH96" i="16"/>
  <c r="Z96" i="16"/>
  <c r="L326" i="16"/>
  <c r="T326" i="16"/>
  <c r="I327" i="16" a="1"/>
  <c r="I327" i="16" s="1"/>
  <c r="K327" i="16"/>
  <c r="Q327" i="16" s="1"/>
  <c r="E327" i="16"/>
  <c r="J327" i="16" s="1"/>
  <c r="B329" i="16"/>
  <c r="AM329" i="16" s="1"/>
  <c r="C328" i="16"/>
  <c r="F326" i="16" a="1"/>
  <c r="F326" i="16" s="1"/>
  <c r="G326" i="16" a="1"/>
  <c r="G326" i="16" s="1"/>
  <c r="AO97" i="16" l="1"/>
  <c r="BK96" i="16"/>
  <c r="BD97" i="16"/>
  <c r="H326" i="16"/>
  <c r="AN95" i="16"/>
  <c r="BJ95" i="16" s="1"/>
  <c r="BH95" i="16"/>
  <c r="AC96" i="16"/>
  <c r="BE96" i="16" s="1"/>
  <c r="AA97" i="16"/>
  <c r="AG96" i="16"/>
  <c r="AF96" i="16"/>
  <c r="AE96" i="16"/>
  <c r="BG96" i="16" s="1"/>
  <c r="AD96" i="16"/>
  <c r="BF96" i="16" s="1"/>
  <c r="R98" i="16"/>
  <c r="W328" i="16"/>
  <c r="AL96" i="16"/>
  <c r="BI96" i="16" s="1"/>
  <c r="V97" i="16"/>
  <c r="AB97" i="16" s="1"/>
  <c r="S97" i="16"/>
  <c r="L327" i="16"/>
  <c r="T327" i="16"/>
  <c r="I328" i="16" a="1"/>
  <c r="I328" i="16" s="1"/>
  <c r="K328" i="16"/>
  <c r="Q328" i="16" s="1"/>
  <c r="E328" i="16"/>
  <c r="J328" i="16" s="1"/>
  <c r="B330" i="16"/>
  <c r="AM330" i="16" s="1"/>
  <c r="C329" i="16"/>
  <c r="F327" i="16" a="1"/>
  <c r="F327" i="16" s="1"/>
  <c r="G327" i="16" a="1"/>
  <c r="G327" i="16" s="1"/>
  <c r="H327" i="16" l="1"/>
  <c r="AI96" i="16"/>
  <c r="AJ96" i="16" s="1"/>
  <c r="O98" i="16"/>
  <c r="Y97" i="16"/>
  <c r="P98" i="16" s="1"/>
  <c r="X97" i="16"/>
  <c r="AP97" i="16" s="1"/>
  <c r="W329" i="16"/>
  <c r="Z97" i="16"/>
  <c r="L328" i="16"/>
  <c r="T328" i="16"/>
  <c r="I329" i="16" a="1"/>
  <c r="I329" i="16" s="1"/>
  <c r="K329" i="16"/>
  <c r="Q329" i="16" s="1"/>
  <c r="E329" i="16"/>
  <c r="J329" i="16" s="1"/>
  <c r="B331" i="16"/>
  <c r="AM331" i="16" s="1"/>
  <c r="C330" i="16"/>
  <c r="F328" i="16" a="1"/>
  <c r="F328" i="16" s="1"/>
  <c r="G328" i="16" a="1"/>
  <c r="G328" i="16" s="1"/>
  <c r="AO98" i="16" l="1"/>
  <c r="BK97" i="16"/>
  <c r="BD98" i="16"/>
  <c r="H328" i="16"/>
  <c r="AN96" i="16"/>
  <c r="BJ96" i="16" s="1"/>
  <c r="BH96" i="16"/>
  <c r="AC97" i="16"/>
  <c r="BE97" i="16" s="1"/>
  <c r="AL97" i="16"/>
  <c r="BI97" i="16" s="1"/>
  <c r="AG97" i="16"/>
  <c r="AF97" i="16"/>
  <c r="AE97" i="16"/>
  <c r="BG97" i="16" s="1"/>
  <c r="AD97" i="16"/>
  <c r="BF97" i="16" s="1"/>
  <c r="R99" i="16"/>
  <c r="W330" i="16"/>
  <c r="AA98" i="16"/>
  <c r="AH97" i="16"/>
  <c r="S98" i="16"/>
  <c r="V98" i="16"/>
  <c r="L329" i="16"/>
  <c r="T329" i="16"/>
  <c r="I330" i="16" a="1"/>
  <c r="I330" i="16" s="1"/>
  <c r="K330" i="16"/>
  <c r="Q330" i="16" s="1"/>
  <c r="E330" i="16"/>
  <c r="J330" i="16" s="1"/>
  <c r="C331" i="16"/>
  <c r="B332" i="16"/>
  <c r="AM332" i="16" s="1"/>
  <c r="F329" i="16" a="1"/>
  <c r="F329" i="16" s="1"/>
  <c r="G329" i="16" a="1"/>
  <c r="G329" i="16" s="1"/>
  <c r="H329" i="16" l="1"/>
  <c r="AI97" i="16"/>
  <c r="AJ97" i="16" s="1"/>
  <c r="O99" i="16"/>
  <c r="AB98" i="16"/>
  <c r="Y98" i="16"/>
  <c r="P99" i="16" s="1"/>
  <c r="X98" i="16"/>
  <c r="AP98" i="16" s="1"/>
  <c r="W331" i="16"/>
  <c r="Z98" i="16"/>
  <c r="L330" i="16"/>
  <c r="T330" i="16"/>
  <c r="B333" i="16"/>
  <c r="AM333" i="16" s="1"/>
  <c r="C332" i="16"/>
  <c r="I331" i="16" a="1"/>
  <c r="I331" i="16" s="1"/>
  <c r="E331" i="16"/>
  <c r="J331" i="16" s="1"/>
  <c r="K331" i="16"/>
  <c r="Q331" i="16" s="1"/>
  <c r="F330" i="16" a="1"/>
  <c r="F330" i="16" s="1"/>
  <c r="G330" i="16" a="1"/>
  <c r="G330" i="16" s="1"/>
  <c r="AO99" i="16" l="1"/>
  <c r="BK98" i="16"/>
  <c r="BD99" i="16"/>
  <c r="H330" i="16"/>
  <c r="AN97" i="16"/>
  <c r="BJ97" i="16" s="1"/>
  <c r="BH97" i="16"/>
  <c r="R100" i="16"/>
  <c r="AA99" i="16"/>
  <c r="AG98" i="16"/>
  <c r="AF98" i="16"/>
  <c r="AE98" i="16"/>
  <c r="BG98" i="16" s="1"/>
  <c r="AD98" i="16"/>
  <c r="BF98" i="16" s="1"/>
  <c r="AC98" i="16"/>
  <c r="BE98" i="16" s="1"/>
  <c r="W332" i="16"/>
  <c r="AL98" i="16"/>
  <c r="BI98" i="16" s="1"/>
  <c r="AH98" i="16"/>
  <c r="S99" i="16"/>
  <c r="V99" i="16"/>
  <c r="AB99" i="16" s="1"/>
  <c r="L331" i="16"/>
  <c r="T331" i="16"/>
  <c r="F331" i="16" a="1"/>
  <c r="F331" i="16" s="1"/>
  <c r="G331" i="16" a="1"/>
  <c r="G331" i="16" s="1"/>
  <c r="B334" i="16"/>
  <c r="AM334" i="16" s="1"/>
  <c r="C333" i="16"/>
  <c r="I332" i="16" a="1"/>
  <c r="I332" i="16" s="1"/>
  <c r="E332" i="16"/>
  <c r="J332" i="16" s="1"/>
  <c r="K332" i="16"/>
  <c r="Q332" i="16" s="1"/>
  <c r="H331" i="16" l="1"/>
  <c r="AI98" i="16"/>
  <c r="AJ98" i="16" s="1"/>
  <c r="O100" i="16"/>
  <c r="Y99" i="16"/>
  <c r="P100" i="16" s="1"/>
  <c r="X99" i="16"/>
  <c r="AP99" i="16" s="1"/>
  <c r="W333" i="16"/>
  <c r="Z99" i="16"/>
  <c r="AH99" i="16"/>
  <c r="L332" i="16"/>
  <c r="T332" i="16"/>
  <c r="F332" i="16" a="1"/>
  <c r="F332" i="16" s="1"/>
  <c r="G332" i="16" a="1"/>
  <c r="G332" i="16" s="1"/>
  <c r="C334" i="16"/>
  <c r="B335" i="16"/>
  <c r="AM335" i="16" s="1"/>
  <c r="I333" i="16" a="1"/>
  <c r="I333" i="16" s="1"/>
  <c r="K333" i="16"/>
  <c r="Q333" i="16" s="1"/>
  <c r="E333" i="16"/>
  <c r="J333" i="16" s="1"/>
  <c r="AO100" i="16" l="1"/>
  <c r="BK99" i="16"/>
  <c r="BD100" i="16"/>
  <c r="H332" i="16"/>
  <c r="AN98" i="16"/>
  <c r="BJ98" i="16" s="1"/>
  <c r="BH98" i="16"/>
  <c r="AC99" i="16"/>
  <c r="BE99" i="16" s="1"/>
  <c r="AL99" i="16"/>
  <c r="BI99" i="16" s="1"/>
  <c r="AG99" i="16"/>
  <c r="AF99" i="16"/>
  <c r="AE99" i="16"/>
  <c r="BG99" i="16" s="1"/>
  <c r="AD99" i="16"/>
  <c r="BF99" i="16" s="1"/>
  <c r="R101" i="16"/>
  <c r="S100" i="16"/>
  <c r="W334" i="16"/>
  <c r="AA100" i="16"/>
  <c r="V100" i="16"/>
  <c r="AB100" i="16" s="1"/>
  <c r="L333" i="16"/>
  <c r="T333" i="16"/>
  <c r="F333" i="16" a="1"/>
  <c r="F333" i="16" s="1"/>
  <c r="G333" i="16" a="1"/>
  <c r="G333" i="16" s="1"/>
  <c r="B336" i="16"/>
  <c r="AM336" i="16" s="1"/>
  <c r="C335" i="16"/>
  <c r="I334" i="16" a="1"/>
  <c r="I334" i="16" s="1"/>
  <c r="K334" i="16"/>
  <c r="Q334" i="16" s="1"/>
  <c r="E334" i="16"/>
  <c r="J334" i="16" s="1"/>
  <c r="H333" i="16" l="1"/>
  <c r="AI99" i="16"/>
  <c r="AJ99" i="16" s="1"/>
  <c r="O101" i="16"/>
  <c r="Y100" i="16"/>
  <c r="P101" i="16" s="1"/>
  <c r="X100" i="16"/>
  <c r="AP100" i="16" s="1"/>
  <c r="W335" i="16"/>
  <c r="Z100" i="16"/>
  <c r="AH100" i="16"/>
  <c r="L334" i="16"/>
  <c r="T334" i="16"/>
  <c r="F334" i="16" a="1"/>
  <c r="F334" i="16" s="1"/>
  <c r="G334" i="16" a="1"/>
  <c r="G334" i="16" s="1"/>
  <c r="I335" i="16" a="1"/>
  <c r="I335" i="16" s="1"/>
  <c r="E335" i="16"/>
  <c r="J335" i="16" s="1"/>
  <c r="K335" i="16"/>
  <c r="Q335" i="16" s="1"/>
  <c r="B337" i="16"/>
  <c r="AM337" i="16" s="1"/>
  <c r="C336" i="16"/>
  <c r="AO101" i="16" l="1"/>
  <c r="BK100" i="16"/>
  <c r="BD101" i="16"/>
  <c r="H334" i="16"/>
  <c r="AN99" i="16"/>
  <c r="BJ99" i="16" s="1"/>
  <c r="BH99" i="16"/>
  <c r="AC100" i="16"/>
  <c r="BE100" i="16" s="1"/>
  <c r="AA101" i="16"/>
  <c r="AG100" i="16"/>
  <c r="AF100" i="16"/>
  <c r="AE100" i="16"/>
  <c r="BG100" i="16" s="1"/>
  <c r="AD100" i="16"/>
  <c r="BF100" i="16" s="1"/>
  <c r="R102" i="16"/>
  <c r="W336" i="16"/>
  <c r="AL100" i="16"/>
  <c r="BI100" i="16" s="1"/>
  <c r="S101" i="16"/>
  <c r="V101" i="16"/>
  <c r="AB101" i="16" s="1"/>
  <c r="L335" i="16"/>
  <c r="T335" i="16"/>
  <c r="F335" i="16" a="1"/>
  <c r="F335" i="16" s="1"/>
  <c r="G335" i="16" a="1"/>
  <c r="G335" i="16" s="1"/>
  <c r="I336" i="16" a="1"/>
  <c r="I336" i="16" s="1"/>
  <c r="K336" i="16"/>
  <c r="Q336" i="16" s="1"/>
  <c r="E336" i="16"/>
  <c r="J336" i="16" s="1"/>
  <c r="B338" i="16"/>
  <c r="AM338" i="16" s="1"/>
  <c r="C337" i="16"/>
  <c r="H335" i="16" l="1"/>
  <c r="AI100" i="16"/>
  <c r="AJ100" i="16" s="1"/>
  <c r="O102" i="16"/>
  <c r="Y101" i="16"/>
  <c r="P102" i="16" s="1"/>
  <c r="X101" i="16"/>
  <c r="AP101" i="16" s="1"/>
  <c r="W337" i="16"/>
  <c r="AH101" i="16"/>
  <c r="Z101" i="16"/>
  <c r="L336" i="16"/>
  <c r="T336" i="16"/>
  <c r="I337" i="16" a="1"/>
  <c r="I337" i="16" s="1"/>
  <c r="K337" i="16"/>
  <c r="Q337" i="16" s="1"/>
  <c r="E337" i="16"/>
  <c r="J337" i="16" s="1"/>
  <c r="F336" i="16" a="1"/>
  <c r="F336" i="16" s="1"/>
  <c r="G336" i="16" a="1"/>
  <c r="G336" i="16" s="1"/>
  <c r="B339" i="16"/>
  <c r="AM339" i="16" s="1"/>
  <c r="C338" i="16"/>
  <c r="AO102" i="16" l="1"/>
  <c r="BK101" i="16"/>
  <c r="BD102" i="16"/>
  <c r="H336" i="16"/>
  <c r="AN100" i="16"/>
  <c r="BJ100" i="16" s="1"/>
  <c r="BH100" i="16"/>
  <c r="R103" i="16"/>
  <c r="AC101" i="16"/>
  <c r="BE101" i="16" s="1"/>
  <c r="AL101" i="16"/>
  <c r="BI101" i="16" s="1"/>
  <c r="AG101" i="16"/>
  <c r="AF101" i="16"/>
  <c r="AE101" i="16"/>
  <c r="BG101" i="16" s="1"/>
  <c r="AD101" i="16"/>
  <c r="BF101" i="16" s="1"/>
  <c r="W338" i="16"/>
  <c r="AA102" i="16"/>
  <c r="S102" i="16"/>
  <c r="V102" i="16"/>
  <c r="L337" i="16"/>
  <c r="T337" i="16"/>
  <c r="B340" i="16"/>
  <c r="AM340" i="16" s="1"/>
  <c r="C339" i="16"/>
  <c r="I338" i="16" a="1"/>
  <c r="I338" i="16" s="1"/>
  <c r="K338" i="16"/>
  <c r="Q338" i="16" s="1"/>
  <c r="E338" i="16"/>
  <c r="J338" i="16" s="1"/>
  <c r="F337" i="16" a="1"/>
  <c r="F337" i="16" s="1"/>
  <c r="G337" i="16" a="1"/>
  <c r="G337" i="16" s="1"/>
  <c r="H337" i="16" l="1"/>
  <c r="AI101" i="16"/>
  <c r="AJ101" i="16" s="1"/>
  <c r="O103" i="16"/>
  <c r="AB102" i="16"/>
  <c r="Y102" i="16"/>
  <c r="P103" i="16" s="1"/>
  <c r="X102" i="16"/>
  <c r="AP102" i="16" s="1"/>
  <c r="W339" i="16"/>
  <c r="Z102" i="16"/>
  <c r="L338" i="16"/>
  <c r="T338" i="16"/>
  <c r="I339" i="16" a="1"/>
  <c r="I339" i="16" s="1"/>
  <c r="K339" i="16"/>
  <c r="Q339" i="16" s="1"/>
  <c r="E339" i="16"/>
  <c r="J339" i="16" s="1"/>
  <c r="F338" i="16" a="1"/>
  <c r="F338" i="16" s="1"/>
  <c r="G338" i="16" a="1"/>
  <c r="G338" i="16" s="1"/>
  <c r="B341" i="16"/>
  <c r="AM341" i="16" s="1"/>
  <c r="C340" i="16"/>
  <c r="AO103" i="16" l="1"/>
  <c r="BK102" i="16"/>
  <c r="BD103" i="16"/>
  <c r="H338" i="16"/>
  <c r="AN101" i="16"/>
  <c r="BJ101" i="16" s="1"/>
  <c r="BH101" i="16"/>
  <c r="AA103" i="16"/>
  <c r="AG102" i="16"/>
  <c r="AF102" i="16"/>
  <c r="AE102" i="16"/>
  <c r="BG102" i="16" s="1"/>
  <c r="AD102" i="16"/>
  <c r="BF102" i="16" s="1"/>
  <c r="AC102" i="16"/>
  <c r="BE102" i="16" s="1"/>
  <c r="R104" i="16"/>
  <c r="W340" i="16"/>
  <c r="AL102" i="16"/>
  <c r="BI102" i="16" s="1"/>
  <c r="S103" i="16"/>
  <c r="V103" i="16"/>
  <c r="AB103" i="16" s="1"/>
  <c r="AH102" i="16"/>
  <c r="L339" i="16"/>
  <c r="T339" i="16"/>
  <c r="I340" i="16" a="1"/>
  <c r="I340" i="16" s="1"/>
  <c r="K340" i="16"/>
  <c r="Q340" i="16" s="1"/>
  <c r="E340" i="16"/>
  <c r="J340" i="16" s="1"/>
  <c r="B342" i="16"/>
  <c r="AM342" i="16" s="1"/>
  <c r="C341" i="16"/>
  <c r="F339" i="16" a="1"/>
  <c r="F339" i="16" s="1"/>
  <c r="G339" i="16" a="1"/>
  <c r="G339" i="16" s="1"/>
  <c r="H339" i="16" l="1"/>
  <c r="AI102" i="16"/>
  <c r="AJ102" i="16" s="1"/>
  <c r="O104" i="16"/>
  <c r="Y103" i="16"/>
  <c r="P104" i="16" s="1"/>
  <c r="X103" i="16"/>
  <c r="AP103" i="16" s="1"/>
  <c r="W341" i="16"/>
  <c r="AH103" i="16"/>
  <c r="Z103" i="16"/>
  <c r="L340" i="16"/>
  <c r="T340" i="16"/>
  <c r="I341" i="16" a="1"/>
  <c r="I341" i="16" s="1"/>
  <c r="K341" i="16"/>
  <c r="Q341" i="16" s="1"/>
  <c r="E341" i="16"/>
  <c r="J341" i="16" s="1"/>
  <c r="C342" i="16"/>
  <c r="B343" i="16"/>
  <c r="AM343" i="16" s="1"/>
  <c r="F340" i="16" a="1"/>
  <c r="F340" i="16" s="1"/>
  <c r="G340" i="16" a="1"/>
  <c r="G340" i="16" s="1"/>
  <c r="AO104" i="16" l="1"/>
  <c r="BK103" i="16"/>
  <c r="BD104" i="16"/>
  <c r="H340" i="16"/>
  <c r="AN102" i="16"/>
  <c r="BJ102" i="16" s="1"/>
  <c r="BH102" i="16"/>
  <c r="AC103" i="16"/>
  <c r="BE103" i="16" s="1"/>
  <c r="AL103" i="16"/>
  <c r="BI103" i="16" s="1"/>
  <c r="AG103" i="16"/>
  <c r="AF103" i="16"/>
  <c r="AE103" i="16"/>
  <c r="BG103" i="16" s="1"/>
  <c r="AD103" i="16"/>
  <c r="BF103" i="16" s="1"/>
  <c r="R105" i="16"/>
  <c r="W342" i="16"/>
  <c r="AA104" i="16"/>
  <c r="S104" i="16"/>
  <c r="V104" i="16"/>
  <c r="AB104" i="16" s="1"/>
  <c r="L341" i="16"/>
  <c r="T341" i="16"/>
  <c r="B344" i="16"/>
  <c r="AM344" i="16" s="1"/>
  <c r="C343" i="16"/>
  <c r="I342" i="16" a="1"/>
  <c r="I342" i="16" s="1"/>
  <c r="E342" i="16"/>
  <c r="J342" i="16" s="1"/>
  <c r="K342" i="16"/>
  <c r="Q342" i="16" s="1"/>
  <c r="F341" i="16" a="1"/>
  <c r="F341" i="16" s="1"/>
  <c r="G341" i="16" a="1"/>
  <c r="G341" i="16" s="1"/>
  <c r="H341" i="16" l="1"/>
  <c r="AI103" i="16"/>
  <c r="AJ103" i="16" s="1"/>
  <c r="O105" i="16"/>
  <c r="Y104" i="16"/>
  <c r="P105" i="16" s="1"/>
  <c r="X104" i="16"/>
  <c r="AP104" i="16" s="1"/>
  <c r="W343" i="16"/>
  <c r="AH104" i="16"/>
  <c r="Z104" i="16"/>
  <c r="L342" i="16"/>
  <c r="T342" i="16"/>
  <c r="C344" i="16"/>
  <c r="B345" i="16"/>
  <c r="AM345" i="16" s="1"/>
  <c r="F342" i="16" a="1"/>
  <c r="F342" i="16" s="1"/>
  <c r="G342" i="16" a="1"/>
  <c r="G342" i="16" s="1"/>
  <c r="I343" i="16" a="1"/>
  <c r="I343" i="16" s="1"/>
  <c r="K343" i="16"/>
  <c r="Q343" i="16" s="1"/>
  <c r="E343" i="16"/>
  <c r="J343" i="16" s="1"/>
  <c r="AO105" i="16" l="1"/>
  <c r="BK104" i="16"/>
  <c r="BD105" i="16"/>
  <c r="H342" i="16"/>
  <c r="AN103" i="16"/>
  <c r="BJ103" i="16" s="1"/>
  <c r="BH103" i="16"/>
  <c r="AC104" i="16"/>
  <c r="BE104" i="16" s="1"/>
  <c r="AA105" i="16"/>
  <c r="AG104" i="16"/>
  <c r="AF104" i="16"/>
  <c r="AE104" i="16"/>
  <c r="BG104" i="16" s="1"/>
  <c r="AD104" i="16"/>
  <c r="BF104" i="16" s="1"/>
  <c r="R106" i="16"/>
  <c r="W344" i="16"/>
  <c r="AL104" i="16"/>
  <c r="BI104" i="16" s="1"/>
  <c r="V105" i="16"/>
  <c r="AB105" i="16" s="1"/>
  <c r="S105" i="16"/>
  <c r="L343" i="16"/>
  <c r="T343" i="16"/>
  <c r="F343" i="16" a="1"/>
  <c r="F343" i="16" s="1"/>
  <c r="G343" i="16" a="1"/>
  <c r="G343" i="16" s="1"/>
  <c r="I344" i="16" a="1"/>
  <c r="I344" i="16" s="1"/>
  <c r="K344" i="16"/>
  <c r="Q344" i="16" s="1"/>
  <c r="E344" i="16"/>
  <c r="J344" i="16" s="1"/>
  <c r="B346" i="16"/>
  <c r="AM346" i="16" s="1"/>
  <c r="C345" i="16"/>
  <c r="H343" i="16" l="1"/>
  <c r="AI104" i="16"/>
  <c r="AJ104" i="16" s="1"/>
  <c r="O106" i="16"/>
  <c r="Y105" i="16"/>
  <c r="P106" i="16" s="1"/>
  <c r="X105" i="16"/>
  <c r="AP105" i="16" s="1"/>
  <c r="W345" i="16"/>
  <c r="Z105" i="16"/>
  <c r="AH105" i="16"/>
  <c r="L344" i="16"/>
  <c r="T344" i="16"/>
  <c r="F344" i="16" a="1"/>
  <c r="F344" i="16" s="1"/>
  <c r="G344" i="16" a="1"/>
  <c r="G344" i="16" s="1"/>
  <c r="I345" i="16" a="1"/>
  <c r="I345" i="16" s="1"/>
  <c r="E345" i="16"/>
  <c r="J345" i="16" s="1"/>
  <c r="K345" i="16"/>
  <c r="Q345" i="16" s="1"/>
  <c r="B347" i="16"/>
  <c r="AM347" i="16" s="1"/>
  <c r="C346" i="16"/>
  <c r="AO106" i="16" l="1"/>
  <c r="BK105" i="16"/>
  <c r="BD106" i="16"/>
  <c r="H344" i="16"/>
  <c r="AN104" i="16"/>
  <c r="BJ104" i="16" s="1"/>
  <c r="BH104" i="16"/>
  <c r="AC105" i="16"/>
  <c r="BE105" i="16" s="1"/>
  <c r="R107" i="16"/>
  <c r="AL105" i="16"/>
  <c r="BI105" i="16" s="1"/>
  <c r="AG105" i="16"/>
  <c r="AF105" i="16"/>
  <c r="AE105" i="16"/>
  <c r="BG105" i="16" s="1"/>
  <c r="AD105" i="16"/>
  <c r="BF105" i="16" s="1"/>
  <c r="W346" i="16"/>
  <c r="AA106" i="16"/>
  <c r="V106" i="16"/>
  <c r="AB106" i="16" s="1"/>
  <c r="S106" i="16"/>
  <c r="L345" i="16"/>
  <c r="T345" i="16"/>
  <c r="F345" i="16" a="1"/>
  <c r="F345" i="16" s="1"/>
  <c r="G345" i="16" a="1"/>
  <c r="G345" i="16" s="1"/>
  <c r="I346" i="16" a="1"/>
  <c r="I346" i="16" s="1"/>
  <c r="K346" i="16"/>
  <c r="Q346" i="16" s="1"/>
  <c r="E346" i="16"/>
  <c r="J346" i="16" s="1"/>
  <c r="C347" i="16"/>
  <c r="B348" i="16"/>
  <c r="AM348" i="16" s="1"/>
  <c r="H345" i="16" l="1"/>
  <c r="AI105" i="16"/>
  <c r="O107" i="16"/>
  <c r="Y106" i="16"/>
  <c r="P107" i="16" s="1"/>
  <c r="X106" i="16"/>
  <c r="AP106" i="16" s="1"/>
  <c r="W347" i="16"/>
  <c r="Z106" i="16"/>
  <c r="L346" i="16"/>
  <c r="T346" i="16"/>
  <c r="C348" i="16"/>
  <c r="B349" i="16"/>
  <c r="AM349" i="16" s="1"/>
  <c r="I347" i="16" a="1"/>
  <c r="I347" i="16" s="1"/>
  <c r="K347" i="16"/>
  <c r="Q347" i="16" s="1"/>
  <c r="E347" i="16"/>
  <c r="J347" i="16" s="1"/>
  <c r="F346" i="16" a="1"/>
  <c r="F346" i="16" s="1"/>
  <c r="G346" i="16" a="1"/>
  <c r="G346" i="16" s="1"/>
  <c r="AO107" i="16" l="1"/>
  <c r="BK106" i="16"/>
  <c r="BD107" i="16"/>
  <c r="H346" i="16"/>
  <c r="AC106" i="16"/>
  <c r="BE106" i="16" s="1"/>
  <c r="AA107" i="16"/>
  <c r="AJ105" i="16"/>
  <c r="AG106" i="16"/>
  <c r="AF106" i="16"/>
  <c r="AE106" i="16"/>
  <c r="BG106" i="16" s="1"/>
  <c r="AD106" i="16"/>
  <c r="BF106" i="16" s="1"/>
  <c r="R108" i="16"/>
  <c r="W348" i="16"/>
  <c r="AL106" i="16"/>
  <c r="BI106" i="16" s="1"/>
  <c r="AH106" i="16"/>
  <c r="S107" i="16"/>
  <c r="V107" i="16"/>
  <c r="AB107" i="16" s="1"/>
  <c r="L347" i="16"/>
  <c r="T347" i="16"/>
  <c r="G347" i="16" a="1"/>
  <c r="G347" i="16" s="1"/>
  <c r="F347" i="16" a="1"/>
  <c r="F347" i="16" s="1"/>
  <c r="B350" i="16"/>
  <c r="AM350" i="16" s="1"/>
  <c r="C349" i="16"/>
  <c r="I348" i="16" a="1"/>
  <c r="I348" i="16" s="1"/>
  <c r="K348" i="16"/>
  <c r="Q348" i="16" s="1"/>
  <c r="E348" i="16"/>
  <c r="J348" i="16" s="1"/>
  <c r="H347" i="16" l="1"/>
  <c r="AI106" i="16"/>
  <c r="AJ106" i="16" s="1"/>
  <c r="AN105" i="16"/>
  <c r="BJ105" i="16" s="1"/>
  <c r="BH105" i="16"/>
  <c r="O108" i="16"/>
  <c r="Y107" i="16"/>
  <c r="P108" i="16" s="1"/>
  <c r="X107" i="16"/>
  <c r="AP107" i="16" s="1"/>
  <c r="W349" i="16"/>
  <c r="Z107" i="16"/>
  <c r="L348" i="16"/>
  <c r="T348" i="16"/>
  <c r="F348" i="16" a="1"/>
  <c r="F348" i="16" s="1"/>
  <c r="G348" i="16" a="1"/>
  <c r="G348" i="16" s="1"/>
  <c r="I349" i="16" a="1"/>
  <c r="I349" i="16" s="1"/>
  <c r="K349" i="16"/>
  <c r="Q349" i="16" s="1"/>
  <c r="E349" i="16"/>
  <c r="J349" i="16" s="1"/>
  <c r="B351" i="16"/>
  <c r="AM351" i="16" s="1"/>
  <c r="C350" i="16"/>
  <c r="AO108" i="16" l="1"/>
  <c r="BK107" i="16"/>
  <c r="BD108" i="16"/>
  <c r="H348" i="16"/>
  <c r="AN106" i="16"/>
  <c r="BJ106" i="16" s="1"/>
  <c r="BH106" i="16"/>
  <c r="AC107" i="16"/>
  <c r="BE107" i="16" s="1"/>
  <c r="AL107" i="16"/>
  <c r="BI107" i="16" s="1"/>
  <c r="AG107" i="16"/>
  <c r="AF107" i="16"/>
  <c r="AE107" i="16"/>
  <c r="BG107" i="16" s="1"/>
  <c r="AD107" i="16"/>
  <c r="BF107" i="16" s="1"/>
  <c r="R109" i="16"/>
  <c r="W350" i="16"/>
  <c r="AA108" i="16"/>
  <c r="AH107" i="16"/>
  <c r="S108" i="16"/>
  <c r="V108" i="16"/>
  <c r="L349" i="16"/>
  <c r="T349" i="16"/>
  <c r="I350" i="16" a="1"/>
  <c r="I350" i="16" s="1"/>
  <c r="E350" i="16"/>
  <c r="J350" i="16" s="1"/>
  <c r="K350" i="16"/>
  <c r="Q350" i="16" s="1"/>
  <c r="C351" i="16"/>
  <c r="B352" i="16"/>
  <c r="AM352" i="16" s="1"/>
  <c r="F349" i="16" a="1"/>
  <c r="F349" i="16" s="1"/>
  <c r="G349" i="16" a="1"/>
  <c r="G349" i="16" s="1"/>
  <c r="H349" i="16" l="1"/>
  <c r="AI107" i="16"/>
  <c r="AJ107" i="16" s="1"/>
  <c r="O109" i="16"/>
  <c r="AB108" i="16"/>
  <c r="Y108" i="16"/>
  <c r="P109" i="16" s="1"/>
  <c r="X108" i="16"/>
  <c r="AP108" i="16" s="1"/>
  <c r="W351" i="16"/>
  <c r="Z108" i="16"/>
  <c r="L350" i="16"/>
  <c r="T350" i="16"/>
  <c r="B353" i="16"/>
  <c r="AM353" i="16" s="1"/>
  <c r="C352" i="16"/>
  <c r="I351" i="16" a="1"/>
  <c r="I351" i="16" s="1"/>
  <c r="K351" i="16"/>
  <c r="Q351" i="16" s="1"/>
  <c r="E351" i="16"/>
  <c r="J351" i="16" s="1"/>
  <c r="F350" i="16" a="1"/>
  <c r="F350" i="16" s="1"/>
  <c r="G350" i="16" a="1"/>
  <c r="G350" i="16" s="1"/>
  <c r="AO109" i="16" l="1"/>
  <c r="BK108" i="16"/>
  <c r="BD109" i="16"/>
  <c r="H350" i="16"/>
  <c r="AN107" i="16"/>
  <c r="BJ107" i="16" s="1"/>
  <c r="BH107" i="16"/>
  <c r="AA109" i="16"/>
  <c r="AG108" i="16"/>
  <c r="AF108" i="16"/>
  <c r="AE108" i="16"/>
  <c r="BG108" i="16" s="1"/>
  <c r="AD108" i="16"/>
  <c r="BF108" i="16" s="1"/>
  <c r="AC108" i="16"/>
  <c r="BE108" i="16" s="1"/>
  <c r="R110" i="16"/>
  <c r="W352" i="16"/>
  <c r="AL108" i="16"/>
  <c r="BI108" i="16" s="1"/>
  <c r="AH108" i="16"/>
  <c r="V109" i="16"/>
  <c r="AB109" i="16" s="1"/>
  <c r="S109" i="16"/>
  <c r="L351" i="16"/>
  <c r="T351" i="16"/>
  <c r="F351" i="16" a="1"/>
  <c r="F351" i="16" s="1"/>
  <c r="G351" i="16" a="1"/>
  <c r="G351" i="16" s="1"/>
  <c r="I352" i="16" a="1"/>
  <c r="I352" i="16" s="1"/>
  <c r="K352" i="16"/>
  <c r="Q352" i="16" s="1"/>
  <c r="E352" i="16"/>
  <c r="J352" i="16" s="1"/>
  <c r="C353" i="16"/>
  <c r="B354" i="16"/>
  <c r="AM354" i="16" s="1"/>
  <c r="H351" i="16" l="1"/>
  <c r="AI108" i="16"/>
  <c r="AJ108" i="16" s="1"/>
  <c r="O110" i="16"/>
  <c r="Y109" i="16"/>
  <c r="P110" i="16" s="1"/>
  <c r="X109" i="16"/>
  <c r="AP109" i="16" s="1"/>
  <c r="W353" i="16"/>
  <c r="AH109" i="16"/>
  <c r="Z109" i="16"/>
  <c r="L352" i="16"/>
  <c r="T352" i="16"/>
  <c r="F352" i="16" a="1"/>
  <c r="F352" i="16" s="1"/>
  <c r="G352" i="16" a="1"/>
  <c r="G352" i="16" s="1"/>
  <c r="B355" i="16"/>
  <c r="AM355" i="16" s="1"/>
  <c r="C354" i="16"/>
  <c r="I353" i="16" a="1"/>
  <c r="I353" i="16" s="1"/>
  <c r="K353" i="16"/>
  <c r="Q353" i="16" s="1"/>
  <c r="E353" i="16"/>
  <c r="J353" i="16" s="1"/>
  <c r="AO110" i="16" l="1"/>
  <c r="BK109" i="16"/>
  <c r="BD110" i="16"/>
  <c r="H352" i="16"/>
  <c r="AN108" i="16"/>
  <c r="BJ108" i="16" s="1"/>
  <c r="BH108" i="16"/>
  <c r="AC109" i="16"/>
  <c r="BE109" i="16" s="1"/>
  <c r="AL109" i="16"/>
  <c r="BI109" i="16" s="1"/>
  <c r="AG109" i="16"/>
  <c r="AF109" i="16"/>
  <c r="AE109" i="16"/>
  <c r="BG109" i="16" s="1"/>
  <c r="AD109" i="16"/>
  <c r="BF109" i="16" s="1"/>
  <c r="R111" i="16"/>
  <c r="W354" i="16"/>
  <c r="AA110" i="16"/>
  <c r="V110" i="16"/>
  <c r="AB110" i="16" s="1"/>
  <c r="S110" i="16"/>
  <c r="L353" i="16"/>
  <c r="T353" i="16"/>
  <c r="F353" i="16" a="1"/>
  <c r="F353" i="16" s="1"/>
  <c r="G353" i="16" a="1"/>
  <c r="G353" i="16" s="1"/>
  <c r="I354" i="16" a="1"/>
  <c r="I354" i="16" s="1"/>
  <c r="E354" i="16"/>
  <c r="J354" i="16" s="1"/>
  <c r="K354" i="16"/>
  <c r="Q354" i="16" s="1"/>
  <c r="B356" i="16"/>
  <c r="AM356" i="16" s="1"/>
  <c r="C355" i="16"/>
  <c r="H353" i="16" l="1"/>
  <c r="AI109" i="16"/>
  <c r="AJ109" i="16" s="1"/>
  <c r="O111" i="16"/>
  <c r="Y110" i="16"/>
  <c r="P111" i="16" s="1"/>
  <c r="X110" i="16"/>
  <c r="AP110" i="16" s="1"/>
  <c r="W355" i="16"/>
  <c r="Z110" i="16"/>
  <c r="AH110" i="16"/>
  <c r="L354" i="16"/>
  <c r="T354" i="16"/>
  <c r="I355" i="16" a="1"/>
  <c r="I355" i="16" s="1"/>
  <c r="K355" i="16"/>
  <c r="Q355" i="16" s="1"/>
  <c r="E355" i="16"/>
  <c r="J355" i="16" s="1"/>
  <c r="B357" i="16"/>
  <c r="AM357" i="16" s="1"/>
  <c r="C356" i="16"/>
  <c r="F354" i="16" a="1"/>
  <c r="F354" i="16" s="1"/>
  <c r="G354" i="16" a="1"/>
  <c r="G354" i="16" s="1"/>
  <c r="AO111" i="16" l="1"/>
  <c r="BK110" i="16"/>
  <c r="BD111" i="16"/>
  <c r="H354" i="16"/>
  <c r="AN109" i="16"/>
  <c r="BJ109" i="16" s="1"/>
  <c r="BH109" i="16"/>
  <c r="AC110" i="16"/>
  <c r="BE110" i="16" s="1"/>
  <c r="AA111" i="16"/>
  <c r="AG110" i="16"/>
  <c r="AF110" i="16"/>
  <c r="AE110" i="16"/>
  <c r="BG110" i="16" s="1"/>
  <c r="AD110" i="16"/>
  <c r="BF110" i="16" s="1"/>
  <c r="R112" i="16"/>
  <c r="W356" i="16"/>
  <c r="AL110" i="16"/>
  <c r="BI110" i="16" s="1"/>
  <c r="V111" i="16"/>
  <c r="AB111" i="16" s="1"/>
  <c r="S111" i="16"/>
  <c r="L355" i="16"/>
  <c r="T355" i="16"/>
  <c r="F355" i="16" a="1"/>
  <c r="F355" i="16" s="1"/>
  <c r="G355" i="16" a="1"/>
  <c r="G355" i="16" s="1"/>
  <c r="I356" i="16" a="1"/>
  <c r="I356" i="16" s="1"/>
  <c r="E356" i="16"/>
  <c r="J356" i="16" s="1"/>
  <c r="K356" i="16"/>
  <c r="Q356" i="16" s="1"/>
  <c r="B358" i="16"/>
  <c r="AM358" i="16" s="1"/>
  <c r="C357" i="16"/>
  <c r="H355" i="16" l="1"/>
  <c r="AI110" i="16"/>
  <c r="AJ110" i="16" s="1"/>
  <c r="O112" i="16"/>
  <c r="Y111" i="16"/>
  <c r="P112" i="16" s="1"/>
  <c r="X111" i="16"/>
  <c r="AP111" i="16" s="1"/>
  <c r="W357" i="16"/>
  <c r="Z111" i="16"/>
  <c r="L356" i="16"/>
  <c r="T356" i="16"/>
  <c r="I357" i="16" a="1"/>
  <c r="I357" i="16" s="1"/>
  <c r="K357" i="16"/>
  <c r="Q357" i="16" s="1"/>
  <c r="E357" i="16"/>
  <c r="J357" i="16" s="1"/>
  <c r="C358" i="16"/>
  <c r="B359" i="16"/>
  <c r="AM359" i="16" s="1"/>
  <c r="F356" i="16" a="1"/>
  <c r="F356" i="16" s="1"/>
  <c r="G356" i="16" a="1"/>
  <c r="G356" i="16" s="1"/>
  <c r="AO112" i="16" l="1"/>
  <c r="BK111" i="16"/>
  <c r="BD112" i="16"/>
  <c r="H356" i="16"/>
  <c r="AN110" i="16"/>
  <c r="BJ110" i="16" s="1"/>
  <c r="BH110" i="16"/>
  <c r="AC111" i="16"/>
  <c r="BE111" i="16" s="1"/>
  <c r="AL111" i="16"/>
  <c r="BI111" i="16" s="1"/>
  <c r="AG111" i="16"/>
  <c r="AF111" i="16"/>
  <c r="AE111" i="16"/>
  <c r="BG111" i="16" s="1"/>
  <c r="AD111" i="16"/>
  <c r="BF111" i="16" s="1"/>
  <c r="R113" i="16"/>
  <c r="W358" i="16"/>
  <c r="AA112" i="16"/>
  <c r="AH111" i="16"/>
  <c r="V112" i="16"/>
  <c r="AB112" i="16" s="1"/>
  <c r="S112" i="16"/>
  <c r="L357" i="16"/>
  <c r="T357" i="16"/>
  <c r="C359" i="16"/>
  <c r="B360" i="16"/>
  <c r="AM360" i="16" s="1"/>
  <c r="I358" i="16" a="1"/>
  <c r="I358" i="16" s="1"/>
  <c r="K358" i="16"/>
  <c r="Q358" i="16" s="1"/>
  <c r="E358" i="16"/>
  <c r="J358" i="16" s="1"/>
  <c r="F357" i="16" a="1"/>
  <c r="F357" i="16" s="1"/>
  <c r="G357" i="16" a="1"/>
  <c r="G357" i="16" s="1"/>
  <c r="H357" i="16" l="1"/>
  <c r="AI111" i="16"/>
  <c r="AJ111" i="16" s="1"/>
  <c r="O113" i="16"/>
  <c r="Y112" i="16"/>
  <c r="P113" i="16" s="1"/>
  <c r="X112" i="16"/>
  <c r="AP112" i="16" s="1"/>
  <c r="W359" i="16"/>
  <c r="Z112" i="16"/>
  <c r="L358" i="16"/>
  <c r="T358" i="16"/>
  <c r="B361" i="16"/>
  <c r="AM361" i="16" s="1"/>
  <c r="C360" i="16"/>
  <c r="F358" i="16" a="1"/>
  <c r="F358" i="16" s="1"/>
  <c r="G358" i="16" a="1"/>
  <c r="G358" i="16" s="1"/>
  <c r="I359" i="16" a="1"/>
  <c r="I359" i="16" s="1"/>
  <c r="E359" i="16"/>
  <c r="J359" i="16" s="1"/>
  <c r="K359" i="16"/>
  <c r="Q359" i="16" s="1"/>
  <c r="AO113" i="16" l="1"/>
  <c r="BK112" i="16"/>
  <c r="BD113" i="16"/>
  <c r="H358" i="16"/>
  <c r="AN111" i="16"/>
  <c r="BJ111" i="16" s="1"/>
  <c r="BH111" i="16"/>
  <c r="AC112" i="16"/>
  <c r="BE112" i="16" s="1"/>
  <c r="AA113" i="16"/>
  <c r="AG112" i="16"/>
  <c r="AF112" i="16"/>
  <c r="AE112" i="16"/>
  <c r="BG112" i="16" s="1"/>
  <c r="AD112" i="16"/>
  <c r="BF112" i="16" s="1"/>
  <c r="R114" i="16"/>
  <c r="W360" i="16"/>
  <c r="AL112" i="16"/>
  <c r="BI112" i="16" s="1"/>
  <c r="AH112" i="16"/>
  <c r="V113" i="16"/>
  <c r="AB113" i="16" s="1"/>
  <c r="S113" i="16"/>
  <c r="L359" i="16"/>
  <c r="T359" i="16"/>
  <c r="F359" i="16" a="1"/>
  <c r="F359" i="16" s="1"/>
  <c r="G359" i="16" a="1"/>
  <c r="G359" i="16" s="1"/>
  <c r="I360" i="16" a="1"/>
  <c r="I360" i="16" s="1"/>
  <c r="K360" i="16"/>
  <c r="Q360" i="16" s="1"/>
  <c r="E360" i="16"/>
  <c r="J360" i="16" s="1"/>
  <c r="B362" i="16"/>
  <c r="AM362" i="16" s="1"/>
  <c r="C361" i="16"/>
  <c r="H359" i="16" l="1"/>
  <c r="AI112" i="16"/>
  <c r="AJ112" i="16" s="1"/>
  <c r="O114" i="16"/>
  <c r="Y113" i="16"/>
  <c r="P114" i="16" s="1"/>
  <c r="X113" i="16"/>
  <c r="AP113" i="16" s="1"/>
  <c r="W361" i="16"/>
  <c r="Z113" i="16"/>
  <c r="L360" i="16"/>
  <c r="T360" i="16"/>
  <c r="I361" i="16" a="1"/>
  <c r="I361" i="16" s="1"/>
  <c r="K361" i="16"/>
  <c r="Q361" i="16" s="1"/>
  <c r="E361" i="16"/>
  <c r="J361" i="16" s="1"/>
  <c r="B363" i="16"/>
  <c r="AM363" i="16" s="1"/>
  <c r="C362" i="16"/>
  <c r="F360" i="16" a="1"/>
  <c r="F360" i="16" s="1"/>
  <c r="G360" i="16" a="1"/>
  <c r="G360" i="16" s="1"/>
  <c r="AO114" i="16" l="1"/>
  <c r="BK113" i="16"/>
  <c r="BD114" i="16"/>
  <c r="H360" i="16"/>
  <c r="AN112" i="16"/>
  <c r="BJ112" i="16" s="1"/>
  <c r="BH112" i="16"/>
  <c r="AC113" i="16"/>
  <c r="BE113" i="16" s="1"/>
  <c r="R115" i="16"/>
  <c r="AL113" i="16"/>
  <c r="BI113" i="16" s="1"/>
  <c r="AG113" i="16"/>
  <c r="AF113" i="16"/>
  <c r="AE113" i="16"/>
  <c r="BG113" i="16" s="1"/>
  <c r="AD113" i="16"/>
  <c r="BF113" i="16" s="1"/>
  <c r="W362" i="16"/>
  <c r="AA114" i="16"/>
  <c r="AH113" i="16"/>
  <c r="V114" i="16"/>
  <c r="AB114" i="16" s="1"/>
  <c r="S114" i="16"/>
  <c r="L361" i="16"/>
  <c r="T361" i="16"/>
  <c r="I362" i="16" a="1"/>
  <c r="I362" i="16" s="1"/>
  <c r="K362" i="16"/>
  <c r="Q362" i="16" s="1"/>
  <c r="E362" i="16"/>
  <c r="J362" i="16" s="1"/>
  <c r="B364" i="16"/>
  <c r="AM364" i="16" s="1"/>
  <c r="C363" i="16"/>
  <c r="F361" i="16" a="1"/>
  <c r="F361" i="16" s="1"/>
  <c r="G361" i="16" a="1"/>
  <c r="G361" i="16" s="1"/>
  <c r="H361" i="16" l="1"/>
  <c r="AI113" i="16"/>
  <c r="AJ113" i="16" s="1"/>
  <c r="O115" i="16"/>
  <c r="Y114" i="16"/>
  <c r="P115" i="16" s="1"/>
  <c r="X114" i="16"/>
  <c r="AP114" i="16" s="1"/>
  <c r="W363" i="16"/>
  <c r="Z114" i="16"/>
  <c r="L362" i="16"/>
  <c r="T362" i="16"/>
  <c r="I363" i="16" a="1"/>
  <c r="I363" i="16" s="1"/>
  <c r="K363" i="16"/>
  <c r="Q363" i="16" s="1"/>
  <c r="E363" i="16"/>
  <c r="J363" i="16" s="1"/>
  <c r="B365" i="16"/>
  <c r="AM365" i="16" s="1"/>
  <c r="C364" i="16"/>
  <c r="F362" i="16" a="1"/>
  <c r="F362" i="16" s="1"/>
  <c r="G362" i="16" a="1"/>
  <c r="G362" i="16" s="1"/>
  <c r="AO115" i="16" l="1"/>
  <c r="BK114" i="16"/>
  <c r="BD115" i="16"/>
  <c r="H362" i="16"/>
  <c r="AN113" i="16"/>
  <c r="BJ113" i="16" s="1"/>
  <c r="BH113" i="16"/>
  <c r="AC114" i="16"/>
  <c r="BE114" i="16" s="1"/>
  <c r="AA115" i="16"/>
  <c r="AG114" i="16"/>
  <c r="AF114" i="16"/>
  <c r="AE114" i="16"/>
  <c r="BG114" i="16" s="1"/>
  <c r="AD114" i="16"/>
  <c r="BF114" i="16" s="1"/>
  <c r="R116" i="16"/>
  <c r="W364" i="16"/>
  <c r="AL114" i="16"/>
  <c r="BI114" i="16" s="1"/>
  <c r="S115" i="16"/>
  <c r="V115" i="16"/>
  <c r="AH114" i="16"/>
  <c r="L363" i="16"/>
  <c r="T363" i="16"/>
  <c r="I364" i="16" a="1"/>
  <c r="I364" i="16" s="1"/>
  <c r="K364" i="16"/>
  <c r="Q364" i="16" s="1"/>
  <c r="E364" i="16"/>
  <c r="J364" i="16" s="1"/>
  <c r="C365" i="16"/>
  <c r="B366" i="16"/>
  <c r="AM366" i="16" s="1"/>
  <c r="F363" i="16" a="1"/>
  <c r="F363" i="16" s="1"/>
  <c r="G363" i="16" a="1"/>
  <c r="G363" i="16" s="1"/>
  <c r="H363" i="16" l="1"/>
  <c r="AI114" i="16"/>
  <c r="AJ114" i="16" s="1"/>
  <c r="O116" i="16"/>
  <c r="AB115" i="16"/>
  <c r="AH115" i="16" s="1"/>
  <c r="Y115" i="16"/>
  <c r="P116" i="16" s="1"/>
  <c r="X115" i="16"/>
  <c r="AP115" i="16" s="1"/>
  <c r="W365" i="16"/>
  <c r="Z115" i="16"/>
  <c r="L364" i="16"/>
  <c r="T364" i="16"/>
  <c r="B367" i="16"/>
  <c r="AM367" i="16" s="1"/>
  <c r="C366" i="16"/>
  <c r="I365" i="16" a="1"/>
  <c r="I365" i="16" s="1"/>
  <c r="K365" i="16"/>
  <c r="Q365" i="16" s="1"/>
  <c r="E365" i="16"/>
  <c r="J365" i="16" s="1"/>
  <c r="F364" i="16" a="1"/>
  <c r="F364" i="16" s="1"/>
  <c r="G364" i="16" a="1"/>
  <c r="G364" i="16" s="1"/>
  <c r="AO116" i="16" l="1"/>
  <c r="BK115" i="16"/>
  <c r="BD116" i="16"/>
  <c r="H364" i="16"/>
  <c r="AN114" i="16"/>
  <c r="BJ114" i="16" s="1"/>
  <c r="BH114" i="16"/>
  <c r="AL115" i="16"/>
  <c r="BI115" i="16" s="1"/>
  <c r="AG115" i="16"/>
  <c r="AF115" i="16"/>
  <c r="AE115" i="16"/>
  <c r="BG115" i="16" s="1"/>
  <c r="AD115" i="16"/>
  <c r="BF115" i="16" s="1"/>
  <c r="AC115" i="16"/>
  <c r="BE115" i="16" s="1"/>
  <c r="R117" i="16"/>
  <c r="W366" i="16"/>
  <c r="AA116" i="16"/>
  <c r="V116" i="16"/>
  <c r="AB116" i="16" s="1"/>
  <c r="S116" i="16"/>
  <c r="L365" i="16"/>
  <c r="T365" i="16"/>
  <c r="F365" i="16" a="1"/>
  <c r="F365" i="16" s="1"/>
  <c r="G365" i="16" a="1"/>
  <c r="G365" i="16" s="1"/>
  <c r="I366" i="16" a="1"/>
  <c r="I366" i="16" s="1"/>
  <c r="K366" i="16"/>
  <c r="Q366" i="16" s="1"/>
  <c r="E366" i="16"/>
  <c r="J366" i="16" s="1"/>
  <c r="B368" i="16"/>
  <c r="AM368" i="16" s="1"/>
  <c r="C367" i="16"/>
  <c r="H365" i="16" l="1"/>
  <c r="AI115" i="16"/>
  <c r="AJ115" i="16" s="1"/>
  <c r="O117" i="16"/>
  <c r="Y116" i="16"/>
  <c r="P117" i="16" s="1"/>
  <c r="X116" i="16"/>
  <c r="AP116" i="16" s="1"/>
  <c r="W367" i="16"/>
  <c r="AH116" i="16"/>
  <c r="Z116" i="16"/>
  <c r="L366" i="16"/>
  <c r="T366" i="16"/>
  <c r="I367" i="16" a="1"/>
  <c r="I367" i="16" s="1"/>
  <c r="K367" i="16"/>
  <c r="Q367" i="16" s="1"/>
  <c r="E367" i="16"/>
  <c r="J367" i="16" s="1"/>
  <c r="B369" i="16"/>
  <c r="AM369" i="16" s="1"/>
  <c r="C368" i="16"/>
  <c r="F366" i="16" a="1"/>
  <c r="F366" i="16" s="1"/>
  <c r="G366" i="16" a="1"/>
  <c r="G366" i="16" s="1"/>
  <c r="AO117" i="16" l="1"/>
  <c r="BK116" i="16"/>
  <c r="BD117" i="16"/>
  <c r="H366" i="16"/>
  <c r="AN115" i="16"/>
  <c r="BJ115" i="16" s="1"/>
  <c r="BH115" i="16"/>
  <c r="AC116" i="16"/>
  <c r="BE116" i="16" s="1"/>
  <c r="AA117" i="16"/>
  <c r="AG116" i="16"/>
  <c r="AF116" i="16"/>
  <c r="AE116" i="16"/>
  <c r="BG116" i="16" s="1"/>
  <c r="AD116" i="16"/>
  <c r="BF116" i="16" s="1"/>
  <c r="R118" i="16"/>
  <c r="W368" i="16"/>
  <c r="AL116" i="16"/>
  <c r="BI116" i="16" s="1"/>
  <c r="S117" i="16"/>
  <c r="V117" i="16"/>
  <c r="AB117" i="16" s="1"/>
  <c r="L367" i="16"/>
  <c r="T367" i="16"/>
  <c r="I368" i="16" a="1"/>
  <c r="I368" i="16" s="1"/>
  <c r="K368" i="16"/>
  <c r="Q368" i="16" s="1"/>
  <c r="E368" i="16"/>
  <c r="J368" i="16" s="1"/>
  <c r="B370" i="16"/>
  <c r="AM370" i="16" s="1"/>
  <c r="C369" i="16"/>
  <c r="F367" i="16" a="1"/>
  <c r="F367" i="16" s="1"/>
  <c r="G367" i="16" a="1"/>
  <c r="G367" i="16" s="1"/>
  <c r="H367" i="16" l="1"/>
  <c r="AI116" i="16"/>
  <c r="AJ116" i="16" s="1"/>
  <c r="O118" i="16"/>
  <c r="Y117" i="16"/>
  <c r="P118" i="16" s="1"/>
  <c r="X117" i="16"/>
  <c r="AP117" i="16" s="1"/>
  <c r="W369" i="16"/>
  <c r="AH117" i="16"/>
  <c r="Z117" i="16"/>
  <c r="L368" i="16"/>
  <c r="T368" i="16"/>
  <c r="I369" i="16" a="1"/>
  <c r="I369" i="16" s="1"/>
  <c r="K369" i="16"/>
  <c r="Q369" i="16" s="1"/>
  <c r="E369" i="16"/>
  <c r="J369" i="16" s="1"/>
  <c r="B371" i="16"/>
  <c r="AM371" i="16" s="1"/>
  <c r="C370" i="16"/>
  <c r="F368" i="16" a="1"/>
  <c r="F368" i="16" s="1"/>
  <c r="G368" i="16" a="1"/>
  <c r="G368" i="16" s="1"/>
  <c r="AO118" i="16" l="1"/>
  <c r="BK117" i="16"/>
  <c r="BD118" i="16"/>
  <c r="H368" i="16"/>
  <c r="AN116" i="16"/>
  <c r="BJ116" i="16" s="1"/>
  <c r="BH116" i="16"/>
  <c r="AC117" i="16"/>
  <c r="BE117" i="16" s="1"/>
  <c r="AL117" i="16"/>
  <c r="BI117" i="16" s="1"/>
  <c r="AG117" i="16"/>
  <c r="AF117" i="16"/>
  <c r="AE117" i="16"/>
  <c r="BG117" i="16" s="1"/>
  <c r="AD117" i="16"/>
  <c r="BF117" i="16" s="1"/>
  <c r="R119" i="16"/>
  <c r="W370" i="16"/>
  <c r="AA118" i="16"/>
  <c r="V118" i="16"/>
  <c r="AB118" i="16" s="1"/>
  <c r="S118" i="16"/>
  <c r="L369" i="16"/>
  <c r="T369" i="16"/>
  <c r="I370" i="16" a="1"/>
  <c r="I370" i="16" s="1"/>
  <c r="K370" i="16"/>
  <c r="Q370" i="16" s="1"/>
  <c r="E370" i="16"/>
  <c r="J370" i="16" s="1"/>
  <c r="C371" i="16"/>
  <c r="B372" i="16"/>
  <c r="AM372" i="16" s="1"/>
  <c r="F369" i="16" a="1"/>
  <c r="F369" i="16" s="1"/>
  <c r="G369" i="16" a="1"/>
  <c r="G369" i="16" s="1"/>
  <c r="H369" i="16" l="1"/>
  <c r="AI117" i="16"/>
  <c r="AJ117" i="16" s="1"/>
  <c r="O119" i="16"/>
  <c r="Y118" i="16"/>
  <c r="P119" i="16" s="1"/>
  <c r="X118" i="16"/>
  <c r="AP118" i="16" s="1"/>
  <c r="W371" i="16"/>
  <c r="AH118" i="16"/>
  <c r="Z118" i="16"/>
  <c r="L370" i="16"/>
  <c r="T370" i="16"/>
  <c r="I371" i="16" a="1"/>
  <c r="I371" i="16" s="1"/>
  <c r="E371" i="16"/>
  <c r="J371" i="16" s="1"/>
  <c r="K371" i="16"/>
  <c r="Q371" i="16" s="1"/>
  <c r="G370" i="16" a="1"/>
  <c r="G370" i="16" s="1"/>
  <c r="F370" i="16" a="1"/>
  <c r="F370" i="16" s="1"/>
  <c r="B373" i="16"/>
  <c r="AM373" i="16" s="1"/>
  <c r="C372" i="16"/>
  <c r="AO119" i="16" l="1"/>
  <c r="BK118" i="16"/>
  <c r="BD119" i="16"/>
  <c r="H370" i="16"/>
  <c r="AN117" i="16"/>
  <c r="BJ117" i="16" s="1"/>
  <c r="BH117" i="16"/>
  <c r="AC118" i="16"/>
  <c r="BE118" i="16" s="1"/>
  <c r="AA119" i="16"/>
  <c r="AG118" i="16"/>
  <c r="AF118" i="16"/>
  <c r="AE118" i="16"/>
  <c r="BG118" i="16" s="1"/>
  <c r="AD118" i="16"/>
  <c r="BF118" i="16" s="1"/>
  <c r="R120" i="16"/>
  <c r="W372" i="16"/>
  <c r="AL118" i="16"/>
  <c r="BI118" i="16" s="1"/>
  <c r="V119" i="16"/>
  <c r="AB119" i="16" s="1"/>
  <c r="S119" i="16"/>
  <c r="L371" i="16"/>
  <c r="T371" i="16"/>
  <c r="I372" i="16" a="1"/>
  <c r="I372" i="16" s="1"/>
  <c r="K372" i="16"/>
  <c r="Q372" i="16" s="1"/>
  <c r="E372" i="16"/>
  <c r="J372" i="16" s="1"/>
  <c r="B374" i="16"/>
  <c r="AM374" i="16" s="1"/>
  <c r="C373" i="16"/>
  <c r="F371" i="16" a="1"/>
  <c r="F371" i="16" s="1"/>
  <c r="G371" i="16" a="1"/>
  <c r="G371" i="16" s="1"/>
  <c r="H371" i="16" l="1"/>
  <c r="AI118" i="16"/>
  <c r="AJ118" i="16" s="1"/>
  <c r="O120" i="16"/>
  <c r="Y119" i="16"/>
  <c r="P120" i="16" s="1"/>
  <c r="X119" i="16"/>
  <c r="AP119" i="16" s="1"/>
  <c r="W373" i="16"/>
  <c r="Z119" i="16"/>
  <c r="AH119" i="16"/>
  <c r="L372" i="16"/>
  <c r="T372" i="16"/>
  <c r="I373" i="16" a="1"/>
  <c r="I373" i="16" s="1"/>
  <c r="K373" i="16"/>
  <c r="Q373" i="16" s="1"/>
  <c r="E373" i="16"/>
  <c r="J373" i="16" s="1"/>
  <c r="B375" i="16"/>
  <c r="AM375" i="16" s="1"/>
  <c r="C374" i="16"/>
  <c r="F372" i="16" a="1"/>
  <c r="F372" i="16" s="1"/>
  <c r="G372" i="16" a="1"/>
  <c r="G372" i="16" s="1"/>
  <c r="AO120" i="16" l="1"/>
  <c r="BK119" i="16"/>
  <c r="BD120" i="16"/>
  <c r="H372" i="16"/>
  <c r="AN118" i="16"/>
  <c r="BJ118" i="16" s="1"/>
  <c r="BH118" i="16"/>
  <c r="AC119" i="16"/>
  <c r="BE119" i="16" s="1"/>
  <c r="AL119" i="16"/>
  <c r="BI119" i="16" s="1"/>
  <c r="AG119" i="16"/>
  <c r="AF119" i="16"/>
  <c r="AE119" i="16"/>
  <c r="BG119" i="16" s="1"/>
  <c r="AD119" i="16"/>
  <c r="BF119" i="16" s="1"/>
  <c r="R121" i="16"/>
  <c r="W374" i="16"/>
  <c r="AA120" i="16"/>
  <c r="S120" i="16"/>
  <c r="V120" i="16"/>
  <c r="AB120" i="16" s="1"/>
  <c r="L373" i="16"/>
  <c r="T373" i="16"/>
  <c r="I374" i="16" a="1"/>
  <c r="I374" i="16" s="1"/>
  <c r="K374" i="16"/>
  <c r="Q374" i="16" s="1"/>
  <c r="E374" i="16"/>
  <c r="J374" i="16" s="1"/>
  <c r="B376" i="16"/>
  <c r="AM376" i="16" s="1"/>
  <c r="C375" i="16"/>
  <c r="F373" i="16" a="1"/>
  <c r="F373" i="16" s="1"/>
  <c r="G373" i="16" a="1"/>
  <c r="G373" i="16" s="1"/>
  <c r="H373" i="16" l="1"/>
  <c r="AI119" i="16"/>
  <c r="O121" i="16"/>
  <c r="Y120" i="16"/>
  <c r="P121" i="16" s="1"/>
  <c r="X120" i="16"/>
  <c r="AP120" i="16" s="1"/>
  <c r="W375" i="16"/>
  <c r="AH120" i="16"/>
  <c r="Z120" i="16"/>
  <c r="L374" i="16"/>
  <c r="T374" i="16"/>
  <c r="I375" i="16" a="1"/>
  <c r="I375" i="16" s="1"/>
  <c r="K375" i="16"/>
  <c r="Q375" i="16" s="1"/>
  <c r="E375" i="16"/>
  <c r="J375" i="16" s="1"/>
  <c r="B377" i="16"/>
  <c r="AM377" i="16" s="1"/>
  <c r="C376" i="16"/>
  <c r="F374" i="16" a="1"/>
  <c r="F374" i="16" s="1"/>
  <c r="G374" i="16" a="1"/>
  <c r="G374" i="16" s="1"/>
  <c r="AO121" i="16" l="1"/>
  <c r="BK120" i="16"/>
  <c r="BD121" i="16"/>
  <c r="H374" i="16"/>
  <c r="AC120" i="16"/>
  <c r="BE120" i="16" s="1"/>
  <c r="AA121" i="16"/>
  <c r="AJ119" i="16"/>
  <c r="AG120" i="16"/>
  <c r="AF120" i="16"/>
  <c r="AE120" i="16"/>
  <c r="BG120" i="16" s="1"/>
  <c r="AD120" i="16"/>
  <c r="BF120" i="16" s="1"/>
  <c r="R122" i="16"/>
  <c r="W376" i="16"/>
  <c r="AL120" i="16"/>
  <c r="BI120" i="16" s="1"/>
  <c r="S121" i="16"/>
  <c r="V121" i="16"/>
  <c r="AB121" i="16" s="1"/>
  <c r="L375" i="16"/>
  <c r="T375" i="16"/>
  <c r="B378" i="16"/>
  <c r="AM378" i="16" s="1"/>
  <c r="C377" i="16"/>
  <c r="F375" i="16" a="1"/>
  <c r="F375" i="16" s="1"/>
  <c r="G375" i="16" a="1"/>
  <c r="G375" i="16" s="1"/>
  <c r="I376" i="16" a="1"/>
  <c r="I376" i="16" s="1"/>
  <c r="K376" i="16"/>
  <c r="Q376" i="16" s="1"/>
  <c r="E376" i="16"/>
  <c r="J376" i="16" s="1"/>
  <c r="H375" i="16" l="1"/>
  <c r="AN119" i="16"/>
  <c r="BJ119" i="16" s="1"/>
  <c r="BH119" i="16"/>
  <c r="AI120" i="16"/>
  <c r="AJ120" i="16" s="1"/>
  <c r="O122" i="16"/>
  <c r="Y121" i="16"/>
  <c r="P122" i="16" s="1"/>
  <c r="X121" i="16"/>
  <c r="AP121" i="16" s="1"/>
  <c r="W377" i="16"/>
  <c r="AH121" i="16"/>
  <c r="Z121" i="16"/>
  <c r="L376" i="16"/>
  <c r="T376" i="16"/>
  <c r="B379" i="16"/>
  <c r="AM379" i="16" s="1"/>
  <c r="C378" i="16"/>
  <c r="G376" i="16" a="1"/>
  <c r="G376" i="16" s="1"/>
  <c r="F376" i="16" a="1"/>
  <c r="F376" i="16" s="1"/>
  <c r="I377" i="16" a="1"/>
  <c r="I377" i="16" s="1"/>
  <c r="E377" i="16"/>
  <c r="J377" i="16" s="1"/>
  <c r="K377" i="16"/>
  <c r="Q377" i="16" s="1"/>
  <c r="AO122" i="16" l="1"/>
  <c r="BK121" i="16"/>
  <c r="BD122" i="16"/>
  <c r="H376" i="16"/>
  <c r="AN120" i="16"/>
  <c r="BJ120" i="16" s="1"/>
  <c r="BH120" i="16"/>
  <c r="AC121" i="16"/>
  <c r="BE121" i="16" s="1"/>
  <c r="AL121" i="16"/>
  <c r="BI121" i="16" s="1"/>
  <c r="AG121" i="16"/>
  <c r="AF121" i="16"/>
  <c r="AE121" i="16"/>
  <c r="BG121" i="16" s="1"/>
  <c r="AD121" i="16"/>
  <c r="BF121" i="16" s="1"/>
  <c r="R123" i="16"/>
  <c r="S122" i="16"/>
  <c r="W378" i="16"/>
  <c r="AA122" i="16"/>
  <c r="V122" i="16"/>
  <c r="AB122" i="16" s="1"/>
  <c r="L377" i="16"/>
  <c r="T377" i="16"/>
  <c r="F377" i="16" a="1"/>
  <c r="F377" i="16" s="1"/>
  <c r="G377" i="16" a="1"/>
  <c r="G377" i="16" s="1"/>
  <c r="I378" i="16" a="1"/>
  <c r="I378" i="16" s="1"/>
  <c r="E378" i="16"/>
  <c r="J378" i="16" s="1"/>
  <c r="K378" i="16"/>
  <c r="Q378" i="16" s="1"/>
  <c r="B380" i="16"/>
  <c r="AM380" i="16" s="1"/>
  <c r="C379" i="16"/>
  <c r="H377" i="16" l="1"/>
  <c r="AI121" i="16"/>
  <c r="AJ121" i="16" s="1"/>
  <c r="O123" i="16"/>
  <c r="Y122" i="16"/>
  <c r="P123" i="16" s="1"/>
  <c r="X122" i="16"/>
  <c r="AP122" i="16" s="1"/>
  <c r="W379" i="16"/>
  <c r="Z122" i="16"/>
  <c r="AH122" i="16"/>
  <c r="L378" i="16"/>
  <c r="T378" i="16"/>
  <c r="I379" i="16" a="1"/>
  <c r="I379" i="16" s="1"/>
  <c r="E379" i="16"/>
  <c r="J379" i="16" s="1"/>
  <c r="K379" i="16"/>
  <c r="Q379" i="16" s="1"/>
  <c r="B381" i="16"/>
  <c r="AM381" i="16" s="1"/>
  <c r="C380" i="16"/>
  <c r="F378" i="16" a="1"/>
  <c r="F378" i="16" s="1"/>
  <c r="G378" i="16" a="1"/>
  <c r="G378" i="16" s="1"/>
  <c r="AO123" i="16" l="1"/>
  <c r="BK122" i="16"/>
  <c r="BD123" i="16"/>
  <c r="H378" i="16"/>
  <c r="AN121" i="16"/>
  <c r="BJ121" i="16" s="1"/>
  <c r="BH121" i="16"/>
  <c r="R124" i="16"/>
  <c r="AC122" i="16"/>
  <c r="BE122" i="16" s="1"/>
  <c r="AA123" i="16"/>
  <c r="AG122" i="16"/>
  <c r="AF122" i="16"/>
  <c r="AE122" i="16"/>
  <c r="BG122" i="16" s="1"/>
  <c r="AD122" i="16"/>
  <c r="BF122" i="16" s="1"/>
  <c r="W380" i="16"/>
  <c r="AL122" i="16"/>
  <c r="BI122" i="16" s="1"/>
  <c r="V123" i="16"/>
  <c r="AB123" i="16" s="1"/>
  <c r="S123" i="16"/>
  <c r="L379" i="16"/>
  <c r="T379" i="16"/>
  <c r="I380" i="16" a="1"/>
  <c r="I380" i="16" s="1"/>
  <c r="E380" i="16"/>
  <c r="J380" i="16" s="1"/>
  <c r="K380" i="16"/>
  <c r="Q380" i="16" s="1"/>
  <c r="B382" i="16"/>
  <c r="AM382" i="16" s="1"/>
  <c r="C381" i="16"/>
  <c r="F379" i="16" a="1"/>
  <c r="F379" i="16" s="1"/>
  <c r="G379" i="16" a="1"/>
  <c r="G379" i="16" s="1"/>
  <c r="H379" i="16" l="1"/>
  <c r="AI122" i="16"/>
  <c r="O124" i="16"/>
  <c r="Y123" i="16"/>
  <c r="P124" i="16" s="1"/>
  <c r="X123" i="16"/>
  <c r="AP123" i="16" s="1"/>
  <c r="W381" i="16"/>
  <c r="Z123" i="16"/>
  <c r="L380" i="16"/>
  <c r="T380" i="16"/>
  <c r="I381" i="16" a="1"/>
  <c r="I381" i="16" s="1"/>
  <c r="E381" i="16"/>
  <c r="J381" i="16" s="1"/>
  <c r="K381" i="16"/>
  <c r="Q381" i="16" s="1"/>
  <c r="C382" i="16"/>
  <c r="B383" i="16"/>
  <c r="AM383" i="16" s="1"/>
  <c r="G380" i="16" a="1"/>
  <c r="G380" i="16" s="1"/>
  <c r="F380" i="16" a="1"/>
  <c r="F380" i="16" s="1"/>
  <c r="AO124" i="16" l="1"/>
  <c r="BK123" i="16"/>
  <c r="BD124" i="16"/>
  <c r="H380" i="16"/>
  <c r="AC123" i="16"/>
  <c r="BE123" i="16" s="1"/>
  <c r="AL123" i="16"/>
  <c r="BI123" i="16" s="1"/>
  <c r="AJ122" i="16"/>
  <c r="AG123" i="16"/>
  <c r="AF123" i="16"/>
  <c r="AE123" i="16"/>
  <c r="BG123" i="16" s="1"/>
  <c r="AD123" i="16"/>
  <c r="BF123" i="16" s="1"/>
  <c r="R125" i="16"/>
  <c r="W382" i="16"/>
  <c r="AA124" i="16"/>
  <c r="AH123" i="16"/>
  <c r="V124" i="16"/>
  <c r="AB124" i="16" s="1"/>
  <c r="S124" i="16"/>
  <c r="L381" i="16"/>
  <c r="T381" i="16"/>
  <c r="C383" i="16"/>
  <c r="B384" i="16"/>
  <c r="AM384" i="16" s="1"/>
  <c r="I382" i="16" a="1"/>
  <c r="I382" i="16" s="1"/>
  <c r="K382" i="16"/>
  <c r="Q382" i="16" s="1"/>
  <c r="E382" i="16"/>
  <c r="J382" i="16" s="1"/>
  <c r="F381" i="16" a="1"/>
  <c r="F381" i="16" s="1"/>
  <c r="G381" i="16" a="1"/>
  <c r="G381" i="16" s="1"/>
  <c r="H381" i="16" l="1"/>
  <c r="AI123" i="16"/>
  <c r="AJ123" i="16" s="1"/>
  <c r="AN122" i="16"/>
  <c r="BJ122" i="16" s="1"/>
  <c r="BH122" i="16"/>
  <c r="O125" i="16"/>
  <c r="Y124" i="16"/>
  <c r="P125" i="16" s="1"/>
  <c r="X124" i="16"/>
  <c r="AP124" i="16" s="1"/>
  <c r="W383" i="16"/>
  <c r="Z124" i="16"/>
  <c r="L382" i="16"/>
  <c r="T382" i="16"/>
  <c r="F382" i="16" a="1"/>
  <c r="F382" i="16" s="1"/>
  <c r="G382" i="16" a="1"/>
  <c r="G382" i="16" s="1"/>
  <c r="B385" i="16"/>
  <c r="AM385" i="16" s="1"/>
  <c r="C384" i="16"/>
  <c r="I383" i="16" a="1"/>
  <c r="I383" i="16" s="1"/>
  <c r="E383" i="16"/>
  <c r="J383" i="16" s="1"/>
  <c r="K383" i="16"/>
  <c r="Q383" i="16" s="1"/>
  <c r="AO125" i="16" l="1"/>
  <c r="BK124" i="16"/>
  <c r="BD125" i="16"/>
  <c r="H382" i="16"/>
  <c r="AN123" i="16"/>
  <c r="BJ123" i="16" s="1"/>
  <c r="BH123" i="16"/>
  <c r="AC124" i="16"/>
  <c r="BE124" i="16" s="1"/>
  <c r="R126" i="16"/>
  <c r="AA125" i="16"/>
  <c r="AG124" i="16"/>
  <c r="AF124" i="16"/>
  <c r="AE124" i="16"/>
  <c r="BG124" i="16" s="1"/>
  <c r="AD124" i="16"/>
  <c r="BF124" i="16" s="1"/>
  <c r="W384" i="16"/>
  <c r="AL124" i="16"/>
  <c r="BI124" i="16" s="1"/>
  <c r="AH124" i="16"/>
  <c r="V125" i="16"/>
  <c r="S125" i="16"/>
  <c r="L383" i="16"/>
  <c r="T383" i="16"/>
  <c r="F383" i="16" a="1"/>
  <c r="F383" i="16" s="1"/>
  <c r="G383" i="16" a="1"/>
  <c r="G383" i="16" s="1"/>
  <c r="I384" i="16" a="1"/>
  <c r="I384" i="16" s="1"/>
  <c r="E384" i="16"/>
  <c r="J384" i="16" s="1"/>
  <c r="K384" i="16"/>
  <c r="Q384" i="16" s="1"/>
  <c r="B386" i="16"/>
  <c r="AM386" i="16" s="1"/>
  <c r="C385" i="16"/>
  <c r="H383" i="16" l="1"/>
  <c r="AI124" i="16"/>
  <c r="AJ124" i="16" s="1"/>
  <c r="O126" i="16"/>
  <c r="AB125" i="16"/>
  <c r="Y125" i="16"/>
  <c r="P126" i="16" s="1"/>
  <c r="X125" i="16"/>
  <c r="AP125" i="16" s="1"/>
  <c r="W385" i="16"/>
  <c r="Z125" i="16"/>
  <c r="L384" i="16"/>
  <c r="T384" i="16"/>
  <c r="I385" i="16" a="1"/>
  <c r="I385" i="16" s="1"/>
  <c r="K385" i="16"/>
  <c r="Q385" i="16" s="1"/>
  <c r="E385" i="16"/>
  <c r="J385" i="16" s="1"/>
  <c r="B387" i="16"/>
  <c r="AM387" i="16" s="1"/>
  <c r="C386" i="16"/>
  <c r="F384" i="16" a="1"/>
  <c r="F384" i="16" s="1"/>
  <c r="G384" i="16" a="1"/>
  <c r="G384" i="16" s="1"/>
  <c r="AO126" i="16" l="1"/>
  <c r="BK125" i="16"/>
  <c r="BD126" i="16"/>
  <c r="H384" i="16"/>
  <c r="AN124" i="16"/>
  <c r="BJ124" i="16" s="1"/>
  <c r="BH124" i="16"/>
  <c r="AL125" i="16"/>
  <c r="BI125" i="16" s="1"/>
  <c r="AG125" i="16"/>
  <c r="AF125" i="16"/>
  <c r="AE125" i="16"/>
  <c r="BG125" i="16" s="1"/>
  <c r="AD125" i="16"/>
  <c r="BF125" i="16" s="1"/>
  <c r="AC125" i="16"/>
  <c r="BE125" i="16" s="1"/>
  <c r="R127" i="16"/>
  <c r="W386" i="16"/>
  <c r="AA126" i="16"/>
  <c r="AH125" i="16"/>
  <c r="V126" i="16"/>
  <c r="AB126" i="16" s="1"/>
  <c r="S126" i="16"/>
  <c r="L385" i="16"/>
  <c r="T385" i="16"/>
  <c r="I386" i="16" a="1"/>
  <c r="I386" i="16" s="1"/>
  <c r="E386" i="16"/>
  <c r="J386" i="16" s="1"/>
  <c r="K386" i="16"/>
  <c r="Q386" i="16" s="1"/>
  <c r="C387" i="16"/>
  <c r="B388" i="16"/>
  <c r="AM388" i="16" s="1"/>
  <c r="G385" i="16" a="1"/>
  <c r="G385" i="16" s="1"/>
  <c r="F385" i="16" a="1"/>
  <c r="F385" i="16" s="1"/>
  <c r="H385" i="16" l="1"/>
  <c r="AI125" i="16"/>
  <c r="AJ125" i="16" s="1"/>
  <c r="O127" i="16"/>
  <c r="Y126" i="16"/>
  <c r="P127" i="16" s="1"/>
  <c r="X126" i="16"/>
  <c r="AP126" i="16" s="1"/>
  <c r="W387" i="16"/>
  <c r="AH126" i="16"/>
  <c r="Z126" i="16"/>
  <c r="L386" i="16"/>
  <c r="T386" i="16"/>
  <c r="B389" i="16"/>
  <c r="AM389" i="16" s="1"/>
  <c r="C388" i="16"/>
  <c r="I387" i="16" a="1"/>
  <c r="I387" i="16" s="1"/>
  <c r="K387" i="16"/>
  <c r="Q387" i="16" s="1"/>
  <c r="E387" i="16"/>
  <c r="J387" i="16" s="1"/>
  <c r="F386" i="16" a="1"/>
  <c r="F386" i="16" s="1"/>
  <c r="G386" i="16" a="1"/>
  <c r="G386" i="16" s="1"/>
  <c r="AO127" i="16" l="1"/>
  <c r="BK126" i="16"/>
  <c r="BD127" i="16"/>
  <c r="H386" i="16"/>
  <c r="AN125" i="16"/>
  <c r="BJ125" i="16" s="1"/>
  <c r="BH125" i="16"/>
  <c r="AC126" i="16"/>
  <c r="BE126" i="16" s="1"/>
  <c r="AA127" i="16"/>
  <c r="AG126" i="16"/>
  <c r="AF126" i="16"/>
  <c r="AE126" i="16"/>
  <c r="BG126" i="16" s="1"/>
  <c r="AD126" i="16"/>
  <c r="BF126" i="16" s="1"/>
  <c r="R128" i="16"/>
  <c r="W388" i="16"/>
  <c r="AL126" i="16"/>
  <c r="BI126" i="16" s="1"/>
  <c r="S127" i="16"/>
  <c r="V127" i="16"/>
  <c r="L387" i="16"/>
  <c r="T387" i="16"/>
  <c r="F387" i="16" a="1"/>
  <c r="F387" i="16" s="1"/>
  <c r="G387" i="16" a="1"/>
  <c r="G387" i="16" s="1"/>
  <c r="I388" i="16" a="1"/>
  <c r="I388" i="16" s="1"/>
  <c r="K388" i="16"/>
  <c r="Q388" i="16" s="1"/>
  <c r="E388" i="16"/>
  <c r="J388" i="16" s="1"/>
  <c r="B390" i="16"/>
  <c r="AM390" i="16" s="1"/>
  <c r="C389" i="16"/>
  <c r="H387" i="16" l="1"/>
  <c r="AI126" i="16"/>
  <c r="AJ126" i="16" s="1"/>
  <c r="O128" i="16"/>
  <c r="AB127" i="16"/>
  <c r="Y127" i="16"/>
  <c r="P128" i="16" s="1"/>
  <c r="X127" i="16"/>
  <c r="AP127" i="16" s="1"/>
  <c r="W389" i="16"/>
  <c r="Z127" i="16"/>
  <c r="L388" i="16"/>
  <c r="T388" i="16"/>
  <c r="C390" i="16"/>
  <c r="B391" i="16"/>
  <c r="AM391" i="16" s="1"/>
  <c r="F388" i="16" a="1"/>
  <c r="F388" i="16" s="1"/>
  <c r="G388" i="16" a="1"/>
  <c r="G388" i="16" s="1"/>
  <c r="I389" i="16" a="1"/>
  <c r="I389" i="16" s="1"/>
  <c r="K389" i="16"/>
  <c r="Q389" i="16" s="1"/>
  <c r="E389" i="16"/>
  <c r="J389" i="16" s="1"/>
  <c r="AO128" i="16" l="1"/>
  <c r="BK127" i="16"/>
  <c r="BD128" i="16"/>
  <c r="H388" i="16"/>
  <c r="AN126" i="16"/>
  <c r="BJ126" i="16" s="1"/>
  <c r="BH126" i="16"/>
  <c r="AL127" i="16"/>
  <c r="BI127" i="16" s="1"/>
  <c r="AG127" i="16"/>
  <c r="AF127" i="16"/>
  <c r="AE127" i="16"/>
  <c r="BG127" i="16" s="1"/>
  <c r="AD127" i="16"/>
  <c r="BF127" i="16" s="1"/>
  <c r="AC127" i="16"/>
  <c r="BE127" i="16" s="1"/>
  <c r="R129" i="16"/>
  <c r="W390" i="16"/>
  <c r="AA128" i="16"/>
  <c r="AH127" i="16"/>
  <c r="V128" i="16"/>
  <c r="AB128" i="16" s="1"/>
  <c r="S128" i="16"/>
  <c r="L389" i="16"/>
  <c r="T389" i="16"/>
  <c r="F389" i="16" a="1"/>
  <c r="F389" i="16" s="1"/>
  <c r="G389" i="16" a="1"/>
  <c r="G389" i="16" s="1"/>
  <c r="B392" i="16"/>
  <c r="AM392" i="16" s="1"/>
  <c r="C391" i="16"/>
  <c r="I390" i="16" a="1"/>
  <c r="I390" i="16" s="1"/>
  <c r="K390" i="16"/>
  <c r="Q390" i="16" s="1"/>
  <c r="E390" i="16"/>
  <c r="J390" i="16" s="1"/>
  <c r="H389" i="16" l="1"/>
  <c r="AI127" i="16"/>
  <c r="AJ127" i="16" s="1"/>
  <c r="O129" i="16"/>
  <c r="Y128" i="16"/>
  <c r="P129" i="16" s="1"/>
  <c r="X128" i="16"/>
  <c r="AP128" i="16" s="1"/>
  <c r="W391" i="16"/>
  <c r="Z128" i="16"/>
  <c r="L390" i="16"/>
  <c r="T390" i="16"/>
  <c r="F390" i="16" a="1"/>
  <c r="F390" i="16" s="1"/>
  <c r="G390" i="16" a="1"/>
  <c r="G390" i="16" s="1"/>
  <c r="B393" i="16"/>
  <c r="AM393" i="16" s="1"/>
  <c r="C392" i="16"/>
  <c r="I391" i="16" a="1"/>
  <c r="I391" i="16" s="1"/>
  <c r="E391" i="16"/>
  <c r="J391" i="16" s="1"/>
  <c r="K391" i="16"/>
  <c r="Q391" i="16" s="1"/>
  <c r="AO129" i="16" l="1"/>
  <c r="BK128" i="16"/>
  <c r="BD129" i="16"/>
  <c r="H390" i="16"/>
  <c r="AN127" i="16"/>
  <c r="BJ127" i="16" s="1"/>
  <c r="BH127" i="16"/>
  <c r="AC128" i="16"/>
  <c r="BE128" i="16" s="1"/>
  <c r="AA129" i="16"/>
  <c r="AG128" i="16"/>
  <c r="AF128" i="16"/>
  <c r="AE128" i="16"/>
  <c r="BG128" i="16" s="1"/>
  <c r="AD128" i="16"/>
  <c r="BF128" i="16" s="1"/>
  <c r="R130" i="16"/>
  <c r="W392" i="16"/>
  <c r="AL128" i="16"/>
  <c r="BI128" i="16" s="1"/>
  <c r="AH128" i="16"/>
  <c r="V129" i="16"/>
  <c r="AB129" i="16" s="1"/>
  <c r="S129" i="16"/>
  <c r="L391" i="16"/>
  <c r="T391" i="16"/>
  <c r="F391" i="16" a="1"/>
  <c r="F391" i="16" s="1"/>
  <c r="G391" i="16" a="1"/>
  <c r="G391" i="16" s="1"/>
  <c r="I392" i="16" a="1"/>
  <c r="I392" i="16" s="1"/>
  <c r="K392" i="16"/>
  <c r="Q392" i="16" s="1"/>
  <c r="E392" i="16"/>
  <c r="J392" i="16" s="1"/>
  <c r="B394" i="16"/>
  <c r="AM394" i="16" s="1"/>
  <c r="C393" i="16"/>
  <c r="H391" i="16" l="1"/>
  <c r="AI128" i="16"/>
  <c r="AJ128" i="16" s="1"/>
  <c r="O130" i="16"/>
  <c r="Y129" i="16"/>
  <c r="P130" i="16" s="1"/>
  <c r="X129" i="16"/>
  <c r="AP129" i="16" s="1"/>
  <c r="W393" i="16"/>
  <c r="Z129" i="16"/>
  <c r="L392" i="16"/>
  <c r="T392" i="16"/>
  <c r="I393" i="16" a="1"/>
  <c r="I393" i="16" s="1"/>
  <c r="E393" i="16"/>
  <c r="J393" i="16" s="1"/>
  <c r="K393" i="16"/>
  <c r="Q393" i="16" s="1"/>
  <c r="C394" i="16"/>
  <c r="B395" i="16"/>
  <c r="AM395" i="16" s="1"/>
  <c r="F392" i="16" a="1"/>
  <c r="F392" i="16" s="1"/>
  <c r="G392" i="16" a="1"/>
  <c r="G392" i="16" s="1"/>
  <c r="AO130" i="16" l="1"/>
  <c r="BK129" i="16"/>
  <c r="BD130" i="16"/>
  <c r="H392" i="16"/>
  <c r="AN128" i="16"/>
  <c r="BJ128" i="16" s="1"/>
  <c r="BH128" i="16"/>
  <c r="AC129" i="16"/>
  <c r="BE129" i="16" s="1"/>
  <c r="AL129" i="16"/>
  <c r="BI129" i="16" s="1"/>
  <c r="AG129" i="16"/>
  <c r="AF129" i="16"/>
  <c r="AE129" i="16"/>
  <c r="BG129" i="16" s="1"/>
  <c r="AD129" i="16"/>
  <c r="BF129" i="16" s="1"/>
  <c r="R131" i="16"/>
  <c r="W394" i="16"/>
  <c r="AA130" i="16"/>
  <c r="AH129" i="16"/>
  <c r="V130" i="16"/>
  <c r="AB130" i="16" s="1"/>
  <c r="S130" i="16"/>
  <c r="L393" i="16"/>
  <c r="T393" i="16"/>
  <c r="C395" i="16"/>
  <c r="B396" i="16"/>
  <c r="AM396" i="16" s="1"/>
  <c r="I394" i="16" a="1"/>
  <c r="I394" i="16" s="1"/>
  <c r="K394" i="16"/>
  <c r="Q394" i="16" s="1"/>
  <c r="E394" i="16"/>
  <c r="J394" i="16" s="1"/>
  <c r="F393" i="16" a="1"/>
  <c r="F393" i="16" s="1"/>
  <c r="G393" i="16" a="1"/>
  <c r="G393" i="16" s="1"/>
  <c r="H393" i="16" l="1"/>
  <c r="AI129" i="16"/>
  <c r="AJ129" i="16" s="1"/>
  <c r="O131" i="16"/>
  <c r="Y130" i="16"/>
  <c r="P131" i="16" s="1"/>
  <c r="X130" i="16"/>
  <c r="AP130" i="16" s="1"/>
  <c r="W395" i="16"/>
  <c r="AH130" i="16"/>
  <c r="Z130" i="16"/>
  <c r="L394" i="16"/>
  <c r="T394" i="16"/>
  <c r="F394" i="16" a="1"/>
  <c r="F394" i="16" s="1"/>
  <c r="G394" i="16" a="1"/>
  <c r="G394" i="16" s="1"/>
  <c r="B397" i="16"/>
  <c r="AM397" i="16" s="1"/>
  <c r="C396" i="16"/>
  <c r="I395" i="16" a="1"/>
  <c r="I395" i="16" s="1"/>
  <c r="K395" i="16"/>
  <c r="Q395" i="16" s="1"/>
  <c r="E395" i="16"/>
  <c r="J395" i="16" s="1"/>
  <c r="AO131" i="16" l="1"/>
  <c r="BK130" i="16"/>
  <c r="BD131" i="16"/>
  <c r="H394" i="16"/>
  <c r="AN129" i="16"/>
  <c r="BJ129" i="16" s="1"/>
  <c r="BH129" i="16"/>
  <c r="AC130" i="16"/>
  <c r="BE130" i="16" s="1"/>
  <c r="AA131" i="16"/>
  <c r="AG130" i="16"/>
  <c r="AF130" i="16"/>
  <c r="AE130" i="16"/>
  <c r="BG130" i="16" s="1"/>
  <c r="AD130" i="16"/>
  <c r="R132" i="16"/>
  <c r="W396" i="16"/>
  <c r="AL130" i="16"/>
  <c r="BI130" i="16" s="1"/>
  <c r="S131" i="16"/>
  <c r="V131" i="16"/>
  <c r="AB131" i="16" s="1"/>
  <c r="L395" i="16"/>
  <c r="T395" i="16"/>
  <c r="F395" i="16" a="1"/>
  <c r="F395" i="16" s="1"/>
  <c r="G395" i="16" a="1"/>
  <c r="G395" i="16" s="1"/>
  <c r="I396" i="16" a="1"/>
  <c r="I396" i="16" s="1"/>
  <c r="E396" i="16"/>
  <c r="J396" i="16" s="1"/>
  <c r="K396" i="16"/>
  <c r="Q396" i="16" s="1"/>
  <c r="B398" i="16"/>
  <c r="AM398" i="16" s="1"/>
  <c r="C397" i="16"/>
  <c r="H395" i="16" l="1"/>
  <c r="AI130" i="16"/>
  <c r="AJ130" i="16" s="1"/>
  <c r="BF130" i="16"/>
  <c r="O132" i="16"/>
  <c r="Y131" i="16"/>
  <c r="P132" i="16" s="1"/>
  <c r="X131" i="16"/>
  <c r="AP131" i="16" s="1"/>
  <c r="W397" i="16"/>
  <c r="AH131" i="16"/>
  <c r="Z131" i="16"/>
  <c r="L396" i="16"/>
  <c r="T396" i="16"/>
  <c r="I397" i="16" a="1"/>
  <c r="I397" i="16" s="1"/>
  <c r="K397" i="16"/>
  <c r="Q397" i="16" s="1"/>
  <c r="E397" i="16"/>
  <c r="J397" i="16" s="1"/>
  <c r="B399" i="16"/>
  <c r="AM399" i="16" s="1"/>
  <c r="C398" i="16"/>
  <c r="F396" i="16" a="1"/>
  <c r="F396" i="16" s="1"/>
  <c r="G396" i="16" a="1"/>
  <c r="G396" i="16" s="1"/>
  <c r="AO132" i="16" l="1"/>
  <c r="BK131" i="16"/>
  <c r="BD132" i="16"/>
  <c r="H396" i="16"/>
  <c r="AN130" i="16"/>
  <c r="BJ130" i="16" s="1"/>
  <c r="BH130" i="16"/>
  <c r="AC131" i="16"/>
  <c r="BE131" i="16" s="1"/>
  <c r="AL131" i="16"/>
  <c r="BI131" i="16" s="1"/>
  <c r="AG131" i="16"/>
  <c r="AF131" i="16"/>
  <c r="AE131" i="16"/>
  <c r="BG131" i="16" s="1"/>
  <c r="AD131" i="16"/>
  <c r="BF131" i="16" s="1"/>
  <c r="R133" i="16"/>
  <c r="W398" i="16"/>
  <c r="AA132" i="16"/>
  <c r="S132" i="16"/>
  <c r="V132" i="16"/>
  <c r="L397" i="16"/>
  <c r="T397" i="16"/>
  <c r="I398" i="16" a="1"/>
  <c r="I398" i="16" s="1"/>
  <c r="K398" i="16"/>
  <c r="Q398" i="16" s="1"/>
  <c r="E398" i="16"/>
  <c r="J398" i="16" s="1"/>
  <c r="B400" i="16"/>
  <c r="AM400" i="16" s="1"/>
  <c r="C399" i="16"/>
  <c r="F397" i="16" a="1"/>
  <c r="F397" i="16" s="1"/>
  <c r="G397" i="16" a="1"/>
  <c r="G397" i="16" s="1"/>
  <c r="H397" i="16" l="1"/>
  <c r="AI131" i="16"/>
  <c r="AJ131" i="16" s="1"/>
  <c r="O133" i="16"/>
  <c r="AB132" i="16"/>
  <c r="Y132" i="16"/>
  <c r="P133" i="16" s="1"/>
  <c r="X132" i="16"/>
  <c r="AP132" i="16" s="1"/>
  <c r="W399" i="16"/>
  <c r="Z132" i="16"/>
  <c r="L398" i="16"/>
  <c r="T398" i="16"/>
  <c r="I399" i="16" a="1"/>
  <c r="I399" i="16" s="1"/>
  <c r="E399" i="16"/>
  <c r="J399" i="16" s="1"/>
  <c r="K399" i="16"/>
  <c r="Q399" i="16" s="1"/>
  <c r="B401" i="16"/>
  <c r="AM401" i="16" s="1"/>
  <c r="C400" i="16"/>
  <c r="F398" i="16" a="1"/>
  <c r="F398" i="16" s="1"/>
  <c r="G398" i="16" a="1"/>
  <c r="G398" i="16" s="1"/>
  <c r="AO133" i="16" l="1"/>
  <c r="BK132" i="16"/>
  <c r="BD133" i="16"/>
  <c r="H398" i="16"/>
  <c r="AN131" i="16"/>
  <c r="BJ131" i="16" s="1"/>
  <c r="BH131" i="16"/>
  <c r="R134" i="16"/>
  <c r="AA133" i="16"/>
  <c r="AG132" i="16"/>
  <c r="AF132" i="16"/>
  <c r="AE132" i="16"/>
  <c r="BG132" i="16" s="1"/>
  <c r="AD132" i="16"/>
  <c r="BF132" i="16" s="1"/>
  <c r="AC132" i="16"/>
  <c r="BE132" i="16" s="1"/>
  <c r="W400" i="16"/>
  <c r="AL132" i="16"/>
  <c r="BI132" i="16" s="1"/>
  <c r="AH132" i="16"/>
  <c r="V133" i="16"/>
  <c r="AB133" i="16" s="1"/>
  <c r="S133" i="16"/>
  <c r="L399" i="16"/>
  <c r="T399" i="16"/>
  <c r="I400" i="16" a="1"/>
  <c r="I400" i="16" s="1"/>
  <c r="K400" i="16"/>
  <c r="Q400" i="16" s="1"/>
  <c r="E400" i="16"/>
  <c r="J400" i="16" s="1"/>
  <c r="B402" i="16"/>
  <c r="AM402" i="16" s="1"/>
  <c r="C401" i="16"/>
  <c r="F399" i="16" a="1"/>
  <c r="F399" i="16" s="1"/>
  <c r="G399" i="16" a="1"/>
  <c r="G399" i="16" s="1"/>
  <c r="H399" i="16" l="1"/>
  <c r="AI132" i="16"/>
  <c r="AJ132" i="16" s="1"/>
  <c r="O134" i="16"/>
  <c r="Y133" i="16"/>
  <c r="P134" i="16" s="1"/>
  <c r="X133" i="16"/>
  <c r="AP133" i="16" s="1"/>
  <c r="W401" i="16"/>
  <c r="Z133" i="16"/>
  <c r="AH133" i="16"/>
  <c r="L400" i="16"/>
  <c r="T400" i="16"/>
  <c r="I401" i="16" a="1"/>
  <c r="I401" i="16" s="1"/>
  <c r="K401" i="16"/>
  <c r="Q401" i="16" s="1"/>
  <c r="E401" i="16"/>
  <c r="J401" i="16" s="1"/>
  <c r="F400" i="16" a="1"/>
  <c r="F400" i="16" s="1"/>
  <c r="G400" i="16" a="1"/>
  <c r="G400" i="16" s="1"/>
  <c r="B403" i="16"/>
  <c r="AM403" i="16" s="1"/>
  <c r="C402" i="16"/>
  <c r="AO134" i="16" l="1"/>
  <c r="BK133" i="16"/>
  <c r="BD134" i="16"/>
  <c r="H400" i="16"/>
  <c r="AN132" i="16"/>
  <c r="BJ132" i="16" s="1"/>
  <c r="BH132" i="16"/>
  <c r="AC133" i="16"/>
  <c r="BE133" i="16" s="1"/>
  <c r="AL133" i="16"/>
  <c r="BI133" i="16" s="1"/>
  <c r="AG133" i="16"/>
  <c r="AF133" i="16"/>
  <c r="AE133" i="16"/>
  <c r="BG133" i="16" s="1"/>
  <c r="AD133" i="16"/>
  <c r="BF133" i="16" s="1"/>
  <c r="R135" i="16"/>
  <c r="W402" i="16"/>
  <c r="AA134" i="16"/>
  <c r="S134" i="16"/>
  <c r="V134" i="16"/>
  <c r="AB134" i="16" s="1"/>
  <c r="L401" i="16"/>
  <c r="T401" i="16"/>
  <c r="I402" i="16" a="1"/>
  <c r="I402" i="16" s="1"/>
  <c r="E402" i="16"/>
  <c r="J402" i="16" s="1"/>
  <c r="K402" i="16"/>
  <c r="Q402" i="16" s="1"/>
  <c r="B404" i="16"/>
  <c r="AM404" i="16" s="1"/>
  <c r="C403" i="16"/>
  <c r="F401" i="16" a="1"/>
  <c r="F401" i="16" s="1"/>
  <c r="G401" i="16" a="1"/>
  <c r="G401" i="16" s="1"/>
  <c r="H401" i="16" l="1"/>
  <c r="AI133" i="16"/>
  <c r="O135" i="16"/>
  <c r="Y134" i="16"/>
  <c r="P135" i="16" s="1"/>
  <c r="X134" i="16"/>
  <c r="AP134" i="16" s="1"/>
  <c r="W403" i="16"/>
  <c r="Z134" i="16"/>
  <c r="AH134" i="16"/>
  <c r="L402" i="16"/>
  <c r="T402" i="16"/>
  <c r="I403" i="16" a="1"/>
  <c r="I403" i="16" s="1"/>
  <c r="E403" i="16"/>
  <c r="J403" i="16" s="1"/>
  <c r="K403" i="16"/>
  <c r="Q403" i="16" s="1"/>
  <c r="B405" i="16"/>
  <c r="AM405" i="16" s="1"/>
  <c r="C404" i="16"/>
  <c r="F402" i="16" a="1"/>
  <c r="F402" i="16" s="1"/>
  <c r="G402" i="16" a="1"/>
  <c r="G402" i="16" s="1"/>
  <c r="AO135" i="16" l="1"/>
  <c r="BK134" i="16"/>
  <c r="BD135" i="16"/>
  <c r="H402" i="16"/>
  <c r="AC134" i="16"/>
  <c r="BE134" i="16" s="1"/>
  <c r="AA135" i="16"/>
  <c r="AJ133" i="16"/>
  <c r="AG134" i="16"/>
  <c r="AF134" i="16"/>
  <c r="AE134" i="16"/>
  <c r="BG134" i="16" s="1"/>
  <c r="AD134" i="16"/>
  <c r="BF134" i="16" s="1"/>
  <c r="R136" i="16"/>
  <c r="W404" i="16"/>
  <c r="AL134" i="16"/>
  <c r="BI134" i="16" s="1"/>
  <c r="S135" i="16"/>
  <c r="V135" i="16"/>
  <c r="AB135" i="16" s="1"/>
  <c r="L403" i="16"/>
  <c r="T403" i="16"/>
  <c r="F403" i="16" a="1"/>
  <c r="F403" i="16" s="1"/>
  <c r="G403" i="16" a="1"/>
  <c r="G403" i="16" s="1"/>
  <c r="I404" i="16" a="1"/>
  <c r="I404" i="16" s="1"/>
  <c r="K404" i="16"/>
  <c r="Q404" i="16" s="1"/>
  <c r="E404" i="16"/>
  <c r="J404" i="16" s="1"/>
  <c r="C405" i="16"/>
  <c r="B406" i="16"/>
  <c r="AM406" i="16" s="1"/>
  <c r="H403" i="16" l="1"/>
  <c r="AN133" i="16"/>
  <c r="BJ133" i="16" s="1"/>
  <c r="BH133" i="16"/>
  <c r="AI134" i="16"/>
  <c r="AJ134" i="16" s="1"/>
  <c r="O136" i="16"/>
  <c r="Y135" i="16"/>
  <c r="P136" i="16" s="1"/>
  <c r="X135" i="16"/>
  <c r="AP135" i="16" s="1"/>
  <c r="W405" i="16"/>
  <c r="Z135" i="16"/>
  <c r="L404" i="16"/>
  <c r="T404" i="16"/>
  <c r="B407" i="16"/>
  <c r="AM407" i="16" s="1"/>
  <c r="C406" i="16"/>
  <c r="I405" i="16" a="1"/>
  <c r="I405" i="16" s="1"/>
  <c r="E405" i="16"/>
  <c r="J405" i="16" s="1"/>
  <c r="K405" i="16"/>
  <c r="Q405" i="16" s="1"/>
  <c r="F404" i="16" a="1"/>
  <c r="F404" i="16" s="1"/>
  <c r="G404" i="16" a="1"/>
  <c r="G404" i="16" s="1"/>
  <c r="AO136" i="16" l="1"/>
  <c r="BK135" i="16"/>
  <c r="BD136" i="16"/>
  <c r="H404" i="16"/>
  <c r="AN134" i="16"/>
  <c r="BJ134" i="16" s="1"/>
  <c r="BH134" i="16"/>
  <c r="AC135" i="16"/>
  <c r="BE135" i="16" s="1"/>
  <c r="R137" i="16"/>
  <c r="AL135" i="16"/>
  <c r="BI135" i="16" s="1"/>
  <c r="AG135" i="16"/>
  <c r="AF135" i="16"/>
  <c r="AE135" i="16"/>
  <c r="BG135" i="16" s="1"/>
  <c r="AD135" i="16"/>
  <c r="BF135" i="16" s="1"/>
  <c r="W406" i="16"/>
  <c r="AA136" i="16"/>
  <c r="AH135" i="16"/>
  <c r="S136" i="16"/>
  <c r="V136" i="16"/>
  <c r="AB136" i="16" s="1"/>
  <c r="L405" i="16"/>
  <c r="T405" i="16"/>
  <c r="I406" i="16" a="1"/>
  <c r="I406" i="16" s="1"/>
  <c r="K406" i="16"/>
  <c r="Q406" i="16" s="1"/>
  <c r="E406" i="16"/>
  <c r="J406" i="16" s="1"/>
  <c r="F405" i="16" a="1"/>
  <c r="F405" i="16" s="1"/>
  <c r="G405" i="16" a="1"/>
  <c r="G405" i="16" s="1"/>
  <c r="B408" i="16"/>
  <c r="AM408" i="16" s="1"/>
  <c r="C407" i="16"/>
  <c r="I776" i="11"/>
  <c r="H405" i="16" l="1"/>
  <c r="AI135" i="16"/>
  <c r="AJ135" i="16" s="1"/>
  <c r="O137" i="16"/>
  <c r="Y136" i="16"/>
  <c r="P137" i="16" s="1"/>
  <c r="X136" i="16"/>
  <c r="AP136" i="16" s="1"/>
  <c r="W407" i="16"/>
  <c r="AH136" i="16"/>
  <c r="Z136" i="16"/>
  <c r="L406" i="16"/>
  <c r="T406" i="16"/>
  <c r="I407" i="16" a="1"/>
  <c r="I407" i="16" s="1"/>
  <c r="E407" i="16"/>
  <c r="J407" i="16" s="1"/>
  <c r="K407" i="16"/>
  <c r="Q407" i="16" s="1"/>
  <c r="C408" i="16"/>
  <c r="B409" i="16"/>
  <c r="AM409" i="16" s="1"/>
  <c r="F406" i="16" a="1"/>
  <c r="F406" i="16" s="1"/>
  <c r="G406" i="16" a="1"/>
  <c r="G406" i="16" s="1"/>
  <c r="AO137" i="16" l="1"/>
  <c r="BK136" i="16"/>
  <c r="BD137" i="16"/>
  <c r="H406" i="16"/>
  <c r="AN135" i="16"/>
  <c r="BJ135" i="16" s="1"/>
  <c r="BH135" i="16"/>
  <c r="AC136" i="16"/>
  <c r="BE136" i="16" s="1"/>
  <c r="AA137" i="16"/>
  <c r="AG136" i="16"/>
  <c r="AF136" i="16"/>
  <c r="AE136" i="16"/>
  <c r="BG136" i="16" s="1"/>
  <c r="AD136" i="16"/>
  <c r="BF136" i="16" s="1"/>
  <c r="R138" i="16"/>
  <c r="W408" i="16"/>
  <c r="AL136" i="16"/>
  <c r="BI136" i="16" s="1"/>
  <c r="S137" i="16"/>
  <c r="V137" i="16"/>
  <c r="AB137" i="16" s="1"/>
  <c r="L407" i="16"/>
  <c r="T407" i="16"/>
  <c r="I408" i="16" a="1"/>
  <c r="I408" i="16" s="1"/>
  <c r="E408" i="16"/>
  <c r="J408" i="16" s="1"/>
  <c r="K408" i="16"/>
  <c r="Q408" i="16" s="1"/>
  <c r="F407" i="16" a="1"/>
  <c r="F407" i="16" s="1"/>
  <c r="G407" i="16" a="1"/>
  <c r="G407" i="16" s="1"/>
  <c r="C409" i="16"/>
  <c r="B410" i="16"/>
  <c r="AM410" i="16" s="1"/>
  <c r="H407" i="16" l="1"/>
  <c r="AI136" i="16"/>
  <c r="AJ136" i="16" s="1"/>
  <c r="O138" i="16"/>
  <c r="Y137" i="16"/>
  <c r="P138" i="16" s="1"/>
  <c r="X137" i="16"/>
  <c r="AP137" i="16" s="1"/>
  <c r="W409" i="16"/>
  <c r="AH137" i="16"/>
  <c r="Z137" i="16"/>
  <c r="L408" i="16"/>
  <c r="T408" i="16"/>
  <c r="B411" i="16"/>
  <c r="AM411" i="16" s="1"/>
  <c r="C410" i="16"/>
  <c r="I409" i="16" a="1"/>
  <c r="I409" i="16" s="1"/>
  <c r="K409" i="16"/>
  <c r="Q409" i="16" s="1"/>
  <c r="E409" i="16"/>
  <c r="J409" i="16" s="1"/>
  <c r="F408" i="16" a="1"/>
  <c r="F408" i="16" s="1"/>
  <c r="G408" i="16" a="1"/>
  <c r="G408" i="16" s="1"/>
  <c r="AO138" i="16" l="1"/>
  <c r="BK137" i="16"/>
  <c r="BD138" i="16"/>
  <c r="H408" i="16"/>
  <c r="AN136" i="16"/>
  <c r="BJ136" i="16" s="1"/>
  <c r="BH136" i="16"/>
  <c r="AC137" i="16"/>
  <c r="BE137" i="16" s="1"/>
  <c r="AL137" i="16"/>
  <c r="BI137" i="16" s="1"/>
  <c r="AG137" i="16"/>
  <c r="AF137" i="16"/>
  <c r="AE137" i="16"/>
  <c r="BG137" i="16" s="1"/>
  <c r="AD137" i="16"/>
  <c r="BF137" i="16" s="1"/>
  <c r="R139" i="16"/>
  <c r="W410" i="16"/>
  <c r="AA138" i="16"/>
  <c r="S138" i="16"/>
  <c r="V138" i="16"/>
  <c r="AB138" i="16" s="1"/>
  <c r="L409" i="16"/>
  <c r="T409" i="16"/>
  <c r="F409" i="16" a="1"/>
  <c r="F409" i="16" s="1"/>
  <c r="G409" i="16" a="1"/>
  <c r="G409" i="16" s="1"/>
  <c r="I410" i="16" a="1"/>
  <c r="I410" i="16" s="1"/>
  <c r="K410" i="16"/>
  <c r="Q410" i="16" s="1"/>
  <c r="E410" i="16"/>
  <c r="J410" i="16" s="1"/>
  <c r="B412" i="16"/>
  <c r="AM412" i="16" s="1"/>
  <c r="C411" i="16"/>
  <c r="H409" i="16" l="1"/>
  <c r="AI137" i="16"/>
  <c r="AJ137" i="16" s="1"/>
  <c r="O139" i="16"/>
  <c r="Y138" i="16"/>
  <c r="P139" i="16" s="1"/>
  <c r="X138" i="16"/>
  <c r="AP138" i="16" s="1"/>
  <c r="W411" i="16"/>
  <c r="AH138" i="16"/>
  <c r="Z138" i="16"/>
  <c r="L410" i="16"/>
  <c r="T410" i="16"/>
  <c r="C412" i="16"/>
  <c r="B413" i="16"/>
  <c r="AM413" i="16" s="1"/>
  <c r="I411" i="16" a="1"/>
  <c r="I411" i="16" s="1"/>
  <c r="E411" i="16"/>
  <c r="J411" i="16" s="1"/>
  <c r="K411" i="16"/>
  <c r="Q411" i="16" s="1"/>
  <c r="F410" i="16" a="1"/>
  <c r="F410" i="16" s="1"/>
  <c r="G410" i="16" a="1"/>
  <c r="G410" i="16" s="1"/>
  <c r="AO139" i="16" l="1"/>
  <c r="BK138" i="16"/>
  <c r="BD139" i="16"/>
  <c r="H410" i="16"/>
  <c r="AN137" i="16"/>
  <c r="BJ137" i="16" s="1"/>
  <c r="BH137" i="16"/>
  <c r="AC138" i="16"/>
  <c r="BE138" i="16" s="1"/>
  <c r="AA139" i="16"/>
  <c r="AG138" i="16"/>
  <c r="AF138" i="16"/>
  <c r="AE138" i="16"/>
  <c r="BG138" i="16" s="1"/>
  <c r="AD138" i="16"/>
  <c r="BF138" i="16" s="1"/>
  <c r="R140" i="16"/>
  <c r="S139" i="16"/>
  <c r="W412" i="16"/>
  <c r="AL138" i="16"/>
  <c r="BI138" i="16" s="1"/>
  <c r="V139" i="16"/>
  <c r="AB139" i="16" s="1"/>
  <c r="L411" i="16"/>
  <c r="T411" i="16"/>
  <c r="F411" i="16" a="1"/>
  <c r="F411" i="16" s="1"/>
  <c r="G411" i="16" a="1"/>
  <c r="G411" i="16" s="1"/>
  <c r="B414" i="16"/>
  <c r="AM414" i="16" s="1"/>
  <c r="C413" i="16"/>
  <c r="I412" i="16" a="1"/>
  <c r="I412" i="16" s="1"/>
  <c r="K412" i="16"/>
  <c r="Q412" i="16" s="1"/>
  <c r="E412" i="16"/>
  <c r="J412" i="16" s="1"/>
  <c r="H411" i="16" l="1"/>
  <c r="AI138" i="16"/>
  <c r="AJ138" i="16" s="1"/>
  <c r="O140" i="16"/>
  <c r="Y139" i="16"/>
  <c r="P140" i="16" s="1"/>
  <c r="X139" i="16"/>
  <c r="AP139" i="16" s="1"/>
  <c r="W413" i="16"/>
  <c r="AH139" i="16"/>
  <c r="Z139" i="16"/>
  <c r="L412" i="16"/>
  <c r="T412" i="16"/>
  <c r="F412" i="16" a="1"/>
  <c r="F412" i="16" s="1"/>
  <c r="G412" i="16" a="1"/>
  <c r="G412" i="16" s="1"/>
  <c r="I413" i="16" a="1"/>
  <c r="I413" i="16" s="1"/>
  <c r="K413" i="16"/>
  <c r="Q413" i="16" s="1"/>
  <c r="E413" i="16"/>
  <c r="J413" i="16" s="1"/>
  <c r="B415" i="16"/>
  <c r="AM415" i="16" s="1"/>
  <c r="C414" i="16"/>
  <c r="AO140" i="16" l="1"/>
  <c r="BK139" i="16"/>
  <c r="BD140" i="16"/>
  <c r="H412" i="16"/>
  <c r="AN138" i="16"/>
  <c r="BJ138" i="16" s="1"/>
  <c r="BH138" i="16"/>
  <c r="AC139" i="16"/>
  <c r="BE139" i="16" s="1"/>
  <c r="AL139" i="16"/>
  <c r="BI139" i="16" s="1"/>
  <c r="AG139" i="16"/>
  <c r="AF139" i="16"/>
  <c r="AE139" i="16"/>
  <c r="BG139" i="16" s="1"/>
  <c r="AD139" i="16"/>
  <c r="BF139" i="16" s="1"/>
  <c r="R141" i="16"/>
  <c r="W414" i="16"/>
  <c r="AA140" i="16"/>
  <c r="V140" i="16"/>
  <c r="AB140" i="16" s="1"/>
  <c r="S140" i="16"/>
  <c r="L413" i="16"/>
  <c r="T413" i="16"/>
  <c r="I414" i="16" a="1"/>
  <c r="I414" i="16" s="1"/>
  <c r="E414" i="16"/>
  <c r="J414" i="16" s="1"/>
  <c r="K414" i="16"/>
  <c r="Q414" i="16" s="1"/>
  <c r="B416" i="16"/>
  <c r="AM416" i="16" s="1"/>
  <c r="C415" i="16"/>
  <c r="F413" i="16" a="1"/>
  <c r="F413" i="16" s="1"/>
  <c r="G413" i="16" a="1"/>
  <c r="G413" i="16" s="1"/>
  <c r="H413" i="16" l="1"/>
  <c r="AI139" i="16"/>
  <c r="AJ139" i="16" s="1"/>
  <c r="O141" i="16"/>
  <c r="Y140" i="16"/>
  <c r="P141" i="16" s="1"/>
  <c r="X140" i="16"/>
  <c r="AP140" i="16" s="1"/>
  <c r="W415" i="16"/>
  <c r="Z140" i="16"/>
  <c r="AH140" i="16"/>
  <c r="L414" i="16"/>
  <c r="T414" i="16"/>
  <c r="I415" i="16" a="1"/>
  <c r="I415" i="16" s="1"/>
  <c r="E415" i="16"/>
  <c r="J415" i="16" s="1"/>
  <c r="K415" i="16"/>
  <c r="Q415" i="16" s="1"/>
  <c r="B417" i="16"/>
  <c r="AM417" i="16" s="1"/>
  <c r="C416" i="16"/>
  <c r="F414" i="16" a="1"/>
  <c r="F414" i="16" s="1"/>
  <c r="G414" i="16" a="1"/>
  <c r="G414" i="16" s="1"/>
  <c r="AO141" i="16" l="1"/>
  <c r="BK140" i="16"/>
  <c r="BD141" i="16"/>
  <c r="H414" i="16"/>
  <c r="AN139" i="16"/>
  <c r="BJ139" i="16" s="1"/>
  <c r="BH139" i="16"/>
  <c r="AC140" i="16"/>
  <c r="BE140" i="16" s="1"/>
  <c r="AA141" i="16"/>
  <c r="AG140" i="16"/>
  <c r="AF140" i="16"/>
  <c r="AE140" i="16"/>
  <c r="BG140" i="16" s="1"/>
  <c r="AD140" i="16"/>
  <c r="BF140" i="16" s="1"/>
  <c r="R142" i="16"/>
  <c r="W416" i="16"/>
  <c r="AL140" i="16"/>
  <c r="BI140" i="16" s="1"/>
  <c r="V141" i="16"/>
  <c r="AB141" i="16" s="1"/>
  <c r="S141" i="16"/>
  <c r="L415" i="16"/>
  <c r="T415" i="16"/>
  <c r="I416" i="16" a="1"/>
  <c r="I416" i="16" s="1"/>
  <c r="K416" i="16"/>
  <c r="Q416" i="16" s="1"/>
  <c r="E416" i="16"/>
  <c r="J416" i="16" s="1"/>
  <c r="B418" i="16"/>
  <c r="AM418" i="16" s="1"/>
  <c r="C417" i="16"/>
  <c r="F415" i="16" a="1"/>
  <c r="F415" i="16" s="1"/>
  <c r="G415" i="16" a="1"/>
  <c r="G415" i="16" s="1"/>
  <c r="H415" i="16" l="1"/>
  <c r="AI140" i="16"/>
  <c r="AJ140" i="16" s="1"/>
  <c r="O142" i="16"/>
  <c r="Y141" i="16"/>
  <c r="P142" i="16" s="1"/>
  <c r="X141" i="16"/>
  <c r="AP141" i="16" s="1"/>
  <c r="W417" i="16"/>
  <c r="Z141" i="16"/>
  <c r="L416" i="16"/>
  <c r="T416" i="16"/>
  <c r="I417" i="16" a="1"/>
  <c r="I417" i="16" s="1"/>
  <c r="K417" i="16"/>
  <c r="Q417" i="16" s="1"/>
  <c r="E417" i="16"/>
  <c r="J417" i="16" s="1"/>
  <c r="B419" i="16"/>
  <c r="AM419" i="16" s="1"/>
  <c r="C418" i="16"/>
  <c r="F416" i="16" a="1"/>
  <c r="F416" i="16" s="1"/>
  <c r="G416" i="16" a="1"/>
  <c r="G416" i="16" s="1"/>
  <c r="AO142" i="16" l="1"/>
  <c r="BK141" i="16"/>
  <c r="BD142" i="16"/>
  <c r="H416" i="16"/>
  <c r="AN140" i="16"/>
  <c r="BJ140" i="16" s="1"/>
  <c r="BH140" i="16"/>
  <c r="AC141" i="16"/>
  <c r="BE141" i="16" s="1"/>
  <c r="AL141" i="16"/>
  <c r="BI141" i="16" s="1"/>
  <c r="AG141" i="16"/>
  <c r="AF141" i="16"/>
  <c r="AE141" i="16"/>
  <c r="BG141" i="16" s="1"/>
  <c r="AD141" i="16"/>
  <c r="BF141" i="16" s="1"/>
  <c r="R143" i="16"/>
  <c r="W418" i="16"/>
  <c r="AA142" i="16"/>
  <c r="AH141" i="16"/>
  <c r="V142" i="16"/>
  <c r="AB142" i="16" s="1"/>
  <c r="S142" i="16"/>
  <c r="L417" i="16"/>
  <c r="T417" i="16"/>
  <c r="B420" i="16"/>
  <c r="AM420" i="16" s="1"/>
  <c r="C419" i="16"/>
  <c r="I418" i="16" a="1"/>
  <c r="I418" i="16" s="1"/>
  <c r="E418" i="16"/>
  <c r="J418" i="16" s="1"/>
  <c r="K418" i="16"/>
  <c r="Q418" i="16" s="1"/>
  <c r="F417" i="16" a="1"/>
  <c r="F417" i="16" s="1"/>
  <c r="G417" i="16" a="1"/>
  <c r="G417" i="16" s="1"/>
  <c r="H417" i="16" l="1"/>
  <c r="AI141" i="16"/>
  <c r="AJ141" i="16" s="1"/>
  <c r="O143" i="16"/>
  <c r="Y142" i="16"/>
  <c r="P143" i="16" s="1"/>
  <c r="X142" i="16"/>
  <c r="AP142" i="16" s="1"/>
  <c r="W419" i="16"/>
  <c r="Z142" i="16"/>
  <c r="L418" i="16"/>
  <c r="T418" i="16"/>
  <c r="F418" i="16" a="1"/>
  <c r="F418" i="16" s="1"/>
  <c r="G418" i="16" a="1"/>
  <c r="G418" i="16" s="1"/>
  <c r="I419" i="16" a="1"/>
  <c r="I419" i="16" s="1"/>
  <c r="K419" i="16"/>
  <c r="Q419" i="16" s="1"/>
  <c r="E419" i="16"/>
  <c r="J419" i="16" s="1"/>
  <c r="B421" i="16"/>
  <c r="AM421" i="16" s="1"/>
  <c r="C420" i="16"/>
  <c r="AO143" i="16" l="1"/>
  <c r="BK142" i="16"/>
  <c r="BD143" i="16"/>
  <c r="H418" i="16"/>
  <c r="AN141" i="16"/>
  <c r="BJ141" i="16" s="1"/>
  <c r="BH141" i="16"/>
  <c r="AC142" i="16"/>
  <c r="BE142" i="16" s="1"/>
  <c r="AA143" i="16"/>
  <c r="AG142" i="16"/>
  <c r="AF142" i="16"/>
  <c r="AE142" i="16"/>
  <c r="BG142" i="16" s="1"/>
  <c r="AD142" i="16"/>
  <c r="BF142" i="16" s="1"/>
  <c r="R144" i="16"/>
  <c r="W420" i="16"/>
  <c r="AL142" i="16"/>
  <c r="BI142" i="16" s="1"/>
  <c r="S143" i="16"/>
  <c r="V143" i="16"/>
  <c r="AB143" i="16" s="1"/>
  <c r="AH142" i="16"/>
  <c r="L419" i="16"/>
  <c r="T419" i="16"/>
  <c r="I420" i="16" a="1"/>
  <c r="I420" i="16" s="1"/>
  <c r="E420" i="16"/>
  <c r="J420" i="16" s="1"/>
  <c r="K420" i="16"/>
  <c r="Q420" i="16" s="1"/>
  <c r="B422" i="16"/>
  <c r="AM422" i="16" s="1"/>
  <c r="C421" i="16"/>
  <c r="F419" i="16" a="1"/>
  <c r="F419" i="16" s="1"/>
  <c r="G419" i="16" a="1"/>
  <c r="G419" i="16" s="1"/>
  <c r="H419" i="16" l="1"/>
  <c r="AI142" i="16"/>
  <c r="AJ142" i="16" s="1"/>
  <c r="O144" i="16"/>
  <c r="Y143" i="16"/>
  <c r="P144" i="16" s="1"/>
  <c r="X143" i="16"/>
  <c r="AP143" i="16" s="1"/>
  <c r="W421" i="16"/>
  <c r="AH143" i="16"/>
  <c r="Z143" i="16"/>
  <c r="L420" i="16"/>
  <c r="T420" i="16"/>
  <c r="I421" i="16" a="1"/>
  <c r="I421" i="16" s="1"/>
  <c r="E421" i="16"/>
  <c r="J421" i="16" s="1"/>
  <c r="K421" i="16"/>
  <c r="Q421" i="16" s="1"/>
  <c r="B423" i="16"/>
  <c r="AM423" i="16" s="1"/>
  <c r="C422" i="16"/>
  <c r="F420" i="16" a="1"/>
  <c r="F420" i="16" s="1"/>
  <c r="G420" i="16" a="1"/>
  <c r="G420" i="16" s="1"/>
  <c r="AO144" i="16" l="1"/>
  <c r="BK143" i="16"/>
  <c r="BD144" i="16"/>
  <c r="H420" i="16"/>
  <c r="R145" i="16"/>
  <c r="AN142" i="16"/>
  <c r="BJ142" i="16" s="1"/>
  <c r="BH142" i="16"/>
  <c r="AC143" i="16"/>
  <c r="BE143" i="16" s="1"/>
  <c r="AL143" i="16"/>
  <c r="BI143" i="16" s="1"/>
  <c r="AG143" i="16"/>
  <c r="AF143" i="16"/>
  <c r="AE143" i="16"/>
  <c r="BG143" i="16" s="1"/>
  <c r="AD143" i="16"/>
  <c r="BF143" i="16" s="1"/>
  <c r="W422" i="16"/>
  <c r="AA144" i="16"/>
  <c r="S144" i="16"/>
  <c r="V144" i="16"/>
  <c r="L421" i="16"/>
  <c r="T421" i="16"/>
  <c r="B424" i="16"/>
  <c r="AM424" i="16" s="1"/>
  <c r="C423" i="16"/>
  <c r="I422" i="16" a="1"/>
  <c r="I422" i="16" s="1"/>
  <c r="K422" i="16"/>
  <c r="Q422" i="16" s="1"/>
  <c r="E422" i="16"/>
  <c r="J422" i="16" s="1"/>
  <c r="F421" i="16" a="1"/>
  <c r="F421" i="16" s="1"/>
  <c r="G421" i="16" a="1"/>
  <c r="G421" i="16" s="1"/>
  <c r="H421" i="16" l="1"/>
  <c r="AI143" i="16"/>
  <c r="AJ143" i="16" s="1"/>
  <c r="O145" i="16"/>
  <c r="AB144" i="16"/>
  <c r="Y144" i="16"/>
  <c r="P145" i="16" s="1"/>
  <c r="X144" i="16"/>
  <c r="AP144" i="16" s="1"/>
  <c r="W423" i="16"/>
  <c r="Z144" i="16"/>
  <c r="L422" i="16"/>
  <c r="T422" i="16"/>
  <c r="F422" i="16" a="1"/>
  <c r="F422" i="16" s="1"/>
  <c r="G422" i="16" a="1"/>
  <c r="G422" i="16" s="1"/>
  <c r="B425" i="16"/>
  <c r="AM425" i="16" s="1"/>
  <c r="C424" i="16"/>
  <c r="I423" i="16" a="1"/>
  <c r="I423" i="16" s="1"/>
  <c r="E423" i="16"/>
  <c r="J423" i="16" s="1"/>
  <c r="K423" i="16"/>
  <c r="Q423" i="16" s="1"/>
  <c r="AO145" i="16" l="1"/>
  <c r="BK144" i="16"/>
  <c r="BD145" i="16"/>
  <c r="H422" i="16"/>
  <c r="AN143" i="16"/>
  <c r="BJ143" i="16" s="1"/>
  <c r="BH143" i="16"/>
  <c r="AA145" i="16"/>
  <c r="AG144" i="16"/>
  <c r="AF144" i="16"/>
  <c r="AE144" i="16"/>
  <c r="BG144" i="16" s="1"/>
  <c r="AD144" i="16"/>
  <c r="BF144" i="16" s="1"/>
  <c r="AC144" i="16"/>
  <c r="BE144" i="16" s="1"/>
  <c r="R146" i="16"/>
  <c r="W424" i="16"/>
  <c r="AL144" i="16"/>
  <c r="BI144" i="16" s="1"/>
  <c r="AH144" i="16"/>
  <c r="V145" i="16"/>
  <c r="AB145" i="16" s="1"/>
  <c r="S145" i="16"/>
  <c r="L423" i="16"/>
  <c r="T423" i="16"/>
  <c r="I424" i="16" a="1"/>
  <c r="I424" i="16" s="1"/>
  <c r="K424" i="16"/>
  <c r="Q424" i="16" s="1"/>
  <c r="E424" i="16"/>
  <c r="J424" i="16" s="1"/>
  <c r="B426" i="16"/>
  <c r="AM426" i="16" s="1"/>
  <c r="C425" i="16"/>
  <c r="F423" i="16" a="1"/>
  <c r="F423" i="16" s="1"/>
  <c r="G423" i="16" a="1"/>
  <c r="G423" i="16" s="1"/>
  <c r="H423" i="16" l="1"/>
  <c r="AI144" i="16"/>
  <c r="AJ144" i="16" s="1"/>
  <c r="O146" i="16"/>
  <c r="Y145" i="16"/>
  <c r="P146" i="16" s="1"/>
  <c r="X145" i="16"/>
  <c r="AP145" i="16" s="1"/>
  <c r="W425" i="16"/>
  <c r="Z145" i="16"/>
  <c r="L424" i="16"/>
  <c r="T424" i="16"/>
  <c r="F424" i="16" a="1"/>
  <c r="F424" i="16" s="1"/>
  <c r="G424" i="16" a="1"/>
  <c r="G424" i="16" s="1"/>
  <c r="I425" i="16" a="1"/>
  <c r="I425" i="16" s="1"/>
  <c r="K425" i="16"/>
  <c r="Q425" i="16" s="1"/>
  <c r="E425" i="16"/>
  <c r="J425" i="16" s="1"/>
  <c r="B427" i="16"/>
  <c r="AM427" i="16" s="1"/>
  <c r="C426" i="16"/>
  <c r="AO146" i="16" l="1"/>
  <c r="BK145" i="16"/>
  <c r="BD146" i="16"/>
  <c r="H424" i="16"/>
  <c r="AN144" i="16"/>
  <c r="BJ144" i="16" s="1"/>
  <c r="BH144" i="16"/>
  <c r="AC145" i="16"/>
  <c r="BE145" i="16" s="1"/>
  <c r="AL145" i="16"/>
  <c r="BI145" i="16" s="1"/>
  <c r="AG145" i="16"/>
  <c r="AF145" i="16"/>
  <c r="AE145" i="16"/>
  <c r="BG145" i="16" s="1"/>
  <c r="AD145" i="16"/>
  <c r="BF145" i="16" s="1"/>
  <c r="R147" i="16"/>
  <c r="W426" i="16"/>
  <c r="AA146" i="16"/>
  <c r="AH145" i="16"/>
  <c r="V146" i="16"/>
  <c r="AB146" i="16" s="1"/>
  <c r="S146" i="16"/>
  <c r="L425" i="16"/>
  <c r="T425" i="16"/>
  <c r="F425" i="16" a="1"/>
  <c r="F425" i="16" s="1"/>
  <c r="G425" i="16" a="1"/>
  <c r="G425" i="16" s="1"/>
  <c r="I426" i="16" a="1"/>
  <c r="I426" i="16" s="1"/>
  <c r="E426" i="16"/>
  <c r="J426" i="16" s="1"/>
  <c r="K426" i="16"/>
  <c r="Q426" i="16" s="1"/>
  <c r="C427" i="16"/>
  <c r="B428" i="16"/>
  <c r="AM428" i="16" s="1"/>
  <c r="H425" i="16" l="1"/>
  <c r="AI145" i="16"/>
  <c r="AJ145" i="16" s="1"/>
  <c r="O147" i="16"/>
  <c r="Y146" i="16"/>
  <c r="P147" i="16" s="1"/>
  <c r="X146" i="16"/>
  <c r="AP146" i="16" s="1"/>
  <c r="W427" i="16"/>
  <c r="Z146" i="16"/>
  <c r="L426" i="16"/>
  <c r="T426" i="16"/>
  <c r="B429" i="16"/>
  <c r="AM429" i="16" s="1"/>
  <c r="C428" i="16"/>
  <c r="I427" i="16" a="1"/>
  <c r="I427" i="16" s="1"/>
  <c r="K427" i="16"/>
  <c r="Q427" i="16" s="1"/>
  <c r="E427" i="16"/>
  <c r="J427" i="16" s="1"/>
  <c r="F426" i="16" a="1"/>
  <c r="F426" i="16" s="1"/>
  <c r="G426" i="16" a="1"/>
  <c r="G426" i="16" s="1"/>
  <c r="AO147" i="16" l="1"/>
  <c r="BK146" i="16"/>
  <c r="BD147" i="16"/>
  <c r="H426" i="16"/>
  <c r="AN145" i="16"/>
  <c r="BJ145" i="16" s="1"/>
  <c r="BH145" i="16"/>
  <c r="AC146" i="16"/>
  <c r="BE146" i="16" s="1"/>
  <c r="AA147" i="16"/>
  <c r="AG146" i="16"/>
  <c r="AF146" i="16"/>
  <c r="AE146" i="16"/>
  <c r="BG146" i="16" s="1"/>
  <c r="AD146" i="16"/>
  <c r="BF146" i="16" s="1"/>
  <c r="R148" i="16"/>
  <c r="W428" i="16"/>
  <c r="AL146" i="16"/>
  <c r="BI146" i="16" s="1"/>
  <c r="S147" i="16"/>
  <c r="V147" i="16"/>
  <c r="AB147" i="16" s="1"/>
  <c r="AH146" i="16"/>
  <c r="L427" i="16"/>
  <c r="T427" i="16"/>
  <c r="I428" i="16" a="1"/>
  <c r="I428" i="16" s="1"/>
  <c r="K428" i="16"/>
  <c r="Q428" i="16" s="1"/>
  <c r="E428" i="16"/>
  <c r="J428" i="16" s="1"/>
  <c r="F427" i="16" a="1"/>
  <c r="F427" i="16" s="1"/>
  <c r="G427" i="16" a="1"/>
  <c r="G427" i="16" s="1"/>
  <c r="B430" i="16"/>
  <c r="AM430" i="16" s="1"/>
  <c r="C429" i="16"/>
  <c r="H427" i="16" l="1"/>
  <c r="AI146" i="16"/>
  <c r="AJ146" i="16" s="1"/>
  <c r="O148" i="16"/>
  <c r="Y147" i="16"/>
  <c r="P148" i="16" s="1"/>
  <c r="X147" i="16"/>
  <c r="AP147" i="16" s="1"/>
  <c r="W429" i="16"/>
  <c r="AH147" i="16"/>
  <c r="Z147" i="16"/>
  <c r="L428" i="16"/>
  <c r="T428" i="16"/>
  <c r="I429" i="16" a="1"/>
  <c r="I429" i="16" s="1"/>
  <c r="E429" i="16"/>
  <c r="J429" i="16" s="1"/>
  <c r="K429" i="16"/>
  <c r="Q429" i="16" s="1"/>
  <c r="B431" i="16"/>
  <c r="AM431" i="16" s="1"/>
  <c r="C430" i="16"/>
  <c r="F428" i="16" a="1"/>
  <c r="F428" i="16" s="1"/>
  <c r="G428" i="16" a="1"/>
  <c r="G428" i="16" s="1"/>
  <c r="AO148" i="16" l="1"/>
  <c r="BK147" i="16"/>
  <c r="BD148" i="16"/>
  <c r="H428" i="16"/>
  <c r="AN146" i="16"/>
  <c r="BJ146" i="16" s="1"/>
  <c r="BH146" i="16"/>
  <c r="AC147" i="16"/>
  <c r="BE147" i="16" s="1"/>
  <c r="R149" i="16"/>
  <c r="AL147" i="16"/>
  <c r="BI147" i="16" s="1"/>
  <c r="AG147" i="16"/>
  <c r="AF147" i="16"/>
  <c r="AE147" i="16"/>
  <c r="BG147" i="16" s="1"/>
  <c r="AD147" i="16"/>
  <c r="BF147" i="16" s="1"/>
  <c r="W430" i="16"/>
  <c r="AA148" i="16"/>
  <c r="S148" i="16"/>
  <c r="V148" i="16"/>
  <c r="L429" i="16"/>
  <c r="T429" i="16"/>
  <c r="I430" i="16" a="1"/>
  <c r="I430" i="16" s="1"/>
  <c r="K430" i="16"/>
  <c r="Q430" i="16" s="1"/>
  <c r="E430" i="16"/>
  <c r="J430" i="16" s="1"/>
  <c r="B432" i="16"/>
  <c r="AM432" i="16" s="1"/>
  <c r="C431" i="16"/>
  <c r="F429" i="16" a="1"/>
  <c r="F429" i="16" s="1"/>
  <c r="G429" i="16" a="1"/>
  <c r="G429" i="16" s="1"/>
  <c r="H429" i="16" l="1"/>
  <c r="AI147" i="16"/>
  <c r="AJ147" i="16" s="1"/>
  <c r="O149" i="16"/>
  <c r="AB148" i="16"/>
  <c r="Y148" i="16"/>
  <c r="P149" i="16" s="1"/>
  <c r="X148" i="16"/>
  <c r="AP148" i="16" s="1"/>
  <c r="W431" i="16"/>
  <c r="Z148" i="16"/>
  <c r="L430" i="16"/>
  <c r="T430" i="16"/>
  <c r="I431" i="16" a="1"/>
  <c r="I431" i="16" s="1"/>
  <c r="K431" i="16"/>
  <c r="Q431" i="16" s="1"/>
  <c r="E431" i="16"/>
  <c r="J431" i="16" s="1"/>
  <c r="B433" i="16"/>
  <c r="AM433" i="16" s="1"/>
  <c r="C432" i="16"/>
  <c r="F430" i="16" a="1"/>
  <c r="F430" i="16" s="1"/>
  <c r="G430" i="16" a="1"/>
  <c r="G430" i="16" s="1"/>
  <c r="AO149" i="16" l="1"/>
  <c r="BK148" i="16"/>
  <c r="BD149" i="16"/>
  <c r="H430" i="16"/>
  <c r="AN147" i="16"/>
  <c r="BJ147" i="16" s="1"/>
  <c r="BH147" i="16"/>
  <c r="AA149" i="16"/>
  <c r="AG148" i="16"/>
  <c r="AF148" i="16"/>
  <c r="AE148" i="16"/>
  <c r="BG148" i="16" s="1"/>
  <c r="AD148" i="16"/>
  <c r="BF148" i="16" s="1"/>
  <c r="AC148" i="16"/>
  <c r="BE148" i="16" s="1"/>
  <c r="R150" i="16"/>
  <c r="W432" i="16"/>
  <c r="AL148" i="16"/>
  <c r="BI148" i="16" s="1"/>
  <c r="S149" i="16"/>
  <c r="V149" i="16"/>
  <c r="AB149" i="16" s="1"/>
  <c r="AH148" i="16"/>
  <c r="L431" i="16"/>
  <c r="T431" i="16"/>
  <c r="I432" i="16" a="1"/>
  <c r="I432" i="16" s="1"/>
  <c r="E432" i="16"/>
  <c r="J432" i="16" s="1"/>
  <c r="K432" i="16"/>
  <c r="Q432" i="16" s="1"/>
  <c r="C433" i="16"/>
  <c r="B434" i="16"/>
  <c r="AM434" i="16" s="1"/>
  <c r="F431" i="16" a="1"/>
  <c r="F431" i="16" s="1"/>
  <c r="G431" i="16" a="1"/>
  <c r="G431" i="16" s="1"/>
  <c r="H431" i="16" l="1"/>
  <c r="AI148" i="16"/>
  <c r="AJ148" i="16" s="1"/>
  <c r="O150" i="16"/>
  <c r="Y149" i="16"/>
  <c r="P150" i="16" s="1"/>
  <c r="X149" i="16"/>
  <c r="AP149" i="16" s="1"/>
  <c r="W433" i="16"/>
  <c r="AH149" i="16"/>
  <c r="Z149" i="16"/>
  <c r="L432" i="16"/>
  <c r="T432" i="16"/>
  <c r="B435" i="16"/>
  <c r="AM435" i="16" s="1"/>
  <c r="C434" i="16"/>
  <c r="I433" i="16" a="1"/>
  <c r="I433" i="16" s="1"/>
  <c r="K433" i="16"/>
  <c r="Q433" i="16" s="1"/>
  <c r="E433" i="16"/>
  <c r="J433" i="16" s="1"/>
  <c r="F432" i="16" a="1"/>
  <c r="F432" i="16" s="1"/>
  <c r="G432" i="16" a="1"/>
  <c r="G432" i="16" s="1"/>
  <c r="AO150" i="16" l="1"/>
  <c r="BK149" i="16"/>
  <c r="BD150" i="16"/>
  <c r="H432" i="16"/>
  <c r="AN148" i="16"/>
  <c r="BJ148" i="16" s="1"/>
  <c r="BH148" i="16"/>
  <c r="AC149" i="16"/>
  <c r="BE149" i="16" s="1"/>
  <c r="AL149" i="16"/>
  <c r="BI149" i="16" s="1"/>
  <c r="AG149" i="16"/>
  <c r="AF149" i="16"/>
  <c r="AE149" i="16"/>
  <c r="BG149" i="16" s="1"/>
  <c r="AD149" i="16"/>
  <c r="BF149" i="16" s="1"/>
  <c r="R151" i="16"/>
  <c r="W434" i="16"/>
  <c r="AA150" i="16"/>
  <c r="V150" i="16"/>
  <c r="AB150" i="16" s="1"/>
  <c r="S150" i="16"/>
  <c r="L433" i="16"/>
  <c r="T433" i="16"/>
  <c r="I434" i="16" a="1"/>
  <c r="I434" i="16" s="1"/>
  <c r="K434" i="16"/>
  <c r="Q434" i="16" s="1"/>
  <c r="E434" i="16"/>
  <c r="J434" i="16" s="1"/>
  <c r="F433" i="16" a="1"/>
  <c r="F433" i="16" s="1"/>
  <c r="G433" i="16" a="1"/>
  <c r="G433" i="16" s="1"/>
  <c r="B436" i="16"/>
  <c r="AM436" i="16" s="1"/>
  <c r="C435" i="16"/>
  <c r="H433" i="16" l="1"/>
  <c r="AI149" i="16"/>
  <c r="AJ149" i="16" s="1"/>
  <c r="O151" i="16"/>
  <c r="Y150" i="16"/>
  <c r="P151" i="16" s="1"/>
  <c r="X150" i="16"/>
  <c r="AP150" i="16" s="1"/>
  <c r="W435" i="16"/>
  <c r="AH150" i="16"/>
  <c r="Z150" i="16"/>
  <c r="L434" i="16"/>
  <c r="T434" i="16"/>
  <c r="F434" i="16" a="1"/>
  <c r="F434" i="16" s="1"/>
  <c r="G434" i="16" a="1"/>
  <c r="G434" i="16" s="1"/>
  <c r="I435" i="16" a="1"/>
  <c r="I435" i="16" s="1"/>
  <c r="E435" i="16"/>
  <c r="J435" i="16" s="1"/>
  <c r="K435" i="16"/>
  <c r="Q435" i="16" s="1"/>
  <c r="C436" i="16"/>
  <c r="B437" i="16"/>
  <c r="AM437" i="16" s="1"/>
  <c r="AO151" i="16" l="1"/>
  <c r="BK150" i="16"/>
  <c r="BD151" i="16"/>
  <c r="H434" i="16"/>
  <c r="AN149" i="16"/>
  <c r="BJ149" i="16" s="1"/>
  <c r="BH149" i="16"/>
  <c r="AC150" i="16"/>
  <c r="BE150" i="16" s="1"/>
  <c r="R152" i="16"/>
  <c r="AA151" i="16"/>
  <c r="AG150" i="16"/>
  <c r="AF150" i="16"/>
  <c r="AE150" i="16"/>
  <c r="BG150" i="16" s="1"/>
  <c r="AD150" i="16"/>
  <c r="W436" i="16"/>
  <c r="AL150" i="16"/>
  <c r="BI150" i="16" s="1"/>
  <c r="S151" i="16"/>
  <c r="V151" i="16"/>
  <c r="L435" i="16"/>
  <c r="T435" i="16"/>
  <c r="F435" i="16" a="1"/>
  <c r="F435" i="16" s="1"/>
  <c r="G435" i="16" a="1"/>
  <c r="G435" i="16" s="1"/>
  <c r="I436" i="16" a="1"/>
  <c r="I436" i="16" s="1"/>
  <c r="K436" i="16"/>
  <c r="Q436" i="16" s="1"/>
  <c r="E436" i="16"/>
  <c r="J436" i="16" s="1"/>
  <c r="B438" i="16"/>
  <c r="AM438" i="16" s="1"/>
  <c r="C437" i="16"/>
  <c r="H435" i="16" l="1"/>
  <c r="AI150" i="16"/>
  <c r="AJ150" i="16" s="1"/>
  <c r="BF150" i="16"/>
  <c r="O152" i="16"/>
  <c r="AB151" i="16"/>
  <c r="Y151" i="16"/>
  <c r="P152" i="16" s="1"/>
  <c r="X151" i="16"/>
  <c r="AP151" i="16" s="1"/>
  <c r="W437" i="16"/>
  <c r="Z151" i="16"/>
  <c r="L436" i="16"/>
  <c r="T436" i="16"/>
  <c r="F436" i="16" a="1"/>
  <c r="F436" i="16" s="1"/>
  <c r="G436" i="16" a="1"/>
  <c r="G436" i="16" s="1"/>
  <c r="I437" i="16" a="1"/>
  <c r="I437" i="16" s="1"/>
  <c r="K437" i="16"/>
  <c r="Q437" i="16" s="1"/>
  <c r="E437" i="16"/>
  <c r="J437" i="16" s="1"/>
  <c r="B439" i="16"/>
  <c r="AM439" i="16" s="1"/>
  <c r="C438" i="16"/>
  <c r="AO152" i="16" l="1"/>
  <c r="BK151" i="16"/>
  <c r="BD152" i="16"/>
  <c r="H436" i="16"/>
  <c r="AN150" i="16"/>
  <c r="BJ150" i="16" s="1"/>
  <c r="BH150" i="16"/>
  <c r="R153" i="16"/>
  <c r="AL151" i="16"/>
  <c r="BI151" i="16" s="1"/>
  <c r="AG151" i="16"/>
  <c r="AF151" i="16"/>
  <c r="AE151" i="16"/>
  <c r="BG151" i="16" s="1"/>
  <c r="AD151" i="16"/>
  <c r="BF151" i="16" s="1"/>
  <c r="AC151" i="16"/>
  <c r="BE151" i="16" s="1"/>
  <c r="W438" i="16"/>
  <c r="AA152" i="16"/>
  <c r="AH151" i="16"/>
  <c r="V152" i="16"/>
  <c r="AB152" i="16" s="1"/>
  <c r="S152" i="16"/>
  <c r="L437" i="16"/>
  <c r="T437" i="16"/>
  <c r="I438" i="16" a="1"/>
  <c r="I438" i="16" s="1"/>
  <c r="K438" i="16"/>
  <c r="Q438" i="16" s="1"/>
  <c r="E438" i="16"/>
  <c r="J438" i="16" s="1"/>
  <c r="B440" i="16"/>
  <c r="AM440" i="16" s="1"/>
  <c r="C439" i="16"/>
  <c r="F437" i="16" a="1"/>
  <c r="F437" i="16" s="1"/>
  <c r="G437" i="16" a="1"/>
  <c r="G437" i="16" s="1"/>
  <c r="H437" i="16" l="1"/>
  <c r="AI151" i="16"/>
  <c r="AJ151" i="16" s="1"/>
  <c r="O153" i="16"/>
  <c r="Y152" i="16"/>
  <c r="P153" i="16" s="1"/>
  <c r="X152" i="16"/>
  <c r="AP152" i="16" s="1"/>
  <c r="W439" i="16"/>
  <c r="Z152" i="16"/>
  <c r="L438" i="16"/>
  <c r="T438" i="16"/>
  <c r="B441" i="16"/>
  <c r="AM441" i="16" s="1"/>
  <c r="C440" i="16"/>
  <c r="F438" i="16" a="1"/>
  <c r="F438" i="16" s="1"/>
  <c r="G438" i="16" a="1"/>
  <c r="G438" i="16" s="1"/>
  <c r="I439" i="16" a="1"/>
  <c r="I439" i="16" s="1"/>
  <c r="E439" i="16"/>
  <c r="J439" i="16" s="1"/>
  <c r="K439" i="16"/>
  <c r="Q439" i="16" s="1"/>
  <c r="AO153" i="16" l="1"/>
  <c r="BK152" i="16"/>
  <c r="BD153" i="16"/>
  <c r="H438" i="16"/>
  <c r="R154" i="16"/>
  <c r="AN151" i="16"/>
  <c r="BJ151" i="16" s="1"/>
  <c r="BH151" i="16"/>
  <c r="AC152" i="16"/>
  <c r="BE152" i="16" s="1"/>
  <c r="AA153" i="16"/>
  <c r="AG152" i="16"/>
  <c r="AF152" i="16"/>
  <c r="AE152" i="16"/>
  <c r="BG152" i="16" s="1"/>
  <c r="AD152" i="16"/>
  <c r="BF152" i="16" s="1"/>
  <c r="W440" i="16"/>
  <c r="AL152" i="16"/>
  <c r="BI152" i="16" s="1"/>
  <c r="AH152" i="16"/>
  <c r="S153" i="16"/>
  <c r="V153" i="16"/>
  <c r="L439" i="16"/>
  <c r="T439" i="16"/>
  <c r="F439" i="16" a="1"/>
  <c r="F439" i="16" s="1"/>
  <c r="G439" i="16" a="1"/>
  <c r="G439" i="16" s="1"/>
  <c r="I440" i="16" a="1"/>
  <c r="I440" i="16" s="1"/>
  <c r="K440" i="16"/>
  <c r="Q440" i="16" s="1"/>
  <c r="E440" i="16"/>
  <c r="J440" i="16" s="1"/>
  <c r="C441" i="16"/>
  <c r="B442" i="16"/>
  <c r="AM442" i="16" s="1"/>
  <c r="H439" i="16" l="1"/>
  <c r="AI152" i="16"/>
  <c r="AJ152" i="16" s="1"/>
  <c r="O154" i="16"/>
  <c r="AB153" i="16"/>
  <c r="Y153" i="16"/>
  <c r="P154" i="16" s="1"/>
  <c r="X153" i="16"/>
  <c r="AP153" i="16" s="1"/>
  <c r="W441" i="16"/>
  <c r="Z153" i="16"/>
  <c r="L440" i="16"/>
  <c r="T440" i="16"/>
  <c r="C442" i="16"/>
  <c r="B443" i="16"/>
  <c r="AM443" i="16" s="1"/>
  <c r="I441" i="16" a="1"/>
  <c r="I441" i="16" s="1"/>
  <c r="K441" i="16"/>
  <c r="Q441" i="16" s="1"/>
  <c r="E441" i="16"/>
  <c r="J441" i="16" s="1"/>
  <c r="F440" i="16" a="1"/>
  <c r="F440" i="16" s="1"/>
  <c r="G440" i="16" a="1"/>
  <c r="G440" i="16" s="1"/>
  <c r="AO154" i="16" l="1"/>
  <c r="BK153" i="16"/>
  <c r="BD154" i="16"/>
  <c r="H440" i="16"/>
  <c r="AN152" i="16"/>
  <c r="BJ152" i="16" s="1"/>
  <c r="BH152" i="16"/>
  <c r="AL153" i="16"/>
  <c r="BI153" i="16" s="1"/>
  <c r="AG153" i="16"/>
  <c r="AF153" i="16"/>
  <c r="AE153" i="16"/>
  <c r="BG153" i="16" s="1"/>
  <c r="AD153" i="16"/>
  <c r="BF153" i="16" s="1"/>
  <c r="AC153" i="16"/>
  <c r="BE153" i="16" s="1"/>
  <c r="R155" i="16"/>
  <c r="W442" i="16"/>
  <c r="AA154" i="16"/>
  <c r="AH153" i="16"/>
  <c r="V154" i="16"/>
  <c r="AB154" i="16" s="1"/>
  <c r="S154" i="16"/>
  <c r="L441" i="16"/>
  <c r="T441" i="16"/>
  <c r="B444" i="16"/>
  <c r="AM444" i="16" s="1"/>
  <c r="C443" i="16"/>
  <c r="F441" i="16" a="1"/>
  <c r="F441" i="16" s="1"/>
  <c r="G441" i="16" a="1"/>
  <c r="G441" i="16" s="1"/>
  <c r="I442" i="16" a="1"/>
  <c r="I442" i="16" s="1"/>
  <c r="K442" i="16"/>
  <c r="Q442" i="16" s="1"/>
  <c r="E442" i="16"/>
  <c r="J442" i="16" s="1"/>
  <c r="H441" i="16" l="1"/>
  <c r="AI153" i="16"/>
  <c r="AJ153" i="16" s="1"/>
  <c r="O155" i="16"/>
  <c r="Y154" i="16"/>
  <c r="P155" i="16" s="1"/>
  <c r="X154" i="16"/>
  <c r="AP154" i="16" s="1"/>
  <c r="W443" i="16"/>
  <c r="Z154" i="16"/>
  <c r="L442" i="16"/>
  <c r="T442" i="16"/>
  <c r="F442" i="16" a="1"/>
  <c r="F442" i="16" s="1"/>
  <c r="G442" i="16" a="1"/>
  <c r="G442" i="16" s="1"/>
  <c r="I443" i="16" a="1"/>
  <c r="I443" i="16" s="1"/>
  <c r="K443" i="16"/>
  <c r="Q443" i="16" s="1"/>
  <c r="E443" i="16"/>
  <c r="J443" i="16" s="1"/>
  <c r="B445" i="16"/>
  <c r="AM445" i="16" s="1"/>
  <c r="C444" i="16"/>
  <c r="AO155" i="16" l="1"/>
  <c r="BK154" i="16"/>
  <c r="BD155" i="16"/>
  <c r="H442" i="16"/>
  <c r="R156" i="16"/>
  <c r="AN153" i="16"/>
  <c r="BJ153" i="16" s="1"/>
  <c r="BH153" i="16"/>
  <c r="AC154" i="16"/>
  <c r="BE154" i="16" s="1"/>
  <c r="AA155" i="16"/>
  <c r="AG154" i="16"/>
  <c r="AF154" i="16"/>
  <c r="AE154" i="16"/>
  <c r="BG154" i="16" s="1"/>
  <c r="AD154" i="16"/>
  <c r="BF154" i="16" s="1"/>
  <c r="W444" i="16"/>
  <c r="AL154" i="16"/>
  <c r="BI154" i="16" s="1"/>
  <c r="AH154" i="16"/>
  <c r="V155" i="16"/>
  <c r="AB155" i="16" s="1"/>
  <c r="S155" i="16"/>
  <c r="L443" i="16"/>
  <c r="T443" i="16"/>
  <c r="I444" i="16" a="1"/>
  <c r="I444" i="16" s="1"/>
  <c r="E444" i="16"/>
  <c r="J444" i="16" s="1"/>
  <c r="K444" i="16"/>
  <c r="Q444" i="16" s="1"/>
  <c r="B446" i="16"/>
  <c r="AM446" i="16" s="1"/>
  <c r="C445" i="16"/>
  <c r="F443" i="16" a="1"/>
  <c r="F443" i="16" s="1"/>
  <c r="G443" i="16" a="1"/>
  <c r="G443" i="16" s="1"/>
  <c r="H443" i="16" l="1"/>
  <c r="AI154" i="16"/>
  <c r="AJ154" i="16" s="1"/>
  <c r="O156" i="16"/>
  <c r="Y155" i="16"/>
  <c r="P156" i="16" s="1"/>
  <c r="X155" i="16"/>
  <c r="AP155" i="16" s="1"/>
  <c r="W445" i="16"/>
  <c r="Z155" i="16"/>
  <c r="L444" i="16"/>
  <c r="T444" i="16"/>
  <c r="I445" i="16" a="1"/>
  <c r="I445" i="16" s="1"/>
  <c r="K445" i="16"/>
  <c r="Q445" i="16" s="1"/>
  <c r="E445" i="16"/>
  <c r="J445" i="16" s="1"/>
  <c r="B447" i="16"/>
  <c r="AM447" i="16" s="1"/>
  <c r="C446" i="16"/>
  <c r="F444" i="16" a="1"/>
  <c r="F444" i="16" s="1"/>
  <c r="G444" i="16" a="1"/>
  <c r="G444" i="16" s="1"/>
  <c r="AO156" i="16" l="1"/>
  <c r="BK155" i="16"/>
  <c r="BD156" i="16"/>
  <c r="H444" i="16"/>
  <c r="AN154" i="16"/>
  <c r="BJ154" i="16" s="1"/>
  <c r="BH154" i="16"/>
  <c r="AC155" i="16"/>
  <c r="BE155" i="16" s="1"/>
  <c r="AL155" i="16"/>
  <c r="BI155" i="16" s="1"/>
  <c r="AG155" i="16"/>
  <c r="AF155" i="16"/>
  <c r="AE155" i="16"/>
  <c r="BG155" i="16" s="1"/>
  <c r="AD155" i="16"/>
  <c r="BF155" i="16" s="1"/>
  <c r="R157" i="16"/>
  <c r="W446" i="16"/>
  <c r="AA156" i="16"/>
  <c r="AH155" i="16"/>
  <c r="V156" i="16"/>
  <c r="AB156" i="16" s="1"/>
  <c r="S156" i="16"/>
  <c r="L445" i="16"/>
  <c r="T445" i="16"/>
  <c r="F445" i="16" a="1"/>
  <c r="F445" i="16" s="1"/>
  <c r="G445" i="16" a="1"/>
  <c r="G445" i="16" s="1"/>
  <c r="I446" i="16" a="1"/>
  <c r="I446" i="16" s="1"/>
  <c r="K446" i="16"/>
  <c r="Q446" i="16" s="1"/>
  <c r="E446" i="16"/>
  <c r="J446" i="16" s="1"/>
  <c r="B448" i="16"/>
  <c r="AM448" i="16" s="1"/>
  <c r="C447" i="16"/>
  <c r="H445" i="16" l="1"/>
  <c r="AI155" i="16"/>
  <c r="AJ155" i="16" s="1"/>
  <c r="O157" i="16"/>
  <c r="Y156" i="16"/>
  <c r="P157" i="16" s="1"/>
  <c r="X156" i="16"/>
  <c r="AP156" i="16" s="1"/>
  <c r="W447" i="16"/>
  <c r="Z156" i="16"/>
  <c r="AH156" i="16"/>
  <c r="L446" i="16"/>
  <c r="T446" i="16"/>
  <c r="F446" i="16" a="1"/>
  <c r="F446" i="16" s="1"/>
  <c r="G446" i="16" a="1"/>
  <c r="G446" i="16" s="1"/>
  <c r="I447" i="16" a="1"/>
  <c r="I447" i="16" s="1"/>
  <c r="K447" i="16"/>
  <c r="Q447" i="16" s="1"/>
  <c r="E447" i="16"/>
  <c r="J447" i="16" s="1"/>
  <c r="B449" i="16"/>
  <c r="AM449" i="16" s="1"/>
  <c r="C448" i="16"/>
  <c r="AO157" i="16" l="1"/>
  <c r="BK156" i="16"/>
  <c r="BD157" i="16"/>
  <c r="H446" i="16"/>
  <c r="AN155" i="16"/>
  <c r="BJ155" i="16" s="1"/>
  <c r="BH155" i="16"/>
  <c r="AC156" i="16"/>
  <c r="BE156" i="16" s="1"/>
  <c r="AA157" i="16"/>
  <c r="AG156" i="16"/>
  <c r="AF156" i="16"/>
  <c r="AE156" i="16"/>
  <c r="BG156" i="16" s="1"/>
  <c r="AD156" i="16"/>
  <c r="BF156" i="16" s="1"/>
  <c r="R158" i="16"/>
  <c r="W448" i="16"/>
  <c r="AL156" i="16"/>
  <c r="BI156" i="16" s="1"/>
  <c r="S157" i="16"/>
  <c r="V157" i="16"/>
  <c r="L447" i="16"/>
  <c r="T447" i="16"/>
  <c r="I448" i="16" a="1"/>
  <c r="I448" i="16" s="1"/>
  <c r="K448" i="16"/>
  <c r="Q448" i="16" s="1"/>
  <c r="E448" i="16"/>
  <c r="J448" i="16" s="1"/>
  <c r="C449" i="16"/>
  <c r="B450" i="16"/>
  <c r="AM450" i="16" s="1"/>
  <c r="F447" i="16" a="1"/>
  <c r="F447" i="16" s="1"/>
  <c r="G447" i="16" a="1"/>
  <c r="G447" i="16" s="1"/>
  <c r="H447" i="16" l="1"/>
  <c r="AI156" i="16"/>
  <c r="AJ156" i="16" s="1"/>
  <c r="O158" i="16"/>
  <c r="AB157" i="16"/>
  <c r="Y157" i="16"/>
  <c r="P158" i="16" s="1"/>
  <c r="X157" i="16"/>
  <c r="AP157" i="16" s="1"/>
  <c r="W449" i="16"/>
  <c r="Z157" i="16"/>
  <c r="L448" i="16"/>
  <c r="T448" i="16"/>
  <c r="I449" i="16" a="1"/>
  <c r="I449" i="16" s="1"/>
  <c r="K449" i="16"/>
  <c r="Q449" i="16" s="1"/>
  <c r="E449" i="16"/>
  <c r="J449" i="16" s="1"/>
  <c r="F448" i="16" a="1"/>
  <c r="F448" i="16" s="1"/>
  <c r="G448" i="16" a="1"/>
  <c r="G448" i="16" s="1"/>
  <c r="B451" i="16"/>
  <c r="AM451" i="16" s="1"/>
  <c r="C450" i="16"/>
  <c r="AO158" i="16" l="1"/>
  <c r="BK157" i="16"/>
  <c r="BD158" i="16"/>
  <c r="H448" i="16"/>
  <c r="AN156" i="16"/>
  <c r="BJ156" i="16" s="1"/>
  <c r="BH156" i="16"/>
  <c r="AL157" i="16"/>
  <c r="BI157" i="16" s="1"/>
  <c r="AG157" i="16"/>
  <c r="AF157" i="16"/>
  <c r="AE157" i="16"/>
  <c r="BG157" i="16" s="1"/>
  <c r="AD157" i="16"/>
  <c r="BF157" i="16" s="1"/>
  <c r="AC157" i="16"/>
  <c r="BE157" i="16" s="1"/>
  <c r="R159" i="16"/>
  <c r="W450" i="16"/>
  <c r="AA158" i="16"/>
  <c r="AH157" i="16"/>
  <c r="S158" i="16"/>
  <c r="V158" i="16"/>
  <c r="AB158" i="16" s="1"/>
  <c r="L449" i="16"/>
  <c r="T449" i="16"/>
  <c r="I450" i="16" a="1"/>
  <c r="I450" i="16" s="1"/>
  <c r="K450" i="16"/>
  <c r="Q450" i="16" s="1"/>
  <c r="E450" i="16"/>
  <c r="J450" i="16" s="1"/>
  <c r="B452" i="16"/>
  <c r="AM452" i="16" s="1"/>
  <c r="C451" i="16"/>
  <c r="F449" i="16" a="1"/>
  <c r="F449" i="16" s="1"/>
  <c r="G449" i="16" a="1"/>
  <c r="G449" i="16" s="1"/>
  <c r="H449" i="16" l="1"/>
  <c r="AI157" i="16"/>
  <c r="AJ157" i="16" s="1"/>
  <c r="O159" i="16"/>
  <c r="Y158" i="16"/>
  <c r="P159" i="16" s="1"/>
  <c r="X158" i="16"/>
  <c r="AP158" i="16" s="1"/>
  <c r="W451" i="16"/>
  <c r="Z158" i="16"/>
  <c r="L450" i="16"/>
  <c r="T450" i="16"/>
  <c r="I451" i="16" a="1"/>
  <c r="I451" i="16" s="1"/>
  <c r="K451" i="16"/>
  <c r="Q451" i="16" s="1"/>
  <c r="E451" i="16"/>
  <c r="J451" i="16" s="1"/>
  <c r="F450" i="16" a="1"/>
  <c r="F450" i="16" s="1"/>
  <c r="G450" i="16" a="1"/>
  <c r="G450" i="16" s="1"/>
  <c r="B453" i="16"/>
  <c r="AM453" i="16" s="1"/>
  <c r="C452" i="16"/>
  <c r="AO159" i="16" l="1"/>
  <c r="BK158" i="16"/>
  <c r="BD159" i="16"/>
  <c r="H450" i="16"/>
  <c r="AN157" i="16"/>
  <c r="BJ157" i="16" s="1"/>
  <c r="BH157" i="16"/>
  <c r="AC158" i="16"/>
  <c r="BE158" i="16" s="1"/>
  <c r="AA159" i="16"/>
  <c r="AG158" i="16"/>
  <c r="AF158" i="16"/>
  <c r="AE158" i="16"/>
  <c r="BG158" i="16" s="1"/>
  <c r="AD158" i="16"/>
  <c r="BF158" i="16" s="1"/>
  <c r="R160" i="16"/>
  <c r="W452" i="16"/>
  <c r="AL158" i="16"/>
  <c r="BI158" i="16" s="1"/>
  <c r="AH158" i="16"/>
  <c r="V159" i="16"/>
  <c r="AB159" i="16" s="1"/>
  <c r="S159" i="16"/>
  <c r="L451" i="16"/>
  <c r="T451" i="16"/>
  <c r="F451" i="16" a="1"/>
  <c r="F451" i="16" s="1"/>
  <c r="G451" i="16" a="1"/>
  <c r="G451" i="16" s="1"/>
  <c r="I452" i="16" a="1"/>
  <c r="I452" i="16" s="1"/>
  <c r="K452" i="16"/>
  <c r="Q452" i="16" s="1"/>
  <c r="E452" i="16"/>
  <c r="J452" i="16" s="1"/>
  <c r="B454" i="16"/>
  <c r="AM454" i="16" s="1"/>
  <c r="C453" i="16"/>
  <c r="H451" i="16" l="1"/>
  <c r="AI158" i="16"/>
  <c r="AJ158" i="16" s="1"/>
  <c r="O160" i="16"/>
  <c r="Y159" i="16"/>
  <c r="P160" i="16" s="1"/>
  <c r="X159" i="16"/>
  <c r="AP159" i="16" s="1"/>
  <c r="W453" i="16"/>
  <c r="AH159" i="16"/>
  <c r="Z159" i="16"/>
  <c r="L452" i="16"/>
  <c r="T452" i="16"/>
  <c r="I453" i="16" a="1"/>
  <c r="I453" i="16" s="1"/>
  <c r="K453" i="16"/>
  <c r="Q453" i="16" s="1"/>
  <c r="E453" i="16"/>
  <c r="J453" i="16" s="1"/>
  <c r="F452" i="16" a="1"/>
  <c r="F452" i="16" s="1"/>
  <c r="G452" i="16" a="1"/>
  <c r="G452" i="16" s="1"/>
  <c r="B455" i="16"/>
  <c r="AM455" i="16" s="1"/>
  <c r="C454" i="16"/>
  <c r="AO160" i="16" l="1"/>
  <c r="BK159" i="16"/>
  <c r="BD160" i="16"/>
  <c r="H452" i="16"/>
  <c r="AN158" i="16"/>
  <c r="BJ158" i="16" s="1"/>
  <c r="BH158" i="16"/>
  <c r="AC159" i="16"/>
  <c r="BE159" i="16" s="1"/>
  <c r="AL159" i="16"/>
  <c r="BI159" i="16" s="1"/>
  <c r="AG159" i="16"/>
  <c r="AF159" i="16"/>
  <c r="AE159" i="16"/>
  <c r="BG159" i="16" s="1"/>
  <c r="AD159" i="16"/>
  <c r="BF159" i="16" s="1"/>
  <c r="R161" i="16"/>
  <c r="W454" i="16"/>
  <c r="AA160" i="16"/>
  <c r="S160" i="16"/>
  <c r="V160" i="16"/>
  <c r="AB160" i="16" s="1"/>
  <c r="L453" i="16"/>
  <c r="T453" i="16"/>
  <c r="I454" i="16" a="1"/>
  <c r="I454" i="16" s="1"/>
  <c r="K454" i="16"/>
  <c r="Q454" i="16" s="1"/>
  <c r="E454" i="16"/>
  <c r="J454" i="16" s="1"/>
  <c r="B456" i="16"/>
  <c r="AM456" i="16" s="1"/>
  <c r="C455" i="16"/>
  <c r="F453" i="16" a="1"/>
  <c r="F453" i="16" s="1"/>
  <c r="G453" i="16" a="1"/>
  <c r="G453" i="16" s="1"/>
  <c r="H453" i="16" l="1"/>
  <c r="AI159" i="16"/>
  <c r="AJ159" i="16" s="1"/>
  <c r="O161" i="16"/>
  <c r="Y160" i="16"/>
  <c r="P161" i="16" s="1"/>
  <c r="X160" i="16"/>
  <c r="AP160" i="16" s="1"/>
  <c r="W455" i="16"/>
  <c r="AH160" i="16"/>
  <c r="Z160" i="16"/>
  <c r="L454" i="16"/>
  <c r="T454" i="16"/>
  <c r="I455" i="16" a="1"/>
  <c r="I455" i="16" s="1"/>
  <c r="K455" i="16"/>
  <c r="Q455" i="16" s="1"/>
  <c r="E455" i="16"/>
  <c r="J455" i="16" s="1"/>
  <c r="B457" i="16"/>
  <c r="AM457" i="16" s="1"/>
  <c r="C456" i="16"/>
  <c r="F454" i="16" a="1"/>
  <c r="F454" i="16" s="1"/>
  <c r="G454" i="16" a="1"/>
  <c r="G454" i="16" s="1"/>
  <c r="AO161" i="16" l="1"/>
  <c r="BK160" i="16"/>
  <c r="BD161" i="16"/>
  <c r="H454" i="16"/>
  <c r="AN159" i="16"/>
  <c r="BJ159" i="16" s="1"/>
  <c r="BH159" i="16"/>
  <c r="AC160" i="16"/>
  <c r="BE160" i="16" s="1"/>
  <c r="AA161" i="16"/>
  <c r="AG160" i="16"/>
  <c r="AF160" i="16"/>
  <c r="AE160" i="16"/>
  <c r="BG160" i="16" s="1"/>
  <c r="AD160" i="16"/>
  <c r="BF160" i="16" s="1"/>
  <c r="R162" i="16"/>
  <c r="W456" i="16"/>
  <c r="AL160" i="16"/>
  <c r="BI160" i="16" s="1"/>
  <c r="V161" i="16"/>
  <c r="AB161" i="16" s="1"/>
  <c r="S161" i="16"/>
  <c r="L455" i="16"/>
  <c r="T455" i="16"/>
  <c r="B458" i="16"/>
  <c r="AM458" i="16" s="1"/>
  <c r="C457" i="16"/>
  <c r="I456" i="16" a="1"/>
  <c r="I456" i="16" s="1"/>
  <c r="K456" i="16"/>
  <c r="Q456" i="16" s="1"/>
  <c r="E456" i="16"/>
  <c r="J456" i="16" s="1"/>
  <c r="F455" i="16" a="1"/>
  <c r="F455" i="16" s="1"/>
  <c r="G455" i="16" a="1"/>
  <c r="G455" i="16" s="1"/>
  <c r="H455" i="16" l="1"/>
  <c r="AI160" i="16"/>
  <c r="AJ160" i="16" s="1"/>
  <c r="O162" i="16"/>
  <c r="Y161" i="16"/>
  <c r="P162" i="16" s="1"/>
  <c r="X161" i="16"/>
  <c r="AP161" i="16" s="1"/>
  <c r="W457" i="16"/>
  <c r="Z161" i="16"/>
  <c r="L456" i="16"/>
  <c r="T456" i="16"/>
  <c r="F456" i="16" a="1"/>
  <c r="F456" i="16" s="1"/>
  <c r="G456" i="16" a="1"/>
  <c r="G456" i="16" s="1"/>
  <c r="I457" i="16" a="1"/>
  <c r="I457" i="16" s="1"/>
  <c r="K457" i="16"/>
  <c r="Q457" i="16" s="1"/>
  <c r="E457" i="16"/>
  <c r="J457" i="16" s="1"/>
  <c r="C458" i="16"/>
  <c r="B459" i="16"/>
  <c r="AM459" i="16" s="1"/>
  <c r="AO162" i="16" l="1"/>
  <c r="BK161" i="16"/>
  <c r="BD162" i="16"/>
  <c r="H456" i="16"/>
  <c r="AN160" i="16"/>
  <c r="BJ160" i="16" s="1"/>
  <c r="BH160" i="16"/>
  <c r="AC161" i="16"/>
  <c r="BE161" i="16" s="1"/>
  <c r="AL161" i="16"/>
  <c r="BI161" i="16" s="1"/>
  <c r="AG161" i="16"/>
  <c r="AF161" i="16"/>
  <c r="AE161" i="16"/>
  <c r="BG161" i="16" s="1"/>
  <c r="AD161" i="16"/>
  <c r="BF161" i="16" s="1"/>
  <c r="R163" i="16"/>
  <c r="W458" i="16"/>
  <c r="AA162" i="16"/>
  <c r="S162" i="16"/>
  <c r="V162" i="16"/>
  <c r="AH161" i="16"/>
  <c r="L457" i="16"/>
  <c r="T457" i="16"/>
  <c r="B460" i="16"/>
  <c r="AM460" i="16" s="1"/>
  <c r="C459" i="16"/>
  <c r="I458" i="16" a="1"/>
  <c r="I458" i="16" s="1"/>
  <c r="K458" i="16"/>
  <c r="Q458" i="16" s="1"/>
  <c r="E458" i="16"/>
  <c r="J458" i="16" s="1"/>
  <c r="F457" i="16" a="1"/>
  <c r="F457" i="16" s="1"/>
  <c r="G457" i="16" a="1"/>
  <c r="G457" i="16" s="1"/>
  <c r="H457" i="16" l="1"/>
  <c r="AI161" i="16"/>
  <c r="AJ161" i="16" s="1"/>
  <c r="O163" i="16"/>
  <c r="AB162" i="16"/>
  <c r="Y162" i="16"/>
  <c r="P163" i="16" s="1"/>
  <c r="X162" i="16"/>
  <c r="AP162" i="16" s="1"/>
  <c r="W459" i="16"/>
  <c r="Z162" i="16"/>
  <c r="L458" i="16"/>
  <c r="T458" i="16"/>
  <c r="F458" i="16" a="1"/>
  <c r="F458" i="16" s="1"/>
  <c r="G458" i="16" a="1"/>
  <c r="G458" i="16" s="1"/>
  <c r="I459" i="16" a="1"/>
  <c r="I459" i="16" s="1"/>
  <c r="E459" i="16"/>
  <c r="J459" i="16" s="1"/>
  <c r="K459" i="16"/>
  <c r="Q459" i="16" s="1"/>
  <c r="B461" i="16"/>
  <c r="AM461" i="16" s="1"/>
  <c r="C460" i="16"/>
  <c r="AO163" i="16" l="1"/>
  <c r="BK162" i="16"/>
  <c r="BD163" i="16"/>
  <c r="H458" i="16"/>
  <c r="R164" i="16"/>
  <c r="AN161" i="16"/>
  <c r="BJ161" i="16" s="1"/>
  <c r="BH161" i="16"/>
  <c r="AA163" i="16"/>
  <c r="AG162" i="16"/>
  <c r="AF162" i="16"/>
  <c r="AE162" i="16"/>
  <c r="BG162" i="16" s="1"/>
  <c r="AD162" i="16"/>
  <c r="BF162" i="16" s="1"/>
  <c r="AC162" i="16"/>
  <c r="BE162" i="16" s="1"/>
  <c r="W460" i="16"/>
  <c r="AL162" i="16"/>
  <c r="BI162" i="16" s="1"/>
  <c r="AH162" i="16"/>
  <c r="V163" i="16"/>
  <c r="AB163" i="16" s="1"/>
  <c r="S163" i="16"/>
  <c r="L459" i="16"/>
  <c r="T459" i="16"/>
  <c r="I460" i="16" a="1"/>
  <c r="I460" i="16" s="1"/>
  <c r="E460" i="16"/>
  <c r="J460" i="16" s="1"/>
  <c r="K460" i="16"/>
  <c r="Q460" i="16" s="1"/>
  <c r="F459" i="16" a="1"/>
  <c r="F459" i="16" s="1"/>
  <c r="G459" i="16" a="1"/>
  <c r="G459" i="16" s="1"/>
  <c r="B462" i="16"/>
  <c r="AM462" i="16" s="1"/>
  <c r="C461" i="16"/>
  <c r="H459" i="16" l="1"/>
  <c r="AI162" i="16"/>
  <c r="AJ162" i="16" s="1"/>
  <c r="O164" i="16"/>
  <c r="Y163" i="16"/>
  <c r="P164" i="16" s="1"/>
  <c r="X163" i="16"/>
  <c r="AP163" i="16" s="1"/>
  <c r="W461" i="16"/>
  <c r="Z163" i="16"/>
  <c r="L460" i="16"/>
  <c r="T460" i="16"/>
  <c r="I461" i="16" a="1"/>
  <c r="I461" i="16" s="1"/>
  <c r="K461" i="16"/>
  <c r="Q461" i="16" s="1"/>
  <c r="E461" i="16"/>
  <c r="J461" i="16" s="1"/>
  <c r="B463" i="16"/>
  <c r="AM463" i="16" s="1"/>
  <c r="C462" i="16"/>
  <c r="F460" i="16" a="1"/>
  <c r="F460" i="16" s="1"/>
  <c r="G460" i="16" a="1"/>
  <c r="G460" i="16" s="1"/>
  <c r="AO164" i="16" l="1"/>
  <c r="BK163" i="16"/>
  <c r="BD164" i="16"/>
  <c r="H460" i="16"/>
  <c r="AN162" i="16"/>
  <c r="BJ162" i="16" s="1"/>
  <c r="BH162" i="16"/>
  <c r="AC163" i="16"/>
  <c r="BE163" i="16" s="1"/>
  <c r="AL163" i="16"/>
  <c r="BI163" i="16" s="1"/>
  <c r="AG163" i="16"/>
  <c r="AF163" i="16"/>
  <c r="AE163" i="16"/>
  <c r="BG163" i="16" s="1"/>
  <c r="AD163" i="16"/>
  <c r="BF163" i="16" s="1"/>
  <c r="R165" i="16"/>
  <c r="W462" i="16"/>
  <c r="AA164" i="16"/>
  <c r="AH163" i="16"/>
  <c r="V164" i="16"/>
  <c r="AB164" i="16" s="1"/>
  <c r="S164" i="16"/>
  <c r="L461" i="16"/>
  <c r="T461" i="16"/>
  <c r="I462" i="16" a="1"/>
  <c r="I462" i="16" s="1"/>
  <c r="E462" i="16"/>
  <c r="J462" i="16" s="1"/>
  <c r="K462" i="16"/>
  <c r="Q462" i="16" s="1"/>
  <c r="B464" i="16"/>
  <c r="AM464" i="16" s="1"/>
  <c r="C463" i="16"/>
  <c r="F461" i="16" a="1"/>
  <c r="F461" i="16" s="1"/>
  <c r="G461" i="16" a="1"/>
  <c r="G461" i="16" s="1"/>
  <c r="H461" i="16" l="1"/>
  <c r="AI163" i="16"/>
  <c r="AJ163" i="16" s="1"/>
  <c r="O165" i="16"/>
  <c r="Y164" i="16"/>
  <c r="P165" i="16" s="1"/>
  <c r="X164" i="16"/>
  <c r="AP164" i="16" s="1"/>
  <c r="W463" i="16"/>
  <c r="Z164" i="16"/>
  <c r="AH164" i="16"/>
  <c r="L462" i="16"/>
  <c r="T462" i="16"/>
  <c r="I463" i="16" a="1"/>
  <c r="I463" i="16" s="1"/>
  <c r="K463" i="16"/>
  <c r="Q463" i="16" s="1"/>
  <c r="E463" i="16"/>
  <c r="J463" i="16" s="1"/>
  <c r="C464" i="16"/>
  <c r="B465" i="16"/>
  <c r="AM465" i="16" s="1"/>
  <c r="F462" i="16" a="1"/>
  <c r="F462" i="16" s="1"/>
  <c r="G462" i="16" a="1"/>
  <c r="G462" i="16" s="1"/>
  <c r="AO165" i="16" l="1"/>
  <c r="BK164" i="16"/>
  <c r="BD165" i="16"/>
  <c r="H462" i="16"/>
  <c r="AN163" i="16"/>
  <c r="BJ163" i="16" s="1"/>
  <c r="BH163" i="16"/>
  <c r="AC164" i="16"/>
  <c r="BE164" i="16" s="1"/>
  <c r="AA165" i="16"/>
  <c r="AG164" i="16"/>
  <c r="AF164" i="16"/>
  <c r="AE164" i="16"/>
  <c r="BG164" i="16" s="1"/>
  <c r="AD164" i="16"/>
  <c r="BF164" i="16" s="1"/>
  <c r="R166" i="16"/>
  <c r="W464" i="16"/>
  <c r="AL164" i="16"/>
  <c r="BI164" i="16" s="1"/>
  <c r="V165" i="16"/>
  <c r="AB165" i="16" s="1"/>
  <c r="S165" i="16"/>
  <c r="L463" i="16"/>
  <c r="T463" i="16"/>
  <c r="B466" i="16"/>
  <c r="AM466" i="16" s="1"/>
  <c r="C465" i="16"/>
  <c r="I464" i="16" a="1"/>
  <c r="I464" i="16" s="1"/>
  <c r="K464" i="16"/>
  <c r="Q464" i="16" s="1"/>
  <c r="E464" i="16"/>
  <c r="J464" i="16" s="1"/>
  <c r="F463" i="16" a="1"/>
  <c r="F463" i="16" s="1"/>
  <c r="G463" i="16" a="1"/>
  <c r="G463" i="16" s="1"/>
  <c r="H463" i="16" l="1"/>
  <c r="AI164" i="16"/>
  <c r="AJ164" i="16" s="1"/>
  <c r="O166" i="16"/>
  <c r="Y165" i="16"/>
  <c r="P166" i="16" s="1"/>
  <c r="X165" i="16"/>
  <c r="AP165" i="16" s="1"/>
  <c r="W465" i="16"/>
  <c r="Z165" i="16"/>
  <c r="AH165" i="16"/>
  <c r="L464" i="16"/>
  <c r="T464" i="16"/>
  <c r="F464" i="16" a="1"/>
  <c r="F464" i="16" s="1"/>
  <c r="G464" i="16" a="1"/>
  <c r="G464" i="16" s="1"/>
  <c r="I465" i="16" a="1"/>
  <c r="I465" i="16" s="1"/>
  <c r="K465" i="16"/>
  <c r="Q465" i="16" s="1"/>
  <c r="E465" i="16"/>
  <c r="J465" i="16" s="1"/>
  <c r="B467" i="16"/>
  <c r="AM467" i="16" s="1"/>
  <c r="C466" i="16"/>
  <c r="AO166" i="16" l="1"/>
  <c r="BK165" i="16"/>
  <c r="BD166" i="16"/>
  <c r="H464" i="16"/>
  <c r="AN164" i="16"/>
  <c r="BJ164" i="16" s="1"/>
  <c r="BH164" i="16"/>
  <c r="AC165" i="16"/>
  <c r="BE165" i="16" s="1"/>
  <c r="AL165" i="16"/>
  <c r="BI165" i="16" s="1"/>
  <c r="AG165" i="16"/>
  <c r="AF165" i="16"/>
  <c r="AE165" i="16"/>
  <c r="BG165" i="16" s="1"/>
  <c r="AD165" i="16"/>
  <c r="BF165" i="16" s="1"/>
  <c r="R167" i="16"/>
  <c r="W466" i="16"/>
  <c r="AA166" i="16"/>
  <c r="V166" i="16"/>
  <c r="AB166" i="16" s="1"/>
  <c r="S166" i="16"/>
  <c r="L465" i="16"/>
  <c r="T465" i="16"/>
  <c r="I466" i="16" a="1"/>
  <c r="I466" i="16" s="1"/>
  <c r="K466" i="16"/>
  <c r="Q466" i="16" s="1"/>
  <c r="E466" i="16"/>
  <c r="J466" i="16" s="1"/>
  <c r="B468" i="16"/>
  <c r="AM468" i="16" s="1"/>
  <c r="C467" i="16"/>
  <c r="F465" i="16" a="1"/>
  <c r="F465" i="16" s="1"/>
  <c r="G465" i="16" a="1"/>
  <c r="G465" i="16" s="1"/>
  <c r="H465" i="16" l="1"/>
  <c r="AI165" i="16"/>
  <c r="O167" i="16"/>
  <c r="Y166" i="16"/>
  <c r="P167" i="16" s="1"/>
  <c r="X166" i="16"/>
  <c r="AP166" i="16" s="1"/>
  <c r="W467" i="16"/>
  <c r="AH166" i="16"/>
  <c r="Z166" i="16"/>
  <c r="L466" i="16"/>
  <c r="T466" i="16"/>
  <c r="I467" i="16" a="1"/>
  <c r="I467" i="16" s="1"/>
  <c r="K467" i="16"/>
  <c r="Q467" i="16" s="1"/>
  <c r="E467" i="16"/>
  <c r="J467" i="16" s="1"/>
  <c r="B469" i="16"/>
  <c r="AM469" i="16" s="1"/>
  <c r="C468" i="16"/>
  <c r="F466" i="16" a="1"/>
  <c r="F466" i="16" s="1"/>
  <c r="G466" i="16" a="1"/>
  <c r="G466" i="16" s="1"/>
  <c r="AO167" i="16" l="1"/>
  <c r="BK166" i="16"/>
  <c r="BD167" i="16"/>
  <c r="H466" i="16"/>
  <c r="AC166" i="16"/>
  <c r="BE166" i="16" s="1"/>
  <c r="AA167" i="16"/>
  <c r="AJ165" i="16"/>
  <c r="AG166" i="16"/>
  <c r="AF166" i="16"/>
  <c r="AE166" i="16"/>
  <c r="BG166" i="16" s="1"/>
  <c r="AD166" i="16"/>
  <c r="BF166" i="16" s="1"/>
  <c r="R168" i="16"/>
  <c r="S167" i="16"/>
  <c r="W468" i="16"/>
  <c r="AL166" i="16"/>
  <c r="BI166" i="16" s="1"/>
  <c r="V167" i="16"/>
  <c r="L467" i="16"/>
  <c r="T467" i="16"/>
  <c r="I468" i="16" a="1"/>
  <c r="I468" i="16" s="1"/>
  <c r="E468" i="16"/>
  <c r="J468" i="16" s="1"/>
  <c r="K468" i="16"/>
  <c r="Q468" i="16" s="1"/>
  <c r="B470" i="16"/>
  <c r="AM470" i="16" s="1"/>
  <c r="C469" i="16"/>
  <c r="F467" i="16" a="1"/>
  <c r="F467" i="16" s="1"/>
  <c r="G467" i="16" a="1"/>
  <c r="G467" i="16" s="1"/>
  <c r="H467" i="16" l="1"/>
  <c r="AN165" i="16"/>
  <c r="BJ165" i="16" s="1"/>
  <c r="BH165" i="16"/>
  <c r="AI166" i="16"/>
  <c r="AJ166" i="16" s="1"/>
  <c r="O168" i="16"/>
  <c r="AB167" i="16"/>
  <c r="Y167" i="16"/>
  <c r="P168" i="16" s="1"/>
  <c r="X167" i="16"/>
  <c r="AP167" i="16" s="1"/>
  <c r="W469" i="16"/>
  <c r="Z167" i="16"/>
  <c r="L468" i="16"/>
  <c r="T468" i="16"/>
  <c r="I469" i="16" a="1"/>
  <c r="I469" i="16" s="1"/>
  <c r="E469" i="16"/>
  <c r="J469" i="16" s="1"/>
  <c r="K469" i="16"/>
  <c r="Q469" i="16" s="1"/>
  <c r="B471" i="16"/>
  <c r="AM471" i="16" s="1"/>
  <c r="C470" i="16"/>
  <c r="F468" i="16" a="1"/>
  <c r="F468" i="16" s="1"/>
  <c r="G468" i="16" a="1"/>
  <c r="G468" i="16" s="1"/>
  <c r="AO168" i="16" l="1"/>
  <c r="BK167" i="16"/>
  <c r="BD168" i="16"/>
  <c r="H468" i="16"/>
  <c r="R169" i="16"/>
  <c r="AN166" i="16"/>
  <c r="BJ166" i="16" s="1"/>
  <c r="BH166" i="16"/>
  <c r="AL167" i="16"/>
  <c r="BI167" i="16" s="1"/>
  <c r="AG167" i="16"/>
  <c r="AF167" i="16"/>
  <c r="AE167" i="16"/>
  <c r="BG167" i="16" s="1"/>
  <c r="AD167" i="16"/>
  <c r="BF167" i="16" s="1"/>
  <c r="AC167" i="16"/>
  <c r="BE167" i="16" s="1"/>
  <c r="W470" i="16"/>
  <c r="AA168" i="16"/>
  <c r="S168" i="16"/>
  <c r="V168" i="16"/>
  <c r="AH167" i="16"/>
  <c r="L469" i="16"/>
  <c r="T469" i="16"/>
  <c r="I470" i="16" a="1"/>
  <c r="I470" i="16" s="1"/>
  <c r="E470" i="16"/>
  <c r="J470" i="16" s="1"/>
  <c r="K470" i="16"/>
  <c r="Q470" i="16" s="1"/>
  <c r="B472" i="16"/>
  <c r="AM472" i="16" s="1"/>
  <c r="C471" i="16"/>
  <c r="F469" i="16" a="1"/>
  <c r="F469" i="16" s="1"/>
  <c r="G469" i="16" a="1"/>
  <c r="G469" i="16" s="1"/>
  <c r="H469" i="16" l="1"/>
  <c r="AI167" i="16"/>
  <c r="AJ167" i="16" s="1"/>
  <c r="O169" i="16"/>
  <c r="AB168" i="16"/>
  <c r="Y168" i="16"/>
  <c r="P169" i="16" s="1"/>
  <c r="X168" i="16"/>
  <c r="AP168" i="16" s="1"/>
  <c r="W471" i="16"/>
  <c r="Z168" i="16"/>
  <c r="L470" i="16"/>
  <c r="T470" i="16"/>
  <c r="F470" i="16" a="1"/>
  <c r="F470" i="16" s="1"/>
  <c r="G470" i="16" a="1"/>
  <c r="G470" i="16" s="1"/>
  <c r="I471" i="16" a="1"/>
  <c r="I471" i="16" s="1"/>
  <c r="E471" i="16"/>
  <c r="J471" i="16" s="1"/>
  <c r="K471" i="16"/>
  <c r="Q471" i="16" s="1"/>
  <c r="B473" i="16"/>
  <c r="AM473" i="16" s="1"/>
  <c r="C472" i="16"/>
  <c r="AO169" i="16" l="1"/>
  <c r="BK168" i="16"/>
  <c r="BD169" i="16"/>
  <c r="H470" i="16"/>
  <c r="AN167" i="16"/>
  <c r="BJ167" i="16" s="1"/>
  <c r="BH167" i="16"/>
  <c r="AA169" i="16"/>
  <c r="AG168" i="16"/>
  <c r="AF168" i="16"/>
  <c r="AE168" i="16"/>
  <c r="BG168" i="16" s="1"/>
  <c r="AD168" i="16"/>
  <c r="BF168" i="16" s="1"/>
  <c r="AC168" i="16"/>
  <c r="BE168" i="16" s="1"/>
  <c r="R170" i="16"/>
  <c r="W472" i="16"/>
  <c r="AL168" i="16"/>
  <c r="BI168" i="16" s="1"/>
  <c r="V169" i="16"/>
  <c r="AB169" i="16" s="1"/>
  <c r="S169" i="16"/>
  <c r="AH168" i="16"/>
  <c r="L471" i="16"/>
  <c r="T471" i="16"/>
  <c r="I472" i="16" a="1"/>
  <c r="I472" i="16" s="1"/>
  <c r="E472" i="16"/>
  <c r="J472" i="16" s="1"/>
  <c r="K472" i="16"/>
  <c r="Q472" i="16" s="1"/>
  <c r="B474" i="16"/>
  <c r="AM474" i="16" s="1"/>
  <c r="C473" i="16"/>
  <c r="G471" i="16" a="1"/>
  <c r="G471" i="16" s="1"/>
  <c r="F471" i="16" a="1"/>
  <c r="F471" i="16" s="1"/>
  <c r="H471" i="16" l="1"/>
  <c r="AI168" i="16"/>
  <c r="AJ168" i="16" s="1"/>
  <c r="O170" i="16"/>
  <c r="Y169" i="16"/>
  <c r="P170" i="16" s="1"/>
  <c r="X169" i="16"/>
  <c r="AP169" i="16" s="1"/>
  <c r="W473" i="16"/>
  <c r="AH169" i="16"/>
  <c r="Z169" i="16"/>
  <c r="L472" i="16"/>
  <c r="T472" i="16"/>
  <c r="I473" i="16" a="1"/>
  <c r="I473" i="16" s="1"/>
  <c r="K473" i="16"/>
  <c r="Q473" i="16" s="1"/>
  <c r="E473" i="16"/>
  <c r="J473" i="16" s="1"/>
  <c r="B475" i="16"/>
  <c r="AM475" i="16" s="1"/>
  <c r="C474" i="16"/>
  <c r="F472" i="16" a="1"/>
  <c r="F472" i="16" s="1"/>
  <c r="G472" i="16" a="1"/>
  <c r="G472" i="16" s="1"/>
  <c r="AO170" i="16" l="1"/>
  <c r="BK169" i="16"/>
  <c r="BD170" i="16"/>
  <c r="H472" i="16"/>
  <c r="AN168" i="16"/>
  <c r="BJ168" i="16" s="1"/>
  <c r="BH168" i="16"/>
  <c r="AC169" i="16"/>
  <c r="BE169" i="16" s="1"/>
  <c r="AL169" i="16"/>
  <c r="BI169" i="16" s="1"/>
  <c r="AG169" i="16"/>
  <c r="AF169" i="16"/>
  <c r="AE169" i="16"/>
  <c r="BG169" i="16" s="1"/>
  <c r="AD169" i="16"/>
  <c r="BF169" i="16" s="1"/>
  <c r="R171" i="16"/>
  <c r="W474" i="16"/>
  <c r="AA170" i="16"/>
  <c r="S170" i="16"/>
  <c r="V170" i="16"/>
  <c r="AB170" i="16" s="1"/>
  <c r="L473" i="16"/>
  <c r="T473" i="16"/>
  <c r="I474" i="16" a="1"/>
  <c r="I474" i="16" s="1"/>
  <c r="K474" i="16"/>
  <c r="Q474" i="16" s="1"/>
  <c r="E474" i="16"/>
  <c r="J474" i="16" s="1"/>
  <c r="C475" i="16"/>
  <c r="B476" i="16"/>
  <c r="AM476" i="16" s="1"/>
  <c r="F473" i="16" a="1"/>
  <c r="F473" i="16" s="1"/>
  <c r="G473" i="16" a="1"/>
  <c r="G473" i="16" s="1"/>
  <c r="H473" i="16" l="1"/>
  <c r="AI169" i="16"/>
  <c r="AJ169" i="16" s="1"/>
  <c r="O171" i="16"/>
  <c r="Y170" i="16"/>
  <c r="P171" i="16" s="1"/>
  <c r="X170" i="16"/>
  <c r="AP170" i="16" s="1"/>
  <c r="W475" i="16"/>
  <c r="AH170" i="16"/>
  <c r="Z170" i="16"/>
  <c r="L474" i="16"/>
  <c r="T474" i="16"/>
  <c r="B477" i="16"/>
  <c r="AM477" i="16" s="1"/>
  <c r="C476" i="16"/>
  <c r="I475" i="16" a="1"/>
  <c r="I475" i="16" s="1"/>
  <c r="E475" i="16"/>
  <c r="J475" i="16" s="1"/>
  <c r="K475" i="16"/>
  <c r="Q475" i="16" s="1"/>
  <c r="F474" i="16" a="1"/>
  <c r="F474" i="16" s="1"/>
  <c r="G474" i="16" a="1"/>
  <c r="G474" i="16" s="1"/>
  <c r="AO171" i="16" l="1"/>
  <c r="BK170" i="16"/>
  <c r="BD171" i="16"/>
  <c r="H474" i="16"/>
  <c r="AN169" i="16"/>
  <c r="BJ169" i="16" s="1"/>
  <c r="BH169" i="16"/>
  <c r="AC170" i="16"/>
  <c r="BE170" i="16" s="1"/>
  <c r="AA171" i="16"/>
  <c r="AG170" i="16"/>
  <c r="AF170" i="16"/>
  <c r="AE170" i="16"/>
  <c r="BG170" i="16" s="1"/>
  <c r="AD170" i="16"/>
  <c r="BF170" i="16" s="1"/>
  <c r="R172" i="16"/>
  <c r="W476" i="16"/>
  <c r="AL170" i="16"/>
  <c r="BI170" i="16" s="1"/>
  <c r="S171" i="16"/>
  <c r="V171" i="16"/>
  <c r="AB171" i="16" s="1"/>
  <c r="L475" i="16"/>
  <c r="T475" i="16"/>
  <c r="I476" i="16" a="1"/>
  <c r="I476" i="16" s="1"/>
  <c r="K476" i="16"/>
  <c r="Q476" i="16" s="1"/>
  <c r="E476" i="16"/>
  <c r="J476" i="16" s="1"/>
  <c r="F475" i="16" a="1"/>
  <c r="F475" i="16" s="1"/>
  <c r="G475" i="16" a="1"/>
  <c r="G475" i="16" s="1"/>
  <c r="B478" i="16"/>
  <c r="AM478" i="16" s="1"/>
  <c r="C477" i="16"/>
  <c r="H475" i="16" l="1"/>
  <c r="AI170" i="16"/>
  <c r="AJ170" i="16" s="1"/>
  <c r="O172" i="16"/>
  <c r="Y171" i="16"/>
  <c r="P172" i="16" s="1"/>
  <c r="X171" i="16"/>
  <c r="AP171" i="16" s="1"/>
  <c r="W477" i="16"/>
  <c r="Z171" i="16"/>
  <c r="L476" i="16"/>
  <c r="T476" i="16"/>
  <c r="I477" i="16" a="1"/>
  <c r="I477" i="16" s="1"/>
  <c r="K477" i="16"/>
  <c r="Q477" i="16" s="1"/>
  <c r="E477" i="16"/>
  <c r="J477" i="16" s="1"/>
  <c r="B479" i="16"/>
  <c r="AM479" i="16" s="1"/>
  <c r="C478" i="16"/>
  <c r="F476" i="16" a="1"/>
  <c r="F476" i="16" s="1"/>
  <c r="G476" i="16" a="1"/>
  <c r="G476" i="16" s="1"/>
  <c r="AO172" i="16" l="1"/>
  <c r="BK171" i="16"/>
  <c r="BD172" i="16"/>
  <c r="H476" i="16"/>
  <c r="R173" i="16"/>
  <c r="AN170" i="16"/>
  <c r="BJ170" i="16" s="1"/>
  <c r="BH170" i="16"/>
  <c r="AC171" i="16"/>
  <c r="BE171" i="16" s="1"/>
  <c r="AL171" i="16"/>
  <c r="BI171" i="16" s="1"/>
  <c r="AG171" i="16"/>
  <c r="AF171" i="16"/>
  <c r="AE171" i="16"/>
  <c r="BG171" i="16" s="1"/>
  <c r="AD171" i="16"/>
  <c r="BF171" i="16" s="1"/>
  <c r="W478" i="16"/>
  <c r="AA172" i="16"/>
  <c r="S172" i="16"/>
  <c r="V172" i="16"/>
  <c r="AH171" i="16"/>
  <c r="L477" i="16"/>
  <c r="T477" i="16"/>
  <c r="I478" i="16" a="1"/>
  <c r="I478" i="16" s="1"/>
  <c r="K478" i="16"/>
  <c r="Q478" i="16" s="1"/>
  <c r="E478" i="16"/>
  <c r="J478" i="16" s="1"/>
  <c r="B480" i="16"/>
  <c r="AM480" i="16" s="1"/>
  <c r="C479" i="16"/>
  <c r="F477" i="16" a="1"/>
  <c r="F477" i="16" s="1"/>
  <c r="G477" i="16" a="1"/>
  <c r="G477" i="16" s="1"/>
  <c r="H477" i="16" l="1"/>
  <c r="AI171" i="16"/>
  <c r="AJ171" i="16" s="1"/>
  <c r="O173" i="16"/>
  <c r="AB172" i="16"/>
  <c r="Y172" i="16"/>
  <c r="P173" i="16" s="1"/>
  <c r="X172" i="16"/>
  <c r="AP172" i="16" s="1"/>
  <c r="W479" i="16"/>
  <c r="Z172" i="16"/>
  <c r="L478" i="16"/>
  <c r="T478" i="16"/>
  <c r="I479" i="16" a="1"/>
  <c r="I479" i="16" s="1"/>
  <c r="K479" i="16"/>
  <c r="Q479" i="16" s="1"/>
  <c r="E479" i="16"/>
  <c r="J479" i="16" s="1"/>
  <c r="B481" i="16"/>
  <c r="AM481" i="16" s="1"/>
  <c r="C480" i="16"/>
  <c r="F478" i="16" a="1"/>
  <c r="F478" i="16" s="1"/>
  <c r="G478" i="16" a="1"/>
  <c r="G478" i="16" s="1"/>
  <c r="AO173" i="16" l="1"/>
  <c r="BK172" i="16"/>
  <c r="BD173" i="16"/>
  <c r="H478" i="16"/>
  <c r="AN171" i="16"/>
  <c r="BJ171" i="16" s="1"/>
  <c r="BH171" i="16"/>
  <c r="AA173" i="16"/>
  <c r="AG172" i="16"/>
  <c r="AF172" i="16"/>
  <c r="AE172" i="16"/>
  <c r="BG172" i="16" s="1"/>
  <c r="AD172" i="16"/>
  <c r="BF172" i="16" s="1"/>
  <c r="AC172" i="16"/>
  <c r="BE172" i="16" s="1"/>
  <c r="R174" i="16"/>
  <c r="W480" i="16"/>
  <c r="AL172" i="16"/>
  <c r="BI172" i="16" s="1"/>
  <c r="AH172" i="16"/>
  <c r="V173" i="16"/>
  <c r="AB173" i="16" s="1"/>
  <c r="S173" i="16"/>
  <c r="L479" i="16"/>
  <c r="T479" i="16"/>
  <c r="I480" i="16" a="1"/>
  <c r="I480" i="16" s="1"/>
  <c r="K480" i="16"/>
  <c r="Q480" i="16" s="1"/>
  <c r="E480" i="16"/>
  <c r="J480" i="16" s="1"/>
  <c r="C481" i="16"/>
  <c r="B482" i="16"/>
  <c r="AM482" i="16" s="1"/>
  <c r="F479" i="16" a="1"/>
  <c r="F479" i="16" s="1"/>
  <c r="G479" i="16" a="1"/>
  <c r="G479" i="16" s="1"/>
  <c r="H479" i="16" l="1"/>
  <c r="AI172" i="16"/>
  <c r="AJ172" i="16" s="1"/>
  <c r="O174" i="16"/>
  <c r="Y173" i="16"/>
  <c r="P174" i="16" s="1"/>
  <c r="X173" i="16"/>
  <c r="AP173" i="16" s="1"/>
  <c r="W481" i="16"/>
  <c r="Z173" i="16"/>
  <c r="AH173" i="16"/>
  <c r="L480" i="16"/>
  <c r="T480" i="16"/>
  <c r="C482" i="16"/>
  <c r="B483" i="16"/>
  <c r="AM483" i="16" s="1"/>
  <c r="I481" i="16" a="1"/>
  <c r="I481" i="16" s="1"/>
  <c r="K481" i="16"/>
  <c r="Q481" i="16" s="1"/>
  <c r="E481" i="16"/>
  <c r="J481" i="16" s="1"/>
  <c r="F480" i="16" a="1"/>
  <c r="F480" i="16" s="1"/>
  <c r="G480" i="16" a="1"/>
  <c r="G480" i="16" s="1"/>
  <c r="AO174" i="16" l="1"/>
  <c r="BK173" i="16"/>
  <c r="BD174" i="16"/>
  <c r="H480" i="16"/>
  <c r="AN172" i="16"/>
  <c r="BJ172" i="16" s="1"/>
  <c r="BH172" i="16"/>
  <c r="AC173" i="16"/>
  <c r="BE173" i="16" s="1"/>
  <c r="AL173" i="16"/>
  <c r="BI173" i="16" s="1"/>
  <c r="AG173" i="16"/>
  <c r="AF173" i="16"/>
  <c r="AE173" i="16"/>
  <c r="BG173" i="16" s="1"/>
  <c r="AD173" i="16"/>
  <c r="BF173" i="16" s="1"/>
  <c r="R175" i="16"/>
  <c r="W482" i="16"/>
  <c r="AA174" i="16"/>
  <c r="V174" i="16"/>
  <c r="AB174" i="16" s="1"/>
  <c r="S174" i="16"/>
  <c r="L481" i="16"/>
  <c r="T481" i="16"/>
  <c r="F481" i="16" a="1"/>
  <c r="F481" i="16" s="1"/>
  <c r="G481" i="16" a="1"/>
  <c r="G481" i="16" s="1"/>
  <c r="B484" i="16"/>
  <c r="AM484" i="16" s="1"/>
  <c r="C483" i="16"/>
  <c r="I482" i="16" a="1"/>
  <c r="I482" i="16" s="1"/>
  <c r="K482" i="16"/>
  <c r="Q482" i="16" s="1"/>
  <c r="E482" i="16"/>
  <c r="J482" i="16" s="1"/>
  <c r="H481" i="16" l="1"/>
  <c r="AI173" i="16"/>
  <c r="AJ173" i="16" s="1"/>
  <c r="O175" i="16"/>
  <c r="Y174" i="16"/>
  <c r="P175" i="16" s="1"/>
  <c r="X174" i="16"/>
  <c r="AP174" i="16" s="1"/>
  <c r="T482" i="16"/>
  <c r="W483" i="16"/>
  <c r="Z174" i="16"/>
  <c r="L482" i="16"/>
  <c r="I483" i="16" a="1"/>
  <c r="I483" i="16" s="1"/>
  <c r="E483" i="16"/>
  <c r="J483" i="16" s="1"/>
  <c r="K483" i="16"/>
  <c r="Q483" i="16" s="1"/>
  <c r="B485" i="16"/>
  <c r="AM485" i="16" s="1"/>
  <c r="C484" i="16"/>
  <c r="F482" i="16" a="1"/>
  <c r="F482" i="16" s="1"/>
  <c r="G482" i="16" a="1"/>
  <c r="G482" i="16" s="1"/>
  <c r="AO175" i="16" l="1"/>
  <c r="BK174" i="16"/>
  <c r="BD175" i="16"/>
  <c r="H482" i="16"/>
  <c r="R176" i="16"/>
  <c r="AN173" i="16"/>
  <c r="BJ173" i="16" s="1"/>
  <c r="BH173" i="16"/>
  <c r="AC174" i="16"/>
  <c r="BE174" i="16" s="1"/>
  <c r="AA175" i="16"/>
  <c r="AG174" i="16"/>
  <c r="AF174" i="16"/>
  <c r="AE174" i="16"/>
  <c r="BG174" i="16" s="1"/>
  <c r="AD174" i="16"/>
  <c r="BF174" i="16" s="1"/>
  <c r="W484" i="16"/>
  <c r="AL174" i="16"/>
  <c r="BI174" i="16" s="1"/>
  <c r="V175" i="16"/>
  <c r="AB175" i="16" s="1"/>
  <c r="S175" i="16"/>
  <c r="AH174" i="16"/>
  <c r="L483" i="16"/>
  <c r="T483" i="16"/>
  <c r="I484" i="16" a="1"/>
  <c r="I484" i="16" s="1"/>
  <c r="E484" i="16"/>
  <c r="J484" i="16" s="1"/>
  <c r="K484" i="16"/>
  <c r="Q484" i="16" s="1"/>
  <c r="C485" i="16"/>
  <c r="B486" i="16"/>
  <c r="AM486" i="16" s="1"/>
  <c r="F483" i="16" a="1"/>
  <c r="F483" i="16" s="1"/>
  <c r="G483" i="16" a="1"/>
  <c r="G483" i="16" s="1"/>
  <c r="H483" i="16" l="1"/>
  <c r="AI174" i="16"/>
  <c r="AJ174" i="16" s="1"/>
  <c r="O176" i="16"/>
  <c r="Y175" i="16"/>
  <c r="P176" i="16" s="1"/>
  <c r="X175" i="16"/>
  <c r="AP175" i="16" s="1"/>
  <c r="W485" i="16"/>
  <c r="Z175" i="16"/>
  <c r="L484" i="16"/>
  <c r="T484" i="16"/>
  <c r="B487" i="16"/>
  <c r="AM487" i="16" s="1"/>
  <c r="C486" i="16"/>
  <c r="I485" i="16" a="1"/>
  <c r="I485" i="16" s="1"/>
  <c r="K485" i="16"/>
  <c r="Q485" i="16" s="1"/>
  <c r="E485" i="16"/>
  <c r="J485" i="16" s="1"/>
  <c r="F484" i="16" a="1"/>
  <c r="F484" i="16" s="1"/>
  <c r="G484" i="16" a="1"/>
  <c r="G484" i="16" s="1"/>
  <c r="AO176" i="16" l="1"/>
  <c r="BK175" i="16"/>
  <c r="BD176" i="16"/>
  <c r="H484" i="16"/>
  <c r="AN174" i="16"/>
  <c r="BJ174" i="16" s="1"/>
  <c r="BH174" i="16"/>
  <c r="AC175" i="16"/>
  <c r="BE175" i="16" s="1"/>
  <c r="AL175" i="16"/>
  <c r="BI175" i="16" s="1"/>
  <c r="AG175" i="16"/>
  <c r="AF175" i="16"/>
  <c r="AE175" i="16"/>
  <c r="BG175" i="16" s="1"/>
  <c r="AD175" i="16"/>
  <c r="BF175" i="16" s="1"/>
  <c r="R177" i="16"/>
  <c r="W486" i="16"/>
  <c r="AA176" i="16"/>
  <c r="AH175" i="16"/>
  <c r="V176" i="16"/>
  <c r="AB176" i="16" s="1"/>
  <c r="S176" i="16"/>
  <c r="L485" i="16"/>
  <c r="T485" i="16"/>
  <c r="F485" i="16" a="1"/>
  <c r="F485" i="16" s="1"/>
  <c r="G485" i="16" a="1"/>
  <c r="G485" i="16" s="1"/>
  <c r="B488" i="16"/>
  <c r="AM488" i="16" s="1"/>
  <c r="C487" i="16"/>
  <c r="I486" i="16" a="1"/>
  <c r="I486" i="16" s="1"/>
  <c r="K486" i="16"/>
  <c r="Q486" i="16" s="1"/>
  <c r="E486" i="16"/>
  <c r="J486" i="16" s="1"/>
  <c r="H485" i="16" l="1"/>
  <c r="AI175" i="16"/>
  <c r="AJ175" i="16" s="1"/>
  <c r="O177" i="16"/>
  <c r="Y176" i="16"/>
  <c r="P177" i="16" s="1"/>
  <c r="X176" i="16"/>
  <c r="AP176" i="16" s="1"/>
  <c r="W487" i="16"/>
  <c r="AH176" i="16"/>
  <c r="Z176" i="16"/>
  <c r="L486" i="16"/>
  <c r="T486" i="16"/>
  <c r="F486" i="16" a="1"/>
  <c r="F486" i="16" s="1"/>
  <c r="G486" i="16" a="1"/>
  <c r="G486" i="16" s="1"/>
  <c r="I487" i="16" a="1"/>
  <c r="I487" i="16" s="1"/>
  <c r="K487" i="16"/>
  <c r="Q487" i="16" s="1"/>
  <c r="E487" i="16"/>
  <c r="J487" i="16" s="1"/>
  <c r="B489" i="16"/>
  <c r="AM489" i="16" s="1"/>
  <c r="C488" i="16"/>
  <c r="AO177" i="16" l="1"/>
  <c r="BK176" i="16"/>
  <c r="BD177" i="16"/>
  <c r="H486" i="16"/>
  <c r="AN175" i="16"/>
  <c r="BJ175" i="16" s="1"/>
  <c r="BH175" i="16"/>
  <c r="AC176" i="16"/>
  <c r="BE176" i="16" s="1"/>
  <c r="AA177" i="16"/>
  <c r="AG176" i="16"/>
  <c r="AF176" i="16"/>
  <c r="AE176" i="16"/>
  <c r="BG176" i="16" s="1"/>
  <c r="AD176" i="16"/>
  <c r="BF176" i="16" s="1"/>
  <c r="R178" i="16"/>
  <c r="W488" i="16"/>
  <c r="AL176" i="16"/>
  <c r="BI176" i="16" s="1"/>
  <c r="S177" i="16"/>
  <c r="V177" i="16"/>
  <c r="AB177" i="16" s="1"/>
  <c r="L487" i="16"/>
  <c r="T487" i="16"/>
  <c r="B490" i="16"/>
  <c r="AM490" i="16" s="1"/>
  <c r="C489" i="16"/>
  <c r="F487" i="16" a="1"/>
  <c r="F487" i="16" s="1"/>
  <c r="G487" i="16" a="1"/>
  <c r="G487" i="16" s="1"/>
  <c r="I488" i="16" a="1"/>
  <c r="I488" i="16" s="1"/>
  <c r="K488" i="16"/>
  <c r="Q488" i="16" s="1"/>
  <c r="E488" i="16"/>
  <c r="J488" i="16" s="1"/>
  <c r="H487" i="16" l="1"/>
  <c r="AI176" i="16"/>
  <c r="AJ176" i="16" s="1"/>
  <c r="O178" i="16"/>
  <c r="Y177" i="16"/>
  <c r="P178" i="16" s="1"/>
  <c r="X177" i="16"/>
  <c r="AP177" i="16" s="1"/>
  <c r="W489" i="16"/>
  <c r="AH177" i="16"/>
  <c r="Z177" i="16"/>
  <c r="L488" i="16"/>
  <c r="T488" i="16"/>
  <c r="F488" i="16" a="1"/>
  <c r="F488" i="16" s="1"/>
  <c r="G488" i="16" a="1"/>
  <c r="G488" i="16" s="1"/>
  <c r="I489" i="16" a="1"/>
  <c r="I489" i="16" s="1"/>
  <c r="K489" i="16"/>
  <c r="Q489" i="16" s="1"/>
  <c r="E489" i="16"/>
  <c r="J489" i="16" s="1"/>
  <c r="B491" i="16"/>
  <c r="AM491" i="16" s="1"/>
  <c r="C490" i="16"/>
  <c r="AO178" i="16" l="1"/>
  <c r="BK177" i="16"/>
  <c r="BD178" i="16"/>
  <c r="H488" i="16"/>
  <c r="AN176" i="16"/>
  <c r="BJ176" i="16" s="1"/>
  <c r="BH176" i="16"/>
  <c r="AC177" i="16"/>
  <c r="BE177" i="16" s="1"/>
  <c r="AL177" i="16"/>
  <c r="BI177" i="16" s="1"/>
  <c r="AG177" i="16"/>
  <c r="AF177" i="16"/>
  <c r="AE177" i="16"/>
  <c r="BG177" i="16" s="1"/>
  <c r="AD177" i="16"/>
  <c r="BF177" i="16" s="1"/>
  <c r="R179" i="16"/>
  <c r="W490" i="16"/>
  <c r="AA178" i="16"/>
  <c r="V178" i="16"/>
  <c r="AB178" i="16" s="1"/>
  <c r="S178" i="16"/>
  <c r="L489" i="16"/>
  <c r="T489" i="16"/>
  <c r="B492" i="16"/>
  <c r="AM492" i="16" s="1"/>
  <c r="C491" i="16"/>
  <c r="I490" i="16" a="1"/>
  <c r="I490" i="16" s="1"/>
  <c r="K490" i="16"/>
  <c r="Q490" i="16" s="1"/>
  <c r="E490" i="16"/>
  <c r="J490" i="16" s="1"/>
  <c r="G489" i="16" a="1"/>
  <c r="G489" i="16" s="1"/>
  <c r="F489" i="16" a="1"/>
  <c r="F489" i="16" s="1"/>
  <c r="H489" i="16" l="1"/>
  <c r="AI177" i="16"/>
  <c r="AJ177" i="16" s="1"/>
  <c r="O179" i="16"/>
  <c r="Y178" i="16"/>
  <c r="P179" i="16" s="1"/>
  <c r="X178" i="16"/>
  <c r="AP178" i="16" s="1"/>
  <c r="W491" i="16"/>
  <c r="Z178" i="16"/>
  <c r="L490" i="16"/>
  <c r="T490" i="16"/>
  <c r="F490" i="16" a="1"/>
  <c r="F490" i="16" s="1"/>
  <c r="G490" i="16" a="1"/>
  <c r="G490" i="16" s="1"/>
  <c r="I491" i="16" a="1"/>
  <c r="I491" i="16" s="1"/>
  <c r="K491" i="16"/>
  <c r="Q491" i="16" s="1"/>
  <c r="E491" i="16"/>
  <c r="J491" i="16" s="1"/>
  <c r="B493" i="16"/>
  <c r="AM493" i="16" s="1"/>
  <c r="C492" i="16"/>
  <c r="AO179" i="16" l="1"/>
  <c r="BK178" i="16"/>
  <c r="BD179" i="16"/>
  <c r="H490" i="16"/>
  <c r="AN177" i="16"/>
  <c r="BJ177" i="16" s="1"/>
  <c r="BH177" i="16"/>
  <c r="R180" i="16"/>
  <c r="AC178" i="16"/>
  <c r="BE178" i="16" s="1"/>
  <c r="AA179" i="16"/>
  <c r="AG178" i="16"/>
  <c r="AF178" i="16"/>
  <c r="AE178" i="16"/>
  <c r="BG178" i="16" s="1"/>
  <c r="AD178" i="16"/>
  <c r="BF178" i="16" s="1"/>
  <c r="W492" i="16"/>
  <c r="AL178" i="16"/>
  <c r="BI178" i="16" s="1"/>
  <c r="S179" i="16"/>
  <c r="V179" i="16"/>
  <c r="AB179" i="16" s="1"/>
  <c r="AH178" i="16"/>
  <c r="L491" i="16"/>
  <c r="T491" i="16"/>
  <c r="I492" i="16" a="1"/>
  <c r="I492" i="16" s="1"/>
  <c r="K492" i="16"/>
  <c r="Q492" i="16" s="1"/>
  <c r="E492" i="16"/>
  <c r="J492" i="16" s="1"/>
  <c r="B494" i="16"/>
  <c r="AM494" i="16" s="1"/>
  <c r="C493" i="16"/>
  <c r="F491" i="16" a="1"/>
  <c r="F491" i="16" s="1"/>
  <c r="G491" i="16" a="1"/>
  <c r="G491" i="16" s="1"/>
  <c r="H491" i="16" l="1"/>
  <c r="AI178" i="16"/>
  <c r="AJ178" i="16" s="1"/>
  <c r="O180" i="16"/>
  <c r="Y179" i="16"/>
  <c r="P180" i="16" s="1"/>
  <c r="X179" i="16"/>
  <c r="AP179" i="16" s="1"/>
  <c r="W493" i="16"/>
  <c r="AH179" i="16"/>
  <c r="Z179" i="16"/>
  <c r="L492" i="16"/>
  <c r="T492" i="16"/>
  <c r="I493" i="16" a="1"/>
  <c r="I493" i="16" s="1"/>
  <c r="E493" i="16"/>
  <c r="J493" i="16" s="1"/>
  <c r="K493" i="16"/>
  <c r="Q493" i="16" s="1"/>
  <c r="B495" i="16"/>
  <c r="AM495" i="16" s="1"/>
  <c r="C494" i="16"/>
  <c r="F492" i="16" a="1"/>
  <c r="F492" i="16" s="1"/>
  <c r="G492" i="16" a="1"/>
  <c r="G492" i="16" s="1"/>
  <c r="AO180" i="16" l="1"/>
  <c r="BK179" i="16"/>
  <c r="BD180" i="16"/>
  <c r="H492" i="16"/>
  <c r="AN178" i="16"/>
  <c r="BJ178" i="16" s="1"/>
  <c r="BH178" i="16"/>
  <c r="AC179" i="16"/>
  <c r="BE179" i="16" s="1"/>
  <c r="AL179" i="16"/>
  <c r="BI179" i="16" s="1"/>
  <c r="AG179" i="16"/>
  <c r="AF179" i="16"/>
  <c r="AE179" i="16"/>
  <c r="BG179" i="16" s="1"/>
  <c r="AD179" i="16"/>
  <c r="BF179" i="16" s="1"/>
  <c r="R181" i="16"/>
  <c r="W494" i="16"/>
  <c r="AA180" i="16"/>
  <c r="S180" i="16"/>
  <c r="V180" i="16"/>
  <c r="AB180" i="16" s="1"/>
  <c r="L493" i="16"/>
  <c r="T493" i="16"/>
  <c r="F493" i="16" a="1"/>
  <c r="F493" i="16" s="1"/>
  <c r="G493" i="16" a="1"/>
  <c r="G493" i="16" s="1"/>
  <c r="I494" i="16" a="1"/>
  <c r="I494" i="16" s="1"/>
  <c r="K494" i="16"/>
  <c r="Q494" i="16" s="1"/>
  <c r="E494" i="16"/>
  <c r="J494" i="16" s="1"/>
  <c r="B496" i="16"/>
  <c r="AM496" i="16" s="1"/>
  <c r="C495" i="16"/>
  <c r="H493" i="16" l="1"/>
  <c r="AI179" i="16"/>
  <c r="AJ179" i="16" s="1"/>
  <c r="O181" i="16"/>
  <c r="Y180" i="16"/>
  <c r="P181" i="16" s="1"/>
  <c r="X180" i="16"/>
  <c r="AP180" i="16" s="1"/>
  <c r="T494" i="16"/>
  <c r="W495" i="16"/>
  <c r="AH180" i="16"/>
  <c r="Z180" i="16"/>
  <c r="L494" i="16"/>
  <c r="I495" i="16" a="1"/>
  <c r="I495" i="16" s="1"/>
  <c r="K495" i="16"/>
  <c r="Q495" i="16" s="1"/>
  <c r="E495" i="16"/>
  <c r="J495" i="16" s="1"/>
  <c r="F494" i="16" a="1"/>
  <c r="F494" i="16" s="1"/>
  <c r="G494" i="16" a="1"/>
  <c r="G494" i="16" s="1"/>
  <c r="C496" i="16"/>
  <c r="B497" i="16"/>
  <c r="AM497" i="16" s="1"/>
  <c r="AO181" i="16" l="1"/>
  <c r="BK180" i="16"/>
  <c r="BD181" i="16"/>
  <c r="H494" i="16"/>
  <c r="AN179" i="16"/>
  <c r="BJ179" i="16" s="1"/>
  <c r="BH179" i="16"/>
  <c r="AC180" i="16"/>
  <c r="BE180" i="16" s="1"/>
  <c r="R182" i="16"/>
  <c r="AA181" i="16"/>
  <c r="AG180" i="16"/>
  <c r="AF180" i="16"/>
  <c r="AE180" i="16"/>
  <c r="BG180" i="16" s="1"/>
  <c r="AD180" i="16"/>
  <c r="BF180" i="16" s="1"/>
  <c r="W496" i="16"/>
  <c r="AL180" i="16"/>
  <c r="BI180" i="16" s="1"/>
  <c r="V181" i="16"/>
  <c r="AB181" i="16" s="1"/>
  <c r="S181" i="16"/>
  <c r="L495" i="16"/>
  <c r="T495" i="16"/>
  <c r="B498" i="16"/>
  <c r="AM498" i="16" s="1"/>
  <c r="C497" i="16"/>
  <c r="I496" i="16" a="1"/>
  <c r="I496" i="16" s="1"/>
  <c r="K496" i="16"/>
  <c r="Q496" i="16" s="1"/>
  <c r="E496" i="16"/>
  <c r="J496" i="16" s="1"/>
  <c r="G495" i="16" a="1"/>
  <c r="G495" i="16" s="1"/>
  <c r="F495" i="16" a="1"/>
  <c r="F495" i="16" s="1"/>
  <c r="H495" i="16" l="1"/>
  <c r="AI180" i="16"/>
  <c r="AJ180" i="16" s="1"/>
  <c r="O182" i="16"/>
  <c r="Y181" i="16"/>
  <c r="P182" i="16" s="1"/>
  <c r="X181" i="16"/>
  <c r="AP181" i="16" s="1"/>
  <c r="W497" i="16"/>
  <c r="Z181" i="16"/>
  <c r="L496" i="16"/>
  <c r="T496" i="16"/>
  <c r="I497" i="16" a="1"/>
  <c r="I497" i="16" s="1"/>
  <c r="K497" i="16"/>
  <c r="Q497" i="16" s="1"/>
  <c r="E497" i="16"/>
  <c r="J497" i="16" s="1"/>
  <c r="F496" i="16" a="1"/>
  <c r="F496" i="16" s="1"/>
  <c r="G496" i="16" a="1"/>
  <c r="G496" i="16" s="1"/>
  <c r="C498" i="16"/>
  <c r="B499" i="16"/>
  <c r="AM499" i="16" s="1"/>
  <c r="AO182" i="16" l="1"/>
  <c r="BK181" i="16"/>
  <c r="BD182" i="16"/>
  <c r="H496" i="16"/>
  <c r="AN180" i="16"/>
  <c r="BJ180" i="16" s="1"/>
  <c r="BH180" i="16"/>
  <c r="AC181" i="16"/>
  <c r="BE181" i="16" s="1"/>
  <c r="AL181" i="16"/>
  <c r="BI181" i="16" s="1"/>
  <c r="AG181" i="16"/>
  <c r="AF181" i="16"/>
  <c r="AE181" i="16"/>
  <c r="BG181" i="16" s="1"/>
  <c r="AD181" i="16"/>
  <c r="BF181" i="16" s="1"/>
  <c r="R183" i="16"/>
  <c r="W498" i="16"/>
  <c r="AA182" i="16"/>
  <c r="AH181" i="16"/>
  <c r="S182" i="16"/>
  <c r="V182" i="16"/>
  <c r="AB182" i="16" s="1"/>
  <c r="L497" i="16"/>
  <c r="T497" i="16"/>
  <c r="B500" i="16"/>
  <c r="AM500" i="16" s="1"/>
  <c r="C499" i="16"/>
  <c r="I498" i="16" a="1"/>
  <c r="I498" i="16" s="1"/>
  <c r="K498" i="16"/>
  <c r="Q498" i="16" s="1"/>
  <c r="E498" i="16"/>
  <c r="J498" i="16" s="1"/>
  <c r="F497" i="16" a="1"/>
  <c r="F497" i="16" s="1"/>
  <c r="G497" i="16" a="1"/>
  <c r="G497" i="16" s="1"/>
  <c r="H497" i="16" l="1"/>
  <c r="AI181" i="16"/>
  <c r="AJ181" i="16" s="1"/>
  <c r="O183" i="16"/>
  <c r="Y182" i="16"/>
  <c r="P183" i="16" s="1"/>
  <c r="X182" i="16"/>
  <c r="AP182" i="16" s="1"/>
  <c r="W499" i="16"/>
  <c r="Z182" i="16"/>
  <c r="L498" i="16"/>
  <c r="T498" i="16"/>
  <c r="G498" i="16" a="1"/>
  <c r="G498" i="16" s="1"/>
  <c r="F498" i="16" a="1"/>
  <c r="F498" i="16" s="1"/>
  <c r="I499" i="16" a="1"/>
  <c r="I499" i="16" s="1"/>
  <c r="E499" i="16"/>
  <c r="J499" i="16" s="1"/>
  <c r="K499" i="16"/>
  <c r="Q499" i="16" s="1"/>
  <c r="B501" i="16"/>
  <c r="AM501" i="16" s="1"/>
  <c r="C500" i="16"/>
  <c r="AO183" i="16" l="1"/>
  <c r="BK182" i="16"/>
  <c r="BD183" i="16"/>
  <c r="H498" i="16"/>
  <c r="AN181" i="16"/>
  <c r="BJ181" i="16" s="1"/>
  <c r="BH181" i="16"/>
  <c r="AC182" i="16"/>
  <c r="BE182" i="16" s="1"/>
  <c r="AA183" i="16"/>
  <c r="AG182" i="16"/>
  <c r="AF182" i="16"/>
  <c r="AE182" i="16"/>
  <c r="BG182" i="16" s="1"/>
  <c r="AD182" i="16"/>
  <c r="BF182" i="16" s="1"/>
  <c r="R184" i="16"/>
  <c r="W500" i="16"/>
  <c r="AL182" i="16"/>
  <c r="BI182" i="16" s="1"/>
  <c r="V183" i="16"/>
  <c r="AB183" i="16" s="1"/>
  <c r="S183" i="16"/>
  <c r="AH182" i="16"/>
  <c r="L499" i="16"/>
  <c r="T499" i="16"/>
  <c r="I500" i="16" a="1"/>
  <c r="I500" i="16" s="1"/>
  <c r="K500" i="16"/>
  <c r="Q500" i="16" s="1"/>
  <c r="E500" i="16"/>
  <c r="J500" i="16" s="1"/>
  <c r="B502" i="16"/>
  <c r="AM502" i="16" s="1"/>
  <c r="C501" i="16"/>
  <c r="F499" i="16" a="1"/>
  <c r="F499" i="16" s="1"/>
  <c r="G499" i="16" a="1"/>
  <c r="G499" i="16" s="1"/>
  <c r="H499" i="16" l="1"/>
  <c r="AI182" i="16"/>
  <c r="AJ182" i="16" s="1"/>
  <c r="O184" i="16"/>
  <c r="Y183" i="16"/>
  <c r="P184" i="16" s="1"/>
  <c r="X183" i="16"/>
  <c r="AP183" i="16" s="1"/>
  <c r="W501" i="16"/>
  <c r="Z183" i="16"/>
  <c r="L500" i="16"/>
  <c r="T500" i="16"/>
  <c r="I501" i="16" a="1"/>
  <c r="I501" i="16" s="1"/>
  <c r="K501" i="16"/>
  <c r="Q501" i="16" s="1"/>
  <c r="E501" i="16"/>
  <c r="J501" i="16" s="1"/>
  <c r="B503" i="16"/>
  <c r="AM503" i="16" s="1"/>
  <c r="C502" i="16"/>
  <c r="F500" i="16" a="1"/>
  <c r="F500" i="16" s="1"/>
  <c r="G500" i="16" a="1"/>
  <c r="G500" i="16" s="1"/>
  <c r="AO184" i="16" l="1"/>
  <c r="BK183" i="16"/>
  <c r="BD184" i="16"/>
  <c r="H500" i="16"/>
  <c r="AN182" i="16"/>
  <c r="BJ182" i="16" s="1"/>
  <c r="BH182" i="16"/>
  <c r="AC183" i="16"/>
  <c r="BE183" i="16" s="1"/>
  <c r="AL183" i="16"/>
  <c r="BI183" i="16" s="1"/>
  <c r="AG183" i="16"/>
  <c r="AF183" i="16"/>
  <c r="AE183" i="16"/>
  <c r="BG183" i="16" s="1"/>
  <c r="AD183" i="16"/>
  <c r="BF183" i="16" s="1"/>
  <c r="R185" i="16"/>
  <c r="W502" i="16"/>
  <c r="AA184" i="16"/>
  <c r="S184" i="16"/>
  <c r="V184" i="16"/>
  <c r="AB184" i="16" s="1"/>
  <c r="AH183" i="16"/>
  <c r="L501" i="16"/>
  <c r="T501" i="16"/>
  <c r="I502" i="16" a="1"/>
  <c r="I502" i="16" s="1"/>
  <c r="K502" i="16"/>
  <c r="Q502" i="16" s="1"/>
  <c r="E502" i="16"/>
  <c r="J502" i="16" s="1"/>
  <c r="C503" i="16"/>
  <c r="B504" i="16"/>
  <c r="AM504" i="16" s="1"/>
  <c r="F501" i="16" a="1"/>
  <c r="F501" i="16" s="1"/>
  <c r="G501" i="16" a="1"/>
  <c r="G501" i="16" s="1"/>
  <c r="H501" i="16" l="1"/>
  <c r="AI183" i="16"/>
  <c r="AJ183" i="16" s="1"/>
  <c r="O185" i="16"/>
  <c r="Y184" i="16"/>
  <c r="P185" i="16" s="1"/>
  <c r="X184" i="16"/>
  <c r="AP184" i="16" s="1"/>
  <c r="W503" i="16"/>
  <c r="Z184" i="16"/>
  <c r="L502" i="16"/>
  <c r="T502" i="16"/>
  <c r="B505" i="16"/>
  <c r="AM505" i="16" s="1"/>
  <c r="C504" i="16"/>
  <c r="I503" i="16" a="1"/>
  <c r="I503" i="16" s="1"/>
  <c r="K503" i="16"/>
  <c r="Q503" i="16" s="1"/>
  <c r="E503" i="16"/>
  <c r="J503" i="16" s="1"/>
  <c r="F502" i="16" a="1"/>
  <c r="F502" i="16" s="1"/>
  <c r="G502" i="16" a="1"/>
  <c r="G502" i="16" s="1"/>
  <c r="AO185" i="16" l="1"/>
  <c r="BK184" i="16"/>
  <c r="BD185" i="16"/>
  <c r="H502" i="16"/>
  <c r="AN183" i="16"/>
  <c r="BJ183" i="16" s="1"/>
  <c r="BH183" i="16"/>
  <c r="R186" i="16"/>
  <c r="AC184" i="16"/>
  <c r="BE184" i="16" s="1"/>
  <c r="AA185" i="16"/>
  <c r="AG184" i="16"/>
  <c r="AF184" i="16"/>
  <c r="AE184" i="16"/>
  <c r="BG184" i="16" s="1"/>
  <c r="AD184" i="16"/>
  <c r="BF184" i="16" s="1"/>
  <c r="W504" i="16"/>
  <c r="AL184" i="16"/>
  <c r="BI184" i="16" s="1"/>
  <c r="V185" i="16"/>
  <c r="AB185" i="16" s="1"/>
  <c r="S185" i="16"/>
  <c r="AH184" i="16"/>
  <c r="L503" i="16"/>
  <c r="T503" i="16"/>
  <c r="F503" i="16" a="1"/>
  <c r="F503" i="16" s="1"/>
  <c r="G503" i="16" a="1"/>
  <c r="G503" i="16" s="1"/>
  <c r="I504" i="16" a="1"/>
  <c r="I504" i="16" s="1"/>
  <c r="K504" i="16"/>
  <c r="Q504" i="16" s="1"/>
  <c r="E504" i="16"/>
  <c r="J504" i="16" s="1"/>
  <c r="B506" i="16"/>
  <c r="AM506" i="16" s="1"/>
  <c r="C505" i="16"/>
  <c r="H503" i="16" l="1"/>
  <c r="AI184" i="16"/>
  <c r="AJ184" i="16" s="1"/>
  <c r="O186" i="16"/>
  <c r="Y185" i="16"/>
  <c r="P186" i="16" s="1"/>
  <c r="X185" i="16"/>
  <c r="AP185" i="16" s="1"/>
  <c r="W505" i="16"/>
  <c r="Z185" i="16"/>
  <c r="L504" i="16"/>
  <c r="T504" i="16"/>
  <c r="I505" i="16" a="1"/>
  <c r="I505" i="16" s="1"/>
  <c r="K505" i="16"/>
  <c r="Q505" i="16" s="1"/>
  <c r="E505" i="16"/>
  <c r="J505" i="16" s="1"/>
  <c r="B507" i="16"/>
  <c r="AM507" i="16" s="1"/>
  <c r="C506" i="16"/>
  <c r="F504" i="16" a="1"/>
  <c r="F504" i="16" s="1"/>
  <c r="G504" i="16" a="1"/>
  <c r="G504" i="16" s="1"/>
  <c r="AO186" i="16" l="1"/>
  <c r="BK185" i="16"/>
  <c r="BD186" i="16"/>
  <c r="H504" i="16"/>
  <c r="AN184" i="16"/>
  <c r="BJ184" i="16" s="1"/>
  <c r="BH184" i="16"/>
  <c r="AC185" i="16"/>
  <c r="BE185" i="16" s="1"/>
  <c r="AL185" i="16"/>
  <c r="BI185" i="16" s="1"/>
  <c r="AG185" i="16"/>
  <c r="AF185" i="16"/>
  <c r="AE185" i="16"/>
  <c r="BG185" i="16" s="1"/>
  <c r="AD185" i="16"/>
  <c r="BF185" i="16" s="1"/>
  <c r="R187" i="16"/>
  <c r="W506" i="16"/>
  <c r="AA186" i="16"/>
  <c r="S186" i="16"/>
  <c r="V186" i="16"/>
  <c r="AB186" i="16" s="1"/>
  <c r="AH185" i="16"/>
  <c r="L505" i="16"/>
  <c r="T505" i="16"/>
  <c r="I506" i="16" a="1"/>
  <c r="I506" i="16" s="1"/>
  <c r="K506" i="16"/>
  <c r="Q506" i="16" s="1"/>
  <c r="E506" i="16"/>
  <c r="J506" i="16" s="1"/>
  <c r="B508" i="16"/>
  <c r="AM508" i="16" s="1"/>
  <c r="C507" i="16"/>
  <c r="F505" i="16" a="1"/>
  <c r="F505" i="16" s="1"/>
  <c r="G505" i="16" a="1"/>
  <c r="G505" i="16" s="1"/>
  <c r="H505" i="16" l="1"/>
  <c r="AI185" i="16"/>
  <c r="AJ185" i="16" s="1"/>
  <c r="O187" i="16"/>
  <c r="Y186" i="16"/>
  <c r="P187" i="16" s="1"/>
  <c r="X186" i="16"/>
  <c r="AP186" i="16" s="1"/>
  <c r="W507" i="16"/>
  <c r="Z186" i="16"/>
  <c r="AH186" i="16"/>
  <c r="L506" i="16"/>
  <c r="T506" i="16"/>
  <c r="I507" i="16" a="1"/>
  <c r="I507" i="16" s="1"/>
  <c r="K507" i="16"/>
  <c r="Q507" i="16" s="1"/>
  <c r="E507" i="16"/>
  <c r="J507" i="16" s="1"/>
  <c r="F506" i="16" a="1"/>
  <c r="F506" i="16" s="1"/>
  <c r="G506" i="16" a="1"/>
  <c r="G506" i="16" s="1"/>
  <c r="C508" i="16"/>
  <c r="B509" i="16"/>
  <c r="AM509" i="16" s="1"/>
  <c r="AO187" i="16" l="1"/>
  <c r="BK186" i="16"/>
  <c r="BD187" i="16"/>
  <c r="H506" i="16"/>
  <c r="AN185" i="16"/>
  <c r="BJ185" i="16" s="1"/>
  <c r="BH185" i="16"/>
  <c r="AC186" i="16"/>
  <c r="BE186" i="16" s="1"/>
  <c r="AA187" i="16"/>
  <c r="R188" i="16"/>
  <c r="AG186" i="16"/>
  <c r="AF186" i="16"/>
  <c r="AE186" i="16"/>
  <c r="BG186" i="16" s="1"/>
  <c r="AD186" i="16"/>
  <c r="BF186" i="16" s="1"/>
  <c r="W508" i="16"/>
  <c r="AL186" i="16"/>
  <c r="BI186" i="16" s="1"/>
  <c r="V187" i="16"/>
  <c r="S187" i="16"/>
  <c r="L507" i="16"/>
  <c r="T507" i="16"/>
  <c r="F507" i="16" a="1"/>
  <c r="F507" i="16" s="1"/>
  <c r="G507" i="16" a="1"/>
  <c r="G507" i="16" s="1"/>
  <c r="B510" i="16"/>
  <c r="AM510" i="16" s="1"/>
  <c r="C509" i="16"/>
  <c r="I508" i="16" a="1"/>
  <c r="I508" i="16" s="1"/>
  <c r="K508" i="16"/>
  <c r="Q508" i="16" s="1"/>
  <c r="E508" i="16"/>
  <c r="J508" i="16" s="1"/>
  <c r="H507" i="16" l="1"/>
  <c r="AI186" i="16"/>
  <c r="O188" i="16"/>
  <c r="AB187" i="16"/>
  <c r="Y187" i="16"/>
  <c r="P188" i="16" s="1"/>
  <c r="X187" i="16"/>
  <c r="AP187" i="16" s="1"/>
  <c r="W509" i="16"/>
  <c r="Z187" i="16"/>
  <c r="L508" i="16"/>
  <c r="T508" i="16"/>
  <c r="I509" i="16" a="1"/>
  <c r="I509" i="16" s="1"/>
  <c r="K509" i="16"/>
  <c r="Q509" i="16" s="1"/>
  <c r="E509" i="16"/>
  <c r="J509" i="16" s="1"/>
  <c r="B511" i="16"/>
  <c r="AM511" i="16" s="1"/>
  <c r="C510" i="16"/>
  <c r="F508" i="16" a="1"/>
  <c r="F508" i="16" s="1"/>
  <c r="G508" i="16" a="1"/>
  <c r="G508" i="16" s="1"/>
  <c r="AO188" i="16" l="1"/>
  <c r="BK187" i="16"/>
  <c r="BD188" i="16"/>
  <c r="H508" i="16"/>
  <c r="AL187" i="16"/>
  <c r="BI187" i="16" s="1"/>
  <c r="AJ186" i="16"/>
  <c r="AG187" i="16"/>
  <c r="AF187" i="16"/>
  <c r="AE187" i="16"/>
  <c r="BG187" i="16" s="1"/>
  <c r="AD187" i="16"/>
  <c r="BF187" i="16" s="1"/>
  <c r="AC187" i="16"/>
  <c r="BE187" i="16" s="1"/>
  <c r="R189" i="16"/>
  <c r="W510" i="16"/>
  <c r="AA188" i="16"/>
  <c r="AH187" i="16"/>
  <c r="S188" i="16"/>
  <c r="V188" i="16"/>
  <c r="AB188" i="16" s="1"/>
  <c r="L509" i="16"/>
  <c r="T509" i="16"/>
  <c r="I510" i="16" a="1"/>
  <c r="I510" i="16" s="1"/>
  <c r="E510" i="16"/>
  <c r="J510" i="16" s="1"/>
  <c r="K510" i="16"/>
  <c r="Q510" i="16" s="1"/>
  <c r="F509" i="16" a="1"/>
  <c r="F509" i="16" s="1"/>
  <c r="G509" i="16" a="1"/>
  <c r="G509" i="16" s="1"/>
  <c r="B512" i="16"/>
  <c r="AM512" i="16" s="1"/>
  <c r="C511" i="16"/>
  <c r="H509" i="16" l="1"/>
  <c r="AI187" i="16"/>
  <c r="AJ187" i="16" s="1"/>
  <c r="AN186" i="16"/>
  <c r="BJ186" i="16" s="1"/>
  <c r="BH186" i="16"/>
  <c r="O189" i="16"/>
  <c r="Y188" i="16"/>
  <c r="P189" i="16" s="1"/>
  <c r="X188" i="16"/>
  <c r="AP188" i="16" s="1"/>
  <c r="W511" i="16"/>
  <c r="AH188" i="16"/>
  <c r="Z188" i="16"/>
  <c r="L510" i="16"/>
  <c r="T510" i="16"/>
  <c r="I511" i="16" a="1"/>
  <c r="I511" i="16" s="1"/>
  <c r="K511" i="16"/>
  <c r="Q511" i="16" s="1"/>
  <c r="E511" i="16"/>
  <c r="J511" i="16" s="1"/>
  <c r="B513" i="16"/>
  <c r="AM513" i="16" s="1"/>
  <c r="C512" i="16"/>
  <c r="F510" i="16" a="1"/>
  <c r="F510" i="16" s="1"/>
  <c r="G510" i="16" a="1"/>
  <c r="G510" i="16" s="1"/>
  <c r="AO189" i="16" l="1"/>
  <c r="BK188" i="16"/>
  <c r="BD189" i="16"/>
  <c r="H510" i="16"/>
  <c r="AN187" i="16"/>
  <c r="BJ187" i="16" s="1"/>
  <c r="BH187" i="16"/>
  <c r="AC188" i="16"/>
  <c r="BE188" i="16" s="1"/>
  <c r="AA189" i="16"/>
  <c r="R190" i="16"/>
  <c r="AG188" i="16"/>
  <c r="AF188" i="16"/>
  <c r="AE188" i="16"/>
  <c r="BG188" i="16" s="1"/>
  <c r="AD188" i="16"/>
  <c r="BF188" i="16" s="1"/>
  <c r="W512" i="16"/>
  <c r="AL188" i="16"/>
  <c r="BI188" i="16" s="1"/>
  <c r="V189" i="16"/>
  <c r="AB189" i="16" s="1"/>
  <c r="S189" i="16"/>
  <c r="L511" i="16"/>
  <c r="T511" i="16"/>
  <c r="B514" i="16"/>
  <c r="AM514" i="16" s="1"/>
  <c r="C513" i="16"/>
  <c r="I512" i="16" a="1"/>
  <c r="I512" i="16" s="1"/>
  <c r="K512" i="16"/>
  <c r="Q512" i="16" s="1"/>
  <c r="E512" i="16"/>
  <c r="J512" i="16" s="1"/>
  <c r="F511" i="16" a="1"/>
  <c r="F511" i="16" s="1"/>
  <c r="G511" i="16" a="1"/>
  <c r="G511" i="16" s="1"/>
  <c r="H511" i="16" l="1"/>
  <c r="AI188" i="16"/>
  <c r="AJ188" i="16" s="1"/>
  <c r="O190" i="16"/>
  <c r="Y189" i="16"/>
  <c r="P190" i="16" s="1"/>
  <c r="X189" i="16"/>
  <c r="AP189" i="16" s="1"/>
  <c r="W513" i="16"/>
  <c r="Z189" i="16"/>
  <c r="L512" i="16"/>
  <c r="T512" i="16"/>
  <c r="I513" i="16" a="1"/>
  <c r="I513" i="16" s="1"/>
  <c r="K513" i="16"/>
  <c r="Q513" i="16" s="1"/>
  <c r="E513" i="16"/>
  <c r="J513" i="16" s="1"/>
  <c r="F512" i="16" a="1"/>
  <c r="F512" i="16" s="1"/>
  <c r="G512" i="16" a="1"/>
  <c r="G512" i="16" s="1"/>
  <c r="B515" i="16"/>
  <c r="AM515" i="16" s="1"/>
  <c r="C514" i="16"/>
  <c r="AO190" i="16" l="1"/>
  <c r="BK189" i="16"/>
  <c r="BD190" i="16"/>
  <c r="H512" i="16"/>
  <c r="AN188" i="16"/>
  <c r="BJ188" i="16" s="1"/>
  <c r="BH188" i="16"/>
  <c r="AC189" i="16"/>
  <c r="BE189" i="16" s="1"/>
  <c r="AL189" i="16"/>
  <c r="BI189" i="16" s="1"/>
  <c r="AG189" i="16"/>
  <c r="AF189" i="16"/>
  <c r="AE189" i="16"/>
  <c r="BG189" i="16" s="1"/>
  <c r="AD189" i="16"/>
  <c r="BF189" i="16" s="1"/>
  <c r="R191" i="16"/>
  <c r="W514" i="16"/>
  <c r="AA190" i="16"/>
  <c r="V190" i="16"/>
  <c r="AB190" i="16" s="1"/>
  <c r="S190" i="16"/>
  <c r="AH189" i="16"/>
  <c r="L513" i="16"/>
  <c r="T513" i="16"/>
  <c r="I514" i="16" a="1"/>
  <c r="I514" i="16" s="1"/>
  <c r="K514" i="16"/>
  <c r="Q514" i="16" s="1"/>
  <c r="E514" i="16"/>
  <c r="J514" i="16" s="1"/>
  <c r="B516" i="16"/>
  <c r="AM516" i="16" s="1"/>
  <c r="C515" i="16"/>
  <c r="F513" i="16" a="1"/>
  <c r="F513" i="16" s="1"/>
  <c r="G513" i="16" a="1"/>
  <c r="G513" i="16" s="1"/>
  <c r="H513" i="16" l="1"/>
  <c r="AI189" i="16"/>
  <c r="AJ189" i="16" s="1"/>
  <c r="O191" i="16"/>
  <c r="Y190" i="16"/>
  <c r="P191" i="16" s="1"/>
  <c r="X190" i="16"/>
  <c r="AP190" i="16" s="1"/>
  <c r="W515" i="16"/>
  <c r="Z190" i="16"/>
  <c r="L514" i="16"/>
  <c r="T514" i="16"/>
  <c r="B517" i="16"/>
  <c r="AM517" i="16" s="1"/>
  <c r="C516" i="16"/>
  <c r="F514" i="16" a="1"/>
  <c r="F514" i="16" s="1"/>
  <c r="G514" i="16" a="1"/>
  <c r="G514" i="16" s="1"/>
  <c r="I515" i="16" a="1"/>
  <c r="I515" i="16" s="1"/>
  <c r="K515" i="16"/>
  <c r="Q515" i="16" s="1"/>
  <c r="E515" i="16"/>
  <c r="J515" i="16" s="1"/>
  <c r="AO191" i="16" l="1"/>
  <c r="BK190" i="16"/>
  <c r="BD191" i="16"/>
  <c r="H514" i="16"/>
  <c r="AN189" i="16"/>
  <c r="BJ189" i="16" s="1"/>
  <c r="BH189" i="16"/>
  <c r="AC190" i="16"/>
  <c r="BE190" i="16" s="1"/>
  <c r="AA191" i="16"/>
  <c r="R192" i="16"/>
  <c r="AG190" i="16"/>
  <c r="AF190" i="16"/>
  <c r="AE190" i="16"/>
  <c r="BG190" i="16" s="1"/>
  <c r="AD190" i="16"/>
  <c r="BF190" i="16" s="1"/>
  <c r="W516" i="16"/>
  <c r="AL190" i="16"/>
  <c r="BI190" i="16" s="1"/>
  <c r="V191" i="16"/>
  <c r="AB191" i="16" s="1"/>
  <c r="S191" i="16"/>
  <c r="AH190" i="16"/>
  <c r="L515" i="16"/>
  <c r="T515" i="16"/>
  <c r="F515" i="16" a="1"/>
  <c r="F515" i="16" s="1"/>
  <c r="G515" i="16" a="1"/>
  <c r="G515" i="16" s="1"/>
  <c r="I516" i="16" a="1"/>
  <c r="I516" i="16" s="1"/>
  <c r="E516" i="16"/>
  <c r="J516" i="16" s="1"/>
  <c r="K516" i="16"/>
  <c r="Q516" i="16" s="1"/>
  <c r="C517" i="16"/>
  <c r="B518" i="16"/>
  <c r="AM518" i="16" s="1"/>
  <c r="H515" i="16" l="1"/>
  <c r="AI190" i="16"/>
  <c r="AJ190" i="16" s="1"/>
  <c r="O192" i="16"/>
  <c r="Y191" i="16"/>
  <c r="P192" i="16" s="1"/>
  <c r="X191" i="16"/>
  <c r="AP191" i="16" s="1"/>
  <c r="W517" i="16"/>
  <c r="AH191" i="16"/>
  <c r="Z191" i="16"/>
  <c r="L516" i="16"/>
  <c r="T516" i="16"/>
  <c r="C518" i="16"/>
  <c r="B519" i="16"/>
  <c r="AM519" i="16" s="1"/>
  <c r="G516" i="16" a="1"/>
  <c r="G516" i="16" s="1"/>
  <c r="F516" i="16" a="1"/>
  <c r="F516" i="16" s="1"/>
  <c r="I517" i="16" a="1"/>
  <c r="I517" i="16" s="1"/>
  <c r="E517" i="16"/>
  <c r="J517" i="16" s="1"/>
  <c r="K517" i="16"/>
  <c r="Q517" i="16" s="1"/>
  <c r="AO192" i="16" l="1"/>
  <c r="BK191" i="16"/>
  <c r="BD192" i="16"/>
  <c r="H516" i="16"/>
  <c r="AN190" i="16"/>
  <c r="BJ190" i="16" s="1"/>
  <c r="BH190" i="16"/>
  <c r="AC191" i="16"/>
  <c r="BE191" i="16" s="1"/>
  <c r="R193" i="16"/>
  <c r="AL191" i="16"/>
  <c r="BI191" i="16" s="1"/>
  <c r="AG191" i="16"/>
  <c r="AF191" i="16"/>
  <c r="AE191" i="16"/>
  <c r="BG191" i="16" s="1"/>
  <c r="AD191" i="16"/>
  <c r="BF191" i="16" s="1"/>
  <c r="W518" i="16"/>
  <c r="AA192" i="16"/>
  <c r="S192" i="16"/>
  <c r="V192" i="16"/>
  <c r="L517" i="16"/>
  <c r="T517" i="16"/>
  <c r="F517" i="16" a="1"/>
  <c r="F517" i="16" s="1"/>
  <c r="G517" i="16" a="1"/>
  <c r="G517" i="16" s="1"/>
  <c r="B520" i="16"/>
  <c r="AM520" i="16" s="1"/>
  <c r="C519" i="16"/>
  <c r="I518" i="16" a="1"/>
  <c r="I518" i="16" s="1"/>
  <c r="E518" i="16"/>
  <c r="J518" i="16" s="1"/>
  <c r="K518" i="16"/>
  <c r="Q518" i="16" s="1"/>
  <c r="H517" i="16" l="1"/>
  <c r="O193" i="16"/>
  <c r="AI191" i="16"/>
  <c r="AJ191" i="16" s="1"/>
  <c r="AB192" i="16"/>
  <c r="Y192" i="16"/>
  <c r="P193" i="16" s="1"/>
  <c r="X192" i="16"/>
  <c r="AP192" i="16" s="1"/>
  <c r="W519" i="16"/>
  <c r="Z192" i="16"/>
  <c r="L518" i="16"/>
  <c r="T518" i="16"/>
  <c r="F518" i="16" a="1"/>
  <c r="F518" i="16" s="1"/>
  <c r="G518" i="16" a="1"/>
  <c r="G518" i="16" s="1"/>
  <c r="I519" i="16" a="1"/>
  <c r="I519" i="16" s="1"/>
  <c r="K519" i="16"/>
  <c r="Q519" i="16" s="1"/>
  <c r="E519" i="16"/>
  <c r="J519" i="16" s="1"/>
  <c r="C520" i="16"/>
  <c r="B521" i="16"/>
  <c r="AM521" i="16" s="1"/>
  <c r="AO193" i="16" l="1"/>
  <c r="BK192" i="16"/>
  <c r="BD193" i="16"/>
  <c r="H518" i="16"/>
  <c r="AN191" i="16"/>
  <c r="BJ191" i="16" s="1"/>
  <c r="BH191" i="16"/>
  <c r="AA193" i="16"/>
  <c r="AG192" i="16"/>
  <c r="AF192" i="16"/>
  <c r="AE192" i="16"/>
  <c r="BG192" i="16" s="1"/>
  <c r="AD192" i="16"/>
  <c r="BF192" i="16" s="1"/>
  <c r="AC192" i="16"/>
  <c r="BE192" i="16" s="1"/>
  <c r="R194" i="16"/>
  <c r="S193" i="16"/>
  <c r="W520" i="16"/>
  <c r="AL192" i="16"/>
  <c r="BI192" i="16" s="1"/>
  <c r="AH192" i="16"/>
  <c r="V193" i="16"/>
  <c r="AB193" i="16" s="1"/>
  <c r="L519" i="16"/>
  <c r="T519" i="16"/>
  <c r="C521" i="16"/>
  <c r="B522" i="16"/>
  <c r="AM522" i="16" s="1"/>
  <c r="I520" i="16" a="1"/>
  <c r="I520" i="16" s="1"/>
  <c r="K520" i="16"/>
  <c r="Q520" i="16" s="1"/>
  <c r="E520" i="16"/>
  <c r="J520" i="16" s="1"/>
  <c r="F519" i="16" a="1"/>
  <c r="F519" i="16" s="1"/>
  <c r="G519" i="16" a="1"/>
  <c r="G519" i="16" s="1"/>
  <c r="H519" i="16" l="1"/>
  <c r="AI192" i="16"/>
  <c r="AJ192" i="16" s="1"/>
  <c r="O194" i="16"/>
  <c r="Y193" i="16"/>
  <c r="P194" i="16" s="1"/>
  <c r="X193" i="16"/>
  <c r="AP193" i="16" s="1"/>
  <c r="W521" i="16"/>
  <c r="AH193" i="16"/>
  <c r="Z193" i="16"/>
  <c r="L520" i="16"/>
  <c r="T520" i="16"/>
  <c r="F520" i="16" a="1"/>
  <c r="F520" i="16" s="1"/>
  <c r="G520" i="16" a="1"/>
  <c r="G520" i="16" s="1"/>
  <c r="C522" i="16"/>
  <c r="B523" i="16"/>
  <c r="AM523" i="16" s="1"/>
  <c r="I521" i="16" a="1"/>
  <c r="I521" i="16" s="1"/>
  <c r="K521" i="16"/>
  <c r="Q521" i="16" s="1"/>
  <c r="E521" i="16"/>
  <c r="J521" i="16" s="1"/>
  <c r="AO194" i="16" l="1"/>
  <c r="BK193" i="16"/>
  <c r="BD194" i="16"/>
  <c r="H520" i="16"/>
  <c r="AN192" i="16"/>
  <c r="BJ192" i="16" s="1"/>
  <c r="BH192" i="16"/>
  <c r="AC193" i="16"/>
  <c r="BE193" i="16" s="1"/>
  <c r="AL193" i="16"/>
  <c r="BI193" i="16" s="1"/>
  <c r="AG193" i="16"/>
  <c r="AF193" i="16"/>
  <c r="AE193" i="16"/>
  <c r="BG193" i="16" s="1"/>
  <c r="AD193" i="16"/>
  <c r="BF193" i="16" s="1"/>
  <c r="R195" i="16"/>
  <c r="W522" i="16"/>
  <c r="AA194" i="16"/>
  <c r="S194" i="16"/>
  <c r="V194" i="16"/>
  <c r="L521" i="16"/>
  <c r="T521" i="16"/>
  <c r="F521" i="16" a="1"/>
  <c r="F521" i="16" s="1"/>
  <c r="G521" i="16" a="1"/>
  <c r="G521" i="16" s="1"/>
  <c r="C523" i="16"/>
  <c r="B524" i="16"/>
  <c r="AM524" i="16" s="1"/>
  <c r="I522" i="16" a="1"/>
  <c r="I522" i="16" s="1"/>
  <c r="K522" i="16"/>
  <c r="Q522" i="16" s="1"/>
  <c r="E522" i="16"/>
  <c r="J522" i="16" s="1"/>
  <c r="H521" i="16" l="1"/>
  <c r="O195" i="16"/>
  <c r="AI193" i="16"/>
  <c r="AJ193" i="16" s="1"/>
  <c r="AB194" i="16"/>
  <c r="Y194" i="16"/>
  <c r="P195" i="16" s="1"/>
  <c r="X194" i="16"/>
  <c r="AP194" i="16" s="1"/>
  <c r="W523" i="16"/>
  <c r="Z194" i="16"/>
  <c r="L522" i="16"/>
  <c r="T522" i="16"/>
  <c r="F522" i="16" a="1"/>
  <c r="F522" i="16" s="1"/>
  <c r="G522" i="16" a="1"/>
  <c r="G522" i="16" s="1"/>
  <c r="B525" i="16"/>
  <c r="AM525" i="16" s="1"/>
  <c r="C524" i="16"/>
  <c r="I523" i="16" a="1"/>
  <c r="I523" i="16" s="1"/>
  <c r="E523" i="16"/>
  <c r="J523" i="16" s="1"/>
  <c r="K523" i="16"/>
  <c r="Q523" i="16" s="1"/>
  <c r="AO195" i="16" l="1"/>
  <c r="BK194" i="16"/>
  <c r="BD195" i="16"/>
  <c r="H522" i="16"/>
  <c r="AN193" i="16"/>
  <c r="BJ193" i="16" s="1"/>
  <c r="BH193" i="16"/>
  <c r="AA195" i="16"/>
  <c r="AG194" i="16"/>
  <c r="AF194" i="16"/>
  <c r="AE194" i="16"/>
  <c r="BG194" i="16" s="1"/>
  <c r="AD194" i="16"/>
  <c r="BF194" i="16" s="1"/>
  <c r="AC194" i="16"/>
  <c r="BE194" i="16" s="1"/>
  <c r="R196" i="16"/>
  <c r="W524" i="16"/>
  <c r="AL194" i="16"/>
  <c r="BI194" i="16" s="1"/>
  <c r="V195" i="16"/>
  <c r="AB195" i="16" s="1"/>
  <c r="S195" i="16"/>
  <c r="AH194" i="16"/>
  <c r="L523" i="16"/>
  <c r="T523" i="16"/>
  <c r="F523" i="16" a="1"/>
  <c r="F523" i="16" s="1"/>
  <c r="G523" i="16" a="1"/>
  <c r="G523" i="16" s="1"/>
  <c r="I524" i="16" a="1"/>
  <c r="I524" i="16" s="1"/>
  <c r="K524" i="16"/>
  <c r="Q524" i="16" s="1"/>
  <c r="E524" i="16"/>
  <c r="J524" i="16" s="1"/>
  <c r="B526" i="16"/>
  <c r="AM526" i="16" s="1"/>
  <c r="C525" i="16"/>
  <c r="H523" i="16" l="1"/>
  <c r="AI194" i="16"/>
  <c r="AJ194" i="16" s="1"/>
  <c r="O196" i="16"/>
  <c r="Y195" i="16"/>
  <c r="P196" i="16" s="1"/>
  <c r="X195" i="16"/>
  <c r="AP195" i="16" s="1"/>
  <c r="W525" i="16"/>
  <c r="Z195" i="16"/>
  <c r="L524" i="16"/>
  <c r="T524" i="16"/>
  <c r="I525" i="16" a="1"/>
  <c r="I525" i="16" s="1"/>
  <c r="K525" i="16"/>
  <c r="Q525" i="16" s="1"/>
  <c r="E525" i="16"/>
  <c r="J525" i="16" s="1"/>
  <c r="C526" i="16"/>
  <c r="B527" i="16"/>
  <c r="AM527" i="16" s="1"/>
  <c r="F524" i="16" a="1"/>
  <c r="F524" i="16" s="1"/>
  <c r="G524" i="16" a="1"/>
  <c r="G524" i="16" s="1"/>
  <c r="AO196" i="16" l="1"/>
  <c r="BK195" i="16"/>
  <c r="BD196" i="16"/>
  <c r="H524" i="16"/>
  <c r="AN194" i="16"/>
  <c r="BJ194" i="16" s="1"/>
  <c r="BH194" i="16"/>
  <c r="AC195" i="16"/>
  <c r="BE195" i="16" s="1"/>
  <c r="AL195" i="16"/>
  <c r="BI195" i="16" s="1"/>
  <c r="AG195" i="16"/>
  <c r="AF195" i="16"/>
  <c r="AE195" i="16"/>
  <c r="BG195" i="16" s="1"/>
  <c r="AD195" i="16"/>
  <c r="BF195" i="16" s="1"/>
  <c r="R197" i="16"/>
  <c r="W526" i="16"/>
  <c r="AA196" i="16"/>
  <c r="AH195" i="16"/>
  <c r="S196" i="16"/>
  <c r="V196" i="16"/>
  <c r="AB196" i="16" s="1"/>
  <c r="L525" i="16"/>
  <c r="T525" i="16"/>
  <c r="B528" i="16"/>
  <c r="AM528" i="16" s="1"/>
  <c r="C527" i="16"/>
  <c r="I526" i="16" a="1"/>
  <c r="I526" i="16" s="1"/>
  <c r="E526" i="16"/>
  <c r="J526" i="16" s="1"/>
  <c r="K526" i="16"/>
  <c r="Q526" i="16" s="1"/>
  <c r="G525" i="16" a="1"/>
  <c r="G525" i="16" s="1"/>
  <c r="F525" i="16" a="1"/>
  <c r="F525" i="16" s="1"/>
  <c r="H525" i="16" l="1"/>
  <c r="AI195" i="16"/>
  <c r="AJ195" i="16" s="1"/>
  <c r="O197" i="16"/>
  <c r="Y196" i="16"/>
  <c r="P197" i="16" s="1"/>
  <c r="X196" i="16"/>
  <c r="AP196" i="16" s="1"/>
  <c r="W527" i="16"/>
  <c r="AH196" i="16"/>
  <c r="Z196" i="16"/>
  <c r="L526" i="16"/>
  <c r="T526" i="16"/>
  <c r="F526" i="16" a="1"/>
  <c r="F526" i="16" s="1"/>
  <c r="G526" i="16" a="1"/>
  <c r="G526" i="16" s="1"/>
  <c r="C528" i="16"/>
  <c r="B529" i="16"/>
  <c r="AM529" i="16" s="1"/>
  <c r="I527" i="16" a="1"/>
  <c r="I527" i="16" s="1"/>
  <c r="K527" i="16"/>
  <c r="Q527" i="16" s="1"/>
  <c r="E527" i="16"/>
  <c r="J527" i="16" s="1"/>
  <c r="AO197" i="16" l="1"/>
  <c r="BK196" i="16"/>
  <c r="BD197" i="16"/>
  <c r="H526" i="16"/>
  <c r="AN195" i="16"/>
  <c r="BJ195" i="16" s="1"/>
  <c r="BH195" i="16"/>
  <c r="AC196" i="16"/>
  <c r="BE196" i="16" s="1"/>
  <c r="AA197" i="16"/>
  <c r="AG196" i="16"/>
  <c r="AF196" i="16"/>
  <c r="AE196" i="16"/>
  <c r="BG196" i="16" s="1"/>
  <c r="AD196" i="16"/>
  <c r="BF196" i="16" s="1"/>
  <c r="R198" i="16"/>
  <c r="W528" i="16"/>
  <c r="AL196" i="16"/>
  <c r="BI196" i="16" s="1"/>
  <c r="V197" i="16"/>
  <c r="AB197" i="16" s="1"/>
  <c r="S197" i="16"/>
  <c r="L527" i="16"/>
  <c r="T527" i="16"/>
  <c r="F527" i="16" a="1"/>
  <c r="F527" i="16" s="1"/>
  <c r="G527" i="16" a="1"/>
  <c r="G527" i="16" s="1"/>
  <c r="B530" i="16"/>
  <c r="AM530" i="16" s="1"/>
  <c r="C529" i="16"/>
  <c r="I528" i="16" a="1"/>
  <c r="I528" i="16" s="1"/>
  <c r="K528" i="16"/>
  <c r="Q528" i="16" s="1"/>
  <c r="E528" i="16"/>
  <c r="J528" i="16" s="1"/>
  <c r="H527" i="16" l="1"/>
  <c r="AI196" i="16"/>
  <c r="AJ196" i="16" s="1"/>
  <c r="O198" i="16"/>
  <c r="Y197" i="16"/>
  <c r="P198" i="16" s="1"/>
  <c r="X197" i="16"/>
  <c r="AP197" i="16" s="1"/>
  <c r="W529" i="16"/>
  <c r="AH197" i="16"/>
  <c r="Z197" i="16"/>
  <c r="L528" i="16"/>
  <c r="T528" i="16"/>
  <c r="F528" i="16" a="1"/>
  <c r="F528" i="16" s="1"/>
  <c r="G528" i="16" a="1"/>
  <c r="G528" i="16" s="1"/>
  <c r="I529" i="16" a="1"/>
  <c r="I529" i="16" s="1"/>
  <c r="K529" i="16"/>
  <c r="Q529" i="16" s="1"/>
  <c r="E529" i="16"/>
  <c r="J529" i="16" s="1"/>
  <c r="C530" i="16"/>
  <c r="B531" i="16"/>
  <c r="AM531" i="16" s="1"/>
  <c r="AO198" i="16" l="1"/>
  <c r="BK197" i="16"/>
  <c r="BD198" i="16"/>
  <c r="H528" i="16"/>
  <c r="AN196" i="16"/>
  <c r="BJ196" i="16" s="1"/>
  <c r="BH196" i="16"/>
  <c r="AC197" i="16"/>
  <c r="BE197" i="16" s="1"/>
  <c r="AL197" i="16"/>
  <c r="BI197" i="16" s="1"/>
  <c r="R199" i="16"/>
  <c r="AG197" i="16"/>
  <c r="AF197" i="16"/>
  <c r="AE197" i="16"/>
  <c r="BG197" i="16" s="1"/>
  <c r="AD197" i="16"/>
  <c r="BF197" i="16" s="1"/>
  <c r="W530" i="16"/>
  <c r="AA198" i="16"/>
  <c r="V198" i="16"/>
  <c r="AB198" i="16" s="1"/>
  <c r="S198" i="16"/>
  <c r="L529" i="16"/>
  <c r="T529" i="16"/>
  <c r="C531" i="16"/>
  <c r="B532" i="16"/>
  <c r="AM532" i="16" s="1"/>
  <c r="I530" i="16" a="1"/>
  <c r="I530" i="16" s="1"/>
  <c r="E530" i="16"/>
  <c r="J530" i="16" s="1"/>
  <c r="K530" i="16"/>
  <c r="Q530" i="16" s="1"/>
  <c r="F529" i="16" a="1"/>
  <c r="F529" i="16" s="1"/>
  <c r="G529" i="16" a="1"/>
  <c r="G529" i="16" s="1"/>
  <c r="H529" i="16" l="1"/>
  <c r="AI197" i="16"/>
  <c r="AJ197" i="16" s="1"/>
  <c r="O199" i="16"/>
  <c r="Y198" i="16"/>
  <c r="P199" i="16" s="1"/>
  <c r="X198" i="16"/>
  <c r="AP198" i="16" s="1"/>
  <c r="W531" i="16"/>
  <c r="Z198" i="16"/>
  <c r="L530" i="16"/>
  <c r="T530" i="16"/>
  <c r="F530" i="16" a="1"/>
  <c r="F530" i="16" s="1"/>
  <c r="G530" i="16" a="1"/>
  <c r="G530" i="16" s="1"/>
  <c r="B533" i="16"/>
  <c r="AM533" i="16" s="1"/>
  <c r="C532" i="16"/>
  <c r="I531" i="16" a="1"/>
  <c r="I531" i="16" s="1"/>
  <c r="K531" i="16"/>
  <c r="Q531" i="16" s="1"/>
  <c r="E531" i="16"/>
  <c r="J531" i="16" s="1"/>
  <c r="AO199" i="16" l="1"/>
  <c r="BK198" i="16"/>
  <c r="BD199" i="16"/>
  <c r="H530" i="16"/>
  <c r="AN197" i="16"/>
  <c r="BJ197" i="16" s="1"/>
  <c r="BH197" i="16"/>
  <c r="AC198" i="16"/>
  <c r="BE198" i="16" s="1"/>
  <c r="AA199" i="16"/>
  <c r="AG198" i="16"/>
  <c r="AF198" i="16"/>
  <c r="AE198" i="16"/>
  <c r="BG198" i="16" s="1"/>
  <c r="AD198" i="16"/>
  <c r="BF198" i="16" s="1"/>
  <c r="R200" i="16"/>
  <c r="W532" i="16"/>
  <c r="AL198" i="16"/>
  <c r="BI198" i="16" s="1"/>
  <c r="AH198" i="16"/>
  <c r="V199" i="16"/>
  <c r="S199" i="16"/>
  <c r="L531" i="16"/>
  <c r="T531" i="16"/>
  <c r="I532" i="16" a="1"/>
  <c r="I532" i="16" s="1"/>
  <c r="K532" i="16"/>
  <c r="Q532" i="16" s="1"/>
  <c r="E532" i="16"/>
  <c r="J532" i="16" s="1"/>
  <c r="B534" i="16"/>
  <c r="AM534" i="16" s="1"/>
  <c r="C533" i="16"/>
  <c r="F531" i="16" a="1"/>
  <c r="F531" i="16" s="1"/>
  <c r="G531" i="16" a="1"/>
  <c r="G531" i="16" s="1"/>
  <c r="H531" i="16" l="1"/>
  <c r="AI198" i="16"/>
  <c r="AJ198" i="16" s="1"/>
  <c r="O200" i="16"/>
  <c r="AB199" i="16"/>
  <c r="Y199" i="16"/>
  <c r="P200" i="16" s="1"/>
  <c r="X199" i="16"/>
  <c r="AP199" i="16" s="1"/>
  <c r="W533" i="16"/>
  <c r="Z199" i="16"/>
  <c r="L532" i="16"/>
  <c r="T532" i="16"/>
  <c r="I533" i="16" a="1"/>
  <c r="I533" i="16" s="1"/>
  <c r="K533" i="16"/>
  <c r="Q533" i="16" s="1"/>
  <c r="E533" i="16"/>
  <c r="J533" i="16" s="1"/>
  <c r="B535" i="16"/>
  <c r="AM535" i="16" s="1"/>
  <c r="C534" i="16"/>
  <c r="F532" i="16" a="1"/>
  <c r="F532" i="16" s="1"/>
  <c r="G532" i="16" a="1"/>
  <c r="G532" i="16" s="1"/>
  <c r="AO200" i="16" l="1"/>
  <c r="BK199" i="16"/>
  <c r="BD200" i="16"/>
  <c r="H532" i="16"/>
  <c r="AN198" i="16"/>
  <c r="BJ198" i="16" s="1"/>
  <c r="BH198" i="16"/>
  <c r="R201" i="16"/>
  <c r="AL199" i="16"/>
  <c r="BI199" i="16" s="1"/>
  <c r="AG199" i="16"/>
  <c r="AF199" i="16"/>
  <c r="AE199" i="16"/>
  <c r="BG199" i="16" s="1"/>
  <c r="AD199" i="16"/>
  <c r="BF199" i="16" s="1"/>
  <c r="AC199" i="16"/>
  <c r="BE199" i="16" s="1"/>
  <c r="W534" i="16"/>
  <c r="AA200" i="16"/>
  <c r="AH199" i="16"/>
  <c r="V200" i="16"/>
  <c r="S200" i="16"/>
  <c r="L533" i="16"/>
  <c r="T533" i="16"/>
  <c r="I534" i="16" a="1"/>
  <c r="I534" i="16" s="1"/>
  <c r="K534" i="16"/>
  <c r="Q534" i="16" s="1"/>
  <c r="E534" i="16"/>
  <c r="J534" i="16" s="1"/>
  <c r="B536" i="16"/>
  <c r="AM536" i="16" s="1"/>
  <c r="C535" i="16"/>
  <c r="F533" i="16" a="1"/>
  <c r="F533" i="16" s="1"/>
  <c r="G533" i="16" a="1"/>
  <c r="G533" i="16" s="1"/>
  <c r="H533" i="16" l="1"/>
  <c r="AI199" i="16"/>
  <c r="AJ199" i="16" s="1"/>
  <c r="O201" i="16"/>
  <c r="AB200" i="16"/>
  <c r="Y200" i="16"/>
  <c r="P201" i="16" s="1"/>
  <c r="X200" i="16"/>
  <c r="AP200" i="16" s="1"/>
  <c r="W535" i="16"/>
  <c r="Z200" i="16"/>
  <c r="L534" i="16"/>
  <c r="T534" i="16"/>
  <c r="I535" i="16" a="1"/>
  <c r="I535" i="16" s="1"/>
  <c r="K535" i="16"/>
  <c r="Q535" i="16" s="1"/>
  <c r="E535" i="16"/>
  <c r="J535" i="16" s="1"/>
  <c r="B537" i="16"/>
  <c r="AM537" i="16" s="1"/>
  <c r="C536" i="16"/>
  <c r="F534" i="16" a="1"/>
  <c r="F534" i="16" s="1"/>
  <c r="G534" i="16" a="1"/>
  <c r="G534" i="16" s="1"/>
  <c r="AO201" i="16" l="1"/>
  <c r="BK200" i="16"/>
  <c r="BD201" i="16"/>
  <c r="H534" i="16"/>
  <c r="AN199" i="16"/>
  <c r="BJ199" i="16" s="1"/>
  <c r="BH199" i="16"/>
  <c r="AA201" i="16"/>
  <c r="AG200" i="16"/>
  <c r="AF200" i="16"/>
  <c r="AE200" i="16"/>
  <c r="BG200" i="16" s="1"/>
  <c r="AD200" i="16"/>
  <c r="BF200" i="16" s="1"/>
  <c r="AC200" i="16"/>
  <c r="BE200" i="16" s="1"/>
  <c r="R202" i="16"/>
  <c r="W536" i="16"/>
  <c r="AL200" i="16"/>
  <c r="BI200" i="16" s="1"/>
  <c r="S201" i="16"/>
  <c r="V201" i="16"/>
  <c r="AB201" i="16" s="1"/>
  <c r="AH200" i="16"/>
  <c r="L535" i="16"/>
  <c r="T535" i="16"/>
  <c r="I536" i="16" a="1"/>
  <c r="I536" i="16" s="1"/>
  <c r="K536" i="16"/>
  <c r="Q536" i="16" s="1"/>
  <c r="E536" i="16"/>
  <c r="J536" i="16" s="1"/>
  <c r="B538" i="16"/>
  <c r="AM538" i="16" s="1"/>
  <c r="C537" i="16"/>
  <c r="F535" i="16" a="1"/>
  <c r="F535" i="16" s="1"/>
  <c r="G535" i="16" a="1"/>
  <c r="G535" i="16" s="1"/>
  <c r="H535" i="16" l="1"/>
  <c r="AI200" i="16"/>
  <c r="AJ200" i="16" s="1"/>
  <c r="O202" i="16"/>
  <c r="Y201" i="16"/>
  <c r="P202" i="16" s="1"/>
  <c r="X201" i="16"/>
  <c r="AP201" i="16" s="1"/>
  <c r="W537" i="16"/>
  <c r="AH201" i="16"/>
  <c r="Z201" i="16"/>
  <c r="L536" i="16"/>
  <c r="T536" i="16"/>
  <c r="I537" i="16" a="1"/>
  <c r="I537" i="16" s="1"/>
  <c r="K537" i="16"/>
  <c r="Q537" i="16" s="1"/>
  <c r="E537" i="16"/>
  <c r="J537" i="16" s="1"/>
  <c r="B539" i="16"/>
  <c r="AM539" i="16" s="1"/>
  <c r="C538" i="16"/>
  <c r="F536" i="16" a="1"/>
  <c r="F536" i="16" s="1"/>
  <c r="G536" i="16" a="1"/>
  <c r="G536" i="16" s="1"/>
  <c r="AO202" i="16" l="1"/>
  <c r="BK201" i="16"/>
  <c r="BD202" i="16"/>
  <c r="H536" i="16"/>
  <c r="AN200" i="16"/>
  <c r="BJ200" i="16" s="1"/>
  <c r="BH200" i="16"/>
  <c r="AC201" i="16"/>
  <c r="BE201" i="16" s="1"/>
  <c r="AL201" i="16"/>
  <c r="BI201" i="16" s="1"/>
  <c r="AG201" i="16"/>
  <c r="AF201" i="16"/>
  <c r="AE201" i="16"/>
  <c r="BG201" i="16" s="1"/>
  <c r="AD201" i="16"/>
  <c r="BF201" i="16" s="1"/>
  <c r="R203" i="16"/>
  <c r="W538" i="16"/>
  <c r="AA202" i="16"/>
  <c r="V202" i="16"/>
  <c r="S202" i="16"/>
  <c r="L537" i="16"/>
  <c r="T537" i="16"/>
  <c r="I538" i="16" a="1"/>
  <c r="I538" i="16" s="1"/>
  <c r="K538" i="16"/>
  <c r="Q538" i="16" s="1"/>
  <c r="E538" i="16"/>
  <c r="J538" i="16" s="1"/>
  <c r="B540" i="16"/>
  <c r="AM540" i="16" s="1"/>
  <c r="C539" i="16"/>
  <c r="G537" i="16" a="1"/>
  <c r="G537" i="16" s="1"/>
  <c r="F537" i="16" a="1"/>
  <c r="F537" i="16" s="1"/>
  <c r="H537" i="16" l="1"/>
  <c r="AI201" i="16"/>
  <c r="AJ201" i="16" s="1"/>
  <c r="O203" i="16"/>
  <c r="AB202" i="16"/>
  <c r="AH202" i="16" s="1"/>
  <c r="Y202" i="16"/>
  <c r="P203" i="16" s="1"/>
  <c r="X202" i="16"/>
  <c r="AP202" i="16" s="1"/>
  <c r="W539" i="16"/>
  <c r="Z202" i="16"/>
  <c r="L538" i="16"/>
  <c r="T538" i="16"/>
  <c r="I539" i="16" a="1"/>
  <c r="I539" i="16" s="1"/>
  <c r="K539" i="16"/>
  <c r="Q539" i="16" s="1"/>
  <c r="E539" i="16"/>
  <c r="J539" i="16" s="1"/>
  <c r="B541" i="16"/>
  <c r="AM541" i="16" s="1"/>
  <c r="C540" i="16"/>
  <c r="F538" i="16" a="1"/>
  <c r="F538" i="16" s="1"/>
  <c r="G538" i="16" a="1"/>
  <c r="G538" i="16" s="1"/>
  <c r="AO203" i="16" l="1"/>
  <c r="BK202" i="16"/>
  <c r="BD203" i="16"/>
  <c r="H538" i="16"/>
  <c r="AN201" i="16"/>
  <c r="BJ201" i="16" s="1"/>
  <c r="BH201" i="16"/>
  <c r="R204" i="16"/>
  <c r="AA203" i="16"/>
  <c r="AG202" i="16"/>
  <c r="AF202" i="16"/>
  <c r="AE202" i="16"/>
  <c r="BG202" i="16" s="1"/>
  <c r="AD202" i="16"/>
  <c r="BF202" i="16" s="1"/>
  <c r="AC202" i="16"/>
  <c r="BE202" i="16" s="1"/>
  <c r="W540" i="16"/>
  <c r="AL202" i="16"/>
  <c r="BI202" i="16" s="1"/>
  <c r="S203" i="16"/>
  <c r="V203" i="16"/>
  <c r="L539" i="16"/>
  <c r="T539" i="16"/>
  <c r="B542" i="16"/>
  <c r="AM542" i="16" s="1"/>
  <c r="C541" i="16"/>
  <c r="F539" i="16" a="1"/>
  <c r="F539" i="16" s="1"/>
  <c r="G539" i="16" a="1"/>
  <c r="G539" i="16" s="1"/>
  <c r="I540" i="16" a="1"/>
  <c r="I540" i="16" s="1"/>
  <c r="E540" i="16"/>
  <c r="J540" i="16" s="1"/>
  <c r="K540" i="16"/>
  <c r="Q540" i="16" s="1"/>
  <c r="H539" i="16" l="1"/>
  <c r="O204" i="16"/>
  <c r="AI202" i="16"/>
  <c r="AJ202" i="16" s="1"/>
  <c r="AB203" i="16"/>
  <c r="Y203" i="16"/>
  <c r="P204" i="16" s="1"/>
  <c r="X203" i="16"/>
  <c r="AP203" i="16" s="1"/>
  <c r="W541" i="16"/>
  <c r="Z203" i="16"/>
  <c r="L540" i="16"/>
  <c r="T540" i="16"/>
  <c r="F540" i="16" a="1"/>
  <c r="F540" i="16" s="1"/>
  <c r="G540" i="16" a="1"/>
  <c r="G540" i="16" s="1"/>
  <c r="I541" i="16" a="1"/>
  <c r="I541" i="16" s="1"/>
  <c r="E541" i="16"/>
  <c r="J541" i="16" s="1"/>
  <c r="K541" i="16"/>
  <c r="Q541" i="16" s="1"/>
  <c r="B543" i="16"/>
  <c r="AM543" i="16" s="1"/>
  <c r="C542" i="16"/>
  <c r="AO204" i="16" l="1"/>
  <c r="BK203" i="16"/>
  <c r="BD204" i="16"/>
  <c r="H540" i="16"/>
  <c r="AN202" i="16"/>
  <c r="BJ202" i="16" s="1"/>
  <c r="BH202" i="16"/>
  <c r="R205" i="16"/>
  <c r="AL203" i="16"/>
  <c r="BI203" i="16" s="1"/>
  <c r="AG203" i="16"/>
  <c r="AF203" i="16"/>
  <c r="AE203" i="16"/>
  <c r="BG203" i="16" s="1"/>
  <c r="AD203" i="16"/>
  <c r="BF203" i="16" s="1"/>
  <c r="AC203" i="16"/>
  <c r="BE203" i="16" s="1"/>
  <c r="W542" i="16"/>
  <c r="AA204" i="16"/>
  <c r="AH203" i="16"/>
  <c r="V204" i="16"/>
  <c r="AB204" i="16" s="1"/>
  <c r="S204" i="16"/>
  <c r="L541" i="16"/>
  <c r="T541" i="16"/>
  <c r="F541" i="16" a="1"/>
  <c r="F541" i="16" s="1"/>
  <c r="G541" i="16" a="1"/>
  <c r="G541" i="16" s="1"/>
  <c r="I542" i="16" a="1"/>
  <c r="I542" i="16" s="1"/>
  <c r="E542" i="16"/>
  <c r="J542" i="16" s="1"/>
  <c r="K542" i="16"/>
  <c r="Q542" i="16" s="1"/>
  <c r="C543" i="16"/>
  <c r="B544" i="16"/>
  <c r="AM544" i="16" s="1"/>
  <c r="H541" i="16" l="1"/>
  <c r="AI203" i="16"/>
  <c r="AJ203" i="16" s="1"/>
  <c r="O205" i="16"/>
  <c r="Y204" i="16"/>
  <c r="P205" i="16" s="1"/>
  <c r="X204" i="16"/>
  <c r="AP204" i="16" s="1"/>
  <c r="W543" i="16"/>
  <c r="AH204" i="16"/>
  <c r="Z204" i="16"/>
  <c r="L542" i="16"/>
  <c r="T542" i="16"/>
  <c r="B545" i="16"/>
  <c r="AM545" i="16" s="1"/>
  <c r="C544" i="16"/>
  <c r="I543" i="16" a="1"/>
  <c r="I543" i="16" s="1"/>
  <c r="K543" i="16"/>
  <c r="Q543" i="16" s="1"/>
  <c r="E543" i="16"/>
  <c r="J543" i="16" s="1"/>
  <c r="F542" i="16" a="1"/>
  <c r="F542" i="16" s="1"/>
  <c r="G542" i="16" a="1"/>
  <c r="G542" i="16" s="1"/>
  <c r="AO205" i="16" l="1"/>
  <c r="BK204" i="16"/>
  <c r="BD205" i="16"/>
  <c r="H542" i="16"/>
  <c r="AN203" i="16"/>
  <c r="BJ203" i="16" s="1"/>
  <c r="BH203" i="16"/>
  <c r="AC204" i="16"/>
  <c r="BE204" i="16" s="1"/>
  <c r="AA205" i="16"/>
  <c r="AG204" i="16"/>
  <c r="AF204" i="16"/>
  <c r="AE204" i="16"/>
  <c r="BG204" i="16" s="1"/>
  <c r="AD204" i="16"/>
  <c r="BF204" i="16" s="1"/>
  <c r="R206" i="16"/>
  <c r="W544" i="16"/>
  <c r="AL204" i="16"/>
  <c r="BI204" i="16" s="1"/>
  <c r="V205" i="16"/>
  <c r="AB205" i="16" s="1"/>
  <c r="S205" i="16"/>
  <c r="L543" i="16"/>
  <c r="T543" i="16"/>
  <c r="F543" i="16" a="1"/>
  <c r="F543" i="16" s="1"/>
  <c r="G543" i="16" a="1"/>
  <c r="G543" i="16" s="1"/>
  <c r="I544" i="16" a="1"/>
  <c r="I544" i="16" s="1"/>
  <c r="K544" i="16"/>
  <c r="Q544" i="16" s="1"/>
  <c r="E544" i="16"/>
  <c r="J544" i="16" s="1"/>
  <c r="B546" i="16"/>
  <c r="AM546" i="16" s="1"/>
  <c r="C545" i="16"/>
  <c r="H543" i="16" l="1"/>
  <c r="AI204" i="16"/>
  <c r="AJ204" i="16" s="1"/>
  <c r="O206" i="16"/>
  <c r="Y205" i="16"/>
  <c r="P206" i="16" s="1"/>
  <c r="X205" i="16"/>
  <c r="AP205" i="16" s="1"/>
  <c r="W545" i="16"/>
  <c r="AH205" i="16"/>
  <c r="Z205" i="16"/>
  <c r="L544" i="16"/>
  <c r="T544" i="16"/>
  <c r="I545" i="16" a="1"/>
  <c r="I545" i="16" s="1"/>
  <c r="K545" i="16"/>
  <c r="Q545" i="16" s="1"/>
  <c r="E545" i="16"/>
  <c r="J545" i="16" s="1"/>
  <c r="B547" i="16"/>
  <c r="AM547" i="16" s="1"/>
  <c r="C546" i="16"/>
  <c r="F544" i="16" a="1"/>
  <c r="F544" i="16" s="1"/>
  <c r="G544" i="16" a="1"/>
  <c r="G544" i="16" s="1"/>
  <c r="AO206" i="16" l="1"/>
  <c r="BK205" i="16"/>
  <c r="BD206" i="16"/>
  <c r="H544" i="16"/>
  <c r="AN204" i="16"/>
  <c r="BJ204" i="16" s="1"/>
  <c r="BH204" i="16"/>
  <c r="R207" i="16"/>
  <c r="AC205" i="16"/>
  <c r="BE205" i="16" s="1"/>
  <c r="AL205" i="16"/>
  <c r="BI205" i="16" s="1"/>
  <c r="AG205" i="16"/>
  <c r="AF205" i="16"/>
  <c r="AE205" i="16"/>
  <c r="BG205" i="16" s="1"/>
  <c r="AD205" i="16"/>
  <c r="BF205" i="16" s="1"/>
  <c r="W546" i="16"/>
  <c r="AA206" i="16"/>
  <c r="V206" i="16"/>
  <c r="AB206" i="16" s="1"/>
  <c r="S206" i="16"/>
  <c r="L545" i="16"/>
  <c r="T545" i="16"/>
  <c r="I546" i="16" a="1"/>
  <c r="I546" i="16" s="1"/>
  <c r="K546" i="16"/>
  <c r="Q546" i="16" s="1"/>
  <c r="E546" i="16"/>
  <c r="J546" i="16" s="1"/>
  <c r="B548" i="16"/>
  <c r="AM548" i="16" s="1"/>
  <c r="C547" i="16"/>
  <c r="F545" i="16" a="1"/>
  <c r="F545" i="16" s="1"/>
  <c r="G545" i="16" a="1"/>
  <c r="G545" i="16" s="1"/>
  <c r="H545" i="16" l="1"/>
  <c r="AI205" i="16"/>
  <c r="AJ205" i="16" s="1"/>
  <c r="O207" i="16"/>
  <c r="Y206" i="16"/>
  <c r="P207" i="16" s="1"/>
  <c r="X206" i="16"/>
  <c r="AP206" i="16" s="1"/>
  <c r="W547" i="16"/>
  <c r="Z206" i="16"/>
  <c r="AH206" i="16"/>
  <c r="L546" i="16"/>
  <c r="T546" i="16"/>
  <c r="I547" i="16" a="1"/>
  <c r="I547" i="16" s="1"/>
  <c r="E547" i="16"/>
  <c r="J547" i="16" s="1"/>
  <c r="K547" i="16"/>
  <c r="Q547" i="16" s="1"/>
  <c r="B549" i="16"/>
  <c r="AM549" i="16" s="1"/>
  <c r="C548" i="16"/>
  <c r="G546" i="16" a="1"/>
  <c r="G546" i="16" s="1"/>
  <c r="F546" i="16" a="1"/>
  <c r="F546" i="16" s="1"/>
  <c r="AO207" i="16" l="1"/>
  <c r="BK206" i="16"/>
  <c r="BD207" i="16"/>
  <c r="H546" i="16"/>
  <c r="AN205" i="16"/>
  <c r="BJ205" i="16" s="1"/>
  <c r="BH205" i="16"/>
  <c r="AC206" i="16"/>
  <c r="BE206" i="16" s="1"/>
  <c r="R208" i="16"/>
  <c r="AA207" i="16"/>
  <c r="AG206" i="16"/>
  <c r="AF206" i="16"/>
  <c r="AE206" i="16"/>
  <c r="BG206" i="16" s="1"/>
  <c r="AD206" i="16"/>
  <c r="W548" i="16"/>
  <c r="AL206" i="16"/>
  <c r="BI206" i="16" s="1"/>
  <c r="V207" i="16"/>
  <c r="AB207" i="16" s="1"/>
  <c r="S207" i="16"/>
  <c r="L547" i="16"/>
  <c r="T547" i="16"/>
  <c r="F547" i="16" a="1"/>
  <c r="F547" i="16" s="1"/>
  <c r="G547" i="16" a="1"/>
  <c r="G547" i="16" s="1"/>
  <c r="I548" i="16" a="1"/>
  <c r="I548" i="16" s="1"/>
  <c r="K548" i="16"/>
  <c r="Q548" i="16" s="1"/>
  <c r="E548" i="16"/>
  <c r="J548" i="16" s="1"/>
  <c r="B550" i="16"/>
  <c r="AM550" i="16" s="1"/>
  <c r="C549" i="16"/>
  <c r="H547" i="16" l="1"/>
  <c r="AI206" i="16"/>
  <c r="AJ206" i="16" s="1"/>
  <c r="BF206" i="16"/>
  <c r="O208" i="16"/>
  <c r="Y207" i="16"/>
  <c r="P208" i="16" s="1"/>
  <c r="X207" i="16"/>
  <c r="AP207" i="16" s="1"/>
  <c r="W549" i="16"/>
  <c r="AH207" i="16"/>
  <c r="Z207" i="16"/>
  <c r="L548" i="16"/>
  <c r="T548" i="16"/>
  <c r="I549" i="16" a="1"/>
  <c r="I549" i="16" s="1"/>
  <c r="E549" i="16"/>
  <c r="J549" i="16" s="1"/>
  <c r="K549" i="16"/>
  <c r="Q549" i="16" s="1"/>
  <c r="B551" i="16"/>
  <c r="AM551" i="16" s="1"/>
  <c r="C550" i="16"/>
  <c r="F548" i="16" a="1"/>
  <c r="F548" i="16" s="1"/>
  <c r="G548" i="16" a="1"/>
  <c r="G548" i="16" s="1"/>
  <c r="AO208" i="16" l="1"/>
  <c r="BK207" i="16"/>
  <c r="BD208" i="16"/>
  <c r="H548" i="16"/>
  <c r="AN206" i="16"/>
  <c r="BJ206" i="16" s="1"/>
  <c r="BH206" i="16"/>
  <c r="AC207" i="16"/>
  <c r="BE207" i="16" s="1"/>
  <c r="R209" i="16"/>
  <c r="AL207" i="16"/>
  <c r="BI207" i="16" s="1"/>
  <c r="AG207" i="16"/>
  <c r="AF207" i="16"/>
  <c r="AE207" i="16"/>
  <c r="BG207" i="16" s="1"/>
  <c r="AD207" i="16"/>
  <c r="BF207" i="16" s="1"/>
  <c r="W550" i="16"/>
  <c r="AA208" i="16"/>
  <c r="S208" i="16"/>
  <c r="V208" i="16"/>
  <c r="L549" i="16"/>
  <c r="T549" i="16"/>
  <c r="I550" i="16" a="1"/>
  <c r="I550" i="16" s="1"/>
  <c r="E550" i="16"/>
  <c r="J550" i="16" s="1"/>
  <c r="K550" i="16"/>
  <c r="Q550" i="16" s="1"/>
  <c r="B552" i="16"/>
  <c r="AM552" i="16" s="1"/>
  <c r="C551" i="16"/>
  <c r="F549" i="16" a="1"/>
  <c r="F549" i="16" s="1"/>
  <c r="G549" i="16" a="1"/>
  <c r="G549" i="16" s="1"/>
  <c r="H549" i="16" l="1"/>
  <c r="AI207" i="16"/>
  <c r="AJ207" i="16" s="1"/>
  <c r="O209" i="16"/>
  <c r="AB208" i="16"/>
  <c r="Y208" i="16"/>
  <c r="P209" i="16" s="1"/>
  <c r="X208" i="16"/>
  <c r="AP208" i="16" s="1"/>
  <c r="W551" i="16"/>
  <c r="Z208" i="16"/>
  <c r="L550" i="16"/>
  <c r="T550" i="16"/>
  <c r="F550" i="16" a="1"/>
  <c r="F550" i="16" s="1"/>
  <c r="G550" i="16" a="1"/>
  <c r="G550" i="16" s="1"/>
  <c r="I551" i="16" a="1"/>
  <c r="I551" i="16" s="1"/>
  <c r="K551" i="16"/>
  <c r="Q551" i="16" s="1"/>
  <c r="E551" i="16"/>
  <c r="J551" i="16" s="1"/>
  <c r="B553" i="16"/>
  <c r="AM553" i="16" s="1"/>
  <c r="C552" i="16"/>
  <c r="AO209" i="16" l="1"/>
  <c r="BK208" i="16"/>
  <c r="BD209" i="16"/>
  <c r="H550" i="16"/>
  <c r="R210" i="16"/>
  <c r="AN207" i="16"/>
  <c r="BJ207" i="16" s="1"/>
  <c r="BH207" i="16"/>
  <c r="AA209" i="16"/>
  <c r="AG208" i="16"/>
  <c r="AF208" i="16"/>
  <c r="AE208" i="16"/>
  <c r="BG208" i="16" s="1"/>
  <c r="AD208" i="16"/>
  <c r="BF208" i="16" s="1"/>
  <c r="AC208" i="16"/>
  <c r="BE208" i="16" s="1"/>
  <c r="W552" i="16"/>
  <c r="AL208" i="16"/>
  <c r="BI208" i="16" s="1"/>
  <c r="V209" i="16"/>
  <c r="AB209" i="16" s="1"/>
  <c r="S209" i="16"/>
  <c r="AH208" i="16"/>
  <c r="L551" i="16"/>
  <c r="T551" i="16"/>
  <c r="I552" i="16" a="1"/>
  <c r="I552" i="16" s="1"/>
  <c r="K552" i="16"/>
  <c r="Q552" i="16" s="1"/>
  <c r="E552" i="16"/>
  <c r="J552" i="16" s="1"/>
  <c r="F551" i="16" a="1"/>
  <c r="F551" i="16" s="1"/>
  <c r="G551" i="16" a="1"/>
  <c r="G551" i="16" s="1"/>
  <c r="B554" i="16"/>
  <c r="AM554" i="16" s="1"/>
  <c r="C553" i="16"/>
  <c r="H551" i="16" l="1"/>
  <c r="AI208" i="16"/>
  <c r="AJ208" i="16" s="1"/>
  <c r="O210" i="16"/>
  <c r="Y209" i="16"/>
  <c r="P210" i="16" s="1"/>
  <c r="X209" i="16"/>
  <c r="AP209" i="16" s="1"/>
  <c r="W553" i="16"/>
  <c r="Z209" i="16"/>
  <c r="AH209" i="16"/>
  <c r="L552" i="16"/>
  <c r="T552" i="16"/>
  <c r="I553" i="16" a="1"/>
  <c r="I553" i="16" s="1"/>
  <c r="K553" i="16"/>
  <c r="Q553" i="16" s="1"/>
  <c r="E553" i="16"/>
  <c r="J553" i="16" s="1"/>
  <c r="C554" i="16"/>
  <c r="B555" i="16"/>
  <c r="AM555" i="16" s="1"/>
  <c r="F552" i="16" a="1"/>
  <c r="F552" i="16" s="1"/>
  <c r="G552" i="16" a="1"/>
  <c r="G552" i="16" s="1"/>
  <c r="AO210" i="16" l="1"/>
  <c r="BK209" i="16"/>
  <c r="BD210" i="16"/>
  <c r="H552" i="16"/>
  <c r="AN208" i="16"/>
  <c r="BJ208" i="16" s="1"/>
  <c r="BH208" i="16"/>
  <c r="AC209" i="16"/>
  <c r="BE209" i="16" s="1"/>
  <c r="AL209" i="16"/>
  <c r="BI209" i="16" s="1"/>
  <c r="AG209" i="16"/>
  <c r="AF209" i="16"/>
  <c r="AE209" i="16"/>
  <c r="BG209" i="16" s="1"/>
  <c r="AD209" i="16"/>
  <c r="BF209" i="16" s="1"/>
  <c r="R211" i="16"/>
  <c r="W554" i="16"/>
  <c r="AA210" i="16"/>
  <c r="V210" i="16"/>
  <c r="AB210" i="16" s="1"/>
  <c r="S210" i="16"/>
  <c r="L553" i="16"/>
  <c r="T553" i="16"/>
  <c r="C555" i="16"/>
  <c r="B556" i="16"/>
  <c r="AM556" i="16" s="1"/>
  <c r="I554" i="16" a="1"/>
  <c r="I554" i="16" s="1"/>
  <c r="K554" i="16"/>
  <c r="Q554" i="16" s="1"/>
  <c r="E554" i="16"/>
  <c r="J554" i="16" s="1"/>
  <c r="F553" i="16" a="1"/>
  <c r="F553" i="16" s="1"/>
  <c r="G553" i="16" a="1"/>
  <c r="G553" i="16" s="1"/>
  <c r="H553" i="16" l="1"/>
  <c r="AI209" i="16"/>
  <c r="O211" i="16"/>
  <c r="Y210" i="16"/>
  <c r="P211" i="16" s="1"/>
  <c r="X210" i="16"/>
  <c r="AP210" i="16" s="1"/>
  <c r="W555" i="16"/>
  <c r="AH210" i="16"/>
  <c r="Z210" i="16"/>
  <c r="L554" i="16"/>
  <c r="T554" i="16"/>
  <c r="F554" i="16" a="1"/>
  <c r="F554" i="16" s="1"/>
  <c r="G554" i="16" a="1"/>
  <c r="G554" i="16" s="1"/>
  <c r="C556" i="16"/>
  <c r="B557" i="16"/>
  <c r="AM557" i="16" s="1"/>
  <c r="I555" i="16" a="1"/>
  <c r="I555" i="16" s="1"/>
  <c r="K555" i="16"/>
  <c r="Q555" i="16" s="1"/>
  <c r="E555" i="16"/>
  <c r="J555" i="16" s="1"/>
  <c r="AO211" i="16" l="1"/>
  <c r="BK210" i="16"/>
  <c r="BD211" i="16"/>
  <c r="H554" i="16"/>
  <c r="AC210" i="16"/>
  <c r="BE210" i="16" s="1"/>
  <c r="AA211" i="16"/>
  <c r="R212" i="16"/>
  <c r="AJ209" i="16"/>
  <c r="AG210" i="16"/>
  <c r="AF210" i="16"/>
  <c r="AE210" i="16"/>
  <c r="BG210" i="16" s="1"/>
  <c r="AD210" i="16"/>
  <c r="BF210" i="16" s="1"/>
  <c r="W556" i="16"/>
  <c r="AL210" i="16"/>
  <c r="BI210" i="16" s="1"/>
  <c r="V211" i="16"/>
  <c r="AB211" i="16" s="1"/>
  <c r="S211" i="16"/>
  <c r="L555" i="16"/>
  <c r="T555" i="16"/>
  <c r="G555" i="16" a="1"/>
  <c r="G555" i="16" s="1"/>
  <c r="F555" i="16" a="1"/>
  <c r="F555" i="16" s="1"/>
  <c r="B558" i="16"/>
  <c r="AM558" i="16" s="1"/>
  <c r="C557" i="16"/>
  <c r="I556" i="16" a="1"/>
  <c r="I556" i="16" s="1"/>
  <c r="K556" i="16"/>
  <c r="Q556" i="16" s="1"/>
  <c r="E556" i="16"/>
  <c r="J556" i="16" s="1"/>
  <c r="H555" i="16" l="1"/>
  <c r="AN209" i="16"/>
  <c r="BJ209" i="16" s="1"/>
  <c r="BH209" i="16"/>
  <c r="AI210" i="16"/>
  <c r="AJ210" i="16" s="1"/>
  <c r="O212" i="16"/>
  <c r="Y211" i="16"/>
  <c r="P212" i="16" s="1"/>
  <c r="X211" i="16"/>
  <c r="AP211" i="16" s="1"/>
  <c r="W557" i="16"/>
  <c r="Z211" i="16"/>
  <c r="L556" i="16"/>
  <c r="T556" i="16"/>
  <c r="F556" i="16" a="1"/>
  <c r="F556" i="16" s="1"/>
  <c r="G556" i="16" a="1"/>
  <c r="G556" i="16" s="1"/>
  <c r="I557" i="16" a="1"/>
  <c r="I557" i="16" s="1"/>
  <c r="K557" i="16"/>
  <c r="Q557" i="16" s="1"/>
  <c r="E557" i="16"/>
  <c r="J557" i="16" s="1"/>
  <c r="B559" i="16"/>
  <c r="AM559" i="16" s="1"/>
  <c r="C558" i="16"/>
  <c r="AO212" i="16" l="1"/>
  <c r="BK211" i="16"/>
  <c r="BD212" i="16"/>
  <c r="H556" i="16"/>
  <c r="AN210" i="16"/>
  <c r="BJ210" i="16" s="1"/>
  <c r="BH210" i="16"/>
  <c r="AC211" i="16"/>
  <c r="BE211" i="16" s="1"/>
  <c r="AL211" i="16"/>
  <c r="BI211" i="16" s="1"/>
  <c r="AG211" i="16"/>
  <c r="AF211" i="16"/>
  <c r="AE211" i="16"/>
  <c r="BG211" i="16" s="1"/>
  <c r="AD211" i="16"/>
  <c r="BF211" i="16" s="1"/>
  <c r="R213" i="16"/>
  <c r="W558" i="16"/>
  <c r="AA212" i="16"/>
  <c r="AH211" i="16"/>
  <c r="S212" i="16"/>
  <c r="V212" i="16"/>
  <c r="AB212" i="16" s="1"/>
  <c r="L557" i="16"/>
  <c r="T557" i="16"/>
  <c r="I558" i="16" a="1"/>
  <c r="I558" i="16" s="1"/>
  <c r="K558" i="16"/>
  <c r="Q558" i="16" s="1"/>
  <c r="E558" i="16"/>
  <c r="J558" i="16" s="1"/>
  <c r="C559" i="16"/>
  <c r="B560" i="16"/>
  <c r="AM560" i="16" s="1"/>
  <c r="F557" i="16" a="1"/>
  <c r="F557" i="16" s="1"/>
  <c r="G557" i="16" a="1"/>
  <c r="G557" i="16" s="1"/>
  <c r="H557" i="16" l="1"/>
  <c r="AI211" i="16"/>
  <c r="AJ211" i="16" s="1"/>
  <c r="O213" i="16"/>
  <c r="Y212" i="16"/>
  <c r="P213" i="16" s="1"/>
  <c r="X212" i="16"/>
  <c r="AP212" i="16" s="1"/>
  <c r="W559" i="16"/>
  <c r="AH212" i="16"/>
  <c r="Z212" i="16"/>
  <c r="L558" i="16"/>
  <c r="T558" i="16"/>
  <c r="B561" i="16"/>
  <c r="AM561" i="16" s="1"/>
  <c r="C560" i="16"/>
  <c r="I559" i="16" a="1"/>
  <c r="I559" i="16" s="1"/>
  <c r="K559" i="16"/>
  <c r="Q559" i="16" s="1"/>
  <c r="E559" i="16"/>
  <c r="J559" i="16" s="1"/>
  <c r="F558" i="16" a="1"/>
  <c r="F558" i="16" s="1"/>
  <c r="G558" i="16" a="1"/>
  <c r="G558" i="16" s="1"/>
  <c r="AO213" i="16" l="1"/>
  <c r="BK212" i="16"/>
  <c r="BD213" i="16"/>
  <c r="H558" i="16"/>
  <c r="AN211" i="16"/>
  <c r="BJ211" i="16" s="1"/>
  <c r="BH211" i="16"/>
  <c r="AC212" i="16"/>
  <c r="BE212" i="16" s="1"/>
  <c r="AA213" i="16"/>
  <c r="AG212" i="16"/>
  <c r="AF212" i="16"/>
  <c r="AE212" i="16"/>
  <c r="BG212" i="16" s="1"/>
  <c r="AD212" i="16"/>
  <c r="BF212" i="16" s="1"/>
  <c r="R214" i="16"/>
  <c r="W560" i="16"/>
  <c r="AL212" i="16"/>
  <c r="BI212" i="16" s="1"/>
  <c r="V213" i="16"/>
  <c r="S213" i="16"/>
  <c r="L559" i="16"/>
  <c r="T559" i="16"/>
  <c r="F559" i="16" a="1"/>
  <c r="F559" i="16" s="1"/>
  <c r="G559" i="16" a="1"/>
  <c r="G559" i="16" s="1"/>
  <c r="I560" i="16" a="1"/>
  <c r="I560" i="16" s="1"/>
  <c r="K560" i="16"/>
  <c r="Q560" i="16" s="1"/>
  <c r="E560" i="16"/>
  <c r="J560" i="16" s="1"/>
  <c r="B562" i="16"/>
  <c r="AM562" i="16" s="1"/>
  <c r="C561" i="16"/>
  <c r="H559" i="16" l="1"/>
  <c r="AI212" i="16"/>
  <c r="AJ212" i="16" s="1"/>
  <c r="O214" i="16"/>
  <c r="AB213" i="16"/>
  <c r="Y213" i="16"/>
  <c r="P214" i="16" s="1"/>
  <c r="X213" i="16"/>
  <c r="AP213" i="16" s="1"/>
  <c r="W561" i="16"/>
  <c r="Z213" i="16"/>
  <c r="L560" i="16"/>
  <c r="T560" i="16"/>
  <c r="I561" i="16" a="1"/>
  <c r="I561" i="16" s="1"/>
  <c r="K561" i="16"/>
  <c r="Q561" i="16" s="1"/>
  <c r="E561" i="16"/>
  <c r="J561" i="16" s="1"/>
  <c r="C562" i="16"/>
  <c r="B563" i="16"/>
  <c r="AM563" i="16" s="1"/>
  <c r="F560" i="16" a="1"/>
  <c r="F560" i="16" s="1"/>
  <c r="G560" i="16" a="1"/>
  <c r="G560" i="16" s="1"/>
  <c r="AO214" i="16" l="1"/>
  <c r="BK213" i="16"/>
  <c r="BD214" i="16"/>
  <c r="H560" i="16"/>
  <c r="AN212" i="16"/>
  <c r="BJ212" i="16" s="1"/>
  <c r="BH212" i="16"/>
  <c r="R215" i="16"/>
  <c r="AL213" i="16"/>
  <c r="BI213" i="16" s="1"/>
  <c r="AG213" i="16"/>
  <c r="AF213" i="16"/>
  <c r="AE213" i="16"/>
  <c r="BG213" i="16" s="1"/>
  <c r="AD213" i="16"/>
  <c r="BF213" i="16" s="1"/>
  <c r="AC213" i="16"/>
  <c r="BE213" i="16" s="1"/>
  <c r="W562" i="16"/>
  <c r="AA214" i="16"/>
  <c r="AH213" i="16"/>
  <c r="V214" i="16"/>
  <c r="AB214" i="16" s="1"/>
  <c r="S214" i="16"/>
  <c r="L561" i="16"/>
  <c r="T561" i="16"/>
  <c r="B564" i="16"/>
  <c r="AM564" i="16" s="1"/>
  <c r="C563" i="16"/>
  <c r="I562" i="16" a="1"/>
  <c r="I562" i="16" s="1"/>
  <c r="K562" i="16"/>
  <c r="Q562" i="16" s="1"/>
  <c r="E562" i="16"/>
  <c r="J562" i="16" s="1"/>
  <c r="G561" i="16" a="1"/>
  <c r="G561" i="16" s="1"/>
  <c r="F561" i="16" a="1"/>
  <c r="F561" i="16" s="1"/>
  <c r="H561" i="16" l="1"/>
  <c r="AI213" i="16"/>
  <c r="AJ213" i="16" s="1"/>
  <c r="O215" i="16"/>
  <c r="Y214" i="16"/>
  <c r="P215" i="16" s="1"/>
  <c r="X214" i="16"/>
  <c r="AP214" i="16" s="1"/>
  <c r="W563" i="16"/>
  <c r="Z214" i="16"/>
  <c r="L562" i="16"/>
  <c r="T562" i="16"/>
  <c r="F562" i="16" a="1"/>
  <c r="F562" i="16" s="1"/>
  <c r="G562" i="16" a="1"/>
  <c r="G562" i="16" s="1"/>
  <c r="C564" i="16"/>
  <c r="B565" i="16"/>
  <c r="AM565" i="16" s="1"/>
  <c r="I563" i="16" a="1"/>
  <c r="I563" i="16" s="1"/>
  <c r="E563" i="16"/>
  <c r="J563" i="16" s="1"/>
  <c r="K563" i="16"/>
  <c r="Q563" i="16" s="1"/>
  <c r="AO215" i="16" l="1"/>
  <c r="BK214" i="16"/>
  <c r="BD215" i="16"/>
  <c r="H562" i="16"/>
  <c r="AN213" i="16"/>
  <c r="BJ213" i="16" s="1"/>
  <c r="BH213" i="16"/>
  <c r="AC214" i="16"/>
  <c r="BE214" i="16" s="1"/>
  <c r="AA215" i="16"/>
  <c r="AG214" i="16"/>
  <c r="AF214" i="16"/>
  <c r="AE214" i="16"/>
  <c r="BG214" i="16" s="1"/>
  <c r="AD214" i="16"/>
  <c r="BF214" i="16" s="1"/>
  <c r="R216" i="16"/>
  <c r="W564" i="16"/>
  <c r="AL214" i="16"/>
  <c r="BI214" i="16" s="1"/>
  <c r="V215" i="16"/>
  <c r="AB215" i="16" s="1"/>
  <c r="S215" i="16"/>
  <c r="AH214" i="16"/>
  <c r="L563" i="16"/>
  <c r="T563" i="16"/>
  <c r="F563" i="16" a="1"/>
  <c r="F563" i="16" s="1"/>
  <c r="G563" i="16" a="1"/>
  <c r="G563" i="16" s="1"/>
  <c r="B566" i="16"/>
  <c r="AM566" i="16" s="1"/>
  <c r="C565" i="16"/>
  <c r="I564" i="16" a="1"/>
  <c r="I564" i="16" s="1"/>
  <c r="K564" i="16"/>
  <c r="Q564" i="16" s="1"/>
  <c r="E564" i="16"/>
  <c r="J564" i="16" s="1"/>
  <c r="H563" i="16" l="1"/>
  <c r="AI214" i="16"/>
  <c r="AJ214" i="16" s="1"/>
  <c r="O216" i="16"/>
  <c r="Y215" i="16"/>
  <c r="P216" i="16" s="1"/>
  <c r="X215" i="16"/>
  <c r="AP215" i="16" s="1"/>
  <c r="W565" i="16"/>
  <c r="AH215" i="16"/>
  <c r="Z215" i="16"/>
  <c r="L564" i="16"/>
  <c r="T564" i="16"/>
  <c r="F564" i="16" a="1"/>
  <c r="F564" i="16" s="1"/>
  <c r="G564" i="16" a="1"/>
  <c r="G564" i="16" s="1"/>
  <c r="I565" i="16" a="1"/>
  <c r="I565" i="16" s="1"/>
  <c r="K565" i="16"/>
  <c r="Q565" i="16" s="1"/>
  <c r="E565" i="16"/>
  <c r="J565" i="16" s="1"/>
  <c r="B567" i="16"/>
  <c r="AM567" i="16" s="1"/>
  <c r="C566" i="16"/>
  <c r="AO216" i="16" l="1"/>
  <c r="BK215" i="16"/>
  <c r="BD216" i="16"/>
  <c r="H564" i="16"/>
  <c r="AN214" i="16"/>
  <c r="BJ214" i="16" s="1"/>
  <c r="BH214" i="16"/>
  <c r="AC215" i="16"/>
  <c r="BE215" i="16" s="1"/>
  <c r="R217" i="16"/>
  <c r="AL215" i="16"/>
  <c r="BI215" i="16" s="1"/>
  <c r="AG215" i="16"/>
  <c r="AF215" i="16"/>
  <c r="AE215" i="16"/>
  <c r="BG215" i="16" s="1"/>
  <c r="AD215" i="16"/>
  <c r="BF215" i="16" s="1"/>
  <c r="W566" i="16"/>
  <c r="AA216" i="16"/>
  <c r="V216" i="16"/>
  <c r="AB216" i="16" s="1"/>
  <c r="S216" i="16"/>
  <c r="L565" i="16"/>
  <c r="T565" i="16"/>
  <c r="I566" i="16" a="1"/>
  <c r="I566" i="16" s="1"/>
  <c r="E566" i="16"/>
  <c r="J566" i="16" s="1"/>
  <c r="K566" i="16"/>
  <c r="Q566" i="16" s="1"/>
  <c r="B568" i="16"/>
  <c r="AM568" i="16" s="1"/>
  <c r="C567" i="16"/>
  <c r="F565" i="16" a="1"/>
  <c r="F565" i="16" s="1"/>
  <c r="G565" i="16" a="1"/>
  <c r="G565" i="16" s="1"/>
  <c r="H565" i="16" l="1"/>
  <c r="AI215" i="16"/>
  <c r="AJ215" i="16" s="1"/>
  <c r="O217" i="16"/>
  <c r="Y216" i="16"/>
  <c r="P217" i="16" s="1"/>
  <c r="X216" i="16"/>
  <c r="AP216" i="16" s="1"/>
  <c r="W567" i="16"/>
  <c r="AH216" i="16"/>
  <c r="Z216" i="16"/>
  <c r="L566" i="16"/>
  <c r="T566" i="16"/>
  <c r="I567" i="16" a="1"/>
  <c r="I567" i="16" s="1"/>
  <c r="E567" i="16"/>
  <c r="J567" i="16" s="1"/>
  <c r="K567" i="16"/>
  <c r="Q567" i="16" s="1"/>
  <c r="B569" i="16"/>
  <c r="AM569" i="16" s="1"/>
  <c r="C568" i="16"/>
  <c r="F566" i="16" a="1"/>
  <c r="F566" i="16" s="1"/>
  <c r="G566" i="16" a="1"/>
  <c r="G566" i="16" s="1"/>
  <c r="AO217" i="16" l="1"/>
  <c r="BK216" i="16"/>
  <c r="BD217" i="16"/>
  <c r="H566" i="16"/>
  <c r="AN215" i="16"/>
  <c r="BJ215" i="16" s="1"/>
  <c r="BH215" i="16"/>
  <c r="AC216" i="16"/>
  <c r="BE216" i="16" s="1"/>
  <c r="R218" i="16"/>
  <c r="AA217" i="16"/>
  <c r="AG216" i="16"/>
  <c r="AF216" i="16"/>
  <c r="AE216" i="16"/>
  <c r="BG216" i="16" s="1"/>
  <c r="AD216" i="16"/>
  <c r="W568" i="16"/>
  <c r="AL216" i="16"/>
  <c r="BI216" i="16" s="1"/>
  <c r="S217" i="16"/>
  <c r="V217" i="16"/>
  <c r="AB217" i="16" s="1"/>
  <c r="L567" i="16"/>
  <c r="T567" i="16"/>
  <c r="F567" i="16" a="1"/>
  <c r="F567" i="16" s="1"/>
  <c r="G567" i="16" a="1"/>
  <c r="G567" i="16" s="1"/>
  <c r="I568" i="16" a="1"/>
  <c r="I568" i="16" s="1"/>
  <c r="E568" i="16"/>
  <c r="J568" i="16" s="1"/>
  <c r="K568" i="16"/>
  <c r="Q568" i="16" s="1"/>
  <c r="C569" i="16"/>
  <c r="B570" i="16"/>
  <c r="AM570" i="16" s="1"/>
  <c r="H567" i="16" l="1"/>
  <c r="AI216" i="16"/>
  <c r="AJ216" i="16" s="1"/>
  <c r="BF216" i="16"/>
  <c r="O218" i="16"/>
  <c r="Y217" i="16"/>
  <c r="P218" i="16" s="1"/>
  <c r="X217" i="16"/>
  <c r="AP217" i="16" s="1"/>
  <c r="W569" i="16"/>
  <c r="AH217" i="16"/>
  <c r="Z217" i="16"/>
  <c r="L568" i="16"/>
  <c r="T568" i="16"/>
  <c r="B571" i="16"/>
  <c r="AM571" i="16" s="1"/>
  <c r="C570" i="16"/>
  <c r="I569" i="16" a="1"/>
  <c r="I569" i="16" s="1"/>
  <c r="E569" i="16"/>
  <c r="J569" i="16" s="1"/>
  <c r="K569" i="16"/>
  <c r="Q569" i="16" s="1"/>
  <c r="F568" i="16" a="1"/>
  <c r="F568" i="16" s="1"/>
  <c r="G568" i="16" a="1"/>
  <c r="G568" i="16" s="1"/>
  <c r="AO218" i="16" l="1"/>
  <c r="BK217" i="16"/>
  <c r="BD218" i="16"/>
  <c r="H568" i="16"/>
  <c r="AN216" i="16"/>
  <c r="BJ216" i="16" s="1"/>
  <c r="BH216" i="16"/>
  <c r="AC217" i="16"/>
  <c r="BE217" i="16" s="1"/>
  <c r="AL217" i="16"/>
  <c r="BI217" i="16" s="1"/>
  <c r="AG217" i="16"/>
  <c r="AF217" i="16"/>
  <c r="AE217" i="16"/>
  <c r="BG217" i="16" s="1"/>
  <c r="AD217" i="16"/>
  <c r="R219" i="16"/>
  <c r="W570" i="16"/>
  <c r="AA218" i="16"/>
  <c r="S218" i="16"/>
  <c r="V218" i="16"/>
  <c r="AB218" i="16" s="1"/>
  <c r="L569" i="16"/>
  <c r="T569" i="16"/>
  <c r="F569" i="16" a="1"/>
  <c r="F569" i="16" s="1"/>
  <c r="G569" i="16" a="1"/>
  <c r="G569" i="16" s="1"/>
  <c r="I570" i="16" a="1"/>
  <c r="I570" i="16" s="1"/>
  <c r="K570" i="16"/>
  <c r="Q570" i="16" s="1"/>
  <c r="E570" i="16"/>
  <c r="J570" i="16" s="1"/>
  <c r="B572" i="16"/>
  <c r="AM572" i="16" s="1"/>
  <c r="C571" i="16"/>
  <c r="H569" i="16" l="1"/>
  <c r="AI217" i="16"/>
  <c r="AJ217" i="16" s="1"/>
  <c r="BF217" i="16"/>
  <c r="O219" i="16"/>
  <c r="Y218" i="16"/>
  <c r="P219" i="16" s="1"/>
  <c r="X218" i="16"/>
  <c r="AP218" i="16" s="1"/>
  <c r="W571" i="16"/>
  <c r="AH218" i="16"/>
  <c r="Z218" i="16"/>
  <c r="L570" i="16"/>
  <c r="T570" i="16"/>
  <c r="G570" i="16" a="1"/>
  <c r="G570" i="16" s="1"/>
  <c r="F570" i="16" a="1"/>
  <c r="F570" i="16" s="1"/>
  <c r="I571" i="16" a="1"/>
  <c r="I571" i="16" s="1"/>
  <c r="E571" i="16"/>
  <c r="J571" i="16" s="1"/>
  <c r="K571" i="16"/>
  <c r="Q571" i="16" s="1"/>
  <c r="C572" i="16"/>
  <c r="B573" i="16"/>
  <c r="AM573" i="16" s="1"/>
  <c r="AO219" i="16" l="1"/>
  <c r="BK218" i="16"/>
  <c r="BD219" i="16"/>
  <c r="H570" i="16"/>
  <c r="AN217" i="16"/>
  <c r="BJ217" i="16" s="1"/>
  <c r="BH217" i="16"/>
  <c r="AC218" i="16"/>
  <c r="BE218" i="16" s="1"/>
  <c r="AA219" i="16"/>
  <c r="AG218" i="16"/>
  <c r="AF218" i="16"/>
  <c r="AE218" i="16"/>
  <c r="BG218" i="16" s="1"/>
  <c r="AD218" i="16"/>
  <c r="BF218" i="16" s="1"/>
  <c r="R220" i="16"/>
  <c r="W572" i="16"/>
  <c r="AL218" i="16"/>
  <c r="BI218" i="16" s="1"/>
  <c r="V219" i="16"/>
  <c r="AB219" i="16" s="1"/>
  <c r="S219" i="16"/>
  <c r="L571" i="16"/>
  <c r="T571" i="16"/>
  <c r="B574" i="16"/>
  <c r="AM574" i="16" s="1"/>
  <c r="C573" i="16"/>
  <c r="I572" i="16" a="1"/>
  <c r="I572" i="16" s="1"/>
  <c r="E572" i="16"/>
  <c r="J572" i="16" s="1"/>
  <c r="K572" i="16"/>
  <c r="Q572" i="16" s="1"/>
  <c r="F571" i="16" a="1"/>
  <c r="F571" i="16" s="1"/>
  <c r="G571" i="16" a="1"/>
  <c r="G571" i="16" s="1"/>
  <c r="H571" i="16" l="1"/>
  <c r="AI218" i="16"/>
  <c r="AJ218" i="16" s="1"/>
  <c r="O220" i="16"/>
  <c r="Y219" i="16"/>
  <c r="P220" i="16" s="1"/>
  <c r="X219" i="16"/>
  <c r="AP219" i="16" s="1"/>
  <c r="W573" i="16"/>
  <c r="Z219" i="16"/>
  <c r="L572" i="16"/>
  <c r="T572" i="16"/>
  <c r="I573" i="16" a="1"/>
  <c r="I573" i="16" s="1"/>
  <c r="E573" i="16"/>
  <c r="J573" i="16" s="1"/>
  <c r="K573" i="16"/>
  <c r="Q573" i="16" s="1"/>
  <c r="F572" i="16" a="1"/>
  <c r="F572" i="16" s="1"/>
  <c r="G572" i="16" a="1"/>
  <c r="G572" i="16" s="1"/>
  <c r="B575" i="16"/>
  <c r="AM575" i="16" s="1"/>
  <c r="C574" i="16"/>
  <c r="AO220" i="16" l="1"/>
  <c r="BK219" i="16"/>
  <c r="BD220" i="16"/>
  <c r="H572" i="16"/>
  <c r="AN218" i="16"/>
  <c r="BJ218" i="16" s="1"/>
  <c r="BH218" i="16"/>
  <c r="AC219" i="16"/>
  <c r="BE219" i="16" s="1"/>
  <c r="AL219" i="16"/>
  <c r="BI219" i="16" s="1"/>
  <c r="AG219" i="16"/>
  <c r="AF219" i="16"/>
  <c r="AE219" i="16"/>
  <c r="BG219" i="16" s="1"/>
  <c r="AD219" i="16"/>
  <c r="BF219" i="16" s="1"/>
  <c r="R221" i="16"/>
  <c r="W574" i="16"/>
  <c r="AA220" i="16"/>
  <c r="AH219" i="16"/>
  <c r="S220" i="16"/>
  <c r="V220" i="16"/>
  <c r="AB220" i="16" s="1"/>
  <c r="L573" i="16"/>
  <c r="T573" i="16"/>
  <c r="I574" i="16" a="1"/>
  <c r="I574" i="16" s="1"/>
  <c r="E574" i="16"/>
  <c r="J574" i="16" s="1"/>
  <c r="K574" i="16"/>
  <c r="Q574" i="16" s="1"/>
  <c r="B576" i="16"/>
  <c r="AM576" i="16" s="1"/>
  <c r="C575" i="16"/>
  <c r="F573" i="16" a="1"/>
  <c r="F573" i="16" s="1"/>
  <c r="G573" i="16" a="1"/>
  <c r="G573" i="16" s="1"/>
  <c r="H573" i="16" l="1"/>
  <c r="AI219" i="16"/>
  <c r="AJ219" i="16" s="1"/>
  <c r="O221" i="16"/>
  <c r="Y220" i="16"/>
  <c r="P221" i="16" s="1"/>
  <c r="X220" i="16"/>
  <c r="AP220" i="16" s="1"/>
  <c r="W575" i="16"/>
  <c r="Z220" i="16"/>
  <c r="L574" i="16"/>
  <c r="T574" i="16"/>
  <c r="I575" i="16" a="1"/>
  <c r="I575" i="16" s="1"/>
  <c r="E575" i="16"/>
  <c r="J575" i="16" s="1"/>
  <c r="K575" i="16"/>
  <c r="Q575" i="16" s="1"/>
  <c r="B577" i="16"/>
  <c r="AM577" i="16" s="1"/>
  <c r="C576" i="16"/>
  <c r="F574" i="16" a="1"/>
  <c r="F574" i="16" s="1"/>
  <c r="G574" i="16" a="1"/>
  <c r="G574" i="16" s="1"/>
  <c r="AO221" i="16" l="1"/>
  <c r="BK220" i="16"/>
  <c r="BD221" i="16"/>
  <c r="H574" i="16"/>
  <c r="AN219" i="16"/>
  <c r="BJ219" i="16" s="1"/>
  <c r="BH219" i="16"/>
  <c r="AC220" i="16"/>
  <c r="BE220" i="16" s="1"/>
  <c r="AA221" i="16"/>
  <c r="AG220" i="16"/>
  <c r="AF220" i="16"/>
  <c r="AE220" i="16"/>
  <c r="BG220" i="16" s="1"/>
  <c r="AD220" i="16"/>
  <c r="BF220" i="16" s="1"/>
  <c r="R222" i="16"/>
  <c r="W576" i="16"/>
  <c r="AL220" i="16"/>
  <c r="BI220" i="16" s="1"/>
  <c r="AH220" i="16"/>
  <c r="S221" i="16"/>
  <c r="V221" i="16"/>
  <c r="L575" i="16"/>
  <c r="T575" i="16"/>
  <c r="B578" i="16"/>
  <c r="AM578" i="16" s="1"/>
  <c r="C577" i="16"/>
  <c r="F575" i="16" a="1"/>
  <c r="F575" i="16" s="1"/>
  <c r="G575" i="16" a="1"/>
  <c r="G575" i="16" s="1"/>
  <c r="I576" i="16" a="1"/>
  <c r="I576" i="16" s="1"/>
  <c r="K576" i="16"/>
  <c r="Q576" i="16" s="1"/>
  <c r="E576" i="16"/>
  <c r="J576" i="16" s="1"/>
  <c r="H575" i="16" l="1"/>
  <c r="AI220" i="16"/>
  <c r="AJ220" i="16" s="1"/>
  <c r="O222" i="16"/>
  <c r="AB221" i="16"/>
  <c r="Y221" i="16"/>
  <c r="P222" i="16" s="1"/>
  <c r="X221" i="16"/>
  <c r="AP221" i="16" s="1"/>
  <c r="W577" i="16"/>
  <c r="Z221" i="16"/>
  <c r="L576" i="16"/>
  <c r="T576" i="16"/>
  <c r="F576" i="16" a="1"/>
  <c r="F576" i="16" s="1"/>
  <c r="G576" i="16" a="1"/>
  <c r="G576" i="16" s="1"/>
  <c r="I577" i="16" a="1"/>
  <c r="I577" i="16" s="1"/>
  <c r="E577" i="16"/>
  <c r="J577" i="16" s="1"/>
  <c r="K577" i="16"/>
  <c r="Q577" i="16" s="1"/>
  <c r="B579" i="16"/>
  <c r="AM579" i="16" s="1"/>
  <c r="C578" i="16"/>
  <c r="AO222" i="16" l="1"/>
  <c r="BK221" i="16"/>
  <c r="BD222" i="16"/>
  <c r="H576" i="16"/>
  <c r="AN220" i="16"/>
  <c r="BJ220" i="16" s="1"/>
  <c r="BH220" i="16"/>
  <c r="AL221" i="16"/>
  <c r="BI221" i="16" s="1"/>
  <c r="AG221" i="16"/>
  <c r="AF221" i="16"/>
  <c r="AE221" i="16"/>
  <c r="BG221" i="16" s="1"/>
  <c r="AD221" i="16"/>
  <c r="BF221" i="16" s="1"/>
  <c r="AC221" i="16"/>
  <c r="BE221" i="16" s="1"/>
  <c r="R223" i="16"/>
  <c r="W578" i="16"/>
  <c r="AA222" i="16"/>
  <c r="S222" i="16"/>
  <c r="V222" i="16"/>
  <c r="AH221" i="16"/>
  <c r="L577" i="16"/>
  <c r="T577" i="16"/>
  <c r="F577" i="16" a="1"/>
  <c r="F577" i="16" s="1"/>
  <c r="G577" i="16" a="1"/>
  <c r="G577" i="16" s="1"/>
  <c r="I578" i="16" a="1"/>
  <c r="I578" i="16" s="1"/>
  <c r="E578" i="16"/>
  <c r="J578" i="16" s="1"/>
  <c r="K578" i="16"/>
  <c r="Q578" i="16" s="1"/>
  <c r="B580" i="16"/>
  <c r="AM580" i="16" s="1"/>
  <c r="C579" i="16"/>
  <c r="H577" i="16" l="1"/>
  <c r="AI221" i="16"/>
  <c r="AJ221" i="16" s="1"/>
  <c r="O223" i="16"/>
  <c r="AB222" i="16"/>
  <c r="Y222" i="16"/>
  <c r="P223" i="16" s="1"/>
  <c r="X222" i="16"/>
  <c r="AP222" i="16" s="1"/>
  <c r="W579" i="16"/>
  <c r="Z222" i="16"/>
  <c r="L578" i="16"/>
  <c r="T578" i="16"/>
  <c r="I579" i="16" a="1"/>
  <c r="I579" i="16" s="1"/>
  <c r="K579" i="16"/>
  <c r="Q579" i="16" s="1"/>
  <c r="E579" i="16"/>
  <c r="J579" i="16" s="1"/>
  <c r="B581" i="16"/>
  <c r="AM581" i="16" s="1"/>
  <c r="C580" i="16"/>
  <c r="F578" i="16" a="1"/>
  <c r="F578" i="16" s="1"/>
  <c r="G578" i="16" a="1"/>
  <c r="G578" i="16" s="1"/>
  <c r="AO223" i="16" l="1"/>
  <c r="BK222" i="16"/>
  <c r="BD223" i="16"/>
  <c r="H578" i="16"/>
  <c r="AN221" i="16"/>
  <c r="BJ221" i="16" s="1"/>
  <c r="BH221" i="16"/>
  <c r="AA223" i="16"/>
  <c r="AG222" i="16"/>
  <c r="AF222" i="16"/>
  <c r="AE222" i="16"/>
  <c r="BG222" i="16" s="1"/>
  <c r="AD222" i="16"/>
  <c r="BF222" i="16" s="1"/>
  <c r="AC222" i="16"/>
  <c r="BE222" i="16" s="1"/>
  <c r="R224" i="16"/>
  <c r="T579" i="16"/>
  <c r="W580" i="16"/>
  <c r="AL222" i="16"/>
  <c r="BI222" i="16" s="1"/>
  <c r="V223" i="16"/>
  <c r="AB223" i="16" s="1"/>
  <c r="S223" i="16"/>
  <c r="AH222" i="16"/>
  <c r="I580" i="16" a="1"/>
  <c r="I580" i="16" s="1"/>
  <c r="K580" i="16"/>
  <c r="Q580" i="16" s="1"/>
  <c r="E580" i="16"/>
  <c r="J580" i="16" s="1"/>
  <c r="C581" i="16"/>
  <c r="B582" i="16"/>
  <c r="AM582" i="16" s="1"/>
  <c r="F579" i="16" a="1"/>
  <c r="F579" i="16" s="1"/>
  <c r="G579" i="16" a="1"/>
  <c r="G579" i="16" s="1"/>
  <c r="L579" i="16"/>
  <c r="H579" i="16" l="1"/>
  <c r="AI222" i="16"/>
  <c r="AJ222" i="16" s="1"/>
  <c r="O224" i="16"/>
  <c r="Y223" i="16"/>
  <c r="P224" i="16" s="1"/>
  <c r="X223" i="16"/>
  <c r="AP223" i="16" s="1"/>
  <c r="W581" i="16"/>
  <c r="AH223" i="16"/>
  <c r="Z223" i="16"/>
  <c r="L580" i="16"/>
  <c r="T580" i="16"/>
  <c r="I581" i="16" a="1"/>
  <c r="I581" i="16" s="1"/>
  <c r="E581" i="16"/>
  <c r="J581" i="16" s="1"/>
  <c r="K581" i="16"/>
  <c r="Q581" i="16" s="1"/>
  <c r="F580" i="16" a="1"/>
  <c r="F580" i="16" s="1"/>
  <c r="G580" i="16" a="1"/>
  <c r="G580" i="16" s="1"/>
  <c r="B583" i="16"/>
  <c r="AM583" i="16" s="1"/>
  <c r="C582" i="16"/>
  <c r="AO224" i="16" l="1"/>
  <c r="BK223" i="16"/>
  <c r="BD224" i="16"/>
  <c r="H580" i="16"/>
  <c r="AN222" i="16"/>
  <c r="BJ222" i="16" s="1"/>
  <c r="BH222" i="16"/>
  <c r="AC223" i="16"/>
  <c r="BE223" i="16" s="1"/>
  <c r="R225" i="16"/>
  <c r="AL223" i="16"/>
  <c r="BI223" i="16" s="1"/>
  <c r="AG223" i="16"/>
  <c r="AF223" i="16"/>
  <c r="AE223" i="16"/>
  <c r="BG223" i="16" s="1"/>
  <c r="AD223" i="16"/>
  <c r="BF223" i="16" s="1"/>
  <c r="W582" i="16"/>
  <c r="AA224" i="16"/>
  <c r="S224" i="16"/>
  <c r="V224" i="16"/>
  <c r="L581" i="16"/>
  <c r="T581" i="16"/>
  <c r="I582" i="16" a="1"/>
  <c r="I582" i="16" s="1"/>
  <c r="K582" i="16"/>
  <c r="Q582" i="16" s="1"/>
  <c r="E582" i="16"/>
  <c r="J582" i="16" s="1"/>
  <c r="B584" i="16"/>
  <c r="AM584" i="16" s="1"/>
  <c r="C583" i="16"/>
  <c r="F581" i="16" a="1"/>
  <c r="F581" i="16" s="1"/>
  <c r="G581" i="16" a="1"/>
  <c r="G581" i="16" s="1"/>
  <c r="H581" i="16" l="1"/>
  <c r="AI223" i="16"/>
  <c r="AJ223" i="16" s="1"/>
  <c r="O225" i="16"/>
  <c r="AB224" i="16"/>
  <c r="Y224" i="16"/>
  <c r="P225" i="16" s="1"/>
  <c r="X224" i="16"/>
  <c r="AP224" i="16" s="1"/>
  <c r="W583" i="16"/>
  <c r="Z224" i="16"/>
  <c r="L582" i="16"/>
  <c r="T582" i="16"/>
  <c r="F582" i="16" a="1"/>
  <c r="F582" i="16" s="1"/>
  <c r="G582" i="16" a="1"/>
  <c r="G582" i="16" s="1"/>
  <c r="I583" i="16" a="1"/>
  <c r="I583" i="16" s="1"/>
  <c r="K583" i="16"/>
  <c r="Q583" i="16" s="1"/>
  <c r="E583" i="16"/>
  <c r="J583" i="16" s="1"/>
  <c r="B585" i="16"/>
  <c r="AM585" i="16" s="1"/>
  <c r="C584" i="16"/>
  <c r="AO225" i="16" l="1"/>
  <c r="BK224" i="16"/>
  <c r="BD225" i="16"/>
  <c r="H582" i="16"/>
  <c r="AN223" i="16"/>
  <c r="BJ223" i="16" s="1"/>
  <c r="BH223" i="16"/>
  <c r="AA225" i="16"/>
  <c r="AG224" i="16"/>
  <c r="AF224" i="16"/>
  <c r="AE224" i="16"/>
  <c r="BG224" i="16" s="1"/>
  <c r="AD224" i="16"/>
  <c r="BF224" i="16" s="1"/>
  <c r="AC224" i="16"/>
  <c r="BE224" i="16" s="1"/>
  <c r="R226" i="16"/>
  <c r="W584" i="16"/>
  <c r="AL224" i="16"/>
  <c r="BI224" i="16" s="1"/>
  <c r="S225" i="16"/>
  <c r="V225" i="16"/>
  <c r="AB225" i="16" s="1"/>
  <c r="AH224" i="16"/>
  <c r="L583" i="16"/>
  <c r="T583" i="16"/>
  <c r="I584" i="16" a="1"/>
  <c r="I584" i="16" s="1"/>
  <c r="E584" i="16"/>
  <c r="J584" i="16" s="1"/>
  <c r="K584" i="16"/>
  <c r="Q584" i="16" s="1"/>
  <c r="B586" i="16"/>
  <c r="AM586" i="16" s="1"/>
  <c r="C585" i="16"/>
  <c r="F583" i="16" a="1"/>
  <c r="F583" i="16" s="1"/>
  <c r="G583" i="16" a="1"/>
  <c r="G583" i="16" s="1"/>
  <c r="H583" i="16" l="1"/>
  <c r="AI224" i="16"/>
  <c r="AJ224" i="16" s="1"/>
  <c r="O226" i="16"/>
  <c r="Y225" i="16"/>
  <c r="P226" i="16" s="1"/>
  <c r="X225" i="16"/>
  <c r="AP225" i="16" s="1"/>
  <c r="W585" i="16"/>
  <c r="AH225" i="16"/>
  <c r="Z225" i="16"/>
  <c r="L584" i="16"/>
  <c r="T584" i="16"/>
  <c r="I585" i="16" a="1"/>
  <c r="I585" i="16" s="1"/>
  <c r="K585" i="16"/>
  <c r="Q585" i="16" s="1"/>
  <c r="E585" i="16"/>
  <c r="J585" i="16" s="1"/>
  <c r="B587" i="16"/>
  <c r="AM587" i="16" s="1"/>
  <c r="C586" i="16"/>
  <c r="F584" i="16" a="1"/>
  <c r="F584" i="16" s="1"/>
  <c r="G584" i="16" a="1"/>
  <c r="G584" i="16" s="1"/>
  <c r="AO226" i="16" l="1"/>
  <c r="BK225" i="16"/>
  <c r="BD226" i="16"/>
  <c r="H584" i="16"/>
  <c r="AN224" i="16"/>
  <c r="BJ224" i="16" s="1"/>
  <c r="BH224" i="16"/>
  <c r="AC225" i="16"/>
  <c r="BE225" i="16" s="1"/>
  <c r="AL225" i="16"/>
  <c r="BI225" i="16" s="1"/>
  <c r="AG225" i="16"/>
  <c r="AF225" i="16"/>
  <c r="AE225" i="16"/>
  <c r="BG225" i="16" s="1"/>
  <c r="AD225" i="16"/>
  <c r="BF225" i="16" s="1"/>
  <c r="R227" i="16"/>
  <c r="W586" i="16"/>
  <c r="AA226" i="16"/>
  <c r="S226" i="16"/>
  <c r="V226" i="16"/>
  <c r="AB226" i="16" s="1"/>
  <c r="L585" i="16"/>
  <c r="T585" i="16"/>
  <c r="I586" i="16" a="1"/>
  <c r="I586" i="16" s="1"/>
  <c r="K586" i="16"/>
  <c r="Q586" i="16" s="1"/>
  <c r="E586" i="16"/>
  <c r="J586" i="16" s="1"/>
  <c r="B588" i="16"/>
  <c r="AM588" i="16" s="1"/>
  <c r="C587" i="16"/>
  <c r="F585" i="16" a="1"/>
  <c r="F585" i="16" s="1"/>
  <c r="G585" i="16" a="1"/>
  <c r="G585" i="16" s="1"/>
  <c r="H585" i="16" l="1"/>
  <c r="AI225" i="16"/>
  <c r="AJ225" i="16" s="1"/>
  <c r="O227" i="16"/>
  <c r="Y226" i="16"/>
  <c r="P227" i="16" s="1"/>
  <c r="X226" i="16"/>
  <c r="AP226" i="16" s="1"/>
  <c r="W587" i="16"/>
  <c r="AH226" i="16"/>
  <c r="Z226" i="16"/>
  <c r="L586" i="16"/>
  <c r="T586" i="16"/>
  <c r="F586" i="16" a="1"/>
  <c r="F586" i="16" s="1"/>
  <c r="G586" i="16" a="1"/>
  <c r="G586" i="16" s="1"/>
  <c r="I587" i="16" a="1"/>
  <c r="I587" i="16" s="1"/>
  <c r="K587" i="16"/>
  <c r="Q587" i="16" s="1"/>
  <c r="E587" i="16"/>
  <c r="J587" i="16" s="1"/>
  <c r="B589" i="16"/>
  <c r="AM589" i="16" s="1"/>
  <c r="C588" i="16"/>
  <c r="AO227" i="16" l="1"/>
  <c r="BK226" i="16"/>
  <c r="BD227" i="16"/>
  <c r="H586" i="16"/>
  <c r="AN225" i="16"/>
  <c r="BJ225" i="16" s="1"/>
  <c r="BH225" i="16"/>
  <c r="AC226" i="16"/>
  <c r="BE226" i="16" s="1"/>
  <c r="R228" i="16"/>
  <c r="AA227" i="16"/>
  <c r="AG226" i="16"/>
  <c r="AF226" i="16"/>
  <c r="AE226" i="16"/>
  <c r="BG226" i="16" s="1"/>
  <c r="AD226" i="16"/>
  <c r="BF226" i="16" s="1"/>
  <c r="W588" i="16"/>
  <c r="AL226" i="16"/>
  <c r="BI226" i="16" s="1"/>
  <c r="V227" i="16"/>
  <c r="S227" i="16"/>
  <c r="L587" i="16"/>
  <c r="T587" i="16"/>
  <c r="I588" i="16" a="1"/>
  <c r="I588" i="16" s="1"/>
  <c r="K588" i="16"/>
  <c r="Q588" i="16" s="1"/>
  <c r="E588" i="16"/>
  <c r="J588" i="16" s="1"/>
  <c r="B590" i="16"/>
  <c r="AM590" i="16" s="1"/>
  <c r="C589" i="16"/>
  <c r="F587" i="16" a="1"/>
  <c r="F587" i="16" s="1"/>
  <c r="G587" i="16" a="1"/>
  <c r="G587" i="16" s="1"/>
  <c r="H587" i="16" l="1"/>
  <c r="AI226" i="16"/>
  <c r="AJ226" i="16" s="1"/>
  <c r="O228" i="16"/>
  <c r="AB227" i="16"/>
  <c r="Y227" i="16"/>
  <c r="P228" i="16" s="1"/>
  <c r="X227" i="16"/>
  <c r="AP227" i="16" s="1"/>
  <c r="W589" i="16"/>
  <c r="Z227" i="16"/>
  <c r="L588" i="16"/>
  <c r="T588" i="16"/>
  <c r="I589" i="16" a="1"/>
  <c r="I589" i="16" s="1"/>
  <c r="K589" i="16"/>
  <c r="Q589" i="16" s="1"/>
  <c r="E589" i="16"/>
  <c r="J589" i="16" s="1"/>
  <c r="B591" i="16"/>
  <c r="AM591" i="16" s="1"/>
  <c r="C590" i="16"/>
  <c r="F588" i="16" a="1"/>
  <c r="F588" i="16" s="1"/>
  <c r="G588" i="16" a="1"/>
  <c r="G588" i="16" s="1"/>
  <c r="AO228" i="16" l="1"/>
  <c r="BK227" i="16"/>
  <c r="BD228" i="16"/>
  <c r="H588" i="16"/>
  <c r="AN226" i="16"/>
  <c r="BJ226" i="16" s="1"/>
  <c r="BH226" i="16"/>
  <c r="AL227" i="16"/>
  <c r="BI227" i="16" s="1"/>
  <c r="AG227" i="16"/>
  <c r="AF227" i="16"/>
  <c r="AE227" i="16"/>
  <c r="BG227" i="16" s="1"/>
  <c r="AD227" i="16"/>
  <c r="BF227" i="16" s="1"/>
  <c r="AC227" i="16"/>
  <c r="BE227" i="16" s="1"/>
  <c r="R229" i="16"/>
  <c r="W590" i="16"/>
  <c r="AA228" i="16"/>
  <c r="AH227" i="16"/>
  <c r="S228" i="16"/>
  <c r="V228" i="16"/>
  <c r="AB228" i="16" s="1"/>
  <c r="L589" i="16"/>
  <c r="T589" i="16"/>
  <c r="B592" i="16"/>
  <c r="AM592" i="16" s="1"/>
  <c r="C591" i="16"/>
  <c r="F589" i="16" a="1"/>
  <c r="F589" i="16" s="1"/>
  <c r="G589" i="16" a="1"/>
  <c r="G589" i="16" s="1"/>
  <c r="I590" i="16" a="1"/>
  <c r="I590" i="16" s="1"/>
  <c r="E590" i="16"/>
  <c r="J590" i="16" s="1"/>
  <c r="K590" i="16"/>
  <c r="Q590" i="16" s="1"/>
  <c r="H589" i="16" l="1"/>
  <c r="AI227" i="16"/>
  <c r="AJ227" i="16" s="1"/>
  <c r="O229" i="16"/>
  <c r="Y228" i="16"/>
  <c r="P229" i="16" s="1"/>
  <c r="X228" i="16"/>
  <c r="AP228" i="16" s="1"/>
  <c r="W591" i="16"/>
  <c r="AH228" i="16"/>
  <c r="Z228" i="16"/>
  <c r="L590" i="16"/>
  <c r="T590" i="16"/>
  <c r="F590" i="16" a="1"/>
  <c r="F590" i="16" s="1"/>
  <c r="G590" i="16" a="1"/>
  <c r="G590" i="16" s="1"/>
  <c r="I591" i="16" a="1"/>
  <c r="I591" i="16" s="1"/>
  <c r="K591" i="16"/>
  <c r="Q591" i="16" s="1"/>
  <c r="E591" i="16"/>
  <c r="J591" i="16" s="1"/>
  <c r="B593" i="16"/>
  <c r="AM593" i="16" s="1"/>
  <c r="C592" i="16"/>
  <c r="AO229" i="16" l="1"/>
  <c r="BK228" i="16"/>
  <c r="BD229" i="16"/>
  <c r="H590" i="16"/>
  <c r="AN227" i="16"/>
  <c r="BJ227" i="16" s="1"/>
  <c r="BH227" i="16"/>
  <c r="AC228" i="16"/>
  <c r="BE228" i="16" s="1"/>
  <c r="AA229" i="16"/>
  <c r="AG228" i="16"/>
  <c r="AF228" i="16"/>
  <c r="AE228" i="16"/>
  <c r="BG228" i="16" s="1"/>
  <c r="AD228" i="16"/>
  <c r="BF228" i="16" s="1"/>
  <c r="R230" i="16"/>
  <c r="W592" i="16"/>
  <c r="AL228" i="16"/>
  <c r="BI228" i="16" s="1"/>
  <c r="S229" i="16"/>
  <c r="V229" i="16"/>
  <c r="L591" i="16"/>
  <c r="T591" i="16"/>
  <c r="I592" i="16" a="1"/>
  <c r="I592" i="16" s="1"/>
  <c r="K592" i="16"/>
  <c r="Q592" i="16" s="1"/>
  <c r="E592" i="16"/>
  <c r="J592" i="16" s="1"/>
  <c r="C593" i="16"/>
  <c r="B594" i="16"/>
  <c r="AM594" i="16" s="1"/>
  <c r="G591" i="16" a="1"/>
  <c r="G591" i="16" s="1"/>
  <c r="F591" i="16" a="1"/>
  <c r="F591" i="16" s="1"/>
  <c r="H591" i="16" l="1"/>
  <c r="AI228" i="16"/>
  <c r="AJ228" i="16" s="1"/>
  <c r="O230" i="16"/>
  <c r="AB229" i="16"/>
  <c r="Y229" i="16"/>
  <c r="P230" i="16" s="1"/>
  <c r="X229" i="16"/>
  <c r="AP229" i="16" s="1"/>
  <c r="W593" i="16"/>
  <c r="Z229" i="16"/>
  <c r="L592" i="16"/>
  <c r="T592" i="16"/>
  <c r="C594" i="16"/>
  <c r="B595" i="16"/>
  <c r="AM595" i="16" s="1"/>
  <c r="I593" i="16" a="1"/>
  <c r="I593" i="16" s="1"/>
  <c r="E593" i="16"/>
  <c r="J593" i="16" s="1"/>
  <c r="K593" i="16"/>
  <c r="Q593" i="16" s="1"/>
  <c r="F592" i="16" a="1"/>
  <c r="F592" i="16" s="1"/>
  <c r="G592" i="16" a="1"/>
  <c r="G592" i="16" s="1"/>
  <c r="AO230" i="16" l="1"/>
  <c r="BK229" i="16"/>
  <c r="BD230" i="16"/>
  <c r="H592" i="16"/>
  <c r="AN228" i="16"/>
  <c r="BJ228" i="16" s="1"/>
  <c r="BH228" i="16"/>
  <c r="R231" i="16"/>
  <c r="AL229" i="16"/>
  <c r="BI229" i="16" s="1"/>
  <c r="AG229" i="16"/>
  <c r="AF229" i="16"/>
  <c r="AE229" i="16"/>
  <c r="BG229" i="16" s="1"/>
  <c r="AD229" i="16"/>
  <c r="BF229" i="16" s="1"/>
  <c r="AC229" i="16"/>
  <c r="BE229" i="16" s="1"/>
  <c r="W594" i="16"/>
  <c r="AA230" i="16"/>
  <c r="V230" i="16"/>
  <c r="AB230" i="16" s="1"/>
  <c r="S230" i="16"/>
  <c r="AH229" i="16"/>
  <c r="L593" i="16"/>
  <c r="T593" i="16"/>
  <c r="B596" i="16"/>
  <c r="AM596" i="16" s="1"/>
  <c r="C595" i="16"/>
  <c r="F593" i="16" a="1"/>
  <c r="F593" i="16" s="1"/>
  <c r="G593" i="16" a="1"/>
  <c r="G593" i="16" s="1"/>
  <c r="I594" i="16" a="1"/>
  <c r="I594" i="16" s="1"/>
  <c r="K594" i="16"/>
  <c r="Q594" i="16" s="1"/>
  <c r="E594" i="16"/>
  <c r="J594" i="16" s="1"/>
  <c r="H593" i="16" l="1"/>
  <c r="AI229" i="16"/>
  <c r="AJ229" i="16" s="1"/>
  <c r="O231" i="16"/>
  <c r="Y230" i="16"/>
  <c r="P231" i="16" s="1"/>
  <c r="X230" i="16"/>
  <c r="AP230" i="16" s="1"/>
  <c r="W595" i="16"/>
  <c r="Z230" i="16"/>
  <c r="L594" i="16"/>
  <c r="T594" i="16"/>
  <c r="F594" i="16" a="1"/>
  <c r="F594" i="16" s="1"/>
  <c r="G594" i="16" a="1"/>
  <c r="G594" i="16" s="1"/>
  <c r="I595" i="16" a="1"/>
  <c r="I595" i="16" s="1"/>
  <c r="K595" i="16"/>
  <c r="Q595" i="16" s="1"/>
  <c r="E595" i="16"/>
  <c r="J595" i="16" s="1"/>
  <c r="B597" i="16"/>
  <c r="AM597" i="16" s="1"/>
  <c r="C596" i="16"/>
  <c r="AO231" i="16" l="1"/>
  <c r="BK230" i="16"/>
  <c r="BD231" i="16"/>
  <c r="H594" i="16"/>
  <c r="AN229" i="16"/>
  <c r="BJ229" i="16" s="1"/>
  <c r="BH229" i="16"/>
  <c r="AC230" i="16"/>
  <c r="BE230" i="16" s="1"/>
  <c r="AA231" i="16"/>
  <c r="AG230" i="16"/>
  <c r="AF230" i="16"/>
  <c r="AE230" i="16"/>
  <c r="BG230" i="16" s="1"/>
  <c r="AD230" i="16"/>
  <c r="BF230" i="16" s="1"/>
  <c r="R232" i="16"/>
  <c r="W596" i="16"/>
  <c r="AL230" i="16"/>
  <c r="BI230" i="16" s="1"/>
  <c r="AH230" i="16"/>
  <c r="S231" i="16"/>
  <c r="V231" i="16"/>
  <c r="AB231" i="16" s="1"/>
  <c r="L595" i="16"/>
  <c r="T595" i="16"/>
  <c r="F595" i="16" a="1"/>
  <c r="F595" i="16" s="1"/>
  <c r="G595" i="16" a="1"/>
  <c r="G595" i="16" s="1"/>
  <c r="I596" i="16" a="1"/>
  <c r="I596" i="16" s="1"/>
  <c r="E596" i="16"/>
  <c r="J596" i="16" s="1"/>
  <c r="K596" i="16"/>
  <c r="Q596" i="16" s="1"/>
  <c r="B598" i="16"/>
  <c r="AM598" i="16" s="1"/>
  <c r="C597" i="16"/>
  <c r="H595" i="16" l="1"/>
  <c r="AI230" i="16"/>
  <c r="AJ230" i="16" s="1"/>
  <c r="O232" i="16"/>
  <c r="Y231" i="16"/>
  <c r="P232" i="16" s="1"/>
  <c r="X231" i="16"/>
  <c r="AP231" i="16" s="1"/>
  <c r="W597" i="16"/>
  <c r="AH231" i="16"/>
  <c r="Z231" i="16"/>
  <c r="L596" i="16"/>
  <c r="T596" i="16"/>
  <c r="B599" i="16"/>
  <c r="AM599" i="16" s="1"/>
  <c r="C598" i="16"/>
  <c r="F596" i="16" a="1"/>
  <c r="F596" i="16" s="1"/>
  <c r="G596" i="16" a="1"/>
  <c r="G596" i="16" s="1"/>
  <c r="I597" i="16" a="1"/>
  <c r="I597" i="16" s="1"/>
  <c r="E597" i="16"/>
  <c r="J597" i="16" s="1"/>
  <c r="K597" i="16"/>
  <c r="Q597" i="16" s="1"/>
  <c r="AO232" i="16" l="1"/>
  <c r="BK231" i="16"/>
  <c r="BD232" i="16"/>
  <c r="H596" i="16"/>
  <c r="AN230" i="16"/>
  <c r="BJ230" i="16" s="1"/>
  <c r="BH230" i="16"/>
  <c r="AC231" i="16"/>
  <c r="BE231" i="16" s="1"/>
  <c r="AL231" i="16"/>
  <c r="BI231" i="16" s="1"/>
  <c r="AG231" i="16"/>
  <c r="AF231" i="16"/>
  <c r="AE231" i="16"/>
  <c r="BG231" i="16" s="1"/>
  <c r="AD231" i="16"/>
  <c r="R233" i="16"/>
  <c r="W598" i="16"/>
  <c r="AA232" i="16"/>
  <c r="S232" i="16"/>
  <c r="V232" i="16"/>
  <c r="L597" i="16"/>
  <c r="T597" i="16"/>
  <c r="F597" i="16" a="1"/>
  <c r="F597" i="16" s="1"/>
  <c r="G597" i="16" a="1"/>
  <c r="G597" i="16" s="1"/>
  <c r="I598" i="16" a="1"/>
  <c r="I598" i="16" s="1"/>
  <c r="K598" i="16"/>
  <c r="Q598" i="16" s="1"/>
  <c r="E598" i="16"/>
  <c r="J598" i="16" s="1"/>
  <c r="B600" i="16"/>
  <c r="AM600" i="16" s="1"/>
  <c r="C599" i="16"/>
  <c r="H597" i="16" l="1"/>
  <c r="AI231" i="16"/>
  <c r="AJ231" i="16" s="1"/>
  <c r="BF231" i="16"/>
  <c r="O233" i="16"/>
  <c r="AB232" i="16"/>
  <c r="Y232" i="16"/>
  <c r="P233" i="16" s="1"/>
  <c r="X232" i="16"/>
  <c r="AP232" i="16" s="1"/>
  <c r="W599" i="16"/>
  <c r="Z232" i="16"/>
  <c r="L598" i="16"/>
  <c r="T598" i="16"/>
  <c r="I599" i="16" a="1"/>
  <c r="I599" i="16" s="1"/>
  <c r="E599" i="16"/>
  <c r="J599" i="16" s="1"/>
  <c r="K599" i="16"/>
  <c r="Q599" i="16" s="1"/>
  <c r="B601" i="16"/>
  <c r="AM601" i="16" s="1"/>
  <c r="C600" i="16"/>
  <c r="F598" i="16" a="1"/>
  <c r="F598" i="16" s="1"/>
  <c r="G598" i="16" a="1"/>
  <c r="G598" i="16" s="1"/>
  <c r="AO233" i="16" l="1"/>
  <c r="BK232" i="16"/>
  <c r="BD233" i="16"/>
  <c r="H598" i="16"/>
  <c r="AN231" i="16"/>
  <c r="BJ231" i="16" s="1"/>
  <c r="BH231" i="16"/>
  <c r="R234" i="16"/>
  <c r="AA233" i="16"/>
  <c r="AG232" i="16"/>
  <c r="AF232" i="16"/>
  <c r="AE232" i="16"/>
  <c r="BG232" i="16" s="1"/>
  <c r="AD232" i="16"/>
  <c r="BF232" i="16" s="1"/>
  <c r="AC232" i="16"/>
  <c r="BE232" i="16" s="1"/>
  <c r="W600" i="16"/>
  <c r="AL232" i="16"/>
  <c r="BI232" i="16" s="1"/>
  <c r="AH232" i="16"/>
  <c r="V233" i="16"/>
  <c r="AB233" i="16" s="1"/>
  <c r="S233" i="16"/>
  <c r="L599" i="16"/>
  <c r="T599" i="16"/>
  <c r="I600" i="16" a="1"/>
  <c r="I600" i="16" s="1"/>
  <c r="K600" i="16"/>
  <c r="Q600" i="16" s="1"/>
  <c r="E600" i="16"/>
  <c r="J600" i="16" s="1"/>
  <c r="B602" i="16"/>
  <c r="AM602" i="16" s="1"/>
  <c r="C601" i="16"/>
  <c r="F599" i="16" a="1"/>
  <c r="F599" i="16" s="1"/>
  <c r="G599" i="16" a="1"/>
  <c r="G599" i="16" s="1"/>
  <c r="H599" i="16" l="1"/>
  <c r="AI232" i="16"/>
  <c r="AJ232" i="16" s="1"/>
  <c r="O234" i="16"/>
  <c r="Y233" i="16"/>
  <c r="P234" i="16" s="1"/>
  <c r="X233" i="16"/>
  <c r="AP233" i="16" s="1"/>
  <c r="W601" i="16"/>
  <c r="Z233" i="16"/>
  <c r="L600" i="16"/>
  <c r="T600" i="16"/>
  <c r="I601" i="16" a="1"/>
  <c r="I601" i="16" s="1"/>
  <c r="E601" i="16"/>
  <c r="J601" i="16" s="1"/>
  <c r="K601" i="16"/>
  <c r="Q601" i="16" s="1"/>
  <c r="B603" i="16"/>
  <c r="AM603" i="16" s="1"/>
  <c r="C602" i="16"/>
  <c r="G600" i="16" a="1"/>
  <c r="G600" i="16" s="1"/>
  <c r="F600" i="16" a="1"/>
  <c r="F600" i="16" s="1"/>
  <c r="AO234" i="16" l="1"/>
  <c r="BK233" i="16"/>
  <c r="BD234" i="16"/>
  <c r="H600" i="16"/>
  <c r="AN232" i="16"/>
  <c r="BJ232" i="16" s="1"/>
  <c r="BH232" i="16"/>
  <c r="AC233" i="16"/>
  <c r="BE233" i="16" s="1"/>
  <c r="AL233" i="16"/>
  <c r="BI233" i="16" s="1"/>
  <c r="AG233" i="16"/>
  <c r="AF233" i="16"/>
  <c r="AE233" i="16"/>
  <c r="BG233" i="16" s="1"/>
  <c r="AD233" i="16"/>
  <c r="BF233" i="16" s="1"/>
  <c r="R235" i="16"/>
  <c r="W602" i="16"/>
  <c r="AA234" i="16"/>
  <c r="AH233" i="16"/>
  <c r="V234" i="16"/>
  <c r="AB234" i="16" s="1"/>
  <c r="S234" i="16"/>
  <c r="L601" i="16"/>
  <c r="T601" i="16"/>
  <c r="I602" i="16" a="1"/>
  <c r="I602" i="16" s="1"/>
  <c r="E602" i="16"/>
  <c r="J602" i="16" s="1"/>
  <c r="K602" i="16"/>
  <c r="Q602" i="16" s="1"/>
  <c r="B604" i="16"/>
  <c r="AM604" i="16" s="1"/>
  <c r="C603" i="16"/>
  <c r="F601" i="16" a="1"/>
  <c r="F601" i="16" s="1"/>
  <c r="G601" i="16" a="1"/>
  <c r="G601" i="16" s="1"/>
  <c r="H601" i="16" l="1"/>
  <c r="AI233" i="16"/>
  <c r="AJ233" i="16" s="1"/>
  <c r="O235" i="16"/>
  <c r="Y234" i="16"/>
  <c r="P235" i="16" s="1"/>
  <c r="X234" i="16"/>
  <c r="AP234" i="16" s="1"/>
  <c r="W603" i="16"/>
  <c r="AH234" i="16"/>
  <c r="Z234" i="16"/>
  <c r="L602" i="16"/>
  <c r="T602" i="16"/>
  <c r="I603" i="16" a="1"/>
  <c r="I603" i="16" s="1"/>
  <c r="K603" i="16"/>
  <c r="Q603" i="16" s="1"/>
  <c r="E603" i="16"/>
  <c r="J603" i="16" s="1"/>
  <c r="B605" i="16"/>
  <c r="AM605" i="16" s="1"/>
  <c r="C604" i="16"/>
  <c r="F602" i="16" a="1"/>
  <c r="F602" i="16" s="1"/>
  <c r="G602" i="16" a="1"/>
  <c r="G602" i="16" s="1"/>
  <c r="AO235" i="16" l="1"/>
  <c r="BK234" i="16"/>
  <c r="BD235" i="16"/>
  <c r="H602" i="16"/>
  <c r="AN233" i="16"/>
  <c r="BJ233" i="16" s="1"/>
  <c r="BH233" i="16"/>
  <c r="AC234" i="16"/>
  <c r="BE234" i="16" s="1"/>
  <c r="AA235" i="16"/>
  <c r="AG234" i="16"/>
  <c r="AF234" i="16"/>
  <c r="AE234" i="16"/>
  <c r="BG234" i="16" s="1"/>
  <c r="AD234" i="16"/>
  <c r="BF234" i="16" s="1"/>
  <c r="R236" i="16"/>
  <c r="W604" i="16"/>
  <c r="AL234" i="16"/>
  <c r="BI234" i="16" s="1"/>
  <c r="V235" i="16"/>
  <c r="AB235" i="16" s="1"/>
  <c r="S235" i="16"/>
  <c r="L603" i="16"/>
  <c r="T603" i="16"/>
  <c r="G603" i="16" a="1"/>
  <c r="G603" i="16" s="1"/>
  <c r="F603" i="16" a="1"/>
  <c r="F603" i="16" s="1"/>
  <c r="I604" i="16" a="1"/>
  <c r="I604" i="16" s="1"/>
  <c r="K604" i="16"/>
  <c r="Q604" i="16" s="1"/>
  <c r="E604" i="16"/>
  <c r="J604" i="16" s="1"/>
  <c r="C605" i="16"/>
  <c r="B606" i="16"/>
  <c r="AM606" i="16" s="1"/>
  <c r="H603" i="16" l="1"/>
  <c r="AI234" i="16"/>
  <c r="AJ234" i="16" s="1"/>
  <c r="O236" i="16"/>
  <c r="Y235" i="16"/>
  <c r="P236" i="16" s="1"/>
  <c r="X235" i="16"/>
  <c r="AP235" i="16" s="1"/>
  <c r="W605" i="16"/>
  <c r="AH235" i="16"/>
  <c r="Z235" i="16"/>
  <c r="L604" i="16"/>
  <c r="T604" i="16"/>
  <c r="I605" i="16" a="1"/>
  <c r="I605" i="16" s="1"/>
  <c r="E605" i="16"/>
  <c r="J605" i="16" s="1"/>
  <c r="K605" i="16"/>
  <c r="Q605" i="16" s="1"/>
  <c r="B607" i="16"/>
  <c r="AM607" i="16" s="1"/>
  <c r="C606" i="16"/>
  <c r="F604" i="16" a="1"/>
  <c r="F604" i="16" s="1"/>
  <c r="G604" i="16" a="1"/>
  <c r="G604" i="16" s="1"/>
  <c r="AO236" i="16" l="1"/>
  <c r="BK235" i="16"/>
  <c r="BD236" i="16"/>
  <c r="H604" i="16"/>
  <c r="AN234" i="16"/>
  <c r="BJ234" i="16" s="1"/>
  <c r="BH234" i="16"/>
  <c r="AC235" i="16"/>
  <c r="BE235" i="16" s="1"/>
  <c r="AL235" i="16"/>
  <c r="BI235" i="16" s="1"/>
  <c r="AG235" i="16"/>
  <c r="AF235" i="16"/>
  <c r="AE235" i="16"/>
  <c r="BG235" i="16" s="1"/>
  <c r="AD235" i="16"/>
  <c r="BF235" i="16" s="1"/>
  <c r="R237" i="16"/>
  <c r="W606" i="16"/>
  <c r="AA236" i="16"/>
  <c r="S236" i="16"/>
  <c r="V236" i="16"/>
  <c r="L605" i="16"/>
  <c r="T605" i="16"/>
  <c r="I606" i="16" a="1"/>
  <c r="I606" i="16" s="1"/>
  <c r="K606" i="16"/>
  <c r="Q606" i="16" s="1"/>
  <c r="E606" i="16"/>
  <c r="J606" i="16" s="1"/>
  <c r="B608" i="16"/>
  <c r="AM608" i="16" s="1"/>
  <c r="C607" i="16"/>
  <c r="F605" i="16" a="1"/>
  <c r="F605" i="16" s="1"/>
  <c r="G605" i="16" a="1"/>
  <c r="G605" i="16" s="1"/>
  <c r="H605" i="16" l="1"/>
  <c r="O237" i="16"/>
  <c r="AI235" i="16"/>
  <c r="AJ235" i="16" s="1"/>
  <c r="AB236" i="16"/>
  <c r="Y236" i="16"/>
  <c r="P237" i="16" s="1"/>
  <c r="X236" i="16"/>
  <c r="AP236" i="16" s="1"/>
  <c r="W607" i="16"/>
  <c r="Z236" i="16"/>
  <c r="L606" i="16"/>
  <c r="T606" i="16"/>
  <c r="I607" i="16" a="1"/>
  <c r="I607" i="16" s="1"/>
  <c r="K607" i="16"/>
  <c r="Q607" i="16" s="1"/>
  <c r="E607" i="16"/>
  <c r="J607" i="16" s="1"/>
  <c r="B609" i="16"/>
  <c r="AM609" i="16" s="1"/>
  <c r="C608" i="16"/>
  <c r="F606" i="16" a="1"/>
  <c r="F606" i="16" s="1"/>
  <c r="G606" i="16" a="1"/>
  <c r="G606" i="16" s="1"/>
  <c r="AO237" i="16" l="1"/>
  <c r="BK236" i="16"/>
  <c r="BD237" i="16"/>
  <c r="H606" i="16"/>
  <c r="R238" i="16"/>
  <c r="AN235" i="16"/>
  <c r="BJ235" i="16" s="1"/>
  <c r="BH235" i="16"/>
  <c r="AA237" i="16"/>
  <c r="AG236" i="16"/>
  <c r="AF236" i="16"/>
  <c r="AE236" i="16"/>
  <c r="BG236" i="16" s="1"/>
  <c r="AD236" i="16"/>
  <c r="BF236" i="16" s="1"/>
  <c r="AC236" i="16"/>
  <c r="BE236" i="16" s="1"/>
  <c r="W608" i="16"/>
  <c r="AL236" i="16"/>
  <c r="BI236" i="16" s="1"/>
  <c r="V237" i="16"/>
  <c r="AB237" i="16" s="1"/>
  <c r="S237" i="16"/>
  <c r="AH236" i="16"/>
  <c r="L607" i="16"/>
  <c r="T607" i="16"/>
  <c r="I608" i="16" a="1"/>
  <c r="I608" i="16" s="1"/>
  <c r="K608" i="16"/>
  <c r="Q608" i="16" s="1"/>
  <c r="E608" i="16"/>
  <c r="J608" i="16" s="1"/>
  <c r="C609" i="16"/>
  <c r="B610" i="16"/>
  <c r="AM610" i="16" s="1"/>
  <c r="F607" i="16" a="1"/>
  <c r="F607" i="16" s="1"/>
  <c r="G607" i="16" a="1"/>
  <c r="G607" i="16" s="1"/>
  <c r="H607" i="16" l="1"/>
  <c r="AI236" i="16"/>
  <c r="AJ236" i="16" s="1"/>
  <c r="O238" i="16"/>
  <c r="Y237" i="16"/>
  <c r="P238" i="16" s="1"/>
  <c r="X237" i="16"/>
  <c r="AP237" i="16" s="1"/>
  <c r="W609" i="16"/>
  <c r="Z237" i="16"/>
  <c r="L608" i="16"/>
  <c r="T608" i="16"/>
  <c r="I609" i="16" a="1"/>
  <c r="I609" i="16" s="1"/>
  <c r="K609" i="16"/>
  <c r="Q609" i="16" s="1"/>
  <c r="E609" i="16"/>
  <c r="J609" i="16" s="1"/>
  <c r="F608" i="16" a="1"/>
  <c r="F608" i="16" s="1"/>
  <c r="G608" i="16" a="1"/>
  <c r="G608" i="16" s="1"/>
  <c r="C610" i="16"/>
  <c r="B611" i="16"/>
  <c r="AM611" i="16" s="1"/>
  <c r="AO238" i="16" l="1"/>
  <c r="BK237" i="16"/>
  <c r="BD238" i="16"/>
  <c r="H608" i="16"/>
  <c r="AN236" i="16"/>
  <c r="BJ236" i="16" s="1"/>
  <c r="BH236" i="16"/>
  <c r="AC237" i="16"/>
  <c r="BE237" i="16" s="1"/>
  <c r="AL237" i="16"/>
  <c r="BI237" i="16" s="1"/>
  <c r="AG237" i="16"/>
  <c r="AF237" i="16"/>
  <c r="AE237" i="16"/>
  <c r="BG237" i="16" s="1"/>
  <c r="AD237" i="16"/>
  <c r="BF237" i="16" s="1"/>
  <c r="R239" i="16"/>
  <c r="W610" i="16"/>
  <c r="AA238" i="16"/>
  <c r="V238" i="16"/>
  <c r="AB238" i="16" s="1"/>
  <c r="S238" i="16"/>
  <c r="AH237" i="16"/>
  <c r="L609" i="16"/>
  <c r="T609" i="16"/>
  <c r="F609" i="16" a="1"/>
  <c r="F609" i="16" s="1"/>
  <c r="G609" i="16" a="1"/>
  <c r="G609" i="16" s="1"/>
  <c r="B612" i="16"/>
  <c r="AM612" i="16" s="1"/>
  <c r="C611" i="16"/>
  <c r="I610" i="16" a="1"/>
  <c r="I610" i="16" s="1"/>
  <c r="E610" i="16"/>
  <c r="J610" i="16" s="1"/>
  <c r="K610" i="16"/>
  <c r="Q610" i="16" s="1"/>
  <c r="H609" i="16" l="1"/>
  <c r="AI237" i="16"/>
  <c r="AJ237" i="16" s="1"/>
  <c r="O239" i="16"/>
  <c r="Y238" i="16"/>
  <c r="P239" i="16" s="1"/>
  <c r="X238" i="16"/>
  <c r="AP238" i="16" s="1"/>
  <c r="W611" i="16"/>
  <c r="AH238" i="16"/>
  <c r="Z238" i="16"/>
  <c r="L610" i="16"/>
  <c r="T610" i="16"/>
  <c r="I611" i="16" a="1"/>
  <c r="I611" i="16" s="1"/>
  <c r="K611" i="16"/>
  <c r="Q611" i="16" s="1"/>
  <c r="E611" i="16"/>
  <c r="J611" i="16" s="1"/>
  <c r="F610" i="16" a="1"/>
  <c r="F610" i="16" s="1"/>
  <c r="G610" i="16" a="1"/>
  <c r="G610" i="16" s="1"/>
  <c r="B613" i="16"/>
  <c r="AM613" i="16" s="1"/>
  <c r="C612" i="16"/>
  <c r="AO239" i="16" l="1"/>
  <c r="BK238" i="16"/>
  <c r="BD239" i="16"/>
  <c r="H610" i="16"/>
  <c r="AN237" i="16"/>
  <c r="BJ237" i="16" s="1"/>
  <c r="BH237" i="16"/>
  <c r="AC238" i="16"/>
  <c r="BE238" i="16" s="1"/>
  <c r="AA239" i="16"/>
  <c r="AG238" i="16"/>
  <c r="AF238" i="16"/>
  <c r="AE238" i="16"/>
  <c r="BG238" i="16" s="1"/>
  <c r="AD238" i="16"/>
  <c r="BF238" i="16" s="1"/>
  <c r="R240" i="16"/>
  <c r="W612" i="16"/>
  <c r="AL238" i="16"/>
  <c r="BI238" i="16" s="1"/>
  <c r="S239" i="16"/>
  <c r="V239" i="16"/>
  <c r="AB239" i="16" s="1"/>
  <c r="L611" i="16"/>
  <c r="T611" i="16"/>
  <c r="B614" i="16"/>
  <c r="AM614" i="16" s="1"/>
  <c r="C613" i="16"/>
  <c r="I612" i="16" a="1"/>
  <c r="I612" i="16" s="1"/>
  <c r="K612" i="16"/>
  <c r="Q612" i="16" s="1"/>
  <c r="E612" i="16"/>
  <c r="J612" i="16" s="1"/>
  <c r="F611" i="16" a="1"/>
  <c r="F611" i="16" s="1"/>
  <c r="G611" i="16" a="1"/>
  <c r="G611" i="16" s="1"/>
  <c r="H611" i="16" l="1"/>
  <c r="AI238" i="16"/>
  <c r="AJ238" i="16" s="1"/>
  <c r="O240" i="16"/>
  <c r="Y239" i="16"/>
  <c r="P240" i="16" s="1"/>
  <c r="X239" i="16"/>
  <c r="AP239" i="16" s="1"/>
  <c r="W613" i="16"/>
  <c r="AH239" i="16"/>
  <c r="Z239" i="16"/>
  <c r="L612" i="16"/>
  <c r="T612" i="16"/>
  <c r="F612" i="16" a="1"/>
  <c r="F612" i="16" s="1"/>
  <c r="G612" i="16" a="1"/>
  <c r="G612" i="16" s="1"/>
  <c r="I613" i="16" a="1"/>
  <c r="I613" i="16" s="1"/>
  <c r="K613" i="16"/>
  <c r="Q613" i="16" s="1"/>
  <c r="E613" i="16"/>
  <c r="J613" i="16" s="1"/>
  <c r="B615" i="16"/>
  <c r="AM615" i="16" s="1"/>
  <c r="C614" i="16"/>
  <c r="AO240" i="16" l="1"/>
  <c r="BK239" i="16"/>
  <c r="BD240" i="16"/>
  <c r="H612" i="16"/>
  <c r="AN238" i="16"/>
  <c r="BJ238" i="16" s="1"/>
  <c r="BH238" i="16"/>
  <c r="AC239" i="16"/>
  <c r="BE239" i="16" s="1"/>
  <c r="AL239" i="16"/>
  <c r="BI239" i="16" s="1"/>
  <c r="AG239" i="16"/>
  <c r="AF239" i="16"/>
  <c r="AE239" i="16"/>
  <c r="BG239" i="16" s="1"/>
  <c r="AD239" i="16"/>
  <c r="BF239" i="16" s="1"/>
  <c r="R241" i="16"/>
  <c r="W614" i="16"/>
  <c r="AA240" i="16"/>
  <c r="S240" i="16"/>
  <c r="V240" i="16"/>
  <c r="L613" i="16"/>
  <c r="T613" i="16"/>
  <c r="I614" i="16" a="1"/>
  <c r="I614" i="16" s="1"/>
  <c r="E614" i="16"/>
  <c r="J614" i="16" s="1"/>
  <c r="K614" i="16"/>
  <c r="Q614" i="16" s="1"/>
  <c r="B616" i="16"/>
  <c r="AM616" i="16" s="1"/>
  <c r="C615" i="16"/>
  <c r="F613" i="16" a="1"/>
  <c r="F613" i="16" s="1"/>
  <c r="G613" i="16" a="1"/>
  <c r="G613" i="16" s="1"/>
  <c r="H613" i="16" l="1"/>
  <c r="AI239" i="16"/>
  <c r="AJ239" i="16" s="1"/>
  <c r="O241" i="16"/>
  <c r="AB240" i="16"/>
  <c r="Y240" i="16"/>
  <c r="P241" i="16" s="1"/>
  <c r="X240" i="16"/>
  <c r="AP240" i="16" s="1"/>
  <c r="W615" i="16"/>
  <c r="Z240" i="16"/>
  <c r="L614" i="16"/>
  <c r="T614" i="16"/>
  <c r="I615" i="16" a="1"/>
  <c r="I615" i="16" s="1"/>
  <c r="K615" i="16"/>
  <c r="Q615" i="16" s="1"/>
  <c r="E615" i="16"/>
  <c r="J615" i="16" s="1"/>
  <c r="B617" i="16"/>
  <c r="AM617" i="16" s="1"/>
  <c r="C616" i="16"/>
  <c r="F614" i="16" a="1"/>
  <c r="F614" i="16" s="1"/>
  <c r="G614" i="16" a="1"/>
  <c r="G614" i="16" s="1"/>
  <c r="AO241" i="16" l="1"/>
  <c r="BK240" i="16"/>
  <c r="BD241" i="16"/>
  <c r="H614" i="16"/>
  <c r="AN239" i="16"/>
  <c r="BJ239" i="16" s="1"/>
  <c r="BH239" i="16"/>
  <c r="AA241" i="16"/>
  <c r="AG240" i="16"/>
  <c r="AF240" i="16"/>
  <c r="AE240" i="16"/>
  <c r="BG240" i="16" s="1"/>
  <c r="AD240" i="16"/>
  <c r="BF240" i="16" s="1"/>
  <c r="AC240" i="16"/>
  <c r="BE240" i="16" s="1"/>
  <c r="R242" i="16"/>
  <c r="W616" i="16"/>
  <c r="AL240" i="16"/>
  <c r="BI240" i="16" s="1"/>
  <c r="V241" i="16"/>
  <c r="AB241" i="16" s="1"/>
  <c r="S241" i="16"/>
  <c r="AH240" i="16"/>
  <c r="L615" i="16"/>
  <c r="T615" i="16"/>
  <c r="I616" i="16" a="1"/>
  <c r="I616" i="16" s="1"/>
  <c r="K616" i="16"/>
  <c r="Q616" i="16" s="1"/>
  <c r="E616" i="16"/>
  <c r="J616" i="16" s="1"/>
  <c r="F615" i="16" a="1"/>
  <c r="F615" i="16" s="1"/>
  <c r="G615" i="16" a="1"/>
  <c r="G615" i="16" s="1"/>
  <c r="C617" i="16"/>
  <c r="B618" i="16"/>
  <c r="AM618" i="16" s="1"/>
  <c r="H615" i="16" l="1"/>
  <c r="AI240" i="16"/>
  <c r="AJ240" i="16" s="1"/>
  <c r="O242" i="16"/>
  <c r="Y241" i="16"/>
  <c r="P242" i="16" s="1"/>
  <c r="X241" i="16"/>
  <c r="AP241" i="16" s="1"/>
  <c r="W617" i="16"/>
  <c r="Z241" i="16"/>
  <c r="AH241" i="16"/>
  <c r="L616" i="16"/>
  <c r="T616" i="16"/>
  <c r="F616" i="16" a="1"/>
  <c r="F616" i="16" s="1"/>
  <c r="G616" i="16" a="1"/>
  <c r="G616" i="16" s="1"/>
  <c r="B619" i="16"/>
  <c r="AM619" i="16" s="1"/>
  <c r="C618" i="16"/>
  <c r="I617" i="16" a="1"/>
  <c r="I617" i="16" s="1"/>
  <c r="E617" i="16"/>
  <c r="J617" i="16" s="1"/>
  <c r="K617" i="16"/>
  <c r="Q617" i="16" s="1"/>
  <c r="AO242" i="16" l="1"/>
  <c r="BK241" i="16"/>
  <c r="BD242" i="16"/>
  <c r="H616" i="16"/>
  <c r="AN240" i="16"/>
  <c r="BJ240" i="16" s="1"/>
  <c r="BH240" i="16"/>
  <c r="AC241" i="16"/>
  <c r="BE241" i="16" s="1"/>
  <c r="AL241" i="16"/>
  <c r="BI241" i="16" s="1"/>
  <c r="R243" i="16"/>
  <c r="AG241" i="16"/>
  <c r="AF241" i="16"/>
  <c r="AE241" i="16"/>
  <c r="BG241" i="16" s="1"/>
  <c r="AD241" i="16"/>
  <c r="BF241" i="16" s="1"/>
  <c r="W618" i="16"/>
  <c r="AA242" i="16"/>
  <c r="V242" i="16"/>
  <c r="AB242" i="16" s="1"/>
  <c r="S242" i="16"/>
  <c r="L617" i="16"/>
  <c r="T617" i="16"/>
  <c r="I618" i="16" a="1"/>
  <c r="I618" i="16" s="1"/>
  <c r="K618" i="16"/>
  <c r="Q618" i="16" s="1"/>
  <c r="E618" i="16"/>
  <c r="J618" i="16" s="1"/>
  <c r="B620" i="16"/>
  <c r="AM620" i="16" s="1"/>
  <c r="C619" i="16"/>
  <c r="F617" i="16" a="1"/>
  <c r="F617" i="16" s="1"/>
  <c r="G617" i="16" a="1"/>
  <c r="G617" i="16" s="1"/>
  <c r="H617" i="16" l="1"/>
  <c r="AI241" i="16"/>
  <c r="O243" i="16"/>
  <c r="Y242" i="16"/>
  <c r="P243" i="16" s="1"/>
  <c r="X242" i="16"/>
  <c r="AP242" i="16" s="1"/>
  <c r="W619" i="16"/>
  <c r="Z242" i="16"/>
  <c r="L618" i="16"/>
  <c r="T618" i="16"/>
  <c r="I619" i="16" a="1"/>
  <c r="I619" i="16" s="1"/>
  <c r="K619" i="16"/>
  <c r="Q619" i="16" s="1"/>
  <c r="E619" i="16"/>
  <c r="J619" i="16" s="1"/>
  <c r="B621" i="16"/>
  <c r="AM621" i="16" s="1"/>
  <c r="C620" i="16"/>
  <c r="F618" i="16" a="1"/>
  <c r="F618" i="16" s="1"/>
  <c r="G618" i="16" a="1"/>
  <c r="G618" i="16" s="1"/>
  <c r="AO243" i="16" l="1"/>
  <c r="BK242" i="16"/>
  <c r="BD243" i="16"/>
  <c r="H618" i="16"/>
  <c r="AC242" i="16"/>
  <c r="BE242" i="16" s="1"/>
  <c r="AA243" i="16"/>
  <c r="AJ241" i="16"/>
  <c r="AG242" i="16"/>
  <c r="AF242" i="16"/>
  <c r="AE242" i="16"/>
  <c r="BG242" i="16" s="1"/>
  <c r="AD242" i="16"/>
  <c r="BF242" i="16" s="1"/>
  <c r="R244" i="16"/>
  <c r="W620" i="16"/>
  <c r="AL242" i="16"/>
  <c r="BI242" i="16" s="1"/>
  <c r="AH242" i="16"/>
  <c r="V243" i="16"/>
  <c r="AB243" i="16" s="1"/>
  <c r="S243" i="16"/>
  <c r="L619" i="16"/>
  <c r="T619" i="16"/>
  <c r="I620" i="16" a="1"/>
  <c r="I620" i="16" s="1"/>
  <c r="E620" i="16"/>
  <c r="J620" i="16" s="1"/>
  <c r="K620" i="16"/>
  <c r="Q620" i="16" s="1"/>
  <c r="B622" i="16"/>
  <c r="AM622" i="16" s="1"/>
  <c r="C621" i="16"/>
  <c r="F619" i="16" a="1"/>
  <c r="F619" i="16" s="1"/>
  <c r="G619" i="16" a="1"/>
  <c r="G619" i="16" s="1"/>
  <c r="H619" i="16" l="1"/>
  <c r="AN241" i="16"/>
  <c r="BJ241" i="16" s="1"/>
  <c r="BH241" i="16"/>
  <c r="AI242" i="16"/>
  <c r="AJ242" i="16" s="1"/>
  <c r="O244" i="16"/>
  <c r="Y243" i="16"/>
  <c r="P244" i="16" s="1"/>
  <c r="X243" i="16"/>
  <c r="AP243" i="16" s="1"/>
  <c r="W621" i="16"/>
  <c r="AH243" i="16"/>
  <c r="Z243" i="16"/>
  <c r="L620" i="16"/>
  <c r="T620" i="16"/>
  <c r="I621" i="16" a="1"/>
  <c r="I621" i="16" s="1"/>
  <c r="K621" i="16"/>
  <c r="Q621" i="16" s="1"/>
  <c r="E621" i="16"/>
  <c r="J621" i="16" s="1"/>
  <c r="C622" i="16"/>
  <c r="B623" i="16"/>
  <c r="AM623" i="16" s="1"/>
  <c r="F620" i="16" a="1"/>
  <c r="F620" i="16" s="1"/>
  <c r="G620" i="16" a="1"/>
  <c r="G620" i="16" s="1"/>
  <c r="AO244" i="16" l="1"/>
  <c r="BK243" i="16"/>
  <c r="BD244" i="16"/>
  <c r="H620" i="16"/>
  <c r="AN242" i="16"/>
  <c r="BJ242" i="16" s="1"/>
  <c r="BH242" i="16"/>
  <c r="AC243" i="16"/>
  <c r="BE243" i="16" s="1"/>
  <c r="AL243" i="16"/>
  <c r="BI243" i="16" s="1"/>
  <c r="AG243" i="16"/>
  <c r="AF243" i="16"/>
  <c r="AE243" i="16"/>
  <c r="BG243" i="16" s="1"/>
  <c r="AD243" i="16"/>
  <c r="BF243" i="16" s="1"/>
  <c r="R245" i="16"/>
  <c r="W622" i="16"/>
  <c r="AA244" i="16"/>
  <c r="S244" i="16"/>
  <c r="V244" i="16"/>
  <c r="AB244" i="16" s="1"/>
  <c r="L621" i="16"/>
  <c r="T621" i="16"/>
  <c r="B624" i="16"/>
  <c r="AM624" i="16" s="1"/>
  <c r="C623" i="16"/>
  <c r="F621" i="16" a="1"/>
  <c r="F621" i="16" s="1"/>
  <c r="G621" i="16" a="1"/>
  <c r="G621" i="16" s="1"/>
  <c r="I622" i="16" a="1"/>
  <c r="I622" i="16" s="1"/>
  <c r="K622" i="16"/>
  <c r="Q622" i="16" s="1"/>
  <c r="E622" i="16"/>
  <c r="J622" i="16" s="1"/>
  <c r="H621" i="16" l="1"/>
  <c r="AI243" i="16"/>
  <c r="AJ243" i="16" s="1"/>
  <c r="O245" i="16"/>
  <c r="Y244" i="16"/>
  <c r="P245" i="16" s="1"/>
  <c r="X244" i="16"/>
  <c r="AP244" i="16" s="1"/>
  <c r="W623" i="16"/>
  <c r="AH244" i="16"/>
  <c r="Z244" i="16"/>
  <c r="L622" i="16"/>
  <c r="T622" i="16"/>
  <c r="F622" i="16" a="1"/>
  <c r="F622" i="16" s="1"/>
  <c r="G622" i="16" a="1"/>
  <c r="G622" i="16" s="1"/>
  <c r="I623" i="16" a="1"/>
  <c r="I623" i="16" s="1"/>
  <c r="E623" i="16"/>
  <c r="J623" i="16" s="1"/>
  <c r="K623" i="16"/>
  <c r="Q623" i="16" s="1"/>
  <c r="B625" i="16"/>
  <c r="AM625" i="16" s="1"/>
  <c r="C624" i="16"/>
  <c r="AO245" i="16" l="1"/>
  <c r="BK244" i="16"/>
  <c r="BD245" i="16"/>
  <c r="H622" i="16"/>
  <c r="AN243" i="16"/>
  <c r="BJ243" i="16" s="1"/>
  <c r="BH243" i="16"/>
  <c r="AC244" i="16"/>
  <c r="BE244" i="16" s="1"/>
  <c r="R246" i="16"/>
  <c r="AA245" i="16"/>
  <c r="AG244" i="16"/>
  <c r="AF244" i="16"/>
  <c r="AE244" i="16"/>
  <c r="BG244" i="16" s="1"/>
  <c r="AD244" i="16"/>
  <c r="BF244" i="16" s="1"/>
  <c r="W624" i="16"/>
  <c r="AL244" i="16"/>
  <c r="BI244" i="16" s="1"/>
  <c r="V245" i="16"/>
  <c r="AB245" i="16" s="1"/>
  <c r="S245" i="16"/>
  <c r="L623" i="16"/>
  <c r="T623" i="16"/>
  <c r="F623" i="16" a="1"/>
  <c r="F623" i="16" s="1"/>
  <c r="G623" i="16" a="1"/>
  <c r="G623" i="16" s="1"/>
  <c r="I624" i="16" a="1"/>
  <c r="I624" i="16" s="1"/>
  <c r="K624" i="16"/>
  <c r="Q624" i="16" s="1"/>
  <c r="E624" i="16"/>
  <c r="J624" i="16" s="1"/>
  <c r="B626" i="16"/>
  <c r="AM626" i="16" s="1"/>
  <c r="C625" i="16"/>
  <c r="H623" i="16" l="1"/>
  <c r="AI244" i="16"/>
  <c r="AJ244" i="16" s="1"/>
  <c r="O246" i="16"/>
  <c r="Y245" i="16"/>
  <c r="P246" i="16" s="1"/>
  <c r="X245" i="16"/>
  <c r="AP245" i="16" s="1"/>
  <c r="W625" i="16"/>
  <c r="Z245" i="16"/>
  <c r="L624" i="16"/>
  <c r="T624" i="16"/>
  <c r="B627" i="16"/>
  <c r="AM627" i="16" s="1"/>
  <c r="C626" i="16"/>
  <c r="I625" i="16" a="1"/>
  <c r="I625" i="16" s="1"/>
  <c r="K625" i="16"/>
  <c r="Q625" i="16" s="1"/>
  <c r="E625" i="16"/>
  <c r="J625" i="16" s="1"/>
  <c r="F624" i="16" a="1"/>
  <c r="F624" i="16" s="1"/>
  <c r="G624" i="16" a="1"/>
  <c r="G624" i="16" s="1"/>
  <c r="AO246" i="16" l="1"/>
  <c r="BK245" i="16"/>
  <c r="BD246" i="16"/>
  <c r="H624" i="16"/>
  <c r="AN244" i="16"/>
  <c r="BJ244" i="16" s="1"/>
  <c r="BH244" i="16"/>
  <c r="AC245" i="16"/>
  <c r="BE245" i="16" s="1"/>
  <c r="AL245" i="16"/>
  <c r="BI245" i="16" s="1"/>
  <c r="AG245" i="16"/>
  <c r="AF245" i="16"/>
  <c r="AE245" i="16"/>
  <c r="BG245" i="16" s="1"/>
  <c r="AD245" i="16"/>
  <c r="BF245" i="16" s="1"/>
  <c r="R247" i="16"/>
  <c r="W626" i="16"/>
  <c r="AA246" i="16"/>
  <c r="AH245" i="16"/>
  <c r="S246" i="16"/>
  <c r="V246" i="16"/>
  <c r="AB246" i="16" s="1"/>
  <c r="L625" i="16"/>
  <c r="T625" i="16"/>
  <c r="F625" i="16" a="1"/>
  <c r="F625" i="16" s="1"/>
  <c r="G625" i="16" a="1"/>
  <c r="G625" i="16" s="1"/>
  <c r="I626" i="16" a="1"/>
  <c r="I626" i="16" s="1"/>
  <c r="E626" i="16"/>
  <c r="J626" i="16" s="1"/>
  <c r="K626" i="16"/>
  <c r="Q626" i="16" s="1"/>
  <c r="B628" i="16"/>
  <c r="AM628" i="16" s="1"/>
  <c r="C627" i="16"/>
  <c r="H625" i="16" l="1"/>
  <c r="AI245" i="16"/>
  <c r="AJ245" i="16" s="1"/>
  <c r="O247" i="16"/>
  <c r="Y246" i="16"/>
  <c r="P247" i="16" s="1"/>
  <c r="X246" i="16"/>
  <c r="AP246" i="16" s="1"/>
  <c r="W627" i="16"/>
  <c r="Z246" i="16"/>
  <c r="AH246" i="16"/>
  <c r="L626" i="16"/>
  <c r="T626" i="16"/>
  <c r="B629" i="16"/>
  <c r="AM629" i="16" s="1"/>
  <c r="C628" i="16"/>
  <c r="F626" i="16" a="1"/>
  <c r="F626" i="16" s="1"/>
  <c r="G626" i="16" a="1"/>
  <c r="G626" i="16" s="1"/>
  <c r="I627" i="16" a="1"/>
  <c r="I627" i="16" s="1"/>
  <c r="K627" i="16"/>
  <c r="Q627" i="16" s="1"/>
  <c r="E627" i="16"/>
  <c r="J627" i="16" s="1"/>
  <c r="AO247" i="16" l="1"/>
  <c r="BK246" i="16"/>
  <c r="BD247" i="16"/>
  <c r="H626" i="16"/>
  <c r="AN245" i="16"/>
  <c r="BJ245" i="16" s="1"/>
  <c r="BH245" i="16"/>
  <c r="AC246" i="16"/>
  <c r="BE246" i="16" s="1"/>
  <c r="AA247" i="16"/>
  <c r="AG246" i="16"/>
  <c r="AF246" i="16"/>
  <c r="AE246" i="16"/>
  <c r="BG246" i="16" s="1"/>
  <c r="AD246" i="16"/>
  <c r="BF246" i="16" s="1"/>
  <c r="R248" i="16"/>
  <c r="W628" i="16"/>
  <c r="AL246" i="16"/>
  <c r="BI246" i="16" s="1"/>
  <c r="V247" i="16"/>
  <c r="AB247" i="16" s="1"/>
  <c r="S247" i="16"/>
  <c r="L627" i="16"/>
  <c r="T627" i="16"/>
  <c r="F627" i="16" a="1"/>
  <c r="F627" i="16" s="1"/>
  <c r="G627" i="16" a="1"/>
  <c r="G627" i="16" s="1"/>
  <c r="I628" i="16" a="1"/>
  <c r="I628" i="16" s="1"/>
  <c r="K628" i="16"/>
  <c r="Q628" i="16" s="1"/>
  <c r="E628" i="16"/>
  <c r="J628" i="16" s="1"/>
  <c r="C629" i="16"/>
  <c r="B630" i="16"/>
  <c r="AM630" i="16" s="1"/>
  <c r="H627" i="16" l="1"/>
  <c r="AI246" i="16"/>
  <c r="AJ246" i="16" s="1"/>
  <c r="O248" i="16"/>
  <c r="Y247" i="16"/>
  <c r="P248" i="16" s="1"/>
  <c r="X247" i="16"/>
  <c r="AP247" i="16" s="1"/>
  <c r="W629" i="16"/>
  <c r="Z247" i="16"/>
  <c r="AH247" i="16"/>
  <c r="L628" i="16"/>
  <c r="T628" i="16"/>
  <c r="I629" i="16" a="1"/>
  <c r="I629" i="16" s="1"/>
  <c r="E629" i="16"/>
  <c r="J629" i="16" s="1"/>
  <c r="K629" i="16"/>
  <c r="Q629" i="16" s="1"/>
  <c r="F628" i="16" a="1"/>
  <c r="F628" i="16" s="1"/>
  <c r="G628" i="16" a="1"/>
  <c r="G628" i="16" s="1"/>
  <c r="C630" i="16"/>
  <c r="B631" i="16"/>
  <c r="AM631" i="16" s="1"/>
  <c r="AO248" i="16" l="1"/>
  <c r="BK247" i="16"/>
  <c r="BD248" i="16"/>
  <c r="H628" i="16"/>
  <c r="AN246" i="16"/>
  <c r="BJ246" i="16" s="1"/>
  <c r="BH246" i="16"/>
  <c r="AC247" i="16"/>
  <c r="BE247" i="16" s="1"/>
  <c r="AL247" i="16"/>
  <c r="BI247" i="16" s="1"/>
  <c r="AG247" i="16"/>
  <c r="AF247" i="16"/>
  <c r="AE247" i="16"/>
  <c r="BG247" i="16" s="1"/>
  <c r="AD247" i="16"/>
  <c r="BF247" i="16" s="1"/>
  <c r="R249" i="16"/>
  <c r="W630" i="16"/>
  <c r="AA248" i="16"/>
  <c r="S248" i="16"/>
  <c r="V248" i="16"/>
  <c r="AB248" i="16" s="1"/>
  <c r="L629" i="16"/>
  <c r="T629" i="16"/>
  <c r="F629" i="16" a="1"/>
  <c r="F629" i="16" s="1"/>
  <c r="G629" i="16" a="1"/>
  <c r="G629" i="16" s="1"/>
  <c r="B632" i="16"/>
  <c r="AM632" i="16" s="1"/>
  <c r="C631" i="16"/>
  <c r="I630" i="16" a="1"/>
  <c r="I630" i="16" s="1"/>
  <c r="E630" i="16"/>
  <c r="J630" i="16" s="1"/>
  <c r="K630" i="16"/>
  <c r="Q630" i="16" s="1"/>
  <c r="H629" i="16" l="1"/>
  <c r="AI247" i="16"/>
  <c r="O249" i="16"/>
  <c r="Y248" i="16"/>
  <c r="P249" i="16" s="1"/>
  <c r="X248" i="16"/>
  <c r="AP248" i="16" s="1"/>
  <c r="W631" i="16"/>
  <c r="Z248" i="16"/>
  <c r="AH248" i="16"/>
  <c r="L630" i="16"/>
  <c r="T630" i="16"/>
  <c r="F630" i="16" a="1"/>
  <c r="F630" i="16" s="1"/>
  <c r="G630" i="16" a="1"/>
  <c r="G630" i="16" s="1"/>
  <c r="I631" i="16" a="1"/>
  <c r="I631" i="16" s="1"/>
  <c r="K631" i="16"/>
  <c r="Q631" i="16" s="1"/>
  <c r="E631" i="16"/>
  <c r="J631" i="16" s="1"/>
  <c r="B633" i="16"/>
  <c r="AM633" i="16" s="1"/>
  <c r="C632" i="16"/>
  <c r="AO249" i="16" l="1"/>
  <c r="BK248" i="16"/>
  <c r="BD249" i="16"/>
  <c r="H630" i="16"/>
  <c r="AC248" i="16"/>
  <c r="BE248" i="16" s="1"/>
  <c r="AA249" i="16"/>
  <c r="AJ247" i="16"/>
  <c r="AG248" i="16"/>
  <c r="AF248" i="16"/>
  <c r="AE248" i="16"/>
  <c r="BG248" i="16" s="1"/>
  <c r="AD248" i="16"/>
  <c r="BF248" i="16" s="1"/>
  <c r="R250" i="16"/>
  <c r="W632" i="16"/>
  <c r="AL248" i="16"/>
  <c r="BI248" i="16" s="1"/>
  <c r="V249" i="16"/>
  <c r="AB249" i="16" s="1"/>
  <c r="S249" i="16"/>
  <c r="L631" i="16"/>
  <c r="T631" i="16"/>
  <c r="I632" i="16" a="1"/>
  <c r="I632" i="16" s="1"/>
  <c r="K632" i="16"/>
  <c r="Q632" i="16" s="1"/>
  <c r="E632" i="16"/>
  <c r="J632" i="16" s="1"/>
  <c r="B634" i="16"/>
  <c r="AM634" i="16" s="1"/>
  <c r="C633" i="16"/>
  <c r="F631" i="16" a="1"/>
  <c r="F631" i="16" s="1"/>
  <c r="G631" i="16" a="1"/>
  <c r="G631" i="16" s="1"/>
  <c r="H631" i="16" l="1"/>
  <c r="AN247" i="16"/>
  <c r="BJ247" i="16" s="1"/>
  <c r="BH247" i="16"/>
  <c r="AI248" i="16"/>
  <c r="AJ248" i="16" s="1"/>
  <c r="O250" i="16"/>
  <c r="Y249" i="16"/>
  <c r="P250" i="16" s="1"/>
  <c r="X249" i="16"/>
  <c r="AP249" i="16" s="1"/>
  <c r="W633" i="16"/>
  <c r="AH249" i="16"/>
  <c r="Z249" i="16"/>
  <c r="L632" i="16"/>
  <c r="T632" i="16"/>
  <c r="I633" i="16" a="1"/>
  <c r="I633" i="16" s="1"/>
  <c r="E633" i="16"/>
  <c r="J633" i="16" s="1"/>
  <c r="K633" i="16"/>
  <c r="Q633" i="16" s="1"/>
  <c r="B635" i="16"/>
  <c r="AM635" i="16" s="1"/>
  <c r="C634" i="16"/>
  <c r="F632" i="16" a="1"/>
  <c r="F632" i="16" s="1"/>
  <c r="G632" i="16" a="1"/>
  <c r="G632" i="16" s="1"/>
  <c r="AO250" i="16" l="1"/>
  <c r="BK249" i="16"/>
  <c r="BD250" i="16"/>
  <c r="H632" i="16"/>
  <c r="R251" i="16"/>
  <c r="AN248" i="16"/>
  <c r="BJ248" i="16" s="1"/>
  <c r="BH248" i="16"/>
  <c r="AC249" i="16"/>
  <c r="BE249" i="16" s="1"/>
  <c r="AL249" i="16"/>
  <c r="BI249" i="16" s="1"/>
  <c r="AG249" i="16"/>
  <c r="AF249" i="16"/>
  <c r="AE249" i="16"/>
  <c r="BG249" i="16" s="1"/>
  <c r="AD249" i="16"/>
  <c r="BF249" i="16" s="1"/>
  <c r="W634" i="16"/>
  <c r="AA250" i="16"/>
  <c r="V250" i="16"/>
  <c r="AB250" i="16" s="1"/>
  <c r="S250" i="16"/>
  <c r="L633" i="16"/>
  <c r="T633" i="16"/>
  <c r="B636" i="16"/>
  <c r="AM636" i="16" s="1"/>
  <c r="C635" i="16"/>
  <c r="I634" i="16" a="1"/>
  <c r="I634" i="16" s="1"/>
  <c r="K634" i="16"/>
  <c r="Q634" i="16" s="1"/>
  <c r="E634" i="16"/>
  <c r="J634" i="16" s="1"/>
  <c r="F633" i="16" a="1"/>
  <c r="F633" i="16" s="1"/>
  <c r="G633" i="16" a="1"/>
  <c r="G633" i="16" s="1"/>
  <c r="H633" i="16" l="1"/>
  <c r="AI249" i="16"/>
  <c r="AJ249" i="16" s="1"/>
  <c r="O251" i="16"/>
  <c r="Y250" i="16"/>
  <c r="P251" i="16" s="1"/>
  <c r="X250" i="16"/>
  <c r="AP250" i="16" s="1"/>
  <c r="W635" i="16"/>
  <c r="Z250" i="16"/>
  <c r="L634" i="16"/>
  <c r="T634" i="16"/>
  <c r="F634" i="16" a="1"/>
  <c r="F634" i="16" s="1"/>
  <c r="G634" i="16" a="1"/>
  <c r="G634" i="16" s="1"/>
  <c r="I635" i="16" a="1"/>
  <c r="I635" i="16" s="1"/>
  <c r="E635" i="16"/>
  <c r="J635" i="16" s="1"/>
  <c r="K635" i="16"/>
  <c r="Q635" i="16" s="1"/>
  <c r="B637" i="16"/>
  <c r="AM637" i="16" s="1"/>
  <c r="C636" i="16"/>
  <c r="AO251" i="16" l="1"/>
  <c r="BK250" i="16"/>
  <c r="BD251" i="16"/>
  <c r="H634" i="16"/>
  <c r="AN249" i="16"/>
  <c r="BJ249" i="16" s="1"/>
  <c r="BH249" i="16"/>
  <c r="AC250" i="16"/>
  <c r="BE250" i="16" s="1"/>
  <c r="AA251" i="16"/>
  <c r="AG250" i="16"/>
  <c r="AF250" i="16"/>
  <c r="AE250" i="16"/>
  <c r="BG250" i="16" s="1"/>
  <c r="AD250" i="16"/>
  <c r="BF250" i="16" s="1"/>
  <c r="R252" i="16"/>
  <c r="W636" i="16"/>
  <c r="AL250" i="16"/>
  <c r="BI250" i="16" s="1"/>
  <c r="AH250" i="16"/>
  <c r="V251" i="16"/>
  <c r="AB251" i="16" s="1"/>
  <c r="S251" i="16"/>
  <c r="L635" i="16"/>
  <c r="T635" i="16"/>
  <c r="F635" i="16" a="1"/>
  <c r="F635" i="16" s="1"/>
  <c r="G635" i="16" a="1"/>
  <c r="G635" i="16" s="1"/>
  <c r="C637" i="16"/>
  <c r="B638" i="16"/>
  <c r="AM638" i="16" s="1"/>
  <c r="I636" i="16" a="1"/>
  <c r="I636" i="16" s="1"/>
  <c r="K636" i="16"/>
  <c r="Q636" i="16" s="1"/>
  <c r="E636" i="16"/>
  <c r="J636" i="16" s="1"/>
  <c r="H635" i="16" l="1"/>
  <c r="AI250" i="16"/>
  <c r="AJ250" i="16" s="1"/>
  <c r="O252" i="16"/>
  <c r="Y251" i="16"/>
  <c r="P252" i="16" s="1"/>
  <c r="X251" i="16"/>
  <c r="AP251" i="16" s="1"/>
  <c r="W637" i="16"/>
  <c r="Z251" i="16"/>
  <c r="L636" i="16"/>
  <c r="T636" i="16"/>
  <c r="B639" i="16"/>
  <c r="AM639" i="16" s="1"/>
  <c r="C638" i="16"/>
  <c r="I637" i="16" a="1"/>
  <c r="I637" i="16" s="1"/>
  <c r="E637" i="16"/>
  <c r="J637" i="16" s="1"/>
  <c r="K637" i="16"/>
  <c r="Q637" i="16" s="1"/>
  <c r="F636" i="16" a="1"/>
  <c r="F636" i="16" s="1"/>
  <c r="G636" i="16" a="1"/>
  <c r="G636" i="16" s="1"/>
  <c r="AO252" i="16" l="1"/>
  <c r="BK251" i="16"/>
  <c r="BD252" i="16"/>
  <c r="H636" i="16"/>
  <c r="R253" i="16"/>
  <c r="AN250" i="16"/>
  <c r="BJ250" i="16" s="1"/>
  <c r="BH250" i="16"/>
  <c r="AC251" i="16"/>
  <c r="BE251" i="16" s="1"/>
  <c r="AL251" i="16"/>
  <c r="BI251" i="16" s="1"/>
  <c r="AG251" i="16"/>
  <c r="AF251" i="16"/>
  <c r="AE251" i="16"/>
  <c r="BG251" i="16" s="1"/>
  <c r="AD251" i="16"/>
  <c r="BF251" i="16" s="1"/>
  <c r="W638" i="16"/>
  <c r="AA252" i="16"/>
  <c r="S252" i="16"/>
  <c r="V252" i="16"/>
  <c r="AH251" i="16"/>
  <c r="L637" i="16"/>
  <c r="T637" i="16"/>
  <c r="F637" i="16" a="1"/>
  <c r="F637" i="16" s="1"/>
  <c r="G637" i="16" a="1"/>
  <c r="G637" i="16" s="1"/>
  <c r="I638" i="16" a="1"/>
  <c r="I638" i="16" s="1"/>
  <c r="K638" i="16"/>
  <c r="Q638" i="16" s="1"/>
  <c r="E638" i="16"/>
  <c r="J638" i="16" s="1"/>
  <c r="B640" i="16"/>
  <c r="AM640" i="16" s="1"/>
  <c r="C639" i="16"/>
  <c r="H637" i="16" l="1"/>
  <c r="O253" i="16"/>
  <c r="AI251" i="16"/>
  <c r="AJ251" i="16" s="1"/>
  <c r="AB252" i="16"/>
  <c r="Y252" i="16"/>
  <c r="P253" i="16" s="1"/>
  <c r="X252" i="16"/>
  <c r="AP252" i="16" s="1"/>
  <c r="W639" i="16"/>
  <c r="Z252" i="16"/>
  <c r="L638" i="16"/>
  <c r="T638" i="16"/>
  <c r="I639" i="16" a="1"/>
  <c r="I639" i="16" s="1"/>
  <c r="K639" i="16"/>
  <c r="Q639" i="16" s="1"/>
  <c r="E639" i="16"/>
  <c r="J639" i="16" s="1"/>
  <c r="B641" i="16"/>
  <c r="AM641" i="16" s="1"/>
  <c r="C640" i="16"/>
  <c r="F638" i="16" a="1"/>
  <c r="F638" i="16" s="1"/>
  <c r="G638" i="16" a="1"/>
  <c r="G638" i="16" s="1"/>
  <c r="AO253" i="16" l="1"/>
  <c r="BK252" i="16"/>
  <c r="BD253" i="16"/>
  <c r="H638" i="16"/>
  <c r="R254" i="16"/>
  <c r="AN251" i="16"/>
  <c r="BJ251" i="16" s="1"/>
  <c r="BH251" i="16"/>
  <c r="AA253" i="16"/>
  <c r="AG252" i="16"/>
  <c r="AF252" i="16"/>
  <c r="AE252" i="16"/>
  <c r="BG252" i="16" s="1"/>
  <c r="AD252" i="16"/>
  <c r="BF252" i="16" s="1"/>
  <c r="AC252" i="16"/>
  <c r="BE252" i="16" s="1"/>
  <c r="W640" i="16"/>
  <c r="AL252" i="16"/>
  <c r="BI252" i="16" s="1"/>
  <c r="S253" i="16"/>
  <c r="V253" i="16"/>
  <c r="AB253" i="16" s="1"/>
  <c r="AH252" i="16"/>
  <c r="L639" i="16"/>
  <c r="T639" i="16"/>
  <c r="I640" i="16" a="1"/>
  <c r="I640" i="16" s="1"/>
  <c r="K640" i="16"/>
  <c r="Q640" i="16" s="1"/>
  <c r="E640" i="16"/>
  <c r="J640" i="16" s="1"/>
  <c r="B642" i="16"/>
  <c r="AM642" i="16" s="1"/>
  <c r="C641" i="16"/>
  <c r="F639" i="16" a="1"/>
  <c r="F639" i="16" s="1"/>
  <c r="G639" i="16" a="1"/>
  <c r="G639" i="16" s="1"/>
  <c r="H639" i="16" l="1"/>
  <c r="AI252" i="16"/>
  <c r="AJ252" i="16" s="1"/>
  <c r="O254" i="16"/>
  <c r="Y253" i="16"/>
  <c r="P254" i="16" s="1"/>
  <c r="X253" i="16"/>
  <c r="AP253" i="16" s="1"/>
  <c r="W641" i="16"/>
  <c r="AH253" i="16"/>
  <c r="Z253" i="16"/>
  <c r="L640" i="16"/>
  <c r="T640" i="16"/>
  <c r="I641" i="16" a="1"/>
  <c r="I641" i="16" s="1"/>
  <c r="K641" i="16"/>
  <c r="Q641" i="16" s="1"/>
  <c r="E641" i="16"/>
  <c r="J641" i="16" s="1"/>
  <c r="F640" i="16" a="1"/>
  <c r="F640" i="16" s="1"/>
  <c r="G640" i="16" a="1"/>
  <c r="G640" i="16" s="1"/>
  <c r="B643" i="16"/>
  <c r="AM643" i="16" s="1"/>
  <c r="C642" i="16"/>
  <c r="AO254" i="16" l="1"/>
  <c r="BK253" i="16"/>
  <c r="BD254" i="16"/>
  <c r="H640" i="16"/>
  <c r="AN252" i="16"/>
  <c r="BJ252" i="16" s="1"/>
  <c r="BH252" i="16"/>
  <c r="AC253" i="16"/>
  <c r="BE253" i="16" s="1"/>
  <c r="AL253" i="16"/>
  <c r="BI253" i="16" s="1"/>
  <c r="AG253" i="16"/>
  <c r="AF253" i="16"/>
  <c r="AE253" i="16"/>
  <c r="BG253" i="16" s="1"/>
  <c r="AD253" i="16"/>
  <c r="R255" i="16"/>
  <c r="W642" i="16"/>
  <c r="AA254" i="16"/>
  <c r="S254" i="16"/>
  <c r="V254" i="16"/>
  <c r="L641" i="16"/>
  <c r="T641" i="16"/>
  <c r="F641" i="16" a="1"/>
  <c r="F641" i="16" s="1"/>
  <c r="G641" i="16" a="1"/>
  <c r="G641" i="16" s="1"/>
  <c r="I642" i="16" a="1"/>
  <c r="I642" i="16" s="1"/>
  <c r="K642" i="16"/>
  <c r="Q642" i="16" s="1"/>
  <c r="E642" i="16"/>
  <c r="J642" i="16" s="1"/>
  <c r="B644" i="16"/>
  <c r="AM644" i="16" s="1"/>
  <c r="C643" i="16"/>
  <c r="H641" i="16" l="1"/>
  <c r="AI253" i="16"/>
  <c r="AJ253" i="16" s="1"/>
  <c r="BF253" i="16"/>
  <c r="O255" i="16"/>
  <c r="AB254" i="16"/>
  <c r="Y254" i="16"/>
  <c r="P255" i="16" s="1"/>
  <c r="X254" i="16"/>
  <c r="AP254" i="16" s="1"/>
  <c r="W643" i="16"/>
  <c r="Z254" i="16"/>
  <c r="L642" i="16"/>
  <c r="T642" i="16"/>
  <c r="F642" i="16" a="1"/>
  <c r="F642" i="16" s="1"/>
  <c r="G642" i="16" a="1"/>
  <c r="G642" i="16" s="1"/>
  <c r="I643" i="16" a="1"/>
  <c r="I643" i="16" s="1"/>
  <c r="K643" i="16"/>
  <c r="Q643" i="16" s="1"/>
  <c r="E643" i="16"/>
  <c r="J643" i="16" s="1"/>
  <c r="B645" i="16"/>
  <c r="AM645" i="16" s="1"/>
  <c r="C644" i="16"/>
  <c r="AO255" i="16" l="1"/>
  <c r="BK254" i="16"/>
  <c r="BD255" i="16"/>
  <c r="H642" i="16"/>
  <c r="AN253" i="16"/>
  <c r="BJ253" i="16" s="1"/>
  <c r="BH253" i="16"/>
  <c r="AA255" i="16"/>
  <c r="AG254" i="16"/>
  <c r="AF254" i="16"/>
  <c r="AE254" i="16"/>
  <c r="BG254" i="16" s="1"/>
  <c r="AD254" i="16"/>
  <c r="BF254" i="16" s="1"/>
  <c r="AC254" i="16"/>
  <c r="BE254" i="16" s="1"/>
  <c r="R256" i="16"/>
  <c r="W644" i="16"/>
  <c r="AL254" i="16"/>
  <c r="BI254" i="16" s="1"/>
  <c r="V255" i="16"/>
  <c r="AB255" i="16" s="1"/>
  <c r="S255" i="16"/>
  <c r="AH254" i="16"/>
  <c r="L643" i="16"/>
  <c r="T643" i="16"/>
  <c r="I644" i="16" a="1"/>
  <c r="I644" i="16" s="1"/>
  <c r="K644" i="16"/>
  <c r="Q644" i="16" s="1"/>
  <c r="E644" i="16"/>
  <c r="J644" i="16" s="1"/>
  <c r="C645" i="16"/>
  <c r="B646" i="16"/>
  <c r="AM646" i="16" s="1"/>
  <c r="F643" i="16" a="1"/>
  <c r="F643" i="16" s="1"/>
  <c r="G643" i="16" a="1"/>
  <c r="G643" i="16" s="1"/>
  <c r="H643" i="16" l="1"/>
  <c r="AI254" i="16"/>
  <c r="AJ254" i="16" s="1"/>
  <c r="O256" i="16"/>
  <c r="Y255" i="16"/>
  <c r="P256" i="16" s="1"/>
  <c r="X255" i="16"/>
  <c r="AP255" i="16" s="1"/>
  <c r="W645" i="16"/>
  <c r="Z255" i="16"/>
  <c r="AH255" i="16"/>
  <c r="L644" i="16"/>
  <c r="T644" i="16"/>
  <c r="B647" i="16"/>
  <c r="AM647" i="16" s="1"/>
  <c r="C646" i="16"/>
  <c r="I645" i="16" a="1"/>
  <c r="I645" i="16" s="1"/>
  <c r="K645" i="16"/>
  <c r="Q645" i="16" s="1"/>
  <c r="E645" i="16"/>
  <c r="J645" i="16" s="1"/>
  <c r="F644" i="16" a="1"/>
  <c r="F644" i="16" s="1"/>
  <c r="G644" i="16" a="1"/>
  <c r="G644" i="16" s="1"/>
  <c r="AO256" i="16" l="1"/>
  <c r="BK255" i="16"/>
  <c r="BD256" i="16"/>
  <c r="H644" i="16"/>
  <c r="AN254" i="16"/>
  <c r="BJ254" i="16" s="1"/>
  <c r="BH254" i="16"/>
  <c r="AC255" i="16"/>
  <c r="BE255" i="16" s="1"/>
  <c r="AL255" i="16"/>
  <c r="BI255" i="16" s="1"/>
  <c r="AG255" i="16"/>
  <c r="AF255" i="16"/>
  <c r="AE255" i="16"/>
  <c r="BG255" i="16" s="1"/>
  <c r="AD255" i="16"/>
  <c r="BF255" i="16" s="1"/>
  <c r="R257" i="16"/>
  <c r="W646" i="16"/>
  <c r="AA256" i="16"/>
  <c r="V256" i="16"/>
  <c r="AB256" i="16" s="1"/>
  <c r="S256" i="16"/>
  <c r="L645" i="16"/>
  <c r="T645" i="16"/>
  <c r="F645" i="16" a="1"/>
  <c r="F645" i="16" s="1"/>
  <c r="G645" i="16" a="1"/>
  <c r="G645" i="16" s="1"/>
  <c r="I646" i="16" a="1"/>
  <c r="I646" i="16" s="1"/>
  <c r="K646" i="16"/>
  <c r="Q646" i="16" s="1"/>
  <c r="E646" i="16"/>
  <c r="J646" i="16" s="1"/>
  <c r="C647" i="16"/>
  <c r="B648" i="16"/>
  <c r="AM648" i="16" s="1"/>
  <c r="H645" i="16" l="1"/>
  <c r="AI255" i="16"/>
  <c r="O257" i="16"/>
  <c r="Y256" i="16"/>
  <c r="P257" i="16" s="1"/>
  <c r="X256" i="16"/>
  <c r="AP256" i="16" s="1"/>
  <c r="W647" i="16"/>
  <c r="AH256" i="16"/>
  <c r="Z256" i="16"/>
  <c r="L646" i="16"/>
  <c r="T646" i="16"/>
  <c r="F646" i="16" a="1"/>
  <c r="F646" i="16" s="1"/>
  <c r="G646" i="16" a="1"/>
  <c r="G646" i="16" s="1"/>
  <c r="I647" i="16" a="1"/>
  <c r="I647" i="16" s="1"/>
  <c r="K647" i="16"/>
  <c r="Q647" i="16" s="1"/>
  <c r="E647" i="16"/>
  <c r="J647" i="16" s="1"/>
  <c r="C648" i="16"/>
  <c r="B649" i="16"/>
  <c r="AM649" i="16" s="1"/>
  <c r="AO257" i="16" l="1"/>
  <c r="BK256" i="16"/>
  <c r="BD257" i="16"/>
  <c r="H646" i="16"/>
  <c r="AC256" i="16"/>
  <c r="BE256" i="16" s="1"/>
  <c r="R258" i="16"/>
  <c r="AA257" i="16"/>
  <c r="AJ255" i="16"/>
  <c r="AG256" i="16"/>
  <c r="AF256" i="16"/>
  <c r="AE256" i="16"/>
  <c r="BG256" i="16" s="1"/>
  <c r="AD256" i="16"/>
  <c r="BF256" i="16" s="1"/>
  <c r="W648" i="16"/>
  <c r="AL256" i="16"/>
  <c r="BI256" i="16" s="1"/>
  <c r="V257" i="16"/>
  <c r="AB257" i="16" s="1"/>
  <c r="S257" i="16"/>
  <c r="L647" i="16"/>
  <c r="T647" i="16"/>
  <c r="C649" i="16"/>
  <c r="B650" i="16"/>
  <c r="AM650" i="16" s="1"/>
  <c r="F647" i="16" a="1"/>
  <c r="F647" i="16" s="1"/>
  <c r="G647" i="16" a="1"/>
  <c r="G647" i="16" s="1"/>
  <c r="I648" i="16" a="1"/>
  <c r="I648" i="16" s="1"/>
  <c r="E648" i="16"/>
  <c r="J648" i="16" s="1"/>
  <c r="K648" i="16"/>
  <c r="Q648" i="16" s="1"/>
  <c r="H647" i="16" l="1"/>
  <c r="AN255" i="16"/>
  <c r="BJ255" i="16" s="1"/>
  <c r="BH255" i="16"/>
  <c r="AI256" i="16"/>
  <c r="AJ256" i="16" s="1"/>
  <c r="O258" i="16"/>
  <c r="Y257" i="16"/>
  <c r="P258" i="16" s="1"/>
  <c r="X257" i="16"/>
  <c r="AP257" i="16" s="1"/>
  <c r="W649" i="16"/>
  <c r="Z257" i="16"/>
  <c r="L648" i="16"/>
  <c r="T648" i="16"/>
  <c r="F648" i="16" a="1"/>
  <c r="F648" i="16" s="1"/>
  <c r="G648" i="16" a="1"/>
  <c r="G648" i="16" s="1"/>
  <c r="B651" i="16"/>
  <c r="AM651" i="16" s="1"/>
  <c r="C650" i="16"/>
  <c r="I649" i="16" a="1"/>
  <c r="I649" i="16" s="1"/>
  <c r="K649" i="16"/>
  <c r="Q649" i="16" s="1"/>
  <c r="E649" i="16"/>
  <c r="J649" i="16" s="1"/>
  <c r="AO258" i="16" l="1"/>
  <c r="BK257" i="16"/>
  <c r="BD258" i="16"/>
  <c r="H648" i="16"/>
  <c r="AN256" i="16"/>
  <c r="BJ256" i="16" s="1"/>
  <c r="BH256" i="16"/>
  <c r="AC257" i="16"/>
  <c r="BE257" i="16" s="1"/>
  <c r="AL257" i="16"/>
  <c r="BI257" i="16" s="1"/>
  <c r="AG257" i="16"/>
  <c r="AF257" i="16"/>
  <c r="AE257" i="16"/>
  <c r="BG257" i="16" s="1"/>
  <c r="AD257" i="16"/>
  <c r="BF257" i="16" s="1"/>
  <c r="R259" i="16"/>
  <c r="W650" i="16"/>
  <c r="AA258" i="16"/>
  <c r="S258" i="16"/>
  <c r="V258" i="16"/>
  <c r="AH257" i="16"/>
  <c r="L649" i="16"/>
  <c r="T649" i="16"/>
  <c r="I650" i="16" a="1"/>
  <c r="I650" i="16" s="1"/>
  <c r="K650" i="16"/>
  <c r="Q650" i="16" s="1"/>
  <c r="E650" i="16"/>
  <c r="J650" i="16" s="1"/>
  <c r="C651" i="16"/>
  <c r="B652" i="16"/>
  <c r="AM652" i="16" s="1"/>
  <c r="F649" i="16" a="1"/>
  <c r="F649" i="16" s="1"/>
  <c r="G649" i="16" a="1"/>
  <c r="G649" i="16" s="1"/>
  <c r="H649" i="16" l="1"/>
  <c r="O259" i="16"/>
  <c r="AI257" i="16"/>
  <c r="AJ257" i="16" s="1"/>
  <c r="AB258" i="16"/>
  <c r="AH258" i="16" s="1"/>
  <c r="Y258" i="16"/>
  <c r="P259" i="16" s="1"/>
  <c r="X258" i="16"/>
  <c r="AP258" i="16" s="1"/>
  <c r="W651" i="16"/>
  <c r="Z258" i="16"/>
  <c r="L650" i="16"/>
  <c r="T650" i="16"/>
  <c r="B653" i="16"/>
  <c r="AM653" i="16" s="1"/>
  <c r="C652" i="16"/>
  <c r="I651" i="16" a="1"/>
  <c r="I651" i="16" s="1"/>
  <c r="E651" i="16"/>
  <c r="J651" i="16" s="1"/>
  <c r="K651" i="16"/>
  <c r="Q651" i="16" s="1"/>
  <c r="F650" i="16" a="1"/>
  <c r="F650" i="16" s="1"/>
  <c r="G650" i="16" a="1"/>
  <c r="G650" i="16" s="1"/>
  <c r="AO259" i="16" l="1"/>
  <c r="BK258" i="16"/>
  <c r="BD259" i="16"/>
  <c r="H650" i="16"/>
  <c r="R260" i="16"/>
  <c r="AN257" i="16"/>
  <c r="BJ257" i="16" s="1"/>
  <c r="BH257" i="16"/>
  <c r="AA259" i="16"/>
  <c r="AG258" i="16"/>
  <c r="AF258" i="16"/>
  <c r="AE258" i="16"/>
  <c r="BG258" i="16" s="1"/>
  <c r="AD258" i="16"/>
  <c r="BF258" i="16" s="1"/>
  <c r="AC258" i="16"/>
  <c r="BE258" i="16" s="1"/>
  <c r="W652" i="16"/>
  <c r="AL258" i="16"/>
  <c r="BI258" i="16" s="1"/>
  <c r="V259" i="16"/>
  <c r="AB259" i="16" s="1"/>
  <c r="S259" i="16"/>
  <c r="L651" i="16"/>
  <c r="T651" i="16"/>
  <c r="I652" i="16" a="1"/>
  <c r="I652" i="16" s="1"/>
  <c r="K652" i="16"/>
  <c r="Q652" i="16" s="1"/>
  <c r="E652" i="16"/>
  <c r="J652" i="16" s="1"/>
  <c r="F651" i="16" a="1"/>
  <c r="F651" i="16" s="1"/>
  <c r="G651" i="16" a="1"/>
  <c r="G651" i="16" s="1"/>
  <c r="B654" i="16"/>
  <c r="AM654" i="16" s="1"/>
  <c r="C653" i="16"/>
  <c r="H651" i="16" l="1"/>
  <c r="AI258" i="16"/>
  <c r="AJ258" i="16" s="1"/>
  <c r="O260" i="16"/>
  <c r="Y259" i="16"/>
  <c r="P260" i="16" s="1"/>
  <c r="X259" i="16"/>
  <c r="AP259" i="16" s="1"/>
  <c r="W653" i="16"/>
  <c r="Z259" i="16"/>
  <c r="L652" i="16"/>
  <c r="T652" i="16"/>
  <c r="F652" i="16" a="1"/>
  <c r="F652" i="16" s="1"/>
  <c r="G652" i="16" a="1"/>
  <c r="G652" i="16" s="1"/>
  <c r="I653" i="16" a="1"/>
  <c r="I653" i="16" s="1"/>
  <c r="K653" i="16"/>
  <c r="Q653" i="16" s="1"/>
  <c r="E653" i="16"/>
  <c r="J653" i="16" s="1"/>
  <c r="B655" i="16"/>
  <c r="AM655" i="16" s="1"/>
  <c r="C654" i="16"/>
  <c r="AO260" i="16" l="1"/>
  <c r="BK259" i="16"/>
  <c r="BD260" i="16"/>
  <c r="H652" i="16"/>
  <c r="AN258" i="16"/>
  <c r="BJ258" i="16" s="1"/>
  <c r="BH258" i="16"/>
  <c r="AC259" i="16"/>
  <c r="BE259" i="16" s="1"/>
  <c r="AL259" i="16"/>
  <c r="BI259" i="16" s="1"/>
  <c r="AG259" i="16"/>
  <c r="AF259" i="16"/>
  <c r="AE259" i="16"/>
  <c r="BG259" i="16" s="1"/>
  <c r="AD259" i="16"/>
  <c r="BF259" i="16" s="1"/>
  <c r="R261" i="16"/>
  <c r="W654" i="16"/>
  <c r="AA260" i="16"/>
  <c r="AH259" i="16"/>
  <c r="S260" i="16"/>
  <c r="V260" i="16"/>
  <c r="AB260" i="16" s="1"/>
  <c r="L653" i="16"/>
  <c r="T653" i="16"/>
  <c r="I654" i="16" a="1"/>
  <c r="I654" i="16" s="1"/>
  <c r="K654" i="16"/>
  <c r="Q654" i="16" s="1"/>
  <c r="E654" i="16"/>
  <c r="J654" i="16" s="1"/>
  <c r="B656" i="16"/>
  <c r="AM656" i="16" s="1"/>
  <c r="C655" i="16"/>
  <c r="F653" i="16" a="1"/>
  <c r="F653" i="16" s="1"/>
  <c r="G653" i="16" a="1"/>
  <c r="G653" i="16" s="1"/>
  <c r="H653" i="16" l="1"/>
  <c r="AI259" i="16"/>
  <c r="AJ259" i="16" s="1"/>
  <c r="O261" i="16"/>
  <c r="Y260" i="16"/>
  <c r="P261" i="16" s="1"/>
  <c r="X260" i="16"/>
  <c r="AP260" i="16" s="1"/>
  <c r="W655" i="16"/>
  <c r="AH260" i="16"/>
  <c r="Z260" i="16"/>
  <c r="L654" i="16"/>
  <c r="T654" i="16"/>
  <c r="I655" i="16" a="1"/>
  <c r="I655" i="16" s="1"/>
  <c r="K655" i="16"/>
  <c r="Q655" i="16" s="1"/>
  <c r="E655" i="16"/>
  <c r="J655" i="16" s="1"/>
  <c r="B657" i="16"/>
  <c r="AM657" i="16" s="1"/>
  <c r="C656" i="16"/>
  <c r="F654" i="16" a="1"/>
  <c r="F654" i="16" s="1"/>
  <c r="G654" i="16" a="1"/>
  <c r="G654" i="16" s="1"/>
  <c r="AO261" i="16" l="1"/>
  <c r="BK260" i="16"/>
  <c r="BD261" i="16"/>
  <c r="H654" i="16"/>
  <c r="AN259" i="16"/>
  <c r="BJ259" i="16" s="1"/>
  <c r="BH259" i="16"/>
  <c r="AC260" i="16"/>
  <c r="BE260" i="16" s="1"/>
  <c r="AA261" i="16"/>
  <c r="AG260" i="16"/>
  <c r="AF260" i="16"/>
  <c r="AE260" i="16"/>
  <c r="BG260" i="16" s="1"/>
  <c r="AD260" i="16"/>
  <c r="BF260" i="16" s="1"/>
  <c r="R262" i="16"/>
  <c r="W656" i="16"/>
  <c r="AL260" i="16"/>
  <c r="BI260" i="16" s="1"/>
  <c r="V261" i="16"/>
  <c r="S261" i="16"/>
  <c r="L655" i="16"/>
  <c r="T655" i="16"/>
  <c r="I656" i="16" a="1"/>
  <c r="I656" i="16" s="1"/>
  <c r="K656" i="16"/>
  <c r="Q656" i="16" s="1"/>
  <c r="E656" i="16"/>
  <c r="J656" i="16" s="1"/>
  <c r="B658" i="16"/>
  <c r="AM658" i="16" s="1"/>
  <c r="C657" i="16"/>
  <c r="F655" i="16" a="1"/>
  <c r="F655" i="16" s="1"/>
  <c r="G655" i="16" a="1"/>
  <c r="G655" i="16" s="1"/>
  <c r="H655" i="16" l="1"/>
  <c r="AI260" i="16"/>
  <c r="AJ260" i="16" s="1"/>
  <c r="O262" i="16"/>
  <c r="AB261" i="16"/>
  <c r="Y261" i="16"/>
  <c r="P262" i="16" s="1"/>
  <c r="X261" i="16"/>
  <c r="AP261" i="16" s="1"/>
  <c r="W657" i="16"/>
  <c r="Z261" i="16"/>
  <c r="L656" i="16"/>
  <c r="T656" i="16"/>
  <c r="I657" i="16" a="1"/>
  <c r="I657" i="16" s="1"/>
  <c r="E657" i="16"/>
  <c r="J657" i="16" s="1"/>
  <c r="K657" i="16"/>
  <c r="Q657" i="16" s="1"/>
  <c r="B659" i="16"/>
  <c r="AM659" i="16" s="1"/>
  <c r="C658" i="16"/>
  <c r="F656" i="16" a="1"/>
  <c r="F656" i="16" s="1"/>
  <c r="G656" i="16" a="1"/>
  <c r="G656" i="16" s="1"/>
  <c r="AO262" i="16" l="1"/>
  <c r="BK261" i="16"/>
  <c r="BD262" i="16"/>
  <c r="H656" i="16"/>
  <c r="R263" i="16"/>
  <c r="AN260" i="16"/>
  <c r="BJ260" i="16" s="1"/>
  <c r="BH260" i="16"/>
  <c r="AL261" i="16"/>
  <c r="BI261" i="16" s="1"/>
  <c r="AG261" i="16"/>
  <c r="AF261" i="16"/>
  <c r="AE261" i="16"/>
  <c r="BG261" i="16" s="1"/>
  <c r="AD261" i="16"/>
  <c r="BF261" i="16" s="1"/>
  <c r="AC261" i="16"/>
  <c r="BE261" i="16" s="1"/>
  <c r="W658" i="16"/>
  <c r="AA262" i="16"/>
  <c r="AH261" i="16"/>
  <c r="V262" i="16"/>
  <c r="AB262" i="16" s="1"/>
  <c r="S262" i="16"/>
  <c r="L657" i="16"/>
  <c r="T657" i="16"/>
  <c r="I658" i="16" a="1"/>
  <c r="I658" i="16" s="1"/>
  <c r="K658" i="16"/>
  <c r="Q658" i="16" s="1"/>
  <c r="E658" i="16"/>
  <c r="J658" i="16" s="1"/>
  <c r="B660" i="16"/>
  <c r="AM660" i="16" s="1"/>
  <c r="C659" i="16"/>
  <c r="F657" i="16" a="1"/>
  <c r="F657" i="16" s="1"/>
  <c r="G657" i="16" a="1"/>
  <c r="G657" i="16" s="1"/>
  <c r="H657" i="16" l="1"/>
  <c r="AI261" i="16"/>
  <c r="AJ261" i="16" s="1"/>
  <c r="O263" i="16"/>
  <c r="Y262" i="16"/>
  <c r="P263" i="16" s="1"/>
  <c r="X262" i="16"/>
  <c r="AP262" i="16" s="1"/>
  <c r="W659" i="16"/>
  <c r="Z262" i="16"/>
  <c r="L658" i="16"/>
  <c r="T658" i="16"/>
  <c r="I659" i="16" a="1"/>
  <c r="I659" i="16" s="1"/>
  <c r="K659" i="16"/>
  <c r="Q659" i="16" s="1"/>
  <c r="E659" i="16"/>
  <c r="J659" i="16" s="1"/>
  <c r="B661" i="16"/>
  <c r="AM661" i="16" s="1"/>
  <c r="C660" i="16"/>
  <c r="F658" i="16" a="1"/>
  <c r="F658" i="16" s="1"/>
  <c r="G658" i="16" a="1"/>
  <c r="G658" i="16" s="1"/>
  <c r="AO263" i="16" l="1"/>
  <c r="BK262" i="16"/>
  <c r="BD263" i="16"/>
  <c r="H658" i="16"/>
  <c r="AN261" i="16"/>
  <c r="BJ261" i="16" s="1"/>
  <c r="BH261" i="16"/>
  <c r="AC262" i="16"/>
  <c r="BE262" i="16" s="1"/>
  <c r="R264" i="16"/>
  <c r="AA263" i="16"/>
  <c r="AG262" i="16"/>
  <c r="AF262" i="16"/>
  <c r="AE262" i="16"/>
  <c r="BG262" i="16" s="1"/>
  <c r="AD262" i="16"/>
  <c r="BF262" i="16" s="1"/>
  <c r="W660" i="16"/>
  <c r="AL262" i="16"/>
  <c r="BI262" i="16" s="1"/>
  <c r="S263" i="16"/>
  <c r="V263" i="16"/>
  <c r="AB263" i="16" s="1"/>
  <c r="AH262" i="16"/>
  <c r="L659" i="16"/>
  <c r="T659" i="16"/>
  <c r="I660" i="16" a="1"/>
  <c r="I660" i="16" s="1"/>
  <c r="K660" i="16"/>
  <c r="Q660" i="16" s="1"/>
  <c r="E660" i="16"/>
  <c r="J660" i="16" s="1"/>
  <c r="B662" i="16"/>
  <c r="AM662" i="16" s="1"/>
  <c r="C661" i="16"/>
  <c r="F659" i="16" a="1"/>
  <c r="F659" i="16" s="1"/>
  <c r="G659" i="16" a="1"/>
  <c r="G659" i="16" s="1"/>
  <c r="H659" i="16" l="1"/>
  <c r="AI262" i="16"/>
  <c r="AJ262" i="16" s="1"/>
  <c r="O264" i="16"/>
  <c r="Y263" i="16"/>
  <c r="P264" i="16" s="1"/>
  <c r="X263" i="16"/>
  <c r="AP263" i="16" s="1"/>
  <c r="W661" i="16"/>
  <c r="AH263" i="16"/>
  <c r="Z263" i="16"/>
  <c r="L660" i="16"/>
  <c r="T660" i="16"/>
  <c r="B663" i="16"/>
  <c r="AM663" i="16" s="1"/>
  <c r="C662" i="16"/>
  <c r="I661" i="16" a="1"/>
  <c r="I661" i="16" s="1"/>
  <c r="K661" i="16"/>
  <c r="Q661" i="16" s="1"/>
  <c r="E661" i="16"/>
  <c r="J661" i="16" s="1"/>
  <c r="F660" i="16" a="1"/>
  <c r="F660" i="16" s="1"/>
  <c r="G660" i="16" a="1"/>
  <c r="G660" i="16" s="1"/>
  <c r="AO264" i="16" l="1"/>
  <c r="BK263" i="16"/>
  <c r="BD264" i="16"/>
  <c r="H660" i="16"/>
  <c r="AN262" i="16"/>
  <c r="BJ262" i="16" s="1"/>
  <c r="BH262" i="16"/>
  <c r="AC263" i="16"/>
  <c r="BE263" i="16" s="1"/>
  <c r="AL263" i="16"/>
  <c r="BI263" i="16" s="1"/>
  <c r="AG263" i="16"/>
  <c r="AF263" i="16"/>
  <c r="AE263" i="16"/>
  <c r="BG263" i="16" s="1"/>
  <c r="AD263" i="16"/>
  <c r="R265" i="16"/>
  <c r="W662" i="16"/>
  <c r="AA264" i="16"/>
  <c r="V264" i="16"/>
  <c r="AB264" i="16" s="1"/>
  <c r="S264" i="16"/>
  <c r="L661" i="16"/>
  <c r="T661" i="16"/>
  <c r="I662" i="16" a="1"/>
  <c r="I662" i="16" s="1"/>
  <c r="E662" i="16"/>
  <c r="J662" i="16" s="1"/>
  <c r="K662" i="16"/>
  <c r="Q662" i="16" s="1"/>
  <c r="B664" i="16"/>
  <c r="AM664" i="16" s="1"/>
  <c r="C663" i="16"/>
  <c r="F661" i="16" a="1"/>
  <c r="F661" i="16" s="1"/>
  <c r="G661" i="16" a="1"/>
  <c r="G661" i="16" s="1"/>
  <c r="H661" i="16" l="1"/>
  <c r="AI263" i="16"/>
  <c r="AJ263" i="16" s="1"/>
  <c r="BF263" i="16"/>
  <c r="O265" i="16"/>
  <c r="Y264" i="16"/>
  <c r="P265" i="16" s="1"/>
  <c r="X264" i="16"/>
  <c r="AP264" i="16" s="1"/>
  <c r="W663" i="16"/>
  <c r="Z264" i="16"/>
  <c r="AH264" i="16"/>
  <c r="L662" i="16"/>
  <c r="T662" i="16"/>
  <c r="F662" i="16" a="1"/>
  <c r="F662" i="16" s="1"/>
  <c r="G662" i="16" a="1"/>
  <c r="G662" i="16" s="1"/>
  <c r="I663" i="16" a="1"/>
  <c r="I663" i="16" s="1"/>
  <c r="K663" i="16"/>
  <c r="Q663" i="16" s="1"/>
  <c r="E663" i="16"/>
  <c r="J663" i="16" s="1"/>
  <c r="C664" i="16"/>
  <c r="B665" i="16"/>
  <c r="AM665" i="16" s="1"/>
  <c r="AO265" i="16" l="1"/>
  <c r="BK264" i="16"/>
  <c r="BD265" i="16"/>
  <c r="H662" i="16"/>
  <c r="AN263" i="16"/>
  <c r="BJ263" i="16" s="1"/>
  <c r="BH263" i="16"/>
  <c r="AC264" i="16"/>
  <c r="BE264" i="16" s="1"/>
  <c r="AA265" i="16"/>
  <c r="AG264" i="16"/>
  <c r="AF264" i="16"/>
  <c r="AE264" i="16"/>
  <c r="BG264" i="16" s="1"/>
  <c r="AD264" i="16"/>
  <c r="R266" i="16"/>
  <c r="W664" i="16"/>
  <c r="AL264" i="16"/>
  <c r="BI264" i="16" s="1"/>
  <c r="V265" i="16"/>
  <c r="AB265" i="16" s="1"/>
  <c r="S265" i="16"/>
  <c r="L663" i="16"/>
  <c r="T663" i="16"/>
  <c r="B666" i="16"/>
  <c r="AM666" i="16" s="1"/>
  <c r="C665" i="16"/>
  <c r="I664" i="16" a="1"/>
  <c r="I664" i="16" s="1"/>
  <c r="K664" i="16"/>
  <c r="Q664" i="16" s="1"/>
  <c r="E664" i="16"/>
  <c r="J664" i="16" s="1"/>
  <c r="F663" i="16" a="1"/>
  <c r="F663" i="16" s="1"/>
  <c r="G663" i="16" a="1"/>
  <c r="G663" i="16" s="1"/>
  <c r="H663" i="16" l="1"/>
  <c r="AI264" i="16"/>
  <c r="AJ264" i="16" s="1"/>
  <c r="BF264" i="16"/>
  <c r="O266" i="16"/>
  <c r="Y265" i="16"/>
  <c r="P266" i="16" s="1"/>
  <c r="X265" i="16"/>
  <c r="AP265" i="16" s="1"/>
  <c r="W665" i="16"/>
  <c r="AH265" i="16"/>
  <c r="Z265" i="16"/>
  <c r="L664" i="16"/>
  <c r="T664" i="16"/>
  <c r="F664" i="16" a="1"/>
  <c r="F664" i="16" s="1"/>
  <c r="G664" i="16" a="1"/>
  <c r="G664" i="16" s="1"/>
  <c r="I665" i="16" a="1"/>
  <c r="I665" i="16" s="1"/>
  <c r="K665" i="16"/>
  <c r="Q665" i="16" s="1"/>
  <c r="E665" i="16"/>
  <c r="J665" i="16" s="1"/>
  <c r="C666" i="16"/>
  <c r="B667" i="16"/>
  <c r="AM667" i="16" s="1"/>
  <c r="AO266" i="16" l="1"/>
  <c r="BK265" i="16"/>
  <c r="BD266" i="16"/>
  <c r="H664" i="16"/>
  <c r="AN264" i="16"/>
  <c r="BJ264" i="16" s="1"/>
  <c r="BH264" i="16"/>
  <c r="AC265" i="16"/>
  <c r="BE265" i="16" s="1"/>
  <c r="AL265" i="16"/>
  <c r="BI265" i="16" s="1"/>
  <c r="AG265" i="16"/>
  <c r="AF265" i="16"/>
  <c r="AE265" i="16"/>
  <c r="BG265" i="16" s="1"/>
  <c r="AD265" i="16"/>
  <c r="BF265" i="16" s="1"/>
  <c r="R267" i="16"/>
  <c r="W666" i="16"/>
  <c r="AA266" i="16"/>
  <c r="S266" i="16"/>
  <c r="V266" i="16"/>
  <c r="AB266" i="16" s="1"/>
  <c r="L665" i="16"/>
  <c r="T665" i="16"/>
  <c r="B668" i="16"/>
  <c r="AM668" i="16" s="1"/>
  <c r="C667" i="16"/>
  <c r="I666" i="16" a="1"/>
  <c r="I666" i="16" s="1"/>
  <c r="E666" i="16"/>
  <c r="J666" i="16" s="1"/>
  <c r="K666" i="16"/>
  <c r="Q666" i="16" s="1"/>
  <c r="F665" i="16" a="1"/>
  <c r="F665" i="16" s="1"/>
  <c r="G665" i="16" a="1"/>
  <c r="G665" i="16" s="1"/>
  <c r="H665" i="16" l="1"/>
  <c r="AI265" i="16"/>
  <c r="AJ265" i="16" s="1"/>
  <c r="O267" i="16"/>
  <c r="Y266" i="16"/>
  <c r="P267" i="16" s="1"/>
  <c r="X266" i="16"/>
  <c r="AP266" i="16" s="1"/>
  <c r="W667" i="16"/>
  <c r="AH266" i="16"/>
  <c r="Z266" i="16"/>
  <c r="L666" i="16"/>
  <c r="T666" i="16"/>
  <c r="F666" i="16" a="1"/>
  <c r="F666" i="16" s="1"/>
  <c r="G666" i="16" a="1"/>
  <c r="G666" i="16" s="1"/>
  <c r="I667" i="16" a="1"/>
  <c r="I667" i="16" s="1"/>
  <c r="K667" i="16"/>
  <c r="Q667" i="16" s="1"/>
  <c r="E667" i="16"/>
  <c r="J667" i="16" s="1"/>
  <c r="B669" i="16"/>
  <c r="AM669" i="16" s="1"/>
  <c r="C668" i="16"/>
  <c r="AO267" i="16" l="1"/>
  <c r="BK266" i="16"/>
  <c r="BD267" i="16"/>
  <c r="H666" i="16"/>
  <c r="AN265" i="16"/>
  <c r="BJ265" i="16" s="1"/>
  <c r="BH265" i="16"/>
  <c r="AC266" i="16"/>
  <c r="BE266" i="16" s="1"/>
  <c r="R268" i="16"/>
  <c r="AA267" i="16"/>
  <c r="AG266" i="16"/>
  <c r="AF266" i="16"/>
  <c r="AE266" i="16"/>
  <c r="BG266" i="16" s="1"/>
  <c r="AD266" i="16"/>
  <c r="BF266" i="16" s="1"/>
  <c r="W668" i="16"/>
  <c r="AL266" i="16"/>
  <c r="BI266" i="16" s="1"/>
  <c r="V267" i="16"/>
  <c r="S267" i="16"/>
  <c r="L667" i="16"/>
  <c r="T667" i="16"/>
  <c r="B670" i="16"/>
  <c r="AM670" i="16" s="1"/>
  <c r="C669" i="16"/>
  <c r="I668" i="16" a="1"/>
  <c r="I668" i="16" s="1"/>
  <c r="K668" i="16"/>
  <c r="Q668" i="16" s="1"/>
  <c r="E668" i="16"/>
  <c r="J668" i="16" s="1"/>
  <c r="F667" i="16" a="1"/>
  <c r="F667" i="16" s="1"/>
  <c r="G667" i="16" a="1"/>
  <c r="G667" i="16" s="1"/>
  <c r="H667" i="16" l="1"/>
  <c r="AI266" i="16"/>
  <c r="AJ266" i="16" s="1"/>
  <c r="O268" i="16"/>
  <c r="AB267" i="16"/>
  <c r="Y267" i="16"/>
  <c r="P268" i="16" s="1"/>
  <c r="X267" i="16"/>
  <c r="AP267" i="16" s="1"/>
  <c r="W669" i="16"/>
  <c r="Z267" i="16"/>
  <c r="L668" i="16"/>
  <c r="T668" i="16"/>
  <c r="F668" i="16" a="1"/>
  <c r="F668" i="16" s="1"/>
  <c r="G668" i="16" a="1"/>
  <c r="G668" i="16" s="1"/>
  <c r="I669" i="16" a="1"/>
  <c r="I669" i="16" s="1"/>
  <c r="K669" i="16"/>
  <c r="Q669" i="16" s="1"/>
  <c r="E669" i="16"/>
  <c r="J669" i="16" s="1"/>
  <c r="B671" i="16"/>
  <c r="AM671" i="16" s="1"/>
  <c r="C670" i="16"/>
  <c r="AO268" i="16" l="1"/>
  <c r="BK267" i="16"/>
  <c r="BD268" i="16"/>
  <c r="H668" i="16"/>
  <c r="AN266" i="16"/>
  <c r="BJ266" i="16" s="1"/>
  <c r="BH266" i="16"/>
  <c r="AL267" i="16"/>
  <c r="BI267" i="16" s="1"/>
  <c r="AG267" i="16"/>
  <c r="AF267" i="16"/>
  <c r="AE267" i="16"/>
  <c r="BG267" i="16" s="1"/>
  <c r="AD267" i="16"/>
  <c r="BF267" i="16" s="1"/>
  <c r="AC267" i="16"/>
  <c r="BE267" i="16" s="1"/>
  <c r="R269" i="16"/>
  <c r="W670" i="16"/>
  <c r="AA268" i="16"/>
  <c r="AH267" i="16"/>
  <c r="V268" i="16"/>
  <c r="AB268" i="16" s="1"/>
  <c r="S268" i="16"/>
  <c r="L669" i="16"/>
  <c r="T669" i="16"/>
  <c r="I670" i="16" a="1"/>
  <c r="I670" i="16" s="1"/>
  <c r="K670" i="16"/>
  <c r="Q670" i="16" s="1"/>
  <c r="E670" i="16"/>
  <c r="J670" i="16" s="1"/>
  <c r="B672" i="16"/>
  <c r="AM672" i="16" s="1"/>
  <c r="C671" i="16"/>
  <c r="F669" i="16" a="1"/>
  <c r="F669" i="16" s="1"/>
  <c r="G669" i="16" a="1"/>
  <c r="G669" i="16" s="1"/>
  <c r="H669" i="16" l="1"/>
  <c r="AI267" i="16"/>
  <c r="AJ267" i="16" s="1"/>
  <c r="O269" i="16"/>
  <c r="Y268" i="16"/>
  <c r="P269" i="16" s="1"/>
  <c r="X268" i="16"/>
  <c r="AP268" i="16" s="1"/>
  <c r="W671" i="16"/>
  <c r="Z268" i="16"/>
  <c r="AH268" i="16"/>
  <c r="L670" i="16"/>
  <c r="T670" i="16"/>
  <c r="F670" i="16" a="1"/>
  <c r="F670" i="16" s="1"/>
  <c r="G670" i="16" a="1"/>
  <c r="G670" i="16" s="1"/>
  <c r="I671" i="16" a="1"/>
  <c r="I671" i="16" s="1"/>
  <c r="K671" i="16"/>
  <c r="Q671" i="16" s="1"/>
  <c r="E671" i="16"/>
  <c r="J671" i="16" s="1"/>
  <c r="B673" i="16"/>
  <c r="AM673" i="16" s="1"/>
  <c r="C672" i="16"/>
  <c r="AO269" i="16" l="1"/>
  <c r="BK268" i="16"/>
  <c r="BD269" i="16"/>
  <c r="H670" i="16"/>
  <c r="AN267" i="16"/>
  <c r="BJ267" i="16" s="1"/>
  <c r="BH267" i="16"/>
  <c r="AC268" i="16"/>
  <c r="BE268" i="16" s="1"/>
  <c r="AA269" i="16"/>
  <c r="AG268" i="16"/>
  <c r="AF268" i="16"/>
  <c r="AE268" i="16"/>
  <c r="BG268" i="16" s="1"/>
  <c r="AD268" i="16"/>
  <c r="BF268" i="16" s="1"/>
  <c r="R270" i="16"/>
  <c r="W672" i="16"/>
  <c r="AL268" i="16"/>
  <c r="BI268" i="16" s="1"/>
  <c r="S269" i="16"/>
  <c r="V269" i="16"/>
  <c r="AB269" i="16" s="1"/>
  <c r="L671" i="16"/>
  <c r="T671" i="16"/>
  <c r="I672" i="16" a="1"/>
  <c r="I672" i="16" s="1"/>
  <c r="K672" i="16"/>
  <c r="Q672" i="16" s="1"/>
  <c r="E672" i="16"/>
  <c r="J672" i="16" s="1"/>
  <c r="B674" i="16"/>
  <c r="AM674" i="16" s="1"/>
  <c r="C673" i="16"/>
  <c r="F671" i="16" a="1"/>
  <c r="F671" i="16" s="1"/>
  <c r="G671" i="16" a="1"/>
  <c r="G671" i="16" s="1"/>
  <c r="H671" i="16" l="1"/>
  <c r="AI268" i="16"/>
  <c r="O270" i="16"/>
  <c r="Y269" i="16"/>
  <c r="P270" i="16" s="1"/>
  <c r="X269" i="16"/>
  <c r="AP269" i="16" s="1"/>
  <c r="W673" i="16"/>
  <c r="AH269" i="16"/>
  <c r="Z269" i="16"/>
  <c r="L672" i="16"/>
  <c r="T672" i="16"/>
  <c r="I673" i="16" a="1"/>
  <c r="I673" i="16" s="1"/>
  <c r="K673" i="16"/>
  <c r="Q673" i="16" s="1"/>
  <c r="E673" i="16"/>
  <c r="J673" i="16" s="1"/>
  <c r="B675" i="16"/>
  <c r="AM675" i="16" s="1"/>
  <c r="C674" i="16"/>
  <c r="F672" i="16" a="1"/>
  <c r="F672" i="16" s="1"/>
  <c r="G672" i="16" a="1"/>
  <c r="G672" i="16" s="1"/>
  <c r="AO270" i="16" l="1"/>
  <c r="BK269" i="16"/>
  <c r="BD270" i="16"/>
  <c r="H672" i="16"/>
  <c r="AC269" i="16"/>
  <c r="BE269" i="16" s="1"/>
  <c r="R271" i="16"/>
  <c r="AL269" i="16"/>
  <c r="BI269" i="16" s="1"/>
  <c r="AJ268" i="16"/>
  <c r="AG269" i="16"/>
  <c r="AF269" i="16"/>
  <c r="AE269" i="16"/>
  <c r="BG269" i="16" s="1"/>
  <c r="AD269" i="16"/>
  <c r="BF269" i="16" s="1"/>
  <c r="W674" i="16"/>
  <c r="AA270" i="16"/>
  <c r="V270" i="16"/>
  <c r="AB270" i="16" s="1"/>
  <c r="S270" i="16"/>
  <c r="L673" i="16"/>
  <c r="T673" i="16"/>
  <c r="I674" i="16" a="1"/>
  <c r="I674" i="16" s="1"/>
  <c r="K674" i="16"/>
  <c r="Q674" i="16" s="1"/>
  <c r="E674" i="16"/>
  <c r="J674" i="16" s="1"/>
  <c r="B676" i="16"/>
  <c r="AM676" i="16" s="1"/>
  <c r="C675" i="16"/>
  <c r="F673" i="16" a="1"/>
  <c r="F673" i="16" s="1"/>
  <c r="G673" i="16" a="1"/>
  <c r="G673" i="16" s="1"/>
  <c r="H673" i="16" l="1"/>
  <c r="AN268" i="16"/>
  <c r="BJ268" i="16" s="1"/>
  <c r="BH268" i="16"/>
  <c r="AI269" i="16"/>
  <c r="AJ269" i="16" s="1"/>
  <c r="O271" i="16"/>
  <c r="Y270" i="16"/>
  <c r="P271" i="16" s="1"/>
  <c r="X270" i="16"/>
  <c r="AP270" i="16" s="1"/>
  <c r="T674" i="16"/>
  <c r="W675" i="16"/>
  <c r="Z270" i="16"/>
  <c r="B677" i="16"/>
  <c r="AM677" i="16" s="1"/>
  <c r="C676" i="16"/>
  <c r="L674" i="16"/>
  <c r="I675" i="16" a="1"/>
  <c r="I675" i="16" s="1"/>
  <c r="E675" i="16"/>
  <c r="J675" i="16" s="1"/>
  <c r="K675" i="16"/>
  <c r="Q675" i="16" s="1"/>
  <c r="F674" i="16" a="1"/>
  <c r="F674" i="16" s="1"/>
  <c r="G674" i="16" a="1"/>
  <c r="G674" i="16" s="1"/>
  <c r="AO271" i="16" l="1"/>
  <c r="BK270" i="16"/>
  <c r="BD271" i="16"/>
  <c r="H674" i="16"/>
  <c r="AN269" i="16"/>
  <c r="BJ269" i="16" s="1"/>
  <c r="BH269" i="16"/>
  <c r="AC270" i="16"/>
  <c r="BE270" i="16" s="1"/>
  <c r="AA271" i="16"/>
  <c r="AG270" i="16"/>
  <c r="AF270" i="16"/>
  <c r="AE270" i="16"/>
  <c r="BG270" i="16" s="1"/>
  <c r="AD270" i="16"/>
  <c r="BF270" i="16" s="1"/>
  <c r="R272" i="16"/>
  <c r="W676" i="16"/>
  <c r="AL270" i="16"/>
  <c r="BI270" i="16" s="1"/>
  <c r="V271" i="16"/>
  <c r="AB271" i="16" s="1"/>
  <c r="S271" i="16"/>
  <c r="AH270" i="16"/>
  <c r="L675" i="16"/>
  <c r="T675" i="16"/>
  <c r="F675" i="16" a="1"/>
  <c r="F675" i="16" s="1"/>
  <c r="G675" i="16" a="1"/>
  <c r="G675" i="16" s="1"/>
  <c r="I676" i="16" a="1"/>
  <c r="I676" i="16" s="1"/>
  <c r="K676" i="16"/>
  <c r="Q676" i="16" s="1"/>
  <c r="E676" i="16"/>
  <c r="J676" i="16" s="1"/>
  <c r="B678" i="16"/>
  <c r="AM678" i="16" s="1"/>
  <c r="C677" i="16"/>
  <c r="H675" i="16" l="1"/>
  <c r="AI270" i="16"/>
  <c r="AJ270" i="16" s="1"/>
  <c r="O272" i="16"/>
  <c r="Y271" i="16"/>
  <c r="P272" i="16" s="1"/>
  <c r="X271" i="16"/>
  <c r="AP271" i="16" s="1"/>
  <c r="W677" i="16"/>
  <c r="AH271" i="16"/>
  <c r="Z271" i="16"/>
  <c r="L676" i="16"/>
  <c r="T676" i="16"/>
  <c r="I677" i="16" a="1"/>
  <c r="I677" i="16" s="1"/>
  <c r="K677" i="16"/>
  <c r="Q677" i="16" s="1"/>
  <c r="E677" i="16"/>
  <c r="J677" i="16" s="1"/>
  <c r="B679" i="16"/>
  <c r="AM679" i="16" s="1"/>
  <c r="C678" i="16"/>
  <c r="F676" i="16" a="1"/>
  <c r="F676" i="16" s="1"/>
  <c r="G676" i="16" a="1"/>
  <c r="G676" i="16" s="1"/>
  <c r="AO272" i="16" l="1"/>
  <c r="BK271" i="16"/>
  <c r="BD272" i="16"/>
  <c r="H676" i="16"/>
  <c r="R273" i="16"/>
  <c r="AN270" i="16"/>
  <c r="BJ270" i="16" s="1"/>
  <c r="BH270" i="16"/>
  <c r="AC271" i="16"/>
  <c r="BE271" i="16" s="1"/>
  <c r="AL271" i="16"/>
  <c r="BI271" i="16" s="1"/>
  <c r="AG271" i="16"/>
  <c r="AF271" i="16"/>
  <c r="AE271" i="16"/>
  <c r="BG271" i="16" s="1"/>
  <c r="AD271" i="16"/>
  <c r="BF271" i="16" s="1"/>
  <c r="W678" i="16"/>
  <c r="AA272" i="16"/>
  <c r="S272" i="16"/>
  <c r="V272" i="16"/>
  <c r="AB272" i="16" s="1"/>
  <c r="L677" i="16"/>
  <c r="T677" i="16"/>
  <c r="I678" i="16" a="1"/>
  <c r="I678" i="16" s="1"/>
  <c r="E678" i="16"/>
  <c r="J678" i="16" s="1"/>
  <c r="K678" i="16"/>
  <c r="Q678" i="16" s="1"/>
  <c r="B680" i="16"/>
  <c r="AM680" i="16" s="1"/>
  <c r="C679" i="16"/>
  <c r="F677" i="16" a="1"/>
  <c r="F677" i="16" s="1"/>
  <c r="G677" i="16" a="1"/>
  <c r="G677" i="16" s="1"/>
  <c r="H677" i="16" l="1"/>
  <c r="AI271" i="16"/>
  <c r="AJ271" i="16" s="1"/>
  <c r="O273" i="16"/>
  <c r="Y272" i="16"/>
  <c r="P273" i="16" s="1"/>
  <c r="X272" i="16"/>
  <c r="AP272" i="16" s="1"/>
  <c r="W679" i="16"/>
  <c r="AH272" i="16"/>
  <c r="Z272" i="16"/>
  <c r="L678" i="16"/>
  <c r="T678" i="16"/>
  <c r="I679" i="16" a="1"/>
  <c r="I679" i="16" s="1"/>
  <c r="K679" i="16"/>
  <c r="Q679" i="16" s="1"/>
  <c r="E679" i="16"/>
  <c r="J679" i="16" s="1"/>
  <c r="B681" i="16"/>
  <c r="AM681" i="16" s="1"/>
  <c r="C680" i="16"/>
  <c r="F678" i="16" a="1"/>
  <c r="F678" i="16" s="1"/>
  <c r="G678" i="16" a="1"/>
  <c r="G678" i="16" s="1"/>
  <c r="AO273" i="16" l="1"/>
  <c r="BK272" i="16"/>
  <c r="BD273" i="16"/>
  <c r="H678" i="16"/>
  <c r="AN271" i="16"/>
  <c r="BJ271" i="16" s="1"/>
  <c r="BH271" i="16"/>
  <c r="AC272" i="16"/>
  <c r="BE272" i="16" s="1"/>
  <c r="AA273" i="16"/>
  <c r="AG272" i="16"/>
  <c r="AF272" i="16"/>
  <c r="AE272" i="16"/>
  <c r="BG272" i="16" s="1"/>
  <c r="AD272" i="16"/>
  <c r="BF272" i="16" s="1"/>
  <c r="R274" i="16"/>
  <c r="W680" i="16"/>
  <c r="AL272" i="16"/>
  <c r="BI272" i="16" s="1"/>
  <c r="S273" i="16"/>
  <c r="V273" i="16"/>
  <c r="AB273" i="16" s="1"/>
  <c r="L679" i="16"/>
  <c r="T679" i="16"/>
  <c r="I680" i="16" a="1"/>
  <c r="I680" i="16" s="1"/>
  <c r="K680" i="16"/>
  <c r="Q680" i="16" s="1"/>
  <c r="E680" i="16"/>
  <c r="J680" i="16" s="1"/>
  <c r="C681" i="16"/>
  <c r="B682" i="16"/>
  <c r="AM682" i="16" s="1"/>
  <c r="F679" i="16" a="1"/>
  <c r="F679" i="16" s="1"/>
  <c r="G679" i="16" a="1"/>
  <c r="G679" i="16" s="1"/>
  <c r="H679" i="16" l="1"/>
  <c r="AI272" i="16"/>
  <c r="AJ272" i="16" s="1"/>
  <c r="O274" i="16"/>
  <c r="Y273" i="16"/>
  <c r="P274" i="16" s="1"/>
  <c r="X273" i="16"/>
  <c r="AP273" i="16" s="1"/>
  <c r="W681" i="16"/>
  <c r="AH273" i="16"/>
  <c r="Z273" i="16"/>
  <c r="L680" i="16"/>
  <c r="T680" i="16"/>
  <c r="C682" i="16"/>
  <c r="B683" i="16"/>
  <c r="AM683" i="16" s="1"/>
  <c r="I681" i="16" a="1"/>
  <c r="I681" i="16" s="1"/>
  <c r="K681" i="16"/>
  <c r="Q681" i="16" s="1"/>
  <c r="E681" i="16"/>
  <c r="J681" i="16" s="1"/>
  <c r="F680" i="16" a="1"/>
  <c r="F680" i="16" s="1"/>
  <c r="G680" i="16" a="1"/>
  <c r="G680" i="16" s="1"/>
  <c r="AO274" i="16" l="1"/>
  <c r="BK273" i="16"/>
  <c r="BD274" i="16"/>
  <c r="H680" i="16"/>
  <c r="AN272" i="16"/>
  <c r="BJ272" i="16" s="1"/>
  <c r="BH272" i="16"/>
  <c r="AC273" i="16"/>
  <c r="BE273" i="16" s="1"/>
  <c r="AL273" i="16"/>
  <c r="BI273" i="16" s="1"/>
  <c r="R275" i="16"/>
  <c r="AG273" i="16"/>
  <c r="AF273" i="16"/>
  <c r="AE273" i="16"/>
  <c r="BG273" i="16" s="1"/>
  <c r="AD273" i="16"/>
  <c r="BF273" i="16" s="1"/>
  <c r="W682" i="16"/>
  <c r="AA274" i="16"/>
  <c r="S274" i="16"/>
  <c r="V274" i="16"/>
  <c r="L681" i="16"/>
  <c r="T681" i="16"/>
  <c r="B684" i="16"/>
  <c r="AM684" i="16" s="1"/>
  <c r="C683" i="16"/>
  <c r="F681" i="16" a="1"/>
  <c r="F681" i="16" s="1"/>
  <c r="G681" i="16" a="1"/>
  <c r="G681" i="16" s="1"/>
  <c r="I682" i="16" a="1"/>
  <c r="I682" i="16" s="1"/>
  <c r="K682" i="16"/>
  <c r="Q682" i="16" s="1"/>
  <c r="E682" i="16"/>
  <c r="J682" i="16" s="1"/>
  <c r="H681" i="16" l="1"/>
  <c r="O275" i="16"/>
  <c r="AI273" i="16"/>
  <c r="AJ273" i="16" s="1"/>
  <c r="AB274" i="16"/>
  <c r="Y274" i="16"/>
  <c r="P275" i="16" s="1"/>
  <c r="X274" i="16"/>
  <c r="AP274" i="16" s="1"/>
  <c r="W683" i="16"/>
  <c r="Z274" i="16"/>
  <c r="L682" i="16"/>
  <c r="T682" i="16"/>
  <c r="F682" i="16" a="1"/>
  <c r="F682" i="16" s="1"/>
  <c r="G682" i="16" a="1"/>
  <c r="G682" i="16" s="1"/>
  <c r="I683" i="16" a="1"/>
  <c r="I683" i="16" s="1"/>
  <c r="K683" i="16"/>
  <c r="Q683" i="16" s="1"/>
  <c r="E683" i="16"/>
  <c r="J683" i="16" s="1"/>
  <c r="B685" i="16"/>
  <c r="AM685" i="16" s="1"/>
  <c r="C684" i="16"/>
  <c r="AO275" i="16" l="1"/>
  <c r="BK274" i="16"/>
  <c r="BD275" i="16"/>
  <c r="H682" i="16"/>
  <c r="AN273" i="16"/>
  <c r="BJ273" i="16" s="1"/>
  <c r="BH273" i="16"/>
  <c r="AA275" i="16"/>
  <c r="AG274" i="16"/>
  <c r="AF274" i="16"/>
  <c r="AE274" i="16"/>
  <c r="BG274" i="16" s="1"/>
  <c r="AD274" i="16"/>
  <c r="BF274" i="16" s="1"/>
  <c r="AC274" i="16"/>
  <c r="BE274" i="16" s="1"/>
  <c r="R276" i="16"/>
  <c r="W684" i="16"/>
  <c r="AL274" i="16"/>
  <c r="BI274" i="16" s="1"/>
  <c r="AH274" i="16"/>
  <c r="S275" i="16"/>
  <c r="V275" i="16"/>
  <c r="AB275" i="16" s="1"/>
  <c r="L683" i="16"/>
  <c r="T683" i="16"/>
  <c r="C685" i="16"/>
  <c r="B686" i="16"/>
  <c r="AM686" i="16" s="1"/>
  <c r="I684" i="16" a="1"/>
  <c r="I684" i="16" s="1"/>
  <c r="K684" i="16"/>
  <c r="Q684" i="16" s="1"/>
  <c r="E684" i="16"/>
  <c r="J684" i="16" s="1"/>
  <c r="F683" i="16" a="1"/>
  <c r="F683" i="16" s="1"/>
  <c r="G683" i="16" a="1"/>
  <c r="G683" i="16" s="1"/>
  <c r="H683" i="16" l="1"/>
  <c r="AI274" i="16"/>
  <c r="AJ274" i="16" s="1"/>
  <c r="O276" i="16"/>
  <c r="Y275" i="16"/>
  <c r="P276" i="16" s="1"/>
  <c r="X275" i="16"/>
  <c r="AP275" i="16" s="1"/>
  <c r="W685" i="16"/>
  <c r="AH275" i="16"/>
  <c r="Z275" i="16"/>
  <c r="L684" i="16"/>
  <c r="T684" i="16"/>
  <c r="F684" i="16" a="1"/>
  <c r="F684" i="16" s="1"/>
  <c r="G684" i="16" a="1"/>
  <c r="G684" i="16" s="1"/>
  <c r="B687" i="16"/>
  <c r="AM687" i="16" s="1"/>
  <c r="C686" i="16"/>
  <c r="I685" i="16" a="1"/>
  <c r="I685" i="16" s="1"/>
  <c r="E685" i="16"/>
  <c r="J685" i="16" s="1"/>
  <c r="K685" i="16"/>
  <c r="Q685" i="16" s="1"/>
  <c r="AO276" i="16" l="1"/>
  <c r="BK275" i="16"/>
  <c r="BD276" i="16"/>
  <c r="H684" i="16"/>
  <c r="AN274" i="16"/>
  <c r="BJ274" i="16" s="1"/>
  <c r="BH274" i="16"/>
  <c r="AC275" i="16"/>
  <c r="BE275" i="16" s="1"/>
  <c r="R277" i="16"/>
  <c r="AL275" i="16"/>
  <c r="BI275" i="16" s="1"/>
  <c r="AG275" i="16"/>
  <c r="AF275" i="16"/>
  <c r="AE275" i="16"/>
  <c r="BG275" i="16" s="1"/>
  <c r="AD275" i="16"/>
  <c r="BF275" i="16" s="1"/>
  <c r="W686" i="16"/>
  <c r="AA276" i="16"/>
  <c r="S276" i="16"/>
  <c r="V276" i="16"/>
  <c r="L685" i="16"/>
  <c r="T685" i="16"/>
  <c r="I686" i="16" a="1"/>
  <c r="I686" i="16" s="1"/>
  <c r="E686" i="16"/>
  <c r="J686" i="16" s="1"/>
  <c r="K686" i="16"/>
  <c r="Q686" i="16" s="1"/>
  <c r="B688" i="16"/>
  <c r="AM688" i="16" s="1"/>
  <c r="C687" i="16"/>
  <c r="F685" i="16" a="1"/>
  <c r="F685" i="16" s="1"/>
  <c r="G685" i="16" a="1"/>
  <c r="G685" i="16" s="1"/>
  <c r="H685" i="16" l="1"/>
  <c r="AI275" i="16"/>
  <c r="AJ275" i="16" s="1"/>
  <c r="O277" i="16"/>
  <c r="AB276" i="16"/>
  <c r="Y276" i="16"/>
  <c r="P277" i="16" s="1"/>
  <c r="X276" i="16"/>
  <c r="AP276" i="16" s="1"/>
  <c r="W687" i="16"/>
  <c r="Z276" i="16"/>
  <c r="L686" i="16"/>
  <c r="T686" i="16"/>
  <c r="I687" i="16" a="1"/>
  <c r="I687" i="16" s="1"/>
  <c r="K687" i="16"/>
  <c r="Q687" i="16" s="1"/>
  <c r="E687" i="16"/>
  <c r="J687" i="16" s="1"/>
  <c r="C688" i="16"/>
  <c r="B689" i="16"/>
  <c r="AM689" i="16" s="1"/>
  <c r="F686" i="16" a="1"/>
  <c r="F686" i="16" s="1"/>
  <c r="G686" i="16" a="1"/>
  <c r="G686" i="16" s="1"/>
  <c r="AO277" i="16" l="1"/>
  <c r="BK276" i="16"/>
  <c r="BD277" i="16"/>
  <c r="H686" i="16"/>
  <c r="AN275" i="16"/>
  <c r="BJ275" i="16" s="1"/>
  <c r="BH275" i="16"/>
  <c r="R278" i="16"/>
  <c r="AA277" i="16"/>
  <c r="AG276" i="16"/>
  <c r="AF276" i="16"/>
  <c r="AE276" i="16"/>
  <c r="BG276" i="16" s="1"/>
  <c r="AD276" i="16"/>
  <c r="BF276" i="16" s="1"/>
  <c r="AC276" i="16"/>
  <c r="BE276" i="16" s="1"/>
  <c r="W688" i="16"/>
  <c r="AL276" i="16"/>
  <c r="BI276" i="16" s="1"/>
  <c r="V277" i="16"/>
  <c r="S277" i="16"/>
  <c r="AH276" i="16"/>
  <c r="L687" i="16"/>
  <c r="T687" i="16"/>
  <c r="B690" i="16"/>
  <c r="AM690" i="16" s="1"/>
  <c r="C689" i="16"/>
  <c r="I688" i="16" a="1"/>
  <c r="I688" i="16" s="1"/>
  <c r="K688" i="16"/>
  <c r="Q688" i="16" s="1"/>
  <c r="E688" i="16"/>
  <c r="J688" i="16" s="1"/>
  <c r="F687" i="16" a="1"/>
  <c r="F687" i="16" s="1"/>
  <c r="G687" i="16" a="1"/>
  <c r="G687" i="16" s="1"/>
  <c r="H687" i="16" l="1"/>
  <c r="AI276" i="16"/>
  <c r="AJ276" i="16" s="1"/>
  <c r="O278" i="16"/>
  <c r="AB277" i="16"/>
  <c r="Y277" i="16"/>
  <c r="P278" i="16" s="1"/>
  <c r="X277" i="16"/>
  <c r="AP277" i="16" s="1"/>
  <c r="W689" i="16"/>
  <c r="Z277" i="16"/>
  <c r="L688" i="16"/>
  <c r="T688" i="16"/>
  <c r="F688" i="16" a="1"/>
  <c r="F688" i="16" s="1"/>
  <c r="G688" i="16" a="1"/>
  <c r="G688" i="16" s="1"/>
  <c r="I689" i="16" a="1"/>
  <c r="I689" i="16" s="1"/>
  <c r="K689" i="16"/>
  <c r="Q689" i="16" s="1"/>
  <c r="E689" i="16"/>
  <c r="J689" i="16" s="1"/>
  <c r="B691" i="16"/>
  <c r="AM691" i="16" s="1"/>
  <c r="C690" i="16"/>
  <c r="AO278" i="16" l="1"/>
  <c r="BK277" i="16"/>
  <c r="BD278" i="16"/>
  <c r="H688" i="16"/>
  <c r="AN276" i="16"/>
  <c r="BJ276" i="16" s="1"/>
  <c r="BH276" i="16"/>
  <c r="AL277" i="16"/>
  <c r="BI277" i="16" s="1"/>
  <c r="AG277" i="16"/>
  <c r="AF277" i="16"/>
  <c r="AE277" i="16"/>
  <c r="BG277" i="16" s="1"/>
  <c r="AD277" i="16"/>
  <c r="BF277" i="16" s="1"/>
  <c r="AC277" i="16"/>
  <c r="BE277" i="16" s="1"/>
  <c r="R279" i="16"/>
  <c r="W690" i="16"/>
  <c r="AA278" i="16"/>
  <c r="AH277" i="16"/>
  <c r="S278" i="16"/>
  <c r="V278" i="16"/>
  <c r="AB278" i="16" s="1"/>
  <c r="L689" i="16"/>
  <c r="T689" i="16"/>
  <c r="I690" i="16" a="1"/>
  <c r="I690" i="16" s="1"/>
  <c r="K690" i="16"/>
  <c r="Q690" i="16" s="1"/>
  <c r="E690" i="16"/>
  <c r="J690" i="16" s="1"/>
  <c r="F689" i="16" a="1"/>
  <c r="F689" i="16" s="1"/>
  <c r="G689" i="16" a="1"/>
  <c r="G689" i="16" s="1"/>
  <c r="B692" i="16"/>
  <c r="AM692" i="16" s="1"/>
  <c r="C691" i="16"/>
  <c r="H689" i="16" l="1"/>
  <c r="AI277" i="16"/>
  <c r="AJ277" i="16" s="1"/>
  <c r="O279" i="16"/>
  <c r="Y278" i="16"/>
  <c r="P279" i="16" s="1"/>
  <c r="X278" i="16"/>
  <c r="AP278" i="16" s="1"/>
  <c r="W691" i="16"/>
  <c r="AH278" i="16"/>
  <c r="Z278" i="16"/>
  <c r="L690" i="16"/>
  <c r="T690" i="16"/>
  <c r="F690" i="16" a="1"/>
  <c r="F690" i="16" s="1"/>
  <c r="G690" i="16" a="1"/>
  <c r="G690" i="16" s="1"/>
  <c r="I691" i="16" a="1"/>
  <c r="I691" i="16" s="1"/>
  <c r="K691" i="16"/>
  <c r="Q691" i="16" s="1"/>
  <c r="E691" i="16"/>
  <c r="J691" i="16" s="1"/>
  <c r="B693" i="16"/>
  <c r="AM693" i="16" s="1"/>
  <c r="C692" i="16"/>
  <c r="AO279" i="16" l="1"/>
  <c r="BK278" i="16"/>
  <c r="BD279" i="16"/>
  <c r="H690" i="16"/>
  <c r="AN277" i="16"/>
  <c r="BJ277" i="16" s="1"/>
  <c r="BH277" i="16"/>
  <c r="AC278" i="16"/>
  <c r="BE278" i="16" s="1"/>
  <c r="AA279" i="16"/>
  <c r="AG278" i="16"/>
  <c r="AF278" i="16"/>
  <c r="AE278" i="16"/>
  <c r="BG278" i="16" s="1"/>
  <c r="AD278" i="16"/>
  <c r="BF278" i="16" s="1"/>
  <c r="R280" i="16"/>
  <c r="W692" i="16"/>
  <c r="AL278" i="16"/>
  <c r="BI278" i="16" s="1"/>
  <c r="S279" i="16"/>
  <c r="V279" i="16"/>
  <c r="L691" i="16"/>
  <c r="T691" i="16"/>
  <c r="I692" i="16" a="1"/>
  <c r="I692" i="16" s="1"/>
  <c r="K692" i="16"/>
  <c r="Q692" i="16" s="1"/>
  <c r="E692" i="16"/>
  <c r="J692" i="16" s="1"/>
  <c r="B694" i="16"/>
  <c r="AM694" i="16" s="1"/>
  <c r="C693" i="16"/>
  <c r="F691" i="16" a="1"/>
  <c r="F691" i="16" s="1"/>
  <c r="G691" i="16" a="1"/>
  <c r="G691" i="16" s="1"/>
  <c r="H691" i="16" l="1"/>
  <c r="AI278" i="16"/>
  <c r="AJ278" i="16" s="1"/>
  <c r="O280" i="16"/>
  <c r="AB279" i="16"/>
  <c r="Y279" i="16"/>
  <c r="P280" i="16" s="1"/>
  <c r="X279" i="16"/>
  <c r="AP279" i="16" s="1"/>
  <c r="W693" i="16"/>
  <c r="Z279" i="16"/>
  <c r="L692" i="16"/>
  <c r="T692" i="16"/>
  <c r="B695" i="16"/>
  <c r="AM695" i="16" s="1"/>
  <c r="C694" i="16"/>
  <c r="F692" i="16" a="1"/>
  <c r="F692" i="16" s="1"/>
  <c r="G692" i="16" a="1"/>
  <c r="G692" i="16" s="1"/>
  <c r="I693" i="16" a="1"/>
  <c r="I693" i="16" s="1"/>
  <c r="K693" i="16"/>
  <c r="Q693" i="16" s="1"/>
  <c r="E693" i="16"/>
  <c r="J693" i="16" s="1"/>
  <c r="AO280" i="16" l="1"/>
  <c r="BK279" i="16"/>
  <c r="BD280" i="16"/>
  <c r="H692" i="16"/>
  <c r="AN278" i="16"/>
  <c r="BJ278" i="16" s="1"/>
  <c r="BH278" i="16"/>
  <c r="AL279" i="16"/>
  <c r="BI279" i="16" s="1"/>
  <c r="AG279" i="16"/>
  <c r="AF279" i="16"/>
  <c r="AE279" i="16"/>
  <c r="BG279" i="16" s="1"/>
  <c r="AD279" i="16"/>
  <c r="BF279" i="16" s="1"/>
  <c r="AC279" i="16"/>
  <c r="BE279" i="16" s="1"/>
  <c r="R281" i="16"/>
  <c r="W694" i="16"/>
  <c r="AA280" i="16"/>
  <c r="S280" i="16"/>
  <c r="V280" i="16"/>
  <c r="AB280" i="16" s="1"/>
  <c r="AH279" i="16"/>
  <c r="L693" i="16"/>
  <c r="T693" i="16"/>
  <c r="F693" i="16" a="1"/>
  <c r="F693" i="16" s="1"/>
  <c r="G693" i="16" a="1"/>
  <c r="G693" i="16" s="1"/>
  <c r="I694" i="16" a="1"/>
  <c r="I694" i="16" s="1"/>
  <c r="K694" i="16"/>
  <c r="Q694" i="16" s="1"/>
  <c r="E694" i="16"/>
  <c r="J694" i="16" s="1"/>
  <c r="B696" i="16"/>
  <c r="AM696" i="16" s="1"/>
  <c r="C695" i="16"/>
  <c r="H693" i="16" l="1"/>
  <c r="AI279" i="16"/>
  <c r="AJ279" i="16" s="1"/>
  <c r="O281" i="16"/>
  <c r="Y280" i="16"/>
  <c r="P281" i="16" s="1"/>
  <c r="X280" i="16"/>
  <c r="AP280" i="16" s="1"/>
  <c r="W695" i="16"/>
  <c r="AH280" i="16"/>
  <c r="Z280" i="16"/>
  <c r="L694" i="16"/>
  <c r="T694" i="16"/>
  <c r="I695" i="16" a="1"/>
  <c r="I695" i="16" s="1"/>
  <c r="K695" i="16"/>
  <c r="Q695" i="16" s="1"/>
  <c r="E695" i="16"/>
  <c r="J695" i="16" s="1"/>
  <c r="B697" i="16"/>
  <c r="AM697" i="16" s="1"/>
  <c r="C696" i="16"/>
  <c r="F694" i="16" a="1"/>
  <c r="F694" i="16" s="1"/>
  <c r="G694" i="16" a="1"/>
  <c r="G694" i="16" s="1"/>
  <c r="AO281" i="16" l="1"/>
  <c r="BK280" i="16"/>
  <c r="BD281" i="16"/>
  <c r="H694" i="16"/>
  <c r="R282" i="16"/>
  <c r="AN279" i="16"/>
  <c r="BJ279" i="16" s="1"/>
  <c r="BH279" i="16"/>
  <c r="AC280" i="16"/>
  <c r="BE280" i="16" s="1"/>
  <c r="AA281" i="16"/>
  <c r="AG280" i="16"/>
  <c r="AF280" i="16"/>
  <c r="AE280" i="16"/>
  <c r="BG280" i="16" s="1"/>
  <c r="AD280" i="16"/>
  <c r="BF280" i="16" s="1"/>
  <c r="W696" i="16"/>
  <c r="AL280" i="16"/>
  <c r="BI280" i="16" s="1"/>
  <c r="V281" i="16"/>
  <c r="S281" i="16"/>
  <c r="L695" i="16"/>
  <c r="T695" i="16"/>
  <c r="B698" i="16"/>
  <c r="AM698" i="16" s="1"/>
  <c r="C697" i="16"/>
  <c r="F695" i="16" a="1"/>
  <c r="F695" i="16" s="1"/>
  <c r="G695" i="16" a="1"/>
  <c r="G695" i="16" s="1"/>
  <c r="I696" i="16" a="1"/>
  <c r="I696" i="16" s="1"/>
  <c r="K696" i="16"/>
  <c r="Q696" i="16" s="1"/>
  <c r="E696" i="16"/>
  <c r="J696" i="16" s="1"/>
  <c r="H695" i="16" l="1"/>
  <c r="AI280" i="16"/>
  <c r="AJ280" i="16" s="1"/>
  <c r="O282" i="16"/>
  <c r="AB281" i="16"/>
  <c r="Y281" i="16"/>
  <c r="P282" i="16" s="1"/>
  <c r="X281" i="16"/>
  <c r="AP281" i="16" s="1"/>
  <c r="W697" i="16"/>
  <c r="Z281" i="16"/>
  <c r="L696" i="16"/>
  <c r="T696" i="16"/>
  <c r="F696" i="16" a="1"/>
  <c r="F696" i="16" s="1"/>
  <c r="G696" i="16" a="1"/>
  <c r="G696" i="16" s="1"/>
  <c r="B699" i="16"/>
  <c r="AM699" i="16" s="1"/>
  <c r="C698" i="16"/>
  <c r="I697" i="16" a="1"/>
  <c r="I697" i="16" s="1"/>
  <c r="K697" i="16"/>
  <c r="Q697" i="16" s="1"/>
  <c r="E697" i="16"/>
  <c r="J697" i="16" s="1"/>
  <c r="AO282" i="16" l="1"/>
  <c r="BK281" i="16"/>
  <c r="BD282" i="16"/>
  <c r="H696" i="16"/>
  <c r="AN280" i="16"/>
  <c r="BJ280" i="16" s="1"/>
  <c r="BH280" i="16"/>
  <c r="AL281" i="16"/>
  <c r="BI281" i="16" s="1"/>
  <c r="AG281" i="16"/>
  <c r="AF281" i="16"/>
  <c r="AE281" i="16"/>
  <c r="BG281" i="16" s="1"/>
  <c r="AD281" i="16"/>
  <c r="BF281" i="16" s="1"/>
  <c r="AC281" i="16"/>
  <c r="BE281" i="16" s="1"/>
  <c r="R283" i="16"/>
  <c r="W698" i="16"/>
  <c r="AA282" i="16"/>
  <c r="AH281" i="16"/>
  <c r="V282" i="16"/>
  <c r="S282" i="16"/>
  <c r="L697" i="16"/>
  <c r="T697" i="16"/>
  <c r="I698" i="16" a="1"/>
  <c r="I698" i="16" s="1"/>
  <c r="K698" i="16"/>
  <c r="Q698" i="16" s="1"/>
  <c r="E698" i="16"/>
  <c r="J698" i="16" s="1"/>
  <c r="C699" i="16"/>
  <c r="B700" i="16"/>
  <c r="AM700" i="16" s="1"/>
  <c r="F697" i="16" a="1"/>
  <c r="F697" i="16" s="1"/>
  <c r="G697" i="16" a="1"/>
  <c r="G697" i="16" s="1"/>
  <c r="H697" i="16" l="1"/>
  <c r="AI281" i="16"/>
  <c r="AJ281" i="16" s="1"/>
  <c r="O283" i="16"/>
  <c r="AB282" i="16"/>
  <c r="Y282" i="16"/>
  <c r="P283" i="16" s="1"/>
  <c r="X282" i="16"/>
  <c r="AP282" i="16" s="1"/>
  <c r="W699" i="16"/>
  <c r="Z282" i="16"/>
  <c r="L698" i="16"/>
  <c r="T698" i="16"/>
  <c r="B701" i="16"/>
  <c r="AM701" i="16" s="1"/>
  <c r="C700" i="16"/>
  <c r="I699" i="16" a="1"/>
  <c r="I699" i="16" s="1"/>
  <c r="K699" i="16"/>
  <c r="Q699" i="16" s="1"/>
  <c r="E699" i="16"/>
  <c r="J699" i="16" s="1"/>
  <c r="F698" i="16" a="1"/>
  <c r="F698" i="16" s="1"/>
  <c r="G698" i="16" a="1"/>
  <c r="G698" i="16" s="1"/>
  <c r="AO283" i="16" l="1"/>
  <c r="BK282" i="16"/>
  <c r="BD283" i="16"/>
  <c r="H698" i="16"/>
  <c r="AN281" i="16"/>
  <c r="BJ281" i="16" s="1"/>
  <c r="BH281" i="16"/>
  <c r="AA283" i="16"/>
  <c r="AG282" i="16"/>
  <c r="AF282" i="16"/>
  <c r="AE282" i="16"/>
  <c r="BG282" i="16" s="1"/>
  <c r="AD282" i="16"/>
  <c r="BF282" i="16" s="1"/>
  <c r="AC282" i="16"/>
  <c r="BE282" i="16" s="1"/>
  <c r="R284" i="16"/>
  <c r="W700" i="16"/>
  <c r="AL282" i="16"/>
  <c r="BI282" i="16" s="1"/>
  <c r="S283" i="16"/>
  <c r="V283" i="16"/>
  <c r="AB283" i="16" s="1"/>
  <c r="AH282" i="16"/>
  <c r="L699" i="16"/>
  <c r="T699" i="16"/>
  <c r="F699" i="16" a="1"/>
  <c r="F699" i="16" s="1"/>
  <c r="G699" i="16" a="1"/>
  <c r="G699" i="16" s="1"/>
  <c r="I700" i="16" a="1"/>
  <c r="I700" i="16" s="1"/>
  <c r="K700" i="16"/>
  <c r="Q700" i="16" s="1"/>
  <c r="E700" i="16"/>
  <c r="J700" i="16" s="1"/>
  <c r="B702" i="16"/>
  <c r="AM702" i="16" s="1"/>
  <c r="C701" i="16"/>
  <c r="H699" i="16" l="1"/>
  <c r="AI282" i="16"/>
  <c r="AJ282" i="16" s="1"/>
  <c r="O284" i="16"/>
  <c r="Y283" i="16"/>
  <c r="P284" i="16" s="1"/>
  <c r="X283" i="16"/>
  <c r="AP283" i="16" s="1"/>
  <c r="W701" i="16"/>
  <c r="Z283" i="16"/>
  <c r="L700" i="16"/>
  <c r="T700" i="16"/>
  <c r="I701" i="16" a="1"/>
  <c r="I701" i="16" s="1"/>
  <c r="K701" i="16"/>
  <c r="Q701" i="16" s="1"/>
  <c r="E701" i="16"/>
  <c r="J701" i="16" s="1"/>
  <c r="C702" i="16"/>
  <c r="B703" i="16"/>
  <c r="AM703" i="16" s="1"/>
  <c r="F700" i="16" a="1"/>
  <c r="F700" i="16" s="1"/>
  <c r="G700" i="16" a="1"/>
  <c r="G700" i="16" s="1"/>
  <c r="AO284" i="16" l="1"/>
  <c r="BK283" i="16"/>
  <c r="BD284" i="16"/>
  <c r="H700" i="16"/>
  <c r="AN282" i="16"/>
  <c r="BJ282" i="16" s="1"/>
  <c r="BH282" i="16"/>
  <c r="AC283" i="16"/>
  <c r="BE283" i="16" s="1"/>
  <c r="AL283" i="16"/>
  <c r="BI283" i="16" s="1"/>
  <c r="AG283" i="16"/>
  <c r="AF283" i="16"/>
  <c r="AE283" i="16"/>
  <c r="BG283" i="16" s="1"/>
  <c r="AD283" i="16"/>
  <c r="BF283" i="16" s="1"/>
  <c r="R285" i="16"/>
  <c r="W702" i="16"/>
  <c r="AA284" i="16"/>
  <c r="V284" i="16"/>
  <c r="AB284" i="16" s="1"/>
  <c r="S284" i="16"/>
  <c r="AH283" i="16"/>
  <c r="L701" i="16"/>
  <c r="T701" i="16"/>
  <c r="I702" i="16" a="1"/>
  <c r="I702" i="16" s="1"/>
  <c r="E702" i="16"/>
  <c r="J702" i="16" s="1"/>
  <c r="K702" i="16"/>
  <c r="Q702" i="16" s="1"/>
  <c r="B704" i="16"/>
  <c r="AM704" i="16" s="1"/>
  <c r="C703" i="16"/>
  <c r="F701" i="16" a="1"/>
  <c r="F701" i="16" s="1"/>
  <c r="G701" i="16" a="1"/>
  <c r="G701" i="16" s="1"/>
  <c r="H701" i="16" l="1"/>
  <c r="AI283" i="16"/>
  <c r="AJ283" i="16" s="1"/>
  <c r="O285" i="16"/>
  <c r="Y284" i="16"/>
  <c r="P285" i="16" s="1"/>
  <c r="X284" i="16"/>
  <c r="AP284" i="16" s="1"/>
  <c r="W703" i="16"/>
  <c r="Z284" i="16"/>
  <c r="AH284" i="16"/>
  <c r="L702" i="16"/>
  <c r="T702" i="16"/>
  <c r="I703" i="16" a="1"/>
  <c r="I703" i="16" s="1"/>
  <c r="K703" i="16"/>
  <c r="Q703" i="16" s="1"/>
  <c r="E703" i="16"/>
  <c r="J703" i="16" s="1"/>
  <c r="B705" i="16"/>
  <c r="AM705" i="16" s="1"/>
  <c r="C704" i="16"/>
  <c r="F702" i="16" a="1"/>
  <c r="F702" i="16" s="1"/>
  <c r="G702" i="16" a="1"/>
  <c r="G702" i="16" s="1"/>
  <c r="AO285" i="16" l="1"/>
  <c r="BK284" i="16"/>
  <c r="BD285" i="16"/>
  <c r="H702" i="16"/>
  <c r="AN283" i="16"/>
  <c r="BJ283" i="16" s="1"/>
  <c r="BH283" i="16"/>
  <c r="AC284" i="16"/>
  <c r="BE284" i="16" s="1"/>
  <c r="AA285" i="16"/>
  <c r="AG284" i="16"/>
  <c r="AF284" i="16"/>
  <c r="AE284" i="16"/>
  <c r="BG284" i="16" s="1"/>
  <c r="AD284" i="16"/>
  <c r="BF284" i="16" s="1"/>
  <c r="R286" i="16"/>
  <c r="W704" i="16"/>
  <c r="AL284" i="16"/>
  <c r="BI284" i="16" s="1"/>
  <c r="S285" i="16"/>
  <c r="V285" i="16"/>
  <c r="AB285" i="16" s="1"/>
  <c r="L703" i="16"/>
  <c r="T703" i="16"/>
  <c r="I704" i="16" a="1"/>
  <c r="I704" i="16" s="1"/>
  <c r="E704" i="16"/>
  <c r="J704" i="16" s="1"/>
  <c r="K704" i="16"/>
  <c r="Q704" i="16" s="1"/>
  <c r="B706" i="16"/>
  <c r="AM706" i="16" s="1"/>
  <c r="C705" i="16"/>
  <c r="F703" i="16" a="1"/>
  <c r="F703" i="16" s="1"/>
  <c r="G703" i="16" a="1"/>
  <c r="G703" i="16" s="1"/>
  <c r="H703" i="16" l="1"/>
  <c r="AI284" i="16"/>
  <c r="O286" i="16"/>
  <c r="Y285" i="16"/>
  <c r="P286" i="16" s="1"/>
  <c r="X285" i="16"/>
  <c r="AP285" i="16" s="1"/>
  <c r="W705" i="16"/>
  <c r="AH285" i="16"/>
  <c r="Z285" i="16"/>
  <c r="L704" i="16"/>
  <c r="T704" i="16"/>
  <c r="I705" i="16" a="1"/>
  <c r="I705" i="16" s="1"/>
  <c r="E705" i="16"/>
  <c r="J705" i="16" s="1"/>
  <c r="K705" i="16"/>
  <c r="Q705" i="16" s="1"/>
  <c r="C706" i="16"/>
  <c r="B707" i="16"/>
  <c r="AM707" i="16" s="1"/>
  <c r="F704" i="16" a="1"/>
  <c r="F704" i="16" s="1"/>
  <c r="G704" i="16" a="1"/>
  <c r="G704" i="16" s="1"/>
  <c r="AO286" i="16" l="1"/>
  <c r="BK285" i="16"/>
  <c r="BD286" i="16"/>
  <c r="H704" i="16"/>
  <c r="R287" i="16"/>
  <c r="AC285" i="16"/>
  <c r="BE285" i="16" s="1"/>
  <c r="AL285" i="16"/>
  <c r="BI285" i="16" s="1"/>
  <c r="AJ284" i="16"/>
  <c r="AG285" i="16"/>
  <c r="AF285" i="16"/>
  <c r="AE285" i="16"/>
  <c r="BG285" i="16" s="1"/>
  <c r="AD285" i="16"/>
  <c r="BF285" i="16" s="1"/>
  <c r="W706" i="16"/>
  <c r="AA286" i="16"/>
  <c r="V286" i="16"/>
  <c r="AB286" i="16" s="1"/>
  <c r="S286" i="16"/>
  <c r="L705" i="16"/>
  <c r="T705" i="16"/>
  <c r="B708" i="16"/>
  <c r="AM708" i="16" s="1"/>
  <c r="C707" i="16"/>
  <c r="I706" i="16" a="1"/>
  <c r="I706" i="16" s="1"/>
  <c r="K706" i="16"/>
  <c r="Q706" i="16" s="1"/>
  <c r="E706" i="16"/>
  <c r="J706" i="16" s="1"/>
  <c r="F705" i="16" a="1"/>
  <c r="F705" i="16" s="1"/>
  <c r="G705" i="16" a="1"/>
  <c r="G705" i="16" s="1"/>
  <c r="H705" i="16" l="1"/>
  <c r="AN284" i="16"/>
  <c r="BJ284" i="16" s="1"/>
  <c r="BH284" i="16"/>
  <c r="AI285" i="16"/>
  <c r="AJ285" i="16" s="1"/>
  <c r="O287" i="16"/>
  <c r="Y286" i="16"/>
  <c r="P287" i="16" s="1"/>
  <c r="X286" i="16"/>
  <c r="AP286" i="16" s="1"/>
  <c r="W707" i="16"/>
  <c r="AH286" i="16"/>
  <c r="Z286" i="16"/>
  <c r="L706" i="16"/>
  <c r="T706" i="16"/>
  <c r="I707" i="16" a="1"/>
  <c r="I707" i="16" s="1"/>
  <c r="E707" i="16"/>
  <c r="J707" i="16" s="1"/>
  <c r="K707" i="16"/>
  <c r="Q707" i="16" s="1"/>
  <c r="F706" i="16" a="1"/>
  <c r="F706" i="16" s="1"/>
  <c r="G706" i="16" a="1"/>
  <c r="G706" i="16" s="1"/>
  <c r="C708" i="16"/>
  <c r="B709" i="16"/>
  <c r="AM709" i="16" s="1"/>
  <c r="AO287" i="16" l="1"/>
  <c r="BK286" i="16"/>
  <c r="BD287" i="16"/>
  <c r="H706" i="16"/>
  <c r="AN285" i="16"/>
  <c r="BJ285" i="16" s="1"/>
  <c r="BH285" i="16"/>
  <c r="AC286" i="16"/>
  <c r="BE286" i="16" s="1"/>
  <c r="AA287" i="16"/>
  <c r="AG286" i="16"/>
  <c r="AF286" i="16"/>
  <c r="AE286" i="16"/>
  <c r="BG286" i="16" s="1"/>
  <c r="AD286" i="16"/>
  <c r="BF286" i="16" s="1"/>
  <c r="R288" i="16"/>
  <c r="W708" i="16"/>
  <c r="AL286" i="16"/>
  <c r="BI286" i="16" s="1"/>
  <c r="V287" i="16"/>
  <c r="AB287" i="16" s="1"/>
  <c r="S287" i="16"/>
  <c r="L707" i="16"/>
  <c r="T707" i="16"/>
  <c r="F707" i="16" a="1"/>
  <c r="F707" i="16" s="1"/>
  <c r="G707" i="16" a="1"/>
  <c r="G707" i="16" s="1"/>
  <c r="B710" i="16"/>
  <c r="AM710" i="16" s="1"/>
  <c r="C709" i="16"/>
  <c r="I708" i="16" a="1"/>
  <c r="I708" i="16" s="1"/>
  <c r="K708" i="16"/>
  <c r="Q708" i="16" s="1"/>
  <c r="E708" i="16"/>
  <c r="J708" i="16" s="1"/>
  <c r="H707" i="16" l="1"/>
  <c r="AI286" i="16"/>
  <c r="AJ286" i="16" s="1"/>
  <c r="O288" i="16"/>
  <c r="Y287" i="16"/>
  <c r="P288" i="16" s="1"/>
  <c r="X287" i="16"/>
  <c r="AP287" i="16" s="1"/>
  <c r="W709" i="16"/>
  <c r="Z287" i="16"/>
  <c r="AH287" i="16"/>
  <c r="L708" i="16"/>
  <c r="T708" i="16"/>
  <c r="I709" i="16" a="1"/>
  <c r="I709" i="16" s="1"/>
  <c r="K709" i="16"/>
  <c r="Q709" i="16" s="1"/>
  <c r="E709" i="16"/>
  <c r="J709" i="16" s="1"/>
  <c r="B711" i="16"/>
  <c r="AM711" i="16" s="1"/>
  <c r="C710" i="16"/>
  <c r="F708" i="16" a="1"/>
  <c r="F708" i="16" s="1"/>
  <c r="G708" i="16" a="1"/>
  <c r="G708" i="16" s="1"/>
  <c r="AO288" i="16" l="1"/>
  <c r="BK287" i="16"/>
  <c r="BD288" i="16"/>
  <c r="H708" i="16"/>
  <c r="AN286" i="16"/>
  <c r="BJ286" i="16" s="1"/>
  <c r="BH286" i="16"/>
  <c r="AC287" i="16"/>
  <c r="BE287" i="16" s="1"/>
  <c r="AL287" i="16"/>
  <c r="BI287" i="16" s="1"/>
  <c r="AG287" i="16"/>
  <c r="AF287" i="16"/>
  <c r="AE287" i="16"/>
  <c r="BG287" i="16" s="1"/>
  <c r="AD287" i="16"/>
  <c r="R289" i="16"/>
  <c r="W710" i="16"/>
  <c r="AA288" i="16"/>
  <c r="V288" i="16"/>
  <c r="AB288" i="16" s="1"/>
  <c r="S288" i="16"/>
  <c r="L709" i="16"/>
  <c r="T709" i="16"/>
  <c r="I710" i="16" a="1"/>
  <c r="I710" i="16" s="1"/>
  <c r="E710" i="16"/>
  <c r="J710" i="16" s="1"/>
  <c r="K710" i="16"/>
  <c r="Q710" i="16" s="1"/>
  <c r="B712" i="16"/>
  <c r="AM712" i="16" s="1"/>
  <c r="C711" i="16"/>
  <c r="F709" i="16" a="1"/>
  <c r="F709" i="16" s="1"/>
  <c r="G709" i="16" a="1"/>
  <c r="G709" i="16" s="1"/>
  <c r="H709" i="16" l="1"/>
  <c r="AI287" i="16"/>
  <c r="AJ287" i="16" s="1"/>
  <c r="BF287" i="16"/>
  <c r="O289" i="16"/>
  <c r="Y288" i="16"/>
  <c r="P289" i="16" s="1"/>
  <c r="X288" i="16"/>
  <c r="AP288" i="16" s="1"/>
  <c r="W711" i="16"/>
  <c r="AH288" i="16"/>
  <c r="Z288" i="16"/>
  <c r="L710" i="16"/>
  <c r="T710" i="16"/>
  <c r="B713" i="16"/>
  <c r="AM713" i="16" s="1"/>
  <c r="C712" i="16"/>
  <c r="F710" i="16" a="1"/>
  <c r="F710" i="16" s="1"/>
  <c r="G710" i="16" a="1"/>
  <c r="G710" i="16" s="1"/>
  <c r="I711" i="16" a="1"/>
  <c r="I711" i="16" s="1"/>
  <c r="K711" i="16"/>
  <c r="Q711" i="16" s="1"/>
  <c r="E711" i="16"/>
  <c r="J711" i="16" s="1"/>
  <c r="AO289" i="16" l="1"/>
  <c r="BK288" i="16"/>
  <c r="BD289" i="16"/>
  <c r="H710" i="16"/>
  <c r="AN287" i="16"/>
  <c r="BJ287" i="16" s="1"/>
  <c r="BH287" i="16"/>
  <c r="AC288" i="16"/>
  <c r="BE288" i="16" s="1"/>
  <c r="AA289" i="16"/>
  <c r="AG288" i="16"/>
  <c r="AF288" i="16"/>
  <c r="AE288" i="16"/>
  <c r="BG288" i="16" s="1"/>
  <c r="AD288" i="16"/>
  <c r="BF288" i="16" s="1"/>
  <c r="R290" i="16"/>
  <c r="W712" i="16"/>
  <c r="AL288" i="16"/>
  <c r="BI288" i="16" s="1"/>
  <c r="V289" i="16"/>
  <c r="AB289" i="16" s="1"/>
  <c r="S289" i="16"/>
  <c r="L711" i="16"/>
  <c r="T711" i="16"/>
  <c r="G711" i="16" a="1"/>
  <c r="G711" i="16" s="1"/>
  <c r="F711" i="16" a="1"/>
  <c r="F711" i="16" s="1"/>
  <c r="I712" i="16" a="1"/>
  <c r="I712" i="16" s="1"/>
  <c r="K712" i="16"/>
  <c r="Q712" i="16" s="1"/>
  <c r="E712" i="16"/>
  <c r="J712" i="16" s="1"/>
  <c r="B714" i="16"/>
  <c r="AM714" i="16" s="1"/>
  <c r="C713" i="16"/>
  <c r="H711" i="16" l="1"/>
  <c r="AI288" i="16"/>
  <c r="AJ288" i="16" s="1"/>
  <c r="O290" i="16"/>
  <c r="Y289" i="16"/>
  <c r="P290" i="16" s="1"/>
  <c r="X289" i="16"/>
  <c r="AP289" i="16" s="1"/>
  <c r="W713" i="16"/>
  <c r="Z289" i="16"/>
  <c r="L712" i="16"/>
  <c r="T712" i="16"/>
  <c r="I713" i="16" a="1"/>
  <c r="I713" i="16" s="1"/>
  <c r="K713" i="16"/>
  <c r="Q713" i="16" s="1"/>
  <c r="E713" i="16"/>
  <c r="J713" i="16" s="1"/>
  <c r="B715" i="16"/>
  <c r="AM715" i="16" s="1"/>
  <c r="C714" i="16"/>
  <c r="F712" i="16" a="1"/>
  <c r="F712" i="16" s="1"/>
  <c r="G712" i="16" a="1"/>
  <c r="G712" i="16" s="1"/>
  <c r="AO290" i="16" l="1"/>
  <c r="BK289" i="16"/>
  <c r="BD290" i="16"/>
  <c r="H712" i="16"/>
  <c r="AN288" i="16"/>
  <c r="BJ288" i="16" s="1"/>
  <c r="BH288" i="16"/>
  <c r="AC289" i="16"/>
  <c r="BE289" i="16" s="1"/>
  <c r="AL289" i="16"/>
  <c r="BI289" i="16" s="1"/>
  <c r="AG289" i="16"/>
  <c r="AF289" i="16"/>
  <c r="AE289" i="16"/>
  <c r="BG289" i="16" s="1"/>
  <c r="AD289" i="16"/>
  <c r="BF289" i="16" s="1"/>
  <c r="R291" i="16"/>
  <c r="W714" i="16"/>
  <c r="AA290" i="16"/>
  <c r="S290" i="16"/>
  <c r="V290" i="16"/>
  <c r="AH289" i="16"/>
  <c r="L713" i="16"/>
  <c r="T713" i="16"/>
  <c r="I714" i="16" a="1"/>
  <c r="I714" i="16" s="1"/>
  <c r="K714" i="16"/>
  <c r="Q714" i="16" s="1"/>
  <c r="E714" i="16"/>
  <c r="J714" i="16" s="1"/>
  <c r="B716" i="16"/>
  <c r="AM716" i="16" s="1"/>
  <c r="C715" i="16"/>
  <c r="F713" i="16" a="1"/>
  <c r="F713" i="16" s="1"/>
  <c r="G713" i="16" a="1"/>
  <c r="G713" i="16" s="1"/>
  <c r="H713" i="16" l="1"/>
  <c r="AI289" i="16"/>
  <c r="AJ289" i="16" s="1"/>
  <c r="O291" i="16"/>
  <c r="AB290" i="16"/>
  <c r="Y290" i="16"/>
  <c r="P291" i="16" s="1"/>
  <c r="X290" i="16"/>
  <c r="AP290" i="16" s="1"/>
  <c r="W715" i="16"/>
  <c r="Z290" i="16"/>
  <c r="L714" i="16"/>
  <c r="T714" i="16"/>
  <c r="I715" i="16" a="1"/>
  <c r="I715" i="16" s="1"/>
  <c r="K715" i="16"/>
  <c r="Q715" i="16" s="1"/>
  <c r="E715" i="16"/>
  <c r="J715" i="16" s="1"/>
  <c r="B717" i="16"/>
  <c r="AM717" i="16" s="1"/>
  <c r="C716" i="16"/>
  <c r="G714" i="16" a="1"/>
  <c r="G714" i="16" s="1"/>
  <c r="F714" i="16" a="1"/>
  <c r="F714" i="16" s="1"/>
  <c r="AO291" i="16" l="1"/>
  <c r="BK290" i="16"/>
  <c r="BD291" i="16"/>
  <c r="H714" i="16"/>
  <c r="AN289" i="16"/>
  <c r="BJ289" i="16" s="1"/>
  <c r="BH289" i="16"/>
  <c r="R292" i="16"/>
  <c r="AA291" i="16"/>
  <c r="AG290" i="16"/>
  <c r="AF290" i="16"/>
  <c r="AE290" i="16"/>
  <c r="BG290" i="16" s="1"/>
  <c r="AD290" i="16"/>
  <c r="BF290" i="16" s="1"/>
  <c r="AC290" i="16"/>
  <c r="BE290" i="16" s="1"/>
  <c r="W716" i="16"/>
  <c r="AL290" i="16"/>
  <c r="BI290" i="16" s="1"/>
  <c r="AH290" i="16"/>
  <c r="S291" i="16"/>
  <c r="V291" i="16"/>
  <c r="AB291" i="16" s="1"/>
  <c r="L715" i="16"/>
  <c r="T715" i="16"/>
  <c r="F715" i="16" a="1"/>
  <c r="F715" i="16" s="1"/>
  <c r="G715" i="16" a="1"/>
  <c r="G715" i="16" s="1"/>
  <c r="I716" i="16" a="1"/>
  <c r="I716" i="16" s="1"/>
  <c r="K716" i="16"/>
  <c r="Q716" i="16" s="1"/>
  <c r="E716" i="16"/>
  <c r="J716" i="16" s="1"/>
  <c r="B718" i="16"/>
  <c r="AM718" i="16" s="1"/>
  <c r="C717" i="16"/>
  <c r="H715" i="16" l="1"/>
  <c r="AI290" i="16"/>
  <c r="AJ290" i="16" s="1"/>
  <c r="O292" i="16"/>
  <c r="Y291" i="16"/>
  <c r="P292" i="16" s="1"/>
  <c r="X291" i="16"/>
  <c r="AP291" i="16" s="1"/>
  <c r="W717" i="16"/>
  <c r="AH291" i="16"/>
  <c r="Z291" i="16"/>
  <c r="L716" i="16"/>
  <c r="T716" i="16"/>
  <c r="I717" i="16" a="1"/>
  <c r="I717" i="16" s="1"/>
  <c r="E717" i="16"/>
  <c r="J717" i="16" s="1"/>
  <c r="K717" i="16"/>
  <c r="Q717" i="16" s="1"/>
  <c r="B719" i="16"/>
  <c r="AM719" i="16" s="1"/>
  <c r="C718" i="16"/>
  <c r="F716" i="16" a="1"/>
  <c r="F716" i="16" s="1"/>
  <c r="G716" i="16" a="1"/>
  <c r="G716" i="16" s="1"/>
  <c r="AO292" i="16" l="1"/>
  <c r="BK291" i="16"/>
  <c r="BD292" i="16"/>
  <c r="H716" i="16"/>
  <c r="AN290" i="16"/>
  <c r="BJ290" i="16" s="1"/>
  <c r="BH290" i="16"/>
  <c r="AC291" i="16"/>
  <c r="BE291" i="16" s="1"/>
  <c r="AL291" i="16"/>
  <c r="BI291" i="16" s="1"/>
  <c r="AG291" i="16"/>
  <c r="AF291" i="16"/>
  <c r="AE291" i="16"/>
  <c r="BG291" i="16" s="1"/>
  <c r="AD291" i="16"/>
  <c r="BF291" i="16" s="1"/>
  <c r="R293" i="16"/>
  <c r="W718" i="16"/>
  <c r="AA292" i="16"/>
  <c r="S292" i="16"/>
  <c r="V292" i="16"/>
  <c r="AB292" i="16" s="1"/>
  <c r="L717" i="16"/>
  <c r="T717" i="16"/>
  <c r="I718" i="16" a="1"/>
  <c r="I718" i="16" s="1"/>
  <c r="K718" i="16"/>
  <c r="Q718" i="16" s="1"/>
  <c r="E718" i="16"/>
  <c r="J718" i="16" s="1"/>
  <c r="B720" i="16"/>
  <c r="AM720" i="16" s="1"/>
  <c r="C719" i="16"/>
  <c r="F717" i="16" a="1"/>
  <c r="F717" i="16" s="1"/>
  <c r="G717" i="16" a="1"/>
  <c r="G717" i="16" s="1"/>
  <c r="H717" i="16" l="1"/>
  <c r="AI291" i="16"/>
  <c r="AJ291" i="16" s="1"/>
  <c r="O293" i="16"/>
  <c r="Y292" i="16"/>
  <c r="P293" i="16" s="1"/>
  <c r="X292" i="16"/>
  <c r="AP292" i="16" s="1"/>
  <c r="W719" i="16"/>
  <c r="AH292" i="16"/>
  <c r="Z292" i="16"/>
  <c r="L718" i="16"/>
  <c r="T718" i="16"/>
  <c r="I719" i="16" a="1"/>
  <c r="I719" i="16" s="1"/>
  <c r="K719" i="16"/>
  <c r="Q719" i="16" s="1"/>
  <c r="E719" i="16"/>
  <c r="J719" i="16" s="1"/>
  <c r="B721" i="16"/>
  <c r="AM721" i="16" s="1"/>
  <c r="C720" i="16"/>
  <c r="F718" i="16" a="1"/>
  <c r="F718" i="16" s="1"/>
  <c r="G718" i="16" a="1"/>
  <c r="G718" i="16" s="1"/>
  <c r="AO293" i="16" l="1"/>
  <c r="BK292" i="16"/>
  <c r="BD293" i="16"/>
  <c r="H718" i="16"/>
  <c r="AN291" i="16"/>
  <c r="BJ291" i="16" s="1"/>
  <c r="BH291" i="16"/>
  <c r="AC292" i="16"/>
  <c r="BE292" i="16" s="1"/>
  <c r="AA293" i="16"/>
  <c r="AG292" i="16"/>
  <c r="AF292" i="16"/>
  <c r="AE292" i="16"/>
  <c r="BG292" i="16" s="1"/>
  <c r="AD292" i="16"/>
  <c r="BF292" i="16" s="1"/>
  <c r="R294" i="16"/>
  <c r="W720" i="16"/>
  <c r="AL292" i="16"/>
  <c r="BI292" i="16" s="1"/>
  <c r="V293" i="16"/>
  <c r="S293" i="16"/>
  <c r="L719" i="16"/>
  <c r="T719" i="16"/>
  <c r="I720" i="16" a="1"/>
  <c r="I720" i="16" s="1"/>
  <c r="E720" i="16"/>
  <c r="J720" i="16" s="1"/>
  <c r="K720" i="16"/>
  <c r="Q720" i="16" s="1"/>
  <c r="C721" i="16"/>
  <c r="B722" i="16"/>
  <c r="AM722" i="16" s="1"/>
  <c r="G719" i="16" a="1"/>
  <c r="G719" i="16" s="1"/>
  <c r="F719" i="16" a="1"/>
  <c r="F719" i="16" s="1"/>
  <c r="H719" i="16" l="1"/>
  <c r="AI292" i="16"/>
  <c r="AJ292" i="16" s="1"/>
  <c r="O294" i="16"/>
  <c r="AB293" i="16"/>
  <c r="Y293" i="16"/>
  <c r="P294" i="16" s="1"/>
  <c r="X293" i="16"/>
  <c r="AP293" i="16" s="1"/>
  <c r="W721" i="16"/>
  <c r="Z293" i="16"/>
  <c r="L720" i="16"/>
  <c r="T720" i="16"/>
  <c r="B723" i="16"/>
  <c r="AM723" i="16" s="1"/>
  <c r="C722" i="16"/>
  <c r="I721" i="16" a="1"/>
  <c r="I721" i="16" s="1"/>
  <c r="E721" i="16"/>
  <c r="J721" i="16" s="1"/>
  <c r="K721" i="16"/>
  <c r="Q721" i="16" s="1"/>
  <c r="F720" i="16" a="1"/>
  <c r="F720" i="16" s="1"/>
  <c r="G720" i="16" a="1"/>
  <c r="G720" i="16" s="1"/>
  <c r="AO294" i="16" l="1"/>
  <c r="BK293" i="16"/>
  <c r="BD294" i="16"/>
  <c r="H720" i="16"/>
  <c r="AN292" i="16"/>
  <c r="BJ292" i="16" s="1"/>
  <c r="BH292" i="16"/>
  <c r="AL293" i="16"/>
  <c r="BI293" i="16" s="1"/>
  <c r="AG293" i="16"/>
  <c r="AF293" i="16"/>
  <c r="AE293" i="16"/>
  <c r="BG293" i="16" s="1"/>
  <c r="AD293" i="16"/>
  <c r="BF293" i="16" s="1"/>
  <c r="AC293" i="16"/>
  <c r="BE293" i="16" s="1"/>
  <c r="R295" i="16"/>
  <c r="W722" i="16"/>
  <c r="AA294" i="16"/>
  <c r="AH293" i="16"/>
  <c r="V294" i="16"/>
  <c r="S294" i="16"/>
  <c r="L721" i="16"/>
  <c r="T721" i="16"/>
  <c r="F721" i="16" a="1"/>
  <c r="F721" i="16" s="1"/>
  <c r="G721" i="16" a="1"/>
  <c r="G721" i="16" s="1"/>
  <c r="B724" i="16"/>
  <c r="AM724" i="16" s="1"/>
  <c r="C723" i="16"/>
  <c r="I722" i="16" a="1"/>
  <c r="I722" i="16" s="1"/>
  <c r="K722" i="16"/>
  <c r="Q722" i="16" s="1"/>
  <c r="E722" i="16"/>
  <c r="J722" i="16" s="1"/>
  <c r="H721" i="16" l="1"/>
  <c r="AI293" i="16"/>
  <c r="AJ293" i="16" s="1"/>
  <c r="O295" i="16"/>
  <c r="AB294" i="16"/>
  <c r="Y294" i="16"/>
  <c r="P295" i="16" s="1"/>
  <c r="X294" i="16"/>
  <c r="AP294" i="16" s="1"/>
  <c r="W723" i="16"/>
  <c r="Z294" i="16"/>
  <c r="L722" i="16"/>
  <c r="T722" i="16"/>
  <c r="I723" i="16" a="1"/>
  <c r="I723" i="16" s="1"/>
  <c r="K723" i="16"/>
  <c r="Q723" i="16" s="1"/>
  <c r="E723" i="16"/>
  <c r="J723" i="16" s="1"/>
  <c r="B725" i="16"/>
  <c r="AM725" i="16" s="1"/>
  <c r="C724" i="16"/>
  <c r="G722" i="16" a="1"/>
  <c r="G722" i="16" s="1"/>
  <c r="F722" i="16" a="1"/>
  <c r="F722" i="16" s="1"/>
  <c r="AO295" i="16" l="1"/>
  <c r="BK294" i="16"/>
  <c r="BD295" i="16"/>
  <c r="H722" i="16"/>
  <c r="AN293" i="16"/>
  <c r="BJ293" i="16" s="1"/>
  <c r="BH293" i="16"/>
  <c r="AA295" i="16"/>
  <c r="AG294" i="16"/>
  <c r="AF294" i="16"/>
  <c r="AE294" i="16"/>
  <c r="BG294" i="16" s="1"/>
  <c r="AD294" i="16"/>
  <c r="BF294" i="16" s="1"/>
  <c r="AC294" i="16"/>
  <c r="BE294" i="16" s="1"/>
  <c r="R296" i="16"/>
  <c r="W724" i="16"/>
  <c r="AL294" i="16"/>
  <c r="BI294" i="16" s="1"/>
  <c r="S295" i="16"/>
  <c r="V295" i="16"/>
  <c r="AB295" i="16" s="1"/>
  <c r="AH294" i="16"/>
  <c r="L723" i="16"/>
  <c r="T723" i="16"/>
  <c r="I724" i="16" a="1"/>
  <c r="I724" i="16" s="1"/>
  <c r="K724" i="16"/>
  <c r="Q724" i="16" s="1"/>
  <c r="E724" i="16"/>
  <c r="J724" i="16" s="1"/>
  <c r="B726" i="16"/>
  <c r="AM726" i="16" s="1"/>
  <c r="C725" i="16"/>
  <c r="F723" i="16" a="1"/>
  <c r="F723" i="16" s="1"/>
  <c r="G723" i="16" a="1"/>
  <c r="G723" i="16" s="1"/>
  <c r="H723" i="16" l="1"/>
  <c r="AI294" i="16"/>
  <c r="AJ294" i="16" s="1"/>
  <c r="O296" i="16"/>
  <c r="Y295" i="16"/>
  <c r="P296" i="16" s="1"/>
  <c r="X295" i="16"/>
  <c r="AP295" i="16" s="1"/>
  <c r="W725" i="16"/>
  <c r="AH295" i="16"/>
  <c r="Z295" i="16"/>
  <c r="L724" i="16"/>
  <c r="T724" i="16"/>
  <c r="I725" i="16" a="1"/>
  <c r="I725" i="16" s="1"/>
  <c r="K725" i="16"/>
  <c r="Q725" i="16" s="1"/>
  <c r="E725" i="16"/>
  <c r="J725" i="16" s="1"/>
  <c r="B727" i="16"/>
  <c r="AM727" i="16" s="1"/>
  <c r="C726" i="16"/>
  <c r="F724" i="16" a="1"/>
  <c r="F724" i="16" s="1"/>
  <c r="G724" i="16" a="1"/>
  <c r="G724" i="16" s="1"/>
  <c r="AO296" i="16" l="1"/>
  <c r="BK295" i="16"/>
  <c r="BD296" i="16"/>
  <c r="H724" i="16"/>
  <c r="AN294" i="16"/>
  <c r="BJ294" i="16" s="1"/>
  <c r="BH294" i="16"/>
  <c r="AC295" i="16"/>
  <c r="BE295" i="16" s="1"/>
  <c r="R297" i="16"/>
  <c r="AL295" i="16"/>
  <c r="BI295" i="16" s="1"/>
  <c r="AG295" i="16"/>
  <c r="AF295" i="16"/>
  <c r="AE295" i="16"/>
  <c r="BG295" i="16" s="1"/>
  <c r="AD295" i="16"/>
  <c r="BF295" i="16" s="1"/>
  <c r="W726" i="16"/>
  <c r="AA296" i="16"/>
  <c r="V296" i="16"/>
  <c r="S296" i="16"/>
  <c r="L725" i="16"/>
  <c r="T725" i="16"/>
  <c r="I726" i="16" a="1"/>
  <c r="I726" i="16" s="1"/>
  <c r="K726" i="16"/>
  <c r="Q726" i="16" s="1"/>
  <c r="E726" i="16"/>
  <c r="J726" i="16" s="1"/>
  <c r="B728" i="16"/>
  <c r="AM728" i="16" s="1"/>
  <c r="C727" i="16"/>
  <c r="F725" i="16" a="1"/>
  <c r="F725" i="16" s="1"/>
  <c r="G725" i="16" a="1"/>
  <c r="G725" i="16" s="1"/>
  <c r="H725" i="16" l="1"/>
  <c r="AI295" i="16"/>
  <c r="AJ295" i="16" s="1"/>
  <c r="O297" i="16"/>
  <c r="AB296" i="16"/>
  <c r="Y296" i="16"/>
  <c r="P297" i="16" s="1"/>
  <c r="X296" i="16"/>
  <c r="AP296" i="16" s="1"/>
  <c r="W727" i="16"/>
  <c r="Z296" i="16"/>
  <c r="L726" i="16"/>
  <c r="T726" i="16"/>
  <c r="I727" i="16" a="1"/>
  <c r="I727" i="16" s="1"/>
  <c r="K727" i="16"/>
  <c r="Q727" i="16" s="1"/>
  <c r="E727" i="16"/>
  <c r="J727" i="16" s="1"/>
  <c r="B729" i="16"/>
  <c r="AM729" i="16" s="1"/>
  <c r="C728" i="16"/>
  <c r="F726" i="16" a="1"/>
  <c r="F726" i="16" s="1"/>
  <c r="G726" i="16" a="1"/>
  <c r="G726" i="16" s="1"/>
  <c r="AO297" i="16" l="1"/>
  <c r="BK296" i="16"/>
  <c r="BD297" i="16"/>
  <c r="H726" i="16"/>
  <c r="AN295" i="16"/>
  <c r="BJ295" i="16" s="1"/>
  <c r="BH295" i="16"/>
  <c r="AA297" i="16"/>
  <c r="AG296" i="16"/>
  <c r="AF296" i="16"/>
  <c r="AE296" i="16"/>
  <c r="BG296" i="16" s="1"/>
  <c r="AD296" i="16"/>
  <c r="BF296" i="16" s="1"/>
  <c r="AC296" i="16"/>
  <c r="BE296" i="16" s="1"/>
  <c r="R298" i="16"/>
  <c r="W728" i="16"/>
  <c r="AL296" i="16"/>
  <c r="BI296" i="16" s="1"/>
  <c r="AH296" i="16"/>
  <c r="V297" i="16"/>
  <c r="AB297" i="16" s="1"/>
  <c r="S297" i="16"/>
  <c r="L727" i="16"/>
  <c r="T727" i="16"/>
  <c r="I728" i="16" a="1"/>
  <c r="I728" i="16" s="1"/>
  <c r="E728" i="16"/>
  <c r="J728" i="16" s="1"/>
  <c r="K728" i="16"/>
  <c r="Q728" i="16" s="1"/>
  <c r="B730" i="16"/>
  <c r="AM730" i="16" s="1"/>
  <c r="C729" i="16"/>
  <c r="F727" i="16" a="1"/>
  <c r="F727" i="16" s="1"/>
  <c r="G727" i="16" a="1"/>
  <c r="G727" i="16" s="1"/>
  <c r="H727" i="16" l="1"/>
  <c r="AI296" i="16"/>
  <c r="AJ296" i="16" s="1"/>
  <c r="O298" i="16"/>
  <c r="Y297" i="16"/>
  <c r="P298" i="16" s="1"/>
  <c r="X297" i="16"/>
  <c r="AP297" i="16" s="1"/>
  <c r="W729" i="16"/>
  <c r="AH297" i="16"/>
  <c r="Z297" i="16"/>
  <c r="L728" i="16"/>
  <c r="T728" i="16"/>
  <c r="I729" i="16" a="1"/>
  <c r="I729" i="16" s="1"/>
  <c r="E729" i="16"/>
  <c r="J729" i="16" s="1"/>
  <c r="K729" i="16"/>
  <c r="Q729" i="16" s="1"/>
  <c r="B731" i="16"/>
  <c r="AM731" i="16" s="1"/>
  <c r="C730" i="16"/>
  <c r="F728" i="16" a="1"/>
  <c r="F728" i="16" s="1"/>
  <c r="G728" i="16" a="1"/>
  <c r="G728" i="16" s="1"/>
  <c r="AO298" i="16" l="1"/>
  <c r="BK297" i="16"/>
  <c r="BD298" i="16"/>
  <c r="H728" i="16"/>
  <c r="AN296" i="16"/>
  <c r="BJ296" i="16" s="1"/>
  <c r="BH296" i="16"/>
  <c r="AC297" i="16"/>
  <c r="BE297" i="16" s="1"/>
  <c r="AL297" i="16"/>
  <c r="BI297" i="16" s="1"/>
  <c r="AG297" i="16"/>
  <c r="AF297" i="16"/>
  <c r="AE297" i="16"/>
  <c r="BG297" i="16" s="1"/>
  <c r="AD297" i="16"/>
  <c r="BF297" i="16" s="1"/>
  <c r="R299" i="16"/>
  <c r="W730" i="16"/>
  <c r="AA298" i="16"/>
  <c r="S298" i="16"/>
  <c r="V298" i="16"/>
  <c r="AB298" i="16" s="1"/>
  <c r="L729" i="16"/>
  <c r="T729" i="16"/>
  <c r="I730" i="16" a="1"/>
  <c r="I730" i="16" s="1"/>
  <c r="K730" i="16"/>
  <c r="Q730" i="16" s="1"/>
  <c r="E730" i="16"/>
  <c r="J730" i="16" s="1"/>
  <c r="B732" i="16"/>
  <c r="AM732" i="16" s="1"/>
  <c r="C731" i="16"/>
  <c r="F729" i="16" a="1"/>
  <c r="F729" i="16" s="1"/>
  <c r="G729" i="16" a="1"/>
  <c r="G729" i="16" s="1"/>
  <c r="H729" i="16" l="1"/>
  <c r="AI297" i="16"/>
  <c r="AJ297" i="16" s="1"/>
  <c r="O299" i="16"/>
  <c r="Y298" i="16"/>
  <c r="P299" i="16" s="1"/>
  <c r="X298" i="16"/>
  <c r="AP298" i="16" s="1"/>
  <c r="W731" i="16"/>
  <c r="AH298" i="16"/>
  <c r="Z298" i="16"/>
  <c r="L730" i="16"/>
  <c r="T730" i="16"/>
  <c r="C732" i="16"/>
  <c r="B733" i="16"/>
  <c r="AM733" i="16" s="1"/>
  <c r="I731" i="16" a="1"/>
  <c r="I731" i="16" s="1"/>
  <c r="K731" i="16"/>
  <c r="Q731" i="16" s="1"/>
  <c r="E731" i="16"/>
  <c r="J731" i="16" s="1"/>
  <c r="F730" i="16" a="1"/>
  <c r="F730" i="16" s="1"/>
  <c r="G730" i="16" a="1"/>
  <c r="G730" i="16" s="1"/>
  <c r="AO299" i="16" l="1"/>
  <c r="BK298" i="16"/>
  <c r="BD299" i="16"/>
  <c r="H730" i="16"/>
  <c r="R300" i="16"/>
  <c r="AN297" i="16"/>
  <c r="BJ297" i="16" s="1"/>
  <c r="BH297" i="16"/>
  <c r="AC298" i="16"/>
  <c r="BE298" i="16" s="1"/>
  <c r="AA299" i="16"/>
  <c r="AG298" i="16"/>
  <c r="AF298" i="16"/>
  <c r="AE298" i="16"/>
  <c r="BG298" i="16" s="1"/>
  <c r="AD298" i="16"/>
  <c r="BF298" i="16" s="1"/>
  <c r="W732" i="16"/>
  <c r="AL298" i="16"/>
  <c r="BI298" i="16" s="1"/>
  <c r="S299" i="16"/>
  <c r="V299" i="16"/>
  <c r="L731" i="16"/>
  <c r="T731" i="16"/>
  <c r="F731" i="16" a="1"/>
  <c r="F731" i="16" s="1"/>
  <c r="G731" i="16" a="1"/>
  <c r="G731" i="16" s="1"/>
  <c r="B734" i="16"/>
  <c r="AM734" i="16" s="1"/>
  <c r="C733" i="16"/>
  <c r="I732" i="16" a="1"/>
  <c r="I732" i="16" s="1"/>
  <c r="K732" i="16"/>
  <c r="Q732" i="16" s="1"/>
  <c r="E732" i="16"/>
  <c r="J732" i="16" s="1"/>
  <c r="H731" i="16" l="1"/>
  <c r="O300" i="16"/>
  <c r="AI298" i="16"/>
  <c r="AJ298" i="16" s="1"/>
  <c r="AB299" i="16"/>
  <c r="Y299" i="16"/>
  <c r="P300" i="16" s="1"/>
  <c r="X299" i="16"/>
  <c r="AP299" i="16" s="1"/>
  <c r="W733" i="16"/>
  <c r="Z299" i="16"/>
  <c r="L732" i="16"/>
  <c r="T732" i="16"/>
  <c r="I733" i="16" a="1"/>
  <c r="I733" i="16" s="1"/>
  <c r="K733" i="16"/>
  <c r="Q733" i="16" s="1"/>
  <c r="E733" i="16"/>
  <c r="J733" i="16" s="1"/>
  <c r="B735" i="16"/>
  <c r="AM735" i="16" s="1"/>
  <c r="C734" i="16"/>
  <c r="F732" i="16" a="1"/>
  <c r="F732" i="16" s="1"/>
  <c r="G732" i="16" a="1"/>
  <c r="G732" i="16" s="1"/>
  <c r="AO300" i="16" l="1"/>
  <c r="BK299" i="16"/>
  <c r="BD300" i="16"/>
  <c r="H732" i="16"/>
  <c r="AN298" i="16"/>
  <c r="BJ298" i="16" s="1"/>
  <c r="BH298" i="16"/>
  <c r="AL299" i="16"/>
  <c r="BI299" i="16" s="1"/>
  <c r="AG299" i="16"/>
  <c r="AF299" i="16"/>
  <c r="AE299" i="16"/>
  <c r="BG299" i="16" s="1"/>
  <c r="AD299" i="16"/>
  <c r="BF299" i="16" s="1"/>
  <c r="AC299" i="16"/>
  <c r="BE299" i="16" s="1"/>
  <c r="R301" i="16"/>
  <c r="W734" i="16"/>
  <c r="AA300" i="16"/>
  <c r="AH299" i="16"/>
  <c r="S300" i="16"/>
  <c r="V300" i="16"/>
  <c r="AB300" i="16" s="1"/>
  <c r="L733" i="16"/>
  <c r="T733" i="16"/>
  <c r="I734" i="16" a="1"/>
  <c r="I734" i="16" s="1"/>
  <c r="E734" i="16"/>
  <c r="J734" i="16" s="1"/>
  <c r="K734" i="16"/>
  <c r="Q734" i="16" s="1"/>
  <c r="B736" i="16"/>
  <c r="AM736" i="16" s="1"/>
  <c r="C735" i="16"/>
  <c r="F733" i="16" a="1"/>
  <c r="F733" i="16" s="1"/>
  <c r="G733" i="16" a="1"/>
  <c r="G733" i="16" s="1"/>
  <c r="H733" i="16" l="1"/>
  <c r="AI299" i="16"/>
  <c r="AJ299" i="16" s="1"/>
  <c r="O301" i="16"/>
  <c r="Y300" i="16"/>
  <c r="P301" i="16" s="1"/>
  <c r="X300" i="16"/>
  <c r="AP300" i="16" s="1"/>
  <c r="W735" i="16"/>
  <c r="Z300" i="16"/>
  <c r="AH300" i="16"/>
  <c r="L734" i="16"/>
  <c r="T734" i="16"/>
  <c r="I735" i="16" a="1"/>
  <c r="I735" i="16" s="1"/>
  <c r="K735" i="16"/>
  <c r="Q735" i="16" s="1"/>
  <c r="E735" i="16"/>
  <c r="J735" i="16" s="1"/>
  <c r="B737" i="16"/>
  <c r="AM737" i="16" s="1"/>
  <c r="C736" i="16"/>
  <c r="F734" i="16" a="1"/>
  <c r="F734" i="16" s="1"/>
  <c r="G734" i="16" a="1"/>
  <c r="G734" i="16" s="1"/>
  <c r="AO301" i="16" l="1"/>
  <c r="BK300" i="16"/>
  <c r="BD301" i="16"/>
  <c r="H734" i="16"/>
  <c r="AN299" i="16"/>
  <c r="BJ299" i="16" s="1"/>
  <c r="BH299" i="16"/>
  <c r="AC300" i="16"/>
  <c r="BE300" i="16" s="1"/>
  <c r="AA301" i="16"/>
  <c r="AG300" i="16"/>
  <c r="AF300" i="16"/>
  <c r="AE300" i="16"/>
  <c r="BG300" i="16" s="1"/>
  <c r="AD300" i="16"/>
  <c r="BF300" i="16" s="1"/>
  <c r="R302" i="16"/>
  <c r="W736" i="16"/>
  <c r="AL300" i="16"/>
  <c r="BI300" i="16" s="1"/>
  <c r="V301" i="16"/>
  <c r="AB301" i="16" s="1"/>
  <c r="S301" i="16"/>
  <c r="L735" i="16"/>
  <c r="T735" i="16"/>
  <c r="I736" i="16" a="1"/>
  <c r="I736" i="16" s="1"/>
  <c r="K736" i="16"/>
  <c r="Q736" i="16" s="1"/>
  <c r="E736" i="16"/>
  <c r="J736" i="16" s="1"/>
  <c r="B738" i="16"/>
  <c r="AM738" i="16" s="1"/>
  <c r="C737" i="16"/>
  <c r="F735" i="16" a="1"/>
  <c r="F735" i="16" s="1"/>
  <c r="G735" i="16" a="1"/>
  <c r="G735" i="16" s="1"/>
  <c r="H735" i="16" l="1"/>
  <c r="AI300" i="16"/>
  <c r="O302" i="16"/>
  <c r="Y301" i="16"/>
  <c r="P302" i="16" s="1"/>
  <c r="X301" i="16"/>
  <c r="AP301" i="16" s="1"/>
  <c r="W737" i="16"/>
  <c r="AH301" i="16"/>
  <c r="Z301" i="16"/>
  <c r="L736" i="16"/>
  <c r="T736" i="16"/>
  <c r="B739" i="16"/>
  <c r="AM739" i="16" s="1"/>
  <c r="C738" i="16"/>
  <c r="I737" i="16" a="1"/>
  <c r="I737" i="16" s="1"/>
  <c r="K737" i="16"/>
  <c r="Q737" i="16" s="1"/>
  <c r="E737" i="16"/>
  <c r="J737" i="16" s="1"/>
  <c r="F736" i="16" a="1"/>
  <c r="F736" i="16" s="1"/>
  <c r="G736" i="16" a="1"/>
  <c r="G736" i="16" s="1"/>
  <c r="AO302" i="16" l="1"/>
  <c r="BK301" i="16"/>
  <c r="BD302" i="16"/>
  <c r="H736" i="16"/>
  <c r="AC301" i="16"/>
  <c r="BE301" i="16" s="1"/>
  <c r="AL301" i="16"/>
  <c r="BI301" i="16" s="1"/>
  <c r="AJ300" i="16"/>
  <c r="AG301" i="16"/>
  <c r="AF301" i="16"/>
  <c r="AE301" i="16"/>
  <c r="BG301" i="16" s="1"/>
  <c r="AD301" i="16"/>
  <c r="BF301" i="16" s="1"/>
  <c r="R303" i="16"/>
  <c r="W738" i="16"/>
  <c r="AA302" i="16"/>
  <c r="V302" i="16"/>
  <c r="AB302" i="16" s="1"/>
  <c r="S302" i="16"/>
  <c r="L737" i="16"/>
  <c r="T737" i="16"/>
  <c r="F737" i="16" a="1"/>
  <c r="F737" i="16" s="1"/>
  <c r="G737" i="16" a="1"/>
  <c r="G737" i="16" s="1"/>
  <c r="I738" i="16" a="1"/>
  <c r="I738" i="16" s="1"/>
  <c r="K738" i="16"/>
  <c r="Q738" i="16" s="1"/>
  <c r="E738" i="16"/>
  <c r="J738" i="16" s="1"/>
  <c r="C739" i="16"/>
  <c r="B740" i="16"/>
  <c r="AM740" i="16" s="1"/>
  <c r="H737" i="16" l="1"/>
  <c r="AN300" i="16"/>
  <c r="BJ300" i="16" s="1"/>
  <c r="BH300" i="16"/>
  <c r="AI301" i="16"/>
  <c r="AJ301" i="16" s="1"/>
  <c r="O303" i="16"/>
  <c r="Y302" i="16"/>
  <c r="P303" i="16" s="1"/>
  <c r="X302" i="16"/>
  <c r="AP302" i="16" s="1"/>
  <c r="W739" i="16"/>
  <c r="AH302" i="16"/>
  <c r="Z302" i="16"/>
  <c r="L738" i="16"/>
  <c r="T738" i="16"/>
  <c r="B741" i="16"/>
  <c r="AM741" i="16" s="1"/>
  <c r="C740" i="16"/>
  <c r="F738" i="16" a="1"/>
  <c r="F738" i="16" s="1"/>
  <c r="G738" i="16" a="1"/>
  <c r="G738" i="16" s="1"/>
  <c r="I739" i="16" a="1"/>
  <c r="I739" i="16" s="1"/>
  <c r="K739" i="16"/>
  <c r="Q739" i="16" s="1"/>
  <c r="E739" i="16"/>
  <c r="J739" i="16" s="1"/>
  <c r="AO303" i="16" l="1"/>
  <c r="BK302" i="16"/>
  <c r="BD303" i="16"/>
  <c r="H738" i="16"/>
  <c r="AN301" i="16"/>
  <c r="BJ301" i="16" s="1"/>
  <c r="BH301" i="16"/>
  <c r="AC302" i="16"/>
  <c r="BE302" i="16" s="1"/>
  <c r="AA303" i="16"/>
  <c r="AG302" i="16"/>
  <c r="AF302" i="16"/>
  <c r="AE302" i="16"/>
  <c r="BG302" i="16" s="1"/>
  <c r="AD302" i="16"/>
  <c r="BF302" i="16" s="1"/>
  <c r="R304" i="16"/>
  <c r="W740" i="16"/>
  <c r="AL302" i="16"/>
  <c r="BI302" i="16" s="1"/>
  <c r="V303" i="16"/>
  <c r="AB303" i="16" s="1"/>
  <c r="S303" i="16"/>
  <c r="L739" i="16"/>
  <c r="T739" i="16"/>
  <c r="F739" i="16" a="1"/>
  <c r="F739" i="16" s="1"/>
  <c r="G739" i="16" a="1"/>
  <c r="G739" i="16" s="1"/>
  <c r="I740" i="16" a="1"/>
  <c r="I740" i="16" s="1"/>
  <c r="K740" i="16"/>
  <c r="Q740" i="16" s="1"/>
  <c r="E740" i="16"/>
  <c r="J740" i="16" s="1"/>
  <c r="B742" i="16"/>
  <c r="AM742" i="16" s="1"/>
  <c r="C741" i="16"/>
  <c r="H739" i="16" l="1"/>
  <c r="AI302" i="16"/>
  <c r="AJ302" i="16" s="1"/>
  <c r="O304" i="16"/>
  <c r="Y303" i="16"/>
  <c r="P304" i="16" s="1"/>
  <c r="X303" i="16"/>
  <c r="AP303" i="16" s="1"/>
  <c r="W741" i="16"/>
  <c r="AH303" i="16"/>
  <c r="Z303" i="16"/>
  <c r="L740" i="16"/>
  <c r="T740" i="16"/>
  <c r="I741" i="16" a="1"/>
  <c r="I741" i="16" s="1"/>
  <c r="E741" i="16"/>
  <c r="J741" i="16" s="1"/>
  <c r="K741" i="16"/>
  <c r="Q741" i="16" s="1"/>
  <c r="F740" i="16" a="1"/>
  <c r="F740" i="16" s="1"/>
  <c r="G740" i="16" a="1"/>
  <c r="G740" i="16" s="1"/>
  <c r="B743" i="16"/>
  <c r="AM743" i="16" s="1"/>
  <c r="C742" i="16"/>
  <c r="AO304" i="16" l="1"/>
  <c r="BK303" i="16"/>
  <c r="BD304" i="16"/>
  <c r="H740" i="16"/>
  <c r="AN302" i="16"/>
  <c r="BJ302" i="16" s="1"/>
  <c r="BH302" i="16"/>
  <c r="AC303" i="16"/>
  <c r="BE303" i="16" s="1"/>
  <c r="AL303" i="16"/>
  <c r="BI303" i="16" s="1"/>
  <c r="AG303" i="16"/>
  <c r="AF303" i="16"/>
  <c r="AE303" i="16"/>
  <c r="BG303" i="16" s="1"/>
  <c r="AD303" i="16"/>
  <c r="BF303" i="16" s="1"/>
  <c r="R305" i="16"/>
  <c r="W742" i="16"/>
  <c r="AA304" i="16"/>
  <c r="V304" i="16"/>
  <c r="AB304" i="16" s="1"/>
  <c r="S304" i="16"/>
  <c r="L741" i="16"/>
  <c r="T741" i="16"/>
  <c r="I742" i="16" a="1"/>
  <c r="I742" i="16" s="1"/>
  <c r="K742" i="16"/>
  <c r="Q742" i="16" s="1"/>
  <c r="E742" i="16"/>
  <c r="J742" i="16" s="1"/>
  <c r="B744" i="16"/>
  <c r="AM744" i="16" s="1"/>
  <c r="C743" i="16"/>
  <c r="F741" i="16" a="1"/>
  <c r="F741" i="16" s="1"/>
  <c r="G741" i="16" a="1"/>
  <c r="G741" i="16" s="1"/>
  <c r="H741" i="16" l="1"/>
  <c r="AI303" i="16"/>
  <c r="AJ303" i="16" s="1"/>
  <c r="O305" i="16"/>
  <c r="Y304" i="16"/>
  <c r="P305" i="16" s="1"/>
  <c r="X304" i="16"/>
  <c r="AP304" i="16" s="1"/>
  <c r="W743" i="16"/>
  <c r="AH304" i="16"/>
  <c r="Z304" i="16"/>
  <c r="L742" i="16"/>
  <c r="T742" i="16"/>
  <c r="I743" i="16" a="1"/>
  <c r="I743" i="16" s="1"/>
  <c r="E743" i="16"/>
  <c r="J743" i="16" s="1"/>
  <c r="K743" i="16"/>
  <c r="Q743" i="16" s="1"/>
  <c r="B745" i="16"/>
  <c r="AM745" i="16" s="1"/>
  <c r="C744" i="16"/>
  <c r="F742" i="16" a="1"/>
  <c r="F742" i="16" s="1"/>
  <c r="G742" i="16" a="1"/>
  <c r="G742" i="16" s="1"/>
  <c r="AO305" i="16" l="1"/>
  <c r="BK304" i="16"/>
  <c r="BD305" i="16"/>
  <c r="H742" i="16"/>
  <c r="AN303" i="16"/>
  <c r="BJ303" i="16" s="1"/>
  <c r="BH303" i="16"/>
  <c r="R306" i="16"/>
  <c r="AC304" i="16"/>
  <c r="BE304" i="16" s="1"/>
  <c r="AA305" i="16"/>
  <c r="AG304" i="16"/>
  <c r="AF304" i="16"/>
  <c r="AE304" i="16"/>
  <c r="BG304" i="16" s="1"/>
  <c r="AD304" i="16"/>
  <c r="BF304" i="16" s="1"/>
  <c r="W744" i="16"/>
  <c r="AL304" i="16"/>
  <c r="BI304" i="16" s="1"/>
  <c r="V305" i="16"/>
  <c r="S305" i="16"/>
  <c r="L743" i="16"/>
  <c r="T743" i="16"/>
  <c r="I744" i="16" a="1"/>
  <c r="I744" i="16" s="1"/>
  <c r="E744" i="16"/>
  <c r="J744" i="16" s="1"/>
  <c r="K744" i="16"/>
  <c r="Q744" i="16" s="1"/>
  <c r="B746" i="16"/>
  <c r="AM746" i="16" s="1"/>
  <c r="C745" i="16"/>
  <c r="F743" i="16" a="1"/>
  <c r="F743" i="16" s="1"/>
  <c r="G743" i="16" a="1"/>
  <c r="G743" i="16" s="1"/>
  <c r="H743" i="16" l="1"/>
  <c r="AI304" i="16"/>
  <c r="AJ304" i="16" s="1"/>
  <c r="O306" i="16"/>
  <c r="AB305" i="16"/>
  <c r="Y305" i="16"/>
  <c r="P306" i="16" s="1"/>
  <c r="X305" i="16"/>
  <c r="AP305" i="16" s="1"/>
  <c r="W745" i="16"/>
  <c r="Z305" i="16"/>
  <c r="L744" i="16"/>
  <c r="T744" i="16"/>
  <c r="F744" i="16" a="1"/>
  <c r="F744" i="16" s="1"/>
  <c r="G744" i="16" a="1"/>
  <c r="G744" i="16" s="1"/>
  <c r="I745" i="16" a="1"/>
  <c r="I745" i="16" s="1"/>
  <c r="K745" i="16"/>
  <c r="Q745" i="16" s="1"/>
  <c r="E745" i="16"/>
  <c r="J745" i="16" s="1"/>
  <c r="B747" i="16"/>
  <c r="AM747" i="16" s="1"/>
  <c r="C746" i="16"/>
  <c r="AO306" i="16" l="1"/>
  <c r="BK305" i="16"/>
  <c r="BD306" i="16"/>
  <c r="H744" i="16"/>
  <c r="AN304" i="16"/>
  <c r="BJ304" i="16" s="1"/>
  <c r="BH304" i="16"/>
  <c r="AL305" i="16"/>
  <c r="BI305" i="16" s="1"/>
  <c r="AG305" i="16"/>
  <c r="AF305" i="16"/>
  <c r="AE305" i="16"/>
  <c r="BG305" i="16" s="1"/>
  <c r="AD305" i="16"/>
  <c r="BF305" i="16" s="1"/>
  <c r="AC305" i="16"/>
  <c r="BE305" i="16" s="1"/>
  <c r="R307" i="16"/>
  <c r="W746" i="16"/>
  <c r="AA306" i="16"/>
  <c r="S306" i="16"/>
  <c r="V306" i="16"/>
  <c r="AB306" i="16" s="1"/>
  <c r="AH305" i="16"/>
  <c r="L745" i="16"/>
  <c r="T745" i="16"/>
  <c r="I746" i="16" a="1"/>
  <c r="I746" i="16" s="1"/>
  <c r="K746" i="16"/>
  <c r="Q746" i="16" s="1"/>
  <c r="E746" i="16"/>
  <c r="J746" i="16" s="1"/>
  <c r="F745" i="16" a="1"/>
  <c r="F745" i="16" s="1"/>
  <c r="G745" i="16" a="1"/>
  <c r="G745" i="16" s="1"/>
  <c r="B748" i="16"/>
  <c r="AM748" i="16" s="1"/>
  <c r="C747" i="16"/>
  <c r="H745" i="16" l="1"/>
  <c r="AI305" i="16"/>
  <c r="AJ305" i="16" s="1"/>
  <c r="O307" i="16"/>
  <c r="Y306" i="16"/>
  <c r="P307" i="16" s="1"/>
  <c r="X306" i="16"/>
  <c r="AP306" i="16" s="1"/>
  <c r="W747" i="16"/>
  <c r="AH306" i="16"/>
  <c r="Z306" i="16"/>
  <c r="L746" i="16"/>
  <c r="T746" i="16"/>
  <c r="I747" i="16" a="1"/>
  <c r="I747" i="16" s="1"/>
  <c r="K747" i="16"/>
  <c r="Q747" i="16" s="1"/>
  <c r="E747" i="16"/>
  <c r="J747" i="16" s="1"/>
  <c r="B749" i="16"/>
  <c r="AM749" i="16" s="1"/>
  <c r="C748" i="16"/>
  <c r="F746" i="16" a="1"/>
  <c r="F746" i="16" s="1"/>
  <c r="G746" i="16" a="1"/>
  <c r="G746" i="16" s="1"/>
  <c r="AO307" i="16" l="1"/>
  <c r="BK306" i="16"/>
  <c r="BD307" i="16"/>
  <c r="H746" i="16"/>
  <c r="AN305" i="16"/>
  <c r="BJ305" i="16" s="1"/>
  <c r="BH305" i="16"/>
  <c r="AC306" i="16"/>
  <c r="BE306" i="16" s="1"/>
  <c r="AA307" i="16"/>
  <c r="R308" i="16"/>
  <c r="AG306" i="16"/>
  <c r="AF306" i="16"/>
  <c r="AE306" i="16"/>
  <c r="BG306" i="16" s="1"/>
  <c r="AD306" i="16"/>
  <c r="BF306" i="16" s="1"/>
  <c r="W748" i="16"/>
  <c r="AL306" i="16"/>
  <c r="BI306" i="16" s="1"/>
  <c r="S307" i="16"/>
  <c r="V307" i="16"/>
  <c r="L747" i="16"/>
  <c r="T747" i="16"/>
  <c r="I748" i="16" a="1"/>
  <c r="I748" i="16" s="1"/>
  <c r="K748" i="16"/>
  <c r="Q748" i="16" s="1"/>
  <c r="E748" i="16"/>
  <c r="J748" i="16" s="1"/>
  <c r="B750" i="16"/>
  <c r="AM750" i="16" s="1"/>
  <c r="C749" i="16"/>
  <c r="F747" i="16" a="1"/>
  <c r="F747" i="16" s="1"/>
  <c r="G747" i="16" a="1"/>
  <c r="G747" i="16" s="1"/>
  <c r="H747" i="16" l="1"/>
  <c r="O308" i="16"/>
  <c r="AI306" i="16"/>
  <c r="AJ306" i="16" s="1"/>
  <c r="AB307" i="16"/>
  <c r="Y307" i="16"/>
  <c r="P308" i="16" s="1"/>
  <c r="X307" i="16"/>
  <c r="AP307" i="16" s="1"/>
  <c r="W749" i="16"/>
  <c r="Z307" i="16"/>
  <c r="L748" i="16"/>
  <c r="T748" i="16"/>
  <c r="I749" i="16" a="1"/>
  <c r="I749" i="16" s="1"/>
  <c r="K749" i="16"/>
  <c r="Q749" i="16" s="1"/>
  <c r="E749" i="16"/>
  <c r="J749" i="16" s="1"/>
  <c r="C750" i="16"/>
  <c r="B751" i="16"/>
  <c r="AM751" i="16" s="1"/>
  <c r="F748" i="16" a="1"/>
  <c r="F748" i="16" s="1"/>
  <c r="G748" i="16" a="1"/>
  <c r="G748" i="16" s="1"/>
  <c r="AO308" i="16" l="1"/>
  <c r="BK307" i="16"/>
  <c r="H748" i="16"/>
  <c r="R309" i="16"/>
  <c r="AN306" i="16"/>
  <c r="BJ306" i="16" s="1"/>
  <c r="BH306" i="16"/>
  <c r="BD308" i="16"/>
  <c r="AL307" i="16"/>
  <c r="BI307" i="16" s="1"/>
  <c r="AG307" i="16"/>
  <c r="AF307" i="16"/>
  <c r="AE307" i="16"/>
  <c r="BG307" i="16" s="1"/>
  <c r="AD307" i="16"/>
  <c r="BF307" i="16" s="1"/>
  <c r="AC307" i="16"/>
  <c r="BE307" i="16" s="1"/>
  <c r="W750" i="16"/>
  <c r="AA308" i="16"/>
  <c r="S308" i="16"/>
  <c r="V308" i="16"/>
  <c r="AB308" i="16" s="1"/>
  <c r="AH307" i="16"/>
  <c r="L749" i="16"/>
  <c r="T749" i="16"/>
  <c r="I750" i="16" a="1"/>
  <c r="I750" i="16" s="1"/>
  <c r="E750" i="16"/>
  <c r="J750" i="16" s="1"/>
  <c r="K750" i="16"/>
  <c r="Q750" i="16" s="1"/>
  <c r="F749" i="16" a="1"/>
  <c r="F749" i="16" s="1"/>
  <c r="G749" i="16" a="1"/>
  <c r="G749" i="16" s="1"/>
  <c r="B752" i="16"/>
  <c r="AM752" i="16" s="1"/>
  <c r="C751" i="16"/>
  <c r="H749" i="16" l="1"/>
  <c r="AI307" i="16"/>
  <c r="AJ307" i="16" s="1"/>
  <c r="O309" i="16"/>
  <c r="Y308" i="16"/>
  <c r="P309" i="16" s="1"/>
  <c r="X308" i="16"/>
  <c r="AP308" i="16" s="1"/>
  <c r="W751" i="16"/>
  <c r="AH308" i="16"/>
  <c r="Z308" i="16"/>
  <c r="L750" i="16"/>
  <c r="T750" i="16"/>
  <c r="I751" i="16" a="1"/>
  <c r="I751" i="16" s="1"/>
  <c r="K751" i="16"/>
  <c r="Q751" i="16" s="1"/>
  <c r="E751" i="16"/>
  <c r="J751" i="16" s="1"/>
  <c r="B753" i="16"/>
  <c r="AM753" i="16" s="1"/>
  <c r="C752" i="16"/>
  <c r="F750" i="16" a="1"/>
  <c r="F750" i="16" s="1"/>
  <c r="G750" i="16" a="1"/>
  <c r="G750" i="16" s="1"/>
  <c r="AO309" i="16" l="1"/>
  <c r="BK308" i="16"/>
  <c r="BD309" i="16"/>
  <c r="H750" i="16"/>
  <c r="AN307" i="16"/>
  <c r="BJ307" i="16" s="1"/>
  <c r="BH307" i="16"/>
  <c r="AC308" i="16"/>
  <c r="BE308" i="16" s="1"/>
  <c r="AA309" i="16"/>
  <c r="AG308" i="16"/>
  <c r="AF308" i="16"/>
  <c r="AE308" i="16"/>
  <c r="BG308" i="16" s="1"/>
  <c r="AD308" i="16"/>
  <c r="R310" i="16"/>
  <c r="W752" i="16"/>
  <c r="AL308" i="16"/>
  <c r="BI308" i="16" s="1"/>
  <c r="V309" i="16"/>
  <c r="AB309" i="16" s="1"/>
  <c r="S309" i="16"/>
  <c r="L751" i="16"/>
  <c r="T751" i="16"/>
  <c r="I752" i="16" a="1"/>
  <c r="I752" i="16" s="1"/>
  <c r="K752" i="16"/>
  <c r="Q752" i="16" s="1"/>
  <c r="E752" i="16"/>
  <c r="J752" i="16" s="1"/>
  <c r="B754" i="16"/>
  <c r="AM754" i="16" s="1"/>
  <c r="C753" i="16"/>
  <c r="F751" i="16" a="1"/>
  <c r="F751" i="16" s="1"/>
  <c r="G751" i="16" a="1"/>
  <c r="G751" i="16" s="1"/>
  <c r="H751" i="16" l="1"/>
  <c r="AI308" i="16"/>
  <c r="AJ308" i="16" s="1"/>
  <c r="BF308" i="16"/>
  <c r="O310" i="16"/>
  <c r="Y309" i="16"/>
  <c r="P310" i="16" s="1"/>
  <c r="X309" i="16"/>
  <c r="AP309" i="16" s="1"/>
  <c r="W753" i="16"/>
  <c r="Z309" i="16"/>
  <c r="L752" i="16"/>
  <c r="T752" i="16"/>
  <c r="I753" i="16" a="1"/>
  <c r="I753" i="16" s="1"/>
  <c r="K753" i="16"/>
  <c r="Q753" i="16" s="1"/>
  <c r="E753" i="16"/>
  <c r="J753" i="16" s="1"/>
  <c r="B755" i="16"/>
  <c r="AM755" i="16" s="1"/>
  <c r="C754" i="16"/>
  <c r="F752" i="16" a="1"/>
  <c r="F752" i="16" s="1"/>
  <c r="G752" i="16" a="1"/>
  <c r="G752" i="16" s="1"/>
  <c r="AO310" i="16" l="1"/>
  <c r="BK309" i="16"/>
  <c r="BD310" i="16"/>
  <c r="H752" i="16"/>
  <c r="R311" i="16"/>
  <c r="AN308" i="16"/>
  <c r="BJ308" i="16" s="1"/>
  <c r="BH308" i="16"/>
  <c r="AC309" i="16"/>
  <c r="BE309" i="16" s="1"/>
  <c r="AL309" i="16"/>
  <c r="BI309" i="16" s="1"/>
  <c r="AG309" i="16"/>
  <c r="AF309" i="16"/>
  <c r="AE309" i="16"/>
  <c r="BG309" i="16" s="1"/>
  <c r="AD309" i="16"/>
  <c r="BF309" i="16" s="1"/>
  <c r="W754" i="16"/>
  <c r="AA310" i="16"/>
  <c r="AH309" i="16"/>
  <c r="V310" i="16"/>
  <c r="S310" i="16"/>
  <c r="L753" i="16"/>
  <c r="T753" i="16"/>
  <c r="B756" i="16"/>
  <c r="AM756" i="16" s="1"/>
  <c r="C755" i="16"/>
  <c r="I754" i="16" a="1"/>
  <c r="I754" i="16" s="1"/>
  <c r="K754" i="16"/>
  <c r="Q754" i="16" s="1"/>
  <c r="E754" i="16"/>
  <c r="J754" i="16" s="1"/>
  <c r="F753" i="16" a="1"/>
  <c r="F753" i="16" s="1"/>
  <c r="G753" i="16" a="1"/>
  <c r="G753" i="16" s="1"/>
  <c r="H753" i="16" l="1"/>
  <c r="AI309" i="16"/>
  <c r="AJ309" i="16" s="1"/>
  <c r="O311" i="16"/>
  <c r="AB310" i="16"/>
  <c r="Y310" i="16"/>
  <c r="P311" i="16" s="1"/>
  <c r="X310" i="16"/>
  <c r="AP310" i="16" s="1"/>
  <c r="W755" i="16"/>
  <c r="Z310" i="16"/>
  <c r="L754" i="16"/>
  <c r="T754" i="16"/>
  <c r="F754" i="16" a="1"/>
  <c r="F754" i="16" s="1"/>
  <c r="G754" i="16" a="1"/>
  <c r="G754" i="16" s="1"/>
  <c r="I755" i="16" a="1"/>
  <c r="I755" i="16" s="1"/>
  <c r="K755" i="16"/>
  <c r="Q755" i="16" s="1"/>
  <c r="E755" i="16"/>
  <c r="J755" i="16" s="1"/>
  <c r="B757" i="16"/>
  <c r="AM757" i="16" s="1"/>
  <c r="C756" i="16"/>
  <c r="AO311" i="16" l="1"/>
  <c r="BK310" i="16"/>
  <c r="BD311" i="16"/>
  <c r="H754" i="16"/>
  <c r="AN309" i="16"/>
  <c r="BJ309" i="16" s="1"/>
  <c r="BH309" i="16"/>
  <c r="AA311" i="16"/>
  <c r="AG310" i="16"/>
  <c r="AF310" i="16"/>
  <c r="AE310" i="16"/>
  <c r="BG310" i="16" s="1"/>
  <c r="AD310" i="16"/>
  <c r="BF310" i="16" s="1"/>
  <c r="AC310" i="16"/>
  <c r="BE310" i="16" s="1"/>
  <c r="R312" i="16"/>
  <c r="W756" i="16"/>
  <c r="AL310" i="16"/>
  <c r="BI310" i="16" s="1"/>
  <c r="V311" i="16"/>
  <c r="AB311" i="16" s="1"/>
  <c r="S311" i="16"/>
  <c r="AH310" i="16"/>
  <c r="L755" i="16"/>
  <c r="T755" i="16"/>
  <c r="I756" i="16" a="1"/>
  <c r="I756" i="16" s="1"/>
  <c r="E756" i="16"/>
  <c r="J756" i="16" s="1"/>
  <c r="K756" i="16"/>
  <c r="Q756" i="16" s="1"/>
  <c r="B758" i="16"/>
  <c r="AM758" i="16" s="1"/>
  <c r="C757" i="16"/>
  <c r="F755" i="16" a="1"/>
  <c r="F755" i="16" s="1"/>
  <c r="G755" i="16" a="1"/>
  <c r="G755" i="16" s="1"/>
  <c r="H755" i="16" l="1"/>
  <c r="AI310" i="16"/>
  <c r="AJ310" i="16" s="1"/>
  <c r="O312" i="16"/>
  <c r="Y311" i="16"/>
  <c r="P312" i="16" s="1"/>
  <c r="X311" i="16"/>
  <c r="AP311" i="16" s="1"/>
  <c r="W757" i="16"/>
  <c r="Z311" i="16"/>
  <c r="L756" i="16"/>
  <c r="T756" i="16"/>
  <c r="I757" i="16" a="1"/>
  <c r="I757" i="16" s="1"/>
  <c r="E757" i="16"/>
  <c r="J757" i="16" s="1"/>
  <c r="K757" i="16"/>
  <c r="Q757" i="16" s="1"/>
  <c r="B759" i="16"/>
  <c r="AM759" i="16" s="1"/>
  <c r="C758" i="16"/>
  <c r="F756" i="16" a="1"/>
  <c r="F756" i="16" s="1"/>
  <c r="G756" i="16" a="1"/>
  <c r="G756" i="16" s="1"/>
  <c r="AO312" i="16" l="1"/>
  <c r="BK311" i="16"/>
  <c r="BD312" i="16"/>
  <c r="H756" i="16"/>
  <c r="AN310" i="16"/>
  <c r="BJ310" i="16" s="1"/>
  <c r="BH310" i="16"/>
  <c r="AC311" i="16"/>
  <c r="BE311" i="16" s="1"/>
  <c r="AL311" i="16"/>
  <c r="BI311" i="16" s="1"/>
  <c r="AG311" i="16"/>
  <c r="AF311" i="16"/>
  <c r="AE311" i="16"/>
  <c r="BG311" i="16" s="1"/>
  <c r="AD311" i="16"/>
  <c r="BF311" i="16" s="1"/>
  <c r="R313" i="16"/>
  <c r="W758" i="16"/>
  <c r="AA312" i="16"/>
  <c r="AH311" i="16"/>
  <c r="V312" i="16"/>
  <c r="S312" i="16"/>
  <c r="L757" i="16"/>
  <c r="T757" i="16"/>
  <c r="F757" i="16" a="1"/>
  <c r="F757" i="16" s="1"/>
  <c r="G757" i="16" a="1"/>
  <c r="G757" i="16" s="1"/>
  <c r="I758" i="16" a="1"/>
  <c r="I758" i="16" s="1"/>
  <c r="K758" i="16"/>
  <c r="Q758" i="16" s="1"/>
  <c r="E758" i="16"/>
  <c r="J758" i="16" s="1"/>
  <c r="B760" i="16"/>
  <c r="AM760" i="16" s="1"/>
  <c r="C759" i="16"/>
  <c r="H757" i="16" l="1"/>
  <c r="AI311" i="16"/>
  <c r="AJ311" i="16" s="1"/>
  <c r="O313" i="16"/>
  <c r="AB312" i="16"/>
  <c r="Y312" i="16"/>
  <c r="P313" i="16" s="1"/>
  <c r="X312" i="16"/>
  <c r="AP312" i="16" s="1"/>
  <c r="W759" i="16"/>
  <c r="Z312" i="16"/>
  <c r="L758" i="16"/>
  <c r="T758" i="16"/>
  <c r="I759" i="16" a="1"/>
  <c r="I759" i="16" s="1"/>
  <c r="E759" i="16"/>
  <c r="J759" i="16" s="1"/>
  <c r="K759" i="16"/>
  <c r="Q759" i="16" s="1"/>
  <c r="B761" i="16"/>
  <c r="AM761" i="16" s="1"/>
  <c r="C760" i="16"/>
  <c r="F758" i="16" a="1"/>
  <c r="F758" i="16" s="1"/>
  <c r="G758" i="16" a="1"/>
  <c r="G758" i="16" s="1"/>
  <c r="AO313" i="16" l="1"/>
  <c r="BK312" i="16"/>
  <c r="BD313" i="16"/>
  <c r="H758" i="16"/>
  <c r="AN311" i="16"/>
  <c r="BJ311" i="16" s="1"/>
  <c r="BH311" i="16"/>
  <c r="AA313" i="16"/>
  <c r="AG312" i="16"/>
  <c r="AF312" i="16"/>
  <c r="AE312" i="16"/>
  <c r="BG312" i="16" s="1"/>
  <c r="AD312" i="16"/>
  <c r="BF312" i="16" s="1"/>
  <c r="AC312" i="16"/>
  <c r="BE312" i="16" s="1"/>
  <c r="R314" i="16"/>
  <c r="W760" i="16"/>
  <c r="AL312" i="16"/>
  <c r="BI312" i="16" s="1"/>
  <c r="S313" i="16"/>
  <c r="V313" i="16"/>
  <c r="AB313" i="16" s="1"/>
  <c r="AH312" i="16"/>
  <c r="L759" i="16"/>
  <c r="T759" i="16"/>
  <c r="I760" i="16" a="1"/>
  <c r="I760" i="16" s="1"/>
  <c r="K760" i="16"/>
  <c r="Q760" i="16" s="1"/>
  <c r="E760" i="16"/>
  <c r="J760" i="16" s="1"/>
  <c r="C761" i="16"/>
  <c r="B762" i="16"/>
  <c r="AM762" i="16" s="1"/>
  <c r="F759" i="16" a="1"/>
  <c r="F759" i="16" s="1"/>
  <c r="G759" i="16" a="1"/>
  <c r="G759" i="16" s="1"/>
  <c r="H759" i="16" l="1"/>
  <c r="AI312" i="16"/>
  <c r="AJ312" i="16" s="1"/>
  <c r="O314" i="16"/>
  <c r="Y313" i="16"/>
  <c r="P314" i="16" s="1"/>
  <c r="X313" i="16"/>
  <c r="AP313" i="16" s="1"/>
  <c r="W761" i="16"/>
  <c r="AH313" i="16"/>
  <c r="Z313" i="16"/>
  <c r="L760" i="16"/>
  <c r="T760" i="16"/>
  <c r="B763" i="16"/>
  <c r="AM763" i="16" s="1"/>
  <c r="C762" i="16"/>
  <c r="I761" i="16" a="1"/>
  <c r="I761" i="16" s="1"/>
  <c r="K761" i="16"/>
  <c r="Q761" i="16" s="1"/>
  <c r="E761" i="16"/>
  <c r="J761" i="16" s="1"/>
  <c r="F760" i="16" a="1"/>
  <c r="F760" i="16" s="1"/>
  <c r="G760" i="16" a="1"/>
  <c r="G760" i="16" s="1"/>
  <c r="AO314" i="16" l="1"/>
  <c r="BK313" i="16"/>
  <c r="BD314" i="16"/>
  <c r="H760" i="16"/>
  <c r="R315" i="16"/>
  <c r="AN312" i="16"/>
  <c r="BJ312" i="16" s="1"/>
  <c r="BH312" i="16"/>
  <c r="AC313" i="16"/>
  <c r="BE313" i="16" s="1"/>
  <c r="AL313" i="16"/>
  <c r="BI313" i="16" s="1"/>
  <c r="AG313" i="16"/>
  <c r="AF313" i="16"/>
  <c r="AE313" i="16"/>
  <c r="BG313" i="16" s="1"/>
  <c r="AD313" i="16"/>
  <c r="BF313" i="16" s="1"/>
  <c r="W762" i="16"/>
  <c r="AA314" i="16"/>
  <c r="V314" i="16"/>
  <c r="S314" i="16"/>
  <c r="L761" i="16"/>
  <c r="T761" i="16"/>
  <c r="F761" i="16" a="1"/>
  <c r="F761" i="16" s="1"/>
  <c r="G761" i="16" a="1"/>
  <c r="G761" i="16" s="1"/>
  <c r="I762" i="16" a="1"/>
  <c r="I762" i="16" s="1"/>
  <c r="E762" i="16"/>
  <c r="J762" i="16" s="1"/>
  <c r="K762" i="16"/>
  <c r="Q762" i="16" s="1"/>
  <c r="B764" i="16"/>
  <c r="AM764" i="16" s="1"/>
  <c r="C763" i="16"/>
  <c r="H761" i="16" l="1"/>
  <c r="AI313" i="16"/>
  <c r="O315" i="16"/>
  <c r="AB314" i="16"/>
  <c r="Y314" i="16"/>
  <c r="P315" i="16" s="1"/>
  <c r="X314" i="16"/>
  <c r="AP314" i="16" s="1"/>
  <c r="W763" i="16"/>
  <c r="Z314" i="16"/>
  <c r="L762" i="16"/>
  <c r="T762" i="16"/>
  <c r="I763" i="16" a="1"/>
  <c r="I763" i="16" s="1"/>
  <c r="E763" i="16"/>
  <c r="J763" i="16" s="1"/>
  <c r="K763" i="16"/>
  <c r="Q763" i="16" s="1"/>
  <c r="B765" i="16"/>
  <c r="AM765" i="16" s="1"/>
  <c r="C764" i="16"/>
  <c r="F762" i="16" a="1"/>
  <c r="F762" i="16" s="1"/>
  <c r="G762" i="16" a="1"/>
  <c r="G762" i="16" s="1"/>
  <c r="AO315" i="16" l="1"/>
  <c r="BK314" i="16"/>
  <c r="BD315" i="16"/>
  <c r="H762" i="16"/>
  <c r="AA315" i="16"/>
  <c r="AJ313" i="16"/>
  <c r="AG314" i="16"/>
  <c r="AF314" i="16"/>
  <c r="AE314" i="16"/>
  <c r="BG314" i="16" s="1"/>
  <c r="AD314" i="16"/>
  <c r="BF314" i="16" s="1"/>
  <c r="AC314" i="16"/>
  <c r="BE314" i="16" s="1"/>
  <c r="R316" i="16"/>
  <c r="W764" i="16"/>
  <c r="AL314" i="16"/>
  <c r="BI314" i="16" s="1"/>
  <c r="AH314" i="16"/>
  <c r="S315" i="16"/>
  <c r="V315" i="16"/>
  <c r="AB315" i="16" s="1"/>
  <c r="L763" i="16"/>
  <c r="T763" i="16"/>
  <c r="I764" i="16" a="1"/>
  <c r="I764" i="16" s="1"/>
  <c r="K764" i="16"/>
  <c r="Q764" i="16" s="1"/>
  <c r="E764" i="16"/>
  <c r="J764" i="16" s="1"/>
  <c r="B766" i="16"/>
  <c r="AM766" i="16" s="1"/>
  <c r="C765" i="16"/>
  <c r="F763" i="16" a="1"/>
  <c r="F763" i="16" s="1"/>
  <c r="G763" i="16" a="1"/>
  <c r="G763" i="16" s="1"/>
  <c r="H763" i="16" l="1"/>
  <c r="AI314" i="16"/>
  <c r="AJ314" i="16" s="1"/>
  <c r="AN313" i="16"/>
  <c r="BJ313" i="16" s="1"/>
  <c r="BH313" i="16"/>
  <c r="O316" i="16"/>
  <c r="Y315" i="16"/>
  <c r="P316" i="16" s="1"/>
  <c r="X315" i="16"/>
  <c r="AP315" i="16" s="1"/>
  <c r="W765" i="16"/>
  <c r="AH315" i="16"/>
  <c r="Z315" i="16"/>
  <c r="L764" i="16"/>
  <c r="T764" i="16"/>
  <c r="I765" i="16" a="1"/>
  <c r="I765" i="16" s="1"/>
  <c r="E765" i="16"/>
  <c r="J765" i="16" s="1"/>
  <c r="K765" i="16"/>
  <c r="Q765" i="16" s="1"/>
  <c r="B767" i="16"/>
  <c r="AM767" i="16" s="1"/>
  <c r="C766" i="16"/>
  <c r="F764" i="16" a="1"/>
  <c r="F764" i="16" s="1"/>
  <c r="G764" i="16" a="1"/>
  <c r="G764" i="16" s="1"/>
  <c r="AO316" i="16" l="1"/>
  <c r="BK315" i="16"/>
  <c r="BD316" i="16"/>
  <c r="H764" i="16"/>
  <c r="AN314" i="16"/>
  <c r="BJ314" i="16" s="1"/>
  <c r="BH314" i="16"/>
  <c r="AC315" i="16"/>
  <c r="BE315" i="16" s="1"/>
  <c r="AL315" i="16"/>
  <c r="BI315" i="16" s="1"/>
  <c r="AG315" i="16"/>
  <c r="AF315" i="16"/>
  <c r="AE315" i="16"/>
  <c r="BG315" i="16" s="1"/>
  <c r="AD315" i="16"/>
  <c r="BF315" i="16" s="1"/>
  <c r="R317" i="16"/>
  <c r="W766" i="16"/>
  <c r="AA316" i="16"/>
  <c r="V316" i="16"/>
  <c r="S316" i="16"/>
  <c r="L765" i="16"/>
  <c r="T765" i="16"/>
  <c r="F765" i="16" a="1"/>
  <c r="F765" i="16" s="1"/>
  <c r="G765" i="16" a="1"/>
  <c r="G765" i="16" s="1"/>
  <c r="I766" i="16" a="1"/>
  <c r="I766" i="16" s="1"/>
  <c r="E766" i="16"/>
  <c r="J766" i="16" s="1"/>
  <c r="K766" i="16"/>
  <c r="Q766" i="16" s="1"/>
  <c r="B768" i="16"/>
  <c r="AM768" i="16" s="1"/>
  <c r="C767" i="16"/>
  <c r="H765" i="16" l="1"/>
  <c r="AI315" i="16"/>
  <c r="AJ315" i="16" s="1"/>
  <c r="O317" i="16"/>
  <c r="AB316" i="16"/>
  <c r="Y316" i="16"/>
  <c r="P317" i="16" s="1"/>
  <c r="X316" i="16"/>
  <c r="AP316" i="16" s="1"/>
  <c r="W767" i="16"/>
  <c r="Z316" i="16"/>
  <c r="L766" i="16"/>
  <c r="T766" i="16"/>
  <c r="B769" i="16"/>
  <c r="AM769" i="16" s="1"/>
  <c r="C768" i="16"/>
  <c r="I767" i="16" a="1"/>
  <c r="I767" i="16" s="1"/>
  <c r="E767" i="16"/>
  <c r="J767" i="16" s="1"/>
  <c r="K767" i="16"/>
  <c r="Q767" i="16" s="1"/>
  <c r="F766" i="16" a="1"/>
  <c r="F766" i="16" s="1"/>
  <c r="G766" i="16" a="1"/>
  <c r="G766" i="16" s="1"/>
  <c r="AO317" i="16" l="1"/>
  <c r="BK316" i="16"/>
  <c r="BD317" i="16"/>
  <c r="H766" i="16"/>
  <c r="AN315" i="16"/>
  <c r="BJ315" i="16" s="1"/>
  <c r="BH315" i="16"/>
  <c r="AA317" i="16"/>
  <c r="AG316" i="16"/>
  <c r="AF316" i="16"/>
  <c r="AE316" i="16"/>
  <c r="BG316" i="16" s="1"/>
  <c r="AD316" i="16"/>
  <c r="BF316" i="16" s="1"/>
  <c r="AC316" i="16"/>
  <c r="BE316" i="16" s="1"/>
  <c r="R318" i="16"/>
  <c r="W768" i="16"/>
  <c r="AL316" i="16"/>
  <c r="BI316" i="16" s="1"/>
  <c r="AH316" i="16"/>
  <c r="V317" i="16"/>
  <c r="AB317" i="16" s="1"/>
  <c r="S317" i="16"/>
  <c r="L767" i="16"/>
  <c r="T767" i="16"/>
  <c r="G767" i="16" a="1"/>
  <c r="G767" i="16" s="1"/>
  <c r="F767" i="16" a="1"/>
  <c r="F767" i="16" s="1"/>
  <c r="I768" i="16" a="1"/>
  <c r="I768" i="16" s="1"/>
  <c r="E768" i="16"/>
  <c r="J768" i="16" s="1"/>
  <c r="K768" i="16"/>
  <c r="Q768" i="16" s="1"/>
  <c r="B770" i="16"/>
  <c r="AM770" i="16" s="1"/>
  <c r="C769" i="16"/>
  <c r="H767" i="16" l="1"/>
  <c r="AI316" i="16"/>
  <c r="AJ316" i="16" s="1"/>
  <c r="O318" i="16"/>
  <c r="Y317" i="16"/>
  <c r="P318" i="16" s="1"/>
  <c r="X317" i="16"/>
  <c r="AP317" i="16" s="1"/>
  <c r="W769" i="16"/>
  <c r="AH317" i="16"/>
  <c r="Z317" i="16"/>
  <c r="L768" i="16"/>
  <c r="T768" i="16"/>
  <c r="I769" i="16" a="1"/>
  <c r="I769" i="16" s="1"/>
  <c r="E769" i="16"/>
  <c r="J769" i="16" s="1"/>
  <c r="K769" i="16"/>
  <c r="Q769" i="16" s="1"/>
  <c r="B771" i="16"/>
  <c r="AM771" i="16" s="1"/>
  <c r="C770" i="16"/>
  <c r="F768" i="16" a="1"/>
  <c r="F768" i="16" s="1"/>
  <c r="G768" i="16" a="1"/>
  <c r="G768" i="16" s="1"/>
  <c r="AO318" i="16" l="1"/>
  <c r="BK317" i="16"/>
  <c r="BD318" i="16"/>
  <c r="H768" i="16"/>
  <c r="AN316" i="16"/>
  <c r="BJ316" i="16" s="1"/>
  <c r="BH316" i="16"/>
  <c r="AC317" i="16"/>
  <c r="BE317" i="16" s="1"/>
  <c r="AL317" i="16"/>
  <c r="BI317" i="16" s="1"/>
  <c r="AG317" i="16"/>
  <c r="AF317" i="16"/>
  <c r="AE317" i="16"/>
  <c r="BG317" i="16" s="1"/>
  <c r="AD317" i="16"/>
  <c r="BF317" i="16" s="1"/>
  <c r="R319" i="16"/>
  <c r="W770" i="16"/>
  <c r="AA318" i="16"/>
  <c r="V318" i="16"/>
  <c r="AB318" i="16" s="1"/>
  <c r="S318" i="16"/>
  <c r="L769" i="16"/>
  <c r="T769" i="16"/>
  <c r="I770" i="16" a="1"/>
  <c r="I770" i="16" s="1"/>
  <c r="K770" i="16"/>
  <c r="Q770" i="16" s="1"/>
  <c r="E770" i="16"/>
  <c r="J770" i="16" s="1"/>
  <c r="C771" i="16"/>
  <c r="B772" i="16"/>
  <c r="AM772" i="16" s="1"/>
  <c r="F769" i="16" a="1"/>
  <c r="F769" i="16" s="1"/>
  <c r="G769" i="16" a="1"/>
  <c r="G769" i="16" s="1"/>
  <c r="H769" i="16" l="1"/>
  <c r="AI317" i="16"/>
  <c r="AJ317" i="16" s="1"/>
  <c r="O319" i="16"/>
  <c r="Y318" i="16"/>
  <c r="P319" i="16" s="1"/>
  <c r="X318" i="16"/>
  <c r="AP318" i="16" s="1"/>
  <c r="W771" i="16"/>
  <c r="AH318" i="16"/>
  <c r="Z318" i="16"/>
  <c r="L770" i="16"/>
  <c r="T770" i="16"/>
  <c r="B773" i="16"/>
  <c r="AM773" i="16" s="1"/>
  <c r="C772" i="16"/>
  <c r="I771" i="16" a="1"/>
  <c r="I771" i="16" s="1"/>
  <c r="K771" i="16"/>
  <c r="Q771" i="16" s="1"/>
  <c r="E771" i="16"/>
  <c r="J771" i="16" s="1"/>
  <c r="F770" i="16" a="1"/>
  <c r="F770" i="16" s="1"/>
  <c r="G770" i="16" a="1"/>
  <c r="G770" i="16" s="1"/>
  <c r="AO319" i="16" l="1"/>
  <c r="BK318" i="16"/>
  <c r="BD319" i="16"/>
  <c r="H770" i="16"/>
  <c r="AN317" i="16"/>
  <c r="BJ317" i="16" s="1"/>
  <c r="BH317" i="16"/>
  <c r="AC318" i="16"/>
  <c r="BE318" i="16" s="1"/>
  <c r="AA319" i="16"/>
  <c r="AG318" i="16"/>
  <c r="AF318" i="16"/>
  <c r="AE318" i="16"/>
  <c r="BG318" i="16" s="1"/>
  <c r="AD318" i="16"/>
  <c r="R320" i="16"/>
  <c r="W772" i="16"/>
  <c r="AL318" i="16"/>
  <c r="BI318" i="16" s="1"/>
  <c r="S319" i="16"/>
  <c r="V319" i="16"/>
  <c r="AB319" i="16" s="1"/>
  <c r="L771" i="16"/>
  <c r="T771" i="16"/>
  <c r="F771" i="16" a="1"/>
  <c r="F771" i="16" s="1"/>
  <c r="G771" i="16" a="1"/>
  <c r="G771" i="16" s="1"/>
  <c r="I772" i="16" a="1"/>
  <c r="I772" i="16" s="1"/>
  <c r="K772" i="16"/>
  <c r="Q772" i="16" s="1"/>
  <c r="E772" i="16"/>
  <c r="J772" i="16" s="1"/>
  <c r="B774" i="16"/>
  <c r="AM774" i="16" s="1"/>
  <c r="C773" i="16"/>
  <c r="H771" i="16" l="1"/>
  <c r="AI318" i="16"/>
  <c r="AJ318" i="16" s="1"/>
  <c r="BF318" i="16"/>
  <c r="O320" i="16"/>
  <c r="Y319" i="16"/>
  <c r="P320" i="16" s="1"/>
  <c r="X319" i="16"/>
  <c r="AP319" i="16" s="1"/>
  <c r="W773" i="16"/>
  <c r="AH319" i="16"/>
  <c r="Z319" i="16"/>
  <c r="L772" i="16"/>
  <c r="T772" i="16"/>
  <c r="I773" i="16" a="1"/>
  <c r="I773" i="16" s="1"/>
  <c r="K773" i="16"/>
  <c r="Q773" i="16" s="1"/>
  <c r="E773" i="16"/>
  <c r="J773" i="16" s="1"/>
  <c r="B775" i="16"/>
  <c r="AM775" i="16" s="1"/>
  <c r="C774" i="16"/>
  <c r="F772" i="16" a="1"/>
  <c r="F772" i="16" s="1"/>
  <c r="G772" i="16" a="1"/>
  <c r="G772" i="16" s="1"/>
  <c r="AO320" i="16" l="1"/>
  <c r="BK319" i="16"/>
  <c r="BD320" i="16"/>
  <c r="H772" i="16"/>
  <c r="AN318" i="16"/>
  <c r="BJ318" i="16" s="1"/>
  <c r="BH318" i="16"/>
  <c r="AC319" i="16"/>
  <c r="BE319" i="16" s="1"/>
  <c r="AL319" i="16"/>
  <c r="BI319" i="16" s="1"/>
  <c r="AG319" i="16"/>
  <c r="AF319" i="16"/>
  <c r="AE319" i="16"/>
  <c r="BG319" i="16" s="1"/>
  <c r="AD319" i="16"/>
  <c r="BF319" i="16" s="1"/>
  <c r="R321" i="16"/>
  <c r="W774" i="16"/>
  <c r="AA320" i="16"/>
  <c r="V320" i="16"/>
  <c r="AB320" i="16" s="1"/>
  <c r="S320" i="16"/>
  <c r="L773" i="16"/>
  <c r="T773" i="16"/>
  <c r="I774" i="16" a="1"/>
  <c r="I774" i="16" s="1"/>
  <c r="K774" i="16"/>
  <c r="Q774" i="16" s="1"/>
  <c r="E774" i="16"/>
  <c r="J774" i="16" s="1"/>
  <c r="B776" i="16"/>
  <c r="AM776" i="16" s="1"/>
  <c r="C775" i="16"/>
  <c r="F773" i="16" a="1"/>
  <c r="F773" i="16" s="1"/>
  <c r="G773" i="16" a="1"/>
  <c r="G773" i="16" s="1"/>
  <c r="H773" i="16" l="1"/>
  <c r="AI319" i="16"/>
  <c r="O321" i="16"/>
  <c r="Y320" i="16"/>
  <c r="P321" i="16" s="1"/>
  <c r="X320" i="16"/>
  <c r="AP320" i="16" s="1"/>
  <c r="W775" i="16"/>
  <c r="Z320" i="16"/>
  <c r="L774" i="16"/>
  <c r="T774" i="16"/>
  <c r="I775" i="16" a="1"/>
  <c r="I775" i="16" s="1"/>
  <c r="K775" i="16"/>
  <c r="Q775" i="16" s="1"/>
  <c r="E775" i="16"/>
  <c r="J775" i="16" s="1"/>
  <c r="B777" i="16"/>
  <c r="AM777" i="16" s="1"/>
  <c r="C776" i="16"/>
  <c r="F774" i="16" a="1"/>
  <c r="F774" i="16" s="1"/>
  <c r="G774" i="16" a="1"/>
  <c r="G774" i="16" s="1"/>
  <c r="AO321" i="16" l="1"/>
  <c r="BK320" i="16"/>
  <c r="BD321" i="16"/>
  <c r="H774" i="16"/>
  <c r="AC320" i="16"/>
  <c r="BE320" i="16" s="1"/>
  <c r="AA321" i="16"/>
  <c r="AJ319" i="16"/>
  <c r="AG320" i="16"/>
  <c r="AF320" i="16"/>
  <c r="AE320" i="16"/>
  <c r="BG320" i="16" s="1"/>
  <c r="AD320" i="16"/>
  <c r="BF320" i="16" s="1"/>
  <c r="R322" i="16"/>
  <c r="W776" i="16"/>
  <c r="AL320" i="16"/>
  <c r="BI320" i="16" s="1"/>
  <c r="V321" i="16"/>
  <c r="AB321" i="16" s="1"/>
  <c r="S321" i="16"/>
  <c r="AH320" i="16"/>
  <c r="L775" i="16"/>
  <c r="T775" i="16"/>
  <c r="I776" i="16" a="1"/>
  <c r="I776" i="16" s="1"/>
  <c r="E776" i="16"/>
  <c r="J776" i="16" s="1"/>
  <c r="K776" i="16"/>
  <c r="Q776" i="16" s="1"/>
  <c r="C777" i="16"/>
  <c r="B778" i="16"/>
  <c r="AM778" i="16" s="1"/>
  <c r="F775" i="16" a="1"/>
  <c r="F775" i="16" s="1"/>
  <c r="G775" i="16" a="1"/>
  <c r="G775" i="16" s="1"/>
  <c r="H775" i="16" l="1"/>
  <c r="AI320" i="16"/>
  <c r="AJ320" i="16" s="1"/>
  <c r="AN319" i="16"/>
  <c r="BJ319" i="16" s="1"/>
  <c r="BH319" i="16"/>
  <c r="O322" i="16"/>
  <c r="Y321" i="16"/>
  <c r="P322" i="16" s="1"/>
  <c r="X321" i="16"/>
  <c r="AP321" i="16" s="1"/>
  <c r="W777" i="16"/>
  <c r="Z321" i="16"/>
  <c r="L776" i="16"/>
  <c r="T776" i="16"/>
  <c r="B779" i="16"/>
  <c r="C778" i="16"/>
  <c r="I777" i="16" a="1"/>
  <c r="I777" i="16" s="1"/>
  <c r="E777" i="16"/>
  <c r="J777" i="16" s="1"/>
  <c r="K777" i="16"/>
  <c r="Q777" i="16" s="1"/>
  <c r="F776" i="16" a="1"/>
  <c r="F776" i="16" s="1"/>
  <c r="G776" i="16" a="1"/>
  <c r="G776" i="16" s="1"/>
  <c r="AO322" i="16" l="1"/>
  <c r="BK321" i="16"/>
  <c r="BD322" i="16"/>
  <c r="H776" i="16"/>
  <c r="AN320" i="16"/>
  <c r="BJ320" i="16" s="1"/>
  <c r="BH320" i="16"/>
  <c r="AC321" i="16"/>
  <c r="BE321" i="16" s="1"/>
  <c r="R323" i="16"/>
  <c r="AL321" i="16"/>
  <c r="BI321" i="16" s="1"/>
  <c r="AG321" i="16"/>
  <c r="AF321" i="16"/>
  <c r="AE321" i="16"/>
  <c r="BG321" i="16" s="1"/>
  <c r="AD321" i="16"/>
  <c r="BF321" i="16" s="1"/>
  <c r="W778" i="16"/>
  <c r="C779" i="16"/>
  <c r="I779" i="16" s="1" a="1"/>
  <c r="I779" i="16" s="1"/>
  <c r="AM779" i="16"/>
  <c r="AA322" i="16"/>
  <c r="S322" i="16"/>
  <c r="V322" i="16"/>
  <c r="AB322" i="16" s="1"/>
  <c r="AH321" i="16"/>
  <c r="L777" i="16"/>
  <c r="T777" i="16"/>
  <c r="F777" i="16" a="1"/>
  <c r="F777" i="16" s="1"/>
  <c r="G777" i="16" a="1"/>
  <c r="G777" i="16" s="1"/>
  <c r="I778" i="16" a="1"/>
  <c r="I778" i="16" s="1"/>
  <c r="K778" i="16"/>
  <c r="Q778" i="16" s="1"/>
  <c r="E778" i="16"/>
  <c r="J778" i="16" s="1"/>
  <c r="H777" i="16" l="1"/>
  <c r="AI321" i="16"/>
  <c r="AJ321" i="16" s="1"/>
  <c r="O323" i="16"/>
  <c r="Y322" i="16"/>
  <c r="P323" i="16" s="1"/>
  <c r="X322" i="16"/>
  <c r="AP322" i="16" s="1"/>
  <c r="E779" i="16"/>
  <c r="J779" i="16" s="1"/>
  <c r="K779" i="16"/>
  <c r="Q779" i="16" s="1"/>
  <c r="W779" i="16"/>
  <c r="AH322" i="16"/>
  <c r="Z322" i="16"/>
  <c r="L778" i="16"/>
  <c r="T778" i="16"/>
  <c r="F778" i="16" a="1"/>
  <c r="F778" i="16" s="1"/>
  <c r="G778" i="16" a="1"/>
  <c r="G778" i="16" s="1"/>
  <c r="AO323" i="16" l="1"/>
  <c r="BK322" i="16"/>
  <c r="BD323" i="16"/>
  <c r="G779" i="16" a="1"/>
  <c r="G779" i="16" s="1"/>
  <c r="L779" i="16"/>
  <c r="H778" i="16"/>
  <c r="F779" i="16" a="1"/>
  <c r="F779" i="16" s="1"/>
  <c r="T779" i="16"/>
  <c r="R324" i="16"/>
  <c r="AN321" i="16"/>
  <c r="BJ321" i="16" s="1"/>
  <c r="BH321" i="16"/>
  <c r="AC322" i="16"/>
  <c r="BE322" i="16" s="1"/>
  <c r="AA323" i="16"/>
  <c r="AG322" i="16"/>
  <c r="AF322" i="16"/>
  <c r="AE322" i="16"/>
  <c r="BG322" i="16" s="1"/>
  <c r="AD322" i="16"/>
  <c r="BF322" i="16" s="1"/>
  <c r="AL322" i="16"/>
  <c r="BI322" i="16" s="1"/>
  <c r="V323" i="16"/>
  <c r="S323" i="16"/>
  <c r="H779" i="16" l="1"/>
  <c r="AI322" i="16"/>
  <c r="AJ322" i="16" s="1"/>
  <c r="O324" i="16"/>
  <c r="AB323" i="16"/>
  <c r="Y323" i="16"/>
  <c r="P324" i="16" s="1"/>
  <c r="X323" i="16"/>
  <c r="AP323" i="16" s="1"/>
  <c r="Z323" i="16"/>
  <c r="AO324" i="16" l="1"/>
  <c r="BK323" i="16"/>
  <c r="BD324" i="16"/>
  <c r="AN322" i="16"/>
  <c r="BJ322" i="16" s="1"/>
  <c r="BH322" i="16"/>
  <c r="AL323" i="16"/>
  <c r="BI323" i="16" s="1"/>
  <c r="AG323" i="16"/>
  <c r="AF323" i="16"/>
  <c r="AE323" i="16"/>
  <c r="BG323" i="16" s="1"/>
  <c r="AD323" i="16"/>
  <c r="BF323" i="16" s="1"/>
  <c r="AC323" i="16"/>
  <c r="BE323" i="16" s="1"/>
  <c r="R325" i="16"/>
  <c r="AA324" i="16"/>
  <c r="AH323" i="16"/>
  <c r="S324" i="16"/>
  <c r="V324" i="16"/>
  <c r="AB324" i="16" s="1"/>
  <c r="AI323" i="16" l="1"/>
  <c r="AJ323" i="16" s="1"/>
  <c r="O325" i="16"/>
  <c r="Y324" i="16"/>
  <c r="P325" i="16" s="1"/>
  <c r="X324" i="16"/>
  <c r="AP324" i="16" s="1"/>
  <c r="Z324" i="16"/>
  <c r="AH324" i="16"/>
  <c r="AO325" i="16" l="1"/>
  <c r="BK324" i="16"/>
  <c r="BD325" i="16"/>
  <c r="AN323" i="16"/>
  <c r="BJ323" i="16" s="1"/>
  <c r="BH323" i="16"/>
  <c r="AC324" i="16"/>
  <c r="BE324" i="16" s="1"/>
  <c r="AA325" i="16"/>
  <c r="AG324" i="16"/>
  <c r="AF324" i="16"/>
  <c r="AE324" i="16"/>
  <c r="BG324" i="16" s="1"/>
  <c r="AD324" i="16"/>
  <c r="BF324" i="16" s="1"/>
  <c r="R326" i="16"/>
  <c r="AL324" i="16"/>
  <c r="BI324" i="16" s="1"/>
  <c r="S325" i="16"/>
  <c r="V325" i="16"/>
  <c r="AB325" i="16" s="1"/>
  <c r="AI324" i="16" l="1"/>
  <c r="AJ324" i="16" s="1"/>
  <c r="O326" i="16"/>
  <c r="Y325" i="16"/>
  <c r="P326" i="16" s="1"/>
  <c r="X325" i="16"/>
  <c r="AP325" i="16" s="1"/>
  <c r="AH325" i="16"/>
  <c r="Z325" i="16"/>
  <c r="AO326" i="16" l="1"/>
  <c r="BK325" i="16"/>
  <c r="BD326" i="16"/>
  <c r="AN324" i="16"/>
  <c r="BJ324" i="16" s="1"/>
  <c r="BH324" i="16"/>
  <c r="AC325" i="16"/>
  <c r="BE325" i="16" s="1"/>
  <c r="AL325" i="16"/>
  <c r="BI325" i="16" s="1"/>
  <c r="R327" i="16"/>
  <c r="AG325" i="16"/>
  <c r="AF325" i="16"/>
  <c r="AE325" i="16"/>
  <c r="BG325" i="16" s="1"/>
  <c r="AD325" i="16"/>
  <c r="BF325" i="16" s="1"/>
  <c r="AA326" i="16"/>
  <c r="V326" i="16"/>
  <c r="S326" i="16"/>
  <c r="AI325" i="16" l="1"/>
  <c r="AJ325" i="16" s="1"/>
  <c r="O327" i="16"/>
  <c r="AB326" i="16"/>
  <c r="Y326" i="16"/>
  <c r="P327" i="16" s="1"/>
  <c r="X326" i="16"/>
  <c r="AP326" i="16" s="1"/>
  <c r="Z326" i="16"/>
  <c r="AO327" i="16" l="1"/>
  <c r="BK326" i="16"/>
  <c r="BD327" i="16"/>
  <c r="AN325" i="16"/>
  <c r="BJ325" i="16" s="1"/>
  <c r="BH325" i="16"/>
  <c r="AA327" i="16"/>
  <c r="AG326" i="16"/>
  <c r="AF326" i="16"/>
  <c r="AE326" i="16"/>
  <c r="BG326" i="16" s="1"/>
  <c r="AD326" i="16"/>
  <c r="BF326" i="16" s="1"/>
  <c r="AC326" i="16"/>
  <c r="BE326" i="16" s="1"/>
  <c r="R328" i="16"/>
  <c r="AL326" i="16"/>
  <c r="BI326" i="16" s="1"/>
  <c r="AH326" i="16"/>
  <c r="V327" i="16"/>
  <c r="AB327" i="16" s="1"/>
  <c r="S327" i="16"/>
  <c r="AI326" i="16" l="1"/>
  <c r="AJ326" i="16" s="1"/>
  <c r="O328" i="16"/>
  <c r="Y327" i="16"/>
  <c r="P328" i="16" s="1"/>
  <c r="X327" i="16"/>
  <c r="AP327" i="16" s="1"/>
  <c r="Z327" i="16"/>
  <c r="AH327" i="16"/>
  <c r="AO328" i="16" l="1"/>
  <c r="BK327" i="16"/>
  <c r="BD328" i="16"/>
  <c r="AN326" i="16"/>
  <c r="BJ326" i="16" s="1"/>
  <c r="BH326" i="16"/>
  <c r="AC327" i="16"/>
  <c r="BE327" i="16" s="1"/>
  <c r="AL327" i="16"/>
  <c r="BI327" i="16" s="1"/>
  <c r="AG327" i="16"/>
  <c r="AF327" i="16"/>
  <c r="AE327" i="16"/>
  <c r="BG327" i="16" s="1"/>
  <c r="AD327" i="16"/>
  <c r="BF327" i="16" s="1"/>
  <c r="R329" i="16"/>
  <c r="AA328" i="16"/>
  <c r="S328" i="16"/>
  <c r="V328" i="16"/>
  <c r="AB328" i="16" s="1"/>
  <c r="AI327" i="16" l="1"/>
  <c r="AJ327" i="16" s="1"/>
  <c r="O329" i="16"/>
  <c r="Y328" i="16"/>
  <c r="P329" i="16" s="1"/>
  <c r="X328" i="16"/>
  <c r="AP328" i="16" s="1"/>
  <c r="AH328" i="16"/>
  <c r="Z328" i="16"/>
  <c r="AO329" i="16" l="1"/>
  <c r="BK328" i="16"/>
  <c r="BD329" i="16"/>
  <c r="AN327" i="16"/>
  <c r="BJ327" i="16" s="1"/>
  <c r="BH327" i="16"/>
  <c r="R330" i="16"/>
  <c r="AC328" i="16"/>
  <c r="BE328" i="16" s="1"/>
  <c r="AA329" i="16"/>
  <c r="AG328" i="16"/>
  <c r="AF328" i="16"/>
  <c r="AE328" i="16"/>
  <c r="BG328" i="16" s="1"/>
  <c r="AD328" i="16"/>
  <c r="BF328" i="16" s="1"/>
  <c r="AL328" i="16"/>
  <c r="BI328" i="16" s="1"/>
  <c r="V329" i="16"/>
  <c r="S329" i="16"/>
  <c r="AI328" i="16" l="1"/>
  <c r="AJ328" i="16" s="1"/>
  <c r="O330" i="16"/>
  <c r="AB329" i="16"/>
  <c r="AH329" i="16" s="1"/>
  <c r="Y329" i="16"/>
  <c r="P330" i="16" s="1"/>
  <c r="X329" i="16"/>
  <c r="AP329" i="16" s="1"/>
  <c r="Z329" i="16"/>
  <c r="AO330" i="16" l="1"/>
  <c r="BK329" i="16"/>
  <c r="BD330" i="16"/>
  <c r="AN328" i="16"/>
  <c r="BJ328" i="16" s="1"/>
  <c r="BH328" i="16"/>
  <c r="R331" i="16"/>
  <c r="AL329" i="16"/>
  <c r="BI329" i="16" s="1"/>
  <c r="AG329" i="16"/>
  <c r="AF329" i="16"/>
  <c r="AE329" i="16"/>
  <c r="BG329" i="16" s="1"/>
  <c r="AD329" i="16"/>
  <c r="BF329" i="16" s="1"/>
  <c r="AC329" i="16"/>
  <c r="BE329" i="16" s="1"/>
  <c r="AA330" i="16"/>
  <c r="V330" i="16"/>
  <c r="AB330" i="16" s="1"/>
  <c r="S330" i="16"/>
  <c r="AI329" i="16" l="1"/>
  <c r="AJ329" i="16" s="1"/>
  <c r="O331" i="16"/>
  <c r="Y330" i="16"/>
  <c r="P331" i="16" s="1"/>
  <c r="X330" i="16"/>
  <c r="AP330" i="16" s="1"/>
  <c r="Z330" i="16"/>
  <c r="AO331" i="16" l="1"/>
  <c r="BK330" i="16"/>
  <c r="BD331" i="16"/>
  <c r="AN329" i="16"/>
  <c r="BJ329" i="16" s="1"/>
  <c r="BH329" i="16"/>
  <c r="AC330" i="16"/>
  <c r="BE330" i="16" s="1"/>
  <c r="AA331" i="16"/>
  <c r="AG330" i="16"/>
  <c r="AF330" i="16"/>
  <c r="AE330" i="16"/>
  <c r="BG330" i="16" s="1"/>
  <c r="AD330" i="16"/>
  <c r="BF330" i="16" s="1"/>
  <c r="R332" i="16"/>
  <c r="AL330" i="16"/>
  <c r="BI330" i="16" s="1"/>
  <c r="V331" i="16"/>
  <c r="AB331" i="16" s="1"/>
  <c r="S331" i="16"/>
  <c r="AH330" i="16"/>
  <c r="AI330" i="16" l="1"/>
  <c r="AJ330" i="16" s="1"/>
  <c r="O332" i="16"/>
  <c r="Y331" i="16"/>
  <c r="P332" i="16" s="1"/>
  <c r="X331" i="16"/>
  <c r="AP331" i="16" s="1"/>
  <c r="Z331" i="16"/>
  <c r="AH331" i="16"/>
  <c r="AO332" i="16" l="1"/>
  <c r="BK331" i="16"/>
  <c r="BD332" i="16"/>
  <c r="AN330" i="16"/>
  <c r="BJ330" i="16" s="1"/>
  <c r="BH330" i="16"/>
  <c r="AC331" i="16"/>
  <c r="BE331" i="16" s="1"/>
  <c r="AL331" i="16"/>
  <c r="BI331" i="16" s="1"/>
  <c r="AG331" i="16"/>
  <c r="AF331" i="16"/>
  <c r="AE331" i="16"/>
  <c r="BG331" i="16" s="1"/>
  <c r="AD331" i="16"/>
  <c r="BF331" i="16" s="1"/>
  <c r="R333" i="16"/>
  <c r="AA332" i="16"/>
  <c r="V332" i="16"/>
  <c r="AB332" i="16" s="1"/>
  <c r="S332" i="16"/>
  <c r="AI331" i="16" l="1"/>
  <c r="AJ331" i="16" s="1"/>
  <c r="O333" i="16"/>
  <c r="Y332" i="16"/>
  <c r="P333" i="16" s="1"/>
  <c r="X332" i="16"/>
  <c r="AP332" i="16" s="1"/>
  <c r="AH332" i="16"/>
  <c r="Z332" i="16"/>
  <c r="AO333" i="16" l="1"/>
  <c r="BK332" i="16"/>
  <c r="BD333" i="16"/>
  <c r="AN331" i="16"/>
  <c r="BJ331" i="16" s="1"/>
  <c r="BH331" i="16"/>
  <c r="AC332" i="16"/>
  <c r="BE332" i="16" s="1"/>
  <c r="AA333" i="16"/>
  <c r="AG332" i="16"/>
  <c r="AF332" i="16"/>
  <c r="AE332" i="16"/>
  <c r="BG332" i="16" s="1"/>
  <c r="AD332" i="16"/>
  <c r="BF332" i="16" s="1"/>
  <c r="R334" i="16"/>
  <c r="AL332" i="16"/>
  <c r="BI332" i="16" s="1"/>
  <c r="S333" i="16"/>
  <c r="V333" i="16"/>
  <c r="AB333" i="16" s="1"/>
  <c r="AI332" i="16" l="1"/>
  <c r="AJ332" i="16" s="1"/>
  <c r="O334" i="16"/>
  <c r="Y333" i="16"/>
  <c r="P334" i="16" s="1"/>
  <c r="X333" i="16"/>
  <c r="AP333" i="16" s="1"/>
  <c r="AH333" i="16"/>
  <c r="Z333" i="16"/>
  <c r="AO334" i="16" l="1"/>
  <c r="BK333" i="16"/>
  <c r="S334" i="16"/>
  <c r="Y334" i="16" s="1"/>
  <c r="P335" i="16" s="1"/>
  <c r="BD334" i="16"/>
  <c r="AN332" i="16"/>
  <c r="BJ332" i="16" s="1"/>
  <c r="BH332" i="16"/>
  <c r="AC333" i="16"/>
  <c r="BE333" i="16" s="1"/>
  <c r="AL333" i="16"/>
  <c r="BI333" i="16" s="1"/>
  <c r="AG333" i="16"/>
  <c r="AF333" i="16"/>
  <c r="AE333" i="16"/>
  <c r="BG333" i="16" s="1"/>
  <c r="AD333" i="16"/>
  <c r="R335" i="16"/>
  <c r="AA334" i="16"/>
  <c r="V334" i="16"/>
  <c r="Z334" i="16" l="1"/>
  <c r="AL334" i="16" s="1"/>
  <c r="BI334" i="16" s="1"/>
  <c r="O335" i="16"/>
  <c r="X334" i="16"/>
  <c r="AP334" i="16" s="1"/>
  <c r="AI333" i="16"/>
  <c r="AJ333" i="16" s="1"/>
  <c r="BF333" i="16"/>
  <c r="AB334" i="16"/>
  <c r="V335" i="16"/>
  <c r="AO335" i="16" l="1"/>
  <c r="BK334" i="16"/>
  <c r="BD335" i="16"/>
  <c r="AB335" i="16"/>
  <c r="R336" i="16"/>
  <c r="AA335" i="16"/>
  <c r="AG334" i="16"/>
  <c r="AN333" i="16"/>
  <c r="BJ333" i="16" s="1"/>
  <c r="BH333" i="16"/>
  <c r="AE334" i="16"/>
  <c r="BG334" i="16" s="1"/>
  <c r="AF334" i="16"/>
  <c r="AC334" i="16"/>
  <c r="BE334" i="16" s="1"/>
  <c r="AD334" i="16"/>
  <c r="BF334" i="16" s="1"/>
  <c r="AH334" i="16"/>
  <c r="S335" i="16"/>
  <c r="O336" i="16" s="1"/>
  <c r="AO336" i="16" l="1"/>
  <c r="BD336" i="16"/>
  <c r="AI334" i="16"/>
  <c r="AJ334" i="16" s="1"/>
  <c r="Y335" i="16"/>
  <c r="P336" i="16" s="1"/>
  <c r="X335" i="16"/>
  <c r="AP335" i="16" s="1"/>
  <c r="Z335" i="16"/>
  <c r="AH335" i="16"/>
  <c r="BK335" i="16" l="1"/>
  <c r="AN334" i="16"/>
  <c r="BJ334" i="16" s="1"/>
  <c r="BH334" i="16"/>
  <c r="AG335" i="16"/>
  <c r="AL335" i="16"/>
  <c r="BI335" i="16" s="1"/>
  <c r="AE335" i="16"/>
  <c r="BG335" i="16" s="1"/>
  <c r="AF335" i="16"/>
  <c r="AC335" i="16"/>
  <c r="BE335" i="16" s="1"/>
  <c r="AD335" i="16"/>
  <c r="BF335" i="16" s="1"/>
  <c r="R337" i="16"/>
  <c r="AA336" i="16"/>
  <c r="V336" i="16"/>
  <c r="AB336" i="16" s="1"/>
  <c r="S336" i="16"/>
  <c r="AI335" i="16" l="1"/>
  <c r="AJ335" i="16" s="1"/>
  <c r="O337" i="16"/>
  <c r="Y336" i="16"/>
  <c r="P337" i="16" s="1"/>
  <c r="X336" i="16"/>
  <c r="AP336" i="16" s="1"/>
  <c r="Z336" i="16"/>
  <c r="AO337" i="16" l="1"/>
  <c r="BK336" i="16"/>
  <c r="BD337" i="16"/>
  <c r="AN335" i="16"/>
  <c r="BJ335" i="16" s="1"/>
  <c r="BH335" i="16"/>
  <c r="AC336" i="16"/>
  <c r="BE336" i="16" s="1"/>
  <c r="AA337" i="16"/>
  <c r="R338" i="16"/>
  <c r="AG336" i="16"/>
  <c r="AF336" i="16"/>
  <c r="AE336" i="16"/>
  <c r="BG336" i="16" s="1"/>
  <c r="AD336" i="16"/>
  <c r="BF336" i="16" s="1"/>
  <c r="AL336" i="16"/>
  <c r="BI336" i="16" s="1"/>
  <c r="V337" i="16"/>
  <c r="AB337" i="16" s="1"/>
  <c r="S337" i="16"/>
  <c r="AH336" i="16"/>
  <c r="AI336" i="16" l="1"/>
  <c r="AJ336" i="16" s="1"/>
  <c r="O338" i="16"/>
  <c r="Y337" i="16"/>
  <c r="P338" i="16" s="1"/>
  <c r="X337" i="16"/>
  <c r="AP337" i="16" s="1"/>
  <c r="Z337" i="16"/>
  <c r="AH337" i="16"/>
  <c r="AO338" i="16" l="1"/>
  <c r="BK337" i="16"/>
  <c r="BD338" i="16"/>
  <c r="AN336" i="16"/>
  <c r="BJ336" i="16" s="1"/>
  <c r="BH336" i="16"/>
  <c r="AC337" i="16"/>
  <c r="BE337" i="16" s="1"/>
  <c r="AL337" i="16"/>
  <c r="BI337" i="16" s="1"/>
  <c r="AG337" i="16"/>
  <c r="AF337" i="16"/>
  <c r="AE337" i="16"/>
  <c r="BG337" i="16" s="1"/>
  <c r="AD337" i="16"/>
  <c r="BF337" i="16" s="1"/>
  <c r="R339" i="16"/>
  <c r="AA338" i="16"/>
  <c r="V338" i="16"/>
  <c r="AB338" i="16" s="1"/>
  <c r="S338" i="16"/>
  <c r="AI337" i="16" l="1"/>
  <c r="O339" i="16"/>
  <c r="Y338" i="16"/>
  <c r="P339" i="16" s="1"/>
  <c r="X338" i="16"/>
  <c r="AP338" i="16" s="1"/>
  <c r="AH338" i="16"/>
  <c r="Z338" i="16"/>
  <c r="AO339" i="16" l="1"/>
  <c r="BK338" i="16"/>
  <c r="BD339" i="16"/>
  <c r="AC338" i="16"/>
  <c r="BE338" i="16" s="1"/>
  <c r="AA339" i="16"/>
  <c r="AJ337" i="16"/>
  <c r="AG338" i="16"/>
  <c r="AF338" i="16"/>
  <c r="AE338" i="16"/>
  <c r="BG338" i="16" s="1"/>
  <c r="AD338" i="16"/>
  <c r="BF338" i="16" s="1"/>
  <c r="R340" i="16"/>
  <c r="AL338" i="16"/>
  <c r="BI338" i="16" s="1"/>
  <c r="V339" i="16"/>
  <c r="AB339" i="16" s="1"/>
  <c r="S339" i="16"/>
  <c r="AN337" i="16" l="1"/>
  <c r="BJ337" i="16" s="1"/>
  <c r="BH337" i="16"/>
  <c r="AI338" i="16"/>
  <c r="AJ338" i="16" s="1"/>
  <c r="O340" i="16"/>
  <c r="Y339" i="16"/>
  <c r="P340" i="16" s="1"/>
  <c r="X339" i="16"/>
  <c r="AP339" i="16" s="1"/>
  <c r="Z339" i="16"/>
  <c r="AH339" i="16"/>
  <c r="AO340" i="16" l="1"/>
  <c r="BK339" i="16"/>
  <c r="BD340" i="16"/>
  <c r="AN338" i="16"/>
  <c r="BJ338" i="16" s="1"/>
  <c r="BH338" i="16"/>
  <c r="AC339" i="16"/>
  <c r="BE339" i="16" s="1"/>
  <c r="AL339" i="16"/>
  <c r="BI339" i="16" s="1"/>
  <c r="AG339" i="16"/>
  <c r="AF339" i="16"/>
  <c r="AE339" i="16"/>
  <c r="BG339" i="16" s="1"/>
  <c r="AD339" i="16"/>
  <c r="R341" i="16"/>
  <c r="AA340" i="16"/>
  <c r="S340" i="16"/>
  <c r="V340" i="16"/>
  <c r="AB340" i="16" s="1"/>
  <c r="AI339" i="16" l="1"/>
  <c r="AJ339" i="16" s="1"/>
  <c r="BF339" i="16"/>
  <c r="O341" i="16"/>
  <c r="Y340" i="16"/>
  <c r="P341" i="16" s="1"/>
  <c r="X340" i="16"/>
  <c r="AP340" i="16" s="1"/>
  <c r="AH340" i="16"/>
  <c r="Z340" i="16"/>
  <c r="AO341" i="16" l="1"/>
  <c r="BK340" i="16"/>
  <c r="BD341" i="16"/>
  <c r="AN339" i="16"/>
  <c r="BJ339" i="16" s="1"/>
  <c r="BH339" i="16"/>
  <c r="AC340" i="16"/>
  <c r="BE340" i="16" s="1"/>
  <c r="AA341" i="16"/>
  <c r="AG340" i="16"/>
  <c r="AF340" i="16"/>
  <c r="AE340" i="16"/>
  <c r="BG340" i="16" s="1"/>
  <c r="AD340" i="16"/>
  <c r="BF340" i="16" s="1"/>
  <c r="R342" i="16"/>
  <c r="AL340" i="16"/>
  <c r="BI340" i="16" s="1"/>
  <c r="V341" i="16"/>
  <c r="AB341" i="16" s="1"/>
  <c r="S341" i="16"/>
  <c r="AI340" i="16" l="1"/>
  <c r="AJ340" i="16" s="1"/>
  <c r="O342" i="16"/>
  <c r="Y341" i="16"/>
  <c r="P342" i="16" s="1"/>
  <c r="X341" i="16"/>
  <c r="AP341" i="16" s="1"/>
  <c r="Z341" i="16"/>
  <c r="AH341" i="16"/>
  <c r="AO342" i="16" l="1"/>
  <c r="BK341" i="16"/>
  <c r="BD342" i="16"/>
  <c r="AN340" i="16"/>
  <c r="BJ340" i="16" s="1"/>
  <c r="BH340" i="16"/>
  <c r="AC341" i="16"/>
  <c r="BE341" i="16" s="1"/>
  <c r="AL341" i="16"/>
  <c r="BI341" i="16" s="1"/>
  <c r="AG341" i="16"/>
  <c r="AF341" i="16"/>
  <c r="AE341" i="16"/>
  <c r="BG341" i="16" s="1"/>
  <c r="AD341" i="16"/>
  <c r="BF341" i="16" s="1"/>
  <c r="R343" i="16"/>
  <c r="AA342" i="16"/>
  <c r="S342" i="16"/>
  <c r="V342" i="16"/>
  <c r="O343" i="16" l="1"/>
  <c r="AI341" i="16"/>
  <c r="AJ341" i="16" s="1"/>
  <c r="AB342" i="16"/>
  <c r="Y342" i="16"/>
  <c r="P343" i="16" s="1"/>
  <c r="X342" i="16"/>
  <c r="AP342" i="16" s="1"/>
  <c r="Z342" i="16"/>
  <c r="AO343" i="16" l="1"/>
  <c r="BK342" i="16"/>
  <c r="BD343" i="16"/>
  <c r="AN341" i="16"/>
  <c r="BJ341" i="16" s="1"/>
  <c r="BH341" i="16"/>
  <c r="AA343" i="16"/>
  <c r="AG342" i="16"/>
  <c r="AF342" i="16"/>
  <c r="AE342" i="16"/>
  <c r="BG342" i="16" s="1"/>
  <c r="AD342" i="16"/>
  <c r="BF342" i="16" s="1"/>
  <c r="AC342" i="16"/>
  <c r="BE342" i="16" s="1"/>
  <c r="R344" i="16"/>
  <c r="AL342" i="16"/>
  <c r="BI342" i="16" s="1"/>
  <c r="V343" i="16"/>
  <c r="AB343" i="16" s="1"/>
  <c r="S343" i="16"/>
  <c r="AH342" i="16"/>
  <c r="AI342" i="16" l="1"/>
  <c r="AJ342" i="16" s="1"/>
  <c r="O344" i="16"/>
  <c r="Y343" i="16"/>
  <c r="P344" i="16" s="1"/>
  <c r="X343" i="16"/>
  <c r="AP343" i="16" s="1"/>
  <c r="Z343" i="16"/>
  <c r="AH343" i="16"/>
  <c r="AO344" i="16" l="1"/>
  <c r="BK343" i="16"/>
  <c r="BD344" i="16"/>
  <c r="AN342" i="16"/>
  <c r="BJ342" i="16" s="1"/>
  <c r="BH342" i="16"/>
  <c r="AC343" i="16"/>
  <c r="BE343" i="16" s="1"/>
  <c r="AL343" i="16"/>
  <c r="BI343" i="16" s="1"/>
  <c r="AG343" i="16"/>
  <c r="AF343" i="16"/>
  <c r="AE343" i="16"/>
  <c r="BG343" i="16" s="1"/>
  <c r="AD343" i="16"/>
  <c r="BF343" i="16" s="1"/>
  <c r="R345" i="16"/>
  <c r="AA344" i="16"/>
  <c r="V344" i="16"/>
  <c r="AB344" i="16" s="1"/>
  <c r="S344" i="16"/>
  <c r="AI343" i="16" l="1"/>
  <c r="O345" i="16"/>
  <c r="Y344" i="16"/>
  <c r="P345" i="16" s="1"/>
  <c r="X344" i="16"/>
  <c r="AP344" i="16" s="1"/>
  <c r="AH344" i="16"/>
  <c r="Z344" i="16"/>
  <c r="AO345" i="16" l="1"/>
  <c r="BK344" i="16"/>
  <c r="BD345" i="16"/>
  <c r="AC344" i="16"/>
  <c r="BE344" i="16" s="1"/>
  <c r="AA345" i="16"/>
  <c r="AJ343" i="16"/>
  <c r="AG344" i="16"/>
  <c r="AF344" i="16"/>
  <c r="AE344" i="16"/>
  <c r="BG344" i="16" s="1"/>
  <c r="AD344" i="16"/>
  <c r="BF344" i="16" s="1"/>
  <c r="R346" i="16"/>
  <c r="AL344" i="16"/>
  <c r="BI344" i="16" s="1"/>
  <c r="S345" i="16"/>
  <c r="V345" i="16"/>
  <c r="AB345" i="16" s="1"/>
  <c r="AN343" i="16" l="1"/>
  <c r="BJ343" i="16" s="1"/>
  <c r="BH343" i="16"/>
  <c r="AI344" i="16"/>
  <c r="AJ344" i="16" s="1"/>
  <c r="O346" i="16"/>
  <c r="Y345" i="16"/>
  <c r="P346" i="16" s="1"/>
  <c r="X345" i="16"/>
  <c r="AP345" i="16" s="1"/>
  <c r="AH345" i="16"/>
  <c r="Z345" i="16"/>
  <c r="AO346" i="16" l="1"/>
  <c r="BK345" i="16"/>
  <c r="BD346" i="16"/>
  <c r="AN344" i="16"/>
  <c r="BJ344" i="16" s="1"/>
  <c r="BH344" i="16"/>
  <c r="AC345" i="16"/>
  <c r="BE345" i="16" s="1"/>
  <c r="AL345" i="16"/>
  <c r="BI345" i="16" s="1"/>
  <c r="AG345" i="16"/>
  <c r="AF345" i="16"/>
  <c r="AE345" i="16"/>
  <c r="BG345" i="16" s="1"/>
  <c r="AD345" i="16"/>
  <c r="BF345" i="16" s="1"/>
  <c r="R347" i="16"/>
  <c r="AA346" i="16"/>
  <c r="S346" i="16"/>
  <c r="V346" i="16"/>
  <c r="AB346" i="16" s="1"/>
  <c r="AI345" i="16" l="1"/>
  <c r="AJ345" i="16" s="1"/>
  <c r="O347" i="16"/>
  <c r="Y346" i="16"/>
  <c r="P347" i="16" s="1"/>
  <c r="X346" i="16"/>
  <c r="AP346" i="16" s="1"/>
  <c r="Z346" i="16"/>
  <c r="AH346" i="16"/>
  <c r="AO347" i="16" l="1"/>
  <c r="BK346" i="16"/>
  <c r="BD347" i="16"/>
  <c r="AN345" i="16"/>
  <c r="BJ345" i="16" s="1"/>
  <c r="BH345" i="16"/>
  <c r="AC346" i="16"/>
  <c r="BE346" i="16" s="1"/>
  <c r="AA347" i="16"/>
  <c r="AG346" i="16"/>
  <c r="AF346" i="16"/>
  <c r="AE346" i="16"/>
  <c r="BG346" i="16" s="1"/>
  <c r="AD346" i="16"/>
  <c r="BF346" i="16" s="1"/>
  <c r="R348" i="16"/>
  <c r="AL346" i="16"/>
  <c r="BI346" i="16" s="1"/>
  <c r="S347" i="16"/>
  <c r="V347" i="16"/>
  <c r="AB347" i="16" s="1"/>
  <c r="AI346" i="16" l="1"/>
  <c r="AJ346" i="16" s="1"/>
  <c r="O348" i="16"/>
  <c r="Y347" i="16"/>
  <c r="P348" i="16" s="1"/>
  <c r="X347" i="16"/>
  <c r="AP347" i="16" s="1"/>
  <c r="AH347" i="16"/>
  <c r="Z347" i="16"/>
  <c r="AO348" i="16" l="1"/>
  <c r="BK347" i="16"/>
  <c r="BD348" i="16"/>
  <c r="AN346" i="16"/>
  <c r="BJ346" i="16" s="1"/>
  <c r="BH346" i="16"/>
  <c r="AC347" i="16"/>
  <c r="BE347" i="16" s="1"/>
  <c r="AL347" i="16"/>
  <c r="BI347" i="16" s="1"/>
  <c r="AG347" i="16"/>
  <c r="AF347" i="16"/>
  <c r="AE347" i="16"/>
  <c r="BG347" i="16" s="1"/>
  <c r="AD347" i="16"/>
  <c r="BF347" i="16" s="1"/>
  <c r="R349" i="16"/>
  <c r="AA348" i="16"/>
  <c r="S348" i="16"/>
  <c r="V348" i="16"/>
  <c r="AB348" i="16" s="1"/>
  <c r="AI347" i="16" l="1"/>
  <c r="AJ347" i="16" s="1"/>
  <c r="O349" i="16"/>
  <c r="Y348" i="16"/>
  <c r="P349" i="16" s="1"/>
  <c r="X348" i="16"/>
  <c r="AP348" i="16" s="1"/>
  <c r="Z348" i="16"/>
  <c r="AH348" i="16"/>
  <c r="AO349" i="16" l="1"/>
  <c r="BK348" i="16"/>
  <c r="BD349" i="16"/>
  <c r="AN347" i="16"/>
  <c r="BJ347" i="16" s="1"/>
  <c r="BH347" i="16"/>
  <c r="AC348" i="16"/>
  <c r="BE348" i="16" s="1"/>
  <c r="AA349" i="16"/>
  <c r="AG348" i="16"/>
  <c r="AF348" i="16"/>
  <c r="AE348" i="16"/>
  <c r="BG348" i="16" s="1"/>
  <c r="AD348" i="16"/>
  <c r="BF348" i="16" s="1"/>
  <c r="R350" i="16"/>
  <c r="AL348" i="16"/>
  <c r="BI348" i="16" s="1"/>
  <c r="S349" i="16"/>
  <c r="V349" i="16"/>
  <c r="AI348" i="16" l="1"/>
  <c r="AJ348" i="16" s="1"/>
  <c r="O350" i="16"/>
  <c r="AB349" i="16"/>
  <c r="Y349" i="16"/>
  <c r="P350" i="16" s="1"/>
  <c r="X349" i="16"/>
  <c r="AP349" i="16" s="1"/>
  <c r="Z349" i="16"/>
  <c r="AO350" i="16" l="1"/>
  <c r="BK349" i="16"/>
  <c r="BD350" i="16"/>
  <c r="AN348" i="16"/>
  <c r="BJ348" i="16" s="1"/>
  <c r="BH348" i="16"/>
  <c r="AL349" i="16"/>
  <c r="BI349" i="16" s="1"/>
  <c r="AG349" i="16"/>
  <c r="AF349" i="16"/>
  <c r="AE349" i="16"/>
  <c r="BG349" i="16" s="1"/>
  <c r="AD349" i="16"/>
  <c r="BF349" i="16" s="1"/>
  <c r="AC349" i="16"/>
  <c r="BE349" i="16" s="1"/>
  <c r="R351" i="16"/>
  <c r="AA350" i="16"/>
  <c r="V350" i="16"/>
  <c r="AB350" i="16" s="1"/>
  <c r="S350" i="16"/>
  <c r="AH349" i="16"/>
  <c r="AI349" i="16" l="1"/>
  <c r="AJ349" i="16" s="1"/>
  <c r="O351" i="16"/>
  <c r="Y350" i="16"/>
  <c r="P351" i="16" s="1"/>
  <c r="X350" i="16"/>
  <c r="AP350" i="16" s="1"/>
  <c r="Z350" i="16"/>
  <c r="AO351" i="16" l="1"/>
  <c r="BK350" i="16"/>
  <c r="BD351" i="16"/>
  <c r="AN349" i="16"/>
  <c r="BJ349" i="16" s="1"/>
  <c r="BH349" i="16"/>
  <c r="AC350" i="16"/>
  <c r="BE350" i="16" s="1"/>
  <c r="AA351" i="16"/>
  <c r="AG350" i="16"/>
  <c r="AF350" i="16"/>
  <c r="AE350" i="16"/>
  <c r="BG350" i="16" s="1"/>
  <c r="AD350" i="16"/>
  <c r="BF350" i="16" s="1"/>
  <c r="R352" i="16"/>
  <c r="AL350" i="16"/>
  <c r="BI350" i="16" s="1"/>
  <c r="AH350" i="16"/>
  <c r="S351" i="16"/>
  <c r="V351" i="16"/>
  <c r="AI350" i="16" l="1"/>
  <c r="AJ350" i="16" s="1"/>
  <c r="O352" i="16"/>
  <c r="AB351" i="16"/>
  <c r="Y351" i="16"/>
  <c r="P352" i="16" s="1"/>
  <c r="X351" i="16"/>
  <c r="AP351" i="16" s="1"/>
  <c r="Z351" i="16"/>
  <c r="AO352" i="16" l="1"/>
  <c r="BK351" i="16"/>
  <c r="BD352" i="16"/>
  <c r="AN350" i="16"/>
  <c r="BJ350" i="16" s="1"/>
  <c r="BH350" i="16"/>
  <c r="AL351" i="16"/>
  <c r="BI351" i="16" s="1"/>
  <c r="R353" i="16"/>
  <c r="AG351" i="16"/>
  <c r="AF351" i="16"/>
  <c r="AE351" i="16"/>
  <c r="BG351" i="16" s="1"/>
  <c r="AD351" i="16"/>
  <c r="BF351" i="16" s="1"/>
  <c r="AC351" i="16"/>
  <c r="BE351" i="16" s="1"/>
  <c r="AA352" i="16"/>
  <c r="AH351" i="16"/>
  <c r="V352" i="16"/>
  <c r="S352" i="16"/>
  <c r="AI351" i="16" l="1"/>
  <c r="AJ351" i="16" s="1"/>
  <c r="O353" i="16"/>
  <c r="AB352" i="16"/>
  <c r="Y352" i="16"/>
  <c r="P353" i="16" s="1"/>
  <c r="X352" i="16"/>
  <c r="AP352" i="16" s="1"/>
  <c r="Z352" i="16"/>
  <c r="AO353" i="16" l="1"/>
  <c r="BK352" i="16"/>
  <c r="BD353" i="16"/>
  <c r="AN351" i="16"/>
  <c r="BJ351" i="16" s="1"/>
  <c r="BH351" i="16"/>
  <c r="AA353" i="16"/>
  <c r="AG352" i="16"/>
  <c r="AF352" i="16"/>
  <c r="AE352" i="16"/>
  <c r="BG352" i="16" s="1"/>
  <c r="AD352" i="16"/>
  <c r="BF352" i="16" s="1"/>
  <c r="AC352" i="16"/>
  <c r="BE352" i="16" s="1"/>
  <c r="R354" i="16"/>
  <c r="AL352" i="16"/>
  <c r="BI352" i="16" s="1"/>
  <c r="AH352" i="16"/>
  <c r="V353" i="16"/>
  <c r="AB353" i="16" s="1"/>
  <c r="S353" i="16"/>
  <c r="AI352" i="16" l="1"/>
  <c r="AJ352" i="16" s="1"/>
  <c r="O354" i="16"/>
  <c r="Y353" i="16"/>
  <c r="P354" i="16" s="1"/>
  <c r="X353" i="16"/>
  <c r="AP353" i="16" s="1"/>
  <c r="Z353" i="16"/>
  <c r="AH353" i="16"/>
  <c r="AO354" i="16" l="1"/>
  <c r="BK353" i="16"/>
  <c r="BD354" i="16"/>
  <c r="AN352" i="16"/>
  <c r="BJ352" i="16" s="1"/>
  <c r="BH352" i="16"/>
  <c r="AC353" i="16"/>
  <c r="BE353" i="16" s="1"/>
  <c r="AL353" i="16"/>
  <c r="BI353" i="16" s="1"/>
  <c r="AG353" i="16"/>
  <c r="AF353" i="16"/>
  <c r="AE353" i="16"/>
  <c r="BG353" i="16" s="1"/>
  <c r="AD353" i="16"/>
  <c r="BF353" i="16" s="1"/>
  <c r="R355" i="16"/>
  <c r="AA354" i="16"/>
  <c r="V354" i="16"/>
  <c r="S354" i="16"/>
  <c r="AI353" i="16" l="1"/>
  <c r="AJ353" i="16" s="1"/>
  <c r="O355" i="16"/>
  <c r="AB354" i="16"/>
  <c r="Y354" i="16"/>
  <c r="P355" i="16" s="1"/>
  <c r="X354" i="16"/>
  <c r="AP354" i="16" s="1"/>
  <c r="Z354" i="16"/>
  <c r="AO355" i="16" l="1"/>
  <c r="BK354" i="16"/>
  <c r="BD355" i="16"/>
  <c r="AN353" i="16"/>
  <c r="BJ353" i="16" s="1"/>
  <c r="BH353" i="16"/>
  <c r="AA355" i="16"/>
  <c r="AG354" i="16"/>
  <c r="AF354" i="16"/>
  <c r="AE354" i="16"/>
  <c r="BG354" i="16" s="1"/>
  <c r="AD354" i="16"/>
  <c r="BF354" i="16" s="1"/>
  <c r="AC354" i="16"/>
  <c r="BE354" i="16" s="1"/>
  <c r="R356" i="16"/>
  <c r="AL354" i="16"/>
  <c r="BI354" i="16" s="1"/>
  <c r="V355" i="16"/>
  <c r="AB355" i="16" s="1"/>
  <c r="S355" i="16"/>
  <c r="AH354" i="16"/>
  <c r="AI354" i="16" l="1"/>
  <c r="AJ354" i="16" s="1"/>
  <c r="O356" i="16"/>
  <c r="Y355" i="16"/>
  <c r="P356" i="16" s="1"/>
  <c r="X355" i="16"/>
  <c r="AP355" i="16" s="1"/>
  <c r="Z355" i="16"/>
  <c r="AO356" i="16" l="1"/>
  <c r="BK355" i="16"/>
  <c r="BD356" i="16"/>
  <c r="AN354" i="16"/>
  <c r="BJ354" i="16" s="1"/>
  <c r="BH354" i="16"/>
  <c r="AC355" i="16"/>
  <c r="BE355" i="16" s="1"/>
  <c r="AL355" i="16"/>
  <c r="BI355" i="16" s="1"/>
  <c r="AG355" i="16"/>
  <c r="AF355" i="16"/>
  <c r="AE355" i="16"/>
  <c r="BG355" i="16" s="1"/>
  <c r="AD355" i="16"/>
  <c r="BF355" i="16" s="1"/>
  <c r="R357" i="16"/>
  <c r="AA356" i="16"/>
  <c r="AH355" i="16"/>
  <c r="S356" i="16"/>
  <c r="V356" i="16"/>
  <c r="AB356" i="16" s="1"/>
  <c r="AI355" i="16" l="1"/>
  <c r="AJ355" i="16" s="1"/>
  <c r="O357" i="16"/>
  <c r="Y356" i="16"/>
  <c r="P357" i="16" s="1"/>
  <c r="X356" i="16"/>
  <c r="AP356" i="16" s="1"/>
  <c r="AH356" i="16"/>
  <c r="Z356" i="16"/>
  <c r="AO357" i="16" l="1"/>
  <c r="BK356" i="16"/>
  <c r="BD357" i="16"/>
  <c r="AN355" i="16"/>
  <c r="BJ355" i="16" s="1"/>
  <c r="BH355" i="16"/>
  <c r="AC356" i="16"/>
  <c r="BE356" i="16" s="1"/>
  <c r="AA357" i="16"/>
  <c r="AG356" i="16"/>
  <c r="AF356" i="16"/>
  <c r="AE356" i="16"/>
  <c r="BG356" i="16" s="1"/>
  <c r="AD356" i="16"/>
  <c r="BF356" i="16" s="1"/>
  <c r="R358" i="16"/>
  <c r="AL356" i="16"/>
  <c r="BI356" i="16" s="1"/>
  <c r="S357" i="16"/>
  <c r="V357" i="16"/>
  <c r="AI356" i="16" l="1"/>
  <c r="AJ356" i="16" s="1"/>
  <c r="O358" i="16"/>
  <c r="AB357" i="16"/>
  <c r="AH357" i="16" s="1"/>
  <c r="Y357" i="16"/>
  <c r="P358" i="16" s="1"/>
  <c r="X357" i="16"/>
  <c r="AP357" i="16" s="1"/>
  <c r="Z357" i="16"/>
  <c r="AO358" i="16" l="1"/>
  <c r="BK357" i="16"/>
  <c r="BD358" i="16"/>
  <c r="AN356" i="16"/>
  <c r="BJ356" i="16" s="1"/>
  <c r="BH356" i="16"/>
  <c r="AL357" i="16"/>
  <c r="BI357" i="16" s="1"/>
  <c r="R359" i="16"/>
  <c r="AG357" i="16"/>
  <c r="AF357" i="16"/>
  <c r="AE357" i="16"/>
  <c r="BG357" i="16" s="1"/>
  <c r="AD357" i="16"/>
  <c r="BF357" i="16" s="1"/>
  <c r="AC357" i="16"/>
  <c r="BE357" i="16" s="1"/>
  <c r="AA358" i="16"/>
  <c r="S358" i="16"/>
  <c r="V358" i="16"/>
  <c r="AI357" i="16" l="1"/>
  <c r="AJ357" i="16" s="1"/>
  <c r="O359" i="16"/>
  <c r="AB358" i="16"/>
  <c r="Y358" i="16"/>
  <c r="P359" i="16" s="1"/>
  <c r="X358" i="16"/>
  <c r="AP358" i="16" s="1"/>
  <c r="Z358" i="16"/>
  <c r="AO359" i="16" l="1"/>
  <c r="BK358" i="16"/>
  <c r="BD359" i="16"/>
  <c r="AN357" i="16"/>
  <c r="BJ357" i="16" s="1"/>
  <c r="BH357" i="16"/>
  <c r="R360" i="16"/>
  <c r="AA359" i="16"/>
  <c r="AG358" i="16"/>
  <c r="AF358" i="16"/>
  <c r="AE358" i="16"/>
  <c r="BG358" i="16" s="1"/>
  <c r="AD358" i="16"/>
  <c r="BF358" i="16" s="1"/>
  <c r="AC358" i="16"/>
  <c r="BE358" i="16" s="1"/>
  <c r="AL358" i="16"/>
  <c r="BI358" i="16" s="1"/>
  <c r="S359" i="16"/>
  <c r="V359" i="16"/>
  <c r="AB359" i="16" s="1"/>
  <c r="AH358" i="16"/>
  <c r="AI358" i="16" l="1"/>
  <c r="AJ358" i="16" s="1"/>
  <c r="O360" i="16"/>
  <c r="Y359" i="16"/>
  <c r="P360" i="16" s="1"/>
  <c r="X359" i="16"/>
  <c r="AP359" i="16" s="1"/>
  <c r="AH359" i="16"/>
  <c r="Z359" i="16"/>
  <c r="AO360" i="16" l="1"/>
  <c r="BK359" i="16"/>
  <c r="BD360" i="16"/>
  <c r="AN358" i="16"/>
  <c r="BJ358" i="16" s="1"/>
  <c r="BH358" i="16"/>
  <c r="AC359" i="16"/>
  <c r="BE359" i="16" s="1"/>
  <c r="R361" i="16"/>
  <c r="AL359" i="16"/>
  <c r="BI359" i="16" s="1"/>
  <c r="AG359" i="16"/>
  <c r="AF359" i="16"/>
  <c r="AE359" i="16"/>
  <c r="BG359" i="16" s="1"/>
  <c r="AD359" i="16"/>
  <c r="BF359" i="16" s="1"/>
  <c r="AA360" i="16"/>
  <c r="V360" i="16"/>
  <c r="AB360" i="16" s="1"/>
  <c r="S360" i="16"/>
  <c r="O361" i="16" l="1"/>
  <c r="AI359" i="16"/>
  <c r="AJ359" i="16" s="1"/>
  <c r="Y360" i="16"/>
  <c r="P361" i="16" s="1"/>
  <c r="X360" i="16"/>
  <c r="AP360" i="16" s="1"/>
  <c r="Z360" i="16"/>
  <c r="AO361" i="16" l="1"/>
  <c r="BK360" i="16"/>
  <c r="BD361" i="16"/>
  <c r="AN359" i="16"/>
  <c r="BJ359" i="16" s="1"/>
  <c r="BH359" i="16"/>
  <c r="AC360" i="16"/>
  <c r="BE360" i="16" s="1"/>
  <c r="AA361" i="16"/>
  <c r="AG360" i="16"/>
  <c r="AF360" i="16"/>
  <c r="AE360" i="16"/>
  <c r="BG360" i="16" s="1"/>
  <c r="AD360" i="16"/>
  <c r="BF360" i="16" s="1"/>
  <c r="R362" i="16"/>
  <c r="AL360" i="16"/>
  <c r="BI360" i="16" s="1"/>
  <c r="AH360" i="16"/>
  <c r="S361" i="16"/>
  <c r="V361" i="16"/>
  <c r="AB361" i="16" s="1"/>
  <c r="AI360" i="16" l="1"/>
  <c r="AJ360" i="16" s="1"/>
  <c r="O362" i="16"/>
  <c r="Y361" i="16"/>
  <c r="P362" i="16" s="1"/>
  <c r="X361" i="16"/>
  <c r="AP361" i="16" s="1"/>
  <c r="AH361" i="16"/>
  <c r="Z361" i="16"/>
  <c r="AO362" i="16" l="1"/>
  <c r="BK361" i="16"/>
  <c r="BD362" i="16"/>
  <c r="AN360" i="16"/>
  <c r="BJ360" i="16" s="1"/>
  <c r="BH360" i="16"/>
  <c r="AC361" i="16"/>
  <c r="BE361" i="16" s="1"/>
  <c r="AL361" i="16"/>
  <c r="BI361" i="16" s="1"/>
  <c r="AG361" i="16"/>
  <c r="AF361" i="16"/>
  <c r="AE361" i="16"/>
  <c r="BG361" i="16" s="1"/>
  <c r="AD361" i="16"/>
  <c r="BF361" i="16" s="1"/>
  <c r="R363" i="16"/>
  <c r="AA362" i="16"/>
  <c r="S362" i="16"/>
  <c r="V362" i="16"/>
  <c r="AI361" i="16" l="1"/>
  <c r="AJ361" i="16" s="1"/>
  <c r="O363" i="16"/>
  <c r="AB362" i="16"/>
  <c r="Y362" i="16"/>
  <c r="P363" i="16" s="1"/>
  <c r="X362" i="16"/>
  <c r="AP362" i="16" s="1"/>
  <c r="Z362" i="16"/>
  <c r="AO363" i="16" l="1"/>
  <c r="BK362" i="16"/>
  <c r="BD363" i="16"/>
  <c r="AN361" i="16"/>
  <c r="BJ361" i="16" s="1"/>
  <c r="BH361" i="16"/>
  <c r="AA363" i="16"/>
  <c r="AG362" i="16"/>
  <c r="AF362" i="16"/>
  <c r="AE362" i="16"/>
  <c r="BG362" i="16" s="1"/>
  <c r="AD362" i="16"/>
  <c r="BF362" i="16" s="1"/>
  <c r="AC362" i="16"/>
  <c r="BE362" i="16" s="1"/>
  <c r="R364" i="16"/>
  <c r="AL362" i="16"/>
  <c r="BI362" i="16" s="1"/>
  <c r="V363" i="16"/>
  <c r="AB363" i="16" s="1"/>
  <c r="S363" i="16"/>
  <c r="AH362" i="16"/>
  <c r="AI362" i="16" l="1"/>
  <c r="AJ362" i="16" s="1"/>
  <c r="O364" i="16"/>
  <c r="Y363" i="16"/>
  <c r="P364" i="16" s="1"/>
  <c r="X363" i="16"/>
  <c r="AP363" i="16" s="1"/>
  <c r="Z363" i="16"/>
  <c r="AO364" i="16" l="1"/>
  <c r="BK363" i="16"/>
  <c r="BD364" i="16"/>
  <c r="AN362" i="16"/>
  <c r="BJ362" i="16" s="1"/>
  <c r="BH362" i="16"/>
  <c r="AC363" i="16"/>
  <c r="BE363" i="16" s="1"/>
  <c r="AL363" i="16"/>
  <c r="BI363" i="16" s="1"/>
  <c r="AG363" i="16"/>
  <c r="AF363" i="16"/>
  <c r="AE363" i="16"/>
  <c r="BG363" i="16" s="1"/>
  <c r="AD363" i="16"/>
  <c r="BF363" i="16" s="1"/>
  <c r="R365" i="16"/>
  <c r="AA364" i="16"/>
  <c r="AH363" i="16"/>
  <c r="V364" i="16"/>
  <c r="AB364" i="16" s="1"/>
  <c r="S364" i="16"/>
  <c r="AI363" i="16" l="1"/>
  <c r="AJ363" i="16" s="1"/>
  <c r="O365" i="16"/>
  <c r="Y364" i="16"/>
  <c r="P365" i="16" s="1"/>
  <c r="X364" i="16"/>
  <c r="AP364" i="16" s="1"/>
  <c r="Z364" i="16"/>
  <c r="AH364" i="16"/>
  <c r="AO365" i="16" l="1"/>
  <c r="BK364" i="16"/>
  <c r="BD365" i="16"/>
  <c r="AN363" i="16"/>
  <c r="BJ363" i="16" s="1"/>
  <c r="BH363" i="16"/>
  <c r="AC364" i="16"/>
  <c r="BE364" i="16" s="1"/>
  <c r="AA365" i="16"/>
  <c r="AG364" i="16"/>
  <c r="AF364" i="16"/>
  <c r="AE364" i="16"/>
  <c r="BG364" i="16" s="1"/>
  <c r="AD364" i="16"/>
  <c r="BF364" i="16" s="1"/>
  <c r="R366" i="16"/>
  <c r="AL364" i="16"/>
  <c r="BI364" i="16" s="1"/>
  <c r="S365" i="16"/>
  <c r="V365" i="16"/>
  <c r="AB365" i="16" s="1"/>
  <c r="AI364" i="16" l="1"/>
  <c r="AJ364" i="16" s="1"/>
  <c r="O366" i="16"/>
  <c r="Y365" i="16"/>
  <c r="P366" i="16" s="1"/>
  <c r="X365" i="16"/>
  <c r="AP365" i="16" s="1"/>
  <c r="AH365" i="16"/>
  <c r="Z365" i="16"/>
  <c r="AO366" i="16" l="1"/>
  <c r="BK365" i="16"/>
  <c r="BD366" i="16"/>
  <c r="AN364" i="16"/>
  <c r="BJ364" i="16" s="1"/>
  <c r="BH364" i="16"/>
  <c r="AC365" i="16"/>
  <c r="BE365" i="16" s="1"/>
  <c r="AL365" i="16"/>
  <c r="BI365" i="16" s="1"/>
  <c r="AG365" i="16"/>
  <c r="AF365" i="16"/>
  <c r="AE365" i="16"/>
  <c r="BG365" i="16" s="1"/>
  <c r="AD365" i="16"/>
  <c r="BF365" i="16" s="1"/>
  <c r="R367" i="16"/>
  <c r="AA366" i="16"/>
  <c r="S366" i="16"/>
  <c r="V366" i="16"/>
  <c r="AB366" i="16" s="1"/>
  <c r="AI365" i="16" l="1"/>
  <c r="AJ365" i="16" s="1"/>
  <c r="O367" i="16"/>
  <c r="Y366" i="16"/>
  <c r="P367" i="16" s="1"/>
  <c r="X366" i="16"/>
  <c r="AP366" i="16" s="1"/>
  <c r="AH366" i="16"/>
  <c r="Z366" i="16"/>
  <c r="AO367" i="16" l="1"/>
  <c r="BK366" i="16"/>
  <c r="BD367" i="16"/>
  <c r="AN365" i="16"/>
  <c r="BJ365" i="16" s="1"/>
  <c r="BH365" i="16"/>
  <c r="AC366" i="16"/>
  <c r="BE366" i="16" s="1"/>
  <c r="AA367" i="16"/>
  <c r="AG366" i="16"/>
  <c r="AF366" i="16"/>
  <c r="AE366" i="16"/>
  <c r="BG366" i="16" s="1"/>
  <c r="AD366" i="16"/>
  <c r="BF366" i="16" s="1"/>
  <c r="R368" i="16"/>
  <c r="AL366" i="16"/>
  <c r="BI366" i="16" s="1"/>
  <c r="S367" i="16"/>
  <c r="V367" i="16"/>
  <c r="AI366" i="16" l="1"/>
  <c r="AJ366" i="16" s="1"/>
  <c r="O368" i="16"/>
  <c r="AB367" i="16"/>
  <c r="AH367" i="16" s="1"/>
  <c r="Y367" i="16"/>
  <c r="P368" i="16" s="1"/>
  <c r="X367" i="16"/>
  <c r="AP367" i="16" s="1"/>
  <c r="Z367" i="16"/>
  <c r="AO368" i="16" l="1"/>
  <c r="BK367" i="16"/>
  <c r="BD368" i="16"/>
  <c r="AN366" i="16"/>
  <c r="BJ366" i="16" s="1"/>
  <c r="BH366" i="16"/>
  <c r="AL367" i="16"/>
  <c r="BI367" i="16" s="1"/>
  <c r="R369" i="16"/>
  <c r="AG367" i="16"/>
  <c r="AF367" i="16"/>
  <c r="AE367" i="16"/>
  <c r="BG367" i="16" s="1"/>
  <c r="AD367" i="16"/>
  <c r="BF367" i="16" s="1"/>
  <c r="AC367" i="16"/>
  <c r="BE367" i="16" s="1"/>
  <c r="AA368" i="16"/>
  <c r="V368" i="16"/>
  <c r="AB368" i="16" s="1"/>
  <c r="S368" i="16"/>
  <c r="AI367" i="16" l="1"/>
  <c r="AJ367" i="16" s="1"/>
  <c r="O369" i="16"/>
  <c r="Y368" i="16"/>
  <c r="P369" i="16" s="1"/>
  <c r="X368" i="16"/>
  <c r="AP368" i="16" s="1"/>
  <c r="Z368" i="16"/>
  <c r="AO369" i="16" l="1"/>
  <c r="BK368" i="16"/>
  <c r="BD369" i="16"/>
  <c r="AN367" i="16"/>
  <c r="BJ367" i="16" s="1"/>
  <c r="BH367" i="16"/>
  <c r="AC368" i="16"/>
  <c r="BE368" i="16" s="1"/>
  <c r="AA369" i="16"/>
  <c r="AG368" i="16"/>
  <c r="AF368" i="16"/>
  <c r="AE368" i="16"/>
  <c r="BG368" i="16" s="1"/>
  <c r="AD368" i="16"/>
  <c r="BF368" i="16" s="1"/>
  <c r="R370" i="16"/>
  <c r="AL368" i="16"/>
  <c r="BI368" i="16" s="1"/>
  <c r="AH368" i="16"/>
  <c r="S369" i="16"/>
  <c r="V369" i="16"/>
  <c r="AB369" i="16" s="1"/>
  <c r="AI368" i="16" l="1"/>
  <c r="AJ368" i="16" s="1"/>
  <c r="O370" i="16"/>
  <c r="Y369" i="16"/>
  <c r="P370" i="16" s="1"/>
  <c r="X369" i="16"/>
  <c r="AP369" i="16" s="1"/>
  <c r="AH369" i="16"/>
  <c r="Z369" i="16"/>
  <c r="AO370" i="16" l="1"/>
  <c r="BK369" i="16"/>
  <c r="BD370" i="16"/>
  <c r="AN368" i="16"/>
  <c r="BJ368" i="16" s="1"/>
  <c r="BH368" i="16"/>
  <c r="AC369" i="16"/>
  <c r="BE369" i="16" s="1"/>
  <c r="AL369" i="16"/>
  <c r="BI369" i="16" s="1"/>
  <c r="R371" i="16"/>
  <c r="AG369" i="16"/>
  <c r="AF369" i="16"/>
  <c r="AE369" i="16"/>
  <c r="BG369" i="16" s="1"/>
  <c r="AD369" i="16"/>
  <c r="BF369" i="16" s="1"/>
  <c r="AA370" i="16"/>
  <c r="V370" i="16"/>
  <c r="S370" i="16"/>
  <c r="AI369" i="16" l="1"/>
  <c r="AJ369" i="16" s="1"/>
  <c r="O371" i="16"/>
  <c r="AB370" i="16"/>
  <c r="Y370" i="16"/>
  <c r="P371" i="16" s="1"/>
  <c r="X370" i="16"/>
  <c r="AP370" i="16" s="1"/>
  <c r="Z370" i="16"/>
  <c r="AO371" i="16" l="1"/>
  <c r="BK370" i="16"/>
  <c r="BD371" i="16"/>
  <c r="AN369" i="16"/>
  <c r="BJ369" i="16" s="1"/>
  <c r="BH369" i="16"/>
  <c r="AA371" i="16"/>
  <c r="AG370" i="16"/>
  <c r="AF370" i="16"/>
  <c r="AE370" i="16"/>
  <c r="BG370" i="16" s="1"/>
  <c r="AD370" i="16"/>
  <c r="BF370" i="16" s="1"/>
  <c r="AC370" i="16"/>
  <c r="BE370" i="16" s="1"/>
  <c r="R372" i="16"/>
  <c r="AL370" i="16"/>
  <c r="BI370" i="16" s="1"/>
  <c r="AH370" i="16"/>
  <c r="S371" i="16"/>
  <c r="V371" i="16"/>
  <c r="AB371" i="16" s="1"/>
  <c r="AI370" i="16" l="1"/>
  <c r="AJ370" i="16" s="1"/>
  <c r="O372" i="16"/>
  <c r="Y371" i="16"/>
  <c r="P372" i="16" s="1"/>
  <c r="X371" i="16"/>
  <c r="AP371" i="16" s="1"/>
  <c r="AH371" i="16"/>
  <c r="Z371" i="16"/>
  <c r="AO372" i="16" l="1"/>
  <c r="BK371" i="16"/>
  <c r="BD372" i="16"/>
  <c r="AN370" i="16"/>
  <c r="BJ370" i="16" s="1"/>
  <c r="BH370" i="16"/>
  <c r="AC371" i="16"/>
  <c r="BE371" i="16" s="1"/>
  <c r="AL371" i="16"/>
  <c r="BI371" i="16" s="1"/>
  <c r="AG371" i="16"/>
  <c r="AF371" i="16"/>
  <c r="AE371" i="16"/>
  <c r="BG371" i="16" s="1"/>
  <c r="AD371" i="16"/>
  <c r="R373" i="16"/>
  <c r="AA372" i="16"/>
  <c r="V372" i="16"/>
  <c r="AB372" i="16" s="1"/>
  <c r="S372" i="16"/>
  <c r="AI371" i="16" l="1"/>
  <c r="AJ371" i="16" s="1"/>
  <c r="BF371" i="16"/>
  <c r="O373" i="16"/>
  <c r="Y372" i="16"/>
  <c r="P373" i="16" s="1"/>
  <c r="X372" i="16"/>
  <c r="AP372" i="16" s="1"/>
  <c r="Z372" i="16"/>
  <c r="AH372" i="16"/>
  <c r="AO373" i="16" l="1"/>
  <c r="BK372" i="16"/>
  <c r="BD373" i="16"/>
  <c r="AN371" i="16"/>
  <c r="BJ371" i="16" s="1"/>
  <c r="BH371" i="16"/>
  <c r="AC372" i="16"/>
  <c r="BE372" i="16" s="1"/>
  <c r="AA373" i="16"/>
  <c r="AG372" i="16"/>
  <c r="AF372" i="16"/>
  <c r="AE372" i="16"/>
  <c r="BG372" i="16" s="1"/>
  <c r="AD372" i="16"/>
  <c r="R374" i="16"/>
  <c r="AL372" i="16"/>
  <c r="BI372" i="16" s="1"/>
  <c r="V373" i="16"/>
  <c r="AB373" i="16" s="1"/>
  <c r="S373" i="16"/>
  <c r="AI372" i="16" l="1"/>
  <c r="AJ372" i="16" s="1"/>
  <c r="BF372" i="16"/>
  <c r="O374" i="16"/>
  <c r="Y373" i="16"/>
  <c r="P374" i="16" s="1"/>
  <c r="X373" i="16"/>
  <c r="AP373" i="16" s="1"/>
  <c r="AH373" i="16"/>
  <c r="Z373" i="16"/>
  <c r="AO374" i="16" l="1"/>
  <c r="BK373" i="16"/>
  <c r="BD374" i="16"/>
  <c r="AN372" i="16"/>
  <c r="BJ372" i="16" s="1"/>
  <c r="BH372" i="16"/>
  <c r="AC373" i="16"/>
  <c r="BE373" i="16" s="1"/>
  <c r="AL373" i="16"/>
  <c r="BI373" i="16" s="1"/>
  <c r="AG373" i="16"/>
  <c r="AF373" i="16"/>
  <c r="AE373" i="16"/>
  <c r="BG373" i="16" s="1"/>
  <c r="AD373" i="16"/>
  <c r="BF373" i="16" s="1"/>
  <c r="R375" i="16"/>
  <c r="AA374" i="16"/>
  <c r="S374" i="16"/>
  <c r="V374" i="16"/>
  <c r="AB374" i="16" s="1"/>
  <c r="AI373" i="16" l="1"/>
  <c r="AJ373" i="16" s="1"/>
  <c r="O375" i="16"/>
  <c r="Y374" i="16"/>
  <c r="P375" i="16" s="1"/>
  <c r="X374" i="16"/>
  <c r="AP374" i="16" s="1"/>
  <c r="AH374" i="16"/>
  <c r="Z374" i="16"/>
  <c r="AO375" i="16" l="1"/>
  <c r="BK374" i="16"/>
  <c r="BD375" i="16"/>
  <c r="AN373" i="16"/>
  <c r="BJ373" i="16" s="1"/>
  <c r="BH373" i="16"/>
  <c r="AC374" i="16"/>
  <c r="BE374" i="16" s="1"/>
  <c r="AA375" i="16"/>
  <c r="AG374" i="16"/>
  <c r="AF374" i="16"/>
  <c r="AE374" i="16"/>
  <c r="BG374" i="16" s="1"/>
  <c r="AD374" i="16"/>
  <c r="BF374" i="16" s="1"/>
  <c r="R376" i="16"/>
  <c r="AL374" i="16"/>
  <c r="BI374" i="16" s="1"/>
  <c r="S375" i="16"/>
  <c r="V375" i="16"/>
  <c r="AI374" i="16" l="1"/>
  <c r="AJ374" i="16" s="1"/>
  <c r="O376" i="16"/>
  <c r="AB375" i="16"/>
  <c r="AH375" i="16" s="1"/>
  <c r="Y375" i="16"/>
  <c r="P376" i="16" s="1"/>
  <c r="X375" i="16"/>
  <c r="AP375" i="16" s="1"/>
  <c r="Z375" i="16"/>
  <c r="AO376" i="16" l="1"/>
  <c r="BK375" i="16"/>
  <c r="BD376" i="16"/>
  <c r="AN374" i="16"/>
  <c r="BJ374" i="16" s="1"/>
  <c r="BH374" i="16"/>
  <c r="AL375" i="16"/>
  <c r="BI375" i="16" s="1"/>
  <c r="AG375" i="16"/>
  <c r="AF375" i="16"/>
  <c r="AE375" i="16"/>
  <c r="BG375" i="16" s="1"/>
  <c r="AD375" i="16"/>
  <c r="BF375" i="16" s="1"/>
  <c r="AC375" i="16"/>
  <c r="BE375" i="16" s="1"/>
  <c r="R377" i="16"/>
  <c r="AA376" i="16"/>
  <c r="V376" i="16"/>
  <c r="S376" i="16"/>
  <c r="AI375" i="16" l="1"/>
  <c r="AJ375" i="16" s="1"/>
  <c r="O377" i="16"/>
  <c r="AB376" i="16"/>
  <c r="Y376" i="16"/>
  <c r="P377" i="16" s="1"/>
  <c r="X376" i="16"/>
  <c r="AP376" i="16" s="1"/>
  <c r="Z376" i="16"/>
  <c r="AO377" i="16" l="1"/>
  <c r="BK376" i="16"/>
  <c r="BD377" i="16"/>
  <c r="AN375" i="16"/>
  <c r="BJ375" i="16" s="1"/>
  <c r="BH375" i="16"/>
  <c r="AA377" i="16"/>
  <c r="AG376" i="16"/>
  <c r="AF376" i="16"/>
  <c r="AE376" i="16"/>
  <c r="BG376" i="16" s="1"/>
  <c r="AD376" i="16"/>
  <c r="BF376" i="16" s="1"/>
  <c r="AC376" i="16"/>
  <c r="BE376" i="16" s="1"/>
  <c r="R378" i="16"/>
  <c r="AL376" i="16"/>
  <c r="BI376" i="16" s="1"/>
  <c r="AH376" i="16"/>
  <c r="S377" i="16"/>
  <c r="V377" i="16"/>
  <c r="AB377" i="16" s="1"/>
  <c r="AI376" i="16" l="1"/>
  <c r="AJ376" i="16" s="1"/>
  <c r="O378" i="16"/>
  <c r="Y377" i="16"/>
  <c r="P378" i="16" s="1"/>
  <c r="X377" i="16"/>
  <c r="AP377" i="16" s="1"/>
  <c r="AH377" i="16"/>
  <c r="Z377" i="16"/>
  <c r="AO378" i="16" l="1"/>
  <c r="BK377" i="16"/>
  <c r="BD378" i="16"/>
  <c r="AN376" i="16"/>
  <c r="BJ376" i="16" s="1"/>
  <c r="BH376" i="16"/>
  <c r="AC377" i="16"/>
  <c r="BE377" i="16" s="1"/>
  <c r="AL377" i="16"/>
  <c r="BI377" i="16" s="1"/>
  <c r="AG377" i="16"/>
  <c r="AF377" i="16"/>
  <c r="AE377" i="16"/>
  <c r="BG377" i="16" s="1"/>
  <c r="AD377" i="16"/>
  <c r="BF377" i="16" s="1"/>
  <c r="R379" i="16"/>
  <c r="AA378" i="16"/>
  <c r="S378" i="16"/>
  <c r="V378" i="16"/>
  <c r="AB378" i="16" s="1"/>
  <c r="AI377" i="16" l="1"/>
  <c r="AJ377" i="16" s="1"/>
  <c r="O379" i="16"/>
  <c r="Y378" i="16"/>
  <c r="P379" i="16" s="1"/>
  <c r="X378" i="16"/>
  <c r="AP378" i="16" s="1"/>
  <c r="AH378" i="16"/>
  <c r="Z378" i="16"/>
  <c r="AO379" i="16" l="1"/>
  <c r="BK378" i="16"/>
  <c r="BD379" i="16"/>
  <c r="AN377" i="16"/>
  <c r="BJ377" i="16" s="1"/>
  <c r="BH377" i="16"/>
  <c r="AC378" i="16"/>
  <c r="BE378" i="16" s="1"/>
  <c r="AA379" i="16"/>
  <c r="AG378" i="16"/>
  <c r="AF378" i="16"/>
  <c r="AE378" i="16"/>
  <c r="BG378" i="16" s="1"/>
  <c r="AD378" i="16"/>
  <c r="BF378" i="16" s="1"/>
  <c r="R380" i="16"/>
  <c r="AL378" i="16"/>
  <c r="BI378" i="16" s="1"/>
  <c r="S379" i="16"/>
  <c r="V379" i="16"/>
  <c r="AB379" i="16" s="1"/>
  <c r="AI378" i="16" l="1"/>
  <c r="AJ378" i="16" s="1"/>
  <c r="O380" i="16"/>
  <c r="Y379" i="16"/>
  <c r="P380" i="16" s="1"/>
  <c r="X379" i="16"/>
  <c r="AP379" i="16" s="1"/>
  <c r="AH379" i="16"/>
  <c r="Z379" i="16"/>
  <c r="AO380" i="16" l="1"/>
  <c r="BK379" i="16"/>
  <c r="BD380" i="16"/>
  <c r="AN378" i="16"/>
  <c r="BJ378" i="16" s="1"/>
  <c r="BH378" i="16"/>
  <c r="AC379" i="16"/>
  <c r="BE379" i="16" s="1"/>
  <c r="AL379" i="16"/>
  <c r="BI379" i="16" s="1"/>
  <c r="AG379" i="16"/>
  <c r="AF379" i="16"/>
  <c r="AE379" i="16"/>
  <c r="BG379" i="16" s="1"/>
  <c r="AD379" i="16"/>
  <c r="BF379" i="16" s="1"/>
  <c r="R381" i="16"/>
  <c r="AA380" i="16"/>
  <c r="S380" i="16"/>
  <c r="V380" i="16"/>
  <c r="AB380" i="16" s="1"/>
  <c r="AI379" i="16" l="1"/>
  <c r="AJ379" i="16" s="1"/>
  <c r="O381" i="16"/>
  <c r="Y380" i="16"/>
  <c r="P381" i="16" s="1"/>
  <c r="X380" i="16"/>
  <c r="AP380" i="16" s="1"/>
  <c r="AH380" i="16"/>
  <c r="Z380" i="16"/>
  <c r="AO381" i="16" l="1"/>
  <c r="BK380" i="16"/>
  <c r="BD381" i="16"/>
  <c r="AN379" i="16"/>
  <c r="BJ379" i="16" s="1"/>
  <c r="BH379" i="16"/>
  <c r="AC380" i="16"/>
  <c r="BE380" i="16" s="1"/>
  <c r="AA381" i="16"/>
  <c r="AG380" i="16"/>
  <c r="AF380" i="16"/>
  <c r="AE380" i="16"/>
  <c r="BG380" i="16" s="1"/>
  <c r="AD380" i="16"/>
  <c r="BF380" i="16" s="1"/>
  <c r="R382" i="16"/>
  <c r="AL380" i="16"/>
  <c r="BI380" i="16" s="1"/>
  <c r="S381" i="16"/>
  <c r="V381" i="16"/>
  <c r="AB381" i="16" s="1"/>
  <c r="AI380" i="16" l="1"/>
  <c r="AJ380" i="16" s="1"/>
  <c r="O382" i="16"/>
  <c r="Y381" i="16"/>
  <c r="P382" i="16" s="1"/>
  <c r="X381" i="16"/>
  <c r="AP381" i="16" s="1"/>
  <c r="AH381" i="16"/>
  <c r="Z381" i="16"/>
  <c r="AO382" i="16" l="1"/>
  <c r="BK381" i="16"/>
  <c r="BD382" i="16"/>
  <c r="AN380" i="16"/>
  <c r="BJ380" i="16" s="1"/>
  <c r="BH380" i="16"/>
  <c r="AC381" i="16"/>
  <c r="BE381" i="16" s="1"/>
  <c r="AL381" i="16"/>
  <c r="BI381" i="16" s="1"/>
  <c r="AG381" i="16"/>
  <c r="AF381" i="16"/>
  <c r="AE381" i="16"/>
  <c r="BG381" i="16" s="1"/>
  <c r="AD381" i="16"/>
  <c r="BF381" i="16" s="1"/>
  <c r="R383" i="16"/>
  <c r="AA382" i="16"/>
  <c r="V382" i="16"/>
  <c r="AB382" i="16" s="1"/>
  <c r="S382" i="16"/>
  <c r="AI381" i="16" l="1"/>
  <c r="AJ381" i="16" s="1"/>
  <c r="O383" i="16"/>
  <c r="Y382" i="16"/>
  <c r="P383" i="16" s="1"/>
  <c r="X382" i="16"/>
  <c r="AP382" i="16" s="1"/>
  <c r="Z382" i="16"/>
  <c r="AH382" i="16"/>
  <c r="AO383" i="16" l="1"/>
  <c r="BK382" i="16"/>
  <c r="BD383" i="16"/>
  <c r="AN381" i="16"/>
  <c r="BJ381" i="16" s="1"/>
  <c r="BH381" i="16"/>
  <c r="AC382" i="16"/>
  <c r="BE382" i="16" s="1"/>
  <c r="AA383" i="16"/>
  <c r="AG382" i="16"/>
  <c r="AF382" i="16"/>
  <c r="AE382" i="16"/>
  <c r="BG382" i="16" s="1"/>
  <c r="AD382" i="16"/>
  <c r="BF382" i="16" s="1"/>
  <c r="R384" i="16"/>
  <c r="AL382" i="16"/>
  <c r="BI382" i="16" s="1"/>
  <c r="S383" i="16"/>
  <c r="V383" i="16"/>
  <c r="O384" i="16" l="1"/>
  <c r="AI382" i="16"/>
  <c r="AJ382" i="16" s="1"/>
  <c r="AB383" i="16"/>
  <c r="Y383" i="16"/>
  <c r="P384" i="16" s="1"/>
  <c r="X383" i="16"/>
  <c r="AP383" i="16" s="1"/>
  <c r="Z383" i="16"/>
  <c r="AO384" i="16" l="1"/>
  <c r="BK383" i="16"/>
  <c r="BD384" i="16"/>
  <c r="AN382" i="16"/>
  <c r="BJ382" i="16" s="1"/>
  <c r="BH382" i="16"/>
  <c r="AL383" i="16"/>
  <c r="BI383" i="16" s="1"/>
  <c r="AG383" i="16"/>
  <c r="AF383" i="16"/>
  <c r="AE383" i="16"/>
  <c r="BG383" i="16" s="1"/>
  <c r="AD383" i="16"/>
  <c r="BF383" i="16" s="1"/>
  <c r="AC383" i="16"/>
  <c r="BE383" i="16" s="1"/>
  <c r="R385" i="16"/>
  <c r="AA384" i="16"/>
  <c r="S384" i="16"/>
  <c r="V384" i="16"/>
  <c r="AB384" i="16" s="1"/>
  <c r="AH383" i="16"/>
  <c r="AI383" i="16" l="1"/>
  <c r="AJ383" i="16" s="1"/>
  <c r="O385" i="16"/>
  <c r="Y384" i="16"/>
  <c r="P385" i="16" s="1"/>
  <c r="X384" i="16"/>
  <c r="AP384" i="16" s="1"/>
  <c r="AH384" i="16"/>
  <c r="Z384" i="16"/>
  <c r="AO385" i="16" l="1"/>
  <c r="BK384" i="16"/>
  <c r="BD385" i="16"/>
  <c r="AN383" i="16"/>
  <c r="BJ383" i="16" s="1"/>
  <c r="BH383" i="16"/>
  <c r="AC384" i="16"/>
  <c r="BE384" i="16" s="1"/>
  <c r="AA385" i="16"/>
  <c r="AG384" i="16"/>
  <c r="AF384" i="16"/>
  <c r="AE384" i="16"/>
  <c r="BG384" i="16" s="1"/>
  <c r="AD384" i="16"/>
  <c r="BF384" i="16" s="1"/>
  <c r="R386" i="16"/>
  <c r="AL384" i="16"/>
  <c r="BI384" i="16" s="1"/>
  <c r="V385" i="16"/>
  <c r="AB385" i="16" s="1"/>
  <c r="S385" i="16"/>
  <c r="AI384" i="16" l="1"/>
  <c r="AJ384" i="16" s="1"/>
  <c r="O386" i="16"/>
  <c r="Y385" i="16"/>
  <c r="P386" i="16" s="1"/>
  <c r="X385" i="16"/>
  <c r="AP385" i="16" s="1"/>
  <c r="Z385" i="16"/>
  <c r="AO386" i="16" l="1"/>
  <c r="BK385" i="16"/>
  <c r="BD386" i="16"/>
  <c r="AN384" i="16"/>
  <c r="BJ384" i="16" s="1"/>
  <c r="BH384" i="16"/>
  <c r="AC385" i="16"/>
  <c r="BE385" i="16" s="1"/>
  <c r="AL385" i="16"/>
  <c r="BI385" i="16" s="1"/>
  <c r="AG385" i="16"/>
  <c r="AF385" i="16"/>
  <c r="AE385" i="16"/>
  <c r="BG385" i="16" s="1"/>
  <c r="AD385" i="16"/>
  <c r="BF385" i="16" s="1"/>
  <c r="R387" i="16"/>
  <c r="AA386" i="16"/>
  <c r="AH385" i="16"/>
  <c r="V386" i="16"/>
  <c r="AB386" i="16" s="1"/>
  <c r="S386" i="16"/>
  <c r="AI385" i="16" l="1"/>
  <c r="AJ385" i="16" s="1"/>
  <c r="O387" i="16"/>
  <c r="Y386" i="16"/>
  <c r="P387" i="16" s="1"/>
  <c r="X386" i="16"/>
  <c r="AP386" i="16" s="1"/>
  <c r="Z386" i="16"/>
  <c r="AO387" i="16" l="1"/>
  <c r="BK386" i="16"/>
  <c r="BD387" i="16"/>
  <c r="AN385" i="16"/>
  <c r="BJ385" i="16" s="1"/>
  <c r="BH385" i="16"/>
  <c r="AC386" i="16"/>
  <c r="BE386" i="16" s="1"/>
  <c r="AA387" i="16"/>
  <c r="AG386" i="16"/>
  <c r="AF386" i="16"/>
  <c r="AE386" i="16"/>
  <c r="BG386" i="16" s="1"/>
  <c r="AD386" i="16"/>
  <c r="BF386" i="16" s="1"/>
  <c r="R388" i="16"/>
  <c r="AL386" i="16"/>
  <c r="BI386" i="16" s="1"/>
  <c r="V387" i="16"/>
  <c r="AB387" i="16" s="1"/>
  <c r="S387" i="16"/>
  <c r="AH386" i="16"/>
  <c r="AI386" i="16" l="1"/>
  <c r="AJ386" i="16" s="1"/>
  <c r="O388" i="16"/>
  <c r="Y387" i="16"/>
  <c r="P388" i="16" s="1"/>
  <c r="X387" i="16"/>
  <c r="AP387" i="16" s="1"/>
  <c r="Z387" i="16"/>
  <c r="AH387" i="16"/>
  <c r="AO388" i="16" l="1"/>
  <c r="BK387" i="16"/>
  <c r="BD388" i="16"/>
  <c r="AN386" i="16"/>
  <c r="BJ386" i="16" s="1"/>
  <c r="BH386" i="16"/>
  <c r="R389" i="16"/>
  <c r="AC387" i="16"/>
  <c r="BE387" i="16" s="1"/>
  <c r="AL387" i="16"/>
  <c r="BI387" i="16" s="1"/>
  <c r="AG387" i="16"/>
  <c r="AF387" i="16"/>
  <c r="AE387" i="16"/>
  <c r="BG387" i="16" s="1"/>
  <c r="AD387" i="16"/>
  <c r="BF387" i="16" s="1"/>
  <c r="AA388" i="16"/>
  <c r="V388" i="16"/>
  <c r="S388" i="16"/>
  <c r="AI387" i="16" l="1"/>
  <c r="AJ387" i="16" s="1"/>
  <c r="O389" i="16"/>
  <c r="AB388" i="16"/>
  <c r="Y388" i="16"/>
  <c r="P389" i="16" s="1"/>
  <c r="X388" i="16"/>
  <c r="AP388" i="16" s="1"/>
  <c r="Z388" i="16"/>
  <c r="AO389" i="16" l="1"/>
  <c r="BK388" i="16"/>
  <c r="BD389" i="16"/>
  <c r="AN387" i="16"/>
  <c r="BJ387" i="16" s="1"/>
  <c r="BH387" i="16"/>
  <c r="AA389" i="16"/>
  <c r="AG388" i="16"/>
  <c r="AF388" i="16"/>
  <c r="AE388" i="16"/>
  <c r="BG388" i="16" s="1"/>
  <c r="AD388" i="16"/>
  <c r="BF388" i="16" s="1"/>
  <c r="AC388" i="16"/>
  <c r="BE388" i="16" s="1"/>
  <c r="R390" i="16"/>
  <c r="AL388" i="16"/>
  <c r="BI388" i="16" s="1"/>
  <c r="AH388" i="16"/>
  <c r="S389" i="16"/>
  <c r="V389" i="16"/>
  <c r="AB389" i="16" s="1"/>
  <c r="AI388" i="16" l="1"/>
  <c r="AJ388" i="16" s="1"/>
  <c r="O390" i="16"/>
  <c r="Y389" i="16"/>
  <c r="P390" i="16" s="1"/>
  <c r="X389" i="16"/>
  <c r="AP389" i="16" s="1"/>
  <c r="AH389" i="16"/>
  <c r="Z389" i="16"/>
  <c r="AO390" i="16" l="1"/>
  <c r="BK389" i="16"/>
  <c r="BD390" i="16"/>
  <c r="AN388" i="16"/>
  <c r="BJ388" i="16" s="1"/>
  <c r="BH388" i="16"/>
  <c r="AC389" i="16"/>
  <c r="BE389" i="16" s="1"/>
  <c r="AL389" i="16"/>
  <c r="BI389" i="16" s="1"/>
  <c r="AG389" i="16"/>
  <c r="AF389" i="16"/>
  <c r="AE389" i="16"/>
  <c r="BG389" i="16" s="1"/>
  <c r="AD389" i="16"/>
  <c r="BF389" i="16" s="1"/>
  <c r="R391" i="16"/>
  <c r="AA390" i="16"/>
  <c r="S390" i="16"/>
  <c r="V390" i="16"/>
  <c r="AB390" i="16" s="1"/>
  <c r="AI389" i="16" l="1"/>
  <c r="AJ389" i="16" s="1"/>
  <c r="O391" i="16"/>
  <c r="Y390" i="16"/>
  <c r="P391" i="16" s="1"/>
  <c r="X390" i="16"/>
  <c r="AP390" i="16" s="1"/>
  <c r="AH390" i="16"/>
  <c r="Z390" i="16"/>
  <c r="AO391" i="16" l="1"/>
  <c r="BK390" i="16"/>
  <c r="BD391" i="16"/>
  <c r="AN389" i="16"/>
  <c r="BJ389" i="16" s="1"/>
  <c r="BH389" i="16"/>
  <c r="R392" i="16"/>
  <c r="AC390" i="16"/>
  <c r="BE390" i="16" s="1"/>
  <c r="AA391" i="16"/>
  <c r="AG390" i="16"/>
  <c r="AF390" i="16"/>
  <c r="AE390" i="16"/>
  <c r="BG390" i="16" s="1"/>
  <c r="AD390" i="16"/>
  <c r="BF390" i="16" s="1"/>
  <c r="AL390" i="16"/>
  <c r="BI390" i="16" s="1"/>
  <c r="V391" i="16"/>
  <c r="AB391" i="16" s="1"/>
  <c r="S391" i="16"/>
  <c r="AI390" i="16" l="1"/>
  <c r="AJ390" i="16" s="1"/>
  <c r="O392" i="16"/>
  <c r="Y391" i="16"/>
  <c r="P392" i="16" s="1"/>
  <c r="X391" i="16"/>
  <c r="AP391" i="16" s="1"/>
  <c r="Z391" i="16"/>
  <c r="AO392" i="16" l="1"/>
  <c r="BK391" i="16"/>
  <c r="BD392" i="16"/>
  <c r="AN390" i="16"/>
  <c r="BJ390" i="16" s="1"/>
  <c r="BH390" i="16"/>
  <c r="AC391" i="16"/>
  <c r="BE391" i="16" s="1"/>
  <c r="AL391" i="16"/>
  <c r="BI391" i="16" s="1"/>
  <c r="AG391" i="16"/>
  <c r="AF391" i="16"/>
  <c r="AE391" i="16"/>
  <c r="BG391" i="16" s="1"/>
  <c r="AD391" i="16"/>
  <c r="BF391" i="16" s="1"/>
  <c r="R393" i="16"/>
  <c r="AA392" i="16"/>
  <c r="AH391" i="16"/>
  <c r="V392" i="16"/>
  <c r="AB392" i="16" s="1"/>
  <c r="S392" i="16"/>
  <c r="AI391" i="16" l="1"/>
  <c r="AJ391" i="16" s="1"/>
  <c r="O393" i="16"/>
  <c r="Y392" i="16"/>
  <c r="P393" i="16" s="1"/>
  <c r="X392" i="16"/>
  <c r="AP392" i="16" s="1"/>
  <c r="Z392" i="16"/>
  <c r="AH392" i="16"/>
  <c r="AO393" i="16" l="1"/>
  <c r="BK392" i="16"/>
  <c r="BD393" i="16"/>
  <c r="AN391" i="16"/>
  <c r="BJ391" i="16" s="1"/>
  <c r="BH391" i="16"/>
  <c r="AC392" i="16"/>
  <c r="BE392" i="16" s="1"/>
  <c r="AA393" i="16"/>
  <c r="AG392" i="16"/>
  <c r="AF392" i="16"/>
  <c r="AE392" i="16"/>
  <c r="BG392" i="16" s="1"/>
  <c r="AD392" i="16"/>
  <c r="BF392" i="16" s="1"/>
  <c r="R394" i="16"/>
  <c r="AL392" i="16"/>
  <c r="BI392" i="16" s="1"/>
  <c r="V393" i="16"/>
  <c r="AB393" i="16" s="1"/>
  <c r="S393" i="16"/>
  <c r="AI392" i="16" l="1"/>
  <c r="AJ392" i="16" s="1"/>
  <c r="O394" i="16"/>
  <c r="Y393" i="16"/>
  <c r="P394" i="16" s="1"/>
  <c r="X393" i="16"/>
  <c r="AP393" i="16" s="1"/>
  <c r="AH393" i="16"/>
  <c r="Z393" i="16"/>
  <c r="AO394" i="16" l="1"/>
  <c r="BK393" i="16"/>
  <c r="BD394" i="16"/>
  <c r="AN392" i="16"/>
  <c r="BJ392" i="16" s="1"/>
  <c r="BH392" i="16"/>
  <c r="AC393" i="16"/>
  <c r="BE393" i="16" s="1"/>
  <c r="AL393" i="16"/>
  <c r="BI393" i="16" s="1"/>
  <c r="AG393" i="16"/>
  <c r="AF393" i="16"/>
  <c r="AE393" i="16"/>
  <c r="BG393" i="16" s="1"/>
  <c r="AD393" i="16"/>
  <c r="BF393" i="16" s="1"/>
  <c r="R395" i="16"/>
  <c r="AA394" i="16"/>
  <c r="S394" i="16"/>
  <c r="V394" i="16"/>
  <c r="AB394" i="16" s="1"/>
  <c r="AI393" i="16" l="1"/>
  <c r="AJ393" i="16" s="1"/>
  <c r="O395" i="16"/>
  <c r="Y394" i="16"/>
  <c r="P395" i="16" s="1"/>
  <c r="X394" i="16"/>
  <c r="AP394" i="16" s="1"/>
  <c r="Z394" i="16"/>
  <c r="AH394" i="16"/>
  <c r="AO395" i="16" l="1"/>
  <c r="BK394" i="16"/>
  <c r="BD395" i="16"/>
  <c r="AN393" i="16"/>
  <c r="BJ393" i="16" s="1"/>
  <c r="BH393" i="16"/>
  <c r="AC394" i="16"/>
  <c r="BE394" i="16" s="1"/>
  <c r="AA395" i="16"/>
  <c r="AG394" i="16"/>
  <c r="AF394" i="16"/>
  <c r="AE394" i="16"/>
  <c r="BG394" i="16" s="1"/>
  <c r="AD394" i="16"/>
  <c r="BF394" i="16" s="1"/>
  <c r="R396" i="16"/>
  <c r="AL394" i="16"/>
  <c r="BI394" i="16" s="1"/>
  <c r="V395" i="16"/>
  <c r="S395" i="16"/>
  <c r="AI394" i="16" l="1"/>
  <c r="O396" i="16"/>
  <c r="AB395" i="16"/>
  <c r="Y395" i="16"/>
  <c r="P396" i="16" s="1"/>
  <c r="X395" i="16"/>
  <c r="AP395" i="16" s="1"/>
  <c r="Z395" i="16"/>
  <c r="AO396" i="16" l="1"/>
  <c r="BK395" i="16"/>
  <c r="BD396" i="16"/>
  <c r="AL395" i="16"/>
  <c r="BI395" i="16" s="1"/>
  <c r="AJ394" i="16"/>
  <c r="AG395" i="16"/>
  <c r="AF395" i="16"/>
  <c r="AE395" i="16"/>
  <c r="BG395" i="16" s="1"/>
  <c r="AD395" i="16"/>
  <c r="BF395" i="16" s="1"/>
  <c r="AC395" i="16"/>
  <c r="BE395" i="16" s="1"/>
  <c r="R397" i="16"/>
  <c r="AA396" i="16"/>
  <c r="AH395" i="16"/>
  <c r="V396" i="16"/>
  <c r="S396" i="16"/>
  <c r="AN394" i="16" l="1"/>
  <c r="BJ394" i="16" s="1"/>
  <c r="BH394" i="16"/>
  <c r="AI395" i="16"/>
  <c r="AJ395" i="16" s="1"/>
  <c r="O397" i="16"/>
  <c r="AB396" i="16"/>
  <c r="Y396" i="16"/>
  <c r="P397" i="16" s="1"/>
  <c r="X396" i="16"/>
  <c r="AP396" i="16" s="1"/>
  <c r="Z396" i="16"/>
  <c r="AO397" i="16" l="1"/>
  <c r="BK396" i="16"/>
  <c r="BD397" i="16"/>
  <c r="AN395" i="16"/>
  <c r="BJ395" i="16" s="1"/>
  <c r="BH395" i="16"/>
  <c r="AA397" i="16"/>
  <c r="AG396" i="16"/>
  <c r="AF396" i="16"/>
  <c r="AE396" i="16"/>
  <c r="BG396" i="16" s="1"/>
  <c r="AD396" i="16"/>
  <c r="BF396" i="16" s="1"/>
  <c r="AC396" i="16"/>
  <c r="BE396" i="16" s="1"/>
  <c r="R398" i="16"/>
  <c r="AL396" i="16"/>
  <c r="BI396" i="16" s="1"/>
  <c r="AH396" i="16"/>
  <c r="S397" i="16"/>
  <c r="V397" i="16"/>
  <c r="AB397" i="16" s="1"/>
  <c r="AI396" i="16" l="1"/>
  <c r="AJ396" i="16" s="1"/>
  <c r="O398" i="16"/>
  <c r="Y397" i="16"/>
  <c r="P398" i="16" s="1"/>
  <c r="X397" i="16"/>
  <c r="AP397" i="16" s="1"/>
  <c r="AH397" i="16"/>
  <c r="Z397" i="16"/>
  <c r="AO398" i="16" l="1"/>
  <c r="BK397" i="16"/>
  <c r="BD398" i="16"/>
  <c r="AN396" i="16"/>
  <c r="BJ396" i="16" s="1"/>
  <c r="BH396" i="16"/>
  <c r="AC397" i="16"/>
  <c r="BE397" i="16" s="1"/>
  <c r="AL397" i="16"/>
  <c r="BI397" i="16" s="1"/>
  <c r="AG397" i="16"/>
  <c r="AF397" i="16"/>
  <c r="AE397" i="16"/>
  <c r="BG397" i="16" s="1"/>
  <c r="AD397" i="16"/>
  <c r="BF397" i="16" s="1"/>
  <c r="R399" i="16"/>
  <c r="AA398" i="16"/>
  <c r="S398" i="16"/>
  <c r="V398" i="16"/>
  <c r="AB398" i="16" s="1"/>
  <c r="AI397" i="16" l="1"/>
  <c r="AJ397" i="16" s="1"/>
  <c r="O399" i="16"/>
  <c r="Y398" i="16"/>
  <c r="P399" i="16" s="1"/>
  <c r="X398" i="16"/>
  <c r="AP398" i="16" s="1"/>
  <c r="AH398" i="16"/>
  <c r="Z398" i="16"/>
  <c r="AO399" i="16" l="1"/>
  <c r="BK398" i="16"/>
  <c r="BD399" i="16"/>
  <c r="AN397" i="16"/>
  <c r="BJ397" i="16" s="1"/>
  <c r="BH397" i="16"/>
  <c r="AC398" i="16"/>
  <c r="BE398" i="16" s="1"/>
  <c r="AA399" i="16"/>
  <c r="AG398" i="16"/>
  <c r="AF398" i="16"/>
  <c r="AE398" i="16"/>
  <c r="BG398" i="16" s="1"/>
  <c r="AD398" i="16"/>
  <c r="BF398" i="16" s="1"/>
  <c r="R400" i="16"/>
  <c r="AL398" i="16"/>
  <c r="BI398" i="16" s="1"/>
  <c r="V399" i="16"/>
  <c r="AB399" i="16" s="1"/>
  <c r="S399" i="16"/>
  <c r="AI398" i="16" l="1"/>
  <c r="AJ398" i="16" s="1"/>
  <c r="O400" i="16"/>
  <c r="Y399" i="16"/>
  <c r="P400" i="16" s="1"/>
  <c r="X399" i="16"/>
  <c r="AP399" i="16" s="1"/>
  <c r="Z399" i="16"/>
  <c r="AH399" i="16"/>
  <c r="AO400" i="16" l="1"/>
  <c r="BK399" i="16"/>
  <c r="BD400" i="16"/>
  <c r="AN398" i="16"/>
  <c r="BJ398" i="16" s="1"/>
  <c r="BH398" i="16"/>
  <c r="AF399" i="16"/>
  <c r="AL399" i="16"/>
  <c r="BI399" i="16" s="1"/>
  <c r="R401" i="16"/>
  <c r="AG399" i="16"/>
  <c r="AE399" i="16"/>
  <c r="BG399" i="16" s="1"/>
  <c r="AD399" i="16"/>
  <c r="BF399" i="16" s="1"/>
  <c r="AC399" i="16"/>
  <c r="BE399" i="16" s="1"/>
  <c r="AA400" i="16"/>
  <c r="S400" i="16"/>
  <c r="V400" i="16"/>
  <c r="O401" i="16" l="1"/>
  <c r="AI399" i="16"/>
  <c r="AJ399" i="16" s="1"/>
  <c r="AB400" i="16"/>
  <c r="Y400" i="16"/>
  <c r="P401" i="16" s="1"/>
  <c r="X400" i="16"/>
  <c r="AP400" i="16" s="1"/>
  <c r="Z400" i="16"/>
  <c r="AO401" i="16" l="1"/>
  <c r="BK400" i="16"/>
  <c r="BD401" i="16"/>
  <c r="AN399" i="16"/>
  <c r="BJ399" i="16" s="1"/>
  <c r="BH399" i="16"/>
  <c r="AA401" i="16"/>
  <c r="AG400" i="16"/>
  <c r="AF400" i="16"/>
  <c r="AE400" i="16"/>
  <c r="BG400" i="16" s="1"/>
  <c r="AD400" i="16"/>
  <c r="BF400" i="16" s="1"/>
  <c r="AC400" i="16"/>
  <c r="BE400" i="16" s="1"/>
  <c r="R402" i="16"/>
  <c r="AL400" i="16"/>
  <c r="BI400" i="16" s="1"/>
  <c r="V401" i="16"/>
  <c r="AB401" i="16" s="1"/>
  <c r="S401" i="16"/>
  <c r="AH400" i="16"/>
  <c r="AI400" i="16" l="1"/>
  <c r="AJ400" i="16" s="1"/>
  <c r="O402" i="16"/>
  <c r="Y401" i="16"/>
  <c r="P402" i="16" s="1"/>
  <c r="X401" i="16"/>
  <c r="AP401" i="16" s="1"/>
  <c r="Z401" i="16"/>
  <c r="AH401" i="16"/>
  <c r="AO402" i="16" l="1"/>
  <c r="BK401" i="16"/>
  <c r="BD402" i="16"/>
  <c r="AN400" i="16"/>
  <c r="BJ400" i="16" s="1"/>
  <c r="BH400" i="16"/>
  <c r="AC401" i="16"/>
  <c r="BE401" i="16" s="1"/>
  <c r="AL401" i="16"/>
  <c r="BI401" i="16" s="1"/>
  <c r="AG401" i="16"/>
  <c r="AF401" i="16"/>
  <c r="AE401" i="16"/>
  <c r="BG401" i="16" s="1"/>
  <c r="AD401" i="16"/>
  <c r="BF401" i="16" s="1"/>
  <c r="R403" i="16"/>
  <c r="AA402" i="16"/>
  <c r="S402" i="16"/>
  <c r="V402" i="16"/>
  <c r="O403" i="16" l="1"/>
  <c r="AI401" i="16"/>
  <c r="AJ401" i="16" s="1"/>
  <c r="AB402" i="16"/>
  <c r="Y402" i="16"/>
  <c r="P403" i="16" s="1"/>
  <c r="X402" i="16"/>
  <c r="AP402" i="16" s="1"/>
  <c r="Z402" i="16"/>
  <c r="AO403" i="16" l="1"/>
  <c r="BK402" i="16"/>
  <c r="BD403" i="16"/>
  <c r="AN401" i="16"/>
  <c r="BJ401" i="16" s="1"/>
  <c r="BH401" i="16"/>
  <c r="AA403" i="16"/>
  <c r="AG402" i="16"/>
  <c r="AF402" i="16"/>
  <c r="AE402" i="16"/>
  <c r="BG402" i="16" s="1"/>
  <c r="AD402" i="16"/>
  <c r="BF402" i="16" s="1"/>
  <c r="AC402" i="16"/>
  <c r="BE402" i="16" s="1"/>
  <c r="R404" i="16"/>
  <c r="AL402" i="16"/>
  <c r="BI402" i="16" s="1"/>
  <c r="AH402" i="16"/>
  <c r="V403" i="16"/>
  <c r="AB403" i="16" s="1"/>
  <c r="S403" i="16"/>
  <c r="AI402" i="16" l="1"/>
  <c r="AJ402" i="16" s="1"/>
  <c r="O404" i="16"/>
  <c r="Y403" i="16"/>
  <c r="P404" i="16" s="1"/>
  <c r="X403" i="16"/>
  <c r="AP403" i="16" s="1"/>
  <c r="Z403" i="16"/>
  <c r="AO404" i="16" l="1"/>
  <c r="BK403" i="16"/>
  <c r="BD404" i="16"/>
  <c r="AN402" i="16"/>
  <c r="BJ402" i="16" s="1"/>
  <c r="BH402" i="16"/>
  <c r="AC403" i="16"/>
  <c r="BE403" i="16" s="1"/>
  <c r="R405" i="16"/>
  <c r="AL403" i="16"/>
  <c r="BI403" i="16" s="1"/>
  <c r="AG403" i="16"/>
  <c r="AF403" i="16"/>
  <c r="AE403" i="16"/>
  <c r="BG403" i="16" s="1"/>
  <c r="AD403" i="16"/>
  <c r="BF403" i="16" s="1"/>
  <c r="AA404" i="16"/>
  <c r="S404" i="16"/>
  <c r="V404" i="16"/>
  <c r="AB404" i="16" s="1"/>
  <c r="AH403" i="16"/>
  <c r="AI403" i="16" l="1"/>
  <c r="AJ403" i="16" s="1"/>
  <c r="O405" i="16"/>
  <c r="Y404" i="16"/>
  <c r="P405" i="16" s="1"/>
  <c r="X404" i="16"/>
  <c r="AP404" i="16" s="1"/>
  <c r="AH404" i="16"/>
  <c r="Z404" i="16"/>
  <c r="AO405" i="16" l="1"/>
  <c r="BK404" i="16"/>
  <c r="BD405" i="16"/>
  <c r="AN403" i="16"/>
  <c r="BJ403" i="16" s="1"/>
  <c r="BH403" i="16"/>
  <c r="AC404" i="16"/>
  <c r="BE404" i="16" s="1"/>
  <c r="AA405" i="16"/>
  <c r="R406" i="16"/>
  <c r="AG404" i="16"/>
  <c r="AF404" i="16"/>
  <c r="AE404" i="16"/>
  <c r="BG404" i="16" s="1"/>
  <c r="AD404" i="16"/>
  <c r="BF404" i="16" s="1"/>
  <c r="AL404" i="16"/>
  <c r="BI404" i="16" s="1"/>
  <c r="V405" i="16"/>
  <c r="S405" i="16"/>
  <c r="AI404" i="16" l="1"/>
  <c r="AJ404" i="16" s="1"/>
  <c r="O406" i="16"/>
  <c r="AB405" i="16"/>
  <c r="Y405" i="16"/>
  <c r="P406" i="16" s="1"/>
  <c r="X405" i="16"/>
  <c r="AP405" i="16" s="1"/>
  <c r="Z405" i="16"/>
  <c r="AO406" i="16" l="1"/>
  <c r="BK405" i="16"/>
  <c r="BD406" i="16"/>
  <c r="AN404" i="16"/>
  <c r="BJ404" i="16" s="1"/>
  <c r="BH404" i="16"/>
  <c r="AL405" i="16"/>
  <c r="BI405" i="16" s="1"/>
  <c r="AG405" i="16"/>
  <c r="AF405" i="16"/>
  <c r="AE405" i="16"/>
  <c r="BG405" i="16" s="1"/>
  <c r="AD405" i="16"/>
  <c r="BF405" i="16" s="1"/>
  <c r="AC405" i="16"/>
  <c r="BE405" i="16" s="1"/>
  <c r="R407" i="16"/>
  <c r="AA406" i="16"/>
  <c r="AH405" i="16"/>
  <c r="V406" i="16"/>
  <c r="AB406" i="16" s="1"/>
  <c r="S406" i="16"/>
  <c r="AI405" i="16" l="1"/>
  <c r="AJ405" i="16" s="1"/>
  <c r="O407" i="16"/>
  <c r="Y406" i="16"/>
  <c r="P407" i="16" s="1"/>
  <c r="X406" i="16"/>
  <c r="AP406" i="16" s="1"/>
  <c r="AH406" i="16"/>
  <c r="Z406" i="16"/>
  <c r="AO407" i="16" l="1"/>
  <c r="BK406" i="16"/>
  <c r="BD407" i="16"/>
  <c r="AN405" i="16"/>
  <c r="BJ405" i="16" s="1"/>
  <c r="BH405" i="16"/>
  <c r="AC406" i="16"/>
  <c r="BE406" i="16" s="1"/>
  <c r="AA407" i="16"/>
  <c r="AG406" i="16"/>
  <c r="AF406" i="16"/>
  <c r="AE406" i="16"/>
  <c r="BG406" i="16" s="1"/>
  <c r="AD406" i="16"/>
  <c r="BF406" i="16" s="1"/>
  <c r="R408" i="16"/>
  <c r="AL406" i="16"/>
  <c r="BI406" i="16" s="1"/>
  <c r="V407" i="16"/>
  <c r="AB407" i="16" s="1"/>
  <c r="S407" i="16"/>
  <c r="AI406" i="16" l="1"/>
  <c r="AJ406" i="16" s="1"/>
  <c r="O408" i="16"/>
  <c r="Y407" i="16"/>
  <c r="P408" i="16" s="1"/>
  <c r="X407" i="16"/>
  <c r="AP407" i="16" s="1"/>
  <c r="Z407" i="16"/>
  <c r="AH407" i="16"/>
  <c r="AO408" i="16" l="1"/>
  <c r="BK407" i="16"/>
  <c r="BD408" i="16"/>
  <c r="AN406" i="16"/>
  <c r="BJ406" i="16" s="1"/>
  <c r="BH406" i="16"/>
  <c r="AC407" i="16"/>
  <c r="BE407" i="16" s="1"/>
  <c r="AL407" i="16"/>
  <c r="BI407" i="16" s="1"/>
  <c r="AG407" i="16"/>
  <c r="AF407" i="16"/>
  <c r="AE407" i="16"/>
  <c r="BG407" i="16" s="1"/>
  <c r="AD407" i="16"/>
  <c r="BF407" i="16" s="1"/>
  <c r="R409" i="16"/>
  <c r="AA408" i="16"/>
  <c r="S408" i="16"/>
  <c r="V408" i="16"/>
  <c r="AB408" i="16" s="1"/>
  <c r="AI407" i="16" l="1"/>
  <c r="AJ407" i="16" s="1"/>
  <c r="O409" i="16"/>
  <c r="Y408" i="16"/>
  <c r="P409" i="16" s="1"/>
  <c r="X408" i="16"/>
  <c r="AP408" i="16" s="1"/>
  <c r="Z408" i="16"/>
  <c r="AH408" i="16"/>
  <c r="AO409" i="16" l="1"/>
  <c r="BK408" i="16"/>
  <c r="BD409" i="16"/>
  <c r="AN407" i="16"/>
  <c r="BJ407" i="16" s="1"/>
  <c r="BH407" i="16"/>
  <c r="AC408" i="16"/>
  <c r="BE408" i="16" s="1"/>
  <c r="AA409" i="16"/>
  <c r="AG408" i="16"/>
  <c r="AF408" i="16"/>
  <c r="AE408" i="16"/>
  <c r="BG408" i="16" s="1"/>
  <c r="AD408" i="16"/>
  <c r="BF408" i="16" s="1"/>
  <c r="R410" i="16"/>
  <c r="AL408" i="16"/>
  <c r="BI408" i="16" s="1"/>
  <c r="V409" i="16"/>
  <c r="AB409" i="16" s="1"/>
  <c r="S409" i="16"/>
  <c r="AI408" i="16" l="1"/>
  <c r="O410" i="16"/>
  <c r="Y409" i="16"/>
  <c r="P410" i="16" s="1"/>
  <c r="X409" i="16"/>
  <c r="AP409" i="16" s="1"/>
  <c r="Z409" i="16"/>
  <c r="AH409" i="16"/>
  <c r="AO410" i="16" l="1"/>
  <c r="BK409" i="16"/>
  <c r="BD410" i="16"/>
  <c r="AF409" i="16"/>
  <c r="AL409" i="16"/>
  <c r="BI409" i="16" s="1"/>
  <c r="AJ408" i="16"/>
  <c r="AG409" i="16"/>
  <c r="AE409" i="16"/>
  <c r="BG409" i="16" s="1"/>
  <c r="AD409" i="16"/>
  <c r="BF409" i="16" s="1"/>
  <c r="AC409" i="16"/>
  <c r="BE409" i="16" s="1"/>
  <c r="R411" i="16"/>
  <c r="AA410" i="16"/>
  <c r="V410" i="16"/>
  <c r="AB410" i="16" s="1"/>
  <c r="S410" i="16"/>
  <c r="AN408" i="16" l="1"/>
  <c r="BJ408" i="16" s="1"/>
  <c r="BH408" i="16"/>
  <c r="AI409" i="16"/>
  <c r="O411" i="16"/>
  <c r="Y410" i="16"/>
  <c r="P411" i="16" s="1"/>
  <c r="X410" i="16"/>
  <c r="AP410" i="16" s="1"/>
  <c r="Z410" i="16"/>
  <c r="AH410" i="16"/>
  <c r="AO411" i="16" l="1"/>
  <c r="BK410" i="16"/>
  <c r="BD411" i="16"/>
  <c r="AC410" i="16"/>
  <c r="BE410" i="16" s="1"/>
  <c r="AA411" i="16"/>
  <c r="AJ409" i="16"/>
  <c r="AG410" i="16"/>
  <c r="AF410" i="16"/>
  <c r="AE410" i="16"/>
  <c r="BG410" i="16" s="1"/>
  <c r="AD410" i="16"/>
  <c r="BF410" i="16" s="1"/>
  <c r="R412" i="16"/>
  <c r="AL410" i="16"/>
  <c r="BI410" i="16" s="1"/>
  <c r="V411" i="16"/>
  <c r="AB411" i="16" s="1"/>
  <c r="S411" i="16"/>
  <c r="AN409" i="16" l="1"/>
  <c r="BJ409" i="16" s="1"/>
  <c r="BH409" i="16"/>
  <c r="AI410" i="16"/>
  <c r="AJ410" i="16" s="1"/>
  <c r="O412" i="16"/>
  <c r="Y411" i="16"/>
  <c r="P412" i="16" s="1"/>
  <c r="X411" i="16"/>
  <c r="AP411" i="16" s="1"/>
  <c r="Z411" i="16"/>
  <c r="AH411" i="16"/>
  <c r="AO412" i="16" l="1"/>
  <c r="BK411" i="16"/>
  <c r="BD412" i="16"/>
  <c r="AN410" i="16"/>
  <c r="BJ410" i="16" s="1"/>
  <c r="BH410" i="16"/>
  <c r="AC411" i="16"/>
  <c r="BE411" i="16" s="1"/>
  <c r="AL411" i="16"/>
  <c r="BI411" i="16" s="1"/>
  <c r="AG411" i="16"/>
  <c r="AF411" i="16"/>
  <c r="AE411" i="16"/>
  <c r="BG411" i="16" s="1"/>
  <c r="AD411" i="16"/>
  <c r="BF411" i="16" s="1"/>
  <c r="R413" i="16"/>
  <c r="AA412" i="16"/>
  <c r="V412" i="16"/>
  <c r="AB412" i="16" s="1"/>
  <c r="S412" i="16"/>
  <c r="AI411" i="16" l="1"/>
  <c r="AJ411" i="16" s="1"/>
  <c r="O413" i="16"/>
  <c r="Y412" i="16"/>
  <c r="P413" i="16" s="1"/>
  <c r="X412" i="16"/>
  <c r="AP412" i="16" s="1"/>
  <c r="Z412" i="16"/>
  <c r="AH412" i="16"/>
  <c r="AO413" i="16" l="1"/>
  <c r="BK412" i="16"/>
  <c r="BD413" i="16"/>
  <c r="AN411" i="16"/>
  <c r="BJ411" i="16" s="1"/>
  <c r="BH411" i="16"/>
  <c r="AC412" i="16"/>
  <c r="BE412" i="16" s="1"/>
  <c r="AA413" i="16"/>
  <c r="AG412" i="16"/>
  <c r="AF412" i="16"/>
  <c r="AE412" i="16"/>
  <c r="BG412" i="16" s="1"/>
  <c r="AD412" i="16"/>
  <c r="BF412" i="16" s="1"/>
  <c r="R414" i="16"/>
  <c r="AL412" i="16"/>
  <c r="BI412" i="16" s="1"/>
  <c r="S413" i="16"/>
  <c r="V413" i="16"/>
  <c r="AB413" i="16" s="1"/>
  <c r="AI412" i="16" l="1"/>
  <c r="O414" i="16"/>
  <c r="Y413" i="16"/>
  <c r="P414" i="16" s="1"/>
  <c r="X413" i="16"/>
  <c r="AP413" i="16" s="1"/>
  <c r="AH413" i="16"/>
  <c r="Z413" i="16"/>
  <c r="AO414" i="16" l="1"/>
  <c r="BK413" i="16"/>
  <c r="BD414" i="16"/>
  <c r="AC413" i="16"/>
  <c r="BE413" i="16" s="1"/>
  <c r="AL413" i="16"/>
  <c r="BI413" i="16" s="1"/>
  <c r="AJ412" i="16"/>
  <c r="AG413" i="16"/>
  <c r="AF413" i="16"/>
  <c r="AE413" i="16"/>
  <c r="BG413" i="16" s="1"/>
  <c r="AD413" i="16"/>
  <c r="BF413" i="16" s="1"/>
  <c r="R415" i="16"/>
  <c r="AA414" i="16"/>
  <c r="S414" i="16"/>
  <c r="V414" i="16"/>
  <c r="AB414" i="16" s="1"/>
  <c r="AN412" i="16" l="1"/>
  <c r="BJ412" i="16" s="1"/>
  <c r="BH412" i="16"/>
  <c r="AI413" i="16"/>
  <c r="AJ413" i="16" s="1"/>
  <c r="O415" i="16"/>
  <c r="Y414" i="16"/>
  <c r="P415" i="16" s="1"/>
  <c r="X414" i="16"/>
  <c r="AP414" i="16" s="1"/>
  <c r="Z414" i="16"/>
  <c r="AH414" i="16"/>
  <c r="AO415" i="16" l="1"/>
  <c r="BK414" i="16"/>
  <c r="BD415" i="16"/>
  <c r="AN413" i="16"/>
  <c r="BJ413" i="16" s="1"/>
  <c r="BH413" i="16"/>
  <c r="AC414" i="16"/>
  <c r="BE414" i="16" s="1"/>
  <c r="AA415" i="16"/>
  <c r="AG414" i="16"/>
  <c r="AF414" i="16"/>
  <c r="AE414" i="16"/>
  <c r="BG414" i="16" s="1"/>
  <c r="AD414" i="16"/>
  <c r="BF414" i="16" s="1"/>
  <c r="R416" i="16"/>
  <c r="AL414" i="16"/>
  <c r="BI414" i="16" s="1"/>
  <c r="V415" i="16"/>
  <c r="AB415" i="16" s="1"/>
  <c r="S415" i="16"/>
  <c r="AI414" i="16" l="1"/>
  <c r="O416" i="16"/>
  <c r="Y415" i="16"/>
  <c r="P416" i="16" s="1"/>
  <c r="X415" i="16"/>
  <c r="AP415" i="16" s="1"/>
  <c r="AH415" i="16"/>
  <c r="Z415" i="16"/>
  <c r="AO416" i="16" l="1"/>
  <c r="BK415" i="16"/>
  <c r="BD416" i="16"/>
  <c r="AC415" i="16"/>
  <c r="BE415" i="16" s="1"/>
  <c r="AL415" i="16"/>
  <c r="BI415" i="16" s="1"/>
  <c r="AJ414" i="16"/>
  <c r="AG415" i="16"/>
  <c r="AF415" i="16"/>
  <c r="AE415" i="16"/>
  <c r="BG415" i="16" s="1"/>
  <c r="AD415" i="16"/>
  <c r="BF415" i="16" s="1"/>
  <c r="R417" i="16"/>
  <c r="AA416" i="16"/>
  <c r="S416" i="16"/>
  <c r="V416" i="16"/>
  <c r="AB416" i="16" s="1"/>
  <c r="AN414" i="16" l="1"/>
  <c r="BJ414" i="16" s="1"/>
  <c r="BH414" i="16"/>
  <c r="AI415" i="16"/>
  <c r="AJ415" i="16" s="1"/>
  <c r="O417" i="16"/>
  <c r="Y416" i="16"/>
  <c r="P417" i="16" s="1"/>
  <c r="X416" i="16"/>
  <c r="AP416" i="16" s="1"/>
  <c r="AH416" i="16"/>
  <c r="Z416" i="16"/>
  <c r="AO417" i="16" l="1"/>
  <c r="BK416" i="16"/>
  <c r="BD417" i="16"/>
  <c r="AN415" i="16"/>
  <c r="BJ415" i="16" s="1"/>
  <c r="BH415" i="16"/>
  <c r="AC416" i="16"/>
  <c r="BE416" i="16" s="1"/>
  <c r="AA417" i="16"/>
  <c r="R418" i="16"/>
  <c r="AG416" i="16"/>
  <c r="AF416" i="16"/>
  <c r="AE416" i="16"/>
  <c r="BG416" i="16" s="1"/>
  <c r="AD416" i="16"/>
  <c r="BF416" i="16" s="1"/>
  <c r="AL416" i="16"/>
  <c r="BI416" i="16" s="1"/>
  <c r="S417" i="16"/>
  <c r="V417" i="16"/>
  <c r="AI416" i="16" l="1"/>
  <c r="AJ416" i="16" s="1"/>
  <c r="O418" i="16"/>
  <c r="AB417" i="16"/>
  <c r="Y417" i="16"/>
  <c r="P418" i="16" s="1"/>
  <c r="X417" i="16"/>
  <c r="AP417" i="16" s="1"/>
  <c r="Z417" i="16"/>
  <c r="AO418" i="16" l="1"/>
  <c r="BK417" i="16"/>
  <c r="BD418" i="16"/>
  <c r="AN416" i="16"/>
  <c r="BJ416" i="16" s="1"/>
  <c r="BH416" i="16"/>
  <c r="R419" i="16"/>
  <c r="AL417" i="16"/>
  <c r="BI417" i="16" s="1"/>
  <c r="AG417" i="16"/>
  <c r="AF417" i="16"/>
  <c r="AE417" i="16"/>
  <c r="BG417" i="16" s="1"/>
  <c r="AD417" i="16"/>
  <c r="BF417" i="16" s="1"/>
  <c r="AC417" i="16"/>
  <c r="BE417" i="16" s="1"/>
  <c r="AA418" i="16"/>
  <c r="S418" i="16"/>
  <c r="V418" i="16"/>
  <c r="AB418" i="16" s="1"/>
  <c r="AH417" i="16"/>
  <c r="AI417" i="16" l="1"/>
  <c r="AJ417" i="16" s="1"/>
  <c r="O419" i="16"/>
  <c r="Y418" i="16"/>
  <c r="P419" i="16" s="1"/>
  <c r="X418" i="16"/>
  <c r="AP418" i="16" s="1"/>
  <c r="AH418" i="16"/>
  <c r="Z418" i="16"/>
  <c r="AO419" i="16" l="1"/>
  <c r="BK418" i="16"/>
  <c r="BD419" i="16"/>
  <c r="AN417" i="16"/>
  <c r="BJ417" i="16" s="1"/>
  <c r="BH417" i="16"/>
  <c r="AC418" i="16"/>
  <c r="BE418" i="16" s="1"/>
  <c r="AA419" i="16"/>
  <c r="AG418" i="16"/>
  <c r="AF418" i="16"/>
  <c r="AE418" i="16"/>
  <c r="BG418" i="16" s="1"/>
  <c r="AD418" i="16"/>
  <c r="BF418" i="16" s="1"/>
  <c r="R420" i="16"/>
  <c r="AL418" i="16"/>
  <c r="BI418" i="16" s="1"/>
  <c r="S419" i="16"/>
  <c r="V419" i="16"/>
  <c r="AB419" i="16" s="1"/>
  <c r="AI418" i="16" l="1"/>
  <c r="AJ418" i="16" s="1"/>
  <c r="O420" i="16"/>
  <c r="Y419" i="16"/>
  <c r="P420" i="16" s="1"/>
  <c r="X419" i="16"/>
  <c r="AP419" i="16" s="1"/>
  <c r="AH419" i="16"/>
  <c r="Z419" i="16"/>
  <c r="AO420" i="16" l="1"/>
  <c r="BK419" i="16"/>
  <c r="BD420" i="16"/>
  <c r="AN418" i="16"/>
  <c r="BJ418" i="16" s="1"/>
  <c r="BH418" i="16"/>
  <c r="AC419" i="16"/>
  <c r="BE419" i="16" s="1"/>
  <c r="AL419" i="16"/>
  <c r="BI419" i="16" s="1"/>
  <c r="AG419" i="16"/>
  <c r="AF419" i="16"/>
  <c r="AE419" i="16"/>
  <c r="BG419" i="16" s="1"/>
  <c r="AD419" i="16"/>
  <c r="BF419" i="16" s="1"/>
  <c r="R421" i="16"/>
  <c r="AA420" i="16"/>
  <c r="V420" i="16"/>
  <c r="S420" i="16"/>
  <c r="AI419" i="16" l="1"/>
  <c r="AJ419" i="16" s="1"/>
  <c r="O421" i="16"/>
  <c r="AB420" i="16"/>
  <c r="Y420" i="16"/>
  <c r="P421" i="16" s="1"/>
  <c r="X420" i="16"/>
  <c r="AP420" i="16" s="1"/>
  <c r="Z420" i="16"/>
  <c r="AO421" i="16" l="1"/>
  <c r="BK420" i="16"/>
  <c r="BD421" i="16"/>
  <c r="AN419" i="16"/>
  <c r="BJ419" i="16" s="1"/>
  <c r="BH419" i="16"/>
  <c r="AA421" i="16"/>
  <c r="AG420" i="16"/>
  <c r="AF420" i="16"/>
  <c r="AE420" i="16"/>
  <c r="BG420" i="16" s="1"/>
  <c r="AD420" i="16"/>
  <c r="BF420" i="16" s="1"/>
  <c r="AC420" i="16"/>
  <c r="BE420" i="16" s="1"/>
  <c r="R422" i="16"/>
  <c r="AL420" i="16"/>
  <c r="BI420" i="16" s="1"/>
  <c r="AH420" i="16"/>
  <c r="S421" i="16"/>
  <c r="V421" i="16"/>
  <c r="AB421" i="16" s="1"/>
  <c r="AI420" i="16" l="1"/>
  <c r="AJ420" i="16" s="1"/>
  <c r="O422" i="16"/>
  <c r="Y421" i="16"/>
  <c r="P422" i="16" s="1"/>
  <c r="X421" i="16"/>
  <c r="AP421" i="16" s="1"/>
  <c r="AH421" i="16"/>
  <c r="Z421" i="16"/>
  <c r="AO422" i="16" l="1"/>
  <c r="BK421" i="16"/>
  <c r="BD422" i="16"/>
  <c r="AN420" i="16"/>
  <c r="BJ420" i="16" s="1"/>
  <c r="BH420" i="16"/>
  <c r="AC421" i="16"/>
  <c r="BE421" i="16" s="1"/>
  <c r="AL421" i="16"/>
  <c r="BI421" i="16" s="1"/>
  <c r="AG421" i="16"/>
  <c r="AF421" i="16"/>
  <c r="AE421" i="16"/>
  <c r="BG421" i="16" s="1"/>
  <c r="AD421" i="16"/>
  <c r="BF421" i="16" s="1"/>
  <c r="R423" i="16"/>
  <c r="AA422" i="16"/>
  <c r="S422" i="16"/>
  <c r="V422" i="16"/>
  <c r="O423" i="16" l="1"/>
  <c r="AI421" i="16"/>
  <c r="AJ421" i="16" s="1"/>
  <c r="AB422" i="16"/>
  <c r="AH422" i="16" s="1"/>
  <c r="Y422" i="16"/>
  <c r="P423" i="16" s="1"/>
  <c r="X422" i="16"/>
  <c r="AP422" i="16" s="1"/>
  <c r="Z422" i="16"/>
  <c r="AO423" i="16" l="1"/>
  <c r="BK422" i="16"/>
  <c r="BD423" i="16"/>
  <c r="AN421" i="16"/>
  <c r="BJ421" i="16" s="1"/>
  <c r="BH421" i="16"/>
  <c r="R424" i="16"/>
  <c r="AA423" i="16"/>
  <c r="AG422" i="16"/>
  <c r="AF422" i="16"/>
  <c r="AE422" i="16"/>
  <c r="BG422" i="16" s="1"/>
  <c r="AD422" i="16"/>
  <c r="BF422" i="16" s="1"/>
  <c r="AC422" i="16"/>
  <c r="BE422" i="16" s="1"/>
  <c r="AL422" i="16"/>
  <c r="BI422" i="16" s="1"/>
  <c r="V423" i="16"/>
  <c r="AB423" i="16" s="1"/>
  <c r="S423" i="16"/>
  <c r="AI422" i="16" l="1"/>
  <c r="AJ422" i="16" s="1"/>
  <c r="O424" i="16"/>
  <c r="Y423" i="16"/>
  <c r="P424" i="16" s="1"/>
  <c r="X423" i="16"/>
  <c r="AP423" i="16" s="1"/>
  <c r="Z423" i="16"/>
  <c r="AO424" i="16" l="1"/>
  <c r="BK423" i="16"/>
  <c r="BD424" i="16"/>
  <c r="AN422" i="16"/>
  <c r="BJ422" i="16" s="1"/>
  <c r="BH422" i="16"/>
  <c r="AC423" i="16"/>
  <c r="BE423" i="16" s="1"/>
  <c r="AL423" i="16"/>
  <c r="BI423" i="16" s="1"/>
  <c r="AG423" i="16"/>
  <c r="AF423" i="16"/>
  <c r="AE423" i="16"/>
  <c r="BG423" i="16" s="1"/>
  <c r="AD423" i="16"/>
  <c r="BF423" i="16" s="1"/>
  <c r="R425" i="16"/>
  <c r="AA424" i="16"/>
  <c r="AH423" i="16"/>
  <c r="S424" i="16"/>
  <c r="V424" i="16"/>
  <c r="AB424" i="16" s="1"/>
  <c r="AI423" i="16" l="1"/>
  <c r="AJ423" i="16" s="1"/>
  <c r="O425" i="16"/>
  <c r="Y424" i="16"/>
  <c r="P425" i="16" s="1"/>
  <c r="X424" i="16"/>
  <c r="AP424" i="16" s="1"/>
  <c r="AH424" i="16"/>
  <c r="Z424" i="16"/>
  <c r="AO425" i="16" l="1"/>
  <c r="BK424" i="16"/>
  <c r="BD425" i="16"/>
  <c r="AN423" i="16"/>
  <c r="BJ423" i="16" s="1"/>
  <c r="BH423" i="16"/>
  <c r="AC424" i="16"/>
  <c r="BE424" i="16" s="1"/>
  <c r="AA425" i="16"/>
  <c r="AG424" i="16"/>
  <c r="AF424" i="16"/>
  <c r="AE424" i="16"/>
  <c r="BG424" i="16" s="1"/>
  <c r="AD424" i="16"/>
  <c r="BF424" i="16" s="1"/>
  <c r="R426" i="16"/>
  <c r="AL424" i="16"/>
  <c r="BI424" i="16" s="1"/>
  <c r="S425" i="16"/>
  <c r="V425" i="16"/>
  <c r="AB425" i="16" s="1"/>
  <c r="AI424" i="16" l="1"/>
  <c r="AJ424" i="16" s="1"/>
  <c r="O426" i="16"/>
  <c r="Y425" i="16"/>
  <c r="P426" i="16" s="1"/>
  <c r="X425" i="16"/>
  <c r="AP425" i="16" s="1"/>
  <c r="Z425" i="16"/>
  <c r="AH425" i="16"/>
  <c r="AO426" i="16" l="1"/>
  <c r="BK425" i="16"/>
  <c r="BD426" i="16"/>
  <c r="AN424" i="16"/>
  <c r="BJ424" i="16" s="1"/>
  <c r="BH424" i="16"/>
  <c r="AC425" i="16"/>
  <c r="BE425" i="16" s="1"/>
  <c r="AL425" i="16"/>
  <c r="BI425" i="16" s="1"/>
  <c r="AG425" i="16"/>
  <c r="AF425" i="16"/>
  <c r="AE425" i="16"/>
  <c r="BG425" i="16" s="1"/>
  <c r="AD425" i="16"/>
  <c r="BF425" i="16" s="1"/>
  <c r="R427" i="16"/>
  <c r="AA426" i="16"/>
  <c r="V426" i="16"/>
  <c r="AB426" i="16" s="1"/>
  <c r="S426" i="16"/>
  <c r="AI425" i="16" l="1"/>
  <c r="AJ425" i="16" s="1"/>
  <c r="O427" i="16"/>
  <c r="Y426" i="16"/>
  <c r="P427" i="16" s="1"/>
  <c r="X426" i="16"/>
  <c r="AP426" i="16" s="1"/>
  <c r="Z426" i="16"/>
  <c r="AH426" i="16"/>
  <c r="AO427" i="16" l="1"/>
  <c r="BK426" i="16"/>
  <c r="BD427" i="16"/>
  <c r="AN425" i="16"/>
  <c r="BJ425" i="16" s="1"/>
  <c r="BH425" i="16"/>
  <c r="AC426" i="16"/>
  <c r="BE426" i="16" s="1"/>
  <c r="AA427" i="16"/>
  <c r="AG426" i="16"/>
  <c r="AF426" i="16"/>
  <c r="AE426" i="16"/>
  <c r="BG426" i="16" s="1"/>
  <c r="AD426" i="16"/>
  <c r="BF426" i="16" s="1"/>
  <c r="R428" i="16"/>
  <c r="AL426" i="16"/>
  <c r="BI426" i="16" s="1"/>
  <c r="S427" i="16"/>
  <c r="V427" i="16"/>
  <c r="AB427" i="16" s="1"/>
  <c r="AI426" i="16" l="1"/>
  <c r="AJ426" i="16" s="1"/>
  <c r="O428" i="16"/>
  <c r="Y427" i="16"/>
  <c r="P428" i="16" s="1"/>
  <c r="X427" i="16"/>
  <c r="AP427" i="16" s="1"/>
  <c r="AH427" i="16"/>
  <c r="Z427" i="16"/>
  <c r="AO428" i="16" l="1"/>
  <c r="BK427" i="16"/>
  <c r="BD428" i="16"/>
  <c r="AN426" i="16"/>
  <c r="BJ426" i="16" s="1"/>
  <c r="BH426" i="16"/>
  <c r="AC427" i="16"/>
  <c r="BE427" i="16" s="1"/>
  <c r="AL427" i="16"/>
  <c r="BI427" i="16" s="1"/>
  <c r="AG427" i="16"/>
  <c r="AF427" i="16"/>
  <c r="AE427" i="16"/>
  <c r="BG427" i="16" s="1"/>
  <c r="AD427" i="16"/>
  <c r="BF427" i="16" s="1"/>
  <c r="R429" i="16"/>
  <c r="AA428" i="16"/>
  <c r="V428" i="16"/>
  <c r="AB428" i="16" s="1"/>
  <c r="S428" i="16"/>
  <c r="AI427" i="16" l="1"/>
  <c r="AJ427" i="16" s="1"/>
  <c r="O429" i="16"/>
  <c r="Y428" i="16"/>
  <c r="P429" i="16" s="1"/>
  <c r="X428" i="16"/>
  <c r="AP428" i="16" s="1"/>
  <c r="Z428" i="16"/>
  <c r="AH428" i="16"/>
  <c r="AO429" i="16" l="1"/>
  <c r="BK428" i="16"/>
  <c r="BD429" i="16"/>
  <c r="AN427" i="16"/>
  <c r="BJ427" i="16" s="1"/>
  <c r="BH427" i="16"/>
  <c r="AC428" i="16"/>
  <c r="BE428" i="16" s="1"/>
  <c r="AA429" i="16"/>
  <c r="AG428" i="16"/>
  <c r="AF428" i="16"/>
  <c r="AE428" i="16"/>
  <c r="BG428" i="16" s="1"/>
  <c r="AD428" i="16"/>
  <c r="BF428" i="16" s="1"/>
  <c r="R430" i="16"/>
  <c r="AL428" i="16"/>
  <c r="BI428" i="16" s="1"/>
  <c r="S429" i="16"/>
  <c r="V429" i="16"/>
  <c r="AB429" i="16" s="1"/>
  <c r="AI428" i="16" l="1"/>
  <c r="AJ428" i="16" s="1"/>
  <c r="O430" i="16"/>
  <c r="Y429" i="16"/>
  <c r="P430" i="16" s="1"/>
  <c r="X429" i="16"/>
  <c r="AP429" i="16" s="1"/>
  <c r="AH429" i="16"/>
  <c r="Z429" i="16"/>
  <c r="AO430" i="16" l="1"/>
  <c r="BK429" i="16"/>
  <c r="BD430" i="16"/>
  <c r="AN428" i="16"/>
  <c r="BJ428" i="16" s="1"/>
  <c r="BH428" i="16"/>
  <c r="AC429" i="16"/>
  <c r="BE429" i="16" s="1"/>
  <c r="AL429" i="16"/>
  <c r="BI429" i="16" s="1"/>
  <c r="AG429" i="16"/>
  <c r="AF429" i="16"/>
  <c r="AE429" i="16"/>
  <c r="BG429" i="16" s="1"/>
  <c r="AD429" i="16"/>
  <c r="BF429" i="16" s="1"/>
  <c r="R431" i="16"/>
  <c r="AA430" i="16"/>
  <c r="V430" i="16"/>
  <c r="AB430" i="16" s="1"/>
  <c r="S430" i="16"/>
  <c r="AI429" i="16" l="1"/>
  <c r="AJ429" i="16" s="1"/>
  <c r="O431" i="16"/>
  <c r="Y430" i="16"/>
  <c r="P431" i="16" s="1"/>
  <c r="X430" i="16"/>
  <c r="AP430" i="16" s="1"/>
  <c r="AH430" i="16"/>
  <c r="Z430" i="16"/>
  <c r="AO431" i="16" l="1"/>
  <c r="BK430" i="16"/>
  <c r="BD431" i="16"/>
  <c r="AN429" i="16"/>
  <c r="BJ429" i="16" s="1"/>
  <c r="BH429" i="16"/>
  <c r="AC430" i="16"/>
  <c r="BE430" i="16" s="1"/>
  <c r="AA431" i="16"/>
  <c r="AG430" i="16"/>
  <c r="AF430" i="16"/>
  <c r="AE430" i="16"/>
  <c r="BG430" i="16" s="1"/>
  <c r="AD430" i="16"/>
  <c r="BF430" i="16" s="1"/>
  <c r="R432" i="16"/>
  <c r="AL430" i="16"/>
  <c r="BI430" i="16" s="1"/>
  <c r="S431" i="16"/>
  <c r="V431" i="16"/>
  <c r="AB431" i="16" s="1"/>
  <c r="AI430" i="16" l="1"/>
  <c r="AJ430" i="16" s="1"/>
  <c r="O432" i="16"/>
  <c r="Y431" i="16"/>
  <c r="P432" i="16" s="1"/>
  <c r="X431" i="16"/>
  <c r="AP431" i="16" s="1"/>
  <c r="Z431" i="16"/>
  <c r="AH431" i="16"/>
  <c r="AO432" i="16" l="1"/>
  <c r="BK431" i="16"/>
  <c r="BD432" i="16"/>
  <c r="AN430" i="16"/>
  <c r="BJ430" i="16" s="1"/>
  <c r="BH430" i="16"/>
  <c r="AC431" i="16"/>
  <c r="BE431" i="16" s="1"/>
  <c r="AL431" i="16"/>
  <c r="BI431" i="16" s="1"/>
  <c r="AG431" i="16"/>
  <c r="AF431" i="16"/>
  <c r="AE431" i="16"/>
  <c r="BG431" i="16" s="1"/>
  <c r="AD431" i="16"/>
  <c r="BF431" i="16" s="1"/>
  <c r="R433" i="16"/>
  <c r="AA432" i="16"/>
  <c r="V432" i="16"/>
  <c r="AB432" i="16" s="1"/>
  <c r="S432" i="16"/>
  <c r="AI431" i="16" l="1"/>
  <c r="AJ431" i="16" s="1"/>
  <c r="O433" i="16"/>
  <c r="Y432" i="16"/>
  <c r="P433" i="16" s="1"/>
  <c r="X432" i="16"/>
  <c r="AP432" i="16" s="1"/>
  <c r="AH432" i="16"/>
  <c r="Z432" i="16"/>
  <c r="AO433" i="16" l="1"/>
  <c r="BK432" i="16"/>
  <c r="BD433" i="16"/>
  <c r="AN431" i="16"/>
  <c r="BJ431" i="16" s="1"/>
  <c r="BH431" i="16"/>
  <c r="AC432" i="16"/>
  <c r="BE432" i="16" s="1"/>
  <c r="AA433" i="16"/>
  <c r="AG432" i="16"/>
  <c r="AF432" i="16"/>
  <c r="AE432" i="16"/>
  <c r="BG432" i="16" s="1"/>
  <c r="AD432" i="16"/>
  <c r="BF432" i="16" s="1"/>
  <c r="R434" i="16"/>
  <c r="AL432" i="16"/>
  <c r="BI432" i="16" s="1"/>
  <c r="V433" i="16"/>
  <c r="S433" i="16"/>
  <c r="AI432" i="16" l="1"/>
  <c r="AJ432" i="16" s="1"/>
  <c r="O434" i="16"/>
  <c r="AB433" i="16"/>
  <c r="AH433" i="16" s="1"/>
  <c r="Y433" i="16"/>
  <c r="P434" i="16" s="1"/>
  <c r="X433" i="16"/>
  <c r="AP433" i="16" s="1"/>
  <c r="Z433" i="16"/>
  <c r="AO434" i="16" l="1"/>
  <c r="BK433" i="16"/>
  <c r="BD434" i="16"/>
  <c r="R435" i="16"/>
  <c r="AN432" i="16"/>
  <c r="BJ432" i="16" s="1"/>
  <c r="BH432" i="16"/>
  <c r="AL433" i="16"/>
  <c r="BI433" i="16" s="1"/>
  <c r="AG433" i="16"/>
  <c r="AF433" i="16"/>
  <c r="AE433" i="16"/>
  <c r="BG433" i="16" s="1"/>
  <c r="AD433" i="16"/>
  <c r="BF433" i="16" s="1"/>
  <c r="AC433" i="16"/>
  <c r="BE433" i="16" s="1"/>
  <c r="AA434" i="16"/>
  <c r="V434" i="16"/>
  <c r="AB434" i="16" s="1"/>
  <c r="S434" i="16"/>
  <c r="AI433" i="16" l="1"/>
  <c r="AJ433" i="16" s="1"/>
  <c r="O435" i="16"/>
  <c r="Y434" i="16"/>
  <c r="P435" i="16" s="1"/>
  <c r="X434" i="16"/>
  <c r="AP434" i="16" s="1"/>
  <c r="Z434" i="16"/>
  <c r="AO435" i="16" l="1"/>
  <c r="BK434" i="16"/>
  <c r="BD435" i="16"/>
  <c r="AN433" i="16"/>
  <c r="BJ433" i="16" s="1"/>
  <c r="BH433" i="16"/>
  <c r="AC434" i="16"/>
  <c r="BE434" i="16" s="1"/>
  <c r="AA435" i="16"/>
  <c r="AG434" i="16"/>
  <c r="AF434" i="16"/>
  <c r="AE434" i="16"/>
  <c r="BG434" i="16" s="1"/>
  <c r="AD434" i="16"/>
  <c r="BF434" i="16" s="1"/>
  <c r="R436" i="16"/>
  <c r="AL434" i="16"/>
  <c r="BI434" i="16" s="1"/>
  <c r="AH434" i="16"/>
  <c r="S435" i="16"/>
  <c r="V435" i="16"/>
  <c r="O436" i="16" l="1"/>
  <c r="AI434" i="16"/>
  <c r="AJ434" i="16" s="1"/>
  <c r="AB435" i="16"/>
  <c r="Y435" i="16"/>
  <c r="P436" i="16" s="1"/>
  <c r="X435" i="16"/>
  <c r="AP435" i="16" s="1"/>
  <c r="Z435" i="16"/>
  <c r="AO436" i="16" l="1"/>
  <c r="BK435" i="16"/>
  <c r="BD436" i="16"/>
  <c r="R437" i="16"/>
  <c r="AN434" i="16"/>
  <c r="BJ434" i="16" s="1"/>
  <c r="BH434" i="16"/>
  <c r="AL435" i="16"/>
  <c r="BI435" i="16" s="1"/>
  <c r="AG435" i="16"/>
  <c r="AF435" i="16"/>
  <c r="AE435" i="16"/>
  <c r="BG435" i="16" s="1"/>
  <c r="AD435" i="16"/>
  <c r="BF435" i="16" s="1"/>
  <c r="AC435" i="16"/>
  <c r="BE435" i="16" s="1"/>
  <c r="AA436" i="16"/>
  <c r="AH435" i="16"/>
  <c r="V436" i="16"/>
  <c r="S436" i="16"/>
  <c r="AI435" i="16" l="1"/>
  <c r="AJ435" i="16" s="1"/>
  <c r="O437" i="16"/>
  <c r="AB436" i="16"/>
  <c r="Y436" i="16"/>
  <c r="P437" i="16" s="1"/>
  <c r="X436" i="16"/>
  <c r="AP436" i="16" s="1"/>
  <c r="Z436" i="16"/>
  <c r="AO437" i="16" l="1"/>
  <c r="BK436" i="16"/>
  <c r="BD437" i="16"/>
  <c r="AN435" i="16"/>
  <c r="BJ435" i="16" s="1"/>
  <c r="BH435" i="16"/>
  <c r="AA437" i="16"/>
  <c r="AG436" i="16"/>
  <c r="AF436" i="16"/>
  <c r="AE436" i="16"/>
  <c r="BG436" i="16" s="1"/>
  <c r="AD436" i="16"/>
  <c r="BF436" i="16" s="1"/>
  <c r="AC436" i="16"/>
  <c r="BE436" i="16" s="1"/>
  <c r="R438" i="16"/>
  <c r="AL436" i="16"/>
  <c r="BI436" i="16" s="1"/>
  <c r="AH436" i="16"/>
  <c r="V437" i="16"/>
  <c r="AB437" i="16" s="1"/>
  <c r="S437" i="16"/>
  <c r="AI436" i="16" l="1"/>
  <c r="AJ436" i="16" s="1"/>
  <c r="O438" i="16"/>
  <c r="Y437" i="16"/>
  <c r="P438" i="16" s="1"/>
  <c r="X437" i="16"/>
  <c r="AP437" i="16" s="1"/>
  <c r="Z437" i="16"/>
  <c r="AH437" i="16"/>
  <c r="AO438" i="16" l="1"/>
  <c r="BK437" i="16"/>
  <c r="BD438" i="16"/>
  <c r="AN436" i="16"/>
  <c r="BJ436" i="16" s="1"/>
  <c r="BH436" i="16"/>
  <c r="AC437" i="16"/>
  <c r="BE437" i="16" s="1"/>
  <c r="AL437" i="16"/>
  <c r="BI437" i="16" s="1"/>
  <c r="AG437" i="16"/>
  <c r="AF437" i="16"/>
  <c r="AE437" i="16"/>
  <c r="BG437" i="16" s="1"/>
  <c r="AD437" i="16"/>
  <c r="BF437" i="16" s="1"/>
  <c r="R439" i="16"/>
  <c r="AA438" i="16"/>
  <c r="V438" i="16"/>
  <c r="AB438" i="16" s="1"/>
  <c r="S438" i="16"/>
  <c r="AI437" i="16" l="1"/>
  <c r="AJ437" i="16" s="1"/>
  <c r="O439" i="16"/>
  <c r="Y438" i="16"/>
  <c r="P439" i="16" s="1"/>
  <c r="X438" i="16"/>
  <c r="AP438" i="16" s="1"/>
  <c r="AH438" i="16"/>
  <c r="Z438" i="16"/>
  <c r="AO439" i="16" l="1"/>
  <c r="BK438" i="16"/>
  <c r="BD439" i="16"/>
  <c r="AN437" i="16"/>
  <c r="BJ437" i="16" s="1"/>
  <c r="BH437" i="16"/>
  <c r="AC438" i="16"/>
  <c r="BE438" i="16" s="1"/>
  <c r="AA439" i="16"/>
  <c r="AG438" i="16"/>
  <c r="AF438" i="16"/>
  <c r="AE438" i="16"/>
  <c r="BG438" i="16" s="1"/>
  <c r="AD438" i="16"/>
  <c r="BF438" i="16" s="1"/>
  <c r="R440" i="16"/>
  <c r="AL438" i="16"/>
  <c r="BI438" i="16" s="1"/>
  <c r="V439" i="16"/>
  <c r="S439" i="16"/>
  <c r="AI438" i="16" l="1"/>
  <c r="AJ438" i="16" s="1"/>
  <c r="O440" i="16"/>
  <c r="AB439" i="16"/>
  <c r="Y439" i="16"/>
  <c r="P440" i="16" s="1"/>
  <c r="X439" i="16"/>
  <c r="AP439" i="16" s="1"/>
  <c r="Z439" i="16"/>
  <c r="AO440" i="16" l="1"/>
  <c r="BK439" i="16"/>
  <c r="BD440" i="16"/>
  <c r="AN438" i="16"/>
  <c r="BJ438" i="16" s="1"/>
  <c r="BH438" i="16"/>
  <c r="AL439" i="16"/>
  <c r="BI439" i="16" s="1"/>
  <c r="AG439" i="16"/>
  <c r="AF439" i="16"/>
  <c r="AE439" i="16"/>
  <c r="BG439" i="16" s="1"/>
  <c r="AD439" i="16"/>
  <c r="BF439" i="16" s="1"/>
  <c r="AC439" i="16"/>
  <c r="BE439" i="16" s="1"/>
  <c r="R441" i="16"/>
  <c r="AA440" i="16"/>
  <c r="AH439" i="16"/>
  <c r="V440" i="16"/>
  <c r="AB440" i="16" s="1"/>
  <c r="S440" i="16"/>
  <c r="AI439" i="16" l="1"/>
  <c r="AJ439" i="16" s="1"/>
  <c r="O441" i="16"/>
  <c r="Y440" i="16"/>
  <c r="P441" i="16" s="1"/>
  <c r="X440" i="16"/>
  <c r="AP440" i="16" s="1"/>
  <c r="Z440" i="16"/>
  <c r="AO441" i="16" l="1"/>
  <c r="BK440" i="16"/>
  <c r="BD441" i="16"/>
  <c r="AN439" i="16"/>
  <c r="BJ439" i="16" s="1"/>
  <c r="BH439" i="16"/>
  <c r="AC440" i="16"/>
  <c r="BE440" i="16" s="1"/>
  <c r="AA441" i="16"/>
  <c r="AG440" i="16"/>
  <c r="AF440" i="16"/>
  <c r="AE440" i="16"/>
  <c r="BG440" i="16" s="1"/>
  <c r="AD440" i="16"/>
  <c r="BF440" i="16" s="1"/>
  <c r="R442" i="16"/>
  <c r="AL440" i="16"/>
  <c r="BI440" i="16" s="1"/>
  <c r="AH440" i="16"/>
  <c r="S441" i="16"/>
  <c r="V441" i="16"/>
  <c r="AB441" i="16" s="1"/>
  <c r="AI440" i="16" l="1"/>
  <c r="AJ440" i="16" s="1"/>
  <c r="O442" i="16"/>
  <c r="Y441" i="16"/>
  <c r="P442" i="16" s="1"/>
  <c r="X441" i="16"/>
  <c r="AP441" i="16" s="1"/>
  <c r="AH441" i="16"/>
  <c r="Z441" i="16"/>
  <c r="AO442" i="16" l="1"/>
  <c r="BK441" i="16"/>
  <c r="BD442" i="16"/>
  <c r="AN440" i="16"/>
  <c r="BJ440" i="16" s="1"/>
  <c r="BH440" i="16"/>
  <c r="AC441" i="16"/>
  <c r="BE441" i="16" s="1"/>
  <c r="AL441" i="16"/>
  <c r="BI441" i="16" s="1"/>
  <c r="AG441" i="16"/>
  <c r="AF441" i="16"/>
  <c r="AE441" i="16"/>
  <c r="BG441" i="16" s="1"/>
  <c r="AD441" i="16"/>
  <c r="BF441" i="16" s="1"/>
  <c r="R443" i="16"/>
  <c r="AA442" i="16"/>
  <c r="V442" i="16"/>
  <c r="AB442" i="16" s="1"/>
  <c r="S442" i="16"/>
  <c r="AI441" i="16" l="1"/>
  <c r="AJ441" i="16" s="1"/>
  <c r="O443" i="16"/>
  <c r="Y442" i="16"/>
  <c r="P443" i="16" s="1"/>
  <c r="X442" i="16"/>
  <c r="AP442" i="16" s="1"/>
  <c r="Z442" i="16"/>
  <c r="AH442" i="16"/>
  <c r="AO443" i="16" l="1"/>
  <c r="BK442" i="16"/>
  <c r="BD443" i="16"/>
  <c r="AN441" i="16"/>
  <c r="BJ441" i="16" s="1"/>
  <c r="BH441" i="16"/>
  <c r="AF442" i="16"/>
  <c r="AA443" i="16"/>
  <c r="AG442" i="16"/>
  <c r="AE442" i="16"/>
  <c r="BG442" i="16" s="1"/>
  <c r="AD442" i="16"/>
  <c r="BF442" i="16" s="1"/>
  <c r="AC442" i="16"/>
  <c r="BE442" i="16" s="1"/>
  <c r="R444" i="16"/>
  <c r="AL442" i="16"/>
  <c r="BI442" i="16" s="1"/>
  <c r="S443" i="16"/>
  <c r="V443" i="16"/>
  <c r="O444" i="16" l="1"/>
  <c r="AI442" i="16"/>
  <c r="AJ442" i="16" s="1"/>
  <c r="AB443" i="16"/>
  <c r="Y443" i="16"/>
  <c r="P444" i="16" s="1"/>
  <c r="X443" i="16"/>
  <c r="AP443" i="16" s="1"/>
  <c r="Z443" i="16"/>
  <c r="AO444" i="16" l="1"/>
  <c r="BK443" i="16"/>
  <c r="BD444" i="16"/>
  <c r="AN442" i="16"/>
  <c r="BJ442" i="16" s="1"/>
  <c r="BH442" i="16"/>
  <c r="AL443" i="16"/>
  <c r="BI443" i="16" s="1"/>
  <c r="AG443" i="16"/>
  <c r="AF443" i="16"/>
  <c r="AE443" i="16"/>
  <c r="BG443" i="16" s="1"/>
  <c r="AD443" i="16"/>
  <c r="BF443" i="16" s="1"/>
  <c r="AC443" i="16"/>
  <c r="BE443" i="16" s="1"/>
  <c r="R445" i="16"/>
  <c r="AA444" i="16"/>
  <c r="V444" i="16"/>
  <c r="S444" i="16"/>
  <c r="AH443" i="16"/>
  <c r="AI443" i="16" l="1"/>
  <c r="AJ443" i="16" s="1"/>
  <c r="O445" i="16"/>
  <c r="AB444" i="16"/>
  <c r="Y444" i="16"/>
  <c r="P445" i="16" s="1"/>
  <c r="X444" i="16"/>
  <c r="AP444" i="16" s="1"/>
  <c r="Z444" i="16"/>
  <c r="AO445" i="16" l="1"/>
  <c r="BK444" i="16"/>
  <c r="BD445" i="16"/>
  <c r="AN443" i="16"/>
  <c r="BJ443" i="16" s="1"/>
  <c r="BH443" i="16"/>
  <c r="AA445" i="16"/>
  <c r="AG444" i="16"/>
  <c r="AF444" i="16"/>
  <c r="AE444" i="16"/>
  <c r="BG444" i="16" s="1"/>
  <c r="AD444" i="16"/>
  <c r="BF444" i="16" s="1"/>
  <c r="AC444" i="16"/>
  <c r="BE444" i="16" s="1"/>
  <c r="R446" i="16"/>
  <c r="AL444" i="16"/>
  <c r="BI444" i="16" s="1"/>
  <c r="AH444" i="16"/>
  <c r="S445" i="16"/>
  <c r="V445" i="16"/>
  <c r="AI444" i="16" l="1"/>
  <c r="AJ444" i="16" s="1"/>
  <c r="O446" i="16"/>
  <c r="AB445" i="16"/>
  <c r="Y445" i="16"/>
  <c r="P446" i="16" s="1"/>
  <c r="X445" i="16"/>
  <c r="AP445" i="16" s="1"/>
  <c r="Z445" i="16"/>
  <c r="AO446" i="16" l="1"/>
  <c r="BK445" i="16"/>
  <c r="BD446" i="16"/>
  <c r="AN444" i="16"/>
  <c r="BJ444" i="16" s="1"/>
  <c r="BH444" i="16"/>
  <c r="R447" i="16"/>
  <c r="AL445" i="16"/>
  <c r="BI445" i="16" s="1"/>
  <c r="AG445" i="16"/>
  <c r="AF445" i="16"/>
  <c r="AE445" i="16"/>
  <c r="BG445" i="16" s="1"/>
  <c r="AD445" i="16"/>
  <c r="BF445" i="16" s="1"/>
  <c r="AC445" i="16"/>
  <c r="BE445" i="16" s="1"/>
  <c r="AA446" i="16"/>
  <c r="S446" i="16"/>
  <c r="V446" i="16"/>
  <c r="AH445" i="16"/>
  <c r="AI445" i="16" l="1"/>
  <c r="AJ445" i="16" s="1"/>
  <c r="O447" i="16"/>
  <c r="AB446" i="16"/>
  <c r="Y446" i="16"/>
  <c r="P447" i="16" s="1"/>
  <c r="X446" i="16"/>
  <c r="AP446" i="16" s="1"/>
  <c r="Z446" i="16"/>
  <c r="AO447" i="16" l="1"/>
  <c r="BK446" i="16"/>
  <c r="BD447" i="16"/>
  <c r="AN445" i="16"/>
  <c r="BJ445" i="16" s="1"/>
  <c r="BH445" i="16"/>
  <c r="AA447" i="16"/>
  <c r="AG446" i="16"/>
  <c r="AF446" i="16"/>
  <c r="AE446" i="16"/>
  <c r="BG446" i="16" s="1"/>
  <c r="AD446" i="16"/>
  <c r="BF446" i="16" s="1"/>
  <c r="AC446" i="16"/>
  <c r="BE446" i="16" s="1"/>
  <c r="R448" i="16"/>
  <c r="AL446" i="16"/>
  <c r="BI446" i="16" s="1"/>
  <c r="S447" i="16"/>
  <c r="V447" i="16"/>
  <c r="AB447" i="16" s="1"/>
  <c r="AH446" i="16"/>
  <c r="AI446" i="16" l="1"/>
  <c r="AJ446" i="16" s="1"/>
  <c r="O448" i="16"/>
  <c r="Y447" i="16"/>
  <c r="P448" i="16" s="1"/>
  <c r="X447" i="16"/>
  <c r="AP447" i="16" s="1"/>
  <c r="AH447" i="16"/>
  <c r="Z447" i="16"/>
  <c r="AO448" i="16" l="1"/>
  <c r="BK447" i="16"/>
  <c r="BD448" i="16"/>
  <c r="AN446" i="16"/>
  <c r="BJ446" i="16" s="1"/>
  <c r="BH446" i="16"/>
  <c r="AC447" i="16"/>
  <c r="BE447" i="16" s="1"/>
  <c r="AL447" i="16"/>
  <c r="BI447" i="16" s="1"/>
  <c r="R449" i="16"/>
  <c r="AG447" i="16"/>
  <c r="AF447" i="16"/>
  <c r="AE447" i="16"/>
  <c r="BG447" i="16" s="1"/>
  <c r="AD447" i="16"/>
  <c r="BF447" i="16" s="1"/>
  <c r="AA448" i="16"/>
  <c r="S448" i="16"/>
  <c r="V448" i="16"/>
  <c r="O449" i="16" l="1"/>
  <c r="AI447" i="16"/>
  <c r="AJ447" i="16" s="1"/>
  <c r="AB448" i="16"/>
  <c r="Y448" i="16"/>
  <c r="P449" i="16" s="1"/>
  <c r="X448" i="16"/>
  <c r="AP448" i="16" s="1"/>
  <c r="Z448" i="16"/>
  <c r="AO449" i="16" l="1"/>
  <c r="BK448" i="16"/>
  <c r="BD449" i="16"/>
  <c r="AN447" i="16"/>
  <c r="BJ447" i="16" s="1"/>
  <c r="BH447" i="16"/>
  <c r="AA449" i="16"/>
  <c r="AG448" i="16"/>
  <c r="AF448" i="16"/>
  <c r="AE448" i="16"/>
  <c r="BG448" i="16" s="1"/>
  <c r="AD448" i="16"/>
  <c r="BF448" i="16" s="1"/>
  <c r="AC448" i="16"/>
  <c r="BE448" i="16" s="1"/>
  <c r="R450" i="16"/>
  <c r="AL448" i="16"/>
  <c r="BI448" i="16" s="1"/>
  <c r="V449" i="16"/>
  <c r="AB449" i="16" s="1"/>
  <c r="S449" i="16"/>
  <c r="AH448" i="16"/>
  <c r="AI448" i="16" l="1"/>
  <c r="AJ448" i="16" s="1"/>
  <c r="O450" i="16"/>
  <c r="Y449" i="16"/>
  <c r="P450" i="16" s="1"/>
  <c r="X449" i="16"/>
  <c r="AP449" i="16" s="1"/>
  <c r="Z449" i="16"/>
  <c r="AH449" i="16"/>
  <c r="AO450" i="16" l="1"/>
  <c r="BK449" i="16"/>
  <c r="BD450" i="16"/>
  <c r="AN448" i="16"/>
  <c r="BJ448" i="16" s="1"/>
  <c r="BH448" i="16"/>
  <c r="AE449" i="16"/>
  <c r="BG449" i="16" s="1"/>
  <c r="AL449" i="16"/>
  <c r="BI449" i="16" s="1"/>
  <c r="AG449" i="16"/>
  <c r="AF449" i="16"/>
  <c r="AD449" i="16"/>
  <c r="BF449" i="16" s="1"/>
  <c r="AC449" i="16"/>
  <c r="BE449" i="16" s="1"/>
  <c r="R451" i="16"/>
  <c r="AA450" i="16"/>
  <c r="V450" i="16"/>
  <c r="AB450" i="16" s="1"/>
  <c r="S450" i="16"/>
  <c r="AI449" i="16" l="1"/>
  <c r="AJ449" i="16" s="1"/>
  <c r="O451" i="16"/>
  <c r="Y450" i="16"/>
  <c r="P451" i="16" s="1"/>
  <c r="X450" i="16"/>
  <c r="AP450" i="16" s="1"/>
  <c r="Z450" i="16"/>
  <c r="AO451" i="16" l="1"/>
  <c r="BK450" i="16"/>
  <c r="BD451" i="16"/>
  <c r="AN449" i="16"/>
  <c r="BJ449" i="16" s="1"/>
  <c r="BH449" i="16"/>
  <c r="AC450" i="16"/>
  <c r="BE450" i="16" s="1"/>
  <c r="AA451" i="16"/>
  <c r="AG450" i="16"/>
  <c r="AF450" i="16"/>
  <c r="AE450" i="16"/>
  <c r="BG450" i="16" s="1"/>
  <c r="AD450" i="16"/>
  <c r="BF450" i="16" s="1"/>
  <c r="R452" i="16"/>
  <c r="AL450" i="16"/>
  <c r="BI450" i="16" s="1"/>
  <c r="AH450" i="16"/>
  <c r="V451" i="16"/>
  <c r="AB451" i="16" s="1"/>
  <c r="S451" i="16"/>
  <c r="AI450" i="16" l="1"/>
  <c r="AJ450" i="16" s="1"/>
  <c r="O452" i="16"/>
  <c r="Y451" i="16"/>
  <c r="P452" i="16" s="1"/>
  <c r="X451" i="16"/>
  <c r="AP451" i="16" s="1"/>
  <c r="AH451" i="16"/>
  <c r="Z451" i="16"/>
  <c r="AO452" i="16" l="1"/>
  <c r="BK451" i="16"/>
  <c r="BD452" i="16"/>
  <c r="AN450" i="16"/>
  <c r="BJ450" i="16" s="1"/>
  <c r="BH450" i="16"/>
  <c r="AC451" i="16"/>
  <c r="BE451" i="16" s="1"/>
  <c r="AL451" i="16"/>
  <c r="BI451" i="16" s="1"/>
  <c r="AG451" i="16"/>
  <c r="AF451" i="16"/>
  <c r="AE451" i="16"/>
  <c r="BG451" i="16" s="1"/>
  <c r="AD451" i="16"/>
  <c r="BF451" i="16" s="1"/>
  <c r="R453" i="16"/>
  <c r="AA452" i="16"/>
  <c r="V452" i="16"/>
  <c r="AB452" i="16" s="1"/>
  <c r="S452" i="16"/>
  <c r="AI451" i="16" l="1"/>
  <c r="AJ451" i="16" s="1"/>
  <c r="O453" i="16"/>
  <c r="Y452" i="16"/>
  <c r="P453" i="16" s="1"/>
  <c r="X452" i="16"/>
  <c r="AP452" i="16" s="1"/>
  <c r="Z452" i="16"/>
  <c r="AH452" i="16"/>
  <c r="AO453" i="16" l="1"/>
  <c r="BK452" i="16"/>
  <c r="BD453" i="16"/>
  <c r="AN451" i="16"/>
  <c r="BJ451" i="16" s="1"/>
  <c r="BH451" i="16"/>
  <c r="AC452" i="16"/>
  <c r="BE452" i="16" s="1"/>
  <c r="AA453" i="16"/>
  <c r="AG452" i="16"/>
  <c r="AF452" i="16"/>
  <c r="AE452" i="16"/>
  <c r="BG452" i="16" s="1"/>
  <c r="AD452" i="16"/>
  <c r="BF452" i="16" s="1"/>
  <c r="R454" i="16"/>
  <c r="AL452" i="16"/>
  <c r="BI452" i="16" s="1"/>
  <c r="V453" i="16"/>
  <c r="AB453" i="16" s="1"/>
  <c r="S453" i="16"/>
  <c r="AI452" i="16" l="1"/>
  <c r="O454" i="16"/>
  <c r="Y453" i="16"/>
  <c r="P454" i="16" s="1"/>
  <c r="X453" i="16"/>
  <c r="AP453" i="16" s="1"/>
  <c r="Z453" i="16"/>
  <c r="AH453" i="16"/>
  <c r="AO454" i="16" l="1"/>
  <c r="BK453" i="16"/>
  <c r="BD454" i="16"/>
  <c r="AC453" i="16"/>
  <c r="BE453" i="16" s="1"/>
  <c r="AL453" i="16"/>
  <c r="BI453" i="16" s="1"/>
  <c r="AJ452" i="16"/>
  <c r="AG453" i="16"/>
  <c r="AF453" i="16"/>
  <c r="AE453" i="16"/>
  <c r="BG453" i="16" s="1"/>
  <c r="AD453" i="16"/>
  <c r="BF453" i="16" s="1"/>
  <c r="R455" i="16"/>
  <c r="AA454" i="16"/>
  <c r="V454" i="16"/>
  <c r="AB454" i="16" s="1"/>
  <c r="S454" i="16"/>
  <c r="AN452" i="16" l="1"/>
  <c r="BJ452" i="16" s="1"/>
  <c r="BH452" i="16"/>
  <c r="AI453" i="16"/>
  <c r="AJ453" i="16" s="1"/>
  <c r="O455" i="16"/>
  <c r="Y454" i="16"/>
  <c r="P455" i="16" s="1"/>
  <c r="X454" i="16"/>
  <c r="AP454" i="16" s="1"/>
  <c r="AH454" i="16"/>
  <c r="Z454" i="16"/>
  <c r="AO455" i="16" l="1"/>
  <c r="BK454" i="16"/>
  <c r="BD455" i="16"/>
  <c r="AN453" i="16"/>
  <c r="BJ453" i="16" s="1"/>
  <c r="BH453" i="16"/>
  <c r="AC454" i="16"/>
  <c r="BE454" i="16" s="1"/>
  <c r="AA455" i="16"/>
  <c r="AG454" i="16"/>
  <c r="AF454" i="16"/>
  <c r="AE454" i="16"/>
  <c r="BG454" i="16" s="1"/>
  <c r="AD454" i="16"/>
  <c r="BF454" i="16" s="1"/>
  <c r="R456" i="16"/>
  <c r="AL454" i="16"/>
  <c r="BI454" i="16" s="1"/>
  <c r="V455" i="16"/>
  <c r="S455" i="16"/>
  <c r="AI454" i="16" l="1"/>
  <c r="AJ454" i="16" s="1"/>
  <c r="O456" i="16"/>
  <c r="AB455" i="16"/>
  <c r="AH455" i="16" s="1"/>
  <c r="Y455" i="16"/>
  <c r="P456" i="16" s="1"/>
  <c r="X455" i="16"/>
  <c r="AP455" i="16" s="1"/>
  <c r="Z455" i="16"/>
  <c r="AO456" i="16" l="1"/>
  <c r="BK455" i="16"/>
  <c r="BD456" i="16"/>
  <c r="AN454" i="16"/>
  <c r="BJ454" i="16" s="1"/>
  <c r="BH454" i="16"/>
  <c r="AL455" i="16"/>
  <c r="BI455" i="16" s="1"/>
  <c r="R457" i="16"/>
  <c r="AG455" i="16"/>
  <c r="AF455" i="16"/>
  <c r="AE455" i="16"/>
  <c r="BG455" i="16" s="1"/>
  <c r="AD455" i="16"/>
  <c r="BF455" i="16" s="1"/>
  <c r="AC455" i="16"/>
  <c r="BE455" i="16" s="1"/>
  <c r="AA456" i="16"/>
  <c r="V456" i="16"/>
  <c r="S456" i="16"/>
  <c r="AI455" i="16" l="1"/>
  <c r="AJ455" i="16" s="1"/>
  <c r="O457" i="16"/>
  <c r="AB456" i="16"/>
  <c r="Y456" i="16"/>
  <c r="P457" i="16" s="1"/>
  <c r="X456" i="16"/>
  <c r="AP456" i="16" s="1"/>
  <c r="Z456" i="16"/>
  <c r="AO457" i="16" l="1"/>
  <c r="BK456" i="16"/>
  <c r="BD457" i="16"/>
  <c r="AN455" i="16"/>
  <c r="BJ455" i="16" s="1"/>
  <c r="BH455" i="16"/>
  <c r="AA457" i="16"/>
  <c r="AG456" i="16"/>
  <c r="AF456" i="16"/>
  <c r="AE456" i="16"/>
  <c r="BG456" i="16" s="1"/>
  <c r="AD456" i="16"/>
  <c r="BF456" i="16" s="1"/>
  <c r="AC456" i="16"/>
  <c r="BE456" i="16" s="1"/>
  <c r="R458" i="16"/>
  <c r="AL456" i="16"/>
  <c r="BI456" i="16" s="1"/>
  <c r="AH456" i="16"/>
  <c r="V457" i="16"/>
  <c r="S457" i="16"/>
  <c r="AI456" i="16" l="1"/>
  <c r="AJ456" i="16" s="1"/>
  <c r="O458" i="16"/>
  <c r="AB457" i="16"/>
  <c r="Y457" i="16"/>
  <c r="P458" i="16" s="1"/>
  <c r="X457" i="16"/>
  <c r="AP457" i="16" s="1"/>
  <c r="Z457" i="16"/>
  <c r="AO458" i="16" l="1"/>
  <c r="BK457" i="16"/>
  <c r="BD458" i="16"/>
  <c r="AN456" i="16"/>
  <c r="BJ456" i="16" s="1"/>
  <c r="BH456" i="16"/>
  <c r="AL457" i="16"/>
  <c r="BI457" i="16" s="1"/>
  <c r="AG457" i="16"/>
  <c r="AF457" i="16"/>
  <c r="AE457" i="16"/>
  <c r="BG457" i="16" s="1"/>
  <c r="AD457" i="16"/>
  <c r="BF457" i="16" s="1"/>
  <c r="AC457" i="16"/>
  <c r="BE457" i="16" s="1"/>
  <c r="R459" i="16"/>
  <c r="AA458" i="16"/>
  <c r="AH457" i="16"/>
  <c r="S458" i="16"/>
  <c r="V458" i="16"/>
  <c r="AI457" i="16" l="1"/>
  <c r="AJ457" i="16" s="1"/>
  <c r="O459" i="16"/>
  <c r="AB458" i="16"/>
  <c r="Y458" i="16"/>
  <c r="P459" i="16" s="1"/>
  <c r="X458" i="16"/>
  <c r="AP458" i="16" s="1"/>
  <c r="Z458" i="16"/>
  <c r="AO459" i="16" l="1"/>
  <c r="BK458" i="16"/>
  <c r="BD459" i="16"/>
  <c r="AN457" i="16"/>
  <c r="BJ457" i="16" s="1"/>
  <c r="BH457" i="16"/>
  <c r="AA459" i="16"/>
  <c r="AG458" i="16"/>
  <c r="AF458" i="16"/>
  <c r="AE458" i="16"/>
  <c r="BG458" i="16" s="1"/>
  <c r="AD458" i="16"/>
  <c r="BF458" i="16" s="1"/>
  <c r="AC458" i="16"/>
  <c r="BE458" i="16" s="1"/>
  <c r="R460" i="16"/>
  <c r="AL458" i="16"/>
  <c r="BI458" i="16" s="1"/>
  <c r="AH458" i="16"/>
  <c r="S459" i="16"/>
  <c r="V459" i="16"/>
  <c r="O460" i="16" l="1"/>
  <c r="AI458" i="16"/>
  <c r="AJ458" i="16" s="1"/>
  <c r="AB459" i="16"/>
  <c r="Y459" i="16"/>
  <c r="P460" i="16" s="1"/>
  <c r="X459" i="16"/>
  <c r="AP459" i="16" s="1"/>
  <c r="Z459" i="16"/>
  <c r="AO460" i="16" l="1"/>
  <c r="BK459" i="16"/>
  <c r="BD460" i="16"/>
  <c r="AN458" i="16"/>
  <c r="BJ458" i="16" s="1"/>
  <c r="BH458" i="16"/>
  <c r="AL459" i="16"/>
  <c r="BI459" i="16" s="1"/>
  <c r="AG459" i="16"/>
  <c r="AE459" i="16"/>
  <c r="BG459" i="16" s="1"/>
  <c r="AF459" i="16"/>
  <c r="AD459" i="16"/>
  <c r="BF459" i="16" s="1"/>
  <c r="AC459" i="16"/>
  <c r="BE459" i="16" s="1"/>
  <c r="R461" i="16"/>
  <c r="AA460" i="16"/>
  <c r="V460" i="16"/>
  <c r="S460" i="16"/>
  <c r="AH459" i="16"/>
  <c r="AI459" i="16" l="1"/>
  <c r="AJ459" i="16" s="1"/>
  <c r="O461" i="16"/>
  <c r="AB460" i="16"/>
  <c r="Y460" i="16"/>
  <c r="P461" i="16" s="1"/>
  <c r="X460" i="16"/>
  <c r="AP460" i="16" s="1"/>
  <c r="Z460" i="16"/>
  <c r="AO461" i="16" l="1"/>
  <c r="BK460" i="16"/>
  <c r="BD461" i="16"/>
  <c r="AN459" i="16"/>
  <c r="BJ459" i="16" s="1"/>
  <c r="BH459" i="16"/>
  <c r="AA461" i="16"/>
  <c r="AG460" i="16"/>
  <c r="AF460" i="16"/>
  <c r="AE460" i="16"/>
  <c r="BG460" i="16" s="1"/>
  <c r="AD460" i="16"/>
  <c r="BF460" i="16" s="1"/>
  <c r="AC460" i="16"/>
  <c r="BE460" i="16" s="1"/>
  <c r="R462" i="16"/>
  <c r="AL460" i="16"/>
  <c r="BI460" i="16" s="1"/>
  <c r="V461" i="16"/>
  <c r="AB461" i="16" s="1"/>
  <c r="S461" i="16"/>
  <c r="AH460" i="16"/>
  <c r="AI460" i="16" l="1"/>
  <c r="AJ460" i="16" s="1"/>
  <c r="O462" i="16"/>
  <c r="Y461" i="16"/>
  <c r="P462" i="16" s="1"/>
  <c r="X461" i="16"/>
  <c r="AP461" i="16" s="1"/>
  <c r="AH461" i="16"/>
  <c r="Z461" i="16"/>
  <c r="AO462" i="16" l="1"/>
  <c r="BK461" i="16"/>
  <c r="BD462" i="16"/>
  <c r="AN460" i="16"/>
  <c r="BJ460" i="16" s="1"/>
  <c r="BH460" i="16"/>
  <c r="AC461" i="16"/>
  <c r="BE461" i="16" s="1"/>
  <c r="AL461" i="16"/>
  <c r="BI461" i="16" s="1"/>
  <c r="AG461" i="16"/>
  <c r="AF461" i="16"/>
  <c r="AE461" i="16"/>
  <c r="BG461" i="16" s="1"/>
  <c r="AD461" i="16"/>
  <c r="BF461" i="16" s="1"/>
  <c r="R463" i="16"/>
  <c r="AA462" i="16"/>
  <c r="V462" i="16"/>
  <c r="AB462" i="16" s="1"/>
  <c r="S462" i="16"/>
  <c r="AI461" i="16" l="1"/>
  <c r="AJ461" i="16" s="1"/>
  <c r="O463" i="16"/>
  <c r="Y462" i="16"/>
  <c r="P463" i="16" s="1"/>
  <c r="X462" i="16"/>
  <c r="AP462" i="16" s="1"/>
  <c r="Z462" i="16"/>
  <c r="AH462" i="16"/>
  <c r="AO463" i="16" l="1"/>
  <c r="BK462" i="16"/>
  <c r="BD463" i="16"/>
  <c r="AN461" i="16"/>
  <c r="BJ461" i="16" s="1"/>
  <c r="BH461" i="16"/>
  <c r="AC462" i="16"/>
  <c r="BE462" i="16" s="1"/>
  <c r="AA463" i="16"/>
  <c r="AG462" i="16"/>
  <c r="AF462" i="16"/>
  <c r="AE462" i="16"/>
  <c r="BG462" i="16" s="1"/>
  <c r="AD462" i="16"/>
  <c r="BF462" i="16" s="1"/>
  <c r="R464" i="16"/>
  <c r="AL462" i="16"/>
  <c r="BI462" i="16" s="1"/>
  <c r="S463" i="16"/>
  <c r="V463" i="16"/>
  <c r="O464" i="16" l="1"/>
  <c r="AI462" i="16"/>
  <c r="AJ462" i="16" s="1"/>
  <c r="AB463" i="16"/>
  <c r="Y463" i="16"/>
  <c r="P464" i="16" s="1"/>
  <c r="X463" i="16"/>
  <c r="AP463" i="16" s="1"/>
  <c r="Z463" i="16"/>
  <c r="AO464" i="16" l="1"/>
  <c r="BK463" i="16"/>
  <c r="BD464" i="16"/>
  <c r="AN462" i="16"/>
  <c r="BJ462" i="16" s="1"/>
  <c r="BH462" i="16"/>
  <c r="AL463" i="16"/>
  <c r="BI463" i="16" s="1"/>
  <c r="AG463" i="16"/>
  <c r="AF463" i="16"/>
  <c r="AE463" i="16"/>
  <c r="BG463" i="16" s="1"/>
  <c r="AD463" i="16"/>
  <c r="BF463" i="16" s="1"/>
  <c r="AC463" i="16"/>
  <c r="BE463" i="16" s="1"/>
  <c r="R465" i="16"/>
  <c r="AA464" i="16"/>
  <c r="S464" i="16"/>
  <c r="V464" i="16"/>
  <c r="AB464" i="16" s="1"/>
  <c r="AH463" i="16"/>
  <c r="AI463" i="16" l="1"/>
  <c r="AJ463" i="16" s="1"/>
  <c r="O465" i="16"/>
  <c r="Y464" i="16"/>
  <c r="P465" i="16" s="1"/>
  <c r="X464" i="16"/>
  <c r="AP464" i="16" s="1"/>
  <c r="AH464" i="16"/>
  <c r="Z464" i="16"/>
  <c r="AO465" i="16" l="1"/>
  <c r="BK464" i="16"/>
  <c r="BD465" i="16"/>
  <c r="AN463" i="16"/>
  <c r="BJ463" i="16" s="1"/>
  <c r="BH463" i="16"/>
  <c r="AC464" i="16"/>
  <c r="BE464" i="16" s="1"/>
  <c r="AA465" i="16"/>
  <c r="AG464" i="16"/>
  <c r="AF464" i="16"/>
  <c r="AE464" i="16"/>
  <c r="BG464" i="16" s="1"/>
  <c r="AD464" i="16"/>
  <c r="BF464" i="16" s="1"/>
  <c r="R466" i="16"/>
  <c r="AL464" i="16"/>
  <c r="BI464" i="16" s="1"/>
  <c r="V465" i="16"/>
  <c r="S465" i="16"/>
  <c r="AI464" i="16" l="1"/>
  <c r="AJ464" i="16" s="1"/>
  <c r="O466" i="16"/>
  <c r="AB465" i="16"/>
  <c r="Y465" i="16"/>
  <c r="P466" i="16" s="1"/>
  <c r="X465" i="16"/>
  <c r="AP465" i="16" s="1"/>
  <c r="Z465" i="16"/>
  <c r="AO466" i="16" l="1"/>
  <c r="BK465" i="16"/>
  <c r="BD466" i="16"/>
  <c r="AN464" i="16"/>
  <c r="BJ464" i="16" s="1"/>
  <c r="BH464" i="16"/>
  <c r="S466" i="16"/>
  <c r="X466" i="16" s="1"/>
  <c r="AL465" i="16"/>
  <c r="BI465" i="16" s="1"/>
  <c r="AG465" i="16"/>
  <c r="AF465" i="16"/>
  <c r="AE465" i="16"/>
  <c r="BG465" i="16" s="1"/>
  <c r="AD465" i="16"/>
  <c r="BF465" i="16" s="1"/>
  <c r="AC465" i="16"/>
  <c r="BE465" i="16" s="1"/>
  <c r="R467" i="16"/>
  <c r="AA466" i="16"/>
  <c r="AH465" i="16"/>
  <c r="V466" i="16"/>
  <c r="AB466" i="16" s="1"/>
  <c r="AP466" i="16" l="1"/>
  <c r="BK466" i="16" s="1"/>
  <c r="Z466" i="16"/>
  <c r="AA467" i="16" s="1"/>
  <c r="AI465" i="16"/>
  <c r="AJ465" i="16" s="1"/>
  <c r="Y466" i="16"/>
  <c r="P467" i="16" s="1"/>
  <c r="V467" i="16" s="1"/>
  <c r="AG466" i="16"/>
  <c r="AE466" i="16"/>
  <c r="BG466" i="16" s="1"/>
  <c r="AF466" i="16"/>
  <c r="AC466" i="16"/>
  <c r="BE466" i="16" s="1"/>
  <c r="AD466" i="16"/>
  <c r="BF466" i="16" s="1"/>
  <c r="O467" i="16"/>
  <c r="AH466" i="16"/>
  <c r="AO467" i="16" l="1"/>
  <c r="BD467" i="16"/>
  <c r="AL466" i="16"/>
  <c r="BI466" i="16" s="1"/>
  <c r="AI466" i="16"/>
  <c r="AJ466" i="16" s="1"/>
  <c r="AN465" i="16"/>
  <c r="BJ465" i="16" s="1"/>
  <c r="BH465" i="16"/>
  <c r="R468" i="16"/>
  <c r="AB467" i="16"/>
  <c r="S467" i="16"/>
  <c r="O468" i="16" s="1"/>
  <c r="AO468" i="16" l="1"/>
  <c r="BD468" i="16"/>
  <c r="AN466" i="16"/>
  <c r="BJ466" i="16" s="1"/>
  <c r="BH466" i="16"/>
  <c r="Y467" i="16"/>
  <c r="P468" i="16" s="1"/>
  <c r="X467" i="16"/>
  <c r="AP467" i="16" s="1"/>
  <c r="Z467" i="16"/>
  <c r="AH467" i="16"/>
  <c r="BK467" i="16" l="1"/>
  <c r="AC467" i="16"/>
  <c r="BE467" i="16" s="1"/>
  <c r="AL467" i="16"/>
  <c r="BI467" i="16" s="1"/>
  <c r="AG467" i="16"/>
  <c r="AF467" i="16"/>
  <c r="AE467" i="16"/>
  <c r="BG467" i="16" s="1"/>
  <c r="AD467" i="16"/>
  <c r="BF467" i="16" s="1"/>
  <c r="R469" i="16"/>
  <c r="AA468" i="16"/>
  <c r="S468" i="16"/>
  <c r="V468" i="16"/>
  <c r="AB468" i="16" s="1"/>
  <c r="AI467" i="16" l="1"/>
  <c r="O469" i="16"/>
  <c r="Y468" i="16"/>
  <c r="P469" i="16" s="1"/>
  <c r="X468" i="16"/>
  <c r="AP468" i="16" s="1"/>
  <c r="AH468" i="16"/>
  <c r="Z468" i="16"/>
  <c r="AO469" i="16" l="1"/>
  <c r="BK468" i="16"/>
  <c r="BD469" i="16"/>
  <c r="AC468" i="16"/>
  <c r="BE468" i="16" s="1"/>
  <c r="AA469" i="16"/>
  <c r="AJ467" i="16"/>
  <c r="AG468" i="16"/>
  <c r="AF468" i="16"/>
  <c r="AE468" i="16"/>
  <c r="BG468" i="16" s="1"/>
  <c r="AD468" i="16"/>
  <c r="BF468" i="16" s="1"/>
  <c r="R470" i="16"/>
  <c r="AL468" i="16"/>
  <c r="BI468" i="16" s="1"/>
  <c r="S469" i="16"/>
  <c r="V469" i="16"/>
  <c r="AB469" i="16" s="1"/>
  <c r="AN467" i="16" l="1"/>
  <c r="BJ467" i="16" s="1"/>
  <c r="BH467" i="16"/>
  <c r="AI468" i="16"/>
  <c r="AJ468" i="16" s="1"/>
  <c r="O470" i="16"/>
  <c r="Y469" i="16"/>
  <c r="P470" i="16" s="1"/>
  <c r="X469" i="16"/>
  <c r="AP469" i="16" s="1"/>
  <c r="AH469" i="16"/>
  <c r="Z469" i="16"/>
  <c r="AO470" i="16" l="1"/>
  <c r="BK469" i="16"/>
  <c r="BD470" i="16"/>
  <c r="AN468" i="16"/>
  <c r="BJ468" i="16" s="1"/>
  <c r="BH468" i="16"/>
  <c r="AC469" i="16"/>
  <c r="BE469" i="16" s="1"/>
  <c r="AL469" i="16"/>
  <c r="BI469" i="16" s="1"/>
  <c r="AG469" i="16"/>
  <c r="AF469" i="16"/>
  <c r="AE469" i="16"/>
  <c r="BG469" i="16" s="1"/>
  <c r="AD469" i="16"/>
  <c r="BF469" i="16" s="1"/>
  <c r="R471" i="16"/>
  <c r="AA470" i="16"/>
  <c r="V470" i="16"/>
  <c r="AB470" i="16" s="1"/>
  <c r="S470" i="16"/>
  <c r="AI469" i="16" l="1"/>
  <c r="AJ469" i="16" s="1"/>
  <c r="O471" i="16"/>
  <c r="Y470" i="16"/>
  <c r="P471" i="16" s="1"/>
  <c r="X470" i="16"/>
  <c r="AP470" i="16" s="1"/>
  <c r="AH470" i="16"/>
  <c r="Z470" i="16"/>
  <c r="AO471" i="16" l="1"/>
  <c r="BK470" i="16"/>
  <c r="BD471" i="16"/>
  <c r="AN469" i="16"/>
  <c r="BJ469" i="16" s="1"/>
  <c r="BH469" i="16"/>
  <c r="AC470" i="16"/>
  <c r="BE470" i="16" s="1"/>
  <c r="AA471" i="16"/>
  <c r="AG470" i="16"/>
  <c r="AF470" i="16"/>
  <c r="AE470" i="16"/>
  <c r="BG470" i="16" s="1"/>
  <c r="AD470" i="16"/>
  <c r="BF470" i="16" s="1"/>
  <c r="R472" i="16"/>
  <c r="AL470" i="16"/>
  <c r="BI470" i="16" s="1"/>
  <c r="S471" i="16"/>
  <c r="V471" i="16"/>
  <c r="AB471" i="16" s="1"/>
  <c r="AI470" i="16" l="1"/>
  <c r="AJ470" i="16" s="1"/>
  <c r="O472" i="16"/>
  <c r="Y471" i="16"/>
  <c r="P472" i="16" s="1"/>
  <c r="X471" i="16"/>
  <c r="AP471" i="16" s="1"/>
  <c r="AH471" i="16"/>
  <c r="Z471" i="16"/>
  <c r="AO472" i="16" l="1"/>
  <c r="BK471" i="16"/>
  <c r="BD472" i="16"/>
  <c r="AN470" i="16"/>
  <c r="BJ470" i="16" s="1"/>
  <c r="BH470" i="16"/>
  <c r="AC471" i="16"/>
  <c r="BE471" i="16" s="1"/>
  <c r="AL471" i="16"/>
  <c r="BI471" i="16" s="1"/>
  <c r="AG471" i="16"/>
  <c r="AF471" i="16"/>
  <c r="AE471" i="16"/>
  <c r="BG471" i="16" s="1"/>
  <c r="AD471" i="16"/>
  <c r="BF471" i="16" s="1"/>
  <c r="R473" i="16"/>
  <c r="AA472" i="16"/>
  <c r="S472" i="16"/>
  <c r="V472" i="16"/>
  <c r="AB472" i="16" s="1"/>
  <c r="AI471" i="16" l="1"/>
  <c r="AJ471" i="16" s="1"/>
  <c r="O473" i="16"/>
  <c r="Y472" i="16"/>
  <c r="P473" i="16" s="1"/>
  <c r="X472" i="16"/>
  <c r="AP472" i="16" s="1"/>
  <c r="AH472" i="16"/>
  <c r="Z472" i="16"/>
  <c r="AO473" i="16" l="1"/>
  <c r="BK472" i="16"/>
  <c r="BD473" i="16"/>
  <c r="AN471" i="16"/>
  <c r="BJ471" i="16" s="1"/>
  <c r="BH471" i="16"/>
  <c r="AC472" i="16"/>
  <c r="BE472" i="16" s="1"/>
  <c r="AA473" i="16"/>
  <c r="AG472" i="16"/>
  <c r="AF472" i="16"/>
  <c r="AE472" i="16"/>
  <c r="BG472" i="16" s="1"/>
  <c r="AD472" i="16"/>
  <c r="BF472" i="16" s="1"/>
  <c r="R474" i="16"/>
  <c r="AL472" i="16"/>
  <c r="BI472" i="16" s="1"/>
  <c r="V473" i="16"/>
  <c r="AB473" i="16" s="1"/>
  <c r="S473" i="16"/>
  <c r="AI472" i="16" l="1"/>
  <c r="AJ472" i="16" s="1"/>
  <c r="O474" i="16"/>
  <c r="Y473" i="16"/>
  <c r="P474" i="16" s="1"/>
  <c r="X473" i="16"/>
  <c r="AP473" i="16" s="1"/>
  <c r="AH473" i="16"/>
  <c r="Z473" i="16"/>
  <c r="AO474" i="16" l="1"/>
  <c r="BK473" i="16"/>
  <c r="BD474" i="16"/>
  <c r="AN472" i="16"/>
  <c r="BJ472" i="16" s="1"/>
  <c r="BH472" i="16"/>
  <c r="AC473" i="16"/>
  <c r="BE473" i="16" s="1"/>
  <c r="AL473" i="16"/>
  <c r="BI473" i="16" s="1"/>
  <c r="AG473" i="16"/>
  <c r="AF473" i="16"/>
  <c r="AE473" i="16"/>
  <c r="BG473" i="16" s="1"/>
  <c r="AD473" i="16"/>
  <c r="BF473" i="16" s="1"/>
  <c r="R475" i="16"/>
  <c r="AA474" i="16"/>
  <c r="V474" i="16"/>
  <c r="S474" i="16"/>
  <c r="AI473" i="16" l="1"/>
  <c r="AJ473" i="16" s="1"/>
  <c r="O475" i="16"/>
  <c r="AB474" i="16"/>
  <c r="AH474" i="16" s="1"/>
  <c r="Y474" i="16"/>
  <c r="P475" i="16" s="1"/>
  <c r="X474" i="16"/>
  <c r="AP474" i="16" s="1"/>
  <c r="Z474" i="16"/>
  <c r="AO475" i="16" l="1"/>
  <c r="BK474" i="16"/>
  <c r="BD475" i="16"/>
  <c r="AN473" i="16"/>
  <c r="BJ473" i="16" s="1"/>
  <c r="BH473" i="16"/>
  <c r="R476" i="16"/>
  <c r="AA475" i="16"/>
  <c r="AG474" i="16"/>
  <c r="AF474" i="16"/>
  <c r="AE474" i="16"/>
  <c r="BG474" i="16" s="1"/>
  <c r="AD474" i="16"/>
  <c r="BF474" i="16" s="1"/>
  <c r="AC474" i="16"/>
  <c r="BE474" i="16" s="1"/>
  <c r="AL474" i="16"/>
  <c r="BI474" i="16" s="1"/>
  <c r="S475" i="16"/>
  <c r="V475" i="16"/>
  <c r="AB475" i="16" s="1"/>
  <c r="AI474" i="16" l="1"/>
  <c r="AJ474" i="16" s="1"/>
  <c r="O476" i="16"/>
  <c r="Y475" i="16"/>
  <c r="P476" i="16" s="1"/>
  <c r="X475" i="16"/>
  <c r="AP475" i="16" s="1"/>
  <c r="Z475" i="16"/>
  <c r="AO476" i="16" l="1"/>
  <c r="BK475" i="16"/>
  <c r="BD476" i="16"/>
  <c r="AN474" i="16"/>
  <c r="BJ474" i="16" s="1"/>
  <c r="BH474" i="16"/>
  <c r="AC475" i="16"/>
  <c r="BE475" i="16" s="1"/>
  <c r="AL475" i="16"/>
  <c r="BI475" i="16" s="1"/>
  <c r="AG475" i="16"/>
  <c r="AF475" i="16"/>
  <c r="AE475" i="16"/>
  <c r="BG475" i="16" s="1"/>
  <c r="AD475" i="16"/>
  <c r="BF475" i="16" s="1"/>
  <c r="R477" i="16"/>
  <c r="AA476" i="16"/>
  <c r="S476" i="16"/>
  <c r="V476" i="16"/>
  <c r="AH475" i="16"/>
  <c r="AI475" i="16" l="1"/>
  <c r="AJ475" i="16" s="1"/>
  <c r="O477" i="16"/>
  <c r="AB476" i="16"/>
  <c r="Y476" i="16"/>
  <c r="P477" i="16" s="1"/>
  <c r="X476" i="16"/>
  <c r="AP476" i="16" s="1"/>
  <c r="Z476" i="16"/>
  <c r="AO477" i="16" l="1"/>
  <c r="BK476" i="16"/>
  <c r="BD477" i="16"/>
  <c r="AN475" i="16"/>
  <c r="BJ475" i="16" s="1"/>
  <c r="BH475" i="16"/>
  <c r="R478" i="16"/>
  <c r="AA477" i="16"/>
  <c r="AG476" i="16"/>
  <c r="AF476" i="16"/>
  <c r="AE476" i="16"/>
  <c r="BG476" i="16" s="1"/>
  <c r="AD476" i="16"/>
  <c r="BF476" i="16" s="1"/>
  <c r="AC476" i="16"/>
  <c r="BE476" i="16" s="1"/>
  <c r="AL476" i="16"/>
  <c r="BI476" i="16" s="1"/>
  <c r="V477" i="16"/>
  <c r="AB477" i="16" s="1"/>
  <c r="S477" i="16"/>
  <c r="AH476" i="16"/>
  <c r="AI476" i="16" l="1"/>
  <c r="AJ476" i="16" s="1"/>
  <c r="O478" i="16"/>
  <c r="Y477" i="16"/>
  <c r="P478" i="16" s="1"/>
  <c r="X477" i="16"/>
  <c r="AP477" i="16" s="1"/>
  <c r="Z477" i="16"/>
  <c r="AO478" i="16" l="1"/>
  <c r="BK477" i="16"/>
  <c r="BD478" i="16"/>
  <c r="AN476" i="16"/>
  <c r="BJ476" i="16" s="1"/>
  <c r="BH476" i="16"/>
  <c r="AC477" i="16"/>
  <c r="BE477" i="16" s="1"/>
  <c r="AL477" i="16"/>
  <c r="BI477" i="16" s="1"/>
  <c r="AG477" i="16"/>
  <c r="AF477" i="16"/>
  <c r="AE477" i="16"/>
  <c r="BG477" i="16" s="1"/>
  <c r="AD477" i="16"/>
  <c r="BF477" i="16" s="1"/>
  <c r="R479" i="16"/>
  <c r="AA478" i="16"/>
  <c r="AH477" i="16"/>
  <c r="V478" i="16"/>
  <c r="AB478" i="16" s="1"/>
  <c r="S478" i="16"/>
  <c r="AI477" i="16" l="1"/>
  <c r="AJ477" i="16" s="1"/>
  <c r="O479" i="16"/>
  <c r="Y478" i="16"/>
  <c r="P479" i="16" s="1"/>
  <c r="X478" i="16"/>
  <c r="AP478" i="16" s="1"/>
  <c r="AH478" i="16"/>
  <c r="Z478" i="16"/>
  <c r="AO479" i="16" l="1"/>
  <c r="BK478" i="16"/>
  <c r="BD479" i="16"/>
  <c r="AN477" i="16"/>
  <c r="BJ477" i="16" s="1"/>
  <c r="BH477" i="16"/>
  <c r="AC478" i="16"/>
  <c r="BE478" i="16" s="1"/>
  <c r="AA479" i="16"/>
  <c r="R480" i="16"/>
  <c r="AG478" i="16"/>
  <c r="AF478" i="16"/>
  <c r="AE478" i="16"/>
  <c r="BG478" i="16" s="1"/>
  <c r="AD478" i="16"/>
  <c r="BF478" i="16" s="1"/>
  <c r="AL478" i="16"/>
  <c r="BI478" i="16" s="1"/>
  <c r="S479" i="16"/>
  <c r="V479" i="16"/>
  <c r="AB479" i="16" s="1"/>
  <c r="AI478" i="16" l="1"/>
  <c r="AJ478" i="16" s="1"/>
  <c r="O480" i="16"/>
  <c r="Y479" i="16"/>
  <c r="P480" i="16" s="1"/>
  <c r="X479" i="16"/>
  <c r="AP479" i="16" s="1"/>
  <c r="AH479" i="16"/>
  <c r="Z479" i="16"/>
  <c r="AO480" i="16" l="1"/>
  <c r="BK479" i="16"/>
  <c r="BD480" i="16"/>
  <c r="AN478" i="16"/>
  <c r="BJ478" i="16" s="1"/>
  <c r="BH478" i="16"/>
  <c r="AC479" i="16"/>
  <c r="BE479" i="16" s="1"/>
  <c r="R481" i="16"/>
  <c r="AL479" i="16"/>
  <c r="BI479" i="16" s="1"/>
  <c r="AG479" i="16"/>
  <c r="AF479" i="16"/>
  <c r="AE479" i="16"/>
  <c r="BG479" i="16" s="1"/>
  <c r="AD479" i="16"/>
  <c r="BF479" i="16" s="1"/>
  <c r="AA480" i="16"/>
  <c r="S480" i="16"/>
  <c r="V480" i="16"/>
  <c r="O481" i="16" l="1"/>
  <c r="AI479" i="16"/>
  <c r="AJ479" i="16" s="1"/>
  <c r="AB480" i="16"/>
  <c r="Y480" i="16"/>
  <c r="P481" i="16" s="1"/>
  <c r="X480" i="16"/>
  <c r="AP480" i="16" s="1"/>
  <c r="Z480" i="16"/>
  <c r="AO481" i="16" l="1"/>
  <c r="BK480" i="16"/>
  <c r="BD481" i="16"/>
  <c r="AN479" i="16"/>
  <c r="BJ479" i="16" s="1"/>
  <c r="BH479" i="16"/>
  <c r="R482" i="16"/>
  <c r="AA481" i="16"/>
  <c r="AG480" i="16"/>
  <c r="AF480" i="16"/>
  <c r="AE480" i="16"/>
  <c r="BG480" i="16" s="1"/>
  <c r="AD480" i="16"/>
  <c r="BF480" i="16" s="1"/>
  <c r="AC480" i="16"/>
  <c r="BE480" i="16" s="1"/>
  <c r="AL480" i="16"/>
  <c r="BI480" i="16" s="1"/>
  <c r="V481" i="16"/>
  <c r="S481" i="16"/>
  <c r="AH480" i="16"/>
  <c r="AI480" i="16" l="1"/>
  <c r="AJ480" i="16" s="1"/>
  <c r="O482" i="16"/>
  <c r="AB481" i="16"/>
  <c r="AH481" i="16" s="1"/>
  <c r="Y481" i="16"/>
  <c r="P482" i="16" s="1"/>
  <c r="X481" i="16"/>
  <c r="AP481" i="16" s="1"/>
  <c r="Z481" i="16"/>
  <c r="AO482" i="16" l="1"/>
  <c r="BK481" i="16"/>
  <c r="BD482" i="16"/>
  <c r="AN480" i="16"/>
  <c r="BJ480" i="16" s="1"/>
  <c r="BH480" i="16"/>
  <c r="AL481" i="16"/>
  <c r="BI481" i="16" s="1"/>
  <c r="R483" i="16"/>
  <c r="AG481" i="16"/>
  <c r="AF481" i="16"/>
  <c r="AE481" i="16"/>
  <c r="BG481" i="16" s="1"/>
  <c r="AD481" i="16"/>
  <c r="BF481" i="16" s="1"/>
  <c r="AC481" i="16"/>
  <c r="BE481" i="16" s="1"/>
  <c r="AA482" i="16"/>
  <c r="S482" i="16"/>
  <c r="V482" i="16"/>
  <c r="O483" i="16" l="1"/>
  <c r="AI481" i="16"/>
  <c r="AJ481" i="16" s="1"/>
  <c r="AB482" i="16"/>
  <c r="Y482" i="16"/>
  <c r="P483" i="16" s="1"/>
  <c r="X482" i="16"/>
  <c r="AP482" i="16" s="1"/>
  <c r="Z482" i="16"/>
  <c r="AO483" i="16" l="1"/>
  <c r="BK482" i="16"/>
  <c r="BD483" i="16"/>
  <c r="R484" i="16"/>
  <c r="AN481" i="16"/>
  <c r="BJ481" i="16" s="1"/>
  <c r="BH481" i="16"/>
  <c r="AA483" i="16"/>
  <c r="AG482" i="16"/>
  <c r="AF482" i="16"/>
  <c r="AE482" i="16"/>
  <c r="BG482" i="16" s="1"/>
  <c r="AD482" i="16"/>
  <c r="BF482" i="16" s="1"/>
  <c r="AC482" i="16"/>
  <c r="BE482" i="16" s="1"/>
  <c r="AL482" i="16"/>
  <c r="BI482" i="16" s="1"/>
  <c r="S483" i="16"/>
  <c r="V483" i="16"/>
  <c r="AH482" i="16"/>
  <c r="AI482" i="16" l="1"/>
  <c r="AJ482" i="16" s="1"/>
  <c r="O484" i="16"/>
  <c r="AB483" i="16"/>
  <c r="AH483" i="16" s="1"/>
  <c r="Y483" i="16"/>
  <c r="P484" i="16" s="1"/>
  <c r="X483" i="16"/>
  <c r="AP483" i="16" s="1"/>
  <c r="Z483" i="16"/>
  <c r="AO484" i="16" l="1"/>
  <c r="BK483" i="16"/>
  <c r="BD484" i="16"/>
  <c r="AN482" i="16"/>
  <c r="BJ482" i="16" s="1"/>
  <c r="BH482" i="16"/>
  <c r="R485" i="16"/>
  <c r="AL483" i="16"/>
  <c r="BI483" i="16" s="1"/>
  <c r="AG483" i="16"/>
  <c r="AF483" i="16"/>
  <c r="AE483" i="16"/>
  <c r="BG483" i="16" s="1"/>
  <c r="AD483" i="16"/>
  <c r="BF483" i="16" s="1"/>
  <c r="AC483" i="16"/>
  <c r="BE483" i="16" s="1"/>
  <c r="AA484" i="16"/>
  <c r="V484" i="16"/>
  <c r="AB484" i="16" s="1"/>
  <c r="S484" i="16"/>
  <c r="AI483" i="16" l="1"/>
  <c r="AJ483" i="16" s="1"/>
  <c r="O485" i="16"/>
  <c r="Y484" i="16"/>
  <c r="P485" i="16" s="1"/>
  <c r="X484" i="16"/>
  <c r="AP484" i="16" s="1"/>
  <c r="Z484" i="16"/>
  <c r="AO485" i="16" l="1"/>
  <c r="BK484" i="16"/>
  <c r="BD485" i="16"/>
  <c r="AN483" i="16"/>
  <c r="BJ483" i="16" s="1"/>
  <c r="BH483" i="16"/>
  <c r="AC484" i="16"/>
  <c r="BE484" i="16" s="1"/>
  <c r="AA485" i="16"/>
  <c r="AG484" i="16"/>
  <c r="AF484" i="16"/>
  <c r="AE484" i="16"/>
  <c r="BG484" i="16" s="1"/>
  <c r="AD484" i="16"/>
  <c r="BF484" i="16" s="1"/>
  <c r="R486" i="16"/>
  <c r="AL484" i="16"/>
  <c r="BI484" i="16" s="1"/>
  <c r="AH484" i="16"/>
  <c r="S485" i="16"/>
  <c r="V485" i="16"/>
  <c r="AB485" i="16" s="1"/>
  <c r="AI484" i="16" l="1"/>
  <c r="AJ484" i="16" s="1"/>
  <c r="O486" i="16"/>
  <c r="Y485" i="16"/>
  <c r="P486" i="16" s="1"/>
  <c r="X485" i="16"/>
  <c r="AP485" i="16" s="1"/>
  <c r="AH485" i="16"/>
  <c r="Z485" i="16"/>
  <c r="AO486" i="16" l="1"/>
  <c r="BK485" i="16"/>
  <c r="BD486" i="16"/>
  <c r="AN484" i="16"/>
  <c r="BJ484" i="16" s="1"/>
  <c r="BH484" i="16"/>
  <c r="AC485" i="16"/>
  <c r="BE485" i="16" s="1"/>
  <c r="AL485" i="16"/>
  <c r="BI485" i="16" s="1"/>
  <c r="AG485" i="16"/>
  <c r="AF485" i="16"/>
  <c r="AE485" i="16"/>
  <c r="BG485" i="16" s="1"/>
  <c r="AD485" i="16"/>
  <c r="BF485" i="16" s="1"/>
  <c r="R487" i="16"/>
  <c r="AA486" i="16"/>
  <c r="V486" i="16"/>
  <c r="AB486" i="16" s="1"/>
  <c r="S486" i="16"/>
  <c r="AI485" i="16" l="1"/>
  <c r="AJ485" i="16" s="1"/>
  <c r="O487" i="16"/>
  <c r="Y486" i="16"/>
  <c r="P487" i="16" s="1"/>
  <c r="X486" i="16"/>
  <c r="AP486" i="16" s="1"/>
  <c r="AH486" i="16"/>
  <c r="Z486" i="16"/>
  <c r="AO487" i="16" l="1"/>
  <c r="BK486" i="16"/>
  <c r="BD487" i="16"/>
  <c r="AN485" i="16"/>
  <c r="BJ485" i="16" s="1"/>
  <c r="BH485" i="16"/>
  <c r="AC486" i="16"/>
  <c r="BE486" i="16" s="1"/>
  <c r="AA487" i="16"/>
  <c r="R488" i="16"/>
  <c r="AG486" i="16"/>
  <c r="AF486" i="16"/>
  <c r="AE486" i="16"/>
  <c r="BG486" i="16" s="1"/>
  <c r="AD486" i="16"/>
  <c r="BF486" i="16" s="1"/>
  <c r="AL486" i="16"/>
  <c r="BI486" i="16" s="1"/>
  <c r="V487" i="16"/>
  <c r="S487" i="16"/>
  <c r="AI486" i="16" l="1"/>
  <c r="AJ486" i="16" s="1"/>
  <c r="O488" i="16"/>
  <c r="AB487" i="16"/>
  <c r="Y487" i="16"/>
  <c r="P488" i="16" s="1"/>
  <c r="X487" i="16"/>
  <c r="AP487" i="16" s="1"/>
  <c r="Z487" i="16"/>
  <c r="AO488" i="16" l="1"/>
  <c r="BK487" i="16"/>
  <c r="BD488" i="16"/>
  <c r="AN486" i="16"/>
  <c r="BJ486" i="16" s="1"/>
  <c r="BH486" i="16"/>
  <c r="AL487" i="16"/>
  <c r="BI487" i="16" s="1"/>
  <c r="AG487" i="16"/>
  <c r="AF487" i="16"/>
  <c r="AE487" i="16"/>
  <c r="BG487" i="16" s="1"/>
  <c r="AD487" i="16"/>
  <c r="BF487" i="16" s="1"/>
  <c r="AC487" i="16"/>
  <c r="BE487" i="16" s="1"/>
  <c r="R489" i="16"/>
  <c r="AA488" i="16"/>
  <c r="AH487" i="16"/>
  <c r="S488" i="16"/>
  <c r="V488" i="16"/>
  <c r="AB488" i="16" s="1"/>
  <c r="AI487" i="16" l="1"/>
  <c r="AJ487" i="16" s="1"/>
  <c r="O489" i="16"/>
  <c r="Y488" i="16"/>
  <c r="P489" i="16" s="1"/>
  <c r="X488" i="16"/>
  <c r="AP488" i="16" s="1"/>
  <c r="AH488" i="16"/>
  <c r="Z488" i="16"/>
  <c r="AO489" i="16" l="1"/>
  <c r="BK488" i="16"/>
  <c r="BD489" i="16"/>
  <c r="AN487" i="16"/>
  <c r="BJ487" i="16" s="1"/>
  <c r="BH487" i="16"/>
  <c r="AC488" i="16"/>
  <c r="BE488" i="16" s="1"/>
  <c r="AA489" i="16"/>
  <c r="AG488" i="16"/>
  <c r="AF488" i="16"/>
  <c r="AE488" i="16"/>
  <c r="BG488" i="16" s="1"/>
  <c r="AD488" i="16"/>
  <c r="BF488" i="16" s="1"/>
  <c r="R490" i="16"/>
  <c r="AL488" i="16"/>
  <c r="BI488" i="16" s="1"/>
  <c r="S489" i="16"/>
  <c r="V489" i="16"/>
  <c r="AB489" i="16" s="1"/>
  <c r="AI488" i="16" l="1"/>
  <c r="AJ488" i="16" s="1"/>
  <c r="O490" i="16"/>
  <c r="Y489" i="16"/>
  <c r="P490" i="16" s="1"/>
  <c r="X489" i="16"/>
  <c r="AP489" i="16" s="1"/>
  <c r="AH489" i="16"/>
  <c r="Z489" i="16"/>
  <c r="AO490" i="16" l="1"/>
  <c r="BK489" i="16"/>
  <c r="BD490" i="16"/>
  <c r="AN488" i="16"/>
  <c r="BJ488" i="16" s="1"/>
  <c r="BH488" i="16"/>
  <c r="AC489" i="16"/>
  <c r="BE489" i="16" s="1"/>
  <c r="AL489" i="16"/>
  <c r="BI489" i="16" s="1"/>
  <c r="AG489" i="16"/>
  <c r="AF489" i="16"/>
  <c r="AE489" i="16"/>
  <c r="BG489" i="16" s="1"/>
  <c r="AD489" i="16"/>
  <c r="BF489" i="16" s="1"/>
  <c r="R491" i="16"/>
  <c r="AA490" i="16"/>
  <c r="V490" i="16"/>
  <c r="S490" i="16"/>
  <c r="AI489" i="16" l="1"/>
  <c r="AJ489" i="16" s="1"/>
  <c r="O491" i="16"/>
  <c r="AB490" i="16"/>
  <c r="Y490" i="16"/>
  <c r="P491" i="16" s="1"/>
  <c r="X490" i="16"/>
  <c r="AP490" i="16" s="1"/>
  <c r="Z490" i="16"/>
  <c r="AO491" i="16" l="1"/>
  <c r="BK490" i="16"/>
  <c r="BD491" i="16"/>
  <c r="AN489" i="16"/>
  <c r="BJ489" i="16" s="1"/>
  <c r="BH489" i="16"/>
  <c r="AA491" i="16"/>
  <c r="AG490" i="16"/>
  <c r="AF490" i="16"/>
  <c r="AE490" i="16"/>
  <c r="BG490" i="16" s="1"/>
  <c r="AD490" i="16"/>
  <c r="BF490" i="16" s="1"/>
  <c r="AC490" i="16"/>
  <c r="BE490" i="16" s="1"/>
  <c r="R492" i="16"/>
  <c r="AL490" i="16"/>
  <c r="BI490" i="16" s="1"/>
  <c r="AH490" i="16"/>
  <c r="S491" i="16"/>
  <c r="V491" i="16"/>
  <c r="AB491" i="16" s="1"/>
  <c r="AI490" i="16" l="1"/>
  <c r="AJ490" i="16" s="1"/>
  <c r="O492" i="16"/>
  <c r="Y491" i="16"/>
  <c r="P492" i="16" s="1"/>
  <c r="X491" i="16"/>
  <c r="AP491" i="16" s="1"/>
  <c r="AH491" i="16"/>
  <c r="Z491" i="16"/>
  <c r="AO492" i="16" l="1"/>
  <c r="BK491" i="16"/>
  <c r="BD492" i="16"/>
  <c r="AN490" i="16"/>
  <c r="BJ490" i="16" s="1"/>
  <c r="BH490" i="16"/>
  <c r="AC491" i="16"/>
  <c r="BE491" i="16" s="1"/>
  <c r="AL491" i="16"/>
  <c r="BI491" i="16" s="1"/>
  <c r="AG491" i="16"/>
  <c r="AF491" i="16"/>
  <c r="AE491" i="16"/>
  <c r="BG491" i="16" s="1"/>
  <c r="AD491" i="16"/>
  <c r="BF491" i="16" s="1"/>
  <c r="R493" i="16"/>
  <c r="AA492" i="16"/>
  <c r="V492" i="16"/>
  <c r="AB492" i="16" s="1"/>
  <c r="S492" i="16"/>
  <c r="AI491" i="16" l="1"/>
  <c r="AJ491" i="16" s="1"/>
  <c r="O493" i="16"/>
  <c r="Y492" i="16"/>
  <c r="P493" i="16" s="1"/>
  <c r="X492" i="16"/>
  <c r="AP492" i="16" s="1"/>
  <c r="Z492" i="16"/>
  <c r="AH492" i="16"/>
  <c r="AO493" i="16" l="1"/>
  <c r="BK492" i="16"/>
  <c r="BD493" i="16"/>
  <c r="AN491" i="16"/>
  <c r="BJ491" i="16" s="1"/>
  <c r="BH491" i="16"/>
  <c r="AG492" i="16"/>
  <c r="AA493" i="16"/>
  <c r="AF492" i="16"/>
  <c r="AE492" i="16"/>
  <c r="BG492" i="16" s="1"/>
  <c r="AD492" i="16"/>
  <c r="BF492" i="16" s="1"/>
  <c r="AC492" i="16"/>
  <c r="BE492" i="16" s="1"/>
  <c r="R494" i="16"/>
  <c r="AL492" i="16"/>
  <c r="BI492" i="16" s="1"/>
  <c r="V493" i="16"/>
  <c r="AB493" i="16" s="1"/>
  <c r="S493" i="16"/>
  <c r="AI492" i="16" l="1"/>
  <c r="AJ492" i="16" s="1"/>
  <c r="O494" i="16"/>
  <c r="Y493" i="16"/>
  <c r="P494" i="16" s="1"/>
  <c r="X493" i="16"/>
  <c r="AP493" i="16" s="1"/>
  <c r="Z493" i="16"/>
  <c r="AO494" i="16" l="1"/>
  <c r="BK493" i="16"/>
  <c r="BD494" i="16"/>
  <c r="AN492" i="16"/>
  <c r="BJ492" i="16" s="1"/>
  <c r="BH492" i="16"/>
  <c r="AC493" i="16"/>
  <c r="BE493" i="16" s="1"/>
  <c r="R495" i="16"/>
  <c r="AL493" i="16"/>
  <c r="BI493" i="16" s="1"/>
  <c r="AG493" i="16"/>
  <c r="AF493" i="16"/>
  <c r="AE493" i="16"/>
  <c r="BG493" i="16" s="1"/>
  <c r="AD493" i="16"/>
  <c r="BF493" i="16" s="1"/>
  <c r="AA494" i="16"/>
  <c r="V494" i="16"/>
  <c r="AB494" i="16" s="1"/>
  <c r="S494" i="16"/>
  <c r="AH493" i="16"/>
  <c r="AI493" i="16" l="1"/>
  <c r="AJ493" i="16" s="1"/>
  <c r="O495" i="16"/>
  <c r="Y494" i="16"/>
  <c r="P495" i="16" s="1"/>
  <c r="X494" i="16"/>
  <c r="AP494" i="16" s="1"/>
  <c r="Z494" i="16"/>
  <c r="AO495" i="16" l="1"/>
  <c r="BK494" i="16"/>
  <c r="BD495" i="16"/>
  <c r="AN493" i="16"/>
  <c r="BJ493" i="16" s="1"/>
  <c r="BH493" i="16"/>
  <c r="AC494" i="16"/>
  <c r="BE494" i="16" s="1"/>
  <c r="AA495" i="16"/>
  <c r="AG494" i="16"/>
  <c r="AF494" i="16"/>
  <c r="AE494" i="16"/>
  <c r="BG494" i="16" s="1"/>
  <c r="AD494" i="16"/>
  <c r="BF494" i="16" s="1"/>
  <c r="R496" i="16"/>
  <c r="AL494" i="16"/>
  <c r="BI494" i="16" s="1"/>
  <c r="AH494" i="16"/>
  <c r="V495" i="16"/>
  <c r="S495" i="16"/>
  <c r="AI494" i="16" l="1"/>
  <c r="AJ494" i="16" s="1"/>
  <c r="O496" i="16"/>
  <c r="AB495" i="16"/>
  <c r="Y495" i="16"/>
  <c r="P496" i="16" s="1"/>
  <c r="X495" i="16"/>
  <c r="AP495" i="16" s="1"/>
  <c r="Z495" i="16"/>
  <c r="AO496" i="16" l="1"/>
  <c r="BK495" i="16"/>
  <c r="BD496" i="16"/>
  <c r="AN494" i="16"/>
  <c r="BJ494" i="16" s="1"/>
  <c r="BH494" i="16"/>
  <c r="AL495" i="16"/>
  <c r="BI495" i="16" s="1"/>
  <c r="AG495" i="16"/>
  <c r="AF495" i="16"/>
  <c r="AE495" i="16"/>
  <c r="BG495" i="16" s="1"/>
  <c r="AD495" i="16"/>
  <c r="BF495" i="16" s="1"/>
  <c r="AC495" i="16"/>
  <c r="BE495" i="16" s="1"/>
  <c r="R497" i="16"/>
  <c r="AA496" i="16"/>
  <c r="V496" i="16"/>
  <c r="S496" i="16"/>
  <c r="AH495" i="16"/>
  <c r="AI495" i="16" l="1"/>
  <c r="AJ495" i="16" s="1"/>
  <c r="O497" i="16"/>
  <c r="AB496" i="16"/>
  <c r="Y496" i="16"/>
  <c r="P497" i="16" s="1"/>
  <c r="X496" i="16"/>
  <c r="AP496" i="16" s="1"/>
  <c r="Z496" i="16"/>
  <c r="AO497" i="16" l="1"/>
  <c r="BK496" i="16"/>
  <c r="BD497" i="16"/>
  <c r="AN495" i="16"/>
  <c r="BJ495" i="16" s="1"/>
  <c r="BH495" i="16"/>
  <c r="AA497" i="16"/>
  <c r="AG496" i="16"/>
  <c r="AF496" i="16"/>
  <c r="AE496" i="16"/>
  <c r="BG496" i="16" s="1"/>
  <c r="AD496" i="16"/>
  <c r="BF496" i="16" s="1"/>
  <c r="AC496" i="16"/>
  <c r="BE496" i="16" s="1"/>
  <c r="R498" i="16"/>
  <c r="AL496" i="16"/>
  <c r="BI496" i="16" s="1"/>
  <c r="AH496" i="16"/>
  <c r="V497" i="16"/>
  <c r="AB497" i="16" s="1"/>
  <c r="S497" i="16"/>
  <c r="AI496" i="16" l="1"/>
  <c r="AJ496" i="16" s="1"/>
  <c r="O498" i="16"/>
  <c r="Y497" i="16"/>
  <c r="P498" i="16" s="1"/>
  <c r="X497" i="16"/>
  <c r="AP497" i="16" s="1"/>
  <c r="AH497" i="16"/>
  <c r="Z497" i="16"/>
  <c r="AO498" i="16" l="1"/>
  <c r="BK497" i="16"/>
  <c r="BD498" i="16"/>
  <c r="AN496" i="16"/>
  <c r="BJ496" i="16" s="1"/>
  <c r="BH496" i="16"/>
  <c r="AC497" i="16"/>
  <c r="BE497" i="16" s="1"/>
  <c r="AL497" i="16"/>
  <c r="BI497" i="16" s="1"/>
  <c r="AG497" i="16"/>
  <c r="AF497" i="16"/>
  <c r="AE497" i="16"/>
  <c r="BG497" i="16" s="1"/>
  <c r="AD497" i="16"/>
  <c r="BF497" i="16" s="1"/>
  <c r="R499" i="16"/>
  <c r="AA498" i="16"/>
  <c r="S498" i="16"/>
  <c r="V498" i="16"/>
  <c r="AB498" i="16" s="1"/>
  <c r="AI497" i="16" l="1"/>
  <c r="AJ497" i="16" s="1"/>
  <c r="O499" i="16"/>
  <c r="Y498" i="16"/>
  <c r="P499" i="16" s="1"/>
  <c r="X498" i="16"/>
  <c r="AP498" i="16" s="1"/>
  <c r="AH498" i="16"/>
  <c r="Z498" i="16"/>
  <c r="AO499" i="16" l="1"/>
  <c r="BK498" i="16"/>
  <c r="BD499" i="16"/>
  <c r="AN497" i="16"/>
  <c r="BJ497" i="16" s="1"/>
  <c r="BH497" i="16"/>
  <c r="AC498" i="16"/>
  <c r="BE498" i="16" s="1"/>
  <c r="AA499" i="16"/>
  <c r="AG498" i="16"/>
  <c r="AF498" i="16"/>
  <c r="AE498" i="16"/>
  <c r="BG498" i="16" s="1"/>
  <c r="AD498" i="16"/>
  <c r="BF498" i="16" s="1"/>
  <c r="R500" i="16"/>
  <c r="AL498" i="16"/>
  <c r="BI498" i="16" s="1"/>
  <c r="S499" i="16"/>
  <c r="V499" i="16"/>
  <c r="AB499" i="16" s="1"/>
  <c r="AI498" i="16" l="1"/>
  <c r="AJ498" i="16" s="1"/>
  <c r="O500" i="16"/>
  <c r="Y499" i="16"/>
  <c r="P500" i="16" s="1"/>
  <c r="X499" i="16"/>
  <c r="AP499" i="16" s="1"/>
  <c r="Z499" i="16"/>
  <c r="AH499" i="16"/>
  <c r="AO500" i="16" l="1"/>
  <c r="BK499" i="16"/>
  <c r="BD500" i="16"/>
  <c r="AN498" i="16"/>
  <c r="BJ498" i="16" s="1"/>
  <c r="BH498" i="16"/>
  <c r="AC499" i="16"/>
  <c r="BE499" i="16" s="1"/>
  <c r="AL499" i="16"/>
  <c r="BI499" i="16" s="1"/>
  <c r="AG499" i="16"/>
  <c r="AF499" i="16"/>
  <c r="AE499" i="16"/>
  <c r="BG499" i="16" s="1"/>
  <c r="AD499" i="16"/>
  <c r="BF499" i="16" s="1"/>
  <c r="R501" i="16"/>
  <c r="AA500" i="16"/>
  <c r="V500" i="16"/>
  <c r="AB500" i="16" s="1"/>
  <c r="S500" i="16"/>
  <c r="AI499" i="16" l="1"/>
  <c r="AJ499" i="16" s="1"/>
  <c r="O501" i="16"/>
  <c r="Y500" i="16"/>
  <c r="P501" i="16" s="1"/>
  <c r="X500" i="16"/>
  <c r="AP500" i="16" s="1"/>
  <c r="Z500" i="16"/>
  <c r="AH500" i="16"/>
  <c r="AO501" i="16" l="1"/>
  <c r="BK500" i="16"/>
  <c r="BD501" i="16"/>
  <c r="AN499" i="16"/>
  <c r="BJ499" i="16" s="1"/>
  <c r="BH499" i="16"/>
  <c r="AC500" i="16"/>
  <c r="BE500" i="16" s="1"/>
  <c r="AA501" i="16"/>
  <c r="AG500" i="16"/>
  <c r="AF500" i="16"/>
  <c r="AE500" i="16"/>
  <c r="BG500" i="16" s="1"/>
  <c r="AD500" i="16"/>
  <c r="BF500" i="16" s="1"/>
  <c r="R502" i="16"/>
  <c r="AL500" i="16"/>
  <c r="BI500" i="16" s="1"/>
  <c r="S501" i="16"/>
  <c r="V501" i="16"/>
  <c r="AB501" i="16" s="1"/>
  <c r="AI500" i="16" l="1"/>
  <c r="AJ500" i="16" s="1"/>
  <c r="O502" i="16"/>
  <c r="Y501" i="16"/>
  <c r="P502" i="16" s="1"/>
  <c r="X501" i="16"/>
  <c r="AP501" i="16" s="1"/>
  <c r="Z501" i="16"/>
  <c r="AH501" i="16"/>
  <c r="AO502" i="16" l="1"/>
  <c r="BK501" i="16"/>
  <c r="BD502" i="16"/>
  <c r="AN500" i="16"/>
  <c r="BJ500" i="16" s="1"/>
  <c r="BH500" i="16"/>
  <c r="AC501" i="16"/>
  <c r="BE501" i="16" s="1"/>
  <c r="AL501" i="16"/>
  <c r="BI501" i="16" s="1"/>
  <c r="AG501" i="16"/>
  <c r="AF501" i="16"/>
  <c r="AE501" i="16"/>
  <c r="BG501" i="16" s="1"/>
  <c r="AD501" i="16"/>
  <c r="BF501" i="16" s="1"/>
  <c r="R503" i="16"/>
  <c r="AA502" i="16"/>
  <c r="V502" i="16"/>
  <c r="AB502" i="16" s="1"/>
  <c r="S502" i="16"/>
  <c r="AI501" i="16" l="1"/>
  <c r="AJ501" i="16" s="1"/>
  <c r="O503" i="16"/>
  <c r="Y502" i="16"/>
  <c r="P503" i="16" s="1"/>
  <c r="X502" i="16"/>
  <c r="AP502" i="16" s="1"/>
  <c r="Z502" i="16"/>
  <c r="AH502" i="16"/>
  <c r="AO503" i="16" l="1"/>
  <c r="BK502" i="16"/>
  <c r="BD503" i="16"/>
  <c r="AN501" i="16"/>
  <c r="BJ501" i="16" s="1"/>
  <c r="BH501" i="16"/>
  <c r="AC502" i="16"/>
  <c r="BE502" i="16" s="1"/>
  <c r="AA503" i="16"/>
  <c r="AG502" i="16"/>
  <c r="AF502" i="16"/>
  <c r="AE502" i="16"/>
  <c r="BG502" i="16" s="1"/>
  <c r="AD502" i="16"/>
  <c r="BF502" i="16" s="1"/>
  <c r="R504" i="16"/>
  <c r="AL502" i="16"/>
  <c r="BI502" i="16" s="1"/>
  <c r="S503" i="16"/>
  <c r="V503" i="16"/>
  <c r="AB503" i="16" s="1"/>
  <c r="AI502" i="16" l="1"/>
  <c r="O504" i="16"/>
  <c r="Y503" i="16"/>
  <c r="P504" i="16" s="1"/>
  <c r="X503" i="16"/>
  <c r="AP503" i="16" s="1"/>
  <c r="AH503" i="16"/>
  <c r="Z503" i="16"/>
  <c r="AO504" i="16" l="1"/>
  <c r="BK503" i="16"/>
  <c r="BD504" i="16"/>
  <c r="AC503" i="16"/>
  <c r="BE503" i="16" s="1"/>
  <c r="AL503" i="16"/>
  <c r="BI503" i="16" s="1"/>
  <c r="AJ502" i="16"/>
  <c r="AG503" i="16"/>
  <c r="AF503" i="16"/>
  <c r="AE503" i="16"/>
  <c r="BG503" i="16" s="1"/>
  <c r="AD503" i="16"/>
  <c r="BF503" i="16" s="1"/>
  <c r="R505" i="16"/>
  <c r="AA504" i="16"/>
  <c r="S504" i="16"/>
  <c r="V504" i="16"/>
  <c r="O505" i="16" l="1"/>
  <c r="AN502" i="16"/>
  <c r="BJ502" i="16" s="1"/>
  <c r="BH502" i="16"/>
  <c r="AI503" i="16"/>
  <c r="AJ503" i="16" s="1"/>
  <c r="AB504" i="16"/>
  <c r="Y504" i="16"/>
  <c r="P505" i="16" s="1"/>
  <c r="X504" i="16"/>
  <c r="AP504" i="16" s="1"/>
  <c r="Z504" i="16"/>
  <c r="AO505" i="16" l="1"/>
  <c r="BK504" i="16"/>
  <c r="BD505" i="16"/>
  <c r="AN503" i="16"/>
  <c r="BJ503" i="16" s="1"/>
  <c r="BH503" i="16"/>
  <c r="AA505" i="16"/>
  <c r="AG504" i="16"/>
  <c r="AF504" i="16"/>
  <c r="AE504" i="16"/>
  <c r="BG504" i="16" s="1"/>
  <c r="AD504" i="16"/>
  <c r="BF504" i="16" s="1"/>
  <c r="AC504" i="16"/>
  <c r="BE504" i="16" s="1"/>
  <c r="R506" i="16"/>
  <c r="AL504" i="16"/>
  <c r="BI504" i="16" s="1"/>
  <c r="AH504" i="16"/>
  <c r="S505" i="16"/>
  <c r="V505" i="16"/>
  <c r="AI504" i="16" l="1"/>
  <c r="AJ504" i="16" s="1"/>
  <c r="O506" i="16"/>
  <c r="AB505" i="16"/>
  <c r="Y505" i="16"/>
  <c r="P506" i="16" s="1"/>
  <c r="X505" i="16"/>
  <c r="AP505" i="16" s="1"/>
  <c r="Z505" i="16"/>
  <c r="AO506" i="16" l="1"/>
  <c r="BK505" i="16"/>
  <c r="BD506" i="16"/>
  <c r="AN504" i="16"/>
  <c r="BJ504" i="16" s="1"/>
  <c r="BH504" i="16"/>
  <c r="R507" i="16"/>
  <c r="AL505" i="16"/>
  <c r="BI505" i="16" s="1"/>
  <c r="AG505" i="16"/>
  <c r="AF505" i="16"/>
  <c r="AE505" i="16"/>
  <c r="BG505" i="16" s="1"/>
  <c r="AD505" i="16"/>
  <c r="BF505" i="16" s="1"/>
  <c r="AC505" i="16"/>
  <c r="BE505" i="16" s="1"/>
  <c r="AA506" i="16"/>
  <c r="S506" i="16"/>
  <c r="V506" i="16"/>
  <c r="AB506" i="16" s="1"/>
  <c r="AH505" i="16"/>
  <c r="AI505" i="16" l="1"/>
  <c r="AJ505" i="16" s="1"/>
  <c r="O507" i="16"/>
  <c r="Y506" i="16"/>
  <c r="P507" i="16" s="1"/>
  <c r="X506" i="16"/>
  <c r="AP506" i="16" s="1"/>
  <c r="AH506" i="16"/>
  <c r="Z506" i="16"/>
  <c r="AO507" i="16" l="1"/>
  <c r="BK506" i="16"/>
  <c r="BD507" i="16"/>
  <c r="AN505" i="16"/>
  <c r="BJ505" i="16" s="1"/>
  <c r="BH505" i="16"/>
  <c r="AC506" i="16"/>
  <c r="BE506" i="16" s="1"/>
  <c r="R508" i="16"/>
  <c r="AA507" i="16"/>
  <c r="AG506" i="16"/>
  <c r="AF506" i="16"/>
  <c r="AE506" i="16"/>
  <c r="BG506" i="16" s="1"/>
  <c r="AD506" i="16"/>
  <c r="BF506" i="16" s="1"/>
  <c r="AL506" i="16"/>
  <c r="BI506" i="16" s="1"/>
  <c r="V507" i="16"/>
  <c r="S507" i="16"/>
  <c r="AI506" i="16" l="1"/>
  <c r="AJ506" i="16" s="1"/>
  <c r="O508" i="16"/>
  <c r="AB507" i="16"/>
  <c r="Y507" i="16"/>
  <c r="P508" i="16" s="1"/>
  <c r="X507" i="16"/>
  <c r="AP507" i="16" s="1"/>
  <c r="Z507" i="16"/>
  <c r="AO508" i="16" l="1"/>
  <c r="BK507" i="16"/>
  <c r="BD508" i="16"/>
  <c r="AN506" i="16"/>
  <c r="BJ506" i="16" s="1"/>
  <c r="BH506" i="16"/>
  <c r="AL507" i="16"/>
  <c r="BI507" i="16" s="1"/>
  <c r="AG507" i="16"/>
  <c r="AF507" i="16"/>
  <c r="AE507" i="16"/>
  <c r="BG507" i="16" s="1"/>
  <c r="AD507" i="16"/>
  <c r="BF507" i="16" s="1"/>
  <c r="AC507" i="16"/>
  <c r="BE507" i="16" s="1"/>
  <c r="R509" i="16"/>
  <c r="AA508" i="16"/>
  <c r="AH507" i="16"/>
  <c r="S508" i="16"/>
  <c r="V508" i="16"/>
  <c r="AB508" i="16" s="1"/>
  <c r="AI507" i="16" l="1"/>
  <c r="AJ507" i="16" s="1"/>
  <c r="O509" i="16"/>
  <c r="Y508" i="16"/>
  <c r="P509" i="16" s="1"/>
  <c r="X508" i="16"/>
  <c r="AP508" i="16" s="1"/>
  <c r="AH508" i="16"/>
  <c r="Z508" i="16"/>
  <c r="AO509" i="16" l="1"/>
  <c r="BK508" i="16"/>
  <c r="BD509" i="16"/>
  <c r="AN507" i="16"/>
  <c r="BJ507" i="16" s="1"/>
  <c r="BH507" i="16"/>
  <c r="AC508" i="16"/>
  <c r="BE508" i="16" s="1"/>
  <c r="AA509" i="16"/>
  <c r="AG508" i="16"/>
  <c r="AF508" i="16"/>
  <c r="AE508" i="16"/>
  <c r="BG508" i="16" s="1"/>
  <c r="AD508" i="16"/>
  <c r="BF508" i="16" s="1"/>
  <c r="R510" i="16"/>
  <c r="AL508" i="16"/>
  <c r="BI508" i="16" s="1"/>
  <c r="V509" i="16"/>
  <c r="AB509" i="16" s="1"/>
  <c r="S509" i="16"/>
  <c r="AI508" i="16" l="1"/>
  <c r="AJ508" i="16" s="1"/>
  <c r="O510" i="16"/>
  <c r="Y509" i="16"/>
  <c r="P510" i="16" s="1"/>
  <c r="X509" i="16"/>
  <c r="AP509" i="16" s="1"/>
  <c r="AH509" i="16"/>
  <c r="Z509" i="16"/>
  <c r="AO510" i="16" l="1"/>
  <c r="BK509" i="16"/>
  <c r="BD510" i="16"/>
  <c r="AN508" i="16"/>
  <c r="BJ508" i="16" s="1"/>
  <c r="BH508" i="16"/>
  <c r="AC509" i="16"/>
  <c r="BE509" i="16" s="1"/>
  <c r="AL509" i="16"/>
  <c r="BI509" i="16" s="1"/>
  <c r="AG509" i="16"/>
  <c r="AF509" i="16"/>
  <c r="AE509" i="16"/>
  <c r="BG509" i="16" s="1"/>
  <c r="AD509" i="16"/>
  <c r="BF509" i="16" s="1"/>
  <c r="R511" i="16"/>
  <c r="AA510" i="16"/>
  <c r="S510" i="16"/>
  <c r="V510" i="16"/>
  <c r="AB510" i="16" s="1"/>
  <c r="AI509" i="16" l="1"/>
  <c r="AJ509" i="16" s="1"/>
  <c r="O511" i="16"/>
  <c r="Y510" i="16"/>
  <c r="P511" i="16" s="1"/>
  <c r="X510" i="16"/>
  <c r="AP510" i="16" s="1"/>
  <c r="Z510" i="16"/>
  <c r="AH510" i="16"/>
  <c r="AO511" i="16" l="1"/>
  <c r="BK510" i="16"/>
  <c r="BD511" i="16"/>
  <c r="AN509" i="16"/>
  <c r="BJ509" i="16" s="1"/>
  <c r="BH509" i="16"/>
  <c r="AC510" i="16"/>
  <c r="BE510" i="16" s="1"/>
  <c r="AA511" i="16"/>
  <c r="AG510" i="16"/>
  <c r="AF510" i="16"/>
  <c r="AE510" i="16"/>
  <c r="BG510" i="16" s="1"/>
  <c r="AD510" i="16"/>
  <c r="BF510" i="16" s="1"/>
  <c r="R512" i="16"/>
  <c r="AL510" i="16"/>
  <c r="BI510" i="16" s="1"/>
  <c r="V511" i="16"/>
  <c r="AB511" i="16" s="1"/>
  <c r="S511" i="16"/>
  <c r="AI510" i="16" l="1"/>
  <c r="AJ510" i="16" s="1"/>
  <c r="O512" i="16"/>
  <c r="Y511" i="16"/>
  <c r="P512" i="16" s="1"/>
  <c r="X511" i="16"/>
  <c r="AP511" i="16" s="1"/>
  <c r="Z511" i="16"/>
  <c r="AH511" i="16"/>
  <c r="AO512" i="16" l="1"/>
  <c r="BK511" i="16"/>
  <c r="BD512" i="16"/>
  <c r="AN510" i="16"/>
  <c r="BJ510" i="16" s="1"/>
  <c r="BH510" i="16"/>
  <c r="AC511" i="16"/>
  <c r="BE511" i="16" s="1"/>
  <c r="AL511" i="16"/>
  <c r="BI511" i="16" s="1"/>
  <c r="AG511" i="16"/>
  <c r="AF511" i="16"/>
  <c r="AE511" i="16"/>
  <c r="BG511" i="16" s="1"/>
  <c r="AD511" i="16"/>
  <c r="BF511" i="16" s="1"/>
  <c r="R513" i="16"/>
  <c r="AA512" i="16"/>
  <c r="V512" i="16"/>
  <c r="AB512" i="16" s="1"/>
  <c r="S512" i="16"/>
  <c r="AI511" i="16" l="1"/>
  <c r="AJ511" i="16" s="1"/>
  <c r="O513" i="16"/>
  <c r="Y512" i="16"/>
  <c r="P513" i="16" s="1"/>
  <c r="X512" i="16"/>
  <c r="AP512" i="16" s="1"/>
  <c r="Z512" i="16"/>
  <c r="AH512" i="16"/>
  <c r="AO513" i="16" l="1"/>
  <c r="BK512" i="16"/>
  <c r="BD513" i="16"/>
  <c r="AN511" i="16"/>
  <c r="BJ511" i="16" s="1"/>
  <c r="BH511" i="16"/>
  <c r="AC512" i="16"/>
  <c r="BE512" i="16" s="1"/>
  <c r="AA513" i="16"/>
  <c r="AG512" i="16"/>
  <c r="AF512" i="16"/>
  <c r="AE512" i="16"/>
  <c r="BG512" i="16" s="1"/>
  <c r="AD512" i="16"/>
  <c r="BF512" i="16" s="1"/>
  <c r="R514" i="16"/>
  <c r="AL512" i="16"/>
  <c r="BI512" i="16" s="1"/>
  <c r="V513" i="16"/>
  <c r="AB513" i="16" s="1"/>
  <c r="S513" i="16"/>
  <c r="AI512" i="16" l="1"/>
  <c r="AJ512" i="16" s="1"/>
  <c r="O514" i="16"/>
  <c r="Y513" i="16"/>
  <c r="P514" i="16" s="1"/>
  <c r="X513" i="16"/>
  <c r="AP513" i="16" s="1"/>
  <c r="AH513" i="16"/>
  <c r="Z513" i="16"/>
  <c r="AO514" i="16" l="1"/>
  <c r="BK513" i="16"/>
  <c r="BD514" i="16"/>
  <c r="AN512" i="16"/>
  <c r="BJ512" i="16" s="1"/>
  <c r="BH512" i="16"/>
  <c r="AC513" i="16"/>
  <c r="BE513" i="16" s="1"/>
  <c r="AL513" i="16"/>
  <c r="BI513" i="16" s="1"/>
  <c r="AG513" i="16"/>
  <c r="AF513" i="16"/>
  <c r="AE513" i="16"/>
  <c r="BG513" i="16" s="1"/>
  <c r="AD513" i="16"/>
  <c r="BF513" i="16" s="1"/>
  <c r="R515" i="16"/>
  <c r="AA514" i="16"/>
  <c r="S514" i="16"/>
  <c r="V514" i="16"/>
  <c r="AB514" i="16" s="1"/>
  <c r="AI513" i="16" l="1"/>
  <c r="AJ513" i="16" s="1"/>
  <c r="O515" i="16"/>
  <c r="Y514" i="16"/>
  <c r="P515" i="16" s="1"/>
  <c r="X514" i="16"/>
  <c r="AP514" i="16" s="1"/>
  <c r="AH514" i="16"/>
  <c r="Z514" i="16"/>
  <c r="AO515" i="16" l="1"/>
  <c r="BK514" i="16"/>
  <c r="BD515" i="16"/>
  <c r="AN513" i="16"/>
  <c r="BJ513" i="16" s="1"/>
  <c r="BH513" i="16"/>
  <c r="AC514" i="16"/>
  <c r="BE514" i="16" s="1"/>
  <c r="AA515" i="16"/>
  <c r="AG514" i="16"/>
  <c r="AF514" i="16"/>
  <c r="AE514" i="16"/>
  <c r="BG514" i="16" s="1"/>
  <c r="AD514" i="16"/>
  <c r="BF514" i="16" s="1"/>
  <c r="R516" i="16"/>
  <c r="AL514" i="16"/>
  <c r="BI514" i="16" s="1"/>
  <c r="S515" i="16"/>
  <c r="V515" i="16"/>
  <c r="AB515" i="16" s="1"/>
  <c r="AI514" i="16" l="1"/>
  <c r="AJ514" i="16" s="1"/>
  <c r="O516" i="16"/>
  <c r="Y515" i="16"/>
  <c r="P516" i="16" s="1"/>
  <c r="X515" i="16"/>
  <c r="AP515" i="16" s="1"/>
  <c r="AH515" i="16"/>
  <c r="Z515" i="16"/>
  <c r="AO516" i="16" l="1"/>
  <c r="BK515" i="16"/>
  <c r="BD516" i="16"/>
  <c r="AN514" i="16"/>
  <c r="BJ514" i="16" s="1"/>
  <c r="BH514" i="16"/>
  <c r="AC515" i="16"/>
  <c r="BE515" i="16" s="1"/>
  <c r="AL515" i="16"/>
  <c r="BI515" i="16" s="1"/>
  <c r="AG515" i="16"/>
  <c r="AF515" i="16"/>
  <c r="AE515" i="16"/>
  <c r="BG515" i="16" s="1"/>
  <c r="AD515" i="16"/>
  <c r="BF515" i="16" s="1"/>
  <c r="R517" i="16"/>
  <c r="AA516" i="16"/>
  <c r="S516" i="16"/>
  <c r="V516" i="16"/>
  <c r="O517" i="16" l="1"/>
  <c r="AI515" i="16"/>
  <c r="AJ515" i="16" s="1"/>
  <c r="AB516" i="16"/>
  <c r="AH516" i="16" s="1"/>
  <c r="Y516" i="16"/>
  <c r="P517" i="16" s="1"/>
  <c r="X516" i="16"/>
  <c r="AP516" i="16" s="1"/>
  <c r="Z516" i="16"/>
  <c r="AO517" i="16" l="1"/>
  <c r="BK516" i="16"/>
  <c r="BD517" i="16"/>
  <c r="AN515" i="16"/>
  <c r="BJ515" i="16" s="1"/>
  <c r="BH515" i="16"/>
  <c r="R518" i="16"/>
  <c r="AA517" i="16"/>
  <c r="AG516" i="16"/>
  <c r="AF516" i="16"/>
  <c r="AE516" i="16"/>
  <c r="BG516" i="16" s="1"/>
  <c r="AD516" i="16"/>
  <c r="BF516" i="16" s="1"/>
  <c r="AC516" i="16"/>
  <c r="BE516" i="16" s="1"/>
  <c r="AL516" i="16"/>
  <c r="BI516" i="16" s="1"/>
  <c r="S517" i="16"/>
  <c r="V517" i="16"/>
  <c r="AI516" i="16" l="1"/>
  <c r="AJ516" i="16" s="1"/>
  <c r="O518" i="16"/>
  <c r="AB517" i="16"/>
  <c r="Y517" i="16"/>
  <c r="P518" i="16" s="1"/>
  <c r="X517" i="16"/>
  <c r="AP517" i="16" s="1"/>
  <c r="Z517" i="16"/>
  <c r="AO518" i="16" l="1"/>
  <c r="BK517" i="16"/>
  <c r="BD518" i="16"/>
  <c r="AN516" i="16"/>
  <c r="BJ516" i="16" s="1"/>
  <c r="BH516" i="16"/>
  <c r="AL517" i="16"/>
  <c r="BI517" i="16" s="1"/>
  <c r="AG517" i="16"/>
  <c r="AF517" i="16"/>
  <c r="AE517" i="16"/>
  <c r="BG517" i="16" s="1"/>
  <c r="AD517" i="16"/>
  <c r="BF517" i="16" s="1"/>
  <c r="AC517" i="16"/>
  <c r="BE517" i="16" s="1"/>
  <c r="R519" i="16"/>
  <c r="AA518" i="16"/>
  <c r="V518" i="16"/>
  <c r="S518" i="16"/>
  <c r="AH517" i="16"/>
  <c r="AI517" i="16" l="1"/>
  <c r="AJ517" i="16" s="1"/>
  <c r="O519" i="16"/>
  <c r="AB518" i="16"/>
  <c r="Y518" i="16"/>
  <c r="P519" i="16" s="1"/>
  <c r="X518" i="16"/>
  <c r="AP518" i="16" s="1"/>
  <c r="Z518" i="16"/>
  <c r="AO519" i="16" l="1"/>
  <c r="BK518" i="16"/>
  <c r="BD519" i="16"/>
  <c r="AN517" i="16"/>
  <c r="BJ517" i="16" s="1"/>
  <c r="BH517" i="16"/>
  <c r="R520" i="16"/>
  <c r="AA519" i="16"/>
  <c r="AG518" i="16"/>
  <c r="AF518" i="16"/>
  <c r="AE518" i="16"/>
  <c r="BG518" i="16" s="1"/>
  <c r="AD518" i="16"/>
  <c r="BF518" i="16" s="1"/>
  <c r="AC518" i="16"/>
  <c r="BE518" i="16" s="1"/>
  <c r="AL518" i="16"/>
  <c r="BI518" i="16" s="1"/>
  <c r="S519" i="16"/>
  <c r="V519" i="16"/>
  <c r="AH518" i="16"/>
  <c r="O520" i="16" l="1"/>
  <c r="AI518" i="16"/>
  <c r="AJ518" i="16" s="1"/>
  <c r="AB519" i="16"/>
  <c r="Y519" i="16"/>
  <c r="P520" i="16" s="1"/>
  <c r="X519" i="16"/>
  <c r="AP519" i="16" s="1"/>
  <c r="Z519" i="16"/>
  <c r="AO520" i="16" l="1"/>
  <c r="BK519" i="16"/>
  <c r="BD520" i="16"/>
  <c r="AN518" i="16"/>
  <c r="BJ518" i="16" s="1"/>
  <c r="BH518" i="16"/>
  <c r="AL519" i="16"/>
  <c r="BI519" i="16" s="1"/>
  <c r="AG519" i="16"/>
  <c r="AF519" i="16"/>
  <c r="AE519" i="16"/>
  <c r="BG519" i="16" s="1"/>
  <c r="AD519" i="16"/>
  <c r="BF519" i="16" s="1"/>
  <c r="AC519" i="16"/>
  <c r="BE519" i="16" s="1"/>
  <c r="R521" i="16"/>
  <c r="AA520" i="16"/>
  <c r="V520" i="16"/>
  <c r="AB520" i="16" s="1"/>
  <c r="S520" i="16"/>
  <c r="AH519" i="16"/>
  <c r="AI519" i="16" l="1"/>
  <c r="AJ519" i="16" s="1"/>
  <c r="O521" i="16"/>
  <c r="Y520" i="16"/>
  <c r="P521" i="16" s="1"/>
  <c r="X520" i="16"/>
  <c r="AP520" i="16" s="1"/>
  <c r="Z520" i="16"/>
  <c r="AH520" i="16"/>
  <c r="AO521" i="16" l="1"/>
  <c r="BK520" i="16"/>
  <c r="BD521" i="16"/>
  <c r="AN519" i="16"/>
  <c r="BJ519" i="16" s="1"/>
  <c r="BH519" i="16"/>
  <c r="AC520" i="16"/>
  <c r="BE520" i="16" s="1"/>
  <c r="AA521" i="16"/>
  <c r="AG520" i="16"/>
  <c r="AF520" i="16"/>
  <c r="AE520" i="16"/>
  <c r="BG520" i="16" s="1"/>
  <c r="AD520" i="16"/>
  <c r="BF520" i="16" s="1"/>
  <c r="R522" i="16"/>
  <c r="AL520" i="16"/>
  <c r="BI520" i="16" s="1"/>
  <c r="S521" i="16"/>
  <c r="V521" i="16"/>
  <c r="AB521" i="16" s="1"/>
  <c r="AI520" i="16" l="1"/>
  <c r="AJ520" i="16" s="1"/>
  <c r="O522" i="16"/>
  <c r="Y521" i="16"/>
  <c r="P522" i="16" s="1"/>
  <c r="X521" i="16"/>
  <c r="AP521" i="16" s="1"/>
  <c r="AH521" i="16"/>
  <c r="Z521" i="16"/>
  <c r="AO522" i="16" l="1"/>
  <c r="BK521" i="16"/>
  <c r="BD522" i="16"/>
  <c r="AN520" i="16"/>
  <c r="BJ520" i="16" s="1"/>
  <c r="BH520" i="16"/>
  <c r="AC521" i="16"/>
  <c r="BE521" i="16" s="1"/>
  <c r="AL521" i="16"/>
  <c r="BI521" i="16" s="1"/>
  <c r="AG521" i="16"/>
  <c r="AF521" i="16"/>
  <c r="AE521" i="16"/>
  <c r="BG521" i="16" s="1"/>
  <c r="AD521" i="16"/>
  <c r="BF521" i="16" s="1"/>
  <c r="R523" i="16"/>
  <c r="AA522" i="16"/>
  <c r="V522" i="16"/>
  <c r="AB522" i="16" s="1"/>
  <c r="S522" i="16"/>
  <c r="AI521" i="16" l="1"/>
  <c r="AJ521" i="16" s="1"/>
  <c r="O523" i="16"/>
  <c r="Y522" i="16"/>
  <c r="P523" i="16" s="1"/>
  <c r="X522" i="16"/>
  <c r="AP522" i="16" s="1"/>
  <c r="Z522" i="16"/>
  <c r="AH522" i="16"/>
  <c r="AO523" i="16" l="1"/>
  <c r="BK522" i="16"/>
  <c r="BD523" i="16"/>
  <c r="AN521" i="16"/>
  <c r="BJ521" i="16" s="1"/>
  <c r="BH521" i="16"/>
  <c r="AC522" i="16"/>
  <c r="BE522" i="16" s="1"/>
  <c r="AA523" i="16"/>
  <c r="AG522" i="16"/>
  <c r="R524" i="16"/>
  <c r="AF522" i="16"/>
  <c r="AE522" i="16"/>
  <c r="BG522" i="16" s="1"/>
  <c r="AD522" i="16"/>
  <c r="BF522" i="16" s="1"/>
  <c r="AL522" i="16"/>
  <c r="BI522" i="16" s="1"/>
  <c r="V523" i="16"/>
  <c r="S523" i="16"/>
  <c r="AI522" i="16" l="1"/>
  <c r="AJ522" i="16" s="1"/>
  <c r="O524" i="16"/>
  <c r="AB523" i="16"/>
  <c r="Y523" i="16"/>
  <c r="P524" i="16" s="1"/>
  <c r="X523" i="16"/>
  <c r="AP523" i="16" s="1"/>
  <c r="Z523" i="16"/>
  <c r="AO524" i="16" l="1"/>
  <c r="BK523" i="16"/>
  <c r="BD524" i="16"/>
  <c r="AN522" i="16"/>
  <c r="BJ522" i="16" s="1"/>
  <c r="BH522" i="16"/>
  <c r="AL523" i="16"/>
  <c r="BI523" i="16" s="1"/>
  <c r="AG523" i="16"/>
  <c r="AF523" i="16"/>
  <c r="AE523" i="16"/>
  <c r="BG523" i="16" s="1"/>
  <c r="AD523" i="16"/>
  <c r="BF523" i="16" s="1"/>
  <c r="AC523" i="16"/>
  <c r="BE523" i="16" s="1"/>
  <c r="R525" i="16"/>
  <c r="AA524" i="16"/>
  <c r="AH523" i="16"/>
  <c r="V524" i="16"/>
  <c r="AB524" i="16" s="1"/>
  <c r="S524" i="16"/>
  <c r="AI523" i="16" l="1"/>
  <c r="AJ523" i="16" s="1"/>
  <c r="O525" i="16"/>
  <c r="Y524" i="16"/>
  <c r="P525" i="16" s="1"/>
  <c r="X524" i="16"/>
  <c r="AP524" i="16" s="1"/>
  <c r="AH524" i="16"/>
  <c r="Z524" i="16"/>
  <c r="AO525" i="16" l="1"/>
  <c r="BK524" i="16"/>
  <c r="BD525" i="16"/>
  <c r="AN523" i="16"/>
  <c r="BJ523" i="16" s="1"/>
  <c r="BH523" i="16"/>
  <c r="AC524" i="16"/>
  <c r="BE524" i="16" s="1"/>
  <c r="AA525" i="16"/>
  <c r="AG524" i="16"/>
  <c r="AF524" i="16"/>
  <c r="AE524" i="16"/>
  <c r="BG524" i="16" s="1"/>
  <c r="AD524" i="16"/>
  <c r="BF524" i="16" s="1"/>
  <c r="R526" i="16"/>
  <c r="AL524" i="16"/>
  <c r="BI524" i="16" s="1"/>
  <c r="S525" i="16"/>
  <c r="V525" i="16"/>
  <c r="AB525" i="16" s="1"/>
  <c r="AI524" i="16" l="1"/>
  <c r="AJ524" i="16" s="1"/>
  <c r="O526" i="16"/>
  <c r="Y525" i="16"/>
  <c r="P526" i="16" s="1"/>
  <c r="X525" i="16"/>
  <c r="AP525" i="16" s="1"/>
  <c r="Z525" i="16"/>
  <c r="AH525" i="16"/>
  <c r="AO526" i="16" l="1"/>
  <c r="BK525" i="16"/>
  <c r="BD526" i="16"/>
  <c r="AN524" i="16"/>
  <c r="BJ524" i="16" s="1"/>
  <c r="BH524" i="16"/>
  <c r="AC525" i="16"/>
  <c r="BE525" i="16" s="1"/>
  <c r="AL525" i="16"/>
  <c r="BI525" i="16" s="1"/>
  <c r="AG525" i="16"/>
  <c r="AF525" i="16"/>
  <c r="AE525" i="16"/>
  <c r="BG525" i="16" s="1"/>
  <c r="AD525" i="16"/>
  <c r="BF525" i="16" s="1"/>
  <c r="R527" i="16"/>
  <c r="AA526" i="16"/>
  <c r="V526" i="16"/>
  <c r="AB526" i="16" s="1"/>
  <c r="S526" i="16"/>
  <c r="AI525" i="16" l="1"/>
  <c r="AJ525" i="16" s="1"/>
  <c r="O527" i="16"/>
  <c r="Y526" i="16"/>
  <c r="P527" i="16" s="1"/>
  <c r="X526" i="16"/>
  <c r="AP526" i="16" s="1"/>
  <c r="Z526" i="16"/>
  <c r="AH526" i="16"/>
  <c r="AO527" i="16" l="1"/>
  <c r="BK526" i="16"/>
  <c r="BD527" i="16"/>
  <c r="AN525" i="16"/>
  <c r="BJ525" i="16" s="1"/>
  <c r="BH525" i="16"/>
  <c r="AC526" i="16"/>
  <c r="BE526" i="16" s="1"/>
  <c r="AA527" i="16"/>
  <c r="AG526" i="16"/>
  <c r="AF526" i="16"/>
  <c r="AE526" i="16"/>
  <c r="BG526" i="16" s="1"/>
  <c r="AD526" i="16"/>
  <c r="BF526" i="16" s="1"/>
  <c r="R528" i="16"/>
  <c r="AL526" i="16"/>
  <c r="BI526" i="16" s="1"/>
  <c r="V527" i="16"/>
  <c r="AB527" i="16" s="1"/>
  <c r="S527" i="16"/>
  <c r="AI526" i="16" l="1"/>
  <c r="O528" i="16"/>
  <c r="Y527" i="16"/>
  <c r="P528" i="16" s="1"/>
  <c r="X527" i="16"/>
  <c r="AP527" i="16" s="1"/>
  <c r="Z527" i="16"/>
  <c r="AH527" i="16"/>
  <c r="AO528" i="16" l="1"/>
  <c r="BK527" i="16"/>
  <c r="BD528" i="16"/>
  <c r="AC527" i="16"/>
  <c r="BE527" i="16" s="1"/>
  <c r="AL527" i="16"/>
  <c r="BI527" i="16" s="1"/>
  <c r="AJ526" i="16"/>
  <c r="AG527" i="16"/>
  <c r="AF527" i="16"/>
  <c r="AE527" i="16"/>
  <c r="BG527" i="16" s="1"/>
  <c r="AD527" i="16"/>
  <c r="BF527" i="16" s="1"/>
  <c r="R529" i="16"/>
  <c r="AA528" i="16"/>
  <c r="V528" i="16"/>
  <c r="AB528" i="16" s="1"/>
  <c r="S528" i="16"/>
  <c r="AN526" i="16" l="1"/>
  <c r="BJ526" i="16" s="1"/>
  <c r="BH526" i="16"/>
  <c r="AI527" i="16"/>
  <c r="AJ527" i="16" s="1"/>
  <c r="O529" i="16"/>
  <c r="Y528" i="16"/>
  <c r="P529" i="16" s="1"/>
  <c r="X528" i="16"/>
  <c r="AP528" i="16" s="1"/>
  <c r="AH528" i="16"/>
  <c r="Z528" i="16"/>
  <c r="AO529" i="16" l="1"/>
  <c r="BK528" i="16"/>
  <c r="BD529" i="16"/>
  <c r="AN527" i="16"/>
  <c r="BJ527" i="16" s="1"/>
  <c r="BH527" i="16"/>
  <c r="AC528" i="16"/>
  <c r="BE528" i="16" s="1"/>
  <c r="AA529" i="16"/>
  <c r="AG528" i="16"/>
  <c r="AF528" i="16"/>
  <c r="AE528" i="16"/>
  <c r="BG528" i="16" s="1"/>
  <c r="AD528" i="16"/>
  <c r="BF528" i="16" s="1"/>
  <c r="R530" i="16"/>
  <c r="AL528" i="16"/>
  <c r="BI528" i="16" s="1"/>
  <c r="S529" i="16"/>
  <c r="V529" i="16"/>
  <c r="AB529" i="16" s="1"/>
  <c r="AI528" i="16" l="1"/>
  <c r="AJ528" i="16" s="1"/>
  <c r="O530" i="16"/>
  <c r="Y529" i="16"/>
  <c r="P530" i="16" s="1"/>
  <c r="X529" i="16"/>
  <c r="AP529" i="16" s="1"/>
  <c r="AH529" i="16"/>
  <c r="Z529" i="16"/>
  <c r="AO530" i="16" l="1"/>
  <c r="BK529" i="16"/>
  <c r="BD530" i="16"/>
  <c r="AN528" i="16"/>
  <c r="BJ528" i="16" s="1"/>
  <c r="BH528" i="16"/>
  <c r="AC529" i="16"/>
  <c r="BE529" i="16" s="1"/>
  <c r="AL529" i="16"/>
  <c r="BI529" i="16" s="1"/>
  <c r="AG529" i="16"/>
  <c r="AF529" i="16"/>
  <c r="AE529" i="16"/>
  <c r="BG529" i="16" s="1"/>
  <c r="AD529" i="16"/>
  <c r="BF529" i="16" s="1"/>
  <c r="R531" i="16"/>
  <c r="AA530" i="16"/>
  <c r="S530" i="16"/>
  <c r="V530" i="16"/>
  <c r="AI529" i="16" l="1"/>
  <c r="AJ529" i="16" s="1"/>
  <c r="O531" i="16"/>
  <c r="AB530" i="16"/>
  <c r="Y530" i="16"/>
  <c r="P531" i="16" s="1"/>
  <c r="X530" i="16"/>
  <c r="AP530" i="16" s="1"/>
  <c r="Z530" i="16"/>
  <c r="AO531" i="16" l="1"/>
  <c r="BK530" i="16"/>
  <c r="BD531" i="16"/>
  <c r="AN529" i="16"/>
  <c r="BJ529" i="16" s="1"/>
  <c r="BH529" i="16"/>
  <c r="AA531" i="16"/>
  <c r="AG530" i="16"/>
  <c r="AF530" i="16"/>
  <c r="AE530" i="16"/>
  <c r="BG530" i="16" s="1"/>
  <c r="AD530" i="16"/>
  <c r="BF530" i="16" s="1"/>
  <c r="AC530" i="16"/>
  <c r="BE530" i="16" s="1"/>
  <c r="R532" i="16"/>
  <c r="AL530" i="16"/>
  <c r="BI530" i="16" s="1"/>
  <c r="V531" i="16"/>
  <c r="AB531" i="16" s="1"/>
  <c r="S531" i="16"/>
  <c r="AH530" i="16"/>
  <c r="AI530" i="16" l="1"/>
  <c r="AJ530" i="16" s="1"/>
  <c r="O532" i="16"/>
  <c r="Y531" i="16"/>
  <c r="P532" i="16" s="1"/>
  <c r="X531" i="16"/>
  <c r="AP531" i="16" s="1"/>
  <c r="AH531" i="16"/>
  <c r="Z531" i="16"/>
  <c r="AO532" i="16" l="1"/>
  <c r="BK531" i="16"/>
  <c r="BD532" i="16"/>
  <c r="AN530" i="16"/>
  <c r="BJ530" i="16" s="1"/>
  <c r="BH530" i="16"/>
  <c r="AC531" i="16"/>
  <c r="BE531" i="16" s="1"/>
  <c r="R533" i="16"/>
  <c r="AL531" i="16"/>
  <c r="BI531" i="16" s="1"/>
  <c r="AG531" i="16"/>
  <c r="AF531" i="16"/>
  <c r="AE531" i="16"/>
  <c r="BG531" i="16" s="1"/>
  <c r="AD531" i="16"/>
  <c r="BF531" i="16" s="1"/>
  <c r="AA532" i="16"/>
  <c r="V532" i="16"/>
  <c r="S532" i="16"/>
  <c r="AI531" i="16" l="1"/>
  <c r="AJ531" i="16" s="1"/>
  <c r="O533" i="16"/>
  <c r="AB532" i="16"/>
  <c r="Y532" i="16"/>
  <c r="P533" i="16" s="1"/>
  <c r="X532" i="16"/>
  <c r="AP532" i="16" s="1"/>
  <c r="Z532" i="16"/>
  <c r="AO533" i="16" l="1"/>
  <c r="BK532" i="16"/>
  <c r="BD533" i="16"/>
  <c r="AN531" i="16"/>
  <c r="BJ531" i="16" s="1"/>
  <c r="BH531" i="16"/>
  <c r="AA533" i="16"/>
  <c r="AG532" i="16"/>
  <c r="AF532" i="16"/>
  <c r="AE532" i="16"/>
  <c r="BG532" i="16" s="1"/>
  <c r="AD532" i="16"/>
  <c r="BF532" i="16" s="1"/>
  <c r="AC532" i="16"/>
  <c r="BE532" i="16" s="1"/>
  <c r="R534" i="16"/>
  <c r="AL532" i="16"/>
  <c r="BI532" i="16" s="1"/>
  <c r="S533" i="16"/>
  <c r="V533" i="16"/>
  <c r="AB533" i="16" s="1"/>
  <c r="AH532" i="16"/>
  <c r="AI532" i="16" l="1"/>
  <c r="AJ532" i="16" s="1"/>
  <c r="AH533" i="16"/>
  <c r="O534" i="16"/>
  <c r="Y533" i="16"/>
  <c r="P534" i="16" s="1"/>
  <c r="X533" i="16"/>
  <c r="AP533" i="16" s="1"/>
  <c r="Z533" i="16"/>
  <c r="AO534" i="16" l="1"/>
  <c r="BK533" i="16"/>
  <c r="BD534" i="16"/>
  <c r="AN532" i="16"/>
  <c r="BJ532" i="16" s="1"/>
  <c r="BH532" i="16"/>
  <c r="AC533" i="16"/>
  <c r="BE533" i="16" s="1"/>
  <c r="AL533" i="16"/>
  <c r="BI533" i="16" s="1"/>
  <c r="AG533" i="16"/>
  <c r="AF533" i="16"/>
  <c r="AE533" i="16"/>
  <c r="BG533" i="16" s="1"/>
  <c r="AD533" i="16"/>
  <c r="BF533" i="16" s="1"/>
  <c r="R535" i="16"/>
  <c r="AA534" i="16"/>
  <c r="V534" i="16"/>
  <c r="AB534" i="16" s="1"/>
  <c r="S534" i="16"/>
  <c r="AI533" i="16" l="1"/>
  <c r="AJ533" i="16" s="1"/>
  <c r="O535" i="16"/>
  <c r="Y534" i="16"/>
  <c r="P535" i="16" s="1"/>
  <c r="X534" i="16"/>
  <c r="AP534" i="16" s="1"/>
  <c r="Z534" i="16"/>
  <c r="AO535" i="16" l="1"/>
  <c r="BK534" i="16"/>
  <c r="BD535" i="16"/>
  <c r="AN533" i="16"/>
  <c r="BJ533" i="16" s="1"/>
  <c r="BH533" i="16"/>
  <c r="AC534" i="16"/>
  <c r="BE534" i="16" s="1"/>
  <c r="AA535" i="16"/>
  <c r="AG534" i="16"/>
  <c r="AF534" i="16"/>
  <c r="AE534" i="16"/>
  <c r="BG534" i="16" s="1"/>
  <c r="AD534" i="16"/>
  <c r="BF534" i="16" s="1"/>
  <c r="R536" i="16"/>
  <c r="AL534" i="16"/>
  <c r="BI534" i="16" s="1"/>
  <c r="AH534" i="16"/>
  <c r="S535" i="16"/>
  <c r="V535" i="16"/>
  <c r="AB535" i="16" s="1"/>
  <c r="AI534" i="16" l="1"/>
  <c r="AJ534" i="16" s="1"/>
  <c r="O536" i="16"/>
  <c r="Y535" i="16"/>
  <c r="P536" i="16" s="1"/>
  <c r="X535" i="16"/>
  <c r="AP535" i="16" s="1"/>
  <c r="AH535" i="16"/>
  <c r="Z535" i="16"/>
  <c r="AO536" i="16" l="1"/>
  <c r="BK535" i="16"/>
  <c r="BD536" i="16"/>
  <c r="AN534" i="16"/>
  <c r="BJ534" i="16" s="1"/>
  <c r="BH534" i="16"/>
  <c r="AC535" i="16"/>
  <c r="BE535" i="16" s="1"/>
  <c r="AL535" i="16"/>
  <c r="BI535" i="16" s="1"/>
  <c r="AG535" i="16"/>
  <c r="AF535" i="16"/>
  <c r="AE535" i="16"/>
  <c r="BG535" i="16" s="1"/>
  <c r="AD535" i="16"/>
  <c r="BF535" i="16" s="1"/>
  <c r="R537" i="16"/>
  <c r="AA536" i="16"/>
  <c r="V536" i="16"/>
  <c r="AB536" i="16" s="1"/>
  <c r="S536" i="16"/>
  <c r="AI535" i="16" l="1"/>
  <c r="AJ535" i="16" s="1"/>
  <c r="O537" i="16"/>
  <c r="Y536" i="16"/>
  <c r="P537" i="16" s="1"/>
  <c r="X536" i="16"/>
  <c r="AP536" i="16" s="1"/>
  <c r="Z536" i="16"/>
  <c r="AH536" i="16"/>
  <c r="AO537" i="16" l="1"/>
  <c r="BK536" i="16"/>
  <c r="BD537" i="16"/>
  <c r="AN535" i="16"/>
  <c r="BJ535" i="16" s="1"/>
  <c r="BH535" i="16"/>
  <c r="AC536" i="16"/>
  <c r="BE536" i="16" s="1"/>
  <c r="AA537" i="16"/>
  <c r="AG536" i="16"/>
  <c r="AF536" i="16"/>
  <c r="AE536" i="16"/>
  <c r="BG536" i="16" s="1"/>
  <c r="AD536" i="16"/>
  <c r="BF536" i="16" s="1"/>
  <c r="R538" i="16"/>
  <c r="AL536" i="16"/>
  <c r="BI536" i="16" s="1"/>
  <c r="S537" i="16"/>
  <c r="V537" i="16"/>
  <c r="AB537" i="16" s="1"/>
  <c r="AI536" i="16" l="1"/>
  <c r="AJ536" i="16" s="1"/>
  <c r="O538" i="16"/>
  <c r="Y537" i="16"/>
  <c r="P538" i="16" s="1"/>
  <c r="X537" i="16"/>
  <c r="AP537" i="16" s="1"/>
  <c r="AH537" i="16"/>
  <c r="Z537" i="16"/>
  <c r="AO538" i="16" l="1"/>
  <c r="BK537" i="16"/>
  <c r="BD538" i="16"/>
  <c r="AN536" i="16"/>
  <c r="BJ536" i="16" s="1"/>
  <c r="BH536" i="16"/>
  <c r="AC537" i="16"/>
  <c r="BE537" i="16" s="1"/>
  <c r="AL537" i="16"/>
  <c r="BI537" i="16" s="1"/>
  <c r="AG537" i="16"/>
  <c r="AF537" i="16"/>
  <c r="AE537" i="16"/>
  <c r="BG537" i="16" s="1"/>
  <c r="AD537" i="16"/>
  <c r="BF537" i="16" s="1"/>
  <c r="R539" i="16"/>
  <c r="AA538" i="16"/>
  <c r="V538" i="16"/>
  <c r="AB538" i="16" s="1"/>
  <c r="S538" i="16"/>
  <c r="AI537" i="16" l="1"/>
  <c r="AJ537" i="16" s="1"/>
  <c r="O539" i="16"/>
  <c r="Y538" i="16"/>
  <c r="P539" i="16" s="1"/>
  <c r="X538" i="16"/>
  <c r="AP538" i="16" s="1"/>
  <c r="Z538" i="16"/>
  <c r="AH538" i="16"/>
  <c r="AO539" i="16" l="1"/>
  <c r="BK538" i="16"/>
  <c r="BD539" i="16"/>
  <c r="AN537" i="16"/>
  <c r="BJ537" i="16" s="1"/>
  <c r="BH537" i="16"/>
  <c r="AE538" i="16"/>
  <c r="BG538" i="16" s="1"/>
  <c r="AA539" i="16"/>
  <c r="AG538" i="16"/>
  <c r="AF538" i="16"/>
  <c r="AD538" i="16"/>
  <c r="BF538" i="16" s="1"/>
  <c r="AC538" i="16"/>
  <c r="BE538" i="16" s="1"/>
  <c r="R540" i="16"/>
  <c r="AL538" i="16"/>
  <c r="BI538" i="16" s="1"/>
  <c r="S539" i="16"/>
  <c r="V539" i="16"/>
  <c r="AB539" i="16" s="1"/>
  <c r="AI538" i="16" l="1"/>
  <c r="AJ538" i="16" s="1"/>
  <c r="O540" i="16"/>
  <c r="Y539" i="16"/>
  <c r="P540" i="16" s="1"/>
  <c r="X539" i="16"/>
  <c r="AP539" i="16" s="1"/>
  <c r="AH539" i="16"/>
  <c r="Z539" i="16"/>
  <c r="AO540" i="16" l="1"/>
  <c r="BK539" i="16"/>
  <c r="BD540" i="16"/>
  <c r="AN538" i="16"/>
  <c r="BJ538" i="16" s="1"/>
  <c r="BH538" i="16"/>
  <c r="AC539" i="16"/>
  <c r="BE539" i="16" s="1"/>
  <c r="AL539" i="16"/>
  <c r="BI539" i="16" s="1"/>
  <c r="AG539" i="16"/>
  <c r="AF539" i="16"/>
  <c r="AE539" i="16"/>
  <c r="BG539" i="16" s="1"/>
  <c r="AD539" i="16"/>
  <c r="BF539" i="16" s="1"/>
  <c r="R541" i="16"/>
  <c r="AA540" i="16"/>
  <c r="S540" i="16"/>
  <c r="V540" i="16"/>
  <c r="O541" i="16" l="1"/>
  <c r="AI539" i="16"/>
  <c r="AJ539" i="16" s="1"/>
  <c r="AB540" i="16"/>
  <c r="Y540" i="16"/>
  <c r="P541" i="16" s="1"/>
  <c r="X540" i="16"/>
  <c r="AP540" i="16" s="1"/>
  <c r="Z540" i="16"/>
  <c r="AO541" i="16" l="1"/>
  <c r="BK540" i="16"/>
  <c r="BD541" i="16"/>
  <c r="AN539" i="16"/>
  <c r="BJ539" i="16" s="1"/>
  <c r="BH539" i="16"/>
  <c r="AA541" i="16"/>
  <c r="AG540" i="16"/>
  <c r="AF540" i="16"/>
  <c r="AE540" i="16"/>
  <c r="BG540" i="16" s="1"/>
  <c r="AD540" i="16"/>
  <c r="BF540" i="16" s="1"/>
  <c r="AC540" i="16"/>
  <c r="BE540" i="16" s="1"/>
  <c r="R542" i="16"/>
  <c r="AL540" i="16"/>
  <c r="BI540" i="16" s="1"/>
  <c r="AH540" i="16"/>
  <c r="V541" i="16"/>
  <c r="AB541" i="16" s="1"/>
  <c r="S541" i="16"/>
  <c r="AI540" i="16" l="1"/>
  <c r="AJ540" i="16" s="1"/>
  <c r="O542" i="16"/>
  <c r="Y541" i="16"/>
  <c r="P542" i="16" s="1"/>
  <c r="X541" i="16"/>
  <c r="AP541" i="16" s="1"/>
  <c r="Z541" i="16"/>
  <c r="AO542" i="16" l="1"/>
  <c r="BK541" i="16"/>
  <c r="BD542" i="16"/>
  <c r="AN540" i="16"/>
  <c r="BJ540" i="16" s="1"/>
  <c r="BH540" i="16"/>
  <c r="AC541" i="16"/>
  <c r="BE541" i="16" s="1"/>
  <c r="AL541" i="16"/>
  <c r="BI541" i="16" s="1"/>
  <c r="AG541" i="16"/>
  <c r="AF541" i="16"/>
  <c r="AE541" i="16"/>
  <c r="BG541" i="16" s="1"/>
  <c r="AD541" i="16"/>
  <c r="BF541" i="16" s="1"/>
  <c r="R543" i="16"/>
  <c r="AA542" i="16"/>
  <c r="AH541" i="16"/>
  <c r="S542" i="16"/>
  <c r="V542" i="16"/>
  <c r="AI541" i="16" l="1"/>
  <c r="AJ541" i="16" s="1"/>
  <c r="O543" i="16"/>
  <c r="AB542" i="16"/>
  <c r="Y542" i="16"/>
  <c r="P543" i="16" s="1"/>
  <c r="X542" i="16"/>
  <c r="AP542" i="16" s="1"/>
  <c r="Z542" i="16"/>
  <c r="AO543" i="16" l="1"/>
  <c r="BK542" i="16"/>
  <c r="BD543" i="16"/>
  <c r="AN541" i="16"/>
  <c r="BJ541" i="16" s="1"/>
  <c r="BH541" i="16"/>
  <c r="AA543" i="16"/>
  <c r="AG542" i="16"/>
  <c r="AF542" i="16"/>
  <c r="AE542" i="16"/>
  <c r="BG542" i="16" s="1"/>
  <c r="AD542" i="16"/>
  <c r="BF542" i="16" s="1"/>
  <c r="AC542" i="16"/>
  <c r="BE542" i="16" s="1"/>
  <c r="R544" i="16"/>
  <c r="AL542" i="16"/>
  <c r="BI542" i="16" s="1"/>
  <c r="AH542" i="16"/>
  <c r="V543" i="16"/>
  <c r="AB543" i="16" s="1"/>
  <c r="S543" i="16"/>
  <c r="AI542" i="16" l="1"/>
  <c r="AJ542" i="16" s="1"/>
  <c r="O544" i="16"/>
  <c r="Y543" i="16"/>
  <c r="P544" i="16" s="1"/>
  <c r="X543" i="16"/>
  <c r="AP543" i="16" s="1"/>
  <c r="Z543" i="16"/>
  <c r="AO544" i="16" l="1"/>
  <c r="BK543" i="16"/>
  <c r="BD544" i="16"/>
  <c r="AN542" i="16"/>
  <c r="BJ542" i="16" s="1"/>
  <c r="BH542" i="16"/>
  <c r="AC543" i="16"/>
  <c r="BE543" i="16" s="1"/>
  <c r="AL543" i="16"/>
  <c r="BI543" i="16" s="1"/>
  <c r="AG543" i="16"/>
  <c r="AF543" i="16"/>
  <c r="AE543" i="16"/>
  <c r="BG543" i="16" s="1"/>
  <c r="AD543" i="16"/>
  <c r="BF543" i="16" s="1"/>
  <c r="R545" i="16"/>
  <c r="AA544" i="16"/>
  <c r="S544" i="16"/>
  <c r="V544" i="16"/>
  <c r="AB544" i="16" s="1"/>
  <c r="AH543" i="16"/>
  <c r="AI543" i="16" l="1"/>
  <c r="AJ543" i="16" s="1"/>
  <c r="O545" i="16"/>
  <c r="Y544" i="16"/>
  <c r="P545" i="16" s="1"/>
  <c r="X544" i="16"/>
  <c r="AP544" i="16" s="1"/>
  <c r="AH544" i="16"/>
  <c r="Z544" i="16"/>
  <c r="AO545" i="16" l="1"/>
  <c r="BK544" i="16"/>
  <c r="BD545" i="16"/>
  <c r="AN543" i="16"/>
  <c r="BJ543" i="16" s="1"/>
  <c r="BH543" i="16"/>
  <c r="AC544" i="16"/>
  <c r="BE544" i="16" s="1"/>
  <c r="AA545" i="16"/>
  <c r="AG544" i="16"/>
  <c r="AF544" i="16"/>
  <c r="AE544" i="16"/>
  <c r="BG544" i="16" s="1"/>
  <c r="AD544" i="16"/>
  <c r="BF544" i="16" s="1"/>
  <c r="R546" i="16"/>
  <c r="AL544" i="16"/>
  <c r="BI544" i="16" s="1"/>
  <c r="V545" i="16"/>
  <c r="AB545" i="16" s="1"/>
  <c r="S545" i="16"/>
  <c r="AI544" i="16" l="1"/>
  <c r="AJ544" i="16" s="1"/>
  <c r="O546" i="16"/>
  <c r="Y545" i="16"/>
  <c r="P546" i="16" s="1"/>
  <c r="X545" i="16"/>
  <c r="AP545" i="16" s="1"/>
  <c r="Z545" i="16"/>
  <c r="AH545" i="16"/>
  <c r="AO546" i="16" l="1"/>
  <c r="BK545" i="16"/>
  <c r="BD546" i="16"/>
  <c r="AN544" i="16"/>
  <c r="BJ544" i="16" s="1"/>
  <c r="BH544" i="16"/>
  <c r="AC545" i="16"/>
  <c r="BE545" i="16" s="1"/>
  <c r="AL545" i="16"/>
  <c r="BI545" i="16" s="1"/>
  <c r="AG545" i="16"/>
  <c r="AF545" i="16"/>
  <c r="AE545" i="16"/>
  <c r="BG545" i="16" s="1"/>
  <c r="AD545" i="16"/>
  <c r="BF545" i="16" s="1"/>
  <c r="R547" i="16"/>
  <c r="AA546" i="16"/>
  <c r="S546" i="16"/>
  <c r="V546" i="16"/>
  <c r="AB546" i="16" s="1"/>
  <c r="AI545" i="16" l="1"/>
  <c r="O547" i="16"/>
  <c r="Y546" i="16"/>
  <c r="P547" i="16" s="1"/>
  <c r="X546" i="16"/>
  <c r="AP546" i="16" s="1"/>
  <c r="AH546" i="16"/>
  <c r="Z546" i="16"/>
  <c r="AO547" i="16" l="1"/>
  <c r="BK546" i="16"/>
  <c r="BD547" i="16"/>
  <c r="AC546" i="16"/>
  <c r="BE546" i="16" s="1"/>
  <c r="AA547" i="16"/>
  <c r="AJ545" i="16"/>
  <c r="AG546" i="16"/>
  <c r="AF546" i="16"/>
  <c r="AE546" i="16"/>
  <c r="BG546" i="16" s="1"/>
  <c r="AD546" i="16"/>
  <c r="BF546" i="16" s="1"/>
  <c r="R548" i="16"/>
  <c r="AL546" i="16"/>
  <c r="BI546" i="16" s="1"/>
  <c r="S547" i="16"/>
  <c r="V547" i="16"/>
  <c r="AB547" i="16" s="1"/>
  <c r="AN545" i="16" l="1"/>
  <c r="BJ545" i="16" s="1"/>
  <c r="BH545" i="16"/>
  <c r="AI546" i="16"/>
  <c r="AJ546" i="16" s="1"/>
  <c r="O548" i="16"/>
  <c r="Y547" i="16"/>
  <c r="P548" i="16" s="1"/>
  <c r="X547" i="16"/>
  <c r="AP547" i="16" s="1"/>
  <c r="AH547" i="16"/>
  <c r="Z547" i="16"/>
  <c r="AO548" i="16" l="1"/>
  <c r="BK547" i="16"/>
  <c r="BD548" i="16"/>
  <c r="AN546" i="16"/>
  <c r="BJ546" i="16" s="1"/>
  <c r="BH546" i="16"/>
  <c r="AC547" i="16"/>
  <c r="BE547" i="16" s="1"/>
  <c r="AL547" i="16"/>
  <c r="BI547" i="16" s="1"/>
  <c r="AG547" i="16"/>
  <c r="AF547" i="16"/>
  <c r="AE547" i="16"/>
  <c r="BG547" i="16" s="1"/>
  <c r="AD547" i="16"/>
  <c r="BF547" i="16" s="1"/>
  <c r="R549" i="16"/>
  <c r="AA548" i="16"/>
  <c r="V548" i="16"/>
  <c r="S548" i="16"/>
  <c r="AI547" i="16" l="1"/>
  <c r="AJ547" i="16" s="1"/>
  <c r="O549" i="16"/>
  <c r="AB548" i="16"/>
  <c r="AH548" i="16" s="1"/>
  <c r="Y548" i="16"/>
  <c r="P549" i="16" s="1"/>
  <c r="X548" i="16"/>
  <c r="AP548" i="16" s="1"/>
  <c r="Z548" i="16"/>
  <c r="AO549" i="16" l="1"/>
  <c r="BK548" i="16"/>
  <c r="BD549" i="16"/>
  <c r="AN547" i="16"/>
  <c r="BJ547" i="16" s="1"/>
  <c r="BH547" i="16"/>
  <c r="AA549" i="16"/>
  <c r="AG548" i="16"/>
  <c r="AF548" i="16"/>
  <c r="AE548" i="16"/>
  <c r="BG548" i="16" s="1"/>
  <c r="AD548" i="16"/>
  <c r="BF548" i="16" s="1"/>
  <c r="AC548" i="16"/>
  <c r="BE548" i="16" s="1"/>
  <c r="R550" i="16"/>
  <c r="AL548" i="16"/>
  <c r="BI548" i="16" s="1"/>
  <c r="V549" i="16"/>
  <c r="AB549" i="16" s="1"/>
  <c r="S549" i="16"/>
  <c r="AI548" i="16" l="1"/>
  <c r="AJ548" i="16" s="1"/>
  <c r="O550" i="16"/>
  <c r="Y549" i="16"/>
  <c r="P550" i="16" s="1"/>
  <c r="X549" i="16"/>
  <c r="AP549" i="16" s="1"/>
  <c r="Z549" i="16"/>
  <c r="AH549" i="16"/>
  <c r="AO550" i="16" l="1"/>
  <c r="BK549" i="16"/>
  <c r="BD550" i="16"/>
  <c r="AN548" i="16"/>
  <c r="BJ548" i="16" s="1"/>
  <c r="BH548" i="16"/>
  <c r="AC549" i="16"/>
  <c r="BE549" i="16" s="1"/>
  <c r="AL549" i="16"/>
  <c r="BI549" i="16" s="1"/>
  <c r="AG549" i="16"/>
  <c r="AF549" i="16"/>
  <c r="AE549" i="16"/>
  <c r="BG549" i="16" s="1"/>
  <c r="AD549" i="16"/>
  <c r="BF549" i="16" s="1"/>
  <c r="R551" i="16"/>
  <c r="AA550" i="16"/>
  <c r="S550" i="16"/>
  <c r="V550" i="16"/>
  <c r="AB550" i="16" s="1"/>
  <c r="AI549" i="16" l="1"/>
  <c r="AJ549" i="16" s="1"/>
  <c r="O551" i="16"/>
  <c r="Y550" i="16"/>
  <c r="P551" i="16" s="1"/>
  <c r="X550" i="16"/>
  <c r="AP550" i="16" s="1"/>
  <c r="AH550" i="16"/>
  <c r="Z550" i="16"/>
  <c r="AO551" i="16" l="1"/>
  <c r="BK550" i="16"/>
  <c r="BD551" i="16"/>
  <c r="AN549" i="16"/>
  <c r="BJ549" i="16" s="1"/>
  <c r="BH549" i="16"/>
  <c r="AC550" i="16"/>
  <c r="BE550" i="16" s="1"/>
  <c r="AA551" i="16"/>
  <c r="AG550" i="16"/>
  <c r="AF550" i="16"/>
  <c r="AE550" i="16"/>
  <c r="BG550" i="16" s="1"/>
  <c r="AD550" i="16"/>
  <c r="BF550" i="16" s="1"/>
  <c r="R552" i="16"/>
  <c r="AL550" i="16"/>
  <c r="BI550" i="16" s="1"/>
  <c r="S551" i="16"/>
  <c r="V551" i="16"/>
  <c r="AB551" i="16" s="1"/>
  <c r="AI550" i="16" l="1"/>
  <c r="AJ550" i="16" s="1"/>
  <c r="O552" i="16"/>
  <c r="Y551" i="16"/>
  <c r="P552" i="16" s="1"/>
  <c r="X551" i="16"/>
  <c r="AP551" i="16" s="1"/>
  <c r="AH551" i="16"/>
  <c r="Z551" i="16"/>
  <c r="AO552" i="16" l="1"/>
  <c r="BK551" i="16"/>
  <c r="BD552" i="16"/>
  <c r="AN550" i="16"/>
  <c r="BJ550" i="16" s="1"/>
  <c r="BH550" i="16"/>
  <c r="AC551" i="16"/>
  <c r="BE551" i="16" s="1"/>
  <c r="AL551" i="16"/>
  <c r="BI551" i="16" s="1"/>
  <c r="AG551" i="16"/>
  <c r="AF551" i="16"/>
  <c r="AE551" i="16"/>
  <c r="BG551" i="16" s="1"/>
  <c r="AD551" i="16"/>
  <c r="BF551" i="16" s="1"/>
  <c r="R553" i="16"/>
  <c r="AA552" i="16"/>
  <c r="S552" i="16"/>
  <c r="V552" i="16"/>
  <c r="AB552" i="16" s="1"/>
  <c r="AI551" i="16" l="1"/>
  <c r="AJ551" i="16" s="1"/>
  <c r="O553" i="16"/>
  <c r="Y552" i="16"/>
  <c r="P553" i="16" s="1"/>
  <c r="X552" i="16"/>
  <c r="AP552" i="16" s="1"/>
  <c r="AH552" i="16"/>
  <c r="Z552" i="16"/>
  <c r="AO553" i="16" l="1"/>
  <c r="BK552" i="16"/>
  <c r="BD553" i="16"/>
  <c r="AN551" i="16"/>
  <c r="BJ551" i="16" s="1"/>
  <c r="BH551" i="16"/>
  <c r="AC552" i="16"/>
  <c r="BE552" i="16" s="1"/>
  <c r="AA553" i="16"/>
  <c r="AG552" i="16"/>
  <c r="AF552" i="16"/>
  <c r="AE552" i="16"/>
  <c r="BG552" i="16" s="1"/>
  <c r="AD552" i="16"/>
  <c r="BF552" i="16" s="1"/>
  <c r="R554" i="16"/>
  <c r="AL552" i="16"/>
  <c r="BI552" i="16" s="1"/>
  <c r="V553" i="16"/>
  <c r="AB553" i="16" s="1"/>
  <c r="S553" i="16"/>
  <c r="AI552" i="16" l="1"/>
  <c r="AJ552" i="16" s="1"/>
  <c r="O554" i="16"/>
  <c r="Y553" i="16"/>
  <c r="P554" i="16" s="1"/>
  <c r="X553" i="16"/>
  <c r="AP553" i="16" s="1"/>
  <c r="Z553" i="16"/>
  <c r="AH553" i="16"/>
  <c r="AO554" i="16" l="1"/>
  <c r="BK553" i="16"/>
  <c r="BD554" i="16"/>
  <c r="AN552" i="16"/>
  <c r="BJ552" i="16" s="1"/>
  <c r="BH552" i="16"/>
  <c r="AC553" i="16"/>
  <c r="BE553" i="16" s="1"/>
  <c r="AL553" i="16"/>
  <c r="BI553" i="16" s="1"/>
  <c r="AG553" i="16"/>
  <c r="AF553" i="16"/>
  <c r="AE553" i="16"/>
  <c r="BG553" i="16" s="1"/>
  <c r="AD553" i="16"/>
  <c r="BF553" i="16" s="1"/>
  <c r="R555" i="16"/>
  <c r="AA554" i="16"/>
  <c r="S554" i="16"/>
  <c r="V554" i="16"/>
  <c r="O555" i="16" l="1"/>
  <c r="AI553" i="16"/>
  <c r="AJ553" i="16" s="1"/>
  <c r="AB554" i="16"/>
  <c r="AH554" i="16" s="1"/>
  <c r="Y554" i="16"/>
  <c r="P555" i="16" s="1"/>
  <c r="X554" i="16"/>
  <c r="AP554" i="16" s="1"/>
  <c r="Z554" i="16"/>
  <c r="AO555" i="16" l="1"/>
  <c r="BK554" i="16"/>
  <c r="BD555" i="16"/>
  <c r="AN553" i="16"/>
  <c r="BJ553" i="16" s="1"/>
  <c r="BH553" i="16"/>
  <c r="R556" i="16"/>
  <c r="AA555" i="16"/>
  <c r="AG554" i="16"/>
  <c r="AF554" i="16"/>
  <c r="AE554" i="16"/>
  <c r="BG554" i="16" s="1"/>
  <c r="AD554" i="16"/>
  <c r="BF554" i="16" s="1"/>
  <c r="AC554" i="16"/>
  <c r="BE554" i="16" s="1"/>
  <c r="AL554" i="16"/>
  <c r="BI554" i="16" s="1"/>
  <c r="V555" i="16"/>
  <c r="AB555" i="16" s="1"/>
  <c r="S555" i="16"/>
  <c r="AI554" i="16" l="1"/>
  <c r="O556" i="16"/>
  <c r="Y555" i="16"/>
  <c r="P556" i="16" s="1"/>
  <c r="X555" i="16"/>
  <c r="AP555" i="16" s="1"/>
  <c r="Z555" i="16"/>
  <c r="AO556" i="16" l="1"/>
  <c r="BK555" i="16"/>
  <c r="BD556" i="16"/>
  <c r="AC555" i="16"/>
  <c r="BE555" i="16" s="1"/>
  <c r="AL555" i="16"/>
  <c r="BI555" i="16" s="1"/>
  <c r="AJ554" i="16"/>
  <c r="AG555" i="16"/>
  <c r="AF555" i="16"/>
  <c r="AE555" i="16"/>
  <c r="BG555" i="16" s="1"/>
  <c r="AD555" i="16"/>
  <c r="BF555" i="16" s="1"/>
  <c r="R557" i="16"/>
  <c r="AA556" i="16"/>
  <c r="AH555" i="16"/>
  <c r="V556" i="16"/>
  <c r="AB556" i="16" s="1"/>
  <c r="S556" i="16"/>
  <c r="AN554" i="16" l="1"/>
  <c r="BJ554" i="16" s="1"/>
  <c r="BH554" i="16"/>
  <c r="AI555" i="16"/>
  <c r="AJ555" i="16" s="1"/>
  <c r="O557" i="16"/>
  <c r="Y556" i="16"/>
  <c r="P557" i="16" s="1"/>
  <c r="X556" i="16"/>
  <c r="AP556" i="16" s="1"/>
  <c r="AH556" i="16"/>
  <c r="Z556" i="16"/>
  <c r="AO557" i="16" l="1"/>
  <c r="BK556" i="16"/>
  <c r="BD557" i="16"/>
  <c r="AN555" i="16"/>
  <c r="BJ555" i="16" s="1"/>
  <c r="BH555" i="16"/>
  <c r="AC556" i="16"/>
  <c r="BE556" i="16" s="1"/>
  <c r="AA557" i="16"/>
  <c r="AG556" i="16"/>
  <c r="AF556" i="16"/>
  <c r="AE556" i="16"/>
  <c r="BG556" i="16" s="1"/>
  <c r="AD556" i="16"/>
  <c r="BF556" i="16" s="1"/>
  <c r="R558" i="16"/>
  <c r="AL556" i="16"/>
  <c r="BI556" i="16" s="1"/>
  <c r="S557" i="16"/>
  <c r="V557" i="16"/>
  <c r="AB557" i="16" s="1"/>
  <c r="AI556" i="16" l="1"/>
  <c r="AJ556" i="16" s="1"/>
  <c r="O558" i="16"/>
  <c r="Y557" i="16"/>
  <c r="P558" i="16" s="1"/>
  <c r="X557" i="16"/>
  <c r="AP557" i="16" s="1"/>
  <c r="AH557" i="16"/>
  <c r="Z557" i="16"/>
  <c r="AO558" i="16" l="1"/>
  <c r="BK557" i="16"/>
  <c r="BD558" i="16"/>
  <c r="AN556" i="16"/>
  <c r="BJ556" i="16" s="1"/>
  <c r="BH556" i="16"/>
  <c r="AC557" i="16"/>
  <c r="BE557" i="16" s="1"/>
  <c r="AL557" i="16"/>
  <c r="BI557" i="16" s="1"/>
  <c r="AG557" i="16"/>
  <c r="AF557" i="16"/>
  <c r="AE557" i="16"/>
  <c r="BG557" i="16" s="1"/>
  <c r="AD557" i="16"/>
  <c r="BF557" i="16" s="1"/>
  <c r="R559" i="16"/>
  <c r="AA558" i="16"/>
  <c r="V558" i="16"/>
  <c r="AB558" i="16" s="1"/>
  <c r="S558" i="16"/>
  <c r="AI557" i="16" l="1"/>
  <c r="AJ557" i="16" s="1"/>
  <c r="O559" i="16"/>
  <c r="Y558" i="16"/>
  <c r="P559" i="16" s="1"/>
  <c r="X558" i="16"/>
  <c r="AP558" i="16" s="1"/>
  <c r="Z558" i="16"/>
  <c r="AH558" i="16"/>
  <c r="AO559" i="16" l="1"/>
  <c r="BK558" i="16"/>
  <c r="BD559" i="16"/>
  <c r="AN557" i="16"/>
  <c r="BJ557" i="16" s="1"/>
  <c r="BH557" i="16"/>
  <c r="AC558" i="16"/>
  <c r="BE558" i="16" s="1"/>
  <c r="AA559" i="16"/>
  <c r="AG558" i="16"/>
  <c r="AF558" i="16"/>
  <c r="AE558" i="16"/>
  <c r="BG558" i="16" s="1"/>
  <c r="AD558" i="16"/>
  <c r="BF558" i="16" s="1"/>
  <c r="R560" i="16"/>
  <c r="AL558" i="16"/>
  <c r="BI558" i="16" s="1"/>
  <c r="V559" i="16"/>
  <c r="AB559" i="16" s="1"/>
  <c r="S559" i="16"/>
  <c r="AI558" i="16" l="1"/>
  <c r="AJ558" i="16" s="1"/>
  <c r="O560" i="16"/>
  <c r="Y559" i="16"/>
  <c r="P560" i="16" s="1"/>
  <c r="X559" i="16"/>
  <c r="AP559" i="16" s="1"/>
  <c r="Z559" i="16"/>
  <c r="AH559" i="16"/>
  <c r="AO560" i="16" l="1"/>
  <c r="BK559" i="16"/>
  <c r="BD560" i="16"/>
  <c r="AN558" i="16"/>
  <c r="BJ558" i="16" s="1"/>
  <c r="BH558" i="16"/>
  <c r="AC559" i="16"/>
  <c r="BE559" i="16" s="1"/>
  <c r="AL559" i="16"/>
  <c r="BI559" i="16" s="1"/>
  <c r="AG559" i="16"/>
  <c r="AF559" i="16"/>
  <c r="AE559" i="16"/>
  <c r="BG559" i="16" s="1"/>
  <c r="AD559" i="16"/>
  <c r="BF559" i="16" s="1"/>
  <c r="R561" i="16"/>
  <c r="AA560" i="16"/>
  <c r="V560" i="16"/>
  <c r="AB560" i="16" s="1"/>
  <c r="S560" i="16"/>
  <c r="AI559" i="16" l="1"/>
  <c r="AJ559" i="16" s="1"/>
  <c r="O561" i="16"/>
  <c r="Y560" i="16"/>
  <c r="P561" i="16" s="1"/>
  <c r="X560" i="16"/>
  <c r="AP560" i="16" s="1"/>
  <c r="Z560" i="16"/>
  <c r="AH560" i="16"/>
  <c r="AO561" i="16" l="1"/>
  <c r="BK560" i="16"/>
  <c r="BD561" i="16"/>
  <c r="AN559" i="16"/>
  <c r="BJ559" i="16" s="1"/>
  <c r="BH559" i="16"/>
  <c r="AC560" i="16"/>
  <c r="BE560" i="16" s="1"/>
  <c r="AA561" i="16"/>
  <c r="AG560" i="16"/>
  <c r="AF560" i="16"/>
  <c r="AE560" i="16"/>
  <c r="BG560" i="16" s="1"/>
  <c r="AD560" i="16"/>
  <c r="BF560" i="16" s="1"/>
  <c r="R562" i="16"/>
  <c r="AL560" i="16"/>
  <c r="BI560" i="16" s="1"/>
  <c r="V561" i="16"/>
  <c r="AB561" i="16" s="1"/>
  <c r="S561" i="16"/>
  <c r="AI560" i="16" l="1"/>
  <c r="AJ560" i="16" s="1"/>
  <c r="O562" i="16"/>
  <c r="Y561" i="16"/>
  <c r="P562" i="16" s="1"/>
  <c r="X561" i="16"/>
  <c r="AP561" i="16" s="1"/>
  <c r="Z561" i="16"/>
  <c r="AH561" i="16"/>
  <c r="AO562" i="16" l="1"/>
  <c r="BK561" i="16"/>
  <c r="BD562" i="16"/>
  <c r="AN560" i="16"/>
  <c r="BJ560" i="16" s="1"/>
  <c r="BH560" i="16"/>
  <c r="AC561" i="16"/>
  <c r="BE561" i="16" s="1"/>
  <c r="AL561" i="16"/>
  <c r="BI561" i="16" s="1"/>
  <c r="AG561" i="16"/>
  <c r="AF561" i="16"/>
  <c r="AE561" i="16"/>
  <c r="BG561" i="16" s="1"/>
  <c r="AD561" i="16"/>
  <c r="BF561" i="16" s="1"/>
  <c r="R563" i="16"/>
  <c r="AA562" i="16"/>
  <c r="V562" i="16"/>
  <c r="S562" i="16"/>
  <c r="AI561" i="16" l="1"/>
  <c r="AJ561" i="16" s="1"/>
  <c r="O563" i="16"/>
  <c r="AB562" i="16"/>
  <c r="Y562" i="16"/>
  <c r="P563" i="16" s="1"/>
  <c r="X562" i="16"/>
  <c r="AP562" i="16" s="1"/>
  <c r="Z562" i="16"/>
  <c r="AO563" i="16" l="1"/>
  <c r="BK562" i="16"/>
  <c r="BD563" i="16"/>
  <c r="AN561" i="16"/>
  <c r="BJ561" i="16" s="1"/>
  <c r="BH561" i="16"/>
  <c r="AA563" i="16"/>
  <c r="AG562" i="16"/>
  <c r="AF562" i="16"/>
  <c r="AE562" i="16"/>
  <c r="BG562" i="16" s="1"/>
  <c r="AD562" i="16"/>
  <c r="BF562" i="16" s="1"/>
  <c r="AC562" i="16"/>
  <c r="BE562" i="16" s="1"/>
  <c r="R564" i="16"/>
  <c r="AL562" i="16"/>
  <c r="BI562" i="16" s="1"/>
  <c r="AH562" i="16"/>
  <c r="V563" i="16"/>
  <c r="AB563" i="16" s="1"/>
  <c r="S563" i="16"/>
  <c r="AI562" i="16" l="1"/>
  <c r="AJ562" i="16" s="1"/>
  <c r="O564" i="16"/>
  <c r="Y563" i="16"/>
  <c r="P564" i="16" s="1"/>
  <c r="X563" i="16"/>
  <c r="AP563" i="16" s="1"/>
  <c r="Z563" i="16"/>
  <c r="AO564" i="16" l="1"/>
  <c r="BK563" i="16"/>
  <c r="BD564" i="16"/>
  <c r="AN562" i="16"/>
  <c r="BJ562" i="16" s="1"/>
  <c r="BH562" i="16"/>
  <c r="AC563" i="16"/>
  <c r="BE563" i="16" s="1"/>
  <c r="AL563" i="16"/>
  <c r="BI563" i="16" s="1"/>
  <c r="AG563" i="16"/>
  <c r="AF563" i="16"/>
  <c r="AE563" i="16"/>
  <c r="BG563" i="16" s="1"/>
  <c r="AD563" i="16"/>
  <c r="BF563" i="16" s="1"/>
  <c r="R565" i="16"/>
  <c r="AA564" i="16"/>
  <c r="AH563" i="16"/>
  <c r="S564" i="16"/>
  <c r="V564" i="16"/>
  <c r="AB564" i="16" s="1"/>
  <c r="AI563" i="16" l="1"/>
  <c r="AJ563" i="16" s="1"/>
  <c r="O565" i="16"/>
  <c r="Y564" i="16"/>
  <c r="P565" i="16" s="1"/>
  <c r="X564" i="16"/>
  <c r="AP564" i="16" s="1"/>
  <c r="Z564" i="16"/>
  <c r="AH564" i="16"/>
  <c r="AO565" i="16" l="1"/>
  <c r="BK564" i="16"/>
  <c r="BD565" i="16"/>
  <c r="AN563" i="16"/>
  <c r="BJ563" i="16" s="1"/>
  <c r="BH563" i="16"/>
  <c r="AC564" i="16"/>
  <c r="BE564" i="16" s="1"/>
  <c r="AA565" i="16"/>
  <c r="AG564" i="16"/>
  <c r="AF564" i="16"/>
  <c r="AE564" i="16"/>
  <c r="BG564" i="16" s="1"/>
  <c r="AD564" i="16"/>
  <c r="BF564" i="16" s="1"/>
  <c r="R566" i="16"/>
  <c r="AL564" i="16"/>
  <c r="BI564" i="16" s="1"/>
  <c r="S565" i="16"/>
  <c r="V565" i="16"/>
  <c r="AB565" i="16" s="1"/>
  <c r="AI564" i="16" l="1"/>
  <c r="AJ564" i="16" s="1"/>
  <c r="O566" i="16"/>
  <c r="Y565" i="16"/>
  <c r="P566" i="16" s="1"/>
  <c r="X565" i="16"/>
  <c r="AP565" i="16" s="1"/>
  <c r="Z565" i="16"/>
  <c r="AH565" i="16"/>
  <c r="AO566" i="16" l="1"/>
  <c r="BK565" i="16"/>
  <c r="BD566" i="16"/>
  <c r="AN564" i="16"/>
  <c r="BJ564" i="16" s="1"/>
  <c r="BH564" i="16"/>
  <c r="AC565" i="16"/>
  <c r="BE565" i="16" s="1"/>
  <c r="AL565" i="16"/>
  <c r="BI565" i="16" s="1"/>
  <c r="AG565" i="16"/>
  <c r="AF565" i="16"/>
  <c r="AE565" i="16"/>
  <c r="BG565" i="16" s="1"/>
  <c r="AD565" i="16"/>
  <c r="BF565" i="16" s="1"/>
  <c r="R567" i="16"/>
  <c r="AA566" i="16"/>
  <c r="V566" i="16"/>
  <c r="AB566" i="16" s="1"/>
  <c r="S566" i="16"/>
  <c r="AI565" i="16" l="1"/>
  <c r="AJ565" i="16" s="1"/>
  <c r="O567" i="16"/>
  <c r="Y566" i="16"/>
  <c r="P567" i="16" s="1"/>
  <c r="X566" i="16"/>
  <c r="AP566" i="16" s="1"/>
  <c r="Z566" i="16"/>
  <c r="AH566" i="16"/>
  <c r="AO567" i="16" l="1"/>
  <c r="BK566" i="16"/>
  <c r="BD567" i="16"/>
  <c r="AN565" i="16"/>
  <c r="BJ565" i="16" s="1"/>
  <c r="BH565" i="16"/>
  <c r="AC566" i="16"/>
  <c r="BE566" i="16" s="1"/>
  <c r="AA567" i="16"/>
  <c r="AG566" i="16"/>
  <c r="AF566" i="16"/>
  <c r="AE566" i="16"/>
  <c r="BG566" i="16" s="1"/>
  <c r="AD566" i="16"/>
  <c r="BF566" i="16" s="1"/>
  <c r="R568" i="16"/>
  <c r="AL566" i="16"/>
  <c r="BI566" i="16" s="1"/>
  <c r="V567" i="16"/>
  <c r="AB567" i="16" s="1"/>
  <c r="S567" i="16"/>
  <c r="AI566" i="16" l="1"/>
  <c r="AJ566" i="16" s="1"/>
  <c r="O568" i="16"/>
  <c r="Y567" i="16"/>
  <c r="P568" i="16" s="1"/>
  <c r="X567" i="16"/>
  <c r="AP567" i="16" s="1"/>
  <c r="Z567" i="16"/>
  <c r="AH567" i="16"/>
  <c r="AO568" i="16" l="1"/>
  <c r="BK567" i="16"/>
  <c r="BD568" i="16"/>
  <c r="AN566" i="16"/>
  <c r="BJ566" i="16" s="1"/>
  <c r="BH566" i="16"/>
  <c r="AC567" i="16"/>
  <c r="BE567" i="16" s="1"/>
  <c r="AL567" i="16"/>
  <c r="BI567" i="16" s="1"/>
  <c r="AG567" i="16"/>
  <c r="AF567" i="16"/>
  <c r="AE567" i="16"/>
  <c r="BG567" i="16" s="1"/>
  <c r="AD567" i="16"/>
  <c r="BF567" i="16" s="1"/>
  <c r="R569" i="16"/>
  <c r="AA568" i="16"/>
  <c r="V568" i="16"/>
  <c r="S568" i="16"/>
  <c r="AI567" i="16" l="1"/>
  <c r="AJ567" i="16" s="1"/>
  <c r="O569" i="16"/>
  <c r="AB568" i="16"/>
  <c r="Y568" i="16"/>
  <c r="P569" i="16" s="1"/>
  <c r="X568" i="16"/>
  <c r="AP568" i="16" s="1"/>
  <c r="Z568" i="16"/>
  <c r="AO569" i="16" l="1"/>
  <c r="BK568" i="16"/>
  <c r="BD569" i="16"/>
  <c r="AN567" i="16"/>
  <c r="BJ567" i="16" s="1"/>
  <c r="BH567" i="16"/>
  <c r="AA569" i="16"/>
  <c r="AG568" i="16"/>
  <c r="AF568" i="16"/>
  <c r="AE568" i="16"/>
  <c r="BG568" i="16" s="1"/>
  <c r="AD568" i="16"/>
  <c r="BF568" i="16" s="1"/>
  <c r="AC568" i="16"/>
  <c r="BE568" i="16" s="1"/>
  <c r="R570" i="16"/>
  <c r="AL568" i="16"/>
  <c r="BI568" i="16" s="1"/>
  <c r="AH568" i="16"/>
  <c r="V569" i="16"/>
  <c r="S569" i="16"/>
  <c r="AI568" i="16" l="1"/>
  <c r="AJ568" i="16" s="1"/>
  <c r="O570" i="16"/>
  <c r="AB569" i="16"/>
  <c r="Y569" i="16"/>
  <c r="P570" i="16" s="1"/>
  <c r="X569" i="16"/>
  <c r="AP569" i="16" s="1"/>
  <c r="Z569" i="16"/>
  <c r="AO570" i="16" l="1"/>
  <c r="BK569" i="16"/>
  <c r="BD570" i="16"/>
  <c r="AN568" i="16"/>
  <c r="BJ568" i="16" s="1"/>
  <c r="BH568" i="16"/>
  <c r="AL569" i="16"/>
  <c r="BI569" i="16" s="1"/>
  <c r="R571" i="16"/>
  <c r="AG569" i="16"/>
  <c r="AF569" i="16"/>
  <c r="AE569" i="16"/>
  <c r="BG569" i="16" s="1"/>
  <c r="AD569" i="16"/>
  <c r="BF569" i="16" s="1"/>
  <c r="AC569" i="16"/>
  <c r="BE569" i="16" s="1"/>
  <c r="AA570" i="16"/>
  <c r="V570" i="16"/>
  <c r="AB570" i="16" s="1"/>
  <c r="S570" i="16"/>
  <c r="AH569" i="16"/>
  <c r="AI569" i="16" l="1"/>
  <c r="AJ569" i="16" s="1"/>
  <c r="O571" i="16"/>
  <c r="Y570" i="16"/>
  <c r="P571" i="16" s="1"/>
  <c r="X570" i="16"/>
  <c r="AP570" i="16" s="1"/>
  <c r="Z570" i="16"/>
  <c r="AH570" i="16"/>
  <c r="AO571" i="16" l="1"/>
  <c r="BK570" i="16"/>
  <c r="BD571" i="16"/>
  <c r="AN569" i="16"/>
  <c r="BJ569" i="16" s="1"/>
  <c r="BH569" i="16"/>
  <c r="AC570" i="16"/>
  <c r="BE570" i="16" s="1"/>
  <c r="AA571" i="16"/>
  <c r="AG570" i="16"/>
  <c r="AF570" i="16"/>
  <c r="AE570" i="16"/>
  <c r="BG570" i="16" s="1"/>
  <c r="AD570" i="16"/>
  <c r="BF570" i="16" s="1"/>
  <c r="R572" i="16"/>
  <c r="AL570" i="16"/>
  <c r="BI570" i="16" s="1"/>
  <c r="S571" i="16"/>
  <c r="V571" i="16"/>
  <c r="AB571" i="16" s="1"/>
  <c r="AI570" i="16" l="1"/>
  <c r="AJ570" i="16" s="1"/>
  <c r="O572" i="16"/>
  <c r="Y571" i="16"/>
  <c r="P572" i="16" s="1"/>
  <c r="X571" i="16"/>
  <c r="AP571" i="16" s="1"/>
  <c r="AH571" i="16"/>
  <c r="Z571" i="16"/>
  <c r="AO572" i="16" l="1"/>
  <c r="BK571" i="16"/>
  <c r="BD572" i="16"/>
  <c r="AN570" i="16"/>
  <c r="BJ570" i="16" s="1"/>
  <c r="BH570" i="16"/>
  <c r="AC571" i="16"/>
  <c r="BE571" i="16" s="1"/>
  <c r="AL571" i="16"/>
  <c r="BI571" i="16" s="1"/>
  <c r="AG571" i="16"/>
  <c r="AF571" i="16"/>
  <c r="AE571" i="16"/>
  <c r="BG571" i="16" s="1"/>
  <c r="AD571" i="16"/>
  <c r="BF571" i="16" s="1"/>
  <c r="R573" i="16"/>
  <c r="AA572" i="16"/>
  <c r="S572" i="16"/>
  <c r="V572" i="16"/>
  <c r="AB572" i="16" s="1"/>
  <c r="AI571" i="16" l="1"/>
  <c r="AJ571" i="16" s="1"/>
  <c r="O573" i="16"/>
  <c r="Y572" i="16"/>
  <c r="P573" i="16" s="1"/>
  <c r="X572" i="16"/>
  <c r="AP572" i="16" s="1"/>
  <c r="Z572" i="16"/>
  <c r="AH572" i="16"/>
  <c r="AO573" i="16" l="1"/>
  <c r="BK572" i="16"/>
  <c r="BD573" i="16"/>
  <c r="AN571" i="16"/>
  <c r="BJ571" i="16" s="1"/>
  <c r="BH571" i="16"/>
  <c r="AC572" i="16"/>
  <c r="BE572" i="16" s="1"/>
  <c r="AA573" i="16"/>
  <c r="AG572" i="16"/>
  <c r="AF572" i="16"/>
  <c r="AE572" i="16"/>
  <c r="BG572" i="16" s="1"/>
  <c r="AD572" i="16"/>
  <c r="BF572" i="16" s="1"/>
  <c r="R574" i="16"/>
  <c r="AL572" i="16"/>
  <c r="BI572" i="16" s="1"/>
  <c r="V573" i="16"/>
  <c r="AB573" i="16" s="1"/>
  <c r="S573" i="16"/>
  <c r="AI572" i="16" l="1"/>
  <c r="AJ572" i="16" s="1"/>
  <c r="O574" i="16"/>
  <c r="Y573" i="16"/>
  <c r="P574" i="16" s="1"/>
  <c r="X573" i="16"/>
  <c r="AP573" i="16" s="1"/>
  <c r="AH573" i="16"/>
  <c r="Z573" i="16"/>
  <c r="AO574" i="16" l="1"/>
  <c r="BK573" i="16"/>
  <c r="BD574" i="16"/>
  <c r="AN572" i="16"/>
  <c r="BJ572" i="16" s="1"/>
  <c r="BH572" i="16"/>
  <c r="AC573" i="16"/>
  <c r="BE573" i="16" s="1"/>
  <c r="R575" i="16"/>
  <c r="AL573" i="16"/>
  <c r="BI573" i="16" s="1"/>
  <c r="AG573" i="16"/>
  <c r="AF573" i="16"/>
  <c r="AE573" i="16"/>
  <c r="BG573" i="16" s="1"/>
  <c r="AD573" i="16"/>
  <c r="BF573" i="16" s="1"/>
  <c r="AA574" i="16"/>
  <c r="V574" i="16"/>
  <c r="AB574" i="16" s="1"/>
  <c r="S574" i="16"/>
  <c r="AI573" i="16" l="1"/>
  <c r="AJ573" i="16" s="1"/>
  <c r="O575" i="16"/>
  <c r="Y574" i="16"/>
  <c r="P575" i="16" s="1"/>
  <c r="X574" i="16"/>
  <c r="AP574" i="16" s="1"/>
  <c r="Z574" i="16"/>
  <c r="AO575" i="16" l="1"/>
  <c r="BK574" i="16"/>
  <c r="BD575" i="16"/>
  <c r="AN573" i="16"/>
  <c r="BJ573" i="16" s="1"/>
  <c r="BH573" i="16"/>
  <c r="AC574" i="16"/>
  <c r="BE574" i="16" s="1"/>
  <c r="AA575" i="16"/>
  <c r="AG574" i="16"/>
  <c r="AF574" i="16"/>
  <c r="AE574" i="16"/>
  <c r="BG574" i="16" s="1"/>
  <c r="AD574" i="16"/>
  <c r="BF574" i="16" s="1"/>
  <c r="R576" i="16"/>
  <c r="AL574" i="16"/>
  <c r="BI574" i="16" s="1"/>
  <c r="AH574" i="16"/>
  <c r="V575" i="16"/>
  <c r="AB575" i="16" s="1"/>
  <c r="S575" i="16"/>
  <c r="AI574" i="16" l="1"/>
  <c r="AJ574" i="16" s="1"/>
  <c r="O576" i="16"/>
  <c r="Y575" i="16"/>
  <c r="P576" i="16" s="1"/>
  <c r="X575" i="16"/>
  <c r="AP575" i="16" s="1"/>
  <c r="AH575" i="16"/>
  <c r="Z575" i="16"/>
  <c r="AO576" i="16" l="1"/>
  <c r="BK575" i="16"/>
  <c r="BD576" i="16"/>
  <c r="AN574" i="16"/>
  <c r="BJ574" i="16" s="1"/>
  <c r="BH574" i="16"/>
  <c r="AC575" i="16"/>
  <c r="BE575" i="16" s="1"/>
  <c r="AL575" i="16"/>
  <c r="BI575" i="16" s="1"/>
  <c r="AG575" i="16"/>
  <c r="AF575" i="16"/>
  <c r="AE575" i="16"/>
  <c r="BG575" i="16" s="1"/>
  <c r="AD575" i="16"/>
  <c r="BF575" i="16" s="1"/>
  <c r="R577" i="16"/>
  <c r="AA576" i="16"/>
  <c r="V576" i="16"/>
  <c r="AB576" i="16" s="1"/>
  <c r="S576" i="16"/>
  <c r="AI575" i="16" l="1"/>
  <c r="AJ575" i="16" s="1"/>
  <c r="O577" i="16"/>
  <c r="Y576" i="16"/>
  <c r="P577" i="16" s="1"/>
  <c r="X576" i="16"/>
  <c r="AP576" i="16" s="1"/>
  <c r="Z576" i="16"/>
  <c r="AH576" i="16"/>
  <c r="AO577" i="16" l="1"/>
  <c r="BK576" i="16"/>
  <c r="BD577" i="16"/>
  <c r="AN575" i="16"/>
  <c r="BJ575" i="16" s="1"/>
  <c r="BH575" i="16"/>
  <c r="AC576" i="16"/>
  <c r="BE576" i="16" s="1"/>
  <c r="AA577" i="16"/>
  <c r="AG576" i="16"/>
  <c r="AF576" i="16"/>
  <c r="AE576" i="16"/>
  <c r="BG576" i="16" s="1"/>
  <c r="AD576" i="16"/>
  <c r="BF576" i="16" s="1"/>
  <c r="R578" i="16"/>
  <c r="AL576" i="16"/>
  <c r="BI576" i="16" s="1"/>
  <c r="S577" i="16"/>
  <c r="V577" i="16"/>
  <c r="AB577" i="16" s="1"/>
  <c r="AI576" i="16" l="1"/>
  <c r="AJ576" i="16" s="1"/>
  <c r="O578" i="16"/>
  <c r="Y577" i="16"/>
  <c r="P578" i="16" s="1"/>
  <c r="X577" i="16"/>
  <c r="AP577" i="16" s="1"/>
  <c r="Z577" i="16"/>
  <c r="AH577" i="16"/>
  <c r="AO578" i="16" l="1"/>
  <c r="BK577" i="16"/>
  <c r="BD578" i="16"/>
  <c r="AN576" i="16"/>
  <c r="BJ576" i="16" s="1"/>
  <c r="BH576" i="16"/>
  <c r="AC577" i="16"/>
  <c r="BE577" i="16" s="1"/>
  <c r="AL577" i="16"/>
  <c r="BI577" i="16" s="1"/>
  <c r="AG577" i="16"/>
  <c r="AF577" i="16"/>
  <c r="AE577" i="16"/>
  <c r="BG577" i="16" s="1"/>
  <c r="AD577" i="16"/>
  <c r="BF577" i="16" s="1"/>
  <c r="R579" i="16"/>
  <c r="AA578" i="16"/>
  <c r="V578" i="16"/>
  <c r="AB578" i="16" s="1"/>
  <c r="S578" i="16"/>
  <c r="AI577" i="16" l="1"/>
  <c r="AJ577" i="16" s="1"/>
  <c r="O579" i="16"/>
  <c r="Y578" i="16"/>
  <c r="P579" i="16" s="1"/>
  <c r="X578" i="16"/>
  <c r="AP578" i="16" s="1"/>
  <c r="Z578" i="16"/>
  <c r="AH578" i="16"/>
  <c r="AO579" i="16" l="1"/>
  <c r="BK578" i="16"/>
  <c r="BD579" i="16"/>
  <c r="AN577" i="16"/>
  <c r="BJ577" i="16" s="1"/>
  <c r="BH577" i="16"/>
  <c r="AF578" i="16"/>
  <c r="AA579" i="16"/>
  <c r="AG578" i="16"/>
  <c r="AE578" i="16"/>
  <c r="BG578" i="16" s="1"/>
  <c r="AD578" i="16"/>
  <c r="BF578" i="16" s="1"/>
  <c r="AC578" i="16"/>
  <c r="BE578" i="16" s="1"/>
  <c r="R580" i="16"/>
  <c r="AL578" i="16"/>
  <c r="BI578" i="16" s="1"/>
  <c r="S579" i="16"/>
  <c r="V579" i="16"/>
  <c r="AB579" i="16" s="1"/>
  <c r="AI578" i="16" l="1"/>
  <c r="O580" i="16"/>
  <c r="Y579" i="16"/>
  <c r="P580" i="16" s="1"/>
  <c r="X579" i="16"/>
  <c r="AP579" i="16" s="1"/>
  <c r="AH579" i="16"/>
  <c r="Z579" i="16"/>
  <c r="AO580" i="16" l="1"/>
  <c r="BK579" i="16"/>
  <c r="BD580" i="16"/>
  <c r="AC579" i="16"/>
  <c r="BE579" i="16" s="1"/>
  <c r="AL579" i="16"/>
  <c r="BI579" i="16" s="1"/>
  <c r="AJ578" i="16"/>
  <c r="AG579" i="16"/>
  <c r="AF579" i="16"/>
  <c r="AE579" i="16"/>
  <c r="BG579" i="16" s="1"/>
  <c r="AD579" i="16"/>
  <c r="BF579" i="16" s="1"/>
  <c r="R581" i="16"/>
  <c r="AA580" i="16"/>
  <c r="V580" i="16"/>
  <c r="S580" i="16"/>
  <c r="AN578" i="16" l="1"/>
  <c r="BJ578" i="16" s="1"/>
  <c r="BH578" i="16"/>
  <c r="AI579" i="16"/>
  <c r="AJ579" i="16" s="1"/>
  <c r="O581" i="16"/>
  <c r="AB580" i="16"/>
  <c r="AH580" i="16" s="1"/>
  <c r="Y580" i="16"/>
  <c r="P581" i="16" s="1"/>
  <c r="X580" i="16"/>
  <c r="AP580" i="16" s="1"/>
  <c r="Z580" i="16"/>
  <c r="AO581" i="16" l="1"/>
  <c r="BK580" i="16"/>
  <c r="BD581" i="16"/>
  <c r="AN579" i="16"/>
  <c r="BJ579" i="16" s="1"/>
  <c r="BH579" i="16"/>
  <c r="AA581" i="16"/>
  <c r="R582" i="16"/>
  <c r="AG580" i="16"/>
  <c r="AF580" i="16"/>
  <c r="AE580" i="16"/>
  <c r="BG580" i="16" s="1"/>
  <c r="AD580" i="16"/>
  <c r="BF580" i="16" s="1"/>
  <c r="AC580" i="16"/>
  <c r="BE580" i="16" s="1"/>
  <c r="AL580" i="16"/>
  <c r="BI580" i="16" s="1"/>
  <c r="V581" i="16"/>
  <c r="AB581" i="16" s="1"/>
  <c r="S581" i="16"/>
  <c r="AI580" i="16" l="1"/>
  <c r="AJ580" i="16" s="1"/>
  <c r="O582" i="16"/>
  <c r="Y581" i="16"/>
  <c r="P582" i="16" s="1"/>
  <c r="X581" i="16"/>
  <c r="AP581" i="16" s="1"/>
  <c r="Z581" i="16"/>
  <c r="AO582" i="16" l="1"/>
  <c r="BK581" i="16"/>
  <c r="BD582" i="16"/>
  <c r="AN580" i="16"/>
  <c r="BJ580" i="16" s="1"/>
  <c r="BH580" i="16"/>
  <c r="AC581" i="16"/>
  <c r="BE581" i="16" s="1"/>
  <c r="AL581" i="16"/>
  <c r="BI581" i="16" s="1"/>
  <c r="AG581" i="16"/>
  <c r="AF581" i="16"/>
  <c r="AE581" i="16"/>
  <c r="BG581" i="16" s="1"/>
  <c r="AD581" i="16"/>
  <c r="BF581" i="16" s="1"/>
  <c r="R583" i="16"/>
  <c r="AA582" i="16"/>
  <c r="AH581" i="16"/>
  <c r="S582" i="16"/>
  <c r="V582" i="16"/>
  <c r="AB582" i="16" s="1"/>
  <c r="AI581" i="16" l="1"/>
  <c r="AJ581" i="16" s="1"/>
  <c r="O583" i="16"/>
  <c r="Y582" i="16"/>
  <c r="P583" i="16" s="1"/>
  <c r="X582" i="16"/>
  <c r="AP582" i="16" s="1"/>
  <c r="AH582" i="16"/>
  <c r="Z582" i="16"/>
  <c r="AO583" i="16" l="1"/>
  <c r="BK582" i="16"/>
  <c r="BD583" i="16"/>
  <c r="AN581" i="16"/>
  <c r="BJ581" i="16" s="1"/>
  <c r="BH581" i="16"/>
  <c r="AC582" i="16"/>
  <c r="BE582" i="16" s="1"/>
  <c r="AA583" i="16"/>
  <c r="AG582" i="16"/>
  <c r="AF582" i="16"/>
  <c r="AE582" i="16"/>
  <c r="BG582" i="16" s="1"/>
  <c r="AD582" i="16"/>
  <c r="BF582" i="16" s="1"/>
  <c r="R584" i="16"/>
  <c r="AL582" i="16"/>
  <c r="BI582" i="16" s="1"/>
  <c r="V583" i="16"/>
  <c r="S583" i="16"/>
  <c r="AI582" i="16" l="1"/>
  <c r="AJ582" i="16" s="1"/>
  <c r="O584" i="16"/>
  <c r="AB583" i="16"/>
  <c r="AH583" i="16" s="1"/>
  <c r="Y583" i="16"/>
  <c r="P584" i="16" s="1"/>
  <c r="X583" i="16"/>
  <c r="AP583" i="16" s="1"/>
  <c r="Z583" i="16"/>
  <c r="AO584" i="16" l="1"/>
  <c r="BK583" i="16"/>
  <c r="BD584" i="16"/>
  <c r="AN582" i="16"/>
  <c r="BJ582" i="16" s="1"/>
  <c r="BH582" i="16"/>
  <c r="AL583" i="16"/>
  <c r="BI583" i="16" s="1"/>
  <c r="AG583" i="16"/>
  <c r="AF583" i="16"/>
  <c r="R585" i="16"/>
  <c r="AE583" i="16"/>
  <c r="BG583" i="16" s="1"/>
  <c r="AD583" i="16"/>
  <c r="BF583" i="16" s="1"/>
  <c r="AC583" i="16"/>
  <c r="BE583" i="16" s="1"/>
  <c r="AA584" i="16"/>
  <c r="S584" i="16"/>
  <c r="V584" i="16"/>
  <c r="AI583" i="16" l="1"/>
  <c r="AJ583" i="16" s="1"/>
  <c r="O585" i="16"/>
  <c r="AB584" i="16"/>
  <c r="Y584" i="16"/>
  <c r="P585" i="16" s="1"/>
  <c r="X584" i="16"/>
  <c r="AP584" i="16" s="1"/>
  <c r="Z584" i="16"/>
  <c r="AO585" i="16" l="1"/>
  <c r="BK584" i="16"/>
  <c r="BD585" i="16"/>
  <c r="AN583" i="16"/>
  <c r="BJ583" i="16" s="1"/>
  <c r="BH583" i="16"/>
  <c r="AA585" i="16"/>
  <c r="R586" i="16"/>
  <c r="AG584" i="16"/>
  <c r="AF584" i="16"/>
  <c r="AE584" i="16"/>
  <c r="BG584" i="16" s="1"/>
  <c r="AD584" i="16"/>
  <c r="BF584" i="16" s="1"/>
  <c r="AH584" i="16"/>
  <c r="AC584" i="16"/>
  <c r="BE584" i="16" s="1"/>
  <c r="AL584" i="16"/>
  <c r="BI584" i="16" s="1"/>
  <c r="V585" i="16"/>
  <c r="AB585" i="16" s="1"/>
  <c r="S585" i="16"/>
  <c r="AI584" i="16" l="1"/>
  <c r="AJ584" i="16" s="1"/>
  <c r="O586" i="16"/>
  <c r="Y585" i="16"/>
  <c r="P586" i="16" s="1"/>
  <c r="X585" i="16"/>
  <c r="AP585" i="16" s="1"/>
  <c r="Z585" i="16"/>
  <c r="AO586" i="16" l="1"/>
  <c r="BK585" i="16"/>
  <c r="BD586" i="16"/>
  <c r="AN584" i="16"/>
  <c r="BJ584" i="16" s="1"/>
  <c r="BH584" i="16"/>
  <c r="AC585" i="16"/>
  <c r="BE585" i="16" s="1"/>
  <c r="AL585" i="16"/>
  <c r="BI585" i="16" s="1"/>
  <c r="AG585" i="16"/>
  <c r="AF585" i="16"/>
  <c r="AE585" i="16"/>
  <c r="BG585" i="16" s="1"/>
  <c r="AD585" i="16"/>
  <c r="BF585" i="16" s="1"/>
  <c r="R587" i="16"/>
  <c r="AA586" i="16"/>
  <c r="AH585" i="16"/>
  <c r="V586" i="16"/>
  <c r="AB586" i="16" s="1"/>
  <c r="S586" i="16"/>
  <c r="AI585" i="16" l="1"/>
  <c r="AJ585" i="16" s="1"/>
  <c r="O587" i="16"/>
  <c r="Y586" i="16"/>
  <c r="P587" i="16" s="1"/>
  <c r="X586" i="16"/>
  <c r="AP586" i="16" s="1"/>
  <c r="Z586" i="16"/>
  <c r="AH586" i="16"/>
  <c r="AO587" i="16" l="1"/>
  <c r="BK586" i="16"/>
  <c r="BD587" i="16"/>
  <c r="AN585" i="16"/>
  <c r="BJ585" i="16" s="1"/>
  <c r="BH585" i="16"/>
  <c r="AC586" i="16"/>
  <c r="BE586" i="16" s="1"/>
  <c r="AA587" i="16"/>
  <c r="AG586" i="16"/>
  <c r="AF586" i="16"/>
  <c r="AE586" i="16"/>
  <c r="BG586" i="16" s="1"/>
  <c r="AD586" i="16"/>
  <c r="BF586" i="16" s="1"/>
  <c r="R588" i="16"/>
  <c r="AL586" i="16"/>
  <c r="BI586" i="16" s="1"/>
  <c r="V587" i="16"/>
  <c r="AB587" i="16" s="1"/>
  <c r="S587" i="16"/>
  <c r="AI586" i="16" l="1"/>
  <c r="AJ586" i="16" s="1"/>
  <c r="O588" i="16"/>
  <c r="Y587" i="16"/>
  <c r="P588" i="16" s="1"/>
  <c r="X587" i="16"/>
  <c r="AP587" i="16" s="1"/>
  <c r="Z587" i="16"/>
  <c r="AH587" i="16"/>
  <c r="AO588" i="16" l="1"/>
  <c r="BK587" i="16"/>
  <c r="BD588" i="16"/>
  <c r="AN586" i="16"/>
  <c r="BJ586" i="16" s="1"/>
  <c r="BH586" i="16"/>
  <c r="AC587" i="16"/>
  <c r="BE587" i="16" s="1"/>
  <c r="AL587" i="16"/>
  <c r="BI587" i="16" s="1"/>
  <c r="AG587" i="16"/>
  <c r="AF587" i="16"/>
  <c r="AE587" i="16"/>
  <c r="BG587" i="16" s="1"/>
  <c r="AD587" i="16"/>
  <c r="BF587" i="16" s="1"/>
  <c r="R589" i="16"/>
  <c r="AA588" i="16"/>
  <c r="V588" i="16"/>
  <c r="AB588" i="16" s="1"/>
  <c r="S588" i="16"/>
  <c r="AI587" i="16" l="1"/>
  <c r="AJ587" i="16" s="1"/>
  <c r="O589" i="16"/>
  <c r="Y588" i="16"/>
  <c r="P589" i="16" s="1"/>
  <c r="X588" i="16"/>
  <c r="AP588" i="16" s="1"/>
  <c r="Z588" i="16"/>
  <c r="AH588" i="16"/>
  <c r="AO589" i="16" l="1"/>
  <c r="BK588" i="16"/>
  <c r="BD589" i="16"/>
  <c r="AN587" i="16"/>
  <c r="BJ587" i="16" s="1"/>
  <c r="BH587" i="16"/>
  <c r="AC588" i="16"/>
  <c r="BE588" i="16" s="1"/>
  <c r="AA589" i="16"/>
  <c r="AG588" i="16"/>
  <c r="AF588" i="16"/>
  <c r="AE588" i="16"/>
  <c r="BG588" i="16" s="1"/>
  <c r="AD588" i="16"/>
  <c r="BF588" i="16" s="1"/>
  <c r="R590" i="16"/>
  <c r="AL588" i="16"/>
  <c r="BI588" i="16" s="1"/>
  <c r="S589" i="16"/>
  <c r="V589" i="16"/>
  <c r="AB589" i="16" s="1"/>
  <c r="AI588" i="16" l="1"/>
  <c r="AJ588" i="16" s="1"/>
  <c r="O590" i="16"/>
  <c r="Y589" i="16"/>
  <c r="P590" i="16" s="1"/>
  <c r="X589" i="16"/>
  <c r="AP589" i="16" s="1"/>
  <c r="AH589" i="16"/>
  <c r="Z589" i="16"/>
  <c r="AO590" i="16" l="1"/>
  <c r="BK589" i="16"/>
  <c r="BD590" i="16"/>
  <c r="AN588" i="16"/>
  <c r="BJ588" i="16" s="1"/>
  <c r="BH588" i="16"/>
  <c r="AC589" i="16"/>
  <c r="BE589" i="16" s="1"/>
  <c r="AL589" i="16"/>
  <c r="BI589" i="16" s="1"/>
  <c r="AG589" i="16"/>
  <c r="AF589" i="16"/>
  <c r="AE589" i="16"/>
  <c r="BG589" i="16" s="1"/>
  <c r="AD589" i="16"/>
  <c r="BF589" i="16" s="1"/>
  <c r="R591" i="16"/>
  <c r="AA590" i="16"/>
  <c r="S590" i="16"/>
  <c r="V590" i="16"/>
  <c r="AB590" i="16" s="1"/>
  <c r="AI589" i="16" l="1"/>
  <c r="AJ589" i="16" s="1"/>
  <c r="O591" i="16"/>
  <c r="Y590" i="16"/>
  <c r="P591" i="16" s="1"/>
  <c r="X590" i="16"/>
  <c r="AP590" i="16" s="1"/>
  <c r="AH590" i="16"/>
  <c r="Z590" i="16"/>
  <c r="AO591" i="16" l="1"/>
  <c r="BK590" i="16"/>
  <c r="BD591" i="16"/>
  <c r="AN589" i="16"/>
  <c r="BJ589" i="16" s="1"/>
  <c r="BH589" i="16"/>
  <c r="AC590" i="16"/>
  <c r="BE590" i="16" s="1"/>
  <c r="AA591" i="16"/>
  <c r="AG590" i="16"/>
  <c r="AF590" i="16"/>
  <c r="AE590" i="16"/>
  <c r="BG590" i="16" s="1"/>
  <c r="AD590" i="16"/>
  <c r="BF590" i="16" s="1"/>
  <c r="R592" i="16"/>
  <c r="AL590" i="16"/>
  <c r="BI590" i="16" s="1"/>
  <c r="S591" i="16"/>
  <c r="V591" i="16"/>
  <c r="AB591" i="16" s="1"/>
  <c r="AI590" i="16" l="1"/>
  <c r="AJ590" i="16" s="1"/>
  <c r="O592" i="16"/>
  <c r="Y591" i="16"/>
  <c r="P592" i="16" s="1"/>
  <c r="X591" i="16"/>
  <c r="AP591" i="16" s="1"/>
  <c r="AH591" i="16"/>
  <c r="Z591" i="16"/>
  <c r="AO592" i="16" l="1"/>
  <c r="BK591" i="16"/>
  <c r="BD592" i="16"/>
  <c r="AN590" i="16"/>
  <c r="BJ590" i="16" s="1"/>
  <c r="BH590" i="16"/>
  <c r="AC591" i="16"/>
  <c r="BE591" i="16" s="1"/>
  <c r="AL591" i="16"/>
  <c r="BI591" i="16" s="1"/>
  <c r="AG591" i="16"/>
  <c r="AF591" i="16"/>
  <c r="AE591" i="16"/>
  <c r="BG591" i="16" s="1"/>
  <c r="AD591" i="16"/>
  <c r="BF591" i="16" s="1"/>
  <c r="R593" i="16"/>
  <c r="AA592" i="16"/>
  <c r="V592" i="16"/>
  <c r="S592" i="16"/>
  <c r="AI591" i="16" l="1"/>
  <c r="AJ591" i="16" s="1"/>
  <c r="O593" i="16"/>
  <c r="AB592" i="16"/>
  <c r="Y592" i="16"/>
  <c r="P593" i="16" s="1"/>
  <c r="X592" i="16"/>
  <c r="AP592" i="16" s="1"/>
  <c r="Z592" i="16"/>
  <c r="AO593" i="16" l="1"/>
  <c r="BK592" i="16"/>
  <c r="BD593" i="16"/>
  <c r="AN591" i="16"/>
  <c r="BJ591" i="16" s="1"/>
  <c r="BH591" i="16"/>
  <c r="AA593" i="16"/>
  <c r="AG592" i="16"/>
  <c r="AF592" i="16"/>
  <c r="AE592" i="16"/>
  <c r="BG592" i="16" s="1"/>
  <c r="AD592" i="16"/>
  <c r="BF592" i="16" s="1"/>
  <c r="AC592" i="16"/>
  <c r="BE592" i="16" s="1"/>
  <c r="R594" i="16"/>
  <c r="AL592" i="16"/>
  <c r="BI592" i="16" s="1"/>
  <c r="AH592" i="16"/>
  <c r="S593" i="16"/>
  <c r="V593" i="16"/>
  <c r="AB593" i="16" s="1"/>
  <c r="AI592" i="16" l="1"/>
  <c r="AJ592" i="16" s="1"/>
  <c r="O594" i="16"/>
  <c r="Y593" i="16"/>
  <c r="P594" i="16" s="1"/>
  <c r="X593" i="16"/>
  <c r="AP593" i="16" s="1"/>
  <c r="Z593" i="16"/>
  <c r="AH593" i="16"/>
  <c r="AO594" i="16" l="1"/>
  <c r="BK593" i="16"/>
  <c r="BD594" i="16"/>
  <c r="AN592" i="16"/>
  <c r="BJ592" i="16" s="1"/>
  <c r="BH592" i="16"/>
  <c r="AC593" i="16"/>
  <c r="BE593" i="16" s="1"/>
  <c r="AL593" i="16"/>
  <c r="BI593" i="16" s="1"/>
  <c r="AG593" i="16"/>
  <c r="AF593" i="16"/>
  <c r="AE593" i="16"/>
  <c r="BG593" i="16" s="1"/>
  <c r="AD593" i="16"/>
  <c r="BF593" i="16" s="1"/>
  <c r="R595" i="16"/>
  <c r="AA594" i="16"/>
  <c r="V594" i="16"/>
  <c r="AB594" i="16" s="1"/>
  <c r="S594" i="16"/>
  <c r="AI593" i="16" l="1"/>
  <c r="AJ593" i="16" s="1"/>
  <c r="O595" i="16"/>
  <c r="Y594" i="16"/>
  <c r="P595" i="16" s="1"/>
  <c r="X594" i="16"/>
  <c r="AP594" i="16" s="1"/>
  <c r="AH594" i="16"/>
  <c r="Z594" i="16"/>
  <c r="AO595" i="16" l="1"/>
  <c r="BK594" i="16"/>
  <c r="BD595" i="16"/>
  <c r="AN593" i="16"/>
  <c r="BJ593" i="16" s="1"/>
  <c r="BH593" i="16"/>
  <c r="AC594" i="16"/>
  <c r="BE594" i="16" s="1"/>
  <c r="AA595" i="16"/>
  <c r="AG594" i="16"/>
  <c r="AF594" i="16"/>
  <c r="AE594" i="16"/>
  <c r="BG594" i="16" s="1"/>
  <c r="AD594" i="16"/>
  <c r="BF594" i="16" s="1"/>
  <c r="R596" i="16"/>
  <c r="AL594" i="16"/>
  <c r="BI594" i="16" s="1"/>
  <c r="S595" i="16"/>
  <c r="V595" i="16"/>
  <c r="AB595" i="16" s="1"/>
  <c r="AI594" i="16" l="1"/>
  <c r="AJ594" i="16" s="1"/>
  <c r="O596" i="16"/>
  <c r="Y595" i="16"/>
  <c r="P596" i="16" s="1"/>
  <c r="X595" i="16"/>
  <c r="AP595" i="16" s="1"/>
  <c r="AH595" i="16"/>
  <c r="Z595" i="16"/>
  <c r="AO596" i="16" l="1"/>
  <c r="BK595" i="16"/>
  <c r="BD596" i="16"/>
  <c r="AN594" i="16"/>
  <c r="BJ594" i="16" s="1"/>
  <c r="BH594" i="16"/>
  <c r="AC595" i="16"/>
  <c r="BE595" i="16" s="1"/>
  <c r="AL595" i="16"/>
  <c r="BI595" i="16" s="1"/>
  <c r="AG595" i="16"/>
  <c r="AF595" i="16"/>
  <c r="AE595" i="16"/>
  <c r="BG595" i="16" s="1"/>
  <c r="AD595" i="16"/>
  <c r="BF595" i="16" s="1"/>
  <c r="R597" i="16"/>
  <c r="AA596" i="16"/>
  <c r="V596" i="16"/>
  <c r="S596" i="16"/>
  <c r="AI595" i="16" l="1"/>
  <c r="AJ595" i="16" s="1"/>
  <c r="O597" i="16"/>
  <c r="AB596" i="16"/>
  <c r="Y596" i="16"/>
  <c r="P597" i="16" s="1"/>
  <c r="X596" i="16"/>
  <c r="AP596" i="16" s="1"/>
  <c r="Z596" i="16"/>
  <c r="AO597" i="16" l="1"/>
  <c r="BK596" i="16"/>
  <c r="BD597" i="16"/>
  <c r="AN595" i="16"/>
  <c r="BJ595" i="16" s="1"/>
  <c r="BH595" i="16"/>
  <c r="AA597" i="16"/>
  <c r="AG596" i="16"/>
  <c r="AF596" i="16"/>
  <c r="AE596" i="16"/>
  <c r="BG596" i="16" s="1"/>
  <c r="AD596" i="16"/>
  <c r="BF596" i="16" s="1"/>
  <c r="AC596" i="16"/>
  <c r="BE596" i="16" s="1"/>
  <c r="R598" i="16"/>
  <c r="AL596" i="16"/>
  <c r="BI596" i="16" s="1"/>
  <c r="AH596" i="16"/>
  <c r="S597" i="16"/>
  <c r="V597" i="16"/>
  <c r="AB597" i="16" s="1"/>
  <c r="AI596" i="16" l="1"/>
  <c r="AJ596" i="16" s="1"/>
  <c r="O598" i="16"/>
  <c r="Y597" i="16"/>
  <c r="P598" i="16" s="1"/>
  <c r="X597" i="16"/>
  <c r="AP597" i="16" s="1"/>
  <c r="AH597" i="16"/>
  <c r="Z597" i="16"/>
  <c r="AO598" i="16" l="1"/>
  <c r="BK597" i="16"/>
  <c r="BD598" i="16"/>
  <c r="AN596" i="16"/>
  <c r="BJ596" i="16" s="1"/>
  <c r="BH596" i="16"/>
  <c r="AC597" i="16"/>
  <c r="BE597" i="16" s="1"/>
  <c r="AL597" i="16"/>
  <c r="BI597" i="16" s="1"/>
  <c r="AG597" i="16"/>
  <c r="AF597" i="16"/>
  <c r="AE597" i="16"/>
  <c r="BG597" i="16" s="1"/>
  <c r="AD597" i="16"/>
  <c r="BF597" i="16" s="1"/>
  <c r="R599" i="16"/>
  <c r="AA598" i="16"/>
  <c r="V598" i="16"/>
  <c r="AB598" i="16" s="1"/>
  <c r="S598" i="16"/>
  <c r="AI597" i="16" l="1"/>
  <c r="AJ597" i="16" s="1"/>
  <c r="O599" i="16"/>
  <c r="Y598" i="16"/>
  <c r="P599" i="16" s="1"/>
  <c r="X598" i="16"/>
  <c r="AP598" i="16" s="1"/>
  <c r="AH598" i="16"/>
  <c r="Z598" i="16"/>
  <c r="AO599" i="16" l="1"/>
  <c r="BK598" i="16"/>
  <c r="BD599" i="16"/>
  <c r="AN597" i="16"/>
  <c r="BJ597" i="16" s="1"/>
  <c r="BH597" i="16"/>
  <c r="AC598" i="16"/>
  <c r="BE598" i="16" s="1"/>
  <c r="AA599" i="16"/>
  <c r="AG598" i="16"/>
  <c r="AF598" i="16"/>
  <c r="AE598" i="16"/>
  <c r="BG598" i="16" s="1"/>
  <c r="AD598" i="16"/>
  <c r="BF598" i="16" s="1"/>
  <c r="R600" i="16"/>
  <c r="AL598" i="16"/>
  <c r="BI598" i="16" s="1"/>
  <c r="S599" i="16"/>
  <c r="V599" i="16"/>
  <c r="AB599" i="16" s="1"/>
  <c r="AI598" i="16" l="1"/>
  <c r="AJ598" i="16" s="1"/>
  <c r="O600" i="16"/>
  <c r="Y599" i="16"/>
  <c r="P600" i="16" s="1"/>
  <c r="X599" i="16"/>
  <c r="AP599" i="16" s="1"/>
  <c r="AH599" i="16"/>
  <c r="Z599" i="16"/>
  <c r="AO600" i="16" l="1"/>
  <c r="BK599" i="16"/>
  <c r="BD600" i="16"/>
  <c r="AN598" i="16"/>
  <c r="BJ598" i="16" s="1"/>
  <c r="BH598" i="16"/>
  <c r="AC599" i="16"/>
  <c r="BE599" i="16" s="1"/>
  <c r="AL599" i="16"/>
  <c r="BI599" i="16" s="1"/>
  <c r="AG599" i="16"/>
  <c r="AF599" i="16"/>
  <c r="AE599" i="16"/>
  <c r="BG599" i="16" s="1"/>
  <c r="AD599" i="16"/>
  <c r="BF599" i="16" s="1"/>
  <c r="R601" i="16"/>
  <c r="AA600" i="16"/>
  <c r="S600" i="16"/>
  <c r="V600" i="16"/>
  <c r="AB600" i="16" s="1"/>
  <c r="AI599" i="16" l="1"/>
  <c r="AJ599" i="16" s="1"/>
  <c r="O601" i="16"/>
  <c r="Y600" i="16"/>
  <c r="P601" i="16" s="1"/>
  <c r="X600" i="16"/>
  <c r="AP600" i="16" s="1"/>
  <c r="AH600" i="16"/>
  <c r="Z600" i="16"/>
  <c r="AO601" i="16" l="1"/>
  <c r="BK600" i="16"/>
  <c r="BD601" i="16"/>
  <c r="AN599" i="16"/>
  <c r="BJ599" i="16" s="1"/>
  <c r="BH599" i="16"/>
  <c r="AC600" i="16"/>
  <c r="BE600" i="16" s="1"/>
  <c r="AA601" i="16"/>
  <c r="AG600" i="16"/>
  <c r="AF600" i="16"/>
  <c r="AE600" i="16"/>
  <c r="BG600" i="16" s="1"/>
  <c r="AD600" i="16"/>
  <c r="BF600" i="16" s="1"/>
  <c r="R602" i="16"/>
  <c r="AL600" i="16"/>
  <c r="BI600" i="16" s="1"/>
  <c r="S601" i="16"/>
  <c r="V601" i="16"/>
  <c r="AB601" i="16" s="1"/>
  <c r="AI600" i="16" l="1"/>
  <c r="AJ600" i="16" s="1"/>
  <c r="O602" i="16"/>
  <c r="Y601" i="16"/>
  <c r="P602" i="16" s="1"/>
  <c r="X601" i="16"/>
  <c r="AP601" i="16" s="1"/>
  <c r="AH601" i="16"/>
  <c r="Z601" i="16"/>
  <c r="AO602" i="16" l="1"/>
  <c r="BK601" i="16"/>
  <c r="BD602" i="16"/>
  <c r="AN600" i="16"/>
  <c r="BJ600" i="16" s="1"/>
  <c r="BH600" i="16"/>
  <c r="AC601" i="16"/>
  <c r="BE601" i="16" s="1"/>
  <c r="AL601" i="16"/>
  <c r="BI601" i="16" s="1"/>
  <c r="AG601" i="16"/>
  <c r="AF601" i="16"/>
  <c r="AE601" i="16"/>
  <c r="BG601" i="16" s="1"/>
  <c r="AD601" i="16"/>
  <c r="BF601" i="16" s="1"/>
  <c r="R603" i="16"/>
  <c r="AA602" i="16"/>
  <c r="V602" i="16"/>
  <c r="S602" i="16"/>
  <c r="AI601" i="16" l="1"/>
  <c r="AJ601" i="16" s="1"/>
  <c r="O603" i="16"/>
  <c r="AB602" i="16"/>
  <c r="Y602" i="16"/>
  <c r="P603" i="16" s="1"/>
  <c r="X602" i="16"/>
  <c r="AP602" i="16" s="1"/>
  <c r="Z602" i="16"/>
  <c r="AO603" i="16" l="1"/>
  <c r="BK602" i="16"/>
  <c r="BD603" i="16"/>
  <c r="AN601" i="16"/>
  <c r="BJ601" i="16" s="1"/>
  <c r="BH601" i="16"/>
  <c r="AA603" i="16"/>
  <c r="AG602" i="16"/>
  <c r="AF602" i="16"/>
  <c r="AE602" i="16"/>
  <c r="BG602" i="16" s="1"/>
  <c r="AD602" i="16"/>
  <c r="BF602" i="16" s="1"/>
  <c r="AC602" i="16"/>
  <c r="BE602" i="16" s="1"/>
  <c r="R604" i="16"/>
  <c r="AL602" i="16"/>
  <c r="BI602" i="16" s="1"/>
  <c r="AH602" i="16"/>
  <c r="S603" i="16"/>
  <c r="V603" i="16"/>
  <c r="AB603" i="16" s="1"/>
  <c r="AI602" i="16" l="1"/>
  <c r="AJ602" i="16" s="1"/>
  <c r="O604" i="16"/>
  <c r="Y603" i="16"/>
  <c r="P604" i="16" s="1"/>
  <c r="X603" i="16"/>
  <c r="AP603" i="16" s="1"/>
  <c r="AH603" i="16"/>
  <c r="Z603" i="16"/>
  <c r="AO604" i="16" l="1"/>
  <c r="BK603" i="16"/>
  <c r="BD604" i="16"/>
  <c r="AN602" i="16"/>
  <c r="BJ602" i="16" s="1"/>
  <c r="BH602" i="16"/>
  <c r="AC603" i="16"/>
  <c r="BE603" i="16" s="1"/>
  <c r="AL603" i="16"/>
  <c r="BI603" i="16" s="1"/>
  <c r="R605" i="16"/>
  <c r="AG603" i="16"/>
  <c r="AF603" i="16"/>
  <c r="AE603" i="16"/>
  <c r="BG603" i="16" s="1"/>
  <c r="AD603" i="16"/>
  <c r="BF603" i="16" s="1"/>
  <c r="AA604" i="16"/>
  <c r="V604" i="16"/>
  <c r="AB604" i="16" s="1"/>
  <c r="S604" i="16"/>
  <c r="AI603" i="16" l="1"/>
  <c r="AJ603" i="16" s="1"/>
  <c r="O605" i="16"/>
  <c r="Y604" i="16"/>
  <c r="P605" i="16" s="1"/>
  <c r="X604" i="16"/>
  <c r="AP604" i="16" s="1"/>
  <c r="Z604" i="16"/>
  <c r="AH604" i="16"/>
  <c r="AO605" i="16" l="1"/>
  <c r="BK604" i="16"/>
  <c r="BD605" i="16"/>
  <c r="AN603" i="16"/>
  <c r="BJ603" i="16" s="1"/>
  <c r="BH603" i="16"/>
  <c r="AC604" i="16"/>
  <c r="BE604" i="16" s="1"/>
  <c r="AA605" i="16"/>
  <c r="AG604" i="16"/>
  <c r="AF604" i="16"/>
  <c r="AE604" i="16"/>
  <c r="BG604" i="16" s="1"/>
  <c r="AD604" i="16"/>
  <c r="BF604" i="16" s="1"/>
  <c r="R606" i="16"/>
  <c r="AL604" i="16"/>
  <c r="BI604" i="16" s="1"/>
  <c r="V605" i="16"/>
  <c r="AB605" i="16" s="1"/>
  <c r="S605" i="16"/>
  <c r="AI604" i="16" l="1"/>
  <c r="AJ604" i="16" s="1"/>
  <c r="O606" i="16"/>
  <c r="Y605" i="16"/>
  <c r="P606" i="16" s="1"/>
  <c r="X605" i="16"/>
  <c r="AP605" i="16" s="1"/>
  <c r="AH605" i="16"/>
  <c r="Z605" i="16"/>
  <c r="AO606" i="16" l="1"/>
  <c r="BK605" i="16"/>
  <c r="BD606" i="16"/>
  <c r="AN604" i="16"/>
  <c r="BJ604" i="16" s="1"/>
  <c r="BH604" i="16"/>
  <c r="AC605" i="16"/>
  <c r="BE605" i="16" s="1"/>
  <c r="AL605" i="16"/>
  <c r="BI605" i="16" s="1"/>
  <c r="AG605" i="16"/>
  <c r="AF605" i="16"/>
  <c r="AE605" i="16"/>
  <c r="BG605" i="16" s="1"/>
  <c r="AD605" i="16"/>
  <c r="BF605" i="16" s="1"/>
  <c r="R607" i="16"/>
  <c r="AA606" i="16"/>
  <c r="V606" i="16"/>
  <c r="AB606" i="16" s="1"/>
  <c r="S606" i="16"/>
  <c r="AI605" i="16" l="1"/>
  <c r="AJ605" i="16" s="1"/>
  <c r="O607" i="16"/>
  <c r="Y606" i="16"/>
  <c r="P607" i="16" s="1"/>
  <c r="X606" i="16"/>
  <c r="AP606" i="16" s="1"/>
  <c r="AH606" i="16"/>
  <c r="Z606" i="16"/>
  <c r="AO607" i="16" l="1"/>
  <c r="BK606" i="16"/>
  <c r="BD607" i="16"/>
  <c r="AN605" i="16"/>
  <c r="BJ605" i="16" s="1"/>
  <c r="BH605" i="16"/>
  <c r="AC606" i="16"/>
  <c r="BE606" i="16" s="1"/>
  <c r="AA607" i="16"/>
  <c r="AG606" i="16"/>
  <c r="AF606" i="16"/>
  <c r="AE606" i="16"/>
  <c r="BG606" i="16" s="1"/>
  <c r="AD606" i="16"/>
  <c r="BF606" i="16" s="1"/>
  <c r="R608" i="16"/>
  <c r="AL606" i="16"/>
  <c r="BI606" i="16" s="1"/>
  <c r="V607" i="16"/>
  <c r="AB607" i="16" s="1"/>
  <c r="S607" i="16"/>
  <c r="AI606" i="16" l="1"/>
  <c r="AJ606" i="16" s="1"/>
  <c r="O608" i="16"/>
  <c r="Y607" i="16"/>
  <c r="P608" i="16" s="1"/>
  <c r="X607" i="16"/>
  <c r="AP607" i="16" s="1"/>
  <c r="Z607" i="16"/>
  <c r="AH607" i="16"/>
  <c r="AO608" i="16" l="1"/>
  <c r="BK607" i="16"/>
  <c r="BD608" i="16"/>
  <c r="AN606" i="16"/>
  <c r="BJ606" i="16" s="1"/>
  <c r="BH606" i="16"/>
  <c r="AC607" i="16"/>
  <c r="BE607" i="16" s="1"/>
  <c r="AL607" i="16"/>
  <c r="BI607" i="16" s="1"/>
  <c r="AG607" i="16"/>
  <c r="AF607" i="16"/>
  <c r="AE607" i="16"/>
  <c r="BG607" i="16" s="1"/>
  <c r="AD607" i="16"/>
  <c r="BF607" i="16" s="1"/>
  <c r="R609" i="16"/>
  <c r="AA608" i="16"/>
  <c r="S608" i="16"/>
  <c r="V608" i="16"/>
  <c r="AB608" i="16" s="1"/>
  <c r="AI607" i="16" l="1"/>
  <c r="AJ607" i="16" s="1"/>
  <c r="O609" i="16"/>
  <c r="Y608" i="16"/>
  <c r="P609" i="16" s="1"/>
  <c r="X608" i="16"/>
  <c r="AP608" i="16" s="1"/>
  <c r="AH608" i="16"/>
  <c r="Z608" i="16"/>
  <c r="AO609" i="16" l="1"/>
  <c r="BK608" i="16"/>
  <c r="BD609" i="16"/>
  <c r="AN607" i="16"/>
  <c r="BJ607" i="16" s="1"/>
  <c r="BH607" i="16"/>
  <c r="AC608" i="16"/>
  <c r="BE608" i="16" s="1"/>
  <c r="AA609" i="16"/>
  <c r="R610" i="16"/>
  <c r="AG608" i="16"/>
  <c r="AF608" i="16"/>
  <c r="AE608" i="16"/>
  <c r="BG608" i="16" s="1"/>
  <c r="AD608" i="16"/>
  <c r="BF608" i="16" s="1"/>
  <c r="AL608" i="16"/>
  <c r="BI608" i="16" s="1"/>
  <c r="V609" i="16"/>
  <c r="AB609" i="16" s="1"/>
  <c r="S609" i="16"/>
  <c r="AI608" i="16" l="1"/>
  <c r="AJ608" i="16" s="1"/>
  <c r="O610" i="16"/>
  <c r="Y609" i="16"/>
  <c r="P610" i="16" s="1"/>
  <c r="X609" i="16"/>
  <c r="AP609" i="16" s="1"/>
  <c r="Z609" i="16"/>
  <c r="AO610" i="16" l="1"/>
  <c r="BK609" i="16"/>
  <c r="BD610" i="16"/>
  <c r="AN608" i="16"/>
  <c r="BJ608" i="16" s="1"/>
  <c r="BH608" i="16"/>
  <c r="AC609" i="16"/>
  <c r="BE609" i="16" s="1"/>
  <c r="AL609" i="16"/>
  <c r="BI609" i="16" s="1"/>
  <c r="AG609" i="16"/>
  <c r="AF609" i="16"/>
  <c r="AE609" i="16"/>
  <c r="BG609" i="16" s="1"/>
  <c r="AD609" i="16"/>
  <c r="BF609" i="16" s="1"/>
  <c r="R611" i="16"/>
  <c r="AA610" i="16"/>
  <c r="AH609" i="16"/>
  <c r="V610" i="16"/>
  <c r="AB610" i="16" s="1"/>
  <c r="S610" i="16"/>
  <c r="AI609" i="16" l="1"/>
  <c r="AJ609" i="16" s="1"/>
  <c r="O611" i="16"/>
  <c r="Y610" i="16"/>
  <c r="P611" i="16" s="1"/>
  <c r="X610" i="16"/>
  <c r="AP610" i="16" s="1"/>
  <c r="AH610" i="16"/>
  <c r="Z610" i="16"/>
  <c r="AO611" i="16" l="1"/>
  <c r="BK610" i="16"/>
  <c r="BD611" i="16"/>
  <c r="AN609" i="16"/>
  <c r="BJ609" i="16" s="1"/>
  <c r="BH609" i="16"/>
  <c r="AC610" i="16"/>
  <c r="BE610" i="16" s="1"/>
  <c r="AA611" i="16"/>
  <c r="AG610" i="16"/>
  <c r="AF610" i="16"/>
  <c r="AE610" i="16"/>
  <c r="BG610" i="16" s="1"/>
  <c r="AD610" i="16"/>
  <c r="BF610" i="16" s="1"/>
  <c r="R612" i="16"/>
  <c r="AL610" i="16"/>
  <c r="BI610" i="16" s="1"/>
  <c r="S611" i="16"/>
  <c r="V611" i="16"/>
  <c r="AB611" i="16" s="1"/>
  <c r="AI610" i="16" l="1"/>
  <c r="AJ610" i="16" s="1"/>
  <c r="O612" i="16"/>
  <c r="Y611" i="16"/>
  <c r="P612" i="16" s="1"/>
  <c r="X611" i="16"/>
  <c r="AP611" i="16" s="1"/>
  <c r="Z611" i="16"/>
  <c r="AH611" i="16"/>
  <c r="AO612" i="16" l="1"/>
  <c r="BK611" i="16"/>
  <c r="BD612" i="16"/>
  <c r="AN610" i="16"/>
  <c r="BJ610" i="16" s="1"/>
  <c r="BH610" i="16"/>
  <c r="AC611" i="16"/>
  <c r="BE611" i="16" s="1"/>
  <c r="AL611" i="16"/>
  <c r="BI611" i="16" s="1"/>
  <c r="R613" i="16"/>
  <c r="AG611" i="16"/>
  <c r="AF611" i="16"/>
  <c r="AE611" i="16"/>
  <c r="BG611" i="16" s="1"/>
  <c r="AD611" i="16"/>
  <c r="BF611" i="16" s="1"/>
  <c r="AA612" i="16"/>
  <c r="V612" i="16"/>
  <c r="S612" i="16"/>
  <c r="AI611" i="16" l="1"/>
  <c r="O613" i="16"/>
  <c r="AB612" i="16"/>
  <c r="Y612" i="16"/>
  <c r="P613" i="16" s="1"/>
  <c r="X612" i="16"/>
  <c r="AP612" i="16" s="1"/>
  <c r="Z612" i="16"/>
  <c r="AO613" i="16" l="1"/>
  <c r="BK612" i="16"/>
  <c r="BD613" i="16"/>
  <c r="AA613" i="16"/>
  <c r="AJ611" i="16"/>
  <c r="AG612" i="16"/>
  <c r="AF612" i="16"/>
  <c r="AE612" i="16"/>
  <c r="BG612" i="16" s="1"/>
  <c r="AD612" i="16"/>
  <c r="BF612" i="16" s="1"/>
  <c r="AC612" i="16"/>
  <c r="BE612" i="16" s="1"/>
  <c r="R614" i="16"/>
  <c r="AL612" i="16"/>
  <c r="BI612" i="16" s="1"/>
  <c r="AH612" i="16"/>
  <c r="V613" i="16"/>
  <c r="AB613" i="16" s="1"/>
  <c r="S613" i="16"/>
  <c r="AN611" i="16" l="1"/>
  <c r="BJ611" i="16" s="1"/>
  <c r="BH611" i="16"/>
  <c r="AI612" i="16"/>
  <c r="AJ612" i="16" s="1"/>
  <c r="O614" i="16"/>
  <c r="Y613" i="16"/>
  <c r="P614" i="16" s="1"/>
  <c r="X613" i="16"/>
  <c r="AP613" i="16" s="1"/>
  <c r="Z613" i="16"/>
  <c r="AH613" i="16"/>
  <c r="AO614" i="16" l="1"/>
  <c r="BK613" i="16"/>
  <c r="BD614" i="16"/>
  <c r="AN612" i="16"/>
  <c r="BJ612" i="16" s="1"/>
  <c r="BH612" i="16"/>
  <c r="AC613" i="16"/>
  <c r="BE613" i="16" s="1"/>
  <c r="AL613" i="16"/>
  <c r="BI613" i="16" s="1"/>
  <c r="AG613" i="16"/>
  <c r="AF613" i="16"/>
  <c r="AE613" i="16"/>
  <c r="BG613" i="16" s="1"/>
  <c r="AD613" i="16"/>
  <c r="BF613" i="16" s="1"/>
  <c r="R615" i="16"/>
  <c r="AA614" i="16"/>
  <c r="S614" i="16"/>
  <c r="V614" i="16"/>
  <c r="AB614" i="16" s="1"/>
  <c r="AI613" i="16" l="1"/>
  <c r="AJ613" i="16" s="1"/>
  <c r="O615" i="16"/>
  <c r="Y614" i="16"/>
  <c r="P615" i="16" s="1"/>
  <c r="X614" i="16"/>
  <c r="AP614" i="16" s="1"/>
  <c r="AH614" i="16"/>
  <c r="Z614" i="16"/>
  <c r="AO615" i="16" l="1"/>
  <c r="BK614" i="16"/>
  <c r="BD615" i="16"/>
  <c r="AN613" i="16"/>
  <c r="BJ613" i="16" s="1"/>
  <c r="BH613" i="16"/>
  <c r="AC614" i="16"/>
  <c r="BE614" i="16" s="1"/>
  <c r="AA615" i="16"/>
  <c r="AG614" i="16"/>
  <c r="AF614" i="16"/>
  <c r="AE614" i="16"/>
  <c r="BG614" i="16" s="1"/>
  <c r="AD614" i="16"/>
  <c r="BF614" i="16" s="1"/>
  <c r="R616" i="16"/>
  <c r="AL614" i="16"/>
  <c r="BI614" i="16" s="1"/>
  <c r="V615" i="16"/>
  <c r="S615" i="16"/>
  <c r="AI614" i="16" l="1"/>
  <c r="AJ614" i="16" s="1"/>
  <c r="O616" i="16"/>
  <c r="AB615" i="16"/>
  <c r="AH615" i="16" s="1"/>
  <c r="Y615" i="16"/>
  <c r="P616" i="16" s="1"/>
  <c r="X615" i="16"/>
  <c r="AP615" i="16" s="1"/>
  <c r="Z615" i="16"/>
  <c r="AO616" i="16" l="1"/>
  <c r="BK615" i="16"/>
  <c r="BD616" i="16"/>
  <c r="AN614" i="16"/>
  <c r="BJ614" i="16" s="1"/>
  <c r="BH614" i="16"/>
  <c r="AL615" i="16"/>
  <c r="BI615" i="16" s="1"/>
  <c r="AG615" i="16"/>
  <c r="AF615" i="16"/>
  <c r="AE615" i="16"/>
  <c r="BG615" i="16" s="1"/>
  <c r="AD615" i="16"/>
  <c r="BF615" i="16" s="1"/>
  <c r="AC615" i="16"/>
  <c r="BE615" i="16" s="1"/>
  <c r="R617" i="16"/>
  <c r="AA616" i="16"/>
  <c r="S616" i="16"/>
  <c r="V616" i="16"/>
  <c r="O617" i="16" l="1"/>
  <c r="AI615" i="16"/>
  <c r="AJ615" i="16" s="1"/>
  <c r="AB616" i="16"/>
  <c r="AH616" i="16" s="1"/>
  <c r="Y616" i="16"/>
  <c r="P617" i="16" s="1"/>
  <c r="X616" i="16"/>
  <c r="AP616" i="16" s="1"/>
  <c r="Z616" i="16"/>
  <c r="AO617" i="16" l="1"/>
  <c r="BK616" i="16"/>
  <c r="BD617" i="16"/>
  <c r="AN615" i="16"/>
  <c r="BJ615" i="16" s="1"/>
  <c r="BH615" i="16"/>
  <c r="R618" i="16"/>
  <c r="AA617" i="16"/>
  <c r="AG616" i="16"/>
  <c r="AF616" i="16"/>
  <c r="AE616" i="16"/>
  <c r="BG616" i="16" s="1"/>
  <c r="AD616" i="16"/>
  <c r="BF616" i="16" s="1"/>
  <c r="AC616" i="16"/>
  <c r="BE616" i="16" s="1"/>
  <c r="AL616" i="16"/>
  <c r="BI616" i="16" s="1"/>
  <c r="S617" i="16"/>
  <c r="V617" i="16"/>
  <c r="AI616" i="16" l="1"/>
  <c r="AJ616" i="16" s="1"/>
  <c r="O618" i="16"/>
  <c r="AB617" i="16"/>
  <c r="Y617" i="16"/>
  <c r="P618" i="16" s="1"/>
  <c r="X617" i="16"/>
  <c r="AP617" i="16" s="1"/>
  <c r="Z617" i="16"/>
  <c r="AO618" i="16" l="1"/>
  <c r="BK617" i="16"/>
  <c r="BD618" i="16"/>
  <c r="AN616" i="16"/>
  <c r="BJ616" i="16" s="1"/>
  <c r="BH616" i="16"/>
  <c r="R619" i="16"/>
  <c r="AL617" i="16"/>
  <c r="BI617" i="16" s="1"/>
  <c r="AG617" i="16"/>
  <c r="AF617" i="16"/>
  <c r="AE617" i="16"/>
  <c r="BG617" i="16" s="1"/>
  <c r="AD617" i="16"/>
  <c r="BF617" i="16" s="1"/>
  <c r="AC617" i="16"/>
  <c r="BE617" i="16" s="1"/>
  <c r="AA618" i="16"/>
  <c r="V618" i="16"/>
  <c r="AB618" i="16" s="1"/>
  <c r="S618" i="16"/>
  <c r="AH617" i="16"/>
  <c r="AI617" i="16" l="1"/>
  <c r="AJ617" i="16" s="1"/>
  <c r="O619" i="16"/>
  <c r="Y618" i="16"/>
  <c r="P619" i="16" s="1"/>
  <c r="X618" i="16"/>
  <c r="AP618" i="16" s="1"/>
  <c r="AH618" i="16"/>
  <c r="Z618" i="16"/>
  <c r="AO619" i="16" l="1"/>
  <c r="BK618" i="16"/>
  <c r="BD619" i="16"/>
  <c r="AN617" i="16"/>
  <c r="BJ617" i="16" s="1"/>
  <c r="BH617" i="16"/>
  <c r="AC618" i="16"/>
  <c r="BE618" i="16" s="1"/>
  <c r="AA619" i="16"/>
  <c r="AG618" i="16"/>
  <c r="AF618" i="16"/>
  <c r="AE618" i="16"/>
  <c r="BG618" i="16" s="1"/>
  <c r="AD618" i="16"/>
  <c r="BF618" i="16" s="1"/>
  <c r="R620" i="16"/>
  <c r="AL618" i="16"/>
  <c r="BI618" i="16" s="1"/>
  <c r="S619" i="16"/>
  <c r="V619" i="16"/>
  <c r="AI618" i="16" l="1"/>
  <c r="AJ618" i="16" s="1"/>
  <c r="O620" i="16"/>
  <c r="AB619" i="16"/>
  <c r="Y619" i="16"/>
  <c r="P620" i="16" s="1"/>
  <c r="X619" i="16"/>
  <c r="AP619" i="16" s="1"/>
  <c r="Z619" i="16"/>
  <c r="AO620" i="16" l="1"/>
  <c r="BK619" i="16"/>
  <c r="BD620" i="16"/>
  <c r="AN618" i="16"/>
  <c r="BJ618" i="16" s="1"/>
  <c r="BH618" i="16"/>
  <c r="R621" i="16"/>
  <c r="AL619" i="16"/>
  <c r="BI619" i="16" s="1"/>
  <c r="AG619" i="16"/>
  <c r="AF619" i="16"/>
  <c r="AE619" i="16"/>
  <c r="BG619" i="16" s="1"/>
  <c r="AD619" i="16"/>
  <c r="BF619" i="16" s="1"/>
  <c r="AC619" i="16"/>
  <c r="BE619" i="16" s="1"/>
  <c r="AA620" i="16"/>
  <c r="AH619" i="16"/>
  <c r="V620" i="16"/>
  <c r="AB620" i="16" s="1"/>
  <c r="S620" i="16"/>
  <c r="AI619" i="16" l="1"/>
  <c r="AJ619" i="16" s="1"/>
  <c r="O621" i="16"/>
  <c r="Y620" i="16"/>
  <c r="P621" i="16" s="1"/>
  <c r="X620" i="16"/>
  <c r="AP620" i="16" s="1"/>
  <c r="AH620" i="16"/>
  <c r="Z620" i="16"/>
  <c r="AO621" i="16" l="1"/>
  <c r="BK620" i="16"/>
  <c r="BD621" i="16"/>
  <c r="AN619" i="16"/>
  <c r="BJ619" i="16" s="1"/>
  <c r="BH619" i="16"/>
  <c r="AC620" i="16"/>
  <c r="BE620" i="16" s="1"/>
  <c r="AA621" i="16"/>
  <c r="AG620" i="16"/>
  <c r="AF620" i="16"/>
  <c r="AE620" i="16"/>
  <c r="BG620" i="16" s="1"/>
  <c r="AD620" i="16"/>
  <c r="BF620" i="16" s="1"/>
  <c r="R622" i="16"/>
  <c r="AL620" i="16"/>
  <c r="BI620" i="16" s="1"/>
  <c r="S621" i="16"/>
  <c r="V621" i="16"/>
  <c r="O622" i="16" l="1"/>
  <c r="AI620" i="16"/>
  <c r="AJ620" i="16" s="1"/>
  <c r="AB621" i="16"/>
  <c r="Y621" i="16"/>
  <c r="P622" i="16" s="1"/>
  <c r="X621" i="16"/>
  <c r="AP621" i="16" s="1"/>
  <c r="Z621" i="16"/>
  <c r="AO622" i="16" l="1"/>
  <c r="BK621" i="16"/>
  <c r="BD622" i="16"/>
  <c r="AN620" i="16"/>
  <c r="BJ620" i="16" s="1"/>
  <c r="BH620" i="16"/>
  <c r="AL621" i="16"/>
  <c r="BI621" i="16" s="1"/>
  <c r="AG621" i="16"/>
  <c r="AF621" i="16"/>
  <c r="AE621" i="16"/>
  <c r="BG621" i="16" s="1"/>
  <c r="AD621" i="16"/>
  <c r="BF621" i="16" s="1"/>
  <c r="AC621" i="16"/>
  <c r="BE621" i="16" s="1"/>
  <c r="R623" i="16"/>
  <c r="AA622" i="16"/>
  <c r="AH621" i="16"/>
  <c r="S622" i="16"/>
  <c r="V622" i="16"/>
  <c r="AB622" i="16" s="1"/>
  <c r="AI621" i="16" l="1"/>
  <c r="AJ621" i="16" s="1"/>
  <c r="O623" i="16"/>
  <c r="Y622" i="16"/>
  <c r="P623" i="16" s="1"/>
  <c r="X622" i="16"/>
  <c r="AP622" i="16" s="1"/>
  <c r="Z622" i="16"/>
  <c r="AH622" i="16"/>
  <c r="AO623" i="16" l="1"/>
  <c r="BK622" i="16"/>
  <c r="BD623" i="16"/>
  <c r="AN621" i="16"/>
  <c r="BJ621" i="16" s="1"/>
  <c r="BH621" i="16"/>
  <c r="AC622" i="16"/>
  <c r="BE622" i="16" s="1"/>
  <c r="AA623" i="16"/>
  <c r="AG622" i="16"/>
  <c r="AF622" i="16"/>
  <c r="AE622" i="16"/>
  <c r="BG622" i="16" s="1"/>
  <c r="AD622" i="16"/>
  <c r="BF622" i="16" s="1"/>
  <c r="R624" i="16"/>
  <c r="AL622" i="16"/>
  <c r="BI622" i="16" s="1"/>
  <c r="V623" i="16"/>
  <c r="AB623" i="16" s="1"/>
  <c r="S623" i="16"/>
  <c r="AI622" i="16" l="1"/>
  <c r="O624" i="16"/>
  <c r="Y623" i="16"/>
  <c r="P624" i="16" s="1"/>
  <c r="X623" i="16"/>
  <c r="AP623" i="16" s="1"/>
  <c r="Z623" i="16"/>
  <c r="AH623" i="16"/>
  <c r="AO624" i="16" l="1"/>
  <c r="BK623" i="16"/>
  <c r="BD624" i="16"/>
  <c r="AC623" i="16"/>
  <c r="BE623" i="16" s="1"/>
  <c r="AL623" i="16"/>
  <c r="BI623" i="16" s="1"/>
  <c r="AJ622" i="16"/>
  <c r="AG623" i="16"/>
  <c r="AF623" i="16"/>
  <c r="AE623" i="16"/>
  <c r="BG623" i="16" s="1"/>
  <c r="AD623" i="16"/>
  <c r="BF623" i="16" s="1"/>
  <c r="R625" i="16"/>
  <c r="AA624" i="16"/>
  <c r="V624" i="16"/>
  <c r="AB624" i="16" s="1"/>
  <c r="S624" i="16"/>
  <c r="AN622" i="16" l="1"/>
  <c r="BJ622" i="16" s="1"/>
  <c r="BH622" i="16"/>
  <c r="AI623" i="16"/>
  <c r="O625" i="16"/>
  <c r="Y624" i="16"/>
  <c r="P625" i="16" s="1"/>
  <c r="X624" i="16"/>
  <c r="AP624" i="16" s="1"/>
  <c r="AH624" i="16"/>
  <c r="Z624" i="16"/>
  <c r="AO625" i="16" l="1"/>
  <c r="BK624" i="16"/>
  <c r="BD625" i="16"/>
  <c r="AC624" i="16"/>
  <c r="BE624" i="16" s="1"/>
  <c r="AA625" i="16"/>
  <c r="AJ623" i="16"/>
  <c r="AG624" i="16"/>
  <c r="AF624" i="16"/>
  <c r="AE624" i="16"/>
  <c r="BG624" i="16" s="1"/>
  <c r="AD624" i="16"/>
  <c r="BF624" i="16" s="1"/>
  <c r="R626" i="16"/>
  <c r="AL624" i="16"/>
  <c r="BI624" i="16" s="1"/>
  <c r="V625" i="16"/>
  <c r="AB625" i="16" s="1"/>
  <c r="S625" i="16"/>
  <c r="AN623" i="16" l="1"/>
  <c r="BJ623" i="16" s="1"/>
  <c r="BH623" i="16"/>
  <c r="AI624" i="16"/>
  <c r="AJ624" i="16" s="1"/>
  <c r="O626" i="16"/>
  <c r="Y625" i="16"/>
  <c r="P626" i="16" s="1"/>
  <c r="X625" i="16"/>
  <c r="AP625" i="16" s="1"/>
  <c r="AH625" i="16"/>
  <c r="Z625" i="16"/>
  <c r="AO626" i="16" l="1"/>
  <c r="BK625" i="16"/>
  <c r="BD626" i="16"/>
  <c r="AN624" i="16"/>
  <c r="BJ624" i="16" s="1"/>
  <c r="BH624" i="16"/>
  <c r="AC625" i="16"/>
  <c r="BE625" i="16" s="1"/>
  <c r="AL625" i="16"/>
  <c r="BI625" i="16" s="1"/>
  <c r="AG625" i="16"/>
  <c r="AF625" i="16"/>
  <c r="AE625" i="16"/>
  <c r="BG625" i="16" s="1"/>
  <c r="AD625" i="16"/>
  <c r="BF625" i="16" s="1"/>
  <c r="R627" i="16"/>
  <c r="AA626" i="16"/>
  <c r="S626" i="16"/>
  <c r="V626" i="16"/>
  <c r="AB626" i="16" s="1"/>
  <c r="AI625" i="16" l="1"/>
  <c r="AJ625" i="16" s="1"/>
  <c r="O627" i="16"/>
  <c r="Y626" i="16"/>
  <c r="P627" i="16" s="1"/>
  <c r="X626" i="16"/>
  <c r="AP626" i="16" s="1"/>
  <c r="AH626" i="16"/>
  <c r="Z626" i="16"/>
  <c r="AO627" i="16" l="1"/>
  <c r="BK626" i="16"/>
  <c r="BD627" i="16"/>
  <c r="AN625" i="16"/>
  <c r="BJ625" i="16" s="1"/>
  <c r="BH625" i="16"/>
  <c r="AC626" i="16"/>
  <c r="BE626" i="16" s="1"/>
  <c r="AA627" i="16"/>
  <c r="AG626" i="16"/>
  <c r="AF626" i="16"/>
  <c r="AE626" i="16"/>
  <c r="BG626" i="16" s="1"/>
  <c r="AD626" i="16"/>
  <c r="BF626" i="16" s="1"/>
  <c r="R628" i="16"/>
  <c r="AL626" i="16"/>
  <c r="BI626" i="16" s="1"/>
  <c r="S627" i="16"/>
  <c r="V627" i="16"/>
  <c r="O628" i="16" l="1"/>
  <c r="AI626" i="16"/>
  <c r="AJ626" i="16" s="1"/>
  <c r="AB627" i="16"/>
  <c r="AH627" i="16" s="1"/>
  <c r="Y627" i="16"/>
  <c r="P628" i="16" s="1"/>
  <c r="X627" i="16"/>
  <c r="AP627" i="16" s="1"/>
  <c r="Z627" i="16"/>
  <c r="AO628" i="16" l="1"/>
  <c r="BK627" i="16"/>
  <c r="AN626" i="16"/>
  <c r="BJ626" i="16" s="1"/>
  <c r="BH626" i="16"/>
  <c r="BD628" i="16"/>
  <c r="AL627" i="16"/>
  <c r="BI627" i="16" s="1"/>
  <c r="AG627" i="16"/>
  <c r="AF627" i="16"/>
  <c r="AE627" i="16"/>
  <c r="BG627" i="16" s="1"/>
  <c r="AD627" i="16"/>
  <c r="BF627" i="16" s="1"/>
  <c r="AC627" i="16"/>
  <c r="BE627" i="16" s="1"/>
  <c r="R629" i="16"/>
  <c r="AA628" i="16"/>
  <c r="V628" i="16"/>
  <c r="S628" i="16"/>
  <c r="AI627" i="16" l="1"/>
  <c r="O629" i="16"/>
  <c r="AB628" i="16"/>
  <c r="Y628" i="16"/>
  <c r="P629" i="16" s="1"/>
  <c r="X628" i="16"/>
  <c r="AP628" i="16" s="1"/>
  <c r="Z628" i="16"/>
  <c r="AO629" i="16" l="1"/>
  <c r="BK628" i="16"/>
  <c r="BD629" i="16"/>
  <c r="AA629" i="16"/>
  <c r="AJ627" i="16"/>
  <c r="AG628" i="16"/>
  <c r="AF628" i="16"/>
  <c r="AE628" i="16"/>
  <c r="BG628" i="16" s="1"/>
  <c r="AD628" i="16"/>
  <c r="BF628" i="16" s="1"/>
  <c r="AC628" i="16"/>
  <c r="BE628" i="16" s="1"/>
  <c r="R630" i="16"/>
  <c r="AL628" i="16"/>
  <c r="BI628" i="16" s="1"/>
  <c r="AH628" i="16"/>
  <c r="S629" i="16"/>
  <c r="V629" i="16"/>
  <c r="AB629" i="16" s="1"/>
  <c r="AN627" i="16" l="1"/>
  <c r="BJ627" i="16" s="1"/>
  <c r="BH627" i="16"/>
  <c r="AI628" i="16"/>
  <c r="AJ628" i="16" s="1"/>
  <c r="O630" i="16"/>
  <c r="Y629" i="16"/>
  <c r="P630" i="16" s="1"/>
  <c r="X629" i="16"/>
  <c r="AP629" i="16" s="1"/>
  <c r="Z629" i="16"/>
  <c r="AH629" i="16"/>
  <c r="AO630" i="16" l="1"/>
  <c r="BK629" i="16"/>
  <c r="BD630" i="16"/>
  <c r="AN628" i="16"/>
  <c r="BJ628" i="16" s="1"/>
  <c r="BH628" i="16"/>
  <c r="AC629" i="16"/>
  <c r="BE629" i="16" s="1"/>
  <c r="AL629" i="16"/>
  <c r="BI629" i="16" s="1"/>
  <c r="AG629" i="16"/>
  <c r="AF629" i="16"/>
  <c r="AE629" i="16"/>
  <c r="BG629" i="16" s="1"/>
  <c r="AD629" i="16"/>
  <c r="BF629" i="16" s="1"/>
  <c r="R631" i="16"/>
  <c r="AA630" i="16"/>
  <c r="S630" i="16"/>
  <c r="V630" i="16"/>
  <c r="AB630" i="16" s="1"/>
  <c r="AI629" i="16" l="1"/>
  <c r="AJ629" i="16" s="1"/>
  <c r="O631" i="16"/>
  <c r="Y630" i="16"/>
  <c r="P631" i="16" s="1"/>
  <c r="X630" i="16"/>
  <c r="AP630" i="16" s="1"/>
  <c r="AH630" i="16"/>
  <c r="Z630" i="16"/>
  <c r="AO631" i="16" l="1"/>
  <c r="BK630" i="16"/>
  <c r="BD631" i="16"/>
  <c r="AN629" i="16"/>
  <c r="BJ629" i="16" s="1"/>
  <c r="BH629" i="16"/>
  <c r="AC630" i="16"/>
  <c r="BE630" i="16" s="1"/>
  <c r="AA631" i="16"/>
  <c r="AG630" i="16"/>
  <c r="AF630" i="16"/>
  <c r="AE630" i="16"/>
  <c r="BG630" i="16" s="1"/>
  <c r="AD630" i="16"/>
  <c r="BF630" i="16" s="1"/>
  <c r="R632" i="16"/>
  <c r="AL630" i="16"/>
  <c r="BI630" i="16" s="1"/>
  <c r="S631" i="16"/>
  <c r="V631" i="16"/>
  <c r="AB631" i="16" s="1"/>
  <c r="AI630" i="16" l="1"/>
  <c r="AJ630" i="16" s="1"/>
  <c r="O632" i="16"/>
  <c r="Y631" i="16"/>
  <c r="P632" i="16" s="1"/>
  <c r="X631" i="16"/>
  <c r="AP631" i="16" s="1"/>
  <c r="AH631" i="16"/>
  <c r="Z631" i="16"/>
  <c r="AO632" i="16" l="1"/>
  <c r="BK631" i="16"/>
  <c r="BD632" i="16"/>
  <c r="AN630" i="16"/>
  <c r="BJ630" i="16" s="1"/>
  <c r="BH630" i="16"/>
  <c r="AC631" i="16"/>
  <c r="BE631" i="16" s="1"/>
  <c r="AL631" i="16"/>
  <c r="BI631" i="16" s="1"/>
  <c r="AG631" i="16"/>
  <c r="AF631" i="16"/>
  <c r="AE631" i="16"/>
  <c r="BG631" i="16" s="1"/>
  <c r="AD631" i="16"/>
  <c r="BF631" i="16" s="1"/>
  <c r="R633" i="16"/>
  <c r="AA632" i="16"/>
  <c r="S632" i="16"/>
  <c r="V632" i="16"/>
  <c r="AB632" i="16" s="1"/>
  <c r="AI631" i="16" l="1"/>
  <c r="AJ631" i="16" s="1"/>
  <c r="O633" i="16"/>
  <c r="Y632" i="16"/>
  <c r="P633" i="16" s="1"/>
  <c r="X632" i="16"/>
  <c r="AP632" i="16" s="1"/>
  <c r="AH632" i="16"/>
  <c r="Z632" i="16"/>
  <c r="AO633" i="16" l="1"/>
  <c r="BK632" i="16"/>
  <c r="BD633" i="16"/>
  <c r="AN631" i="16"/>
  <c r="BJ631" i="16" s="1"/>
  <c r="BH631" i="16"/>
  <c r="AC632" i="16"/>
  <c r="BE632" i="16" s="1"/>
  <c r="AA633" i="16"/>
  <c r="AG632" i="16"/>
  <c r="AF632" i="16"/>
  <c r="AE632" i="16"/>
  <c r="BG632" i="16" s="1"/>
  <c r="AD632" i="16"/>
  <c r="BF632" i="16" s="1"/>
  <c r="R634" i="16"/>
  <c r="AL632" i="16"/>
  <c r="BI632" i="16" s="1"/>
  <c r="S633" i="16"/>
  <c r="V633" i="16"/>
  <c r="AI632" i="16" l="1"/>
  <c r="AJ632" i="16" s="1"/>
  <c r="O634" i="16"/>
  <c r="AB633" i="16"/>
  <c r="Y633" i="16"/>
  <c r="P634" i="16" s="1"/>
  <c r="X633" i="16"/>
  <c r="AP633" i="16" s="1"/>
  <c r="Z633" i="16"/>
  <c r="AO634" i="16" l="1"/>
  <c r="BK633" i="16"/>
  <c r="BD634" i="16"/>
  <c r="AN632" i="16"/>
  <c r="BJ632" i="16" s="1"/>
  <c r="BH632" i="16"/>
  <c r="AL633" i="16"/>
  <c r="BI633" i="16" s="1"/>
  <c r="AG633" i="16"/>
  <c r="AF633" i="16"/>
  <c r="AE633" i="16"/>
  <c r="BG633" i="16" s="1"/>
  <c r="AD633" i="16"/>
  <c r="BF633" i="16" s="1"/>
  <c r="AC633" i="16"/>
  <c r="BE633" i="16" s="1"/>
  <c r="R635" i="16"/>
  <c r="AA634" i="16"/>
  <c r="AH633" i="16"/>
  <c r="S634" i="16"/>
  <c r="V634" i="16"/>
  <c r="AI633" i="16" l="1"/>
  <c r="AJ633" i="16" s="1"/>
  <c r="O635" i="16"/>
  <c r="AB634" i="16"/>
  <c r="Y634" i="16"/>
  <c r="P635" i="16" s="1"/>
  <c r="X634" i="16"/>
  <c r="AP634" i="16" s="1"/>
  <c r="Z634" i="16"/>
  <c r="AO635" i="16" l="1"/>
  <c r="BK634" i="16"/>
  <c r="BD635" i="16"/>
  <c r="AN633" i="16"/>
  <c r="BJ633" i="16" s="1"/>
  <c r="BH633" i="16"/>
  <c r="AA635" i="16"/>
  <c r="AG634" i="16"/>
  <c r="AF634" i="16"/>
  <c r="AE634" i="16"/>
  <c r="BG634" i="16" s="1"/>
  <c r="AD634" i="16"/>
  <c r="BF634" i="16" s="1"/>
  <c r="AC634" i="16"/>
  <c r="BE634" i="16" s="1"/>
  <c r="R636" i="16"/>
  <c r="AL634" i="16"/>
  <c r="BI634" i="16" s="1"/>
  <c r="AH634" i="16"/>
  <c r="V635" i="16"/>
  <c r="AB635" i="16" s="1"/>
  <c r="S635" i="16"/>
  <c r="AI634" i="16" l="1"/>
  <c r="AJ634" i="16" s="1"/>
  <c r="O636" i="16"/>
  <c r="Y635" i="16"/>
  <c r="P636" i="16" s="1"/>
  <c r="X635" i="16"/>
  <c r="AP635" i="16" s="1"/>
  <c r="AH635" i="16"/>
  <c r="Z635" i="16"/>
  <c r="AO636" i="16" l="1"/>
  <c r="BK635" i="16"/>
  <c r="BD636" i="16"/>
  <c r="AN634" i="16"/>
  <c r="BJ634" i="16" s="1"/>
  <c r="BH634" i="16"/>
  <c r="AC635" i="16"/>
  <c r="BE635" i="16" s="1"/>
  <c r="AL635" i="16"/>
  <c r="BI635" i="16" s="1"/>
  <c r="AG635" i="16"/>
  <c r="AF635" i="16"/>
  <c r="AE635" i="16"/>
  <c r="BG635" i="16" s="1"/>
  <c r="AD635" i="16"/>
  <c r="BF635" i="16" s="1"/>
  <c r="R637" i="16"/>
  <c r="AA636" i="16"/>
  <c r="S636" i="16"/>
  <c r="V636" i="16"/>
  <c r="AB636" i="16" s="1"/>
  <c r="AI635" i="16" l="1"/>
  <c r="AJ635" i="16" s="1"/>
  <c r="O637" i="16"/>
  <c r="Y636" i="16"/>
  <c r="P637" i="16" s="1"/>
  <c r="X636" i="16"/>
  <c r="AP636" i="16" s="1"/>
  <c r="AH636" i="16"/>
  <c r="Z636" i="16"/>
  <c r="AO637" i="16" l="1"/>
  <c r="BK636" i="16"/>
  <c r="BD637" i="16"/>
  <c r="AN635" i="16"/>
  <c r="BJ635" i="16" s="1"/>
  <c r="BH635" i="16"/>
  <c r="AC636" i="16"/>
  <c r="BE636" i="16" s="1"/>
  <c r="AA637" i="16"/>
  <c r="AG636" i="16"/>
  <c r="AF636" i="16"/>
  <c r="AE636" i="16"/>
  <c r="BG636" i="16" s="1"/>
  <c r="AD636" i="16"/>
  <c r="BF636" i="16" s="1"/>
  <c r="R638" i="16"/>
  <c r="AL636" i="16"/>
  <c r="BI636" i="16" s="1"/>
  <c r="S637" i="16"/>
  <c r="V637" i="16"/>
  <c r="AB637" i="16" s="1"/>
  <c r="AI636" i="16" l="1"/>
  <c r="AJ636" i="16" s="1"/>
  <c r="O638" i="16"/>
  <c r="Y637" i="16"/>
  <c r="P638" i="16" s="1"/>
  <c r="X637" i="16"/>
  <c r="AP637" i="16" s="1"/>
  <c r="AH637" i="16"/>
  <c r="Z637" i="16"/>
  <c r="AO638" i="16" l="1"/>
  <c r="BK637" i="16"/>
  <c r="BD638" i="16"/>
  <c r="AN636" i="16"/>
  <c r="BJ636" i="16" s="1"/>
  <c r="BH636" i="16"/>
  <c r="AC637" i="16"/>
  <c r="BE637" i="16" s="1"/>
  <c r="R639" i="16"/>
  <c r="AL637" i="16"/>
  <c r="BI637" i="16" s="1"/>
  <c r="AG637" i="16"/>
  <c r="AF637" i="16"/>
  <c r="AE637" i="16"/>
  <c r="BG637" i="16" s="1"/>
  <c r="AD637" i="16"/>
  <c r="BF637" i="16" s="1"/>
  <c r="AA638" i="16"/>
  <c r="V638" i="16"/>
  <c r="S638" i="16"/>
  <c r="AI637" i="16" l="1"/>
  <c r="AJ637" i="16" s="1"/>
  <c r="O639" i="16"/>
  <c r="AB638" i="16"/>
  <c r="Y638" i="16"/>
  <c r="P639" i="16" s="1"/>
  <c r="X638" i="16"/>
  <c r="AP638" i="16" s="1"/>
  <c r="Z638" i="16"/>
  <c r="AO639" i="16" l="1"/>
  <c r="BK638" i="16"/>
  <c r="BD639" i="16"/>
  <c r="AN637" i="16"/>
  <c r="BJ637" i="16" s="1"/>
  <c r="BH637" i="16"/>
  <c r="AA639" i="16"/>
  <c r="AG638" i="16"/>
  <c r="AF638" i="16"/>
  <c r="AE638" i="16"/>
  <c r="BG638" i="16" s="1"/>
  <c r="AD638" i="16"/>
  <c r="BF638" i="16" s="1"/>
  <c r="AC638" i="16"/>
  <c r="BE638" i="16" s="1"/>
  <c r="R640" i="16"/>
  <c r="AL638" i="16"/>
  <c r="BI638" i="16" s="1"/>
  <c r="AH638" i="16"/>
  <c r="V639" i="16"/>
  <c r="AB639" i="16" s="1"/>
  <c r="S639" i="16"/>
  <c r="AI638" i="16" l="1"/>
  <c r="AJ638" i="16" s="1"/>
  <c r="O640" i="16"/>
  <c r="Y639" i="16"/>
  <c r="P640" i="16" s="1"/>
  <c r="X639" i="16"/>
  <c r="AP639" i="16" s="1"/>
  <c r="Z639" i="16"/>
  <c r="AH639" i="16"/>
  <c r="AO640" i="16" l="1"/>
  <c r="BK639" i="16"/>
  <c r="BD640" i="16"/>
  <c r="AN638" i="16"/>
  <c r="BJ638" i="16" s="1"/>
  <c r="BH638" i="16"/>
  <c r="AC639" i="16"/>
  <c r="BE639" i="16" s="1"/>
  <c r="AL639" i="16"/>
  <c r="BI639" i="16" s="1"/>
  <c r="AG639" i="16"/>
  <c r="AF639" i="16"/>
  <c r="AE639" i="16"/>
  <c r="BG639" i="16" s="1"/>
  <c r="AD639" i="16"/>
  <c r="BF639" i="16" s="1"/>
  <c r="R641" i="16"/>
  <c r="AA640" i="16"/>
  <c r="V640" i="16"/>
  <c r="AB640" i="16" s="1"/>
  <c r="S640" i="16"/>
  <c r="AI639" i="16" l="1"/>
  <c r="AJ639" i="16" s="1"/>
  <c r="O641" i="16"/>
  <c r="Y640" i="16"/>
  <c r="P641" i="16" s="1"/>
  <c r="X640" i="16"/>
  <c r="AP640" i="16" s="1"/>
  <c r="AH640" i="16"/>
  <c r="Z640" i="16"/>
  <c r="AO641" i="16" l="1"/>
  <c r="BK640" i="16"/>
  <c r="BD641" i="16"/>
  <c r="AN639" i="16"/>
  <c r="BJ639" i="16" s="1"/>
  <c r="BH639" i="16"/>
  <c r="AC640" i="16"/>
  <c r="BE640" i="16" s="1"/>
  <c r="AA641" i="16"/>
  <c r="AG640" i="16"/>
  <c r="AF640" i="16"/>
  <c r="AE640" i="16"/>
  <c r="BG640" i="16" s="1"/>
  <c r="AD640" i="16"/>
  <c r="BF640" i="16" s="1"/>
  <c r="R642" i="16"/>
  <c r="AL640" i="16"/>
  <c r="BI640" i="16" s="1"/>
  <c r="S641" i="16"/>
  <c r="V641" i="16"/>
  <c r="AB641" i="16" s="1"/>
  <c r="AI640" i="16" l="1"/>
  <c r="AJ640" i="16" s="1"/>
  <c r="O642" i="16"/>
  <c r="Y641" i="16"/>
  <c r="P642" i="16" s="1"/>
  <c r="X641" i="16"/>
  <c r="AP641" i="16" s="1"/>
  <c r="AH641" i="16"/>
  <c r="Z641" i="16"/>
  <c r="AO642" i="16" l="1"/>
  <c r="BK641" i="16"/>
  <c r="BD642" i="16"/>
  <c r="AN640" i="16"/>
  <c r="BJ640" i="16" s="1"/>
  <c r="BH640" i="16"/>
  <c r="AC641" i="16"/>
  <c r="BE641" i="16" s="1"/>
  <c r="R643" i="16"/>
  <c r="AL641" i="16"/>
  <c r="BI641" i="16" s="1"/>
  <c r="AG641" i="16"/>
  <c r="AF641" i="16"/>
  <c r="AE641" i="16"/>
  <c r="BG641" i="16" s="1"/>
  <c r="AD641" i="16"/>
  <c r="BF641" i="16" s="1"/>
  <c r="AA642" i="16"/>
  <c r="V642" i="16"/>
  <c r="S642" i="16"/>
  <c r="AI641" i="16" l="1"/>
  <c r="AJ641" i="16" s="1"/>
  <c r="O643" i="16"/>
  <c r="AB642" i="16"/>
  <c r="Y642" i="16"/>
  <c r="P643" i="16" s="1"/>
  <c r="X642" i="16"/>
  <c r="AP642" i="16" s="1"/>
  <c r="Z642" i="16"/>
  <c r="AO643" i="16" l="1"/>
  <c r="BK642" i="16"/>
  <c r="BD643" i="16"/>
  <c r="AN641" i="16"/>
  <c r="BJ641" i="16" s="1"/>
  <c r="BH641" i="16"/>
  <c r="AA643" i="16"/>
  <c r="AG642" i="16"/>
  <c r="AF642" i="16"/>
  <c r="AE642" i="16"/>
  <c r="BG642" i="16" s="1"/>
  <c r="AD642" i="16"/>
  <c r="BF642" i="16" s="1"/>
  <c r="AC642" i="16"/>
  <c r="BE642" i="16" s="1"/>
  <c r="R644" i="16"/>
  <c r="AL642" i="16"/>
  <c r="BI642" i="16" s="1"/>
  <c r="AH642" i="16"/>
  <c r="V643" i="16"/>
  <c r="AB643" i="16" s="1"/>
  <c r="S643" i="16"/>
  <c r="AI642" i="16" l="1"/>
  <c r="AJ642" i="16" s="1"/>
  <c r="O644" i="16"/>
  <c r="Y643" i="16"/>
  <c r="P644" i="16" s="1"/>
  <c r="X643" i="16"/>
  <c r="AP643" i="16" s="1"/>
  <c r="AH643" i="16"/>
  <c r="Z643" i="16"/>
  <c r="AO644" i="16" l="1"/>
  <c r="BK643" i="16"/>
  <c r="BD644" i="16"/>
  <c r="AN642" i="16"/>
  <c r="BJ642" i="16" s="1"/>
  <c r="BH642" i="16"/>
  <c r="AC643" i="16"/>
  <c r="BE643" i="16" s="1"/>
  <c r="AL643" i="16"/>
  <c r="BI643" i="16" s="1"/>
  <c r="AG643" i="16"/>
  <c r="AF643" i="16"/>
  <c r="AE643" i="16"/>
  <c r="BG643" i="16" s="1"/>
  <c r="AD643" i="16"/>
  <c r="BF643" i="16" s="1"/>
  <c r="R645" i="16"/>
  <c r="AA644" i="16"/>
  <c r="S644" i="16"/>
  <c r="V644" i="16"/>
  <c r="AB644" i="16" s="1"/>
  <c r="AI643" i="16" l="1"/>
  <c r="AJ643" i="16" s="1"/>
  <c r="O645" i="16"/>
  <c r="Y644" i="16"/>
  <c r="P645" i="16" s="1"/>
  <c r="X644" i="16"/>
  <c r="AP644" i="16" s="1"/>
  <c r="AH644" i="16"/>
  <c r="Z644" i="16"/>
  <c r="AO645" i="16" l="1"/>
  <c r="BK644" i="16"/>
  <c r="BD645" i="16"/>
  <c r="AN643" i="16"/>
  <c r="BJ643" i="16" s="1"/>
  <c r="BH643" i="16"/>
  <c r="AC644" i="16"/>
  <c r="BE644" i="16" s="1"/>
  <c r="AA645" i="16"/>
  <c r="AG644" i="16"/>
  <c r="AF644" i="16"/>
  <c r="AE644" i="16"/>
  <c r="BG644" i="16" s="1"/>
  <c r="AD644" i="16"/>
  <c r="BF644" i="16" s="1"/>
  <c r="R646" i="16"/>
  <c r="AL644" i="16"/>
  <c r="BI644" i="16" s="1"/>
  <c r="S645" i="16"/>
  <c r="V645" i="16"/>
  <c r="AI644" i="16" l="1"/>
  <c r="AJ644" i="16" s="1"/>
  <c r="O646" i="16"/>
  <c r="AB645" i="16"/>
  <c r="Y645" i="16"/>
  <c r="P646" i="16" s="1"/>
  <c r="X645" i="16"/>
  <c r="AP645" i="16" s="1"/>
  <c r="Z645" i="16"/>
  <c r="AO646" i="16" l="1"/>
  <c r="BK645" i="16"/>
  <c r="BD646" i="16"/>
  <c r="AN644" i="16"/>
  <c r="BJ644" i="16" s="1"/>
  <c r="BH644" i="16"/>
  <c r="AL645" i="16"/>
  <c r="BI645" i="16" s="1"/>
  <c r="AG645" i="16"/>
  <c r="AF645" i="16"/>
  <c r="AE645" i="16"/>
  <c r="BG645" i="16" s="1"/>
  <c r="AD645" i="16"/>
  <c r="BF645" i="16" s="1"/>
  <c r="AC645" i="16"/>
  <c r="BE645" i="16" s="1"/>
  <c r="R647" i="16"/>
  <c r="AA646" i="16"/>
  <c r="S646" i="16"/>
  <c r="V646" i="16"/>
  <c r="AB646" i="16" s="1"/>
  <c r="AH645" i="16"/>
  <c r="AI645" i="16" l="1"/>
  <c r="AJ645" i="16" s="1"/>
  <c r="O647" i="16"/>
  <c r="Y646" i="16"/>
  <c r="P647" i="16" s="1"/>
  <c r="X646" i="16"/>
  <c r="AP646" i="16" s="1"/>
  <c r="AH646" i="16"/>
  <c r="Z646" i="16"/>
  <c r="AO647" i="16" l="1"/>
  <c r="BK646" i="16"/>
  <c r="BD647" i="16"/>
  <c r="AN645" i="16"/>
  <c r="BJ645" i="16" s="1"/>
  <c r="BH645" i="16"/>
  <c r="AC646" i="16"/>
  <c r="BE646" i="16" s="1"/>
  <c r="AA647" i="16"/>
  <c r="AG646" i="16"/>
  <c r="AF646" i="16"/>
  <c r="AE646" i="16"/>
  <c r="BG646" i="16" s="1"/>
  <c r="AD646" i="16"/>
  <c r="BF646" i="16" s="1"/>
  <c r="R648" i="16"/>
  <c r="AL646" i="16"/>
  <c r="BI646" i="16" s="1"/>
  <c r="S647" i="16"/>
  <c r="V647" i="16"/>
  <c r="AI646" i="16" l="1"/>
  <c r="AJ646" i="16" s="1"/>
  <c r="O648" i="16"/>
  <c r="AB647" i="16"/>
  <c r="Y647" i="16"/>
  <c r="P648" i="16" s="1"/>
  <c r="X647" i="16"/>
  <c r="AP647" i="16" s="1"/>
  <c r="Z647" i="16"/>
  <c r="AO648" i="16" l="1"/>
  <c r="BK647" i="16"/>
  <c r="BD648" i="16"/>
  <c r="AN646" i="16"/>
  <c r="BJ646" i="16" s="1"/>
  <c r="BH646" i="16"/>
  <c r="AL647" i="16"/>
  <c r="BI647" i="16" s="1"/>
  <c r="AG647" i="16"/>
  <c r="AF647" i="16"/>
  <c r="AE647" i="16"/>
  <c r="BG647" i="16" s="1"/>
  <c r="AD647" i="16"/>
  <c r="BF647" i="16" s="1"/>
  <c r="AC647" i="16"/>
  <c r="BE647" i="16" s="1"/>
  <c r="R649" i="16"/>
  <c r="AA648" i="16"/>
  <c r="S648" i="16"/>
  <c r="V648" i="16"/>
  <c r="AB648" i="16" s="1"/>
  <c r="AH647" i="16"/>
  <c r="AI647" i="16" l="1"/>
  <c r="AJ647" i="16" s="1"/>
  <c r="O649" i="16"/>
  <c r="Y648" i="16"/>
  <c r="P649" i="16" s="1"/>
  <c r="X648" i="16"/>
  <c r="AP648" i="16" s="1"/>
  <c r="AH648" i="16"/>
  <c r="Z648" i="16"/>
  <c r="AO649" i="16" l="1"/>
  <c r="BK648" i="16"/>
  <c r="BD649" i="16"/>
  <c r="AN647" i="16"/>
  <c r="BJ647" i="16" s="1"/>
  <c r="BH647" i="16"/>
  <c r="AC648" i="16"/>
  <c r="BE648" i="16" s="1"/>
  <c r="AA649" i="16"/>
  <c r="AG648" i="16"/>
  <c r="AF648" i="16"/>
  <c r="AE648" i="16"/>
  <c r="BG648" i="16" s="1"/>
  <c r="R650" i="16"/>
  <c r="AD648" i="16"/>
  <c r="BF648" i="16" s="1"/>
  <c r="AL648" i="16"/>
  <c r="BI648" i="16" s="1"/>
  <c r="V649" i="16"/>
  <c r="S649" i="16"/>
  <c r="AI648" i="16" l="1"/>
  <c r="AJ648" i="16" s="1"/>
  <c r="O650" i="16"/>
  <c r="AB649" i="16"/>
  <c r="Y649" i="16"/>
  <c r="P650" i="16" s="1"/>
  <c r="X649" i="16"/>
  <c r="AP649" i="16" s="1"/>
  <c r="Z649" i="16"/>
  <c r="AO650" i="16" l="1"/>
  <c r="BK649" i="16"/>
  <c r="BD650" i="16"/>
  <c r="AN648" i="16"/>
  <c r="BJ648" i="16" s="1"/>
  <c r="BH648" i="16"/>
  <c r="AL649" i="16"/>
  <c r="BI649" i="16" s="1"/>
  <c r="AG649" i="16"/>
  <c r="AF649" i="16"/>
  <c r="AE649" i="16"/>
  <c r="BG649" i="16" s="1"/>
  <c r="AD649" i="16"/>
  <c r="BF649" i="16" s="1"/>
  <c r="AC649" i="16"/>
  <c r="BE649" i="16" s="1"/>
  <c r="R651" i="16"/>
  <c r="AA650" i="16"/>
  <c r="S650" i="16"/>
  <c r="V650" i="16"/>
  <c r="AB650" i="16" s="1"/>
  <c r="AH649" i="16"/>
  <c r="AI649" i="16" l="1"/>
  <c r="AJ649" i="16" s="1"/>
  <c r="O651" i="16"/>
  <c r="Y650" i="16"/>
  <c r="P651" i="16" s="1"/>
  <c r="X650" i="16"/>
  <c r="AP650" i="16" s="1"/>
  <c r="AH650" i="16"/>
  <c r="Z650" i="16"/>
  <c r="AO651" i="16" l="1"/>
  <c r="BK650" i="16"/>
  <c r="BD651" i="16"/>
  <c r="AN649" i="16"/>
  <c r="BJ649" i="16" s="1"/>
  <c r="BH649" i="16"/>
  <c r="AC650" i="16"/>
  <c r="BE650" i="16" s="1"/>
  <c r="AA651" i="16"/>
  <c r="AG650" i="16"/>
  <c r="AF650" i="16"/>
  <c r="AE650" i="16"/>
  <c r="BG650" i="16" s="1"/>
  <c r="R652" i="16"/>
  <c r="AD650" i="16"/>
  <c r="BF650" i="16" s="1"/>
  <c r="AL650" i="16"/>
  <c r="BI650" i="16" s="1"/>
  <c r="V651" i="16"/>
  <c r="AB651" i="16" s="1"/>
  <c r="S651" i="16"/>
  <c r="AI650" i="16" l="1"/>
  <c r="AJ650" i="16" s="1"/>
  <c r="O652" i="16"/>
  <c r="Y651" i="16"/>
  <c r="P652" i="16" s="1"/>
  <c r="X651" i="16"/>
  <c r="AP651" i="16" s="1"/>
  <c r="Z651" i="16"/>
  <c r="AH651" i="16"/>
  <c r="AO652" i="16" l="1"/>
  <c r="BK651" i="16"/>
  <c r="BD652" i="16"/>
  <c r="AN650" i="16"/>
  <c r="BJ650" i="16" s="1"/>
  <c r="BH650" i="16"/>
  <c r="AC651" i="16"/>
  <c r="BE651" i="16" s="1"/>
  <c r="AL651" i="16"/>
  <c r="BI651" i="16" s="1"/>
  <c r="AG651" i="16"/>
  <c r="AF651" i="16"/>
  <c r="AE651" i="16"/>
  <c r="BG651" i="16" s="1"/>
  <c r="AD651" i="16"/>
  <c r="BF651" i="16" s="1"/>
  <c r="R653" i="16"/>
  <c r="AA652" i="16"/>
  <c r="V652" i="16"/>
  <c r="AB652" i="16" s="1"/>
  <c r="S652" i="16"/>
  <c r="AI651" i="16" l="1"/>
  <c r="AJ651" i="16" s="1"/>
  <c r="O653" i="16"/>
  <c r="Y652" i="16"/>
  <c r="P653" i="16" s="1"/>
  <c r="X652" i="16"/>
  <c r="AP652" i="16" s="1"/>
  <c r="AH652" i="16"/>
  <c r="Z652" i="16"/>
  <c r="AO653" i="16" l="1"/>
  <c r="BK652" i="16"/>
  <c r="BD653" i="16"/>
  <c r="AN651" i="16"/>
  <c r="BJ651" i="16" s="1"/>
  <c r="BH651" i="16"/>
  <c r="AC652" i="16"/>
  <c r="BE652" i="16" s="1"/>
  <c r="AA653" i="16"/>
  <c r="AG652" i="16"/>
  <c r="AF652" i="16"/>
  <c r="AE652" i="16"/>
  <c r="BG652" i="16" s="1"/>
  <c r="AD652" i="16"/>
  <c r="BF652" i="16" s="1"/>
  <c r="R654" i="16"/>
  <c r="AL652" i="16"/>
  <c r="BI652" i="16" s="1"/>
  <c r="V653" i="16"/>
  <c r="AB653" i="16" s="1"/>
  <c r="S653" i="16"/>
  <c r="AI652" i="16" l="1"/>
  <c r="AJ652" i="16" s="1"/>
  <c r="O654" i="16"/>
  <c r="Y653" i="16"/>
  <c r="P654" i="16" s="1"/>
  <c r="X653" i="16"/>
  <c r="AP653" i="16" s="1"/>
  <c r="Z653" i="16"/>
  <c r="AH653" i="16"/>
  <c r="AO654" i="16" l="1"/>
  <c r="BK653" i="16"/>
  <c r="BD654" i="16"/>
  <c r="AN652" i="16"/>
  <c r="BJ652" i="16" s="1"/>
  <c r="BH652" i="16"/>
  <c r="AC653" i="16"/>
  <c r="BE653" i="16" s="1"/>
  <c r="AL653" i="16"/>
  <c r="BI653" i="16" s="1"/>
  <c r="AG653" i="16"/>
  <c r="AF653" i="16"/>
  <c r="AE653" i="16"/>
  <c r="BG653" i="16" s="1"/>
  <c r="AD653" i="16"/>
  <c r="BF653" i="16" s="1"/>
  <c r="R655" i="16"/>
  <c r="AA654" i="16"/>
  <c r="V654" i="16"/>
  <c r="AB654" i="16" s="1"/>
  <c r="S654" i="16"/>
  <c r="AI653" i="16" l="1"/>
  <c r="AJ653" i="16" s="1"/>
  <c r="O655" i="16"/>
  <c r="Y654" i="16"/>
  <c r="P655" i="16" s="1"/>
  <c r="X654" i="16"/>
  <c r="AP654" i="16" s="1"/>
  <c r="Z654" i="16"/>
  <c r="AH654" i="16"/>
  <c r="AO655" i="16" l="1"/>
  <c r="BK654" i="16"/>
  <c r="BD655" i="16"/>
  <c r="AN653" i="16"/>
  <c r="BJ653" i="16" s="1"/>
  <c r="BH653" i="16"/>
  <c r="AC654" i="16"/>
  <c r="BE654" i="16" s="1"/>
  <c r="AA655" i="16"/>
  <c r="AG654" i="16"/>
  <c r="AF654" i="16"/>
  <c r="AE654" i="16"/>
  <c r="BG654" i="16" s="1"/>
  <c r="AD654" i="16"/>
  <c r="BF654" i="16" s="1"/>
  <c r="R656" i="16"/>
  <c r="AL654" i="16"/>
  <c r="BI654" i="16" s="1"/>
  <c r="V655" i="16"/>
  <c r="S655" i="16"/>
  <c r="AI654" i="16" l="1"/>
  <c r="AJ654" i="16" s="1"/>
  <c r="O656" i="16"/>
  <c r="AB655" i="16"/>
  <c r="Y655" i="16"/>
  <c r="P656" i="16" s="1"/>
  <c r="X655" i="16"/>
  <c r="AP655" i="16" s="1"/>
  <c r="Z655" i="16"/>
  <c r="AO656" i="16" l="1"/>
  <c r="BK655" i="16"/>
  <c r="BD656" i="16"/>
  <c r="AN654" i="16"/>
  <c r="BJ654" i="16" s="1"/>
  <c r="BH654" i="16"/>
  <c r="AL655" i="16"/>
  <c r="BI655" i="16" s="1"/>
  <c r="AG655" i="16"/>
  <c r="AF655" i="16"/>
  <c r="AE655" i="16"/>
  <c r="BG655" i="16" s="1"/>
  <c r="AD655" i="16"/>
  <c r="BF655" i="16" s="1"/>
  <c r="AC655" i="16"/>
  <c r="BE655" i="16" s="1"/>
  <c r="R657" i="16"/>
  <c r="AA656" i="16"/>
  <c r="AH655" i="16"/>
  <c r="S656" i="16"/>
  <c r="V656" i="16"/>
  <c r="AB656" i="16" s="1"/>
  <c r="AI655" i="16" l="1"/>
  <c r="AJ655" i="16" s="1"/>
  <c r="O657" i="16"/>
  <c r="Y656" i="16"/>
  <c r="P657" i="16" s="1"/>
  <c r="X656" i="16"/>
  <c r="AP656" i="16" s="1"/>
  <c r="Z656" i="16"/>
  <c r="AH656" i="16"/>
  <c r="AO657" i="16" l="1"/>
  <c r="BK656" i="16"/>
  <c r="BD657" i="16"/>
  <c r="AN655" i="16"/>
  <c r="BJ655" i="16" s="1"/>
  <c r="BH655" i="16"/>
  <c r="AC656" i="16"/>
  <c r="BE656" i="16" s="1"/>
  <c r="R658" i="16"/>
  <c r="AA657" i="16"/>
  <c r="AG656" i="16"/>
  <c r="AF656" i="16"/>
  <c r="AE656" i="16"/>
  <c r="BG656" i="16" s="1"/>
  <c r="AD656" i="16"/>
  <c r="BF656" i="16" s="1"/>
  <c r="AL656" i="16"/>
  <c r="BI656" i="16" s="1"/>
  <c r="S657" i="16"/>
  <c r="V657" i="16"/>
  <c r="AI656" i="16" l="1"/>
  <c r="AJ656" i="16" s="1"/>
  <c r="O658" i="16"/>
  <c r="AB657" i="16"/>
  <c r="Y657" i="16"/>
  <c r="P658" i="16" s="1"/>
  <c r="X657" i="16"/>
  <c r="AP657" i="16" s="1"/>
  <c r="Z657" i="16"/>
  <c r="AO658" i="16" l="1"/>
  <c r="BK657" i="16"/>
  <c r="BD658" i="16"/>
  <c r="AN656" i="16"/>
  <c r="BJ656" i="16" s="1"/>
  <c r="BH656" i="16"/>
  <c r="AL657" i="16"/>
  <c r="BI657" i="16" s="1"/>
  <c r="AG657" i="16"/>
  <c r="AF657" i="16"/>
  <c r="AE657" i="16"/>
  <c r="BG657" i="16" s="1"/>
  <c r="AD657" i="16"/>
  <c r="BF657" i="16" s="1"/>
  <c r="AC657" i="16"/>
  <c r="BE657" i="16" s="1"/>
  <c r="R659" i="16"/>
  <c r="AA658" i="16"/>
  <c r="V658" i="16"/>
  <c r="AB658" i="16" s="1"/>
  <c r="S658" i="16"/>
  <c r="AH657" i="16"/>
  <c r="AI657" i="16" l="1"/>
  <c r="AJ657" i="16" s="1"/>
  <c r="O659" i="16"/>
  <c r="Y658" i="16"/>
  <c r="P659" i="16" s="1"/>
  <c r="X658" i="16"/>
  <c r="AP658" i="16" s="1"/>
  <c r="AH658" i="16"/>
  <c r="Z658" i="16"/>
  <c r="AO659" i="16" l="1"/>
  <c r="BK658" i="16"/>
  <c r="BD659" i="16"/>
  <c r="AN657" i="16"/>
  <c r="BJ657" i="16" s="1"/>
  <c r="BH657" i="16"/>
  <c r="AC658" i="16"/>
  <c r="BE658" i="16" s="1"/>
  <c r="R660" i="16"/>
  <c r="AA659" i="16"/>
  <c r="AG658" i="16"/>
  <c r="AF658" i="16"/>
  <c r="AE658" i="16"/>
  <c r="BG658" i="16" s="1"/>
  <c r="AD658" i="16"/>
  <c r="BF658" i="16" s="1"/>
  <c r="AL658" i="16"/>
  <c r="BI658" i="16" s="1"/>
  <c r="S659" i="16"/>
  <c r="V659" i="16"/>
  <c r="AI658" i="16" l="1"/>
  <c r="AJ658" i="16" s="1"/>
  <c r="O660" i="16"/>
  <c r="AB659" i="16"/>
  <c r="Y659" i="16"/>
  <c r="P660" i="16" s="1"/>
  <c r="X659" i="16"/>
  <c r="AP659" i="16" s="1"/>
  <c r="Z659" i="16"/>
  <c r="AO660" i="16" l="1"/>
  <c r="BK659" i="16"/>
  <c r="BD660" i="16"/>
  <c r="AN658" i="16"/>
  <c r="BJ658" i="16" s="1"/>
  <c r="BH658" i="16"/>
  <c r="AL659" i="16"/>
  <c r="BI659" i="16" s="1"/>
  <c r="R661" i="16"/>
  <c r="AG659" i="16"/>
  <c r="AF659" i="16"/>
  <c r="AE659" i="16"/>
  <c r="BG659" i="16" s="1"/>
  <c r="AD659" i="16"/>
  <c r="BF659" i="16" s="1"/>
  <c r="AC659" i="16"/>
  <c r="BE659" i="16" s="1"/>
  <c r="AA660" i="16"/>
  <c r="V660" i="16"/>
  <c r="S660" i="16"/>
  <c r="AH659" i="16"/>
  <c r="AI659" i="16" l="1"/>
  <c r="AJ659" i="16" s="1"/>
  <c r="O661" i="16"/>
  <c r="AB660" i="16"/>
  <c r="AH660" i="16" s="1"/>
  <c r="Y660" i="16"/>
  <c r="P661" i="16" s="1"/>
  <c r="X660" i="16"/>
  <c r="AP660" i="16" s="1"/>
  <c r="Z660" i="16"/>
  <c r="AO661" i="16" l="1"/>
  <c r="BK660" i="16"/>
  <c r="BD661" i="16"/>
  <c r="AN659" i="16"/>
  <c r="BJ659" i="16" s="1"/>
  <c r="BH659" i="16"/>
  <c r="AA661" i="16"/>
  <c r="R662" i="16"/>
  <c r="AG660" i="16"/>
  <c r="AF660" i="16"/>
  <c r="AE660" i="16"/>
  <c r="BG660" i="16" s="1"/>
  <c r="AD660" i="16"/>
  <c r="BF660" i="16" s="1"/>
  <c r="AC660" i="16"/>
  <c r="BE660" i="16" s="1"/>
  <c r="AL660" i="16"/>
  <c r="BI660" i="16" s="1"/>
  <c r="V661" i="16"/>
  <c r="S661" i="16"/>
  <c r="AI660" i="16" l="1"/>
  <c r="AJ660" i="16" s="1"/>
  <c r="O662" i="16"/>
  <c r="AB661" i="16"/>
  <c r="Y661" i="16"/>
  <c r="P662" i="16" s="1"/>
  <c r="X661" i="16"/>
  <c r="AP661" i="16" s="1"/>
  <c r="Z661" i="16"/>
  <c r="AO662" i="16" l="1"/>
  <c r="BK661" i="16"/>
  <c r="BD662" i="16"/>
  <c r="AN660" i="16"/>
  <c r="BJ660" i="16" s="1"/>
  <c r="BH660" i="16"/>
  <c r="AL661" i="16"/>
  <c r="BI661" i="16" s="1"/>
  <c r="AG661" i="16"/>
  <c r="AF661" i="16"/>
  <c r="AE661" i="16"/>
  <c r="BG661" i="16" s="1"/>
  <c r="AD661" i="16"/>
  <c r="BF661" i="16" s="1"/>
  <c r="AC661" i="16"/>
  <c r="BE661" i="16" s="1"/>
  <c r="R663" i="16"/>
  <c r="AA662" i="16"/>
  <c r="AH661" i="16"/>
  <c r="S662" i="16"/>
  <c r="V662" i="16"/>
  <c r="AI661" i="16" l="1"/>
  <c r="AJ661" i="16" s="1"/>
  <c r="O663" i="16"/>
  <c r="AB662" i="16"/>
  <c r="Y662" i="16"/>
  <c r="P663" i="16" s="1"/>
  <c r="X662" i="16"/>
  <c r="AP662" i="16" s="1"/>
  <c r="Z662" i="16"/>
  <c r="AO663" i="16" l="1"/>
  <c r="BK662" i="16"/>
  <c r="BD663" i="16"/>
  <c r="AN661" i="16"/>
  <c r="BJ661" i="16" s="1"/>
  <c r="BH661" i="16"/>
  <c r="AA663" i="16"/>
  <c r="AG662" i="16"/>
  <c r="AF662" i="16"/>
  <c r="AE662" i="16"/>
  <c r="BG662" i="16" s="1"/>
  <c r="AD662" i="16"/>
  <c r="BF662" i="16" s="1"/>
  <c r="AC662" i="16"/>
  <c r="BE662" i="16" s="1"/>
  <c r="R664" i="16"/>
  <c r="AL662" i="16"/>
  <c r="BI662" i="16" s="1"/>
  <c r="AH662" i="16"/>
  <c r="S663" i="16"/>
  <c r="V663" i="16"/>
  <c r="AB663" i="16" s="1"/>
  <c r="AI662" i="16" l="1"/>
  <c r="AJ662" i="16" s="1"/>
  <c r="O664" i="16"/>
  <c r="Y663" i="16"/>
  <c r="P664" i="16" s="1"/>
  <c r="X663" i="16"/>
  <c r="AP663" i="16" s="1"/>
  <c r="AH663" i="16"/>
  <c r="Z663" i="16"/>
  <c r="AO664" i="16" l="1"/>
  <c r="BK663" i="16"/>
  <c r="BD664" i="16"/>
  <c r="AN662" i="16"/>
  <c r="BJ662" i="16" s="1"/>
  <c r="BH662" i="16"/>
  <c r="AC663" i="16"/>
  <c r="BE663" i="16" s="1"/>
  <c r="AL663" i="16"/>
  <c r="BI663" i="16" s="1"/>
  <c r="AG663" i="16"/>
  <c r="AF663" i="16"/>
  <c r="AE663" i="16"/>
  <c r="BG663" i="16" s="1"/>
  <c r="AD663" i="16"/>
  <c r="BF663" i="16" s="1"/>
  <c r="R665" i="16"/>
  <c r="AA664" i="16"/>
  <c r="S664" i="16"/>
  <c r="V664" i="16"/>
  <c r="AB664" i="16" s="1"/>
  <c r="AI663" i="16" l="1"/>
  <c r="AJ663" i="16" s="1"/>
  <c r="O665" i="16"/>
  <c r="Y664" i="16"/>
  <c r="P665" i="16" s="1"/>
  <c r="X664" i="16"/>
  <c r="AP664" i="16" s="1"/>
  <c r="AH664" i="16"/>
  <c r="Z664" i="16"/>
  <c r="AO665" i="16" l="1"/>
  <c r="BK664" i="16"/>
  <c r="BD665" i="16"/>
  <c r="AN663" i="16"/>
  <c r="BJ663" i="16" s="1"/>
  <c r="BH663" i="16"/>
  <c r="AC664" i="16"/>
  <c r="BE664" i="16" s="1"/>
  <c r="AA665" i="16"/>
  <c r="AG664" i="16"/>
  <c r="AF664" i="16"/>
  <c r="AE664" i="16"/>
  <c r="BG664" i="16" s="1"/>
  <c r="AD664" i="16"/>
  <c r="BF664" i="16" s="1"/>
  <c r="R666" i="16"/>
  <c r="AL664" i="16"/>
  <c r="BI664" i="16" s="1"/>
  <c r="S665" i="16"/>
  <c r="V665" i="16"/>
  <c r="O666" i="16" l="1"/>
  <c r="AI664" i="16"/>
  <c r="AJ664" i="16" s="1"/>
  <c r="AB665" i="16"/>
  <c r="Y665" i="16"/>
  <c r="P666" i="16" s="1"/>
  <c r="X665" i="16"/>
  <c r="AP665" i="16" s="1"/>
  <c r="Z665" i="16"/>
  <c r="AO666" i="16" l="1"/>
  <c r="BK665" i="16"/>
  <c r="BD666" i="16"/>
  <c r="AN664" i="16"/>
  <c r="BJ664" i="16" s="1"/>
  <c r="BH664" i="16"/>
  <c r="AL665" i="16"/>
  <c r="BI665" i="16" s="1"/>
  <c r="AG665" i="16"/>
  <c r="AF665" i="16"/>
  <c r="AE665" i="16"/>
  <c r="BG665" i="16" s="1"/>
  <c r="AD665" i="16"/>
  <c r="BF665" i="16" s="1"/>
  <c r="AC665" i="16"/>
  <c r="BE665" i="16" s="1"/>
  <c r="R667" i="16"/>
  <c r="AA666" i="16"/>
  <c r="AH665" i="16"/>
  <c r="S666" i="16"/>
  <c r="V666" i="16"/>
  <c r="AB666" i="16" s="1"/>
  <c r="AI665" i="16" l="1"/>
  <c r="AJ665" i="16" s="1"/>
  <c r="O667" i="16"/>
  <c r="Y666" i="16"/>
  <c r="P667" i="16" s="1"/>
  <c r="X666" i="16"/>
  <c r="AP666" i="16" s="1"/>
  <c r="AH666" i="16"/>
  <c r="Z666" i="16"/>
  <c r="AO667" i="16" l="1"/>
  <c r="BK666" i="16"/>
  <c r="BD667" i="16"/>
  <c r="AN665" i="16"/>
  <c r="BJ665" i="16" s="1"/>
  <c r="BH665" i="16"/>
  <c r="AC666" i="16"/>
  <c r="BE666" i="16" s="1"/>
  <c r="AA667" i="16"/>
  <c r="AG666" i="16"/>
  <c r="AF666" i="16"/>
  <c r="AE666" i="16"/>
  <c r="BG666" i="16" s="1"/>
  <c r="AD666" i="16"/>
  <c r="BF666" i="16" s="1"/>
  <c r="R668" i="16"/>
  <c r="AL666" i="16"/>
  <c r="BI666" i="16" s="1"/>
  <c r="V667" i="16"/>
  <c r="S667" i="16"/>
  <c r="AI666" i="16" l="1"/>
  <c r="AJ666" i="16" s="1"/>
  <c r="O668" i="16"/>
  <c r="AB667" i="16"/>
  <c r="Y667" i="16"/>
  <c r="P668" i="16" s="1"/>
  <c r="X667" i="16"/>
  <c r="AP667" i="16" s="1"/>
  <c r="Z667" i="16"/>
  <c r="AO668" i="16" l="1"/>
  <c r="BK667" i="16"/>
  <c r="BD668" i="16"/>
  <c r="AN666" i="16"/>
  <c r="BJ666" i="16" s="1"/>
  <c r="BH666" i="16"/>
  <c r="AL667" i="16"/>
  <c r="BI667" i="16" s="1"/>
  <c r="AG667" i="16"/>
  <c r="AF667" i="16"/>
  <c r="AE667" i="16"/>
  <c r="BG667" i="16" s="1"/>
  <c r="AD667" i="16"/>
  <c r="BF667" i="16" s="1"/>
  <c r="AC667" i="16"/>
  <c r="BE667" i="16" s="1"/>
  <c r="R669" i="16"/>
  <c r="AA668" i="16"/>
  <c r="AH667" i="16"/>
  <c r="S668" i="16"/>
  <c r="V668" i="16"/>
  <c r="AI667" i="16" l="1"/>
  <c r="AJ667" i="16" s="1"/>
  <c r="O669" i="16"/>
  <c r="AB668" i="16"/>
  <c r="Y668" i="16"/>
  <c r="P669" i="16" s="1"/>
  <c r="X668" i="16"/>
  <c r="AP668" i="16" s="1"/>
  <c r="Z668" i="16"/>
  <c r="AO669" i="16" l="1"/>
  <c r="BK668" i="16"/>
  <c r="BD669" i="16"/>
  <c r="AN667" i="16"/>
  <c r="BJ667" i="16" s="1"/>
  <c r="BH667" i="16"/>
  <c r="AA669" i="16"/>
  <c r="AG668" i="16"/>
  <c r="AF668" i="16"/>
  <c r="AE668" i="16"/>
  <c r="BG668" i="16" s="1"/>
  <c r="AD668" i="16"/>
  <c r="BF668" i="16" s="1"/>
  <c r="AC668" i="16"/>
  <c r="BE668" i="16" s="1"/>
  <c r="R670" i="16"/>
  <c r="AL668" i="16"/>
  <c r="BI668" i="16" s="1"/>
  <c r="V669" i="16"/>
  <c r="AB669" i="16" s="1"/>
  <c r="S669" i="16"/>
  <c r="AH668" i="16"/>
  <c r="AI668" i="16" l="1"/>
  <c r="AJ668" i="16" s="1"/>
  <c r="O670" i="16"/>
  <c r="Y669" i="16"/>
  <c r="P670" i="16" s="1"/>
  <c r="X669" i="16"/>
  <c r="AP669" i="16" s="1"/>
  <c r="Z669" i="16"/>
  <c r="AO670" i="16" l="1"/>
  <c r="BK669" i="16"/>
  <c r="BD670" i="16"/>
  <c r="AN668" i="16"/>
  <c r="BJ668" i="16" s="1"/>
  <c r="BH668" i="16"/>
  <c r="AC669" i="16"/>
  <c r="BE669" i="16" s="1"/>
  <c r="AL669" i="16"/>
  <c r="BI669" i="16" s="1"/>
  <c r="AG669" i="16"/>
  <c r="AF669" i="16"/>
  <c r="AE669" i="16"/>
  <c r="BG669" i="16" s="1"/>
  <c r="AD669" i="16"/>
  <c r="BF669" i="16" s="1"/>
  <c r="R671" i="16"/>
  <c r="AA670" i="16"/>
  <c r="AH669" i="16"/>
  <c r="V670" i="16"/>
  <c r="AB670" i="16" s="1"/>
  <c r="S670" i="16"/>
  <c r="AI669" i="16" l="1"/>
  <c r="AJ669" i="16" s="1"/>
  <c r="O671" i="16"/>
  <c r="Y670" i="16"/>
  <c r="P671" i="16" s="1"/>
  <c r="X670" i="16"/>
  <c r="AP670" i="16" s="1"/>
  <c r="AH670" i="16"/>
  <c r="Z670" i="16"/>
  <c r="AO671" i="16" l="1"/>
  <c r="BK670" i="16"/>
  <c r="BD671" i="16"/>
  <c r="AN669" i="16"/>
  <c r="BJ669" i="16" s="1"/>
  <c r="BH669" i="16"/>
  <c r="AC670" i="16"/>
  <c r="BE670" i="16" s="1"/>
  <c r="AA671" i="16"/>
  <c r="AG670" i="16"/>
  <c r="AF670" i="16"/>
  <c r="AE670" i="16"/>
  <c r="BG670" i="16" s="1"/>
  <c r="AD670" i="16"/>
  <c r="BF670" i="16" s="1"/>
  <c r="R672" i="16"/>
  <c r="AL670" i="16"/>
  <c r="BI670" i="16" s="1"/>
  <c r="V671" i="16"/>
  <c r="AB671" i="16" s="1"/>
  <c r="S671" i="16"/>
  <c r="AI670" i="16" l="1"/>
  <c r="AJ670" i="16" s="1"/>
  <c r="O672" i="16"/>
  <c r="Y671" i="16"/>
  <c r="P672" i="16" s="1"/>
  <c r="X671" i="16"/>
  <c r="AP671" i="16" s="1"/>
  <c r="AH671" i="16"/>
  <c r="Z671" i="16"/>
  <c r="AO672" i="16" l="1"/>
  <c r="BK671" i="16"/>
  <c r="BD672" i="16"/>
  <c r="AN670" i="16"/>
  <c r="BJ670" i="16" s="1"/>
  <c r="BH670" i="16"/>
  <c r="AC671" i="16"/>
  <c r="BE671" i="16" s="1"/>
  <c r="AL671" i="16"/>
  <c r="BI671" i="16" s="1"/>
  <c r="AG671" i="16"/>
  <c r="AF671" i="16"/>
  <c r="AE671" i="16"/>
  <c r="BG671" i="16" s="1"/>
  <c r="AD671" i="16"/>
  <c r="BF671" i="16" s="1"/>
  <c r="R673" i="16"/>
  <c r="AA672" i="16"/>
  <c r="S672" i="16"/>
  <c r="V672" i="16"/>
  <c r="AI671" i="16" l="1"/>
  <c r="AJ671" i="16" s="1"/>
  <c r="O673" i="16"/>
  <c r="AB672" i="16"/>
  <c r="Y672" i="16"/>
  <c r="P673" i="16" s="1"/>
  <c r="X672" i="16"/>
  <c r="AP672" i="16" s="1"/>
  <c r="Z672" i="16"/>
  <c r="AO673" i="16" l="1"/>
  <c r="BK672" i="16"/>
  <c r="BD673" i="16"/>
  <c r="AN671" i="16"/>
  <c r="BJ671" i="16" s="1"/>
  <c r="BH671" i="16"/>
  <c r="AA673" i="16"/>
  <c r="AG672" i="16"/>
  <c r="AF672" i="16"/>
  <c r="AE672" i="16"/>
  <c r="BG672" i="16" s="1"/>
  <c r="AD672" i="16"/>
  <c r="BF672" i="16" s="1"/>
  <c r="AC672" i="16"/>
  <c r="BE672" i="16" s="1"/>
  <c r="R674" i="16"/>
  <c r="AL672" i="16"/>
  <c r="BI672" i="16" s="1"/>
  <c r="AH672" i="16"/>
  <c r="S673" i="16"/>
  <c r="V673" i="16"/>
  <c r="AB673" i="16" s="1"/>
  <c r="AI672" i="16" l="1"/>
  <c r="AJ672" i="16" s="1"/>
  <c r="O674" i="16"/>
  <c r="Y673" i="16"/>
  <c r="P674" i="16" s="1"/>
  <c r="X673" i="16"/>
  <c r="AP673" i="16" s="1"/>
  <c r="AH673" i="16"/>
  <c r="Z673" i="16"/>
  <c r="AO674" i="16" l="1"/>
  <c r="BK673" i="16"/>
  <c r="BD674" i="16"/>
  <c r="AN672" i="16"/>
  <c r="BJ672" i="16" s="1"/>
  <c r="BH672" i="16"/>
  <c r="AC673" i="16"/>
  <c r="BE673" i="16" s="1"/>
  <c r="R675" i="16"/>
  <c r="AL673" i="16"/>
  <c r="BI673" i="16" s="1"/>
  <c r="AG673" i="16"/>
  <c r="AF673" i="16"/>
  <c r="AE673" i="16"/>
  <c r="BG673" i="16" s="1"/>
  <c r="AD673" i="16"/>
  <c r="BF673" i="16" s="1"/>
  <c r="AA674" i="16"/>
  <c r="V674" i="16"/>
  <c r="AB674" i="16" s="1"/>
  <c r="S674" i="16"/>
  <c r="AI673" i="16" l="1"/>
  <c r="AJ673" i="16" s="1"/>
  <c r="O675" i="16"/>
  <c r="Y674" i="16"/>
  <c r="P675" i="16" s="1"/>
  <c r="X674" i="16"/>
  <c r="AP674" i="16" s="1"/>
  <c r="Z674" i="16"/>
  <c r="AH674" i="16"/>
  <c r="AO675" i="16" l="1"/>
  <c r="BK674" i="16"/>
  <c r="BD675" i="16"/>
  <c r="AN673" i="16"/>
  <c r="BJ673" i="16" s="1"/>
  <c r="BH673" i="16"/>
  <c r="AG674" i="16"/>
  <c r="AA675" i="16"/>
  <c r="AF674" i="16"/>
  <c r="AE674" i="16"/>
  <c r="BG674" i="16" s="1"/>
  <c r="AD674" i="16"/>
  <c r="BF674" i="16" s="1"/>
  <c r="AC674" i="16"/>
  <c r="BE674" i="16" s="1"/>
  <c r="R676" i="16"/>
  <c r="AL674" i="16"/>
  <c r="BI674" i="16" s="1"/>
  <c r="V675" i="16"/>
  <c r="S675" i="16"/>
  <c r="AI674" i="16" l="1"/>
  <c r="O676" i="16"/>
  <c r="AB675" i="16"/>
  <c r="Y675" i="16"/>
  <c r="P676" i="16" s="1"/>
  <c r="X675" i="16"/>
  <c r="AP675" i="16" s="1"/>
  <c r="Z675" i="16"/>
  <c r="AO676" i="16" l="1"/>
  <c r="BK675" i="16"/>
  <c r="BD676" i="16"/>
  <c r="AL675" i="16"/>
  <c r="BI675" i="16" s="1"/>
  <c r="AJ674" i="16"/>
  <c r="AG675" i="16"/>
  <c r="AF675" i="16"/>
  <c r="AE675" i="16"/>
  <c r="BG675" i="16" s="1"/>
  <c r="AD675" i="16"/>
  <c r="BF675" i="16" s="1"/>
  <c r="AC675" i="16"/>
  <c r="BE675" i="16" s="1"/>
  <c r="R677" i="16"/>
  <c r="AA676" i="16"/>
  <c r="S676" i="16"/>
  <c r="V676" i="16"/>
  <c r="AB676" i="16" s="1"/>
  <c r="AH675" i="16"/>
  <c r="AN674" i="16" l="1"/>
  <c r="BJ674" i="16" s="1"/>
  <c r="BH674" i="16"/>
  <c r="AI675" i="16"/>
  <c r="AJ675" i="16" s="1"/>
  <c r="O677" i="16"/>
  <c r="Y676" i="16"/>
  <c r="P677" i="16" s="1"/>
  <c r="X676" i="16"/>
  <c r="AP676" i="16" s="1"/>
  <c r="Z676" i="16"/>
  <c r="AO677" i="16" l="1"/>
  <c r="BK676" i="16"/>
  <c r="BD677" i="16"/>
  <c r="AN675" i="16"/>
  <c r="BJ675" i="16" s="1"/>
  <c r="BH675" i="16"/>
  <c r="AC676" i="16"/>
  <c r="BE676" i="16" s="1"/>
  <c r="AA677" i="16"/>
  <c r="AG676" i="16"/>
  <c r="AF676" i="16"/>
  <c r="AE676" i="16"/>
  <c r="BG676" i="16" s="1"/>
  <c r="AD676" i="16"/>
  <c r="BF676" i="16" s="1"/>
  <c r="R678" i="16"/>
  <c r="AL676" i="16"/>
  <c r="BI676" i="16" s="1"/>
  <c r="S677" i="16"/>
  <c r="V677" i="16"/>
  <c r="AH676" i="16"/>
  <c r="AI676" i="16" l="1"/>
  <c r="AJ676" i="16" s="1"/>
  <c r="O678" i="16"/>
  <c r="AB677" i="16"/>
  <c r="Y677" i="16"/>
  <c r="P678" i="16" s="1"/>
  <c r="X677" i="16"/>
  <c r="AP677" i="16" s="1"/>
  <c r="Z677" i="16"/>
  <c r="AO678" i="16" l="1"/>
  <c r="BK677" i="16"/>
  <c r="BD678" i="16"/>
  <c r="AN676" i="16"/>
  <c r="BJ676" i="16" s="1"/>
  <c r="BH676" i="16"/>
  <c r="AL677" i="16"/>
  <c r="BI677" i="16" s="1"/>
  <c r="AG677" i="16"/>
  <c r="AF677" i="16"/>
  <c r="AE677" i="16"/>
  <c r="BG677" i="16" s="1"/>
  <c r="AD677" i="16"/>
  <c r="BF677" i="16" s="1"/>
  <c r="AC677" i="16"/>
  <c r="BE677" i="16" s="1"/>
  <c r="R679" i="16"/>
  <c r="AA678" i="16"/>
  <c r="AH677" i="16"/>
  <c r="V678" i="16"/>
  <c r="AB678" i="16" s="1"/>
  <c r="S678" i="16"/>
  <c r="AI677" i="16" l="1"/>
  <c r="AJ677" i="16" s="1"/>
  <c r="O679" i="16"/>
  <c r="Y678" i="16"/>
  <c r="P679" i="16" s="1"/>
  <c r="X678" i="16"/>
  <c r="AP678" i="16" s="1"/>
  <c r="AH678" i="16"/>
  <c r="Z678" i="16"/>
  <c r="AO679" i="16" l="1"/>
  <c r="BK678" i="16"/>
  <c r="BD679" i="16"/>
  <c r="AN677" i="16"/>
  <c r="BJ677" i="16" s="1"/>
  <c r="BH677" i="16"/>
  <c r="AC678" i="16"/>
  <c r="BE678" i="16" s="1"/>
  <c r="AA679" i="16"/>
  <c r="AG678" i="16"/>
  <c r="AF678" i="16"/>
  <c r="AE678" i="16"/>
  <c r="BG678" i="16" s="1"/>
  <c r="AD678" i="16"/>
  <c r="BF678" i="16" s="1"/>
  <c r="R680" i="16"/>
  <c r="AL678" i="16"/>
  <c r="BI678" i="16" s="1"/>
  <c r="S679" i="16"/>
  <c r="V679" i="16"/>
  <c r="AI678" i="16" l="1"/>
  <c r="AJ678" i="16" s="1"/>
  <c r="O680" i="16"/>
  <c r="AB679" i="16"/>
  <c r="Y679" i="16"/>
  <c r="P680" i="16" s="1"/>
  <c r="X679" i="16"/>
  <c r="AP679" i="16" s="1"/>
  <c r="Z679" i="16"/>
  <c r="AO680" i="16" l="1"/>
  <c r="BK679" i="16"/>
  <c r="BD680" i="16"/>
  <c r="AN678" i="16"/>
  <c r="BJ678" i="16" s="1"/>
  <c r="BH678" i="16"/>
  <c r="AL679" i="16"/>
  <c r="BI679" i="16" s="1"/>
  <c r="AG679" i="16"/>
  <c r="AF679" i="16"/>
  <c r="AE679" i="16"/>
  <c r="BG679" i="16" s="1"/>
  <c r="AD679" i="16"/>
  <c r="BF679" i="16" s="1"/>
  <c r="AC679" i="16"/>
  <c r="BE679" i="16" s="1"/>
  <c r="R681" i="16"/>
  <c r="AA680" i="16"/>
  <c r="AH679" i="16"/>
  <c r="V680" i="16"/>
  <c r="S680" i="16"/>
  <c r="AI679" i="16" l="1"/>
  <c r="AJ679" i="16" s="1"/>
  <c r="O681" i="16"/>
  <c r="AB680" i="16"/>
  <c r="Y680" i="16"/>
  <c r="P681" i="16" s="1"/>
  <c r="X680" i="16"/>
  <c r="AP680" i="16" s="1"/>
  <c r="Z680" i="16"/>
  <c r="AO681" i="16" l="1"/>
  <c r="BK680" i="16"/>
  <c r="BD681" i="16"/>
  <c r="AN679" i="16"/>
  <c r="BJ679" i="16" s="1"/>
  <c r="BH679" i="16"/>
  <c r="AA681" i="16"/>
  <c r="AG680" i="16"/>
  <c r="AF680" i="16"/>
  <c r="AE680" i="16"/>
  <c r="BG680" i="16" s="1"/>
  <c r="AD680" i="16"/>
  <c r="BF680" i="16" s="1"/>
  <c r="AC680" i="16"/>
  <c r="BE680" i="16" s="1"/>
  <c r="R682" i="16"/>
  <c r="AL680" i="16"/>
  <c r="BI680" i="16" s="1"/>
  <c r="S681" i="16"/>
  <c r="V681" i="16"/>
  <c r="AH680" i="16"/>
  <c r="AI680" i="16" l="1"/>
  <c r="AJ680" i="16" s="1"/>
  <c r="O682" i="16"/>
  <c r="AB681" i="16"/>
  <c r="Y681" i="16"/>
  <c r="P682" i="16" s="1"/>
  <c r="X681" i="16"/>
  <c r="AP681" i="16" s="1"/>
  <c r="Z681" i="16"/>
  <c r="AO682" i="16" l="1"/>
  <c r="BK681" i="16"/>
  <c r="BD682" i="16"/>
  <c r="AN680" i="16"/>
  <c r="BJ680" i="16" s="1"/>
  <c r="BH680" i="16"/>
  <c r="AL681" i="16"/>
  <c r="BI681" i="16" s="1"/>
  <c r="AG681" i="16"/>
  <c r="AF681" i="16"/>
  <c r="AE681" i="16"/>
  <c r="BG681" i="16" s="1"/>
  <c r="AD681" i="16"/>
  <c r="BF681" i="16" s="1"/>
  <c r="AC681" i="16"/>
  <c r="BE681" i="16" s="1"/>
  <c r="R683" i="16"/>
  <c r="AA682" i="16"/>
  <c r="S682" i="16"/>
  <c r="V682" i="16"/>
  <c r="AB682" i="16" s="1"/>
  <c r="AH681" i="16"/>
  <c r="AI681" i="16" l="1"/>
  <c r="AJ681" i="16" s="1"/>
  <c r="O683" i="16"/>
  <c r="Y682" i="16"/>
  <c r="P683" i="16" s="1"/>
  <c r="X682" i="16"/>
  <c r="AP682" i="16" s="1"/>
  <c r="AH682" i="16"/>
  <c r="Z682" i="16"/>
  <c r="AO683" i="16" l="1"/>
  <c r="BK682" i="16"/>
  <c r="BD683" i="16"/>
  <c r="AN681" i="16"/>
  <c r="BJ681" i="16" s="1"/>
  <c r="BH681" i="16"/>
  <c r="AC682" i="16"/>
  <c r="BE682" i="16" s="1"/>
  <c r="AA683" i="16"/>
  <c r="R684" i="16"/>
  <c r="AG682" i="16"/>
  <c r="AF682" i="16"/>
  <c r="AE682" i="16"/>
  <c r="BG682" i="16" s="1"/>
  <c r="AD682" i="16"/>
  <c r="BF682" i="16" s="1"/>
  <c r="AL682" i="16"/>
  <c r="BI682" i="16" s="1"/>
  <c r="S683" i="16"/>
  <c r="V683" i="16"/>
  <c r="O684" i="16" l="1"/>
  <c r="AI682" i="16"/>
  <c r="AJ682" i="16" s="1"/>
  <c r="AB683" i="16"/>
  <c r="Y683" i="16"/>
  <c r="P684" i="16" s="1"/>
  <c r="X683" i="16"/>
  <c r="AP683" i="16" s="1"/>
  <c r="Z683" i="16"/>
  <c r="AO684" i="16" l="1"/>
  <c r="BK683" i="16"/>
  <c r="BD684" i="16"/>
  <c r="AN682" i="16"/>
  <c r="BJ682" i="16" s="1"/>
  <c r="BH682" i="16"/>
  <c r="AL683" i="16"/>
  <c r="BI683" i="16" s="1"/>
  <c r="AG683" i="16"/>
  <c r="AF683" i="16"/>
  <c r="AE683" i="16"/>
  <c r="BG683" i="16" s="1"/>
  <c r="AD683" i="16"/>
  <c r="BF683" i="16" s="1"/>
  <c r="AC683" i="16"/>
  <c r="BE683" i="16" s="1"/>
  <c r="R685" i="16"/>
  <c r="AA684" i="16"/>
  <c r="S684" i="16"/>
  <c r="V684" i="16"/>
  <c r="AB684" i="16" s="1"/>
  <c r="AH683" i="16"/>
  <c r="AI683" i="16" l="1"/>
  <c r="AJ683" i="16" s="1"/>
  <c r="O685" i="16"/>
  <c r="Y684" i="16"/>
  <c r="P685" i="16" s="1"/>
  <c r="X684" i="16"/>
  <c r="AP684" i="16" s="1"/>
  <c r="AH684" i="16"/>
  <c r="Z684" i="16"/>
  <c r="AO685" i="16" l="1"/>
  <c r="BK684" i="16"/>
  <c r="BD685" i="16"/>
  <c r="AN683" i="16"/>
  <c r="BJ683" i="16" s="1"/>
  <c r="BH683" i="16"/>
  <c r="AC684" i="16"/>
  <c r="BE684" i="16" s="1"/>
  <c r="AA685" i="16"/>
  <c r="R686" i="16"/>
  <c r="AG684" i="16"/>
  <c r="AF684" i="16"/>
  <c r="AE684" i="16"/>
  <c r="BG684" i="16" s="1"/>
  <c r="AD684" i="16"/>
  <c r="BF684" i="16" s="1"/>
  <c r="AL684" i="16"/>
  <c r="BI684" i="16" s="1"/>
  <c r="S685" i="16"/>
  <c r="V685" i="16"/>
  <c r="O686" i="16" l="1"/>
  <c r="AI684" i="16"/>
  <c r="AJ684" i="16" s="1"/>
  <c r="AB685" i="16"/>
  <c r="Y685" i="16"/>
  <c r="P686" i="16" s="1"/>
  <c r="X685" i="16"/>
  <c r="AP685" i="16" s="1"/>
  <c r="Z685" i="16"/>
  <c r="AO686" i="16" l="1"/>
  <c r="BK685" i="16"/>
  <c r="BD686" i="16"/>
  <c r="AN684" i="16"/>
  <c r="BJ684" i="16" s="1"/>
  <c r="BH684" i="16"/>
  <c r="AL685" i="16"/>
  <c r="BI685" i="16" s="1"/>
  <c r="AG685" i="16"/>
  <c r="AF685" i="16"/>
  <c r="AE685" i="16"/>
  <c r="BG685" i="16" s="1"/>
  <c r="AD685" i="16"/>
  <c r="BF685" i="16" s="1"/>
  <c r="AC685" i="16"/>
  <c r="BE685" i="16" s="1"/>
  <c r="R687" i="16"/>
  <c r="AA686" i="16"/>
  <c r="V686" i="16"/>
  <c r="AB686" i="16" s="1"/>
  <c r="S686" i="16"/>
  <c r="AH685" i="16"/>
  <c r="AI685" i="16" l="1"/>
  <c r="AJ685" i="16" s="1"/>
  <c r="O687" i="16"/>
  <c r="Y686" i="16"/>
  <c r="P687" i="16" s="1"/>
  <c r="X686" i="16"/>
  <c r="AP686" i="16" s="1"/>
  <c r="AH686" i="16"/>
  <c r="Z686" i="16"/>
  <c r="AO687" i="16" l="1"/>
  <c r="BK686" i="16"/>
  <c r="BD687" i="16"/>
  <c r="AN685" i="16"/>
  <c r="BJ685" i="16" s="1"/>
  <c r="BH685" i="16"/>
  <c r="AC686" i="16"/>
  <c r="BE686" i="16" s="1"/>
  <c r="AA687" i="16"/>
  <c r="AG686" i="16"/>
  <c r="AF686" i="16"/>
  <c r="AE686" i="16"/>
  <c r="BG686" i="16" s="1"/>
  <c r="AD686" i="16"/>
  <c r="BF686" i="16" s="1"/>
  <c r="R688" i="16"/>
  <c r="AL686" i="16"/>
  <c r="BI686" i="16" s="1"/>
  <c r="V687" i="16"/>
  <c r="AB687" i="16" s="1"/>
  <c r="S687" i="16"/>
  <c r="AI686" i="16" l="1"/>
  <c r="AJ686" i="16" s="1"/>
  <c r="O688" i="16"/>
  <c r="Y687" i="16"/>
  <c r="P688" i="16" s="1"/>
  <c r="X687" i="16"/>
  <c r="AP687" i="16" s="1"/>
  <c r="Z687" i="16"/>
  <c r="AH687" i="16"/>
  <c r="AO688" i="16" l="1"/>
  <c r="BK687" i="16"/>
  <c r="BD688" i="16"/>
  <c r="AN686" i="16"/>
  <c r="BJ686" i="16" s="1"/>
  <c r="BH686" i="16"/>
  <c r="AC687" i="16"/>
  <c r="BE687" i="16" s="1"/>
  <c r="AL687" i="16"/>
  <c r="BI687" i="16" s="1"/>
  <c r="AG687" i="16"/>
  <c r="AF687" i="16"/>
  <c r="AE687" i="16"/>
  <c r="BG687" i="16" s="1"/>
  <c r="AD687" i="16"/>
  <c r="BF687" i="16" s="1"/>
  <c r="R689" i="16"/>
  <c r="AA688" i="16"/>
  <c r="V688" i="16"/>
  <c r="AB688" i="16" s="1"/>
  <c r="S688" i="16"/>
  <c r="AI687" i="16" l="1"/>
  <c r="AJ687" i="16" s="1"/>
  <c r="O689" i="16"/>
  <c r="Y688" i="16"/>
  <c r="P689" i="16" s="1"/>
  <c r="X688" i="16"/>
  <c r="AP688" i="16" s="1"/>
  <c r="Z688" i="16"/>
  <c r="AH688" i="16"/>
  <c r="AO689" i="16" l="1"/>
  <c r="BK688" i="16"/>
  <c r="BD689" i="16"/>
  <c r="AN687" i="16"/>
  <c r="BJ687" i="16" s="1"/>
  <c r="BH687" i="16"/>
  <c r="AC688" i="16"/>
  <c r="BE688" i="16" s="1"/>
  <c r="AA689" i="16"/>
  <c r="AG688" i="16"/>
  <c r="AF688" i="16"/>
  <c r="AE688" i="16"/>
  <c r="BG688" i="16" s="1"/>
  <c r="AD688" i="16"/>
  <c r="BF688" i="16" s="1"/>
  <c r="R690" i="16"/>
  <c r="AL688" i="16"/>
  <c r="BI688" i="16" s="1"/>
  <c r="S689" i="16"/>
  <c r="V689" i="16"/>
  <c r="AB689" i="16" s="1"/>
  <c r="AI688" i="16" l="1"/>
  <c r="O690" i="16"/>
  <c r="Y689" i="16"/>
  <c r="P690" i="16" s="1"/>
  <c r="X689" i="16"/>
  <c r="AP689" i="16" s="1"/>
  <c r="AH689" i="16"/>
  <c r="Z689" i="16"/>
  <c r="AO690" i="16" l="1"/>
  <c r="BK689" i="16"/>
  <c r="BD690" i="16"/>
  <c r="AC689" i="16"/>
  <c r="BE689" i="16" s="1"/>
  <c r="AL689" i="16"/>
  <c r="BI689" i="16" s="1"/>
  <c r="AJ688" i="16"/>
  <c r="AG689" i="16"/>
  <c r="AF689" i="16"/>
  <c r="AE689" i="16"/>
  <c r="BG689" i="16" s="1"/>
  <c r="AD689" i="16"/>
  <c r="BF689" i="16" s="1"/>
  <c r="R691" i="16"/>
  <c r="AA690" i="16"/>
  <c r="S690" i="16"/>
  <c r="V690" i="16"/>
  <c r="AB690" i="16" s="1"/>
  <c r="AN688" i="16" l="1"/>
  <c r="BJ688" i="16" s="1"/>
  <c r="BH688" i="16"/>
  <c r="AI689" i="16"/>
  <c r="AJ689" i="16" s="1"/>
  <c r="O691" i="16"/>
  <c r="Y690" i="16"/>
  <c r="P691" i="16" s="1"/>
  <c r="X690" i="16"/>
  <c r="AP690" i="16" s="1"/>
  <c r="AH690" i="16"/>
  <c r="Z690" i="16"/>
  <c r="AO691" i="16" l="1"/>
  <c r="BK690" i="16"/>
  <c r="BD691" i="16"/>
  <c r="AN689" i="16"/>
  <c r="BJ689" i="16" s="1"/>
  <c r="BH689" i="16"/>
  <c r="AC690" i="16"/>
  <c r="BE690" i="16" s="1"/>
  <c r="AA691" i="16"/>
  <c r="R692" i="16"/>
  <c r="AG690" i="16"/>
  <c r="AF690" i="16"/>
  <c r="AE690" i="16"/>
  <c r="BG690" i="16" s="1"/>
  <c r="AD690" i="16"/>
  <c r="BF690" i="16" s="1"/>
  <c r="AL690" i="16"/>
  <c r="BI690" i="16" s="1"/>
  <c r="V691" i="16"/>
  <c r="AB691" i="16" s="1"/>
  <c r="S691" i="16"/>
  <c r="AI690" i="16" l="1"/>
  <c r="AJ690" i="16" s="1"/>
  <c r="O692" i="16"/>
  <c r="Y691" i="16"/>
  <c r="P692" i="16" s="1"/>
  <c r="X691" i="16"/>
  <c r="AP691" i="16" s="1"/>
  <c r="Z691" i="16"/>
  <c r="AO692" i="16" l="1"/>
  <c r="BK691" i="16"/>
  <c r="BD692" i="16"/>
  <c r="AN690" i="16"/>
  <c r="BJ690" i="16" s="1"/>
  <c r="BH690" i="16"/>
  <c r="AC691" i="16"/>
  <c r="BE691" i="16" s="1"/>
  <c r="AL691" i="16"/>
  <c r="BI691" i="16" s="1"/>
  <c r="AG691" i="16"/>
  <c r="AF691" i="16"/>
  <c r="AE691" i="16"/>
  <c r="BG691" i="16" s="1"/>
  <c r="AD691" i="16"/>
  <c r="BF691" i="16" s="1"/>
  <c r="R693" i="16"/>
  <c r="AA692" i="16"/>
  <c r="V692" i="16"/>
  <c r="AB692" i="16" s="1"/>
  <c r="S692" i="16"/>
  <c r="AH691" i="16"/>
  <c r="AI691" i="16" l="1"/>
  <c r="AJ691" i="16" s="1"/>
  <c r="O693" i="16"/>
  <c r="Y692" i="16"/>
  <c r="P693" i="16" s="1"/>
  <c r="X692" i="16"/>
  <c r="AP692" i="16" s="1"/>
  <c r="Z692" i="16"/>
  <c r="AH692" i="16"/>
  <c r="AO693" i="16" l="1"/>
  <c r="BK692" i="16"/>
  <c r="BD693" i="16"/>
  <c r="AN691" i="16"/>
  <c r="BJ691" i="16" s="1"/>
  <c r="BH691" i="16"/>
  <c r="AC692" i="16"/>
  <c r="BE692" i="16" s="1"/>
  <c r="AA693" i="16"/>
  <c r="AG692" i="16"/>
  <c r="AF692" i="16"/>
  <c r="AE692" i="16"/>
  <c r="BG692" i="16" s="1"/>
  <c r="AD692" i="16"/>
  <c r="BF692" i="16" s="1"/>
  <c r="R694" i="16"/>
  <c r="AL692" i="16"/>
  <c r="BI692" i="16" s="1"/>
  <c r="S693" i="16"/>
  <c r="V693" i="16"/>
  <c r="AB693" i="16" s="1"/>
  <c r="AI692" i="16" l="1"/>
  <c r="AJ692" i="16" s="1"/>
  <c r="O694" i="16"/>
  <c r="Y693" i="16"/>
  <c r="P694" i="16" s="1"/>
  <c r="X693" i="16"/>
  <c r="AP693" i="16" s="1"/>
  <c r="AH693" i="16"/>
  <c r="Z693" i="16"/>
  <c r="AO694" i="16" l="1"/>
  <c r="BK693" i="16"/>
  <c r="BD694" i="16"/>
  <c r="AN692" i="16"/>
  <c r="BJ692" i="16" s="1"/>
  <c r="BH692" i="16"/>
  <c r="AC693" i="16"/>
  <c r="BE693" i="16" s="1"/>
  <c r="AL693" i="16"/>
  <c r="BI693" i="16" s="1"/>
  <c r="AG693" i="16"/>
  <c r="AF693" i="16"/>
  <c r="AE693" i="16"/>
  <c r="BG693" i="16" s="1"/>
  <c r="AD693" i="16"/>
  <c r="BF693" i="16" s="1"/>
  <c r="R695" i="16"/>
  <c r="AA694" i="16"/>
  <c r="S694" i="16"/>
  <c r="V694" i="16"/>
  <c r="AB694" i="16" s="1"/>
  <c r="AI693" i="16" l="1"/>
  <c r="AJ693" i="16" s="1"/>
  <c r="O695" i="16"/>
  <c r="Y694" i="16"/>
  <c r="P695" i="16" s="1"/>
  <c r="X694" i="16"/>
  <c r="AP694" i="16" s="1"/>
  <c r="AH694" i="16"/>
  <c r="Z694" i="16"/>
  <c r="AO695" i="16" l="1"/>
  <c r="BK694" i="16"/>
  <c r="BD695" i="16"/>
  <c r="AN693" i="16"/>
  <c r="BJ693" i="16" s="1"/>
  <c r="BH693" i="16"/>
  <c r="AC694" i="16"/>
  <c r="BE694" i="16" s="1"/>
  <c r="AA695" i="16"/>
  <c r="AG694" i="16"/>
  <c r="AF694" i="16"/>
  <c r="AE694" i="16"/>
  <c r="BG694" i="16" s="1"/>
  <c r="AD694" i="16"/>
  <c r="BF694" i="16" s="1"/>
  <c r="R696" i="16"/>
  <c r="AL694" i="16"/>
  <c r="BI694" i="16" s="1"/>
  <c r="V695" i="16"/>
  <c r="S695" i="16"/>
  <c r="AI694" i="16" l="1"/>
  <c r="AJ694" i="16" s="1"/>
  <c r="O696" i="16"/>
  <c r="AB695" i="16"/>
  <c r="AH695" i="16" s="1"/>
  <c r="Y695" i="16"/>
  <c r="P696" i="16" s="1"/>
  <c r="X695" i="16"/>
  <c r="AP695" i="16" s="1"/>
  <c r="Z695" i="16"/>
  <c r="AO696" i="16" l="1"/>
  <c r="BK695" i="16"/>
  <c r="BD696" i="16"/>
  <c r="AN694" i="16"/>
  <c r="BJ694" i="16" s="1"/>
  <c r="BH694" i="16"/>
  <c r="AL695" i="16"/>
  <c r="BI695" i="16" s="1"/>
  <c r="AG695" i="16"/>
  <c r="AF695" i="16"/>
  <c r="AE695" i="16"/>
  <c r="BG695" i="16" s="1"/>
  <c r="AD695" i="16"/>
  <c r="BF695" i="16" s="1"/>
  <c r="AC695" i="16"/>
  <c r="BE695" i="16" s="1"/>
  <c r="R697" i="16"/>
  <c r="AA696" i="16"/>
  <c r="S696" i="16"/>
  <c r="V696" i="16"/>
  <c r="AB696" i="16" s="1"/>
  <c r="AI695" i="16" l="1"/>
  <c r="O697" i="16"/>
  <c r="Y696" i="16"/>
  <c r="P697" i="16" s="1"/>
  <c r="X696" i="16"/>
  <c r="AP696" i="16" s="1"/>
  <c r="AH696" i="16"/>
  <c r="Z696" i="16"/>
  <c r="AO697" i="16" l="1"/>
  <c r="BK696" i="16"/>
  <c r="BD697" i="16"/>
  <c r="AC696" i="16"/>
  <c r="BE696" i="16" s="1"/>
  <c r="AA697" i="16"/>
  <c r="AJ695" i="16"/>
  <c r="AG696" i="16"/>
  <c r="AF696" i="16"/>
  <c r="AE696" i="16"/>
  <c r="BG696" i="16" s="1"/>
  <c r="AD696" i="16"/>
  <c r="BF696" i="16" s="1"/>
  <c r="R698" i="16"/>
  <c r="AL696" i="16"/>
  <c r="BI696" i="16" s="1"/>
  <c r="V697" i="16"/>
  <c r="AB697" i="16" s="1"/>
  <c r="S697" i="16"/>
  <c r="AN695" i="16" l="1"/>
  <c r="BJ695" i="16" s="1"/>
  <c r="BH695" i="16"/>
  <c r="AI696" i="16"/>
  <c r="AJ696" i="16" s="1"/>
  <c r="O698" i="16"/>
  <c r="Y697" i="16"/>
  <c r="P698" i="16" s="1"/>
  <c r="X697" i="16"/>
  <c r="AP697" i="16" s="1"/>
  <c r="AH697" i="16"/>
  <c r="Z697" i="16"/>
  <c r="AO698" i="16" l="1"/>
  <c r="BK697" i="16"/>
  <c r="BD698" i="16"/>
  <c r="AN696" i="16"/>
  <c r="BJ696" i="16" s="1"/>
  <c r="BH696" i="16"/>
  <c r="AC697" i="16"/>
  <c r="BE697" i="16" s="1"/>
  <c r="AL697" i="16"/>
  <c r="BI697" i="16" s="1"/>
  <c r="AG697" i="16"/>
  <c r="AF697" i="16"/>
  <c r="AE697" i="16"/>
  <c r="BG697" i="16" s="1"/>
  <c r="AD697" i="16"/>
  <c r="BF697" i="16" s="1"/>
  <c r="R699" i="16"/>
  <c r="AA698" i="16"/>
  <c r="V698" i="16"/>
  <c r="AB698" i="16" s="1"/>
  <c r="S698" i="16"/>
  <c r="AI697" i="16" l="1"/>
  <c r="AJ697" i="16" s="1"/>
  <c r="O699" i="16"/>
  <c r="Y698" i="16"/>
  <c r="P699" i="16" s="1"/>
  <c r="X698" i="16"/>
  <c r="AP698" i="16" s="1"/>
  <c r="Z698" i="16"/>
  <c r="AH698" i="16"/>
  <c r="AO699" i="16" l="1"/>
  <c r="BK698" i="16"/>
  <c r="BD699" i="16"/>
  <c r="AN697" i="16"/>
  <c r="BJ697" i="16" s="1"/>
  <c r="BH697" i="16"/>
  <c r="AC698" i="16"/>
  <c r="BE698" i="16" s="1"/>
  <c r="AA699" i="16"/>
  <c r="AG698" i="16"/>
  <c r="AF698" i="16"/>
  <c r="AE698" i="16"/>
  <c r="BG698" i="16" s="1"/>
  <c r="AD698" i="16"/>
  <c r="BF698" i="16" s="1"/>
  <c r="R700" i="16"/>
  <c r="AL698" i="16"/>
  <c r="BI698" i="16" s="1"/>
  <c r="V699" i="16"/>
  <c r="AB699" i="16" s="1"/>
  <c r="S699" i="16"/>
  <c r="AI698" i="16" l="1"/>
  <c r="AJ698" i="16" s="1"/>
  <c r="O700" i="16"/>
  <c r="Y699" i="16"/>
  <c r="P700" i="16" s="1"/>
  <c r="X699" i="16"/>
  <c r="AP699" i="16" s="1"/>
  <c r="AH699" i="16"/>
  <c r="Z699" i="16"/>
  <c r="AO700" i="16" l="1"/>
  <c r="BK699" i="16"/>
  <c r="BD700" i="16"/>
  <c r="AN698" i="16"/>
  <c r="BJ698" i="16" s="1"/>
  <c r="BH698" i="16"/>
  <c r="AC699" i="16"/>
  <c r="BE699" i="16" s="1"/>
  <c r="AL699" i="16"/>
  <c r="BI699" i="16" s="1"/>
  <c r="AG699" i="16"/>
  <c r="AF699" i="16"/>
  <c r="AE699" i="16"/>
  <c r="BG699" i="16" s="1"/>
  <c r="AD699" i="16"/>
  <c r="BF699" i="16" s="1"/>
  <c r="R701" i="16"/>
  <c r="AA700" i="16"/>
  <c r="S700" i="16"/>
  <c r="V700" i="16"/>
  <c r="AB700" i="16" s="1"/>
  <c r="AI699" i="16" l="1"/>
  <c r="AJ699" i="16" s="1"/>
  <c r="O701" i="16"/>
  <c r="Y700" i="16"/>
  <c r="P701" i="16" s="1"/>
  <c r="X700" i="16"/>
  <c r="AP700" i="16" s="1"/>
  <c r="AH700" i="16"/>
  <c r="Z700" i="16"/>
  <c r="AO701" i="16" l="1"/>
  <c r="BK700" i="16"/>
  <c r="BD701" i="16"/>
  <c r="AN699" i="16"/>
  <c r="BJ699" i="16" s="1"/>
  <c r="BH699" i="16"/>
  <c r="AC700" i="16"/>
  <c r="BE700" i="16" s="1"/>
  <c r="AA701" i="16"/>
  <c r="AG700" i="16"/>
  <c r="AF700" i="16"/>
  <c r="AE700" i="16"/>
  <c r="BG700" i="16" s="1"/>
  <c r="AD700" i="16"/>
  <c r="BF700" i="16" s="1"/>
  <c r="R702" i="16"/>
  <c r="AL700" i="16"/>
  <c r="BI700" i="16" s="1"/>
  <c r="V701" i="16"/>
  <c r="AB701" i="16" s="1"/>
  <c r="S701" i="16"/>
  <c r="AI700" i="16" l="1"/>
  <c r="AJ700" i="16" s="1"/>
  <c r="O702" i="16"/>
  <c r="Y701" i="16"/>
  <c r="P702" i="16" s="1"/>
  <c r="X701" i="16"/>
  <c r="AP701" i="16" s="1"/>
  <c r="AH701" i="16"/>
  <c r="Z701" i="16"/>
  <c r="AO702" i="16" l="1"/>
  <c r="BK701" i="16"/>
  <c r="BD702" i="16"/>
  <c r="AN700" i="16"/>
  <c r="BJ700" i="16" s="1"/>
  <c r="BH700" i="16"/>
  <c r="AC701" i="16"/>
  <c r="BE701" i="16" s="1"/>
  <c r="AL701" i="16"/>
  <c r="BI701" i="16" s="1"/>
  <c r="AG701" i="16"/>
  <c r="AF701" i="16"/>
  <c r="AE701" i="16"/>
  <c r="BG701" i="16" s="1"/>
  <c r="AD701" i="16"/>
  <c r="BF701" i="16" s="1"/>
  <c r="R703" i="16"/>
  <c r="AA702" i="16"/>
  <c r="S702" i="16"/>
  <c r="V702" i="16"/>
  <c r="AB702" i="16" s="1"/>
  <c r="AI701" i="16" l="1"/>
  <c r="AJ701" i="16" s="1"/>
  <c r="O703" i="16"/>
  <c r="Y702" i="16"/>
  <c r="P703" i="16" s="1"/>
  <c r="X702" i="16"/>
  <c r="AP702" i="16" s="1"/>
  <c r="AH702" i="16"/>
  <c r="Z702" i="16"/>
  <c r="AO703" i="16" l="1"/>
  <c r="BK702" i="16"/>
  <c r="BD703" i="16"/>
  <c r="AN701" i="16"/>
  <c r="BJ701" i="16" s="1"/>
  <c r="BH701" i="16"/>
  <c r="AC702" i="16"/>
  <c r="BE702" i="16" s="1"/>
  <c r="AA703" i="16"/>
  <c r="R704" i="16"/>
  <c r="AG702" i="16"/>
  <c r="AF702" i="16"/>
  <c r="AE702" i="16"/>
  <c r="BG702" i="16" s="1"/>
  <c r="AD702" i="16"/>
  <c r="BF702" i="16" s="1"/>
  <c r="AL702" i="16"/>
  <c r="BI702" i="16" s="1"/>
  <c r="V703" i="16"/>
  <c r="AB703" i="16" s="1"/>
  <c r="S703" i="16"/>
  <c r="AI702" i="16" l="1"/>
  <c r="AJ702" i="16" s="1"/>
  <c r="O704" i="16"/>
  <c r="Y703" i="16"/>
  <c r="P704" i="16" s="1"/>
  <c r="X703" i="16"/>
  <c r="AP703" i="16" s="1"/>
  <c r="AH703" i="16"/>
  <c r="Z703" i="16"/>
  <c r="AO704" i="16" l="1"/>
  <c r="BK703" i="16"/>
  <c r="BD704" i="16"/>
  <c r="AN702" i="16"/>
  <c r="BJ702" i="16" s="1"/>
  <c r="BH702" i="16"/>
  <c r="AC703" i="16"/>
  <c r="BE703" i="16" s="1"/>
  <c r="AL703" i="16"/>
  <c r="BI703" i="16" s="1"/>
  <c r="AG703" i="16"/>
  <c r="AF703" i="16"/>
  <c r="AE703" i="16"/>
  <c r="BG703" i="16" s="1"/>
  <c r="AD703" i="16"/>
  <c r="BF703" i="16" s="1"/>
  <c r="R705" i="16"/>
  <c r="AA704" i="16"/>
  <c r="S704" i="16"/>
  <c r="V704" i="16"/>
  <c r="AB704" i="16" s="1"/>
  <c r="AI703" i="16" l="1"/>
  <c r="AJ703" i="16" s="1"/>
  <c r="O705" i="16"/>
  <c r="Y704" i="16"/>
  <c r="P705" i="16" s="1"/>
  <c r="X704" i="16"/>
  <c r="AP704" i="16" s="1"/>
  <c r="AH704" i="16"/>
  <c r="Z704" i="16"/>
  <c r="AO705" i="16" l="1"/>
  <c r="BK704" i="16"/>
  <c r="BD705" i="16"/>
  <c r="AN703" i="16"/>
  <c r="BJ703" i="16" s="1"/>
  <c r="BH703" i="16"/>
  <c r="AC704" i="16"/>
  <c r="BE704" i="16" s="1"/>
  <c r="R706" i="16"/>
  <c r="AA705" i="16"/>
  <c r="AG704" i="16"/>
  <c r="AF704" i="16"/>
  <c r="AE704" i="16"/>
  <c r="BG704" i="16" s="1"/>
  <c r="AD704" i="16"/>
  <c r="BF704" i="16" s="1"/>
  <c r="AL704" i="16"/>
  <c r="BI704" i="16" s="1"/>
  <c r="V705" i="16"/>
  <c r="AB705" i="16" s="1"/>
  <c r="S705" i="16"/>
  <c r="AI704" i="16" l="1"/>
  <c r="AJ704" i="16" s="1"/>
  <c r="O706" i="16"/>
  <c r="Y705" i="16"/>
  <c r="P706" i="16" s="1"/>
  <c r="X705" i="16"/>
  <c r="AP705" i="16" s="1"/>
  <c r="AH705" i="16"/>
  <c r="Z705" i="16"/>
  <c r="AO706" i="16" l="1"/>
  <c r="BK705" i="16"/>
  <c r="BD706" i="16"/>
  <c r="AN704" i="16"/>
  <c r="BJ704" i="16" s="1"/>
  <c r="BH704" i="16"/>
  <c r="AC705" i="16"/>
  <c r="BE705" i="16" s="1"/>
  <c r="AL705" i="16"/>
  <c r="BI705" i="16" s="1"/>
  <c r="AG705" i="16"/>
  <c r="AF705" i="16"/>
  <c r="AE705" i="16"/>
  <c r="BG705" i="16" s="1"/>
  <c r="AD705" i="16"/>
  <c r="BF705" i="16" s="1"/>
  <c r="R707" i="16"/>
  <c r="AA706" i="16"/>
  <c r="V706" i="16"/>
  <c r="S706" i="16"/>
  <c r="AI705" i="16" l="1"/>
  <c r="AJ705" i="16" s="1"/>
  <c r="O707" i="16"/>
  <c r="AB706" i="16"/>
  <c r="Y706" i="16"/>
  <c r="P707" i="16" s="1"/>
  <c r="X706" i="16"/>
  <c r="AP706" i="16" s="1"/>
  <c r="Z706" i="16"/>
  <c r="AO707" i="16" l="1"/>
  <c r="BK706" i="16"/>
  <c r="BD707" i="16"/>
  <c r="AN705" i="16"/>
  <c r="BJ705" i="16" s="1"/>
  <c r="BH705" i="16"/>
  <c r="AA707" i="16"/>
  <c r="AG706" i="16"/>
  <c r="AH706" i="16"/>
  <c r="AF706" i="16"/>
  <c r="AE706" i="16"/>
  <c r="BG706" i="16" s="1"/>
  <c r="AD706" i="16"/>
  <c r="BF706" i="16" s="1"/>
  <c r="AC706" i="16"/>
  <c r="BE706" i="16" s="1"/>
  <c r="R708" i="16"/>
  <c r="AL706" i="16"/>
  <c r="BI706" i="16" s="1"/>
  <c r="S707" i="16"/>
  <c r="V707" i="16"/>
  <c r="AI706" i="16" l="1"/>
  <c r="AJ706" i="16" s="1"/>
  <c r="O708" i="16"/>
  <c r="AB707" i="16"/>
  <c r="Y707" i="16"/>
  <c r="P708" i="16" s="1"/>
  <c r="X707" i="16"/>
  <c r="AP707" i="16" s="1"/>
  <c r="Z707" i="16"/>
  <c r="AO708" i="16" l="1"/>
  <c r="BK707" i="16"/>
  <c r="BD708" i="16"/>
  <c r="AN706" i="16"/>
  <c r="BJ706" i="16" s="1"/>
  <c r="BH706" i="16"/>
  <c r="AL707" i="16"/>
  <c r="BI707" i="16" s="1"/>
  <c r="AG707" i="16"/>
  <c r="AF707" i="16"/>
  <c r="AE707" i="16"/>
  <c r="BG707" i="16" s="1"/>
  <c r="AD707" i="16"/>
  <c r="BF707" i="16" s="1"/>
  <c r="AC707" i="16"/>
  <c r="BE707" i="16" s="1"/>
  <c r="R709" i="16"/>
  <c r="AA708" i="16"/>
  <c r="AH707" i="16"/>
  <c r="S708" i="16"/>
  <c r="V708" i="16"/>
  <c r="AB708" i="16" s="1"/>
  <c r="AI707" i="16" l="1"/>
  <c r="AJ707" i="16" s="1"/>
  <c r="O709" i="16"/>
  <c r="Y708" i="16"/>
  <c r="P709" i="16" s="1"/>
  <c r="X708" i="16"/>
  <c r="AP708" i="16" s="1"/>
  <c r="AH708" i="16"/>
  <c r="Z708" i="16"/>
  <c r="AO709" i="16" l="1"/>
  <c r="BK708" i="16"/>
  <c r="BD709" i="16"/>
  <c r="AN707" i="16"/>
  <c r="BJ707" i="16" s="1"/>
  <c r="BH707" i="16"/>
  <c r="AC708" i="16"/>
  <c r="BE708" i="16" s="1"/>
  <c r="AA709" i="16"/>
  <c r="AG708" i="16"/>
  <c r="AF708" i="16"/>
  <c r="AE708" i="16"/>
  <c r="BG708" i="16" s="1"/>
  <c r="AD708" i="16"/>
  <c r="BF708" i="16" s="1"/>
  <c r="R710" i="16"/>
  <c r="AL708" i="16"/>
  <c r="BI708" i="16" s="1"/>
  <c r="S709" i="16"/>
  <c r="V709" i="16"/>
  <c r="AB709" i="16" s="1"/>
  <c r="AI708" i="16" l="1"/>
  <c r="AJ708" i="16" s="1"/>
  <c r="O710" i="16"/>
  <c r="Y709" i="16"/>
  <c r="P710" i="16" s="1"/>
  <c r="X709" i="16"/>
  <c r="AP709" i="16" s="1"/>
  <c r="AH709" i="16"/>
  <c r="Z709" i="16"/>
  <c r="AO710" i="16" l="1"/>
  <c r="BK709" i="16"/>
  <c r="BD710" i="16"/>
  <c r="AN708" i="16"/>
  <c r="BJ708" i="16" s="1"/>
  <c r="BH708" i="16"/>
  <c r="AC709" i="16"/>
  <c r="BE709" i="16" s="1"/>
  <c r="AL709" i="16"/>
  <c r="BI709" i="16" s="1"/>
  <c r="AG709" i="16"/>
  <c r="AF709" i="16"/>
  <c r="AE709" i="16"/>
  <c r="BG709" i="16" s="1"/>
  <c r="AD709" i="16"/>
  <c r="BF709" i="16" s="1"/>
  <c r="R711" i="16"/>
  <c r="AA710" i="16"/>
  <c r="S710" i="16"/>
  <c r="V710" i="16"/>
  <c r="AB710" i="16" s="1"/>
  <c r="AI709" i="16" l="1"/>
  <c r="AJ709" i="16" s="1"/>
  <c r="O711" i="16"/>
  <c r="Y710" i="16"/>
  <c r="P711" i="16" s="1"/>
  <c r="X710" i="16"/>
  <c r="AP710" i="16" s="1"/>
  <c r="AH710" i="16"/>
  <c r="Z710" i="16"/>
  <c r="AO711" i="16" l="1"/>
  <c r="BK710" i="16"/>
  <c r="BD711" i="16"/>
  <c r="AN709" i="16"/>
  <c r="BJ709" i="16" s="1"/>
  <c r="BH709" i="16"/>
  <c r="AC710" i="16"/>
  <c r="BE710" i="16" s="1"/>
  <c r="AA711" i="16"/>
  <c r="AG710" i="16"/>
  <c r="AF710" i="16"/>
  <c r="AE710" i="16"/>
  <c r="BG710" i="16" s="1"/>
  <c r="AD710" i="16"/>
  <c r="BF710" i="16" s="1"/>
  <c r="R712" i="16"/>
  <c r="AL710" i="16"/>
  <c r="BI710" i="16" s="1"/>
  <c r="S711" i="16"/>
  <c r="V711" i="16"/>
  <c r="AB711" i="16" s="1"/>
  <c r="AI710" i="16" l="1"/>
  <c r="AJ710" i="16" s="1"/>
  <c r="O712" i="16"/>
  <c r="Y711" i="16"/>
  <c r="P712" i="16" s="1"/>
  <c r="X711" i="16"/>
  <c r="AP711" i="16" s="1"/>
  <c r="AH711" i="16"/>
  <c r="Z711" i="16"/>
  <c r="AO712" i="16" l="1"/>
  <c r="BK711" i="16"/>
  <c r="BD712" i="16"/>
  <c r="AN710" i="16"/>
  <c r="BJ710" i="16" s="1"/>
  <c r="BH710" i="16"/>
  <c r="AC711" i="16"/>
  <c r="BE711" i="16" s="1"/>
  <c r="AL711" i="16"/>
  <c r="BI711" i="16" s="1"/>
  <c r="AG711" i="16"/>
  <c r="AF711" i="16"/>
  <c r="AE711" i="16"/>
  <c r="BG711" i="16" s="1"/>
  <c r="AD711" i="16"/>
  <c r="BF711" i="16" s="1"/>
  <c r="R713" i="16"/>
  <c r="AA712" i="16"/>
  <c r="V712" i="16"/>
  <c r="AB712" i="16" s="1"/>
  <c r="S712" i="16"/>
  <c r="AI711" i="16" l="1"/>
  <c r="AJ711" i="16" s="1"/>
  <c r="O713" i="16"/>
  <c r="Y712" i="16"/>
  <c r="P713" i="16" s="1"/>
  <c r="X712" i="16"/>
  <c r="AP712" i="16" s="1"/>
  <c r="Z712" i="16"/>
  <c r="AO713" i="16" l="1"/>
  <c r="BK712" i="16"/>
  <c r="BD713" i="16"/>
  <c r="AN711" i="16"/>
  <c r="BJ711" i="16" s="1"/>
  <c r="BH711" i="16"/>
  <c r="AC712" i="16"/>
  <c r="BE712" i="16" s="1"/>
  <c r="AA713" i="16"/>
  <c r="AG712" i="16"/>
  <c r="AF712" i="16"/>
  <c r="AE712" i="16"/>
  <c r="BG712" i="16" s="1"/>
  <c r="AD712" i="16"/>
  <c r="BF712" i="16" s="1"/>
  <c r="R714" i="16"/>
  <c r="AL712" i="16"/>
  <c r="BI712" i="16" s="1"/>
  <c r="AH712" i="16"/>
  <c r="V713" i="16"/>
  <c r="AB713" i="16" s="1"/>
  <c r="S713" i="16"/>
  <c r="AI712" i="16" l="1"/>
  <c r="AJ712" i="16" s="1"/>
  <c r="O714" i="16"/>
  <c r="Y713" i="16"/>
  <c r="P714" i="16" s="1"/>
  <c r="X713" i="16"/>
  <c r="AP713" i="16" s="1"/>
  <c r="Z713" i="16"/>
  <c r="AH713" i="16"/>
  <c r="AO714" i="16" l="1"/>
  <c r="BK713" i="16"/>
  <c r="BD714" i="16"/>
  <c r="AN712" i="16"/>
  <c r="BJ712" i="16" s="1"/>
  <c r="BH712" i="16"/>
  <c r="AC713" i="16"/>
  <c r="BE713" i="16" s="1"/>
  <c r="AL713" i="16"/>
  <c r="BI713" i="16" s="1"/>
  <c r="AG713" i="16"/>
  <c r="AF713" i="16"/>
  <c r="AE713" i="16"/>
  <c r="BG713" i="16" s="1"/>
  <c r="AD713" i="16"/>
  <c r="BF713" i="16" s="1"/>
  <c r="R715" i="16"/>
  <c r="AA714" i="16"/>
  <c r="S714" i="16"/>
  <c r="V714" i="16"/>
  <c r="AB714" i="16" s="1"/>
  <c r="AI713" i="16" l="1"/>
  <c r="AJ713" i="16" s="1"/>
  <c r="O715" i="16"/>
  <c r="Y714" i="16"/>
  <c r="P715" i="16" s="1"/>
  <c r="X714" i="16"/>
  <c r="AP714" i="16" s="1"/>
  <c r="AH714" i="16"/>
  <c r="Z714" i="16"/>
  <c r="AO715" i="16" l="1"/>
  <c r="BK714" i="16"/>
  <c r="BD715" i="16"/>
  <c r="AN713" i="16"/>
  <c r="BJ713" i="16" s="1"/>
  <c r="BH713" i="16"/>
  <c r="AC714" i="16"/>
  <c r="BE714" i="16" s="1"/>
  <c r="AA715" i="16"/>
  <c r="AG714" i="16"/>
  <c r="AF714" i="16"/>
  <c r="AE714" i="16"/>
  <c r="BG714" i="16" s="1"/>
  <c r="AD714" i="16"/>
  <c r="BF714" i="16" s="1"/>
  <c r="R716" i="16"/>
  <c r="AL714" i="16"/>
  <c r="BI714" i="16" s="1"/>
  <c r="V715" i="16"/>
  <c r="S715" i="16"/>
  <c r="AI714" i="16" l="1"/>
  <c r="AJ714" i="16" s="1"/>
  <c r="O716" i="16"/>
  <c r="AB715" i="16"/>
  <c r="Y715" i="16"/>
  <c r="P716" i="16" s="1"/>
  <c r="X715" i="16"/>
  <c r="AP715" i="16" s="1"/>
  <c r="Z715" i="16"/>
  <c r="AO716" i="16" l="1"/>
  <c r="BK715" i="16"/>
  <c r="BD716" i="16"/>
  <c r="AN714" i="16"/>
  <c r="BJ714" i="16" s="1"/>
  <c r="BH714" i="16"/>
  <c r="AL715" i="16"/>
  <c r="BI715" i="16" s="1"/>
  <c r="AG715" i="16"/>
  <c r="AF715" i="16"/>
  <c r="AE715" i="16"/>
  <c r="BG715" i="16" s="1"/>
  <c r="AD715" i="16"/>
  <c r="BF715" i="16" s="1"/>
  <c r="AC715" i="16"/>
  <c r="BE715" i="16" s="1"/>
  <c r="R717" i="16"/>
  <c r="AA716" i="16"/>
  <c r="AH715" i="16"/>
  <c r="V716" i="16"/>
  <c r="AB716" i="16" s="1"/>
  <c r="S716" i="16"/>
  <c r="AI715" i="16" l="1"/>
  <c r="AJ715" i="16" s="1"/>
  <c r="O717" i="16"/>
  <c r="Y716" i="16"/>
  <c r="P717" i="16" s="1"/>
  <c r="X716" i="16"/>
  <c r="AP716" i="16" s="1"/>
  <c r="AH716" i="16"/>
  <c r="Z716" i="16"/>
  <c r="AO717" i="16" l="1"/>
  <c r="BK716" i="16"/>
  <c r="BD717" i="16"/>
  <c r="AN715" i="16"/>
  <c r="BJ715" i="16" s="1"/>
  <c r="BH715" i="16"/>
  <c r="AC716" i="16"/>
  <c r="BE716" i="16" s="1"/>
  <c r="AA717" i="16"/>
  <c r="AG716" i="16"/>
  <c r="AF716" i="16"/>
  <c r="AE716" i="16"/>
  <c r="BG716" i="16" s="1"/>
  <c r="AD716" i="16"/>
  <c r="BF716" i="16" s="1"/>
  <c r="R718" i="16"/>
  <c r="AL716" i="16"/>
  <c r="BI716" i="16" s="1"/>
  <c r="V717" i="16"/>
  <c r="AB717" i="16" s="1"/>
  <c r="S717" i="16"/>
  <c r="AI716" i="16" l="1"/>
  <c r="AJ716" i="16" s="1"/>
  <c r="O718" i="16"/>
  <c r="Y717" i="16"/>
  <c r="P718" i="16" s="1"/>
  <c r="X717" i="16"/>
  <c r="AP717" i="16" s="1"/>
  <c r="AH717" i="16"/>
  <c r="Z717" i="16"/>
  <c r="AO718" i="16" l="1"/>
  <c r="BK717" i="16"/>
  <c r="BD718" i="16"/>
  <c r="AN716" i="16"/>
  <c r="BJ716" i="16" s="1"/>
  <c r="BH716" i="16"/>
  <c r="AC717" i="16"/>
  <c r="BE717" i="16" s="1"/>
  <c r="AL717" i="16"/>
  <c r="BI717" i="16" s="1"/>
  <c r="AG717" i="16"/>
  <c r="AF717" i="16"/>
  <c r="AE717" i="16"/>
  <c r="BG717" i="16" s="1"/>
  <c r="AD717" i="16"/>
  <c r="BF717" i="16" s="1"/>
  <c r="R719" i="16"/>
  <c r="AA718" i="16"/>
  <c r="S718" i="16"/>
  <c r="V718" i="16"/>
  <c r="AB718" i="16" s="1"/>
  <c r="AI717" i="16" l="1"/>
  <c r="AJ717" i="16" s="1"/>
  <c r="O719" i="16"/>
  <c r="Y718" i="16"/>
  <c r="P719" i="16" s="1"/>
  <c r="X718" i="16"/>
  <c r="AP718" i="16" s="1"/>
  <c r="AH718" i="16"/>
  <c r="Z718" i="16"/>
  <c r="AO719" i="16" l="1"/>
  <c r="BK718" i="16"/>
  <c r="BD719" i="16"/>
  <c r="AN717" i="16"/>
  <c r="BJ717" i="16" s="1"/>
  <c r="BH717" i="16"/>
  <c r="AC718" i="16"/>
  <c r="BE718" i="16" s="1"/>
  <c r="AA719" i="16"/>
  <c r="AG718" i="16"/>
  <c r="AF718" i="16"/>
  <c r="AE718" i="16"/>
  <c r="BG718" i="16" s="1"/>
  <c r="AD718" i="16"/>
  <c r="BF718" i="16" s="1"/>
  <c r="R720" i="16"/>
  <c r="AL718" i="16"/>
  <c r="BI718" i="16" s="1"/>
  <c r="S719" i="16"/>
  <c r="V719" i="16"/>
  <c r="AB719" i="16" s="1"/>
  <c r="AI718" i="16" l="1"/>
  <c r="AJ718" i="16" s="1"/>
  <c r="O720" i="16"/>
  <c r="Y719" i="16"/>
  <c r="P720" i="16" s="1"/>
  <c r="X719" i="16"/>
  <c r="AP719" i="16" s="1"/>
  <c r="AH719" i="16"/>
  <c r="Z719" i="16"/>
  <c r="AO720" i="16" l="1"/>
  <c r="BK719" i="16"/>
  <c r="BD720" i="16"/>
  <c r="AN718" i="16"/>
  <c r="BJ718" i="16" s="1"/>
  <c r="BH718" i="16"/>
  <c r="AC719" i="16"/>
  <c r="BE719" i="16" s="1"/>
  <c r="AL719" i="16"/>
  <c r="BI719" i="16" s="1"/>
  <c r="AG719" i="16"/>
  <c r="AF719" i="16"/>
  <c r="AE719" i="16"/>
  <c r="BG719" i="16" s="1"/>
  <c r="AD719" i="16"/>
  <c r="BF719" i="16" s="1"/>
  <c r="R721" i="16"/>
  <c r="AA720" i="16"/>
  <c r="V720" i="16"/>
  <c r="AB720" i="16" s="1"/>
  <c r="S720" i="16"/>
  <c r="AI719" i="16" l="1"/>
  <c r="AJ719" i="16" s="1"/>
  <c r="O721" i="16"/>
  <c r="Y720" i="16"/>
  <c r="P721" i="16" s="1"/>
  <c r="X720" i="16"/>
  <c r="AP720" i="16" s="1"/>
  <c r="Z720" i="16"/>
  <c r="AH720" i="16"/>
  <c r="AO721" i="16" l="1"/>
  <c r="BK720" i="16"/>
  <c r="BD721" i="16"/>
  <c r="AN719" i="16"/>
  <c r="BJ719" i="16" s="1"/>
  <c r="BH719" i="16"/>
  <c r="AC720" i="16"/>
  <c r="BE720" i="16" s="1"/>
  <c r="AA721" i="16"/>
  <c r="AG720" i="16"/>
  <c r="AF720" i="16"/>
  <c r="AE720" i="16"/>
  <c r="BG720" i="16" s="1"/>
  <c r="AD720" i="16"/>
  <c r="BF720" i="16" s="1"/>
  <c r="R722" i="16"/>
  <c r="AL720" i="16"/>
  <c r="BI720" i="16" s="1"/>
  <c r="V721" i="16"/>
  <c r="AB721" i="16" s="1"/>
  <c r="S721" i="16"/>
  <c r="AI720" i="16" l="1"/>
  <c r="AJ720" i="16" s="1"/>
  <c r="O722" i="16"/>
  <c r="Y721" i="16"/>
  <c r="P722" i="16" s="1"/>
  <c r="X721" i="16"/>
  <c r="AP721" i="16" s="1"/>
  <c r="AH721" i="16"/>
  <c r="Z721" i="16"/>
  <c r="AO722" i="16" l="1"/>
  <c r="BK721" i="16"/>
  <c r="BD722" i="16"/>
  <c r="AN720" i="16"/>
  <c r="BJ720" i="16" s="1"/>
  <c r="BH720" i="16"/>
  <c r="AC721" i="16"/>
  <c r="BE721" i="16" s="1"/>
  <c r="AL721" i="16"/>
  <c r="BI721" i="16" s="1"/>
  <c r="AG721" i="16"/>
  <c r="AF721" i="16"/>
  <c r="AE721" i="16"/>
  <c r="BG721" i="16" s="1"/>
  <c r="AD721" i="16"/>
  <c r="BF721" i="16" s="1"/>
  <c r="R723" i="16"/>
  <c r="AA722" i="16"/>
  <c r="V722" i="16"/>
  <c r="AB722" i="16" s="1"/>
  <c r="S722" i="16"/>
  <c r="AI721" i="16" l="1"/>
  <c r="AJ721" i="16" s="1"/>
  <c r="O723" i="16"/>
  <c r="Y722" i="16"/>
  <c r="P723" i="16" s="1"/>
  <c r="X722" i="16"/>
  <c r="AP722" i="16" s="1"/>
  <c r="Z722" i="16"/>
  <c r="AH722" i="16"/>
  <c r="AO723" i="16" l="1"/>
  <c r="BK722" i="16"/>
  <c r="BD723" i="16"/>
  <c r="AN721" i="16"/>
  <c r="BJ721" i="16" s="1"/>
  <c r="BH721" i="16"/>
  <c r="AC722" i="16"/>
  <c r="BE722" i="16" s="1"/>
  <c r="AA723" i="16"/>
  <c r="AG722" i="16"/>
  <c r="AF722" i="16"/>
  <c r="AE722" i="16"/>
  <c r="BG722" i="16" s="1"/>
  <c r="AD722" i="16"/>
  <c r="BF722" i="16" s="1"/>
  <c r="R724" i="16"/>
  <c r="AL722" i="16"/>
  <c r="BI722" i="16" s="1"/>
  <c r="S723" i="16"/>
  <c r="V723" i="16"/>
  <c r="O724" i="16" l="1"/>
  <c r="AI722" i="16"/>
  <c r="AJ722" i="16" s="1"/>
  <c r="AB723" i="16"/>
  <c r="Y723" i="16"/>
  <c r="P724" i="16" s="1"/>
  <c r="X723" i="16"/>
  <c r="AP723" i="16" s="1"/>
  <c r="Z723" i="16"/>
  <c r="AO724" i="16" l="1"/>
  <c r="BK723" i="16"/>
  <c r="AN722" i="16"/>
  <c r="BJ722" i="16" s="1"/>
  <c r="BH722" i="16"/>
  <c r="BD724" i="16"/>
  <c r="AL723" i="16"/>
  <c r="BI723" i="16" s="1"/>
  <c r="AG723" i="16"/>
  <c r="AF723" i="16"/>
  <c r="AE723" i="16"/>
  <c r="BG723" i="16" s="1"/>
  <c r="AD723" i="16"/>
  <c r="BF723" i="16" s="1"/>
  <c r="AC723" i="16"/>
  <c r="BE723" i="16" s="1"/>
  <c r="R725" i="16"/>
  <c r="AA724" i="16"/>
  <c r="AH723" i="16"/>
  <c r="V724" i="16"/>
  <c r="AB724" i="16" s="1"/>
  <c r="S724" i="16"/>
  <c r="AI723" i="16" l="1"/>
  <c r="AJ723" i="16" s="1"/>
  <c r="O725" i="16"/>
  <c r="Y724" i="16"/>
  <c r="P725" i="16" s="1"/>
  <c r="X724" i="16"/>
  <c r="AP724" i="16" s="1"/>
  <c r="Z724" i="16"/>
  <c r="AO725" i="16" l="1"/>
  <c r="BK724" i="16"/>
  <c r="BD725" i="16"/>
  <c r="AN723" i="16"/>
  <c r="BJ723" i="16" s="1"/>
  <c r="BH723" i="16"/>
  <c r="AC724" i="16"/>
  <c r="BE724" i="16" s="1"/>
  <c r="AA725" i="16"/>
  <c r="AG724" i="16"/>
  <c r="AF724" i="16"/>
  <c r="AE724" i="16"/>
  <c r="BG724" i="16" s="1"/>
  <c r="AD724" i="16"/>
  <c r="BF724" i="16" s="1"/>
  <c r="R726" i="16"/>
  <c r="AL724" i="16"/>
  <c r="BI724" i="16" s="1"/>
  <c r="S725" i="16"/>
  <c r="V725" i="16"/>
  <c r="AB725" i="16" s="1"/>
  <c r="AH724" i="16"/>
  <c r="AI724" i="16" l="1"/>
  <c r="AJ724" i="16" s="1"/>
  <c r="O726" i="16"/>
  <c r="Y725" i="16"/>
  <c r="P726" i="16" s="1"/>
  <c r="X725" i="16"/>
  <c r="AP725" i="16" s="1"/>
  <c r="AH725" i="16"/>
  <c r="Z725" i="16"/>
  <c r="AO726" i="16" l="1"/>
  <c r="BK725" i="16"/>
  <c r="BD726" i="16"/>
  <c r="AN724" i="16"/>
  <c r="BJ724" i="16" s="1"/>
  <c r="BH724" i="16"/>
  <c r="AC725" i="16"/>
  <c r="BE725" i="16" s="1"/>
  <c r="AL725" i="16"/>
  <c r="BI725" i="16" s="1"/>
  <c r="AG725" i="16"/>
  <c r="AF725" i="16"/>
  <c r="AE725" i="16"/>
  <c r="BG725" i="16" s="1"/>
  <c r="AD725" i="16"/>
  <c r="BF725" i="16" s="1"/>
  <c r="R727" i="16"/>
  <c r="AA726" i="16"/>
  <c r="S726" i="16"/>
  <c r="V726" i="16"/>
  <c r="AB726" i="16" s="1"/>
  <c r="AI725" i="16" l="1"/>
  <c r="AJ725" i="16" s="1"/>
  <c r="O727" i="16"/>
  <c r="Y726" i="16"/>
  <c r="P727" i="16" s="1"/>
  <c r="X726" i="16"/>
  <c r="AP726" i="16" s="1"/>
  <c r="AH726" i="16"/>
  <c r="Z726" i="16"/>
  <c r="AO727" i="16" l="1"/>
  <c r="BK726" i="16"/>
  <c r="BD727" i="16"/>
  <c r="AN725" i="16"/>
  <c r="BJ725" i="16" s="1"/>
  <c r="BH725" i="16"/>
  <c r="AC726" i="16"/>
  <c r="BE726" i="16" s="1"/>
  <c r="AA727" i="16"/>
  <c r="AG726" i="16"/>
  <c r="AF726" i="16"/>
  <c r="AE726" i="16"/>
  <c r="BG726" i="16" s="1"/>
  <c r="AD726" i="16"/>
  <c r="BF726" i="16" s="1"/>
  <c r="R728" i="16"/>
  <c r="AL726" i="16"/>
  <c r="BI726" i="16" s="1"/>
  <c r="V727" i="16"/>
  <c r="S727" i="16"/>
  <c r="AI726" i="16" l="1"/>
  <c r="AJ726" i="16" s="1"/>
  <c r="O728" i="16"/>
  <c r="AB727" i="16"/>
  <c r="Y727" i="16"/>
  <c r="P728" i="16" s="1"/>
  <c r="X727" i="16"/>
  <c r="AP727" i="16" s="1"/>
  <c r="Z727" i="16"/>
  <c r="AO728" i="16" l="1"/>
  <c r="BK727" i="16"/>
  <c r="BD728" i="16"/>
  <c r="AN726" i="16"/>
  <c r="BJ726" i="16" s="1"/>
  <c r="BH726" i="16"/>
  <c r="AL727" i="16"/>
  <c r="BI727" i="16" s="1"/>
  <c r="AG727" i="16"/>
  <c r="AF727" i="16"/>
  <c r="AE727" i="16"/>
  <c r="BG727" i="16" s="1"/>
  <c r="AD727" i="16"/>
  <c r="BF727" i="16" s="1"/>
  <c r="AC727" i="16"/>
  <c r="BE727" i="16" s="1"/>
  <c r="R729" i="16"/>
  <c r="AA728" i="16"/>
  <c r="AH727" i="16"/>
  <c r="V728" i="16"/>
  <c r="AB728" i="16" s="1"/>
  <c r="S728" i="16"/>
  <c r="AI727" i="16" l="1"/>
  <c r="AJ727" i="16" s="1"/>
  <c r="O729" i="16"/>
  <c r="Y728" i="16"/>
  <c r="P729" i="16" s="1"/>
  <c r="X728" i="16"/>
  <c r="AP728" i="16" s="1"/>
  <c r="Z728" i="16"/>
  <c r="AO729" i="16" l="1"/>
  <c r="BK728" i="16"/>
  <c r="BD729" i="16"/>
  <c r="AN727" i="16"/>
  <c r="BJ727" i="16" s="1"/>
  <c r="BH727" i="16"/>
  <c r="AC728" i="16"/>
  <c r="BE728" i="16" s="1"/>
  <c r="AA729" i="16"/>
  <c r="AG728" i="16"/>
  <c r="AF728" i="16"/>
  <c r="AE728" i="16"/>
  <c r="BG728" i="16" s="1"/>
  <c r="AD728" i="16"/>
  <c r="BF728" i="16" s="1"/>
  <c r="R730" i="16"/>
  <c r="AL728" i="16"/>
  <c r="BI728" i="16" s="1"/>
  <c r="AH728" i="16"/>
  <c r="V729" i="16"/>
  <c r="AB729" i="16" s="1"/>
  <c r="S729" i="16"/>
  <c r="AI728" i="16" l="1"/>
  <c r="AJ728" i="16" s="1"/>
  <c r="O730" i="16"/>
  <c r="Y729" i="16"/>
  <c r="P730" i="16" s="1"/>
  <c r="X729" i="16"/>
  <c r="AP729" i="16" s="1"/>
  <c r="Z729" i="16"/>
  <c r="AO730" i="16" l="1"/>
  <c r="BK729" i="16"/>
  <c r="BD730" i="16"/>
  <c r="AN728" i="16"/>
  <c r="BJ728" i="16" s="1"/>
  <c r="BH728" i="16"/>
  <c r="AC729" i="16"/>
  <c r="BE729" i="16" s="1"/>
  <c r="AL729" i="16"/>
  <c r="BI729" i="16" s="1"/>
  <c r="AG729" i="16"/>
  <c r="AF729" i="16"/>
  <c r="AE729" i="16"/>
  <c r="BG729" i="16" s="1"/>
  <c r="AD729" i="16"/>
  <c r="BF729" i="16" s="1"/>
  <c r="R731" i="16"/>
  <c r="AA730" i="16"/>
  <c r="AH729" i="16"/>
  <c r="S730" i="16"/>
  <c r="V730" i="16"/>
  <c r="AB730" i="16" s="1"/>
  <c r="AI729" i="16" l="1"/>
  <c r="AJ729" i="16" s="1"/>
  <c r="O731" i="16"/>
  <c r="Y730" i="16"/>
  <c r="P731" i="16" s="1"/>
  <c r="X730" i="16"/>
  <c r="AP730" i="16" s="1"/>
  <c r="AH730" i="16"/>
  <c r="Z730" i="16"/>
  <c r="AO731" i="16" l="1"/>
  <c r="BK730" i="16"/>
  <c r="BD731" i="16"/>
  <c r="AN729" i="16"/>
  <c r="BJ729" i="16" s="1"/>
  <c r="BH729" i="16"/>
  <c r="AC730" i="16"/>
  <c r="BE730" i="16" s="1"/>
  <c r="R732" i="16"/>
  <c r="AA731" i="16"/>
  <c r="AG730" i="16"/>
  <c r="AF730" i="16"/>
  <c r="AE730" i="16"/>
  <c r="BG730" i="16" s="1"/>
  <c r="AD730" i="16"/>
  <c r="BF730" i="16" s="1"/>
  <c r="AL730" i="16"/>
  <c r="BI730" i="16" s="1"/>
  <c r="S731" i="16"/>
  <c r="V731" i="16"/>
  <c r="O732" i="16" l="1"/>
  <c r="AI730" i="16"/>
  <c r="AJ730" i="16" s="1"/>
  <c r="AB731" i="16"/>
  <c r="AH731" i="16" s="1"/>
  <c r="Y731" i="16"/>
  <c r="P732" i="16" s="1"/>
  <c r="X731" i="16"/>
  <c r="AP731" i="16" s="1"/>
  <c r="Z731" i="16"/>
  <c r="AO732" i="16" l="1"/>
  <c r="BK731" i="16"/>
  <c r="BD732" i="16"/>
  <c r="AN730" i="16"/>
  <c r="BJ730" i="16" s="1"/>
  <c r="BH730" i="16"/>
  <c r="AL731" i="16"/>
  <c r="BI731" i="16" s="1"/>
  <c r="AG731" i="16"/>
  <c r="AF731" i="16"/>
  <c r="AE731" i="16"/>
  <c r="BG731" i="16" s="1"/>
  <c r="AD731" i="16"/>
  <c r="BF731" i="16" s="1"/>
  <c r="AC731" i="16"/>
  <c r="BE731" i="16" s="1"/>
  <c r="R733" i="16"/>
  <c r="AA732" i="16"/>
  <c r="S732" i="16"/>
  <c r="V732" i="16"/>
  <c r="AI731" i="16" l="1"/>
  <c r="AJ731" i="16" s="1"/>
  <c r="O733" i="16"/>
  <c r="AB732" i="16"/>
  <c r="Y732" i="16"/>
  <c r="P733" i="16" s="1"/>
  <c r="X732" i="16"/>
  <c r="AP732" i="16" s="1"/>
  <c r="Z732" i="16"/>
  <c r="AO733" i="16" l="1"/>
  <c r="BK732" i="16"/>
  <c r="BD733" i="16"/>
  <c r="AN731" i="16"/>
  <c r="BJ731" i="16" s="1"/>
  <c r="BH731" i="16"/>
  <c r="AA733" i="16"/>
  <c r="AG732" i="16"/>
  <c r="AF732" i="16"/>
  <c r="AE732" i="16"/>
  <c r="BG732" i="16" s="1"/>
  <c r="AD732" i="16"/>
  <c r="BF732" i="16" s="1"/>
  <c r="AC732" i="16"/>
  <c r="BE732" i="16" s="1"/>
  <c r="R734" i="16"/>
  <c r="AL732" i="16"/>
  <c r="BI732" i="16" s="1"/>
  <c r="AH732" i="16"/>
  <c r="V733" i="16"/>
  <c r="AB733" i="16" s="1"/>
  <c r="S733" i="16"/>
  <c r="AI732" i="16" l="1"/>
  <c r="AJ732" i="16" s="1"/>
  <c r="O734" i="16"/>
  <c r="Y733" i="16"/>
  <c r="P734" i="16" s="1"/>
  <c r="X733" i="16"/>
  <c r="AP733" i="16" s="1"/>
  <c r="AH733" i="16"/>
  <c r="Z733" i="16"/>
  <c r="AO734" i="16" l="1"/>
  <c r="BK733" i="16"/>
  <c r="BD734" i="16"/>
  <c r="AN732" i="16"/>
  <c r="BJ732" i="16" s="1"/>
  <c r="BH732" i="16"/>
  <c r="AC733" i="16"/>
  <c r="BE733" i="16" s="1"/>
  <c r="AL733" i="16"/>
  <c r="BI733" i="16" s="1"/>
  <c r="AG733" i="16"/>
  <c r="AF733" i="16"/>
  <c r="AE733" i="16"/>
  <c r="BG733" i="16" s="1"/>
  <c r="AD733" i="16"/>
  <c r="BF733" i="16" s="1"/>
  <c r="R735" i="16"/>
  <c r="AA734" i="16"/>
  <c r="V734" i="16"/>
  <c r="AB734" i="16" s="1"/>
  <c r="S734" i="16"/>
  <c r="AI733" i="16" l="1"/>
  <c r="AJ733" i="16" s="1"/>
  <c r="O735" i="16"/>
  <c r="Y734" i="16"/>
  <c r="P735" i="16" s="1"/>
  <c r="X734" i="16"/>
  <c r="AP734" i="16" s="1"/>
  <c r="AH734" i="16"/>
  <c r="Z734" i="16"/>
  <c r="AO735" i="16" l="1"/>
  <c r="BK734" i="16"/>
  <c r="BD735" i="16"/>
  <c r="AN733" i="16"/>
  <c r="BJ733" i="16" s="1"/>
  <c r="BH733" i="16"/>
  <c r="AC734" i="16"/>
  <c r="BE734" i="16" s="1"/>
  <c r="AA735" i="16"/>
  <c r="AG734" i="16"/>
  <c r="AF734" i="16"/>
  <c r="AE734" i="16"/>
  <c r="BG734" i="16" s="1"/>
  <c r="AD734" i="16"/>
  <c r="BF734" i="16" s="1"/>
  <c r="R736" i="16"/>
  <c r="AL734" i="16"/>
  <c r="BI734" i="16" s="1"/>
  <c r="V735" i="16"/>
  <c r="AB735" i="16" s="1"/>
  <c r="S735" i="16"/>
  <c r="AI734" i="16" l="1"/>
  <c r="AJ734" i="16" s="1"/>
  <c r="O736" i="16"/>
  <c r="Y735" i="16"/>
  <c r="P736" i="16" s="1"/>
  <c r="X735" i="16"/>
  <c r="AP735" i="16" s="1"/>
  <c r="Z735" i="16"/>
  <c r="AH735" i="16"/>
  <c r="AO736" i="16" l="1"/>
  <c r="BK735" i="16"/>
  <c r="BD736" i="16"/>
  <c r="AN734" i="16"/>
  <c r="BJ734" i="16" s="1"/>
  <c r="BH734" i="16"/>
  <c r="AC735" i="16"/>
  <c r="BE735" i="16" s="1"/>
  <c r="AL735" i="16"/>
  <c r="BI735" i="16" s="1"/>
  <c r="AG735" i="16"/>
  <c r="AF735" i="16"/>
  <c r="AE735" i="16"/>
  <c r="BG735" i="16" s="1"/>
  <c r="AD735" i="16"/>
  <c r="BF735" i="16" s="1"/>
  <c r="R737" i="16"/>
  <c r="AA736" i="16"/>
  <c r="V736" i="16"/>
  <c r="AB736" i="16" s="1"/>
  <c r="S736" i="16"/>
  <c r="AI735" i="16" l="1"/>
  <c r="AJ735" i="16" s="1"/>
  <c r="O737" i="16"/>
  <c r="Y736" i="16"/>
  <c r="P737" i="16" s="1"/>
  <c r="X736" i="16"/>
  <c r="AP736" i="16" s="1"/>
  <c r="Z736" i="16"/>
  <c r="AH736" i="16"/>
  <c r="AO737" i="16" l="1"/>
  <c r="BK736" i="16"/>
  <c r="BD737" i="16"/>
  <c r="AN735" i="16"/>
  <c r="BJ735" i="16" s="1"/>
  <c r="BH735" i="16"/>
  <c r="AC736" i="16"/>
  <c r="BE736" i="16" s="1"/>
  <c r="AA737" i="16"/>
  <c r="AG736" i="16"/>
  <c r="AF736" i="16"/>
  <c r="AE736" i="16"/>
  <c r="BG736" i="16" s="1"/>
  <c r="AD736" i="16"/>
  <c r="BF736" i="16" s="1"/>
  <c r="R738" i="16"/>
  <c r="AL736" i="16"/>
  <c r="BI736" i="16" s="1"/>
  <c r="S737" i="16"/>
  <c r="V737" i="16"/>
  <c r="AB737" i="16" s="1"/>
  <c r="AI736" i="16" l="1"/>
  <c r="AJ736" i="16" s="1"/>
  <c r="O738" i="16"/>
  <c r="Y737" i="16"/>
  <c r="P738" i="16" s="1"/>
  <c r="X737" i="16"/>
  <c r="AP737" i="16" s="1"/>
  <c r="AH737" i="16"/>
  <c r="Z737" i="16"/>
  <c r="AO738" i="16" l="1"/>
  <c r="BK737" i="16"/>
  <c r="BD738" i="16"/>
  <c r="AN736" i="16"/>
  <c r="BJ736" i="16" s="1"/>
  <c r="BH736" i="16"/>
  <c r="AC737" i="16"/>
  <c r="BE737" i="16" s="1"/>
  <c r="AL737" i="16"/>
  <c r="BI737" i="16" s="1"/>
  <c r="R739" i="16"/>
  <c r="AG737" i="16"/>
  <c r="AF737" i="16"/>
  <c r="AE737" i="16"/>
  <c r="BG737" i="16" s="1"/>
  <c r="AD737" i="16"/>
  <c r="BF737" i="16" s="1"/>
  <c r="AA738" i="16"/>
  <c r="V738" i="16"/>
  <c r="AB738" i="16" s="1"/>
  <c r="S738" i="16"/>
  <c r="AI737" i="16" l="1"/>
  <c r="AJ737" i="16" s="1"/>
  <c r="O739" i="16"/>
  <c r="Y738" i="16"/>
  <c r="P739" i="16" s="1"/>
  <c r="X738" i="16"/>
  <c r="AP738" i="16" s="1"/>
  <c r="Z738" i="16"/>
  <c r="AO739" i="16" l="1"/>
  <c r="BK738" i="16"/>
  <c r="BD739" i="16"/>
  <c r="AN737" i="16"/>
  <c r="BJ737" i="16" s="1"/>
  <c r="BH737" i="16"/>
  <c r="AC738" i="16"/>
  <c r="BE738" i="16" s="1"/>
  <c r="AA739" i="16"/>
  <c r="AG738" i="16"/>
  <c r="AF738" i="16"/>
  <c r="AE738" i="16"/>
  <c r="BG738" i="16" s="1"/>
  <c r="AD738" i="16"/>
  <c r="BF738" i="16" s="1"/>
  <c r="R740" i="16"/>
  <c r="AL738" i="16"/>
  <c r="BI738" i="16" s="1"/>
  <c r="AH738" i="16"/>
  <c r="S739" i="16"/>
  <c r="V739" i="16"/>
  <c r="AB739" i="16" s="1"/>
  <c r="AI738" i="16" l="1"/>
  <c r="AJ738" i="16" s="1"/>
  <c r="O740" i="16"/>
  <c r="Y739" i="16"/>
  <c r="P740" i="16" s="1"/>
  <c r="X739" i="16"/>
  <c r="AP739" i="16" s="1"/>
  <c r="AH739" i="16"/>
  <c r="Z739" i="16"/>
  <c r="AO740" i="16" l="1"/>
  <c r="BK739" i="16"/>
  <c r="BD740" i="16"/>
  <c r="AN738" i="16"/>
  <c r="BJ738" i="16" s="1"/>
  <c r="BH738" i="16"/>
  <c r="AC739" i="16"/>
  <c r="BE739" i="16" s="1"/>
  <c r="AL739" i="16"/>
  <c r="BI739" i="16" s="1"/>
  <c r="AG739" i="16"/>
  <c r="AF739" i="16"/>
  <c r="AE739" i="16"/>
  <c r="BG739" i="16" s="1"/>
  <c r="AD739" i="16"/>
  <c r="BF739" i="16" s="1"/>
  <c r="R741" i="16"/>
  <c r="AA740" i="16"/>
  <c r="V740" i="16"/>
  <c r="AB740" i="16" s="1"/>
  <c r="S740" i="16"/>
  <c r="AI739" i="16" l="1"/>
  <c r="AJ739" i="16" s="1"/>
  <c r="O741" i="16"/>
  <c r="Y740" i="16"/>
  <c r="P741" i="16" s="1"/>
  <c r="X740" i="16"/>
  <c r="AP740" i="16" s="1"/>
  <c r="Z740" i="16"/>
  <c r="AH740" i="16"/>
  <c r="AO741" i="16" l="1"/>
  <c r="BK740" i="16"/>
  <c r="BD741" i="16"/>
  <c r="AN739" i="16"/>
  <c r="BJ739" i="16" s="1"/>
  <c r="BH739" i="16"/>
  <c r="AC740" i="16"/>
  <c r="BE740" i="16" s="1"/>
  <c r="AA741" i="16"/>
  <c r="AG740" i="16"/>
  <c r="AF740" i="16"/>
  <c r="AE740" i="16"/>
  <c r="BG740" i="16" s="1"/>
  <c r="AD740" i="16"/>
  <c r="BF740" i="16" s="1"/>
  <c r="R742" i="16"/>
  <c r="AL740" i="16"/>
  <c r="BI740" i="16" s="1"/>
  <c r="S741" i="16"/>
  <c r="V741" i="16"/>
  <c r="AB741" i="16" s="1"/>
  <c r="AI740" i="16" l="1"/>
  <c r="AJ740" i="16" s="1"/>
  <c r="O742" i="16"/>
  <c r="Y741" i="16"/>
  <c r="P742" i="16" s="1"/>
  <c r="X741" i="16"/>
  <c r="AP741" i="16" s="1"/>
  <c r="AH741" i="16"/>
  <c r="Z741" i="16"/>
  <c r="AO742" i="16" l="1"/>
  <c r="BK741" i="16"/>
  <c r="BD742" i="16"/>
  <c r="AN740" i="16"/>
  <c r="BJ740" i="16" s="1"/>
  <c r="BH740" i="16"/>
  <c r="AC741" i="16"/>
  <c r="BE741" i="16" s="1"/>
  <c r="AL741" i="16"/>
  <c r="BI741" i="16" s="1"/>
  <c r="AG741" i="16"/>
  <c r="AF741" i="16"/>
  <c r="AE741" i="16"/>
  <c r="BG741" i="16" s="1"/>
  <c r="AD741" i="16"/>
  <c r="BF741" i="16" s="1"/>
  <c r="R743" i="16"/>
  <c r="AA742" i="16"/>
  <c r="V742" i="16"/>
  <c r="AB742" i="16" s="1"/>
  <c r="S742" i="16"/>
  <c r="AI741" i="16" l="1"/>
  <c r="AJ741" i="16" s="1"/>
  <c r="O743" i="16"/>
  <c r="Y742" i="16"/>
  <c r="P743" i="16" s="1"/>
  <c r="X742" i="16"/>
  <c r="AP742" i="16" s="1"/>
  <c r="AH742" i="16"/>
  <c r="Z742" i="16"/>
  <c r="AO743" i="16" l="1"/>
  <c r="BK742" i="16"/>
  <c r="BD743" i="16"/>
  <c r="AN741" i="16"/>
  <c r="BJ741" i="16" s="1"/>
  <c r="BH741" i="16"/>
  <c r="AC742" i="16"/>
  <c r="BE742" i="16" s="1"/>
  <c r="AA743" i="16"/>
  <c r="AG742" i="16"/>
  <c r="AF742" i="16"/>
  <c r="AE742" i="16"/>
  <c r="BG742" i="16" s="1"/>
  <c r="AD742" i="16"/>
  <c r="BF742" i="16" s="1"/>
  <c r="R744" i="16"/>
  <c r="AL742" i="16"/>
  <c r="BI742" i="16" s="1"/>
  <c r="V743" i="16"/>
  <c r="S743" i="16"/>
  <c r="AI742" i="16" l="1"/>
  <c r="AJ742" i="16" s="1"/>
  <c r="O744" i="16"/>
  <c r="AB743" i="16"/>
  <c r="Y743" i="16"/>
  <c r="P744" i="16" s="1"/>
  <c r="X743" i="16"/>
  <c r="AP743" i="16" s="1"/>
  <c r="Z743" i="16"/>
  <c r="AO744" i="16" l="1"/>
  <c r="BK743" i="16"/>
  <c r="BD744" i="16"/>
  <c r="AN742" i="16"/>
  <c r="BJ742" i="16" s="1"/>
  <c r="BH742" i="16"/>
  <c r="AL743" i="16"/>
  <c r="BI743" i="16" s="1"/>
  <c r="AG743" i="16"/>
  <c r="AF743" i="16"/>
  <c r="AE743" i="16"/>
  <c r="BG743" i="16" s="1"/>
  <c r="AD743" i="16"/>
  <c r="BF743" i="16" s="1"/>
  <c r="AC743" i="16"/>
  <c r="BE743" i="16" s="1"/>
  <c r="R745" i="16"/>
  <c r="AA744" i="16"/>
  <c r="S744" i="16"/>
  <c r="V744" i="16"/>
  <c r="AH743" i="16"/>
  <c r="O745" i="16" l="1"/>
  <c r="AI743" i="16"/>
  <c r="AJ743" i="16" s="1"/>
  <c r="AB744" i="16"/>
  <c r="Y744" i="16"/>
  <c r="P745" i="16" s="1"/>
  <c r="X744" i="16"/>
  <c r="AP744" i="16" s="1"/>
  <c r="Z744" i="16"/>
  <c r="AO745" i="16" l="1"/>
  <c r="BK744" i="16"/>
  <c r="BD745" i="16"/>
  <c r="AN743" i="16"/>
  <c r="BJ743" i="16" s="1"/>
  <c r="BH743" i="16"/>
  <c r="AA745" i="16"/>
  <c r="AG744" i="16"/>
  <c r="AF744" i="16"/>
  <c r="AE744" i="16"/>
  <c r="BG744" i="16" s="1"/>
  <c r="AD744" i="16"/>
  <c r="BF744" i="16" s="1"/>
  <c r="AC744" i="16"/>
  <c r="BE744" i="16" s="1"/>
  <c r="R746" i="16"/>
  <c r="AL744" i="16"/>
  <c r="BI744" i="16" s="1"/>
  <c r="V745" i="16"/>
  <c r="AB745" i="16" s="1"/>
  <c r="S745" i="16"/>
  <c r="AH744" i="16"/>
  <c r="AI744" i="16" l="1"/>
  <c r="AJ744" i="16" s="1"/>
  <c r="O746" i="16"/>
  <c r="Y745" i="16"/>
  <c r="P746" i="16" s="1"/>
  <c r="X745" i="16"/>
  <c r="AP745" i="16" s="1"/>
  <c r="Z745" i="16"/>
  <c r="AH745" i="16"/>
  <c r="AO746" i="16" l="1"/>
  <c r="BK745" i="16"/>
  <c r="BD746" i="16"/>
  <c r="AN744" i="16"/>
  <c r="BJ744" i="16" s="1"/>
  <c r="BH744" i="16"/>
  <c r="AC745" i="16"/>
  <c r="BE745" i="16" s="1"/>
  <c r="AL745" i="16"/>
  <c r="BI745" i="16" s="1"/>
  <c r="AG745" i="16"/>
  <c r="AF745" i="16"/>
  <c r="AE745" i="16"/>
  <c r="BG745" i="16" s="1"/>
  <c r="AD745" i="16"/>
  <c r="BF745" i="16" s="1"/>
  <c r="R747" i="16"/>
  <c r="AA746" i="16"/>
  <c r="V746" i="16"/>
  <c r="AB746" i="16" s="1"/>
  <c r="S746" i="16"/>
  <c r="AI745" i="16" l="1"/>
  <c r="AJ745" i="16" s="1"/>
  <c r="O747" i="16"/>
  <c r="Y746" i="16"/>
  <c r="P747" i="16" s="1"/>
  <c r="X746" i="16"/>
  <c r="AP746" i="16" s="1"/>
  <c r="AH746" i="16"/>
  <c r="Z746" i="16"/>
  <c r="AO747" i="16" l="1"/>
  <c r="BK746" i="16"/>
  <c r="BD747" i="16"/>
  <c r="AN745" i="16"/>
  <c r="BJ745" i="16" s="1"/>
  <c r="BH745" i="16"/>
  <c r="AC746" i="16"/>
  <c r="BE746" i="16" s="1"/>
  <c r="AA747" i="16"/>
  <c r="AG746" i="16"/>
  <c r="R748" i="16"/>
  <c r="AF746" i="16"/>
  <c r="AE746" i="16"/>
  <c r="BG746" i="16" s="1"/>
  <c r="AD746" i="16"/>
  <c r="BF746" i="16" s="1"/>
  <c r="AL746" i="16"/>
  <c r="BI746" i="16" s="1"/>
  <c r="S747" i="16"/>
  <c r="V747" i="16"/>
  <c r="O748" i="16" l="1"/>
  <c r="AI746" i="16"/>
  <c r="AJ746" i="16" s="1"/>
  <c r="AB747" i="16"/>
  <c r="Y747" i="16"/>
  <c r="P748" i="16" s="1"/>
  <c r="X747" i="16"/>
  <c r="AP747" i="16" s="1"/>
  <c r="Z747" i="16"/>
  <c r="AO748" i="16" l="1"/>
  <c r="BK747" i="16"/>
  <c r="BD748" i="16"/>
  <c r="R749" i="16"/>
  <c r="AN746" i="16"/>
  <c r="BJ746" i="16" s="1"/>
  <c r="BH746" i="16"/>
  <c r="AL747" i="16"/>
  <c r="BI747" i="16" s="1"/>
  <c r="AG747" i="16"/>
  <c r="AF747" i="16"/>
  <c r="AE747" i="16"/>
  <c r="BG747" i="16" s="1"/>
  <c r="AD747" i="16"/>
  <c r="BF747" i="16" s="1"/>
  <c r="AC747" i="16"/>
  <c r="BE747" i="16" s="1"/>
  <c r="AA748" i="16"/>
  <c r="AH747" i="16"/>
  <c r="V748" i="16"/>
  <c r="AB748" i="16" s="1"/>
  <c r="S748" i="16"/>
  <c r="AI747" i="16" l="1"/>
  <c r="AJ747" i="16" s="1"/>
  <c r="O749" i="16"/>
  <c r="Y748" i="16"/>
  <c r="P749" i="16" s="1"/>
  <c r="X748" i="16"/>
  <c r="AP748" i="16" s="1"/>
  <c r="Z748" i="16"/>
  <c r="AH748" i="16"/>
  <c r="AO749" i="16" l="1"/>
  <c r="BK748" i="16"/>
  <c r="BD749" i="16"/>
  <c r="AN747" i="16"/>
  <c r="BJ747" i="16" s="1"/>
  <c r="BH747" i="16"/>
  <c r="AC748" i="16"/>
  <c r="BE748" i="16" s="1"/>
  <c r="AA749" i="16"/>
  <c r="AG748" i="16"/>
  <c r="AF748" i="16"/>
  <c r="AE748" i="16"/>
  <c r="BG748" i="16" s="1"/>
  <c r="AD748" i="16"/>
  <c r="BF748" i="16" s="1"/>
  <c r="R750" i="16"/>
  <c r="AL748" i="16"/>
  <c r="BI748" i="16" s="1"/>
  <c r="V749" i="16"/>
  <c r="S749" i="16"/>
  <c r="AI748" i="16" l="1"/>
  <c r="AJ748" i="16" s="1"/>
  <c r="O750" i="16"/>
  <c r="AB749" i="16"/>
  <c r="Y749" i="16"/>
  <c r="P750" i="16" s="1"/>
  <c r="X749" i="16"/>
  <c r="AP749" i="16" s="1"/>
  <c r="Z749" i="16"/>
  <c r="AO750" i="16" l="1"/>
  <c r="BK749" i="16"/>
  <c r="BD750" i="16"/>
  <c r="AN748" i="16"/>
  <c r="BJ748" i="16" s="1"/>
  <c r="BH748" i="16"/>
  <c r="R751" i="16"/>
  <c r="AL749" i="16"/>
  <c r="BI749" i="16" s="1"/>
  <c r="AG749" i="16"/>
  <c r="AF749" i="16"/>
  <c r="AE749" i="16"/>
  <c r="BG749" i="16" s="1"/>
  <c r="AD749" i="16"/>
  <c r="BF749" i="16" s="1"/>
  <c r="AC749" i="16"/>
  <c r="BE749" i="16" s="1"/>
  <c r="AA750" i="16"/>
  <c r="AH749" i="16"/>
  <c r="V750" i="16"/>
  <c r="AB750" i="16" s="1"/>
  <c r="S750" i="16"/>
  <c r="AI749" i="16" l="1"/>
  <c r="AJ749" i="16" s="1"/>
  <c r="O751" i="16"/>
  <c r="Y750" i="16"/>
  <c r="P751" i="16" s="1"/>
  <c r="X750" i="16"/>
  <c r="AP750" i="16" s="1"/>
  <c r="Z750" i="16"/>
  <c r="AO751" i="16" l="1"/>
  <c r="BK750" i="16"/>
  <c r="BD751" i="16"/>
  <c r="AN749" i="16"/>
  <c r="BJ749" i="16" s="1"/>
  <c r="BH749" i="16"/>
  <c r="AC750" i="16"/>
  <c r="BE750" i="16" s="1"/>
  <c r="AA751" i="16"/>
  <c r="AG750" i="16"/>
  <c r="AF750" i="16"/>
  <c r="AE750" i="16"/>
  <c r="BG750" i="16" s="1"/>
  <c r="AD750" i="16"/>
  <c r="BF750" i="16" s="1"/>
  <c r="R752" i="16"/>
  <c r="AL750" i="16"/>
  <c r="BI750" i="16" s="1"/>
  <c r="S751" i="16"/>
  <c r="V751" i="16"/>
  <c r="AB751" i="16" s="1"/>
  <c r="AH750" i="16"/>
  <c r="AI750" i="16" l="1"/>
  <c r="AJ750" i="16" s="1"/>
  <c r="O752" i="16"/>
  <c r="Y751" i="16"/>
  <c r="P752" i="16" s="1"/>
  <c r="X751" i="16"/>
  <c r="AP751" i="16" s="1"/>
  <c r="AH751" i="16"/>
  <c r="Z751" i="16"/>
  <c r="AO752" i="16" l="1"/>
  <c r="BK751" i="16"/>
  <c r="BD752" i="16"/>
  <c r="AN750" i="16"/>
  <c r="BJ750" i="16" s="1"/>
  <c r="BH750" i="16"/>
  <c r="AC751" i="16"/>
  <c r="BE751" i="16" s="1"/>
  <c r="AL751" i="16"/>
  <c r="BI751" i="16" s="1"/>
  <c r="AG751" i="16"/>
  <c r="AF751" i="16"/>
  <c r="AE751" i="16"/>
  <c r="BG751" i="16" s="1"/>
  <c r="AD751" i="16"/>
  <c r="BF751" i="16" s="1"/>
  <c r="R753" i="16"/>
  <c r="AA752" i="16"/>
  <c r="V752" i="16"/>
  <c r="AB752" i="16" s="1"/>
  <c r="S752" i="16"/>
  <c r="AI751" i="16" l="1"/>
  <c r="AJ751" i="16" s="1"/>
  <c r="O753" i="16"/>
  <c r="Y752" i="16"/>
  <c r="P753" i="16" s="1"/>
  <c r="X752" i="16"/>
  <c r="AP752" i="16" s="1"/>
  <c r="AH752" i="16"/>
  <c r="Z752" i="16"/>
  <c r="AO753" i="16" l="1"/>
  <c r="BK752" i="16"/>
  <c r="BD753" i="16"/>
  <c r="AN751" i="16"/>
  <c r="BJ751" i="16" s="1"/>
  <c r="BH751" i="16"/>
  <c r="AC752" i="16"/>
  <c r="BE752" i="16" s="1"/>
  <c r="R754" i="16"/>
  <c r="AA753" i="16"/>
  <c r="AG752" i="16"/>
  <c r="AF752" i="16"/>
  <c r="AE752" i="16"/>
  <c r="BG752" i="16" s="1"/>
  <c r="AD752" i="16"/>
  <c r="BF752" i="16" s="1"/>
  <c r="AL752" i="16"/>
  <c r="BI752" i="16" s="1"/>
  <c r="V753" i="16"/>
  <c r="AB753" i="16" s="1"/>
  <c r="S753" i="16"/>
  <c r="AI752" i="16" l="1"/>
  <c r="AJ752" i="16" s="1"/>
  <c r="O754" i="16"/>
  <c r="Y753" i="16"/>
  <c r="P754" i="16" s="1"/>
  <c r="X753" i="16"/>
  <c r="AP753" i="16" s="1"/>
  <c r="Z753" i="16"/>
  <c r="AO754" i="16" l="1"/>
  <c r="BK753" i="16"/>
  <c r="BD754" i="16"/>
  <c r="AN752" i="16"/>
  <c r="BJ752" i="16" s="1"/>
  <c r="BH752" i="16"/>
  <c r="AC753" i="16"/>
  <c r="BE753" i="16" s="1"/>
  <c r="AL753" i="16"/>
  <c r="BI753" i="16" s="1"/>
  <c r="AG753" i="16"/>
  <c r="AF753" i="16"/>
  <c r="AE753" i="16"/>
  <c r="BG753" i="16" s="1"/>
  <c r="AD753" i="16"/>
  <c r="BF753" i="16" s="1"/>
  <c r="R755" i="16"/>
  <c r="AA754" i="16"/>
  <c r="AH753" i="16"/>
  <c r="S754" i="16"/>
  <c r="V754" i="16"/>
  <c r="AB754" i="16" s="1"/>
  <c r="AI753" i="16" l="1"/>
  <c r="AJ753" i="16" s="1"/>
  <c r="O755" i="16"/>
  <c r="Y754" i="16"/>
  <c r="P755" i="16" s="1"/>
  <c r="X754" i="16"/>
  <c r="AP754" i="16" s="1"/>
  <c r="Z754" i="16"/>
  <c r="AH754" i="16"/>
  <c r="AO755" i="16" l="1"/>
  <c r="BK754" i="16"/>
  <c r="BD755" i="16"/>
  <c r="AN753" i="16"/>
  <c r="BJ753" i="16" s="1"/>
  <c r="BH753" i="16"/>
  <c r="AC754" i="16"/>
  <c r="BE754" i="16" s="1"/>
  <c r="AA755" i="16"/>
  <c r="AG754" i="16"/>
  <c r="AF754" i="16"/>
  <c r="AE754" i="16"/>
  <c r="BG754" i="16" s="1"/>
  <c r="AD754" i="16"/>
  <c r="BF754" i="16" s="1"/>
  <c r="R756" i="16"/>
  <c r="AL754" i="16"/>
  <c r="BI754" i="16" s="1"/>
  <c r="V755" i="16"/>
  <c r="AB755" i="16" s="1"/>
  <c r="S755" i="16"/>
  <c r="AI754" i="16" l="1"/>
  <c r="AJ754" i="16" s="1"/>
  <c r="O756" i="16"/>
  <c r="Y755" i="16"/>
  <c r="P756" i="16" s="1"/>
  <c r="X755" i="16"/>
  <c r="AP755" i="16" s="1"/>
  <c r="AH755" i="16"/>
  <c r="Z755" i="16"/>
  <c r="AO756" i="16" l="1"/>
  <c r="BK755" i="16"/>
  <c r="BD756" i="16"/>
  <c r="AN754" i="16"/>
  <c r="BJ754" i="16" s="1"/>
  <c r="BH754" i="16"/>
  <c r="AC755" i="16"/>
  <c r="BE755" i="16" s="1"/>
  <c r="AL755" i="16"/>
  <c r="BI755" i="16" s="1"/>
  <c r="AG755" i="16"/>
  <c r="AF755" i="16"/>
  <c r="AE755" i="16"/>
  <c r="BG755" i="16" s="1"/>
  <c r="AD755" i="16"/>
  <c r="BF755" i="16" s="1"/>
  <c r="R757" i="16"/>
  <c r="AA756" i="16"/>
  <c r="V756" i="16"/>
  <c r="AB756" i="16" s="1"/>
  <c r="S756" i="16"/>
  <c r="AI755" i="16" l="1"/>
  <c r="AJ755" i="16" s="1"/>
  <c r="O757" i="16"/>
  <c r="Y756" i="16"/>
  <c r="P757" i="16" s="1"/>
  <c r="X756" i="16"/>
  <c r="AP756" i="16" s="1"/>
  <c r="Z756" i="16"/>
  <c r="AH756" i="16"/>
  <c r="AO757" i="16" l="1"/>
  <c r="BK756" i="16"/>
  <c r="BD757" i="16"/>
  <c r="AN755" i="16"/>
  <c r="BJ755" i="16" s="1"/>
  <c r="BH755" i="16"/>
  <c r="AC756" i="16"/>
  <c r="BE756" i="16" s="1"/>
  <c r="AA757" i="16"/>
  <c r="R758" i="16"/>
  <c r="AG756" i="16"/>
  <c r="AF756" i="16"/>
  <c r="AE756" i="16"/>
  <c r="BG756" i="16" s="1"/>
  <c r="AD756" i="16"/>
  <c r="BF756" i="16" s="1"/>
  <c r="AL756" i="16"/>
  <c r="BI756" i="16" s="1"/>
  <c r="V757" i="16"/>
  <c r="S757" i="16"/>
  <c r="AI756" i="16" l="1"/>
  <c r="AJ756" i="16" s="1"/>
  <c r="O758" i="16"/>
  <c r="AB757" i="16"/>
  <c r="Y757" i="16"/>
  <c r="P758" i="16" s="1"/>
  <c r="X757" i="16"/>
  <c r="AP757" i="16" s="1"/>
  <c r="Z757" i="16"/>
  <c r="AO758" i="16" l="1"/>
  <c r="BK757" i="16"/>
  <c r="BD758" i="16"/>
  <c r="AN756" i="16"/>
  <c r="BJ756" i="16" s="1"/>
  <c r="BH756" i="16"/>
  <c r="AL757" i="16"/>
  <c r="BI757" i="16" s="1"/>
  <c r="AG757" i="16"/>
  <c r="AF757" i="16"/>
  <c r="AE757" i="16"/>
  <c r="BG757" i="16" s="1"/>
  <c r="AD757" i="16"/>
  <c r="BF757" i="16" s="1"/>
  <c r="AC757" i="16"/>
  <c r="BE757" i="16" s="1"/>
  <c r="R759" i="16"/>
  <c r="AA758" i="16"/>
  <c r="AH757" i="16"/>
  <c r="S758" i="16"/>
  <c r="V758" i="16"/>
  <c r="AB758" i="16" s="1"/>
  <c r="AI757" i="16" l="1"/>
  <c r="AJ757" i="16" s="1"/>
  <c r="O759" i="16"/>
  <c r="Y758" i="16"/>
  <c r="P759" i="16" s="1"/>
  <c r="X758" i="16"/>
  <c r="AP758" i="16" s="1"/>
  <c r="AH758" i="16"/>
  <c r="Z758" i="16"/>
  <c r="AO759" i="16" l="1"/>
  <c r="BK758" i="16"/>
  <c r="BD759" i="16"/>
  <c r="AN757" i="16"/>
  <c r="BJ757" i="16" s="1"/>
  <c r="BH757" i="16"/>
  <c r="AC758" i="16"/>
  <c r="BE758" i="16" s="1"/>
  <c r="AA759" i="16"/>
  <c r="AG758" i="16"/>
  <c r="AF758" i="16"/>
  <c r="AE758" i="16"/>
  <c r="BG758" i="16" s="1"/>
  <c r="AD758" i="16"/>
  <c r="BF758" i="16" s="1"/>
  <c r="R760" i="16"/>
  <c r="AL758" i="16"/>
  <c r="BI758" i="16" s="1"/>
  <c r="S759" i="16"/>
  <c r="V759" i="16"/>
  <c r="O760" i="16" l="1"/>
  <c r="AI758" i="16"/>
  <c r="AJ758" i="16" s="1"/>
  <c r="AB759" i="16"/>
  <c r="Y759" i="16"/>
  <c r="P760" i="16" s="1"/>
  <c r="X759" i="16"/>
  <c r="AP759" i="16" s="1"/>
  <c r="Z759" i="16"/>
  <c r="AO760" i="16" l="1"/>
  <c r="BK759" i="16"/>
  <c r="BD760" i="16"/>
  <c r="AN758" i="16"/>
  <c r="BJ758" i="16" s="1"/>
  <c r="BH758" i="16"/>
  <c r="AL759" i="16"/>
  <c r="BI759" i="16" s="1"/>
  <c r="AG759" i="16"/>
  <c r="AF759" i="16"/>
  <c r="AE759" i="16"/>
  <c r="BG759" i="16" s="1"/>
  <c r="AD759" i="16"/>
  <c r="BF759" i="16" s="1"/>
  <c r="AC759" i="16"/>
  <c r="BE759" i="16" s="1"/>
  <c r="R761" i="16"/>
  <c r="AA760" i="16"/>
  <c r="S760" i="16"/>
  <c r="V760" i="16"/>
  <c r="AB760" i="16" s="1"/>
  <c r="AH759" i="16"/>
  <c r="AI759" i="16" l="1"/>
  <c r="AJ759" i="16" s="1"/>
  <c r="O761" i="16"/>
  <c r="Y760" i="16"/>
  <c r="P761" i="16" s="1"/>
  <c r="X760" i="16"/>
  <c r="AP760" i="16" s="1"/>
  <c r="AH760" i="16"/>
  <c r="Z760" i="16"/>
  <c r="AO761" i="16" l="1"/>
  <c r="BK760" i="16"/>
  <c r="BD761" i="16"/>
  <c r="AN759" i="16"/>
  <c r="BJ759" i="16" s="1"/>
  <c r="BH759" i="16"/>
  <c r="AC760" i="16"/>
  <c r="BE760" i="16" s="1"/>
  <c r="AA761" i="16"/>
  <c r="AG760" i="16"/>
  <c r="AF760" i="16"/>
  <c r="AE760" i="16"/>
  <c r="BG760" i="16" s="1"/>
  <c r="AD760" i="16"/>
  <c r="R762" i="16"/>
  <c r="AL760" i="16"/>
  <c r="BI760" i="16" s="1"/>
  <c r="S761" i="16"/>
  <c r="V761" i="16"/>
  <c r="AI760" i="16" l="1"/>
  <c r="AJ760" i="16" s="1"/>
  <c r="BF760" i="16"/>
  <c r="O762" i="16"/>
  <c r="AB761" i="16"/>
  <c r="Y761" i="16"/>
  <c r="P762" i="16" s="1"/>
  <c r="X761" i="16"/>
  <c r="AP761" i="16" s="1"/>
  <c r="Z761" i="16"/>
  <c r="AO762" i="16" l="1"/>
  <c r="BK761" i="16"/>
  <c r="AN760" i="16"/>
  <c r="BJ760" i="16" s="1"/>
  <c r="BH760" i="16"/>
  <c r="BD762" i="16"/>
  <c r="AL761" i="16"/>
  <c r="BI761" i="16" s="1"/>
  <c r="AG761" i="16"/>
  <c r="AF761" i="16"/>
  <c r="AE761" i="16"/>
  <c r="BG761" i="16" s="1"/>
  <c r="AD761" i="16"/>
  <c r="BF761" i="16" s="1"/>
  <c r="AC761" i="16"/>
  <c r="BE761" i="16" s="1"/>
  <c r="R763" i="16"/>
  <c r="AA762" i="16"/>
  <c r="S762" i="16"/>
  <c r="V762" i="16"/>
  <c r="AB762" i="16" s="1"/>
  <c r="AH761" i="16"/>
  <c r="AI761" i="16" l="1"/>
  <c r="AJ761" i="16" s="1"/>
  <c r="O763" i="16"/>
  <c r="Y762" i="16"/>
  <c r="P763" i="16" s="1"/>
  <c r="X762" i="16"/>
  <c r="AP762" i="16" s="1"/>
  <c r="AH762" i="16"/>
  <c r="Z762" i="16"/>
  <c r="AO763" i="16" l="1"/>
  <c r="BK762" i="16"/>
  <c r="BD763" i="16"/>
  <c r="R764" i="16"/>
  <c r="AN761" i="16"/>
  <c r="BJ761" i="16" s="1"/>
  <c r="BH761" i="16"/>
  <c r="AC762" i="16"/>
  <c r="BE762" i="16" s="1"/>
  <c r="AA763" i="16"/>
  <c r="AG762" i="16"/>
  <c r="AF762" i="16"/>
  <c r="AE762" i="16"/>
  <c r="BG762" i="16" s="1"/>
  <c r="AD762" i="16"/>
  <c r="AL762" i="16"/>
  <c r="BI762" i="16" s="1"/>
  <c r="V763" i="16"/>
  <c r="S763" i="16"/>
  <c r="AI762" i="16" l="1"/>
  <c r="AJ762" i="16" s="1"/>
  <c r="BF762" i="16"/>
  <c r="O764" i="16"/>
  <c r="AB763" i="16"/>
  <c r="Y763" i="16"/>
  <c r="P764" i="16" s="1"/>
  <c r="X763" i="16"/>
  <c r="AP763" i="16" s="1"/>
  <c r="Z763" i="16"/>
  <c r="AO764" i="16" l="1"/>
  <c r="BK763" i="16"/>
  <c r="BD764" i="16"/>
  <c r="AN762" i="16"/>
  <c r="BJ762" i="16" s="1"/>
  <c r="BH762" i="16"/>
  <c r="AL763" i="16"/>
  <c r="BI763" i="16" s="1"/>
  <c r="R765" i="16"/>
  <c r="AG763" i="16"/>
  <c r="AF763" i="16"/>
  <c r="AE763" i="16"/>
  <c r="BG763" i="16" s="1"/>
  <c r="AD763" i="16"/>
  <c r="BF763" i="16" s="1"/>
  <c r="AC763" i="16"/>
  <c r="BE763" i="16" s="1"/>
  <c r="AA764" i="16"/>
  <c r="AH763" i="16"/>
  <c r="S764" i="16"/>
  <c r="V764" i="16"/>
  <c r="AB764" i="16" s="1"/>
  <c r="AI763" i="16" l="1"/>
  <c r="AJ763" i="16" s="1"/>
  <c r="O765" i="16"/>
  <c r="Y764" i="16"/>
  <c r="P765" i="16" s="1"/>
  <c r="X764" i="16"/>
  <c r="AP764" i="16" s="1"/>
  <c r="Z764" i="16"/>
  <c r="AH764" i="16"/>
  <c r="AO765" i="16" l="1"/>
  <c r="BK764" i="16"/>
  <c r="BD765" i="16"/>
  <c r="AN763" i="16"/>
  <c r="BJ763" i="16" s="1"/>
  <c r="BH763" i="16"/>
  <c r="AG764" i="16"/>
  <c r="AA765" i="16"/>
  <c r="AF764" i="16"/>
  <c r="AE764" i="16"/>
  <c r="BG764" i="16" s="1"/>
  <c r="AD764" i="16"/>
  <c r="BF764" i="16" s="1"/>
  <c r="AC764" i="16"/>
  <c r="BE764" i="16" s="1"/>
  <c r="R766" i="16"/>
  <c r="AL764" i="16"/>
  <c r="BI764" i="16" s="1"/>
  <c r="V765" i="16"/>
  <c r="AB765" i="16" s="1"/>
  <c r="S765" i="16"/>
  <c r="AI764" i="16" l="1"/>
  <c r="AJ764" i="16" s="1"/>
  <c r="O766" i="16"/>
  <c r="Y765" i="16"/>
  <c r="P766" i="16" s="1"/>
  <c r="X765" i="16"/>
  <c r="AP765" i="16" s="1"/>
  <c r="AH765" i="16"/>
  <c r="Z765" i="16"/>
  <c r="AO766" i="16" l="1"/>
  <c r="BK765" i="16"/>
  <c r="BD766" i="16"/>
  <c r="AN764" i="16"/>
  <c r="BJ764" i="16" s="1"/>
  <c r="BH764" i="16"/>
  <c r="AC765" i="16"/>
  <c r="BE765" i="16" s="1"/>
  <c r="AL765" i="16"/>
  <c r="BI765" i="16" s="1"/>
  <c r="AG765" i="16"/>
  <c r="AF765" i="16"/>
  <c r="AE765" i="16"/>
  <c r="BG765" i="16" s="1"/>
  <c r="AD765" i="16"/>
  <c r="BF765" i="16" s="1"/>
  <c r="R767" i="16"/>
  <c r="AA766" i="16"/>
  <c r="V766" i="16"/>
  <c r="AB766" i="16" s="1"/>
  <c r="S766" i="16"/>
  <c r="AI765" i="16" l="1"/>
  <c r="AJ765" i="16" s="1"/>
  <c r="O767" i="16"/>
  <c r="Y766" i="16"/>
  <c r="P767" i="16" s="1"/>
  <c r="X766" i="16"/>
  <c r="AP766" i="16" s="1"/>
  <c r="AH766" i="16"/>
  <c r="Z766" i="16"/>
  <c r="AO767" i="16" l="1"/>
  <c r="BK766" i="16"/>
  <c r="BD767" i="16"/>
  <c r="AN765" i="16"/>
  <c r="BJ765" i="16" s="1"/>
  <c r="BH765" i="16"/>
  <c r="AC766" i="16"/>
  <c r="BE766" i="16" s="1"/>
  <c r="AA767" i="16"/>
  <c r="R768" i="16"/>
  <c r="AG766" i="16"/>
  <c r="AF766" i="16"/>
  <c r="AE766" i="16"/>
  <c r="BG766" i="16" s="1"/>
  <c r="AD766" i="16"/>
  <c r="BF766" i="16" s="1"/>
  <c r="AL766" i="16"/>
  <c r="BI766" i="16" s="1"/>
  <c r="S767" i="16"/>
  <c r="V767" i="16"/>
  <c r="AI766" i="16" l="1"/>
  <c r="AJ766" i="16" s="1"/>
  <c r="O768" i="16"/>
  <c r="AB767" i="16"/>
  <c r="Y767" i="16"/>
  <c r="P768" i="16" s="1"/>
  <c r="X767" i="16"/>
  <c r="AP767" i="16" s="1"/>
  <c r="Z767" i="16"/>
  <c r="AO768" i="16" l="1"/>
  <c r="BK767" i="16"/>
  <c r="BD768" i="16"/>
  <c r="AN766" i="16"/>
  <c r="BJ766" i="16" s="1"/>
  <c r="BH766" i="16"/>
  <c r="AL767" i="16"/>
  <c r="BI767" i="16" s="1"/>
  <c r="AG767" i="16"/>
  <c r="AF767" i="16"/>
  <c r="AE767" i="16"/>
  <c r="BG767" i="16" s="1"/>
  <c r="AD767" i="16"/>
  <c r="BF767" i="16" s="1"/>
  <c r="AC767" i="16"/>
  <c r="BE767" i="16" s="1"/>
  <c r="R769" i="16"/>
  <c r="AA768" i="16"/>
  <c r="V768" i="16"/>
  <c r="AB768" i="16" s="1"/>
  <c r="S768" i="16"/>
  <c r="AH767" i="16"/>
  <c r="AI767" i="16" l="1"/>
  <c r="AJ767" i="16" s="1"/>
  <c r="O769" i="16"/>
  <c r="Y768" i="16"/>
  <c r="P769" i="16" s="1"/>
  <c r="X768" i="16"/>
  <c r="AP768" i="16" s="1"/>
  <c r="AH768" i="16"/>
  <c r="Z768" i="16"/>
  <c r="AO769" i="16" l="1"/>
  <c r="BK768" i="16"/>
  <c r="BD769" i="16"/>
  <c r="AN767" i="16"/>
  <c r="BJ767" i="16" s="1"/>
  <c r="BH767" i="16"/>
  <c r="AC768" i="16"/>
  <c r="BE768" i="16" s="1"/>
  <c r="R770" i="16"/>
  <c r="AA769" i="16"/>
  <c r="AG768" i="16"/>
  <c r="AF768" i="16"/>
  <c r="AE768" i="16"/>
  <c r="BG768" i="16" s="1"/>
  <c r="AD768" i="16"/>
  <c r="BF768" i="16" s="1"/>
  <c r="AL768" i="16"/>
  <c r="BI768" i="16" s="1"/>
  <c r="V769" i="16"/>
  <c r="S769" i="16"/>
  <c r="AI768" i="16" l="1"/>
  <c r="AJ768" i="16" s="1"/>
  <c r="O770" i="16"/>
  <c r="AB769" i="16"/>
  <c r="AH769" i="16" s="1"/>
  <c r="Y769" i="16"/>
  <c r="P770" i="16" s="1"/>
  <c r="X769" i="16"/>
  <c r="AP769" i="16" s="1"/>
  <c r="Z769" i="16"/>
  <c r="AO770" i="16" l="1"/>
  <c r="BK769" i="16"/>
  <c r="BD770" i="16"/>
  <c r="AN768" i="16"/>
  <c r="BJ768" i="16" s="1"/>
  <c r="BH768" i="16"/>
  <c r="R771" i="16"/>
  <c r="AL769" i="16"/>
  <c r="BI769" i="16" s="1"/>
  <c r="AG769" i="16"/>
  <c r="AF769" i="16"/>
  <c r="AE769" i="16"/>
  <c r="BG769" i="16" s="1"/>
  <c r="AD769" i="16"/>
  <c r="BF769" i="16" s="1"/>
  <c r="AC769" i="16"/>
  <c r="BE769" i="16" s="1"/>
  <c r="AA770" i="16"/>
  <c r="V770" i="16"/>
  <c r="AB770" i="16" s="1"/>
  <c r="S770" i="16"/>
  <c r="AI769" i="16" l="1"/>
  <c r="AJ769" i="16" s="1"/>
  <c r="O771" i="16"/>
  <c r="Y770" i="16"/>
  <c r="P771" i="16" s="1"/>
  <c r="X770" i="16"/>
  <c r="AP770" i="16" s="1"/>
  <c r="Z770" i="16"/>
  <c r="AO771" i="16" l="1"/>
  <c r="BK770" i="16"/>
  <c r="BD771" i="16"/>
  <c r="AN769" i="16"/>
  <c r="BJ769" i="16" s="1"/>
  <c r="BH769" i="16"/>
  <c r="AC770" i="16"/>
  <c r="BE770" i="16" s="1"/>
  <c r="AA771" i="16"/>
  <c r="AG770" i="16"/>
  <c r="AF770" i="16"/>
  <c r="AE770" i="16"/>
  <c r="BG770" i="16" s="1"/>
  <c r="AD770" i="16"/>
  <c r="BF770" i="16" s="1"/>
  <c r="R772" i="16"/>
  <c r="AL770" i="16"/>
  <c r="BI770" i="16" s="1"/>
  <c r="AH770" i="16"/>
  <c r="V771" i="16"/>
  <c r="S771" i="16"/>
  <c r="AI770" i="16" l="1"/>
  <c r="AJ770" i="16" s="1"/>
  <c r="O772" i="16"/>
  <c r="AB771" i="16"/>
  <c r="Y771" i="16"/>
  <c r="P772" i="16" s="1"/>
  <c r="X771" i="16"/>
  <c r="AP771" i="16" s="1"/>
  <c r="Z771" i="16"/>
  <c r="AO772" i="16" l="1"/>
  <c r="BK771" i="16"/>
  <c r="BD772" i="16"/>
  <c r="AN770" i="16"/>
  <c r="BJ770" i="16" s="1"/>
  <c r="BH770" i="16"/>
  <c r="AL771" i="16"/>
  <c r="BI771" i="16" s="1"/>
  <c r="AG771" i="16"/>
  <c r="AF771" i="16"/>
  <c r="AE771" i="16"/>
  <c r="BG771" i="16" s="1"/>
  <c r="AD771" i="16"/>
  <c r="BF771" i="16" s="1"/>
  <c r="AC771" i="16"/>
  <c r="BE771" i="16" s="1"/>
  <c r="R773" i="16"/>
  <c r="AA772" i="16"/>
  <c r="S772" i="16"/>
  <c r="V772" i="16"/>
  <c r="AH771" i="16"/>
  <c r="AI771" i="16" l="1"/>
  <c r="AJ771" i="16" s="1"/>
  <c r="O773" i="16"/>
  <c r="AB772" i="16"/>
  <c r="Y772" i="16"/>
  <c r="P773" i="16" s="1"/>
  <c r="X772" i="16"/>
  <c r="AP772" i="16" s="1"/>
  <c r="Z772" i="16"/>
  <c r="AO773" i="16" l="1"/>
  <c r="BK772" i="16"/>
  <c r="BD773" i="16"/>
  <c r="AN771" i="16"/>
  <c r="BJ771" i="16" s="1"/>
  <c r="BH771" i="16"/>
  <c r="AA773" i="16"/>
  <c r="AG772" i="16"/>
  <c r="AF772" i="16"/>
  <c r="AE772" i="16"/>
  <c r="BG772" i="16" s="1"/>
  <c r="AD772" i="16"/>
  <c r="BF772" i="16" s="1"/>
  <c r="R774" i="16"/>
  <c r="AC772" i="16"/>
  <c r="BE772" i="16" s="1"/>
  <c r="AL772" i="16"/>
  <c r="BI772" i="16" s="1"/>
  <c r="S773" i="16"/>
  <c r="V773" i="16"/>
  <c r="AB773" i="16" s="1"/>
  <c r="AH772" i="16"/>
  <c r="AI772" i="16" l="1"/>
  <c r="AJ772" i="16" s="1"/>
  <c r="O774" i="16"/>
  <c r="Y773" i="16"/>
  <c r="P774" i="16" s="1"/>
  <c r="X773" i="16"/>
  <c r="AP773" i="16" s="1"/>
  <c r="AH773" i="16"/>
  <c r="Z773" i="16"/>
  <c r="AO774" i="16" l="1"/>
  <c r="BK773" i="16"/>
  <c r="BD774" i="16"/>
  <c r="AN772" i="16"/>
  <c r="BJ772" i="16" s="1"/>
  <c r="BH772" i="16"/>
  <c r="AC773" i="16"/>
  <c r="BE773" i="16" s="1"/>
  <c r="AL773" i="16"/>
  <c r="BI773" i="16" s="1"/>
  <c r="AG773" i="16"/>
  <c r="AF773" i="16"/>
  <c r="AE773" i="16"/>
  <c r="BG773" i="16" s="1"/>
  <c r="AD773" i="16"/>
  <c r="BF773" i="16" s="1"/>
  <c r="R775" i="16"/>
  <c r="AA774" i="16"/>
  <c r="V774" i="16"/>
  <c r="AB774" i="16" s="1"/>
  <c r="S774" i="16"/>
  <c r="AI773" i="16" l="1"/>
  <c r="AJ773" i="16" s="1"/>
  <c r="O775" i="16"/>
  <c r="Y774" i="16"/>
  <c r="P775" i="16" s="1"/>
  <c r="X774" i="16"/>
  <c r="AP774" i="16" s="1"/>
  <c r="Z774" i="16"/>
  <c r="AH774" i="16"/>
  <c r="AO775" i="16" l="1"/>
  <c r="BK774" i="16"/>
  <c r="BD775" i="16"/>
  <c r="AN773" i="16"/>
  <c r="BJ773" i="16" s="1"/>
  <c r="BH773" i="16"/>
  <c r="AC774" i="16"/>
  <c r="BE774" i="16" s="1"/>
  <c r="AA775" i="16"/>
  <c r="AG774" i="16"/>
  <c r="AF774" i="16"/>
  <c r="AE774" i="16"/>
  <c r="BG774" i="16" s="1"/>
  <c r="AD774" i="16"/>
  <c r="BF774" i="16" s="1"/>
  <c r="R776" i="16"/>
  <c r="AL774" i="16"/>
  <c r="BI774" i="16" s="1"/>
  <c r="V775" i="16"/>
  <c r="AB775" i="16" s="1"/>
  <c r="S775" i="16"/>
  <c r="AI774" i="16" l="1"/>
  <c r="AJ774" i="16" s="1"/>
  <c r="O776" i="16"/>
  <c r="Y775" i="16"/>
  <c r="P776" i="16" s="1"/>
  <c r="X775" i="16"/>
  <c r="AP775" i="16" s="1"/>
  <c r="AH775" i="16"/>
  <c r="Z775" i="16"/>
  <c r="AO776" i="16" l="1"/>
  <c r="BK775" i="16"/>
  <c r="BD776" i="16"/>
  <c r="AN774" i="16"/>
  <c r="BJ774" i="16" s="1"/>
  <c r="BH774" i="16"/>
  <c r="AC775" i="16"/>
  <c r="BE775" i="16" s="1"/>
  <c r="AL775" i="16"/>
  <c r="BI775" i="16" s="1"/>
  <c r="R777" i="16"/>
  <c r="AG775" i="16"/>
  <c r="AF775" i="16"/>
  <c r="AE775" i="16"/>
  <c r="BG775" i="16" s="1"/>
  <c r="AD775" i="16"/>
  <c r="BF775" i="16" s="1"/>
  <c r="AA776" i="16"/>
  <c r="S776" i="16"/>
  <c r="V776" i="16"/>
  <c r="AB776" i="16" s="1"/>
  <c r="AI775" i="16" l="1"/>
  <c r="AJ775" i="16" s="1"/>
  <c r="O777" i="16"/>
  <c r="Y776" i="16"/>
  <c r="P777" i="16" s="1"/>
  <c r="X776" i="16"/>
  <c r="AP776" i="16" s="1"/>
  <c r="Z776" i="16"/>
  <c r="AH776" i="16"/>
  <c r="AO777" i="16" l="1"/>
  <c r="BK776" i="16"/>
  <c r="BD777" i="16"/>
  <c r="AN775" i="16"/>
  <c r="BJ775" i="16" s="1"/>
  <c r="BH775" i="16"/>
  <c r="AC776" i="16"/>
  <c r="BE776" i="16" s="1"/>
  <c r="AA777" i="16"/>
  <c r="R778" i="16"/>
  <c r="AG776" i="16"/>
  <c r="AF776" i="16"/>
  <c r="AE776" i="16"/>
  <c r="BG776" i="16" s="1"/>
  <c r="AD776" i="16"/>
  <c r="BF776" i="16" s="1"/>
  <c r="AL776" i="16"/>
  <c r="BI776" i="16" s="1"/>
  <c r="V777" i="16"/>
  <c r="AB777" i="16" s="1"/>
  <c r="S777" i="16"/>
  <c r="AI776" i="16" l="1"/>
  <c r="AJ776" i="16" s="1"/>
  <c r="O778" i="16"/>
  <c r="Y777" i="16"/>
  <c r="P778" i="16" s="1"/>
  <c r="X777" i="16"/>
  <c r="AP777" i="16" s="1"/>
  <c r="AH777" i="16"/>
  <c r="Z777" i="16"/>
  <c r="AO778" i="16" l="1"/>
  <c r="BK777" i="16"/>
  <c r="BD778" i="16"/>
  <c r="AN776" i="16"/>
  <c r="BJ776" i="16" s="1"/>
  <c r="BH776" i="16"/>
  <c r="AC777" i="16"/>
  <c r="BE777" i="16" s="1"/>
  <c r="AL777" i="16"/>
  <c r="BI777" i="16" s="1"/>
  <c r="R779" i="16"/>
  <c r="AG777" i="16"/>
  <c r="AF777" i="16"/>
  <c r="AE777" i="16"/>
  <c r="BG777" i="16" s="1"/>
  <c r="AD777" i="16"/>
  <c r="BF777" i="16" s="1"/>
  <c r="AA778" i="16"/>
  <c r="V778" i="16"/>
  <c r="AB778" i="16" s="1"/>
  <c r="S778" i="16"/>
  <c r="AI777" i="16" l="1"/>
  <c r="AJ777" i="16" s="1"/>
  <c r="O779" i="16"/>
  <c r="Y778" i="16"/>
  <c r="P779" i="16" s="1"/>
  <c r="X778" i="16"/>
  <c r="AP778" i="16" s="1"/>
  <c r="Z778" i="16"/>
  <c r="AH778" i="16"/>
  <c r="AO779" i="16" l="1"/>
  <c r="BK778" i="16"/>
  <c r="BD779" i="16"/>
  <c r="AN777" i="16"/>
  <c r="BJ777" i="16" s="1"/>
  <c r="BH777" i="16"/>
  <c r="AC778" i="16"/>
  <c r="BE778" i="16" s="1"/>
  <c r="AA779" i="16"/>
  <c r="AG778" i="16"/>
  <c r="AF778" i="16"/>
  <c r="AE778" i="16"/>
  <c r="BG778" i="16" s="1"/>
  <c r="AD778" i="16"/>
  <c r="AL778" i="16"/>
  <c r="BI778" i="16" s="1"/>
  <c r="V779" i="16"/>
  <c r="AB779" i="16" s="1"/>
  <c r="S779" i="16"/>
  <c r="AI778" i="16" l="1"/>
  <c r="AJ778" i="16" s="1"/>
  <c r="BF778" i="16"/>
  <c r="Y779" i="16"/>
  <c r="X779" i="16"/>
  <c r="AP779" i="16" s="1"/>
  <c r="Z779" i="16"/>
  <c r="AH779" i="16"/>
  <c r="BK779" i="16" l="1"/>
  <c r="AN778" i="16"/>
  <c r="BJ778" i="16" s="1"/>
  <c r="BH778" i="16"/>
  <c r="AG779" i="16"/>
  <c r="AL779" i="16"/>
  <c r="BI779" i="16" s="1"/>
  <c r="AF779" i="16"/>
  <c r="AE779" i="16"/>
  <c r="BG779" i="16" s="1"/>
  <c r="AD779" i="16"/>
  <c r="BF779" i="16" s="1"/>
  <c r="AC779" i="16"/>
  <c r="BE779" i="16" s="1"/>
  <c r="AI779" i="16" l="1"/>
  <c r="AJ779" i="16" s="1"/>
  <c r="AN779" i="16" l="1"/>
  <c r="BH779" i="16"/>
  <c r="BJ779" i="1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<sst xmlns="http://schemas.openxmlformats.org/spreadsheetml/2006/main" count="14256" uniqueCount="213">
  <si>
    <t>QualStatus</t>
  </si>
  <si>
    <t>IssueAge</t>
  </si>
  <si>
    <t>Gender</t>
  </si>
  <si>
    <t>InitialBB</t>
  </si>
  <si>
    <t>InitialPols</t>
  </si>
  <si>
    <t>InitialPremium</t>
  </si>
  <si>
    <t>Benefit_Base_Bucket</t>
  </si>
  <si>
    <t>Percentage</t>
  </si>
  <si>
    <t>PolicyID</t>
  </si>
  <si>
    <t>SCPeriod</t>
  </si>
  <si>
    <t>CreditingStrategy</t>
  </si>
  <si>
    <t>valRate</t>
  </si>
  <si>
    <t>MGIR</t>
  </si>
  <si>
    <t>Bonus</t>
  </si>
  <si>
    <t>RollupType</t>
  </si>
  <si>
    <t>Rollup</t>
  </si>
  <si>
    <t>RollupDuration</t>
  </si>
  <si>
    <t>GLWBStartYear</t>
  </si>
  <si>
    <t>WaitPeriod</t>
  </si>
  <si>
    <t>N</t>
  </si>
  <si>
    <t>Female</t>
  </si>
  <si>
    <t>[0, 50000)</t>
  </si>
  <si>
    <t>Indexed</t>
  </si>
  <si>
    <t>Simple</t>
  </si>
  <si>
    <t>Fixed</t>
  </si>
  <si>
    <t>[100000, 200000)</t>
  </si>
  <si>
    <t>[200000, 500000)</t>
  </si>
  <si>
    <t>[50000, 100000)</t>
  </si>
  <si>
    <t>[500000, Inf)</t>
  </si>
  <si>
    <t>Male</t>
  </si>
  <si>
    <t>Q</t>
  </si>
  <si>
    <t>(Intercept)</t>
  </si>
  <si>
    <t>poly(pmin(0, Duration - SurrenderChargePeriod), 2, raw = TRUE)1</t>
  </si>
  <si>
    <t>poly(pmin(0, Duration - SurrenderChargePeriod), 2, raw = TRUE)2</t>
  </si>
  <si>
    <t>IncomeStartedY</t>
  </si>
  <si>
    <t>Benefit_Base_Bucket[100000, 200000)</t>
  </si>
  <si>
    <t>Benefit_Base_Bucket[200000, Inf)</t>
  </si>
  <si>
    <t>Benefit_Base_Bucket[50000, 100000)</t>
  </si>
  <si>
    <t>I(pmax(0, 4 - Duration))</t>
  </si>
  <si>
    <t>SurrenderChargePeriod</t>
  </si>
  <si>
    <t>I(Duration == SurrenderChargePeriod + 1)TRUE</t>
  </si>
  <si>
    <t>poly(if_else(Duration &gt; SurrenderChargePeriod, 1, 0)/pmax(1, pmin(3, Duration - SurrenderChargePeriod)), 2, raw = TRUE)1</t>
  </si>
  <si>
    <t>poly(if_else(Duration &gt; SurrenderChargePeriod, 1, 0)/pmax(1, pmin(3, Duration - SurrenderChargePeriod)), 2, raw = TRUE)2</t>
  </si>
  <si>
    <t>I(pmax(0.5, pmin(1, ITMness)))</t>
  </si>
  <si>
    <t>I(pmax(1, pmin(2, ITMness)))</t>
  </si>
  <si>
    <t>I(pmax(0, ChangeInTreasury))</t>
  </si>
  <si>
    <t>poly(pmin(0, Duration - SurrenderChargePeriod), 2, raw = TRUE)1:IncomeStartedY</t>
  </si>
  <si>
    <t>poly(pmin(0, Duration - SurrenderChargePeriod), 2, raw = TRUE)2:IncomeStartedY</t>
  </si>
  <si>
    <t>poly(pmin(0, Duration - SurrenderChargePeriod), 2, raw = TRUE)1:Benefit_Base_Bucket[100000, 200000)</t>
  </si>
  <si>
    <t>poly(pmin(0, Duration - SurrenderChargePeriod), 2, raw = TRUE)2:Benefit_Base_Bucket[100000, 200000)</t>
  </si>
  <si>
    <t>poly(pmin(0, Duration - SurrenderChargePeriod), 2, raw = TRUE)1:Benefit_Base_Bucket[200000, Inf)</t>
  </si>
  <si>
    <t>poly(pmin(0, Duration - SurrenderChargePeriod), 2, raw = TRUE)2:Benefit_Base_Bucket[200000, Inf)</t>
  </si>
  <si>
    <t>poly(pmin(0, Duration - SurrenderChargePeriod), 2, raw = TRUE)1:Benefit_Base_Bucket[50000, 100000)</t>
  </si>
  <si>
    <t>poly(pmin(0, Duration - SurrenderChargePeriod), 2, raw = TRUE)2:Benefit_Base_Bucket[50000, 100000)</t>
  </si>
  <si>
    <t>IncomeStartedY:Benefit_Base_Bucket[100000, 200000)</t>
  </si>
  <si>
    <t>IncomeStartedY:Benefit_Base_Bucket[200000, Inf)</t>
  </si>
  <si>
    <t>IncomeStartedY:Benefit_Base_Bucket[50000, 100000)</t>
  </si>
  <si>
    <t>IncomeStartedY:I(Duration == SurrenderChargePeriod + 1)TRUE</t>
  </si>
  <si>
    <t>Benefit_Base_Bucket[100000, 200000):I(Duration == SurrenderChargePeriod + 1)TRUE</t>
  </si>
  <si>
    <t>Benefit_Base_Bucket[200000, Inf):I(Duration == SurrenderChargePeriod + 1)TRUE</t>
  </si>
  <si>
    <t>Benefit_Base_Bucket[50000, 100000):I(Duration == SurrenderChargePeriod + 1)TRUE</t>
  </si>
  <si>
    <t>Benefit_Base_Bucket[100000, 200000):poly(if_else(Duration &gt; SurrenderChargePeriod, 1, 0)/pmax(1, pmin(3, Duration - SurrenderChargePeriod)), 2, raw = TRUE)1</t>
  </si>
  <si>
    <t>Benefit_Base_Bucket[200000, Inf):poly(if_else(Duration &gt; SurrenderChargePeriod, 1, 0)/pmax(1, pmin(3, Duration - SurrenderChargePeriod)), 2, raw = TRUE)1</t>
  </si>
  <si>
    <t>Benefit_Base_Bucket[50000, 100000):poly(if_else(Duration &gt; SurrenderChargePeriod, 1, 0)/pmax(1, pmin(3, Duration - SurrenderChargePeriod)), 2, raw = TRUE)1</t>
  </si>
  <si>
    <t>Benefit_Base_Bucket[100000, 200000):poly(if_else(Duration &gt; SurrenderChargePeriod, 1, 0)/pmax(1, pmin(3, Duration - SurrenderChargePeriod)), 2, raw = TRUE)2</t>
  </si>
  <si>
    <t>Benefit_Base_Bucket[200000, Inf):poly(if_else(Duration &gt; SurrenderChargePeriod, 1, 0)/pmax(1, pmin(3, Duration - SurrenderChargePeriod)), 2, raw = TRUE)2</t>
  </si>
  <si>
    <t>Benefit_Base_Bucket[50000, 100000):poly(if_else(Duration &gt; SurrenderChargePeriod, 1, 0)/pmax(1, pmin(3, Duration - SurrenderChargePeriod)), 2, raw = TRUE)2</t>
  </si>
  <si>
    <t>IncomeStartedY:I(pmax(0.5, pmin(1, ITMness)))</t>
  </si>
  <si>
    <t>Term</t>
  </si>
  <si>
    <t>Factor</t>
  </si>
  <si>
    <t>Policy Year</t>
  </si>
  <si>
    <t>SC period</t>
  </si>
  <si>
    <t>Income started</t>
  </si>
  <si>
    <t>Income start year</t>
  </si>
  <si>
    <t>Benefit base</t>
  </si>
  <si>
    <t>BB / AV (nominal ITMness)</t>
  </si>
  <si>
    <t>Change in treasury rates</t>
  </si>
  <si>
    <t>Duration - SC period</t>
  </si>
  <si>
    <t>Benefit base bucket</t>
  </si>
  <si>
    <t>[50000,100000)</t>
  </si>
  <si>
    <t>[100000,200000)</t>
  </si>
  <si>
    <t>[200000, Inf)</t>
  </si>
  <si>
    <t>Post-SC term</t>
  </si>
  <si>
    <t>Shock year</t>
  </si>
  <si>
    <t>Skew</t>
  </si>
  <si>
    <t>Month in policy year</t>
  </si>
  <si>
    <t>Even except for shock year (shock year shown below)</t>
  </si>
  <si>
    <t>Final lapse rate</t>
  </si>
  <si>
    <t>Before income activation, we assume policyholders take a % of their free amount, shown below:</t>
  </si>
  <si>
    <t>Policy year</t>
  </si>
  <si>
    <t>Utilization</t>
  </si>
  <si>
    <t>The free amount is 5% per year or the RMD % (for qualified contracts)</t>
  </si>
  <si>
    <t>Attained age</t>
  </si>
  <si>
    <t>Multiplicative factor to IAM 2012</t>
  </si>
  <si>
    <t>Row Labels</t>
  </si>
  <si>
    <t>Sum of InitialPremium</t>
  </si>
  <si>
    <t>Column Labels</t>
  </si>
  <si>
    <t>Decrements_Lapse</t>
  </si>
  <si>
    <t>Decrements_Mort</t>
  </si>
  <si>
    <t>Decrements_PWD</t>
  </si>
  <si>
    <t>Commission</t>
  </si>
  <si>
    <t>Expenses</t>
  </si>
  <si>
    <t>EOPAV</t>
  </si>
  <si>
    <t>EOPStatReserve</t>
  </si>
  <si>
    <t>EOPTaxReserve</t>
  </si>
  <si>
    <t>dacTaxImpact</t>
  </si>
  <si>
    <t>InSCPReserve</t>
  </si>
  <si>
    <t>TotalNetCashflow</t>
  </si>
  <si>
    <t>EOPHedgeAssets</t>
  </si>
  <si>
    <t>HedgeGains</t>
  </si>
  <si>
    <t>Wait periods</t>
  </si>
  <si>
    <t>Base product features</t>
  </si>
  <si>
    <t>Surrender charge period</t>
  </si>
  <si>
    <t>10 years</t>
  </si>
  <si>
    <t>Issue ages</t>
  </si>
  <si>
    <t>40-80</t>
  </si>
  <si>
    <t>Minimum premium</t>
  </si>
  <si>
    <t>Penalty free withdrawals</t>
  </si>
  <si>
    <t>Withdrawal charges</t>
  </si>
  <si>
    <t>Surrender charges and MVA apply in most circumstances</t>
  </si>
  <si>
    <t>Year</t>
  </si>
  <si>
    <t>Surrender charge</t>
  </si>
  <si>
    <t>11+</t>
  </si>
  <si>
    <t>Waivers</t>
  </si>
  <si>
    <t>Nursing home and terminal illness</t>
  </si>
  <si>
    <t>Death benefit</t>
  </si>
  <si>
    <t>Full contract value and portion of current index growth</t>
  </si>
  <si>
    <t>Plan types</t>
  </si>
  <si>
    <t>Non-qualified, traditional IRA, roth IRA</t>
  </si>
  <si>
    <t>GLWB product features</t>
  </si>
  <si>
    <t>Min activation age</t>
  </si>
  <si>
    <t>Activation waiting period</t>
  </si>
  <si>
    <t>30 days</t>
  </si>
  <si>
    <t>Benefit base bonus</t>
  </si>
  <si>
    <t>30% on initial premium</t>
  </si>
  <si>
    <t>Benefit base rollup</t>
  </si>
  <si>
    <t>10% simple for 10 years</t>
  </si>
  <si>
    <t>Rider charges</t>
  </si>
  <si>
    <t>Pre-activation: 0.5% per annum
Post-activation: 1.5% per annum</t>
  </si>
  <si>
    <t>Nursing home multiplier</t>
  </si>
  <si>
    <t>Multiplier to lifetime income withdrawal if stipulations are met</t>
  </si>
  <si>
    <t>Payout factors</t>
  </si>
  <si>
    <t>Based on attained age of younger life on Max(Benefit base, contract value)</t>
  </si>
  <si>
    <t>Age</t>
  </si>
  <si>
    <t>Single Life</t>
  </si>
  <si>
    <t>50–55</t>
  </si>
  <si>
    <t>Premium</t>
  </si>
  <si>
    <t>EOPCSV</t>
  </si>
  <si>
    <t>Spread</t>
  </si>
  <si>
    <t>Quarter</t>
  </si>
  <si>
    <t>Total net cashflow</t>
  </si>
  <si>
    <t>Ceding commission</t>
  </si>
  <si>
    <t>Maximum premium</t>
  </si>
  <si>
    <t>Projection month</t>
  </si>
  <si>
    <t>Hedge gains</t>
  </si>
  <si>
    <t>AttainedAge</t>
  </si>
  <si>
    <t>IAM 2012 Basic</t>
  </si>
  <si>
    <t>Best estimate mortality (pre-improvement)</t>
  </si>
  <si>
    <t>Mortality improvement</t>
  </si>
  <si>
    <t>Mortality improvement (applied from 2012)</t>
  </si>
  <si>
    <t>Baseline mortality</t>
  </si>
  <si>
    <t>Final mortality</t>
  </si>
  <si>
    <t>FPW %</t>
  </si>
  <si>
    <t>GLWB activated</t>
  </si>
  <si>
    <t>Non-systematic PWD rate</t>
  </si>
  <si>
    <t>Lapse skew</t>
  </si>
  <si>
    <t>Non-dynamic</t>
  </si>
  <si>
    <t>Base component</t>
  </si>
  <si>
    <t>Dynamic component</t>
  </si>
  <si>
    <t>Dynamic</t>
  </si>
  <si>
    <t>BOP AV</t>
  </si>
  <si>
    <t>BOP Benefit base</t>
  </si>
  <si>
    <t>Rider charge</t>
  </si>
  <si>
    <t>Credited rate</t>
  </si>
  <si>
    <t>Equity kicker</t>
  </si>
  <si>
    <t>Credited rates</t>
  </si>
  <si>
    <t>Final credited rate</t>
  </si>
  <si>
    <t>Withdrawal rate</t>
  </si>
  <si>
    <t>Systematic withdrawal</t>
  </si>
  <si>
    <t>Rollup rate</t>
  </si>
  <si>
    <t>AV persistency</t>
  </si>
  <si>
    <t>Lives persistency</t>
  </si>
  <si>
    <t>Pre-decrement AV</t>
  </si>
  <si>
    <t>Mortality</t>
  </si>
  <si>
    <t>Lapse</t>
  </si>
  <si>
    <t>PWD</t>
  </si>
  <si>
    <t>Surrender charges</t>
  </si>
  <si>
    <t>Interest credits</t>
  </si>
  <si>
    <t>EOP AV</t>
  </si>
  <si>
    <t>Age band</t>
  </si>
  <si>
    <t>Chargebacks</t>
  </si>
  <si>
    <t>Bonus comp</t>
  </si>
  <si>
    <t>Lives</t>
  </si>
  <si>
    <t>BB persistency</t>
  </si>
  <si>
    <t>Street + Override</t>
  </si>
  <si>
    <t>Single policies</t>
  </si>
  <si>
    <t>Net index credit reimbursement</t>
  </si>
  <si>
    <t>Projection mont</t>
  </si>
  <si>
    <t>Distribution Period in Years</t>
  </si>
  <si>
    <t>RMDRate</t>
  </si>
  <si>
    <t>Raw cashflows from R -&gt;</t>
  </si>
  <si>
    <t>Total liability cashflow</t>
  </si>
  <si>
    <t>Pre-cede COF</t>
  </si>
  <si>
    <t>Date</t>
  </si>
  <si>
    <t>26N Total net cashflow for ceding commission</t>
  </si>
  <si>
    <t>Premium financing charge</t>
  </si>
  <si>
    <t>Sanity counter</t>
  </si>
  <si>
    <t>Historical view</t>
  </si>
  <si>
    <t>Ceding commission ($)</t>
  </si>
  <si>
    <t>Pricing date</t>
  </si>
  <si>
    <t>BBB semi-annual yield to worst</t>
  </si>
  <si>
    <t>Current BBB</t>
  </si>
  <si>
    <t>Net transfer to reinsurer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</si>
</sst>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0.000%"/>
    <numFmt numFmtId="167" formatCode="0.0000000%"/>
    <numFmt numFmtId="168" formatCode="0.0000000"/>
    <numFmt numFmtId="169" formatCode="&quot;$&quot;#,##0.000000000_);[Red]\(&quot;$&quot;#,##0.000000000\)"/>
    <numFmt numFmtId="170" formatCode="0.0000"/>
    <numFmt numFmtId="171" formatCode="0.0000000000000000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i/>
      <sz val="11"/>
      <color theme="1"/>
      <name val="Times New Roman"/>
      <family val="1"/>
    </font>
    <font>
      <sz val="8"/>
      <color rgb="FF333333"/>
      <name val="Arial"/>
      <family val="2"/>
    </font>
    <font>
      <b/>
      <sz val="8"/>
      <color rgb="FF333333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/>
        <bgColor indexed="64"/>
      </patternFill>
    </fill>
    <fill>
      <patternFill patternType="solid">
        <fgColor rgb="FFDCF2FF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60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9" fontId="0" fillId="0" borderId="0" xfId="0" applyNumberFormat="1"/>
    <xf numFmtId="0" fontId="9" fillId="5" borderId="4" xfId="10"/>
    <xf numFmtId="0" fontId="0" fillId="0" borderId="0" xfId="0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0" fillId="0" borderId="0" xfId="0" applyAlignment="1">
      <alignment horizontal="left" indent="1"/>
    </xf>
    <xf numFmtId="0" fontId="18" fillId="33" borderId="0" xfId="0" applyFont="1" applyFill="1" applyAlignment="1">
      <alignment horizontal="centerContinuous" vertical="center"/>
    </xf>
    <xf numFmtId="0" fontId="19" fillId="0" borderId="0" xfId="0" applyFont="1"/>
    <xf numFmtId="0" fontId="19" fillId="0" borderId="0" xfId="0" applyFont="1" applyAlignment="1">
      <alignment horizontal="left" vertical="top"/>
    </xf>
    <xf numFmtId="3" fontId="19" fillId="0" borderId="0" xfId="0" applyNumberFormat="1" applyFont="1" applyAlignment="1">
      <alignment horizontal="left" vertical="top"/>
    </xf>
    <xf numFmtId="9" fontId="19" fillId="0" borderId="0" xfId="0" applyNumberFormat="1" applyFont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9" fontId="19" fillId="0" borderId="0" xfId="0" applyNumberFormat="1" applyFont="1" applyAlignment="1">
      <alignment horizontal="center" vertical="top"/>
    </xf>
    <xf numFmtId="0" fontId="21" fillId="0" borderId="0" xfId="0" applyFont="1" applyAlignment="1">
      <alignment horizontal="left" vertical="top"/>
    </xf>
    <xf numFmtId="0" fontId="20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10" fontId="19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right" vertical="top"/>
    </xf>
    <xf numFmtId="0" fontId="22" fillId="0" borderId="0" xfId="0" applyFont="1" applyAlignment="1">
      <alignment horizontal="left" vertical="top"/>
    </xf>
    <xf numFmtId="165" fontId="0" fillId="0" borderId="0" xfId="43" applyNumberFormat="1" applyFont="1"/>
    <xf numFmtId="10" fontId="0" fillId="0" borderId="0" xfId="0" applyNumberFormat="1"/>
    <xf numFmtId="10" fontId="0" fillId="0" borderId="0" xfId="1" applyNumberFormat="1" applyFont="1"/>
    <xf numFmtId="43" fontId="0" fillId="0" borderId="0" xfId="43" applyFont="1"/>
    <xf numFmtId="43" fontId="0" fillId="0" borderId="0" xfId="0" applyNumberFormat="1"/>
    <xf numFmtId="10" fontId="19" fillId="0" borderId="0" xfId="1" applyNumberFormat="1" applyFont="1"/>
    <xf numFmtId="165" fontId="0" fillId="0" borderId="12" xfId="43" applyNumberFormat="1" applyFont="1" applyBorder="1"/>
    <xf numFmtId="165" fontId="0" fillId="0" borderId="13" xfId="43" applyNumberFormat="1" applyFont="1" applyBorder="1"/>
    <xf numFmtId="165" fontId="0" fillId="0" borderId="0" xfId="43" applyNumberFormat="1" applyFont="1" applyBorder="1"/>
    <xf numFmtId="165" fontId="0" fillId="0" borderId="15" xfId="43" applyNumberFormat="1" applyFont="1" applyBorder="1"/>
    <xf numFmtId="165" fontId="0" fillId="0" borderId="10" xfId="43" applyNumberFormat="1" applyFont="1" applyBorder="1"/>
    <xf numFmtId="165" fontId="0" fillId="0" borderId="17" xfId="43" applyNumberFormat="1" applyFont="1" applyBorder="1"/>
    <xf numFmtId="165" fontId="0" fillId="0" borderId="11" xfId="43" applyNumberFormat="1" applyFont="1" applyBorder="1"/>
    <xf numFmtId="165" fontId="0" fillId="0" borderId="14" xfId="43" applyNumberFormat="1" applyFont="1" applyBorder="1"/>
    <xf numFmtId="165" fontId="0" fillId="0" borderId="16" xfId="43" applyNumberFormat="1" applyFont="1" applyBorder="1"/>
    <xf numFmtId="164" fontId="19" fillId="0" borderId="0" xfId="0" applyNumberFormat="1" applyFont="1" applyAlignment="1">
      <alignment horizontal="center" vertical="top"/>
    </xf>
    <xf numFmtId="11" fontId="0" fillId="0" borderId="0" xfId="0" applyNumberFormat="1"/>
    <xf numFmtId="166" fontId="0" fillId="0" borderId="0" xfId="1" applyNumberFormat="1" applyFont="1"/>
    <xf numFmtId="167" fontId="0" fillId="0" borderId="0" xfId="1" applyNumberFormat="1" applyFon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171" fontId="0" fillId="0" borderId="0" xfId="0" applyNumberFormat="1"/>
    <xf numFmtId="0" fontId="24" fillId="34" borderId="0" xfId="0" applyFont="1" applyFill="1" applyAlignment="1">
      <alignment horizontal="center" vertical="center" wrapText="1"/>
    </xf>
    <xf numFmtId="0" fontId="23" fillId="34" borderId="0" xfId="0" applyFont="1" applyFill="1" applyAlignment="1">
      <alignment horizontal="center" vertical="center" wrapText="1"/>
    </xf>
    <xf numFmtId="0" fontId="16" fillId="35" borderId="0" xfId="0" applyFont="1" applyFill="1" applyAlignment="1">
      <alignment horizontal="left"/>
    </xf>
    <xf numFmtId="0" fontId="16" fillId="35" borderId="0" xfId="0" applyFont="1" applyFill="1"/>
    <xf numFmtId="0" fontId="16" fillId="0" borderId="0" xfId="0" applyFont="1" applyAlignment="1">
      <alignment horizontal="right"/>
    </xf>
    <xf numFmtId="0" fontId="16" fillId="0" borderId="0" xfId="0" applyFont="1"/>
    <xf numFmtId="14" fontId="0" fillId="0" borderId="0" xfId="0" applyNumberFormat="1"/>
    <xf numFmtId="0" fontId="0" fillId="0" borderId="18" xfId="0" applyBorder="1"/>
    <xf numFmtId="0" fontId="0" fillId="0" borderId="19" xfId="0" applyBorder="1"/>
    <xf numFmtId="0" fontId="0" fillId="0" borderId="10" xfId="0" applyBorder="1"/>
    <xf numFmtId="0" fontId="0" fillId="0" borderId="10" xfId="0" applyBorder="1" applyAlignment="1">
      <alignment horizontal="right"/>
    </xf>
    <xf numFmtId="165" fontId="16" fillId="0" borderId="0" xfId="0" applyNumberFormat="1" applyFont="1"/>
    <xf numFmtId="0" fontId="19" fillId="0" borderId="0" xfId="0" applyFont="1" applyAlignment="1">
      <alignment horizontal="left" vertical="top" wrapText="1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43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numFmt numFmtId="165" formatCode="_(* #,##0_);_(* \(#,##0\);_(* &quot;-&quot;??_);_(@_)"/>
    </dxf>
    <dxf>
      <numFmt numFmtId="164" formatCode="0.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ramerHowell\Documents\Trellis%20deal%20model%202025%2009%2017%20with%20reference%20rate%20calculator.xlsx" TargetMode="External"/><Relationship Id="rId1" Type="http://schemas.openxmlformats.org/officeDocument/2006/relationships/externalLinkPath" Target="Trellis%20deal%20model%202025%2009%2017%20with%20reference%20rate%20calcula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Net yield"/>
      <sheetName val="B_MYGA"/>
      <sheetName val="B_GLWB"/>
      <sheetName val="Remove hedge gains"/>
      <sheetName val="Full tax benefit"/>
      <sheetName val="Reflect Munich hedging"/>
      <sheetName val="Fix overrides"/>
      <sheetName val="Coinsurance"/>
      <sheetName val="Coinsurance (with NOL)"/>
      <sheetName val="COF approach"/>
      <sheetName val="COF demonstration over time"/>
      <sheetName val="Output&gt;&gt;"/>
      <sheetName val="GLWB"/>
      <sheetName val="MYGA"/>
    </sheetNames>
    <sheetDataSet>
      <sheetData sheetId="0">
        <row r="3">
          <cell r="C3">
            <v>0.21</v>
          </cell>
        </row>
        <row r="4">
          <cell r="C4">
            <v>1</v>
          </cell>
        </row>
        <row r="5">
          <cell r="C5">
            <v>0.02</v>
          </cell>
        </row>
        <row r="6">
          <cell r="C6">
            <v>8.5000000000000006E-3</v>
          </cell>
        </row>
        <row r="7">
          <cell r="C7">
            <v>0.91</v>
          </cell>
        </row>
        <row r="8">
          <cell r="C8">
            <v>1.5E-3</v>
          </cell>
        </row>
        <row r="9">
          <cell r="C9">
            <v>0</v>
          </cell>
        </row>
        <row r="12">
          <cell r="C12">
            <v>0.4</v>
          </cell>
        </row>
        <row r="13">
          <cell r="C13">
            <v>0.02</v>
          </cell>
        </row>
        <row r="16">
          <cell r="C16">
            <v>4.4999999999999998E-2</v>
          </cell>
        </row>
        <row r="17">
          <cell r="C17">
            <v>0</v>
          </cell>
        </row>
        <row r="18">
          <cell r="C18">
            <v>0.01</v>
          </cell>
        </row>
        <row r="19">
          <cell r="C19">
            <v>0</v>
          </cell>
        </row>
        <row r="22">
          <cell r="C22">
            <v>1.0200000000000001E-2</v>
          </cell>
        </row>
        <row r="23">
          <cell r="C23">
            <v>1.5800000000000002E-2</v>
          </cell>
        </row>
        <row r="24">
          <cell r="C24">
            <v>0.35</v>
          </cell>
        </row>
        <row r="25">
          <cell r="C25">
            <v>5.0000000000000001E-3</v>
          </cell>
        </row>
        <row r="26">
          <cell r="C26">
            <v>0.02</v>
          </cell>
        </row>
        <row r="27">
          <cell r="C27">
            <v>3.25</v>
          </cell>
        </row>
        <row r="28">
          <cell r="C28">
            <v>0.1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ramer Howell" refreshedDate="45827.547441550923" createdVersion="8" refreshedVersion="8" minRefreshableVersion="3" recordCount="2800" xr:uid="{A4192B7B-F9C8-4089-B896-F437FBC8470D}">
  <cacheSource type="worksheet">
    <worksheetSource ref="T5:AL2805" sheet="Pricing inforce"/>
  </cacheSource>
  <cacheFields count="19">
    <cacheField name="QualStatus" numFmtId="0">
      <sharedItems/>
    </cacheField>
    <cacheField name="IssueAge" numFmtId="0">
      <sharedItems containsSemiMixedTypes="0" containsString="0" containsNumber="1" containsInteger="1" minValue="57" maxValue="77" count="5">
        <n v="57"/>
        <n v="62"/>
        <n v="67"/>
        <n v="72"/>
        <n v="77"/>
      </sharedItems>
    </cacheField>
    <cacheField name="Gender" numFmtId="0">
      <sharedItems/>
    </cacheField>
    <cacheField name="InitialBB" numFmtId="0">
      <sharedItems containsSemiMixedTypes="0" containsString="0" containsNumber="1" minValue="15.8502093387039" maxValue="1547360.33684655"/>
    </cacheField>
    <cacheField name="InitialPols" numFmtId="0">
      <sharedItems containsSemiMixedTypes="0" containsString="0" containsNumber="1" minValue="3.1062263339729201E-4" maxValue="5.7512535508768199"/>
    </cacheField>
    <cacheField name="InitialPremium" numFmtId="0">
      <sharedItems containsSemiMixedTypes="0" containsString="0" containsNumber="1" minValue="12.1924687220799" maxValue="1190277.1821896499"/>
    </cacheField>
    <cacheField name="Benefit_Base_Bucket" numFmtId="0">
      <sharedItems count="5">
        <s v="[0, 50000)"/>
        <s v="[100000, 200000)"/>
        <s v="[200000, 500000)"/>
        <s v="[50000, 100000)"/>
        <s v="[500000, Inf)"/>
      </sharedItems>
    </cacheField>
    <cacheField name="Percentage" numFmtId="0">
      <sharedItems containsSemiMixedTypes="0" containsString="0" containsNumber="1" minValue="2.1517827169109801E-4" maxValue="0.343070839343111"/>
    </cacheField>
    <cacheField name="CreditingStrategy" numFmtId="0">
      <sharedItems/>
    </cacheField>
    <cacheField name="PolicyID" numFmtId="0">
      <sharedItems containsSemiMixedTypes="0" containsString="0" containsNumber="1" containsInteger="1" minValue="1" maxValue="2800"/>
    </cacheField>
    <cacheField name="SCPeriod" numFmtId="0">
      <sharedItems containsSemiMixedTypes="0" containsString="0" containsNumber="1" containsInteger="1" minValue="10" maxValue="10"/>
    </cacheField>
    <cacheField name="valRate" numFmtId="0">
      <sharedItems containsSemiMixedTypes="0" containsString="0" containsNumber="1" minValue="4.7500000000000001E-2" maxValue="4.7500000000000001E-2"/>
    </cacheField>
    <cacheField name="MGIR" numFmtId="0">
      <sharedItems containsSemiMixedTypes="0" containsString="0" containsNumber="1" minValue="0.01" maxValue="0.01"/>
    </cacheField>
    <cacheField name="Bonus" numFmtId="0">
      <sharedItems containsSemiMixedTypes="0" containsString="0" containsNumber="1" containsInteger="1" minValue="0" maxValue="0"/>
    </cacheField>
    <cacheField name="RollupType" numFmtId="0">
      <sharedItems/>
    </cacheField>
    <cacheField name="Rollup" numFmtId="0">
      <sharedItems containsSemiMixedTypes="0" containsString="0" containsNumber="1" minValue="0.1" maxValue="0.1"/>
    </cacheField>
    <cacheField name="RollupDuration" numFmtId="0">
      <sharedItems containsSemiMixedTypes="0" containsString="0" containsNumber="1" containsInteger="1" minValue="10" maxValue="10"/>
    </cacheField>
    <cacheField name="GLWBStartYear" numFmtId="0">
      <sharedItems containsSemiMixedTypes="0" containsString="0" containsNumber="1" containsInteger="1" minValue="1" maxValue="99"/>
    </cacheField>
    <cacheField name="WaitPeriod" numFmtId="0">
      <sharedItems containsSemiMixedTypes="0" containsString="0" containsNumber="1" containsInteger="1" minValue="0" maxValue="98" count="14">
        <n v="0"/>
        <n v="1"/>
        <n v="2"/>
        <n v="3"/>
        <n v="4"/>
        <n v="5"/>
        <n v="6"/>
        <n v="7"/>
        <n v="8"/>
        <n v="9"/>
        <n v="11"/>
        <n v="14"/>
        <n v="19"/>
        <n v="9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00">
  <r>
    <s v="N"/>
    <x v="0"/>
    <s v="Female"/>
    <n v="37.616141043469099"/>
    <n v="1.34753542654191E-3"/>
    <n v="28.935493110360799"/>
    <x v="0"/>
    <n v="3.1837884953406302E-4"/>
    <s v="Fixed"/>
    <n v="1"/>
    <n v="10"/>
    <n v="4.7500000000000001E-2"/>
    <n v="0.01"/>
    <n v="0"/>
    <s v="Simple"/>
    <n v="0.1"/>
    <n v="10"/>
    <n v="1"/>
    <x v="0"/>
  </r>
  <r>
    <s v="N"/>
    <x v="0"/>
    <s v="Female"/>
    <n v="112.848423130407"/>
    <n v="4.0426062796257399E-3"/>
    <n v="86.8064793310824"/>
    <x v="0"/>
    <n v="9.5513654860218699E-4"/>
    <s v="Indexed"/>
    <n v="2"/>
    <n v="10"/>
    <n v="4.7500000000000001E-2"/>
    <n v="0.01"/>
    <n v="0"/>
    <s v="Simple"/>
    <n v="0.1"/>
    <n v="10"/>
    <n v="1"/>
    <x v="0"/>
  </r>
  <r>
    <s v="N"/>
    <x v="0"/>
    <s v="Female"/>
    <n v="25.423096506780499"/>
    <n v="9.1073997079316898E-4"/>
    <n v="19.556228082138901"/>
    <x v="0"/>
    <n v="2.1517827169109801E-4"/>
    <s v="Fixed"/>
    <n v="3"/>
    <n v="10"/>
    <n v="4.7500000000000001E-2"/>
    <n v="0.01"/>
    <n v="0"/>
    <s v="Simple"/>
    <n v="0.1"/>
    <n v="10"/>
    <n v="2"/>
    <x v="1"/>
  </r>
  <r>
    <s v="N"/>
    <x v="0"/>
    <s v="Female"/>
    <n v="76.269289520341601"/>
    <n v="2.7322199123795102E-3"/>
    <n v="58.668684246416603"/>
    <x v="0"/>
    <n v="6.4553481507329295E-4"/>
    <s v="Indexed"/>
    <n v="4"/>
    <n v="10"/>
    <n v="4.7500000000000001E-2"/>
    <n v="0.01"/>
    <n v="0"/>
    <s v="Simple"/>
    <n v="0.1"/>
    <n v="10"/>
    <n v="2"/>
    <x v="1"/>
  </r>
  <r>
    <s v="N"/>
    <x v="0"/>
    <s v="Female"/>
    <n v="73.677979845300001"/>
    <n v="2.6393905712670299E-3"/>
    <n v="56.675369111769299"/>
    <x v="0"/>
    <n v="6.2360225712768005E-4"/>
    <s v="Fixed"/>
    <n v="5"/>
    <n v="10"/>
    <n v="4.7500000000000001E-2"/>
    <n v="0.01"/>
    <n v="0"/>
    <s v="Simple"/>
    <n v="0.1"/>
    <n v="10"/>
    <n v="3"/>
    <x v="2"/>
  </r>
  <r>
    <s v="N"/>
    <x v="0"/>
    <s v="Female"/>
    <n v="221.0339395359"/>
    <n v="7.9181717138010806E-3"/>
    <n v="170.02610733530801"/>
    <x v="0"/>
    <n v="1.8708067713830399E-3"/>
    <s v="Indexed"/>
    <n v="6"/>
    <n v="10"/>
    <n v="4.7500000000000001E-2"/>
    <n v="0.01"/>
    <n v="0"/>
    <s v="Simple"/>
    <n v="0.1"/>
    <n v="10"/>
    <n v="3"/>
    <x v="2"/>
  </r>
  <r>
    <s v="N"/>
    <x v="0"/>
    <s v="Female"/>
    <n v="107.928367081278"/>
    <n v="3.8663534891251999E-3"/>
    <n v="83.021820831752294"/>
    <x v="0"/>
    <n v="9.1349373939550503E-4"/>
    <s v="Fixed"/>
    <n v="7"/>
    <n v="10"/>
    <n v="4.7500000000000001E-2"/>
    <n v="0.01"/>
    <n v="0"/>
    <s v="Simple"/>
    <n v="0.1"/>
    <n v="10"/>
    <n v="4"/>
    <x v="3"/>
  </r>
  <r>
    <s v="N"/>
    <x v="0"/>
    <s v="Female"/>
    <n v="323.78510124383399"/>
    <n v="1.15990604673756E-2"/>
    <n v="249.06546249525701"/>
    <x v="0"/>
    <n v="2.74048121818651E-3"/>
    <s v="Indexed"/>
    <n v="8"/>
    <n v="10"/>
    <n v="4.7500000000000001E-2"/>
    <n v="0.01"/>
    <n v="0"/>
    <s v="Simple"/>
    <n v="0.1"/>
    <n v="10"/>
    <n v="4"/>
    <x v="3"/>
  </r>
  <r>
    <s v="N"/>
    <x v="0"/>
    <s v="Female"/>
    <n v="154.42815930740099"/>
    <n v="5.5321308818441798E-3"/>
    <n v="118.79089177492401"/>
    <x v="0"/>
    <n v="1.3070628281390299E-3"/>
    <s v="Fixed"/>
    <n v="9"/>
    <n v="10"/>
    <n v="4.7500000000000001E-2"/>
    <n v="0.01"/>
    <n v="0"/>
    <s v="Simple"/>
    <n v="0.1"/>
    <n v="10"/>
    <n v="5"/>
    <x v="4"/>
  </r>
  <r>
    <s v="N"/>
    <x v="0"/>
    <s v="Female"/>
    <n v="463.28447792220402"/>
    <n v="1.65963926455325E-2"/>
    <n v="356.37267532477199"/>
    <x v="0"/>
    <n v="3.9211884844170897E-3"/>
    <s v="Indexed"/>
    <n v="10"/>
    <n v="10"/>
    <n v="4.7500000000000001E-2"/>
    <n v="0.01"/>
    <n v="0"/>
    <s v="Simple"/>
    <n v="0.1"/>
    <n v="10"/>
    <n v="5"/>
    <x v="4"/>
  </r>
  <r>
    <s v="N"/>
    <x v="0"/>
    <s v="Female"/>
    <n v="215.713490988795"/>
    <n v="7.7275755307946404E-3"/>
    <n v="165.93345460676599"/>
    <x v="0"/>
    <n v="1.8257750844411301E-3"/>
    <s v="Fixed"/>
    <n v="11"/>
    <n v="10"/>
    <n v="4.7500000000000001E-2"/>
    <n v="0.01"/>
    <n v="0"/>
    <s v="Simple"/>
    <n v="0.1"/>
    <n v="10"/>
    <n v="6"/>
    <x v="5"/>
  </r>
  <r>
    <s v="N"/>
    <x v="0"/>
    <s v="Female"/>
    <n v="647.14047296638603"/>
    <n v="2.31827265923839E-2"/>
    <n v="497.80036382029698"/>
    <x v="0"/>
    <n v="5.4773252533233804E-3"/>
    <s v="Indexed"/>
    <n v="12"/>
    <n v="10"/>
    <n v="4.7500000000000001E-2"/>
    <n v="0.01"/>
    <n v="0"/>
    <s v="Simple"/>
    <n v="0.1"/>
    <n v="10"/>
    <n v="6"/>
    <x v="5"/>
  </r>
  <r>
    <s v="N"/>
    <x v="0"/>
    <s v="Female"/>
    <n v="293.97456567396398"/>
    <n v="1.0531147820031801E-2"/>
    <n v="226.134281287665"/>
    <x v="0"/>
    <n v="2.4881681484390998E-3"/>
    <s v="Fixed"/>
    <n v="13"/>
    <n v="10"/>
    <n v="4.7500000000000001E-2"/>
    <n v="0.01"/>
    <n v="0"/>
    <s v="Simple"/>
    <n v="0.1"/>
    <n v="10"/>
    <n v="7"/>
    <x v="6"/>
  </r>
  <r>
    <s v="N"/>
    <x v="0"/>
    <s v="Female"/>
    <n v="881.92369702189296"/>
    <n v="3.1593443460095502E-2"/>
    <n v="678.40284386299402"/>
    <x v="0"/>
    <n v="7.4645044453172998E-3"/>
    <s v="Indexed"/>
    <n v="14"/>
    <n v="10"/>
    <n v="4.7500000000000001E-2"/>
    <n v="0.01"/>
    <n v="0"/>
    <s v="Simple"/>
    <n v="0.1"/>
    <n v="10"/>
    <n v="7"/>
    <x v="6"/>
  </r>
  <r>
    <s v="N"/>
    <x v="0"/>
    <s v="Female"/>
    <n v="390.575181768807"/>
    <n v="1.3991703549635999E-2"/>
    <n v="300.44244751446701"/>
    <x v="0"/>
    <n v="3.3057850587174999E-3"/>
    <s v="Fixed"/>
    <n v="15"/>
    <n v="10"/>
    <n v="4.7500000000000001E-2"/>
    <n v="0.01"/>
    <n v="0"/>
    <s v="Simple"/>
    <n v="0.1"/>
    <n v="10"/>
    <n v="8"/>
    <x v="7"/>
  </r>
  <r>
    <s v="N"/>
    <x v="0"/>
    <s v="Female"/>
    <n v="1171.7255453064199"/>
    <n v="4.1975110648908E-2"/>
    <n v="901.32734254340096"/>
    <x v="0"/>
    <n v="9.9173551761524998E-3"/>
    <s v="Indexed"/>
    <n v="16"/>
    <n v="10"/>
    <n v="4.7500000000000001E-2"/>
    <n v="0.01"/>
    <n v="0"/>
    <s v="Simple"/>
    <n v="0.1"/>
    <n v="10"/>
    <n v="8"/>
    <x v="7"/>
  </r>
  <r>
    <s v="N"/>
    <x v="0"/>
    <s v="Female"/>
    <n v="847.75257590823401"/>
    <n v="3.0369320118679401E-2"/>
    <n v="652.11736608325702"/>
    <x v="0"/>
    <n v="7.1752838627252803E-3"/>
    <s v="Fixed"/>
    <n v="17"/>
    <n v="10"/>
    <n v="4.7500000000000001E-2"/>
    <n v="0.01"/>
    <n v="0"/>
    <s v="Simple"/>
    <n v="0.1"/>
    <n v="10"/>
    <n v="9"/>
    <x v="8"/>
  </r>
  <r>
    <s v="N"/>
    <x v="0"/>
    <s v="Female"/>
    <n v="2543.2577277247001"/>
    <n v="9.1107960356038201E-2"/>
    <n v="1956.3520982497701"/>
    <x v="0"/>
    <n v="2.1525851588175798E-2"/>
    <s v="Indexed"/>
    <n v="18"/>
    <n v="10"/>
    <n v="4.7500000000000001E-2"/>
    <n v="0.01"/>
    <n v="0"/>
    <s v="Simple"/>
    <n v="0.1"/>
    <n v="10"/>
    <n v="9"/>
    <x v="8"/>
  </r>
  <r>
    <s v="N"/>
    <x v="0"/>
    <s v="Female"/>
    <n v="1051.0401551770999"/>
    <n v="3.7651758115819799E-2"/>
    <n v="808.49242705931204"/>
    <x v="0"/>
    <n v="8.8958874072886194E-3"/>
    <s v="Fixed"/>
    <n v="19"/>
    <n v="10"/>
    <n v="4.7500000000000001E-2"/>
    <n v="0.01"/>
    <n v="0"/>
    <s v="Simple"/>
    <n v="0.1"/>
    <n v="10"/>
    <n v="10"/>
    <x v="9"/>
  </r>
  <r>
    <s v="N"/>
    <x v="0"/>
    <s v="Female"/>
    <n v="3153.12046553132"/>
    <n v="0.112955274347459"/>
    <n v="2425.4772811779299"/>
    <x v="0"/>
    <n v="2.6687662221865902E-2"/>
    <s v="Indexed"/>
    <n v="20"/>
    <n v="10"/>
    <n v="4.7500000000000001E-2"/>
    <n v="0.01"/>
    <n v="0"/>
    <s v="Simple"/>
    <n v="0.1"/>
    <n v="10"/>
    <n v="10"/>
    <x v="9"/>
  </r>
  <r>
    <s v="N"/>
    <x v="0"/>
    <s v="Female"/>
    <n v="4402.7687937269702"/>
    <n v="0.15772183854702901"/>
    <n v="3386.7452259438201"/>
    <x v="0"/>
    <n v="3.7264547197741797E-2"/>
    <s v="Fixed"/>
    <n v="21"/>
    <n v="10"/>
    <n v="4.7500000000000001E-2"/>
    <n v="0.01"/>
    <n v="0"/>
    <s v="Simple"/>
    <n v="0.1"/>
    <n v="10"/>
    <n v="12"/>
    <x v="10"/>
  </r>
  <r>
    <s v="N"/>
    <x v="0"/>
    <s v="Female"/>
    <n v="13208.306381180901"/>
    <n v="0.473165515641087"/>
    <n v="10160.235677831501"/>
    <x v="0"/>
    <n v="0.111793641593225"/>
    <s v="Indexed"/>
    <n v="22"/>
    <n v="10"/>
    <n v="4.7500000000000001E-2"/>
    <n v="0.01"/>
    <n v="0"/>
    <s v="Simple"/>
    <n v="0.1"/>
    <n v="10"/>
    <n v="12"/>
    <x v="10"/>
  </r>
  <r>
    <s v="N"/>
    <x v="0"/>
    <s v="Female"/>
    <n v="7128.6474611046897"/>
    <n v="0.25537188905331498"/>
    <n v="5483.57497008053"/>
    <x v="0"/>
    <n v="6.0336082182849998E-2"/>
    <s v="Fixed"/>
    <n v="23"/>
    <n v="10"/>
    <n v="4.7500000000000001E-2"/>
    <n v="0.01"/>
    <n v="0"/>
    <s v="Simple"/>
    <n v="0.1"/>
    <n v="10"/>
    <n v="15"/>
    <x v="11"/>
  </r>
  <r>
    <s v="N"/>
    <x v="0"/>
    <s v="Female"/>
    <n v="21385.942383314101"/>
    <n v="0.76611566715994495"/>
    <n v="16450.724910241599"/>
    <x v="0"/>
    <n v="0.18100824654854999"/>
    <s v="Indexed"/>
    <n v="24"/>
    <n v="10"/>
    <n v="4.7500000000000001E-2"/>
    <n v="0.01"/>
    <n v="0"/>
    <s v="Simple"/>
    <n v="0.1"/>
    <n v="10"/>
    <n v="15"/>
    <x v="11"/>
  </r>
  <r>
    <s v="N"/>
    <x v="0"/>
    <s v="Female"/>
    <n v="7246.2620863011798"/>
    <n v="0.25958523656146498"/>
    <n v="5574.0477586932202"/>
    <x v="0"/>
    <n v="6.1331559337595001E-2"/>
    <s v="Fixed"/>
    <n v="25"/>
    <n v="10"/>
    <n v="4.7500000000000001E-2"/>
    <n v="0.01"/>
    <n v="0"/>
    <s v="Simple"/>
    <n v="0.1"/>
    <n v="10"/>
    <n v="20"/>
    <x v="12"/>
  </r>
  <r>
    <s v="N"/>
    <x v="0"/>
    <s v="Female"/>
    <n v="21738.786258903499"/>
    <n v="0.778755709684396"/>
    <n v="16722.143276079601"/>
    <x v="0"/>
    <n v="0.18399467801278499"/>
    <s v="Indexed"/>
    <n v="26"/>
    <n v="10"/>
    <n v="4.7500000000000001E-2"/>
    <n v="0.01"/>
    <n v="0"/>
    <s v="Simple"/>
    <n v="0.1"/>
    <n v="10"/>
    <n v="20"/>
    <x v="12"/>
  </r>
  <r>
    <s v="N"/>
    <x v="0"/>
    <s v="Female"/>
    <n v="7561.4406498369899"/>
    <n v="0.27087598219005798"/>
    <n v="5816.4928075669104"/>
    <x v="0"/>
    <n v="6.3999195774314302E-2"/>
    <s v="Fixed"/>
    <n v="27"/>
    <n v="10"/>
    <n v="4.7500000000000001E-2"/>
    <n v="0.01"/>
    <n v="0"/>
    <s v="Simple"/>
    <n v="0.1"/>
    <n v="10"/>
    <n v="99"/>
    <x v="13"/>
  </r>
  <r>
    <s v="N"/>
    <x v="0"/>
    <s v="Female"/>
    <n v="22684.321949510999"/>
    <n v="0.81262794657017501"/>
    <n v="17449.4784227007"/>
    <x v="0"/>
    <n v="0.191997587322943"/>
    <s v="Indexed"/>
    <n v="28"/>
    <n v="10"/>
    <n v="4.7500000000000001E-2"/>
    <n v="0.01"/>
    <n v="0"/>
    <s v="Simple"/>
    <n v="0.1"/>
    <n v="10"/>
    <n v="99"/>
    <x v="13"/>
  </r>
  <r>
    <s v="N"/>
    <x v="0"/>
    <s v="Female"/>
    <n v="334.57971071639201"/>
    <n v="2.6848639613911698E-3"/>
    <n v="257.369008243378"/>
    <x v="1"/>
    <n v="6.8597896763039796E-4"/>
    <s v="Fixed"/>
    <n v="29"/>
    <n v="10"/>
    <n v="4.7500000000000001E-2"/>
    <n v="0.01"/>
    <n v="0"/>
    <s v="Simple"/>
    <n v="0.1"/>
    <n v="10"/>
    <n v="1"/>
    <x v="0"/>
  </r>
  <r>
    <s v="N"/>
    <x v="0"/>
    <s v="Female"/>
    <n v="1003.73913214918"/>
    <n v="8.0545918841735207E-3"/>
    <n v="772.10702473013498"/>
    <x v="1"/>
    <n v="2.05793690289119E-3"/>
    <s v="Indexed"/>
    <n v="30"/>
    <n v="10"/>
    <n v="4.7500000000000001E-2"/>
    <n v="0.01"/>
    <n v="0"/>
    <s v="Simple"/>
    <n v="0.1"/>
    <n v="10"/>
    <n v="1"/>
    <x v="0"/>
  </r>
  <r>
    <s v="N"/>
    <x v="0"/>
    <s v="Female"/>
    <n v="215.58610689526401"/>
    <n v="1.7299894477772399E-3"/>
    <n v="165.83546684251101"/>
    <x v="1"/>
    <n v="4.4200987180847799E-4"/>
    <s v="Fixed"/>
    <n v="31"/>
    <n v="10"/>
    <n v="4.7500000000000001E-2"/>
    <n v="0.01"/>
    <n v="0"/>
    <s v="Simple"/>
    <n v="0.1"/>
    <n v="10"/>
    <n v="2"/>
    <x v="1"/>
  </r>
  <r>
    <s v="N"/>
    <x v="0"/>
    <s v="Female"/>
    <n v="646.75832068579302"/>
    <n v="5.1899683433317204E-3"/>
    <n v="497.506400527533"/>
    <x v="1"/>
    <n v="1.3260296154254301E-3"/>
    <s v="Indexed"/>
    <n v="32"/>
    <n v="10"/>
    <n v="4.7500000000000001E-2"/>
    <n v="0.01"/>
    <n v="0"/>
    <s v="Simple"/>
    <n v="0.1"/>
    <n v="10"/>
    <n v="2"/>
    <x v="1"/>
  </r>
  <r>
    <s v="N"/>
    <x v="0"/>
    <s v="Female"/>
    <n v="594.76715913733199"/>
    <n v="4.7727607498005897E-3"/>
    <n v="457.51319933641003"/>
    <x v="1"/>
    <n v="1.2194336618078199E-3"/>
    <s v="Fixed"/>
    <n v="33"/>
    <n v="10"/>
    <n v="4.7500000000000001E-2"/>
    <n v="0.01"/>
    <n v="0"/>
    <s v="Simple"/>
    <n v="0.1"/>
    <n v="10"/>
    <n v="3"/>
    <x v="2"/>
  </r>
  <r>
    <s v="N"/>
    <x v="0"/>
    <s v="Female"/>
    <n v="1784.3014774119999"/>
    <n v="1.4318282249401799E-2"/>
    <n v="1372.5395980092301"/>
    <x v="1"/>
    <n v="3.65830098542347E-3"/>
    <s v="Indexed"/>
    <n v="34"/>
    <n v="10"/>
    <n v="4.7500000000000001E-2"/>
    <n v="0.01"/>
    <n v="0"/>
    <s v="Simple"/>
    <n v="0.1"/>
    <n v="10"/>
    <n v="3"/>
    <x v="2"/>
  </r>
  <r>
    <s v="N"/>
    <x v="0"/>
    <s v="Female"/>
    <n v="868.17910456266395"/>
    <n v="6.9667786635424301E-3"/>
    <n v="667.83008043281905"/>
    <x v="1"/>
    <n v="1.78000215431773E-3"/>
    <s v="Fixed"/>
    <n v="35"/>
    <n v="10"/>
    <n v="4.7500000000000001E-2"/>
    <n v="0.01"/>
    <n v="0"/>
    <s v="Simple"/>
    <n v="0.1"/>
    <n v="10"/>
    <n v="4"/>
    <x v="3"/>
  </r>
  <r>
    <s v="N"/>
    <x v="0"/>
    <s v="Female"/>
    <n v="2604.5373136879898"/>
    <n v="2.0900335990627301E-2"/>
    <n v="2003.49024129846"/>
    <x v="1"/>
    <n v="5.3400064629531797E-3"/>
    <s v="Indexed"/>
    <n v="36"/>
    <n v="10"/>
    <n v="4.7500000000000001E-2"/>
    <n v="0.01"/>
    <n v="0"/>
    <s v="Simple"/>
    <n v="0.1"/>
    <n v="10"/>
    <n v="4"/>
    <x v="3"/>
  </r>
  <r>
    <s v="N"/>
    <x v="0"/>
    <s v="Female"/>
    <n v="1235.9380302331199"/>
    <n v="9.9178921183852194E-3"/>
    <n v="950.72156171778795"/>
    <x v="1"/>
    <n v="2.5340074932192502E-3"/>
    <s v="Fixed"/>
    <n v="37"/>
    <n v="10"/>
    <n v="4.7500000000000001E-2"/>
    <n v="0.01"/>
    <n v="0"/>
    <s v="Simple"/>
    <n v="0.1"/>
    <n v="10"/>
    <n v="5"/>
    <x v="4"/>
  </r>
  <r>
    <s v="N"/>
    <x v="0"/>
    <s v="Female"/>
    <n v="3707.8140906993699"/>
    <n v="2.97536763551557E-2"/>
    <n v="2852.1646851533601"/>
    <x v="1"/>
    <n v="7.6020224796577501E-3"/>
    <s v="Indexed"/>
    <n v="38"/>
    <n v="10"/>
    <n v="4.7500000000000001E-2"/>
    <n v="0.01"/>
    <n v="0"/>
    <s v="Simple"/>
    <n v="0.1"/>
    <n v="10"/>
    <n v="5"/>
    <x v="4"/>
  </r>
  <r>
    <s v="N"/>
    <x v="0"/>
    <s v="Female"/>
    <n v="1714.1797574638499"/>
    <n v="1.37555844145676E-2"/>
    <n v="1318.5998134337301"/>
    <x v="1"/>
    <n v="3.5145324796897999E-3"/>
    <s v="Fixed"/>
    <n v="39"/>
    <n v="10"/>
    <n v="4.7500000000000001E-2"/>
    <n v="0.01"/>
    <n v="0"/>
    <s v="Simple"/>
    <n v="0.1"/>
    <n v="10"/>
    <n v="6"/>
    <x v="5"/>
  </r>
  <r>
    <s v="N"/>
    <x v="0"/>
    <s v="Female"/>
    <n v="5142.5392723915502"/>
    <n v="4.1266753243702901E-2"/>
    <n v="3955.7994403011899"/>
    <x v="1"/>
    <n v="1.0543597439069401E-2"/>
    <s v="Indexed"/>
    <n v="40"/>
    <n v="10"/>
    <n v="4.7500000000000001E-2"/>
    <n v="0.01"/>
    <n v="0"/>
    <s v="Simple"/>
    <n v="0.1"/>
    <n v="10"/>
    <n v="6"/>
    <x v="5"/>
  </r>
  <r>
    <s v="N"/>
    <x v="0"/>
    <s v="Female"/>
    <n v="2313.3981632836499"/>
    <n v="1.8564064580155401E-2"/>
    <n v="1779.5370486797301"/>
    <x v="1"/>
    <n v="4.7430924020152501E-3"/>
    <s v="Fixed"/>
    <n v="41"/>
    <n v="10"/>
    <n v="4.7500000000000001E-2"/>
    <n v="0.01"/>
    <n v="0"/>
    <s v="Simple"/>
    <n v="0.1"/>
    <n v="10"/>
    <n v="7"/>
    <x v="6"/>
  </r>
  <r>
    <s v="N"/>
    <x v="0"/>
    <s v="Female"/>
    <n v="6940.1944898509601"/>
    <n v="5.5692193740466203E-2"/>
    <n v="5338.6111460392003"/>
    <x v="1"/>
    <n v="1.42292772060458E-2"/>
    <s v="Indexed"/>
    <n v="42"/>
    <n v="10"/>
    <n v="4.7500000000000001E-2"/>
    <n v="0.01"/>
    <n v="0"/>
    <s v="Simple"/>
    <n v="0.1"/>
    <n v="10"/>
    <n v="7"/>
    <x v="6"/>
  </r>
  <r>
    <s v="N"/>
    <x v="0"/>
    <s v="Female"/>
    <n v="3033.6516949220299"/>
    <n v="2.4343801630020302E-2"/>
    <n v="2333.5782268631001"/>
    <x v="1"/>
    <n v="6.2198070928359802E-3"/>
    <s v="Fixed"/>
    <n v="43"/>
    <n v="10"/>
    <n v="4.7500000000000001E-2"/>
    <n v="0.01"/>
    <n v="0"/>
    <s v="Simple"/>
    <n v="0.1"/>
    <n v="10"/>
    <n v="8"/>
    <x v="7"/>
  </r>
  <r>
    <s v="N"/>
    <x v="0"/>
    <s v="Female"/>
    <n v="9100.9550847660994"/>
    <n v="7.3031404890060894E-2"/>
    <n v="7000.7346805893103"/>
    <x v="1"/>
    <n v="1.86594212785079E-2"/>
    <s v="Indexed"/>
    <n v="44"/>
    <n v="10"/>
    <n v="4.7500000000000001E-2"/>
    <n v="0.01"/>
    <n v="0"/>
    <s v="Simple"/>
    <n v="0.1"/>
    <n v="10"/>
    <n v="8"/>
    <x v="7"/>
  </r>
  <r>
    <s v="N"/>
    <x v="0"/>
    <s v="Female"/>
    <n v="6399.2451997205098"/>
    <n v="5.1351299156925503E-2"/>
    <n v="4922.4963074773104"/>
    <x v="1"/>
    <n v="1.31201847425801E-2"/>
    <s v="Fixed"/>
    <n v="45"/>
    <n v="10"/>
    <n v="4.7500000000000001E-2"/>
    <n v="0.01"/>
    <n v="0"/>
    <s v="Simple"/>
    <n v="0.1"/>
    <n v="10"/>
    <n v="9"/>
    <x v="8"/>
  </r>
  <r>
    <s v="N"/>
    <x v="0"/>
    <s v="Female"/>
    <n v="19197.7355991615"/>
    <n v="0.154053897470777"/>
    <n v="14767.488922431899"/>
    <x v="1"/>
    <n v="3.9360554227740201E-2"/>
    <s v="Indexed"/>
    <n v="46"/>
    <n v="10"/>
    <n v="4.7500000000000001E-2"/>
    <n v="0.01"/>
    <n v="0"/>
    <s v="Simple"/>
    <n v="0.1"/>
    <n v="10"/>
    <n v="9"/>
    <x v="8"/>
  </r>
  <r>
    <s v="N"/>
    <x v="0"/>
    <s v="Female"/>
    <n v="7650.5004318633701"/>
    <n v="6.13921054929982E-2"/>
    <n v="5885.0003322025896"/>
    <x v="1"/>
    <n v="1.5685596645620001E-2"/>
    <s v="Fixed"/>
    <n v="47"/>
    <n v="10"/>
    <n v="4.7500000000000001E-2"/>
    <n v="0.01"/>
    <n v="0"/>
    <s v="Simple"/>
    <n v="0.1"/>
    <n v="10"/>
    <n v="10"/>
    <x v="9"/>
  </r>
  <r>
    <s v="N"/>
    <x v="0"/>
    <s v="Female"/>
    <n v="22951.5012955901"/>
    <n v="0.18417631647899499"/>
    <n v="17655.0009966078"/>
    <x v="1"/>
    <n v="4.7056789936860001E-2"/>
    <s v="Indexed"/>
    <n v="48"/>
    <n v="10"/>
    <n v="4.7500000000000001E-2"/>
    <n v="0.01"/>
    <n v="0"/>
    <s v="Simple"/>
    <n v="0.1"/>
    <n v="10"/>
    <n v="10"/>
    <x v="9"/>
  </r>
  <r>
    <s v="N"/>
    <x v="0"/>
    <s v="Female"/>
    <n v="25062.276797345599"/>
    <n v="0.20111441790515799"/>
    <n v="19278.6744594966"/>
    <x v="1"/>
    <n v="5.1384451038883998E-2"/>
    <s v="Fixed"/>
    <n v="49"/>
    <n v="10"/>
    <n v="4.7500000000000001E-2"/>
    <n v="0.01"/>
    <n v="0"/>
    <s v="Simple"/>
    <n v="0.1"/>
    <n v="10"/>
    <n v="12"/>
    <x v="10"/>
  </r>
  <r>
    <s v="N"/>
    <x v="0"/>
    <s v="Female"/>
    <n v="75186.830392036805"/>
    <n v="0.60334325371547504"/>
    <n v="57836.023378489903"/>
    <x v="1"/>
    <n v="0.15415335311665199"/>
    <s v="Indexed"/>
    <n v="50"/>
    <n v="10"/>
    <n v="4.7500000000000001E-2"/>
    <n v="0.01"/>
    <n v="0"/>
    <s v="Simple"/>
    <n v="0.1"/>
    <n v="10"/>
    <n v="12"/>
    <x v="10"/>
  </r>
  <r>
    <s v="N"/>
    <x v="0"/>
    <s v="Female"/>
    <n v="37404.741941387198"/>
    <n v="0.30015760193150098"/>
    <n v="28772.878416451698"/>
    <x v="1"/>
    <n v="7.6689845318158298E-2"/>
    <s v="Fixed"/>
    <n v="51"/>
    <n v="10"/>
    <n v="4.7500000000000001E-2"/>
    <n v="0.01"/>
    <n v="0"/>
    <s v="Simple"/>
    <n v="0.1"/>
    <n v="10"/>
    <n v="15"/>
    <x v="11"/>
  </r>
  <r>
    <s v="N"/>
    <x v="0"/>
    <s v="Female"/>
    <n v="112214.225824162"/>
    <n v="0.90047280579450195"/>
    <n v="86318.635249355095"/>
    <x v="1"/>
    <n v="0.23006953595447499"/>
    <s v="Indexed"/>
    <n v="52"/>
    <n v="10"/>
    <n v="4.7500000000000001E-2"/>
    <n v="0.01"/>
    <n v="0"/>
    <s v="Simple"/>
    <n v="0.1"/>
    <n v="10"/>
    <n v="15"/>
    <x v="11"/>
  </r>
  <r>
    <s v="N"/>
    <x v="0"/>
    <s v="Female"/>
    <n v="24995.0643690012"/>
    <n v="0.200575065933596"/>
    <n v="19226.972591539401"/>
    <x v="1"/>
    <n v="5.1246647368395702E-2"/>
    <s v="Fixed"/>
    <n v="53"/>
    <n v="10"/>
    <n v="4.7500000000000001E-2"/>
    <n v="0.01"/>
    <n v="0"/>
    <s v="Simple"/>
    <n v="0.1"/>
    <n v="10"/>
    <n v="20"/>
    <x v="12"/>
  </r>
  <r>
    <s v="N"/>
    <x v="0"/>
    <s v="Female"/>
    <n v="74985.193107003695"/>
    <n v="0.60172519780079003"/>
    <n v="57680.917774618203"/>
    <x v="1"/>
    <n v="0.15373994210518699"/>
    <s v="Indexed"/>
    <n v="54"/>
    <n v="10"/>
    <n v="4.7500000000000001E-2"/>
    <n v="0.01"/>
    <n v="0"/>
    <s v="Simple"/>
    <n v="0.1"/>
    <n v="10"/>
    <n v="20"/>
    <x v="12"/>
  </r>
  <r>
    <s v="N"/>
    <x v="0"/>
    <s v="Female"/>
    <n v="10113.011451263101"/>
    <n v="8.1152739143970698E-2"/>
    <n v="7779.2395778946902"/>
    <x v="1"/>
    <n v="2.0734410763037298E-2"/>
    <s v="Fixed"/>
    <n v="55"/>
    <n v="10"/>
    <n v="4.7500000000000001E-2"/>
    <n v="0.01"/>
    <n v="0"/>
    <s v="Simple"/>
    <n v="0.1"/>
    <n v="10"/>
    <n v="99"/>
    <x v="13"/>
  </r>
  <r>
    <s v="N"/>
    <x v="0"/>
    <s v="Female"/>
    <n v="30339.034353789299"/>
    <n v="0.24345821743191201"/>
    <n v="23337.718733684102"/>
    <x v="1"/>
    <n v="6.2203232289111801E-2"/>
    <s v="Indexed"/>
    <n v="56"/>
    <n v="10"/>
    <n v="4.7500000000000001E-2"/>
    <n v="0.01"/>
    <n v="0"/>
    <s v="Simple"/>
    <n v="0.1"/>
    <n v="10"/>
    <n v="99"/>
    <x v="13"/>
  </r>
  <r>
    <s v="N"/>
    <x v="0"/>
    <s v="Female"/>
    <n v="658.74305493995803"/>
    <n v="2.35674924428166E-3"/>
    <n v="506.72542687689099"/>
    <x v="2"/>
    <n v="9.7248011656597797E-4"/>
    <s v="Fixed"/>
    <n v="57"/>
    <n v="10"/>
    <n v="4.7500000000000001E-2"/>
    <n v="0.01"/>
    <n v="0"/>
    <s v="Simple"/>
    <n v="0.1"/>
    <n v="10"/>
    <n v="1"/>
    <x v="0"/>
  </r>
  <r>
    <s v="N"/>
    <x v="0"/>
    <s v="Female"/>
    <n v="1976.22916481987"/>
    <n v="7.0702477328449904E-3"/>
    <n v="1520.1762806306699"/>
    <x v="2"/>
    <n v="2.9174403496979302E-3"/>
    <s v="Indexed"/>
    <n v="58"/>
    <n v="10"/>
    <n v="4.7500000000000001E-2"/>
    <n v="0.01"/>
    <n v="0"/>
    <s v="Simple"/>
    <n v="0.1"/>
    <n v="10"/>
    <n v="1"/>
    <x v="0"/>
  </r>
  <r>
    <s v="N"/>
    <x v="0"/>
    <s v="Female"/>
    <n v="396.008680433574"/>
    <n v="1.4167787445225899E-3"/>
    <n v="304.62206187198001"/>
    <x v="2"/>
    <n v="5.8461423588637804E-4"/>
    <s v="Fixed"/>
    <n v="59"/>
    <n v="10"/>
    <n v="4.7500000000000001E-2"/>
    <n v="0.01"/>
    <n v="0"/>
    <s v="Simple"/>
    <n v="0.1"/>
    <n v="10"/>
    <n v="2"/>
    <x v="1"/>
  </r>
  <r>
    <s v="N"/>
    <x v="0"/>
    <s v="Female"/>
    <n v="1188.02604130072"/>
    <n v="4.2503362335677497E-3"/>
    <n v="913.86618561594105"/>
    <x v="2"/>
    <n v="1.7538427076591299E-3"/>
    <s v="Indexed"/>
    <n v="60"/>
    <n v="10"/>
    <n v="4.7500000000000001E-2"/>
    <n v="0.01"/>
    <n v="0"/>
    <s v="Simple"/>
    <n v="0.1"/>
    <n v="10"/>
    <n v="2"/>
    <x v="1"/>
  </r>
  <r>
    <s v="N"/>
    <x v="0"/>
    <s v="Female"/>
    <n v="1018.69660492065"/>
    <n v="3.6445355071225102E-3"/>
    <n v="783.612773015882"/>
    <x v="2"/>
    <n v="1.5038673814768201E-3"/>
    <s v="Fixed"/>
    <n v="61"/>
    <n v="10"/>
    <n v="4.7500000000000001E-2"/>
    <n v="0.01"/>
    <n v="0"/>
    <s v="Simple"/>
    <n v="0.1"/>
    <n v="10"/>
    <n v="3"/>
    <x v="2"/>
  </r>
  <r>
    <s v="N"/>
    <x v="0"/>
    <s v="Female"/>
    <n v="3056.08981476194"/>
    <n v="1.09336065213675E-2"/>
    <n v="2350.8383190476402"/>
    <x v="2"/>
    <n v="4.5116021444304598E-3"/>
    <s v="Indexed"/>
    <n v="62"/>
    <n v="10"/>
    <n v="4.7500000000000001E-2"/>
    <n v="0.01"/>
    <n v="0"/>
    <s v="Simple"/>
    <n v="0.1"/>
    <n v="10"/>
    <n v="3"/>
    <x v="2"/>
  </r>
  <r>
    <s v="N"/>
    <x v="0"/>
    <s v="Female"/>
    <n v="1484.4604200843901"/>
    <n v="5.3108734080222E-3"/>
    <n v="1141.8926308341499"/>
    <x v="2"/>
    <n v="2.1914587661084799E-3"/>
    <s v="Fixed"/>
    <n v="63"/>
    <n v="10"/>
    <n v="4.7500000000000001E-2"/>
    <n v="0.01"/>
    <n v="0"/>
    <s v="Simple"/>
    <n v="0.1"/>
    <n v="10"/>
    <n v="4"/>
    <x v="3"/>
  </r>
  <r>
    <s v="N"/>
    <x v="0"/>
    <s v="Female"/>
    <n v="4453.3812602531698"/>
    <n v="1.59326202240666E-2"/>
    <n v="3425.67789250244"/>
    <x v="2"/>
    <n v="6.5743762983254302E-3"/>
    <s v="Indexed"/>
    <n v="64"/>
    <n v="10"/>
    <n v="4.7500000000000001E-2"/>
    <n v="0.01"/>
    <n v="0"/>
    <s v="Simple"/>
    <n v="0.1"/>
    <n v="10"/>
    <n v="4"/>
    <x v="3"/>
  </r>
  <r>
    <s v="N"/>
    <x v="0"/>
    <s v="Female"/>
    <n v="2108.1296667147299"/>
    <n v="7.5421409935480096E-3"/>
    <n v="1621.6382051651799"/>
    <x v="2"/>
    <n v="3.1121606044253501E-3"/>
    <s v="Fixed"/>
    <n v="65"/>
    <n v="10"/>
    <n v="4.7500000000000001E-2"/>
    <n v="0.01"/>
    <n v="0"/>
    <s v="Simple"/>
    <n v="0.1"/>
    <n v="10"/>
    <n v="5"/>
    <x v="4"/>
  </r>
  <r>
    <s v="N"/>
    <x v="0"/>
    <s v="Female"/>
    <n v="6324.3890001442096"/>
    <n v="2.2626422980644101E-2"/>
    <n v="4864.9146154955397"/>
    <x v="2"/>
    <n v="9.3364818132760496E-3"/>
    <s v="Indexed"/>
    <n v="66"/>
    <n v="10"/>
    <n v="4.7500000000000001E-2"/>
    <n v="0.01"/>
    <n v="0"/>
    <s v="Simple"/>
    <n v="0.1"/>
    <n v="10"/>
    <n v="5"/>
    <x v="4"/>
  </r>
  <r>
    <s v="N"/>
    <x v="0"/>
    <s v="Female"/>
    <n v="2913.8963736144101"/>
    <n v="1.04248887710198E-2"/>
    <n v="2241.4587489341602"/>
    <x v="2"/>
    <n v="4.3016867712282704E-3"/>
    <s v="Fixed"/>
    <n v="67"/>
    <n v="10"/>
    <n v="4.7500000000000001E-2"/>
    <n v="0.01"/>
    <n v="0"/>
    <s v="Simple"/>
    <n v="0.1"/>
    <n v="10"/>
    <n v="6"/>
    <x v="5"/>
  </r>
  <r>
    <s v="N"/>
    <x v="0"/>
    <s v="Female"/>
    <n v="8741.6891208432207"/>
    <n v="3.12746663130593E-2"/>
    <n v="6724.3762468024797"/>
    <x v="2"/>
    <n v="1.29050603136848E-2"/>
    <s v="Indexed"/>
    <n v="68"/>
    <n v="10"/>
    <n v="4.7500000000000001E-2"/>
    <n v="0.01"/>
    <n v="0"/>
    <s v="Simple"/>
    <n v="0.1"/>
    <n v="10"/>
    <n v="6"/>
    <x v="5"/>
  </r>
  <r>
    <s v="N"/>
    <x v="0"/>
    <s v="Female"/>
    <n v="3914.1622936189901"/>
    <n v="1.4003485817885601E-2"/>
    <n v="3010.8940720146102"/>
    <x v="2"/>
    <n v="5.7783455552388296E-3"/>
    <s v="Fixed"/>
    <n v="69"/>
    <n v="10"/>
    <n v="4.7500000000000001E-2"/>
    <n v="0.01"/>
    <n v="0"/>
    <s v="Simple"/>
    <n v="0.1"/>
    <n v="10"/>
    <n v="7"/>
    <x v="6"/>
  </r>
  <r>
    <s v="N"/>
    <x v="0"/>
    <s v="Female"/>
    <n v="11742.486880857001"/>
    <n v="4.2010457453656801E-2"/>
    <n v="9032.6822160438205"/>
    <x v="2"/>
    <n v="1.7335036665716501E-2"/>
    <s v="Indexed"/>
    <n v="70"/>
    <n v="10"/>
    <n v="4.7500000000000001E-2"/>
    <n v="0.01"/>
    <n v="0"/>
    <s v="Simple"/>
    <n v="0.1"/>
    <n v="10"/>
    <n v="7"/>
    <x v="6"/>
  </r>
  <r>
    <s v="N"/>
    <x v="0"/>
    <s v="Female"/>
    <n v="5100.8376879834404"/>
    <n v="1.82489899152775E-2"/>
    <n v="3923.7212984488001"/>
    <x v="2"/>
    <n v="7.5301943484571499E-3"/>
    <s v="Fixed"/>
    <n v="71"/>
    <n v="10"/>
    <n v="4.7500000000000001E-2"/>
    <n v="0.01"/>
    <n v="0"/>
    <s v="Simple"/>
    <n v="0.1"/>
    <n v="10"/>
    <n v="8"/>
    <x v="7"/>
  </r>
  <r>
    <s v="N"/>
    <x v="0"/>
    <s v="Female"/>
    <n v="15302.5130639503"/>
    <n v="5.4746969745832597E-2"/>
    <n v="11771.163895346401"/>
    <x v="2"/>
    <n v="2.2590583045371499E-2"/>
    <s v="Indexed"/>
    <n v="72"/>
    <n v="10"/>
    <n v="4.7500000000000001E-2"/>
    <n v="0.01"/>
    <n v="0"/>
    <s v="Simple"/>
    <n v="0.1"/>
    <n v="10"/>
    <n v="8"/>
    <x v="7"/>
  </r>
  <r>
    <s v="N"/>
    <x v="0"/>
    <s v="Female"/>
    <n v="10615.6885838422"/>
    <n v="3.7979172394887697E-2"/>
    <n v="8165.9142952632401"/>
    <x v="2"/>
    <n v="1.5671582408385201E-2"/>
    <s v="Fixed"/>
    <n v="73"/>
    <n v="10"/>
    <n v="4.7500000000000001E-2"/>
    <n v="0.01"/>
    <n v="0"/>
    <s v="Simple"/>
    <n v="0.1"/>
    <n v="10"/>
    <n v="9"/>
    <x v="8"/>
  </r>
  <r>
    <s v="N"/>
    <x v="0"/>
    <s v="Female"/>
    <n v="31847.065751526701"/>
    <n v="0.113937517184663"/>
    <n v="24497.742885789699"/>
    <x v="2"/>
    <n v="4.7014747225155702E-2"/>
    <s v="Indexed"/>
    <n v="74"/>
    <n v="10"/>
    <n v="4.7500000000000001E-2"/>
    <n v="0.01"/>
    <n v="0"/>
    <s v="Simple"/>
    <n v="0.1"/>
    <n v="10"/>
    <n v="9"/>
    <x v="8"/>
  </r>
  <r>
    <s v="N"/>
    <x v="0"/>
    <s v="Female"/>
    <n v="12476.573699156101"/>
    <n v="4.4636759987383298E-2"/>
    <n v="9597.36438396622"/>
    <x v="2"/>
    <n v="1.8418744234662499E-2"/>
    <s v="Fixed"/>
    <n v="75"/>
    <n v="10"/>
    <n v="4.7500000000000001E-2"/>
    <n v="0.01"/>
    <n v="0"/>
    <s v="Simple"/>
    <n v="0.1"/>
    <n v="10"/>
    <n v="10"/>
    <x v="9"/>
  </r>
  <r>
    <s v="N"/>
    <x v="0"/>
    <s v="Female"/>
    <n v="37429.721097468202"/>
    <n v="0.13391027996214999"/>
    <n v="28792.093151898702"/>
    <x v="2"/>
    <n v="5.5256232703987503E-2"/>
    <s v="Indexed"/>
    <n v="76"/>
    <n v="10"/>
    <n v="4.7500000000000001E-2"/>
    <n v="0.01"/>
    <n v="0"/>
    <s v="Simple"/>
    <n v="0.1"/>
    <n v="10"/>
    <n v="10"/>
    <x v="9"/>
  </r>
  <r>
    <s v="N"/>
    <x v="0"/>
    <s v="Female"/>
    <n v="37151.010885073301"/>
    <n v="0.132913153574995"/>
    <n v="28577.700680825601"/>
    <x v="2"/>
    <n v="5.4844782233571997E-2"/>
    <s v="Fixed"/>
    <n v="77"/>
    <n v="10"/>
    <n v="4.7500000000000001E-2"/>
    <n v="0.01"/>
    <n v="0"/>
    <s v="Simple"/>
    <n v="0.1"/>
    <n v="10"/>
    <n v="12"/>
    <x v="10"/>
  </r>
  <r>
    <s v="N"/>
    <x v="0"/>
    <s v="Female"/>
    <n v="111453.03265522"/>
    <n v="0.39873946072498601"/>
    <n v="85733.102042476807"/>
    <x v="2"/>
    <n v="0.16453434670071601"/>
    <s v="Indexed"/>
    <n v="78"/>
    <n v="10"/>
    <n v="4.7500000000000001E-2"/>
    <n v="0.01"/>
    <n v="0"/>
    <s v="Simple"/>
    <n v="0.1"/>
    <n v="10"/>
    <n v="12"/>
    <x v="10"/>
  </r>
  <r>
    <s v="N"/>
    <x v="0"/>
    <s v="Female"/>
    <n v="53262.767063647501"/>
    <n v="0.19055530845337401"/>
    <n v="40971.3592797288"/>
    <x v="2"/>
    <n v="7.8630023549020198E-2"/>
    <s v="Fixed"/>
    <n v="79"/>
    <n v="10"/>
    <n v="4.7500000000000001E-2"/>
    <n v="0.01"/>
    <n v="0"/>
    <s v="Simple"/>
    <n v="0.1"/>
    <n v="10"/>
    <n v="15"/>
    <x v="11"/>
  </r>
  <r>
    <s v="N"/>
    <x v="0"/>
    <s v="Female"/>
    <n v="159788.301190942"/>
    <n v="0.57166592536012195"/>
    <n v="122914.077839187"/>
    <x v="2"/>
    <n v="0.235890070647061"/>
    <s v="Indexed"/>
    <n v="80"/>
    <n v="10"/>
    <n v="4.7500000000000001E-2"/>
    <n v="0.01"/>
    <n v="0"/>
    <s v="Simple"/>
    <n v="0.1"/>
    <n v="10"/>
    <n v="15"/>
    <x v="11"/>
  </r>
  <r>
    <s v="N"/>
    <x v="0"/>
    <s v="Female"/>
    <n v="29701.857612895099"/>
    <n v="0.10626272255626699"/>
    <n v="22847.5827791501"/>
    <x v="2"/>
    <n v="4.3847848925324999E-2"/>
    <s v="Fixed"/>
    <n v="81"/>
    <n v="10"/>
    <n v="4.7500000000000001E-2"/>
    <n v="0.01"/>
    <n v="0"/>
    <s v="Simple"/>
    <n v="0.1"/>
    <n v="10"/>
    <n v="20"/>
    <x v="12"/>
  </r>
  <r>
    <s v="N"/>
    <x v="0"/>
    <s v="Female"/>
    <n v="89105.572838685403"/>
    <n v="0.31878816766880003"/>
    <n v="68542.748337450306"/>
    <x v="2"/>
    <n v="0.13154354677597499"/>
    <s v="Indexed"/>
    <n v="82"/>
    <n v="10"/>
    <n v="4.7500000000000001E-2"/>
    <n v="0.01"/>
    <n v="0"/>
    <s v="Simple"/>
    <n v="0.1"/>
    <n v="10"/>
    <n v="20"/>
    <x v="12"/>
  </r>
  <r>
    <s v="N"/>
    <x v="0"/>
    <s v="Female"/>
    <n v="8543.31741728216"/>
    <n v="3.0564962644916701E-2"/>
    <n v="6571.7826286785903"/>
    <x v="2"/>
    <n v="1.26122108696478E-2"/>
    <s v="Fixed"/>
    <n v="83"/>
    <n v="10"/>
    <n v="4.7500000000000001E-2"/>
    <n v="0.01"/>
    <n v="0"/>
    <s v="Simple"/>
    <n v="0.1"/>
    <n v="10"/>
    <n v="99"/>
    <x v="13"/>
  </r>
  <r>
    <s v="N"/>
    <x v="0"/>
    <s v="Female"/>
    <n v="25629.952251846498"/>
    <n v="9.1694887934750099E-2"/>
    <n v="19715.347886035801"/>
    <x v="2"/>
    <n v="3.7836632608943301E-2"/>
    <s v="Indexed"/>
    <n v="84"/>
    <n v="10"/>
    <n v="4.7500000000000001E-2"/>
    <n v="0.01"/>
    <n v="0"/>
    <s v="Simple"/>
    <n v="0.1"/>
    <n v="10"/>
    <n v="99"/>
    <x v="13"/>
  </r>
  <r>
    <s v="N"/>
    <x v="0"/>
    <s v="Female"/>
    <n v="110.502773854814"/>
    <n v="1.6909740095856099E-3"/>
    <n v="85.002133734471997"/>
    <x v="3"/>
    <n v="5.0898037629065805E-4"/>
    <s v="Fixed"/>
    <n v="85"/>
    <n v="10"/>
    <n v="4.7500000000000001E-2"/>
    <n v="0.01"/>
    <n v="0"/>
    <s v="Simple"/>
    <n v="0.1"/>
    <n v="10"/>
    <n v="1"/>
    <x v="0"/>
  </r>
  <r>
    <s v="N"/>
    <x v="0"/>
    <s v="Female"/>
    <n v="331.50832156444102"/>
    <n v="5.0729220287568204E-3"/>
    <n v="255.006401203416"/>
    <x v="3"/>
    <n v="1.5269411288719699E-3"/>
    <s v="Indexed"/>
    <n v="86"/>
    <n v="10"/>
    <n v="4.7500000000000001E-2"/>
    <n v="0.01"/>
    <n v="0"/>
    <s v="Simple"/>
    <n v="0.1"/>
    <n v="10"/>
    <n v="1"/>
    <x v="0"/>
  </r>
  <r>
    <s v="N"/>
    <x v="0"/>
    <s v="Female"/>
    <n v="73.104378781384597"/>
    <n v="1.11868327096151E-3"/>
    <n v="56.234137524142"/>
    <x v="3"/>
    <n v="3.3672181179389502E-4"/>
    <s v="Fixed"/>
    <n v="87"/>
    <n v="10"/>
    <n v="4.7500000000000001E-2"/>
    <n v="0.01"/>
    <n v="0"/>
    <s v="Simple"/>
    <n v="0.1"/>
    <n v="10"/>
    <n v="2"/>
    <x v="1"/>
  </r>
  <r>
    <s v="N"/>
    <x v="0"/>
    <s v="Female"/>
    <n v="219.313136344154"/>
    <n v="3.3560498128845299E-3"/>
    <n v="168.702412572426"/>
    <x v="3"/>
    <n v="1.0101654353816901E-3"/>
    <s v="Indexed"/>
    <n v="88"/>
    <n v="10"/>
    <n v="4.7500000000000001E-2"/>
    <n v="0.01"/>
    <n v="0"/>
    <s v="Simple"/>
    <n v="0.1"/>
    <n v="10"/>
    <n v="2"/>
    <x v="1"/>
  </r>
  <r>
    <s v="N"/>
    <x v="0"/>
    <s v="Female"/>
    <n v="207.20534752748699"/>
    <n v="3.1707697924079799E-3"/>
    <n v="159.388728867298"/>
    <x v="3"/>
    <n v="9.5439645607939304E-4"/>
    <s v="Fixed"/>
    <n v="89"/>
    <n v="10"/>
    <n v="4.7500000000000001E-2"/>
    <n v="0.01"/>
    <n v="0"/>
    <s v="Simple"/>
    <n v="0.1"/>
    <n v="10"/>
    <n v="3"/>
    <x v="2"/>
  </r>
  <r>
    <s v="N"/>
    <x v="0"/>
    <s v="Female"/>
    <n v="621.61604258245995"/>
    <n v="9.5123093772239292E-3"/>
    <n v="478.166186601893"/>
    <x v="3"/>
    <n v="2.8631893682381799E-3"/>
    <s v="Indexed"/>
    <n v="90"/>
    <n v="10"/>
    <n v="4.7500000000000001E-2"/>
    <n v="0.01"/>
    <n v="0"/>
    <s v="Simple"/>
    <n v="0.1"/>
    <n v="10"/>
    <n v="3"/>
    <x v="2"/>
  </r>
  <r>
    <s v="N"/>
    <x v="0"/>
    <s v="Female"/>
    <n v="302.93375843789198"/>
    <n v="4.6356584027256601E-3"/>
    <n v="233.025968029148"/>
    <x v="3"/>
    <n v="1.3953255016335099E-3"/>
    <s v="Fixed"/>
    <n v="91"/>
    <n v="10"/>
    <n v="4.7500000000000001E-2"/>
    <n v="0.01"/>
    <n v="0"/>
    <s v="Simple"/>
    <n v="0.1"/>
    <n v="10"/>
    <n v="4"/>
    <x v="3"/>
  </r>
  <r>
    <s v="N"/>
    <x v="0"/>
    <s v="Female"/>
    <n v="908.80127531367702"/>
    <n v="1.3906975208177E-2"/>
    <n v="699.07790408744404"/>
    <x v="3"/>
    <n v="4.1859765049005199E-3"/>
    <s v="Indexed"/>
    <n v="92"/>
    <n v="10"/>
    <n v="4.7500000000000001E-2"/>
    <n v="0.01"/>
    <n v="0"/>
    <s v="Simple"/>
    <n v="0.1"/>
    <n v="10"/>
    <n v="4"/>
    <x v="3"/>
  </r>
  <r>
    <s v="N"/>
    <x v="0"/>
    <s v="Female"/>
    <n v="432.23177429802098"/>
    <n v="6.6142475067216301E-3"/>
    <n v="332.48598022924699"/>
    <x v="3"/>
    <n v="1.9908775449929699E-3"/>
    <s v="Fixed"/>
    <n v="93"/>
    <n v="10"/>
    <n v="4.7500000000000001E-2"/>
    <n v="0.01"/>
    <n v="0"/>
    <s v="Simple"/>
    <n v="0.1"/>
    <n v="10"/>
    <n v="5"/>
    <x v="4"/>
  </r>
  <r>
    <s v="N"/>
    <x v="0"/>
    <s v="Female"/>
    <n v="1296.6953228940599"/>
    <n v="1.9842742520164901E-2"/>
    <n v="997.45794068774103"/>
    <x v="3"/>
    <n v="5.9726326349789204E-3"/>
    <s v="Indexed"/>
    <n v="94"/>
    <n v="10"/>
    <n v="4.7500000000000001E-2"/>
    <n v="0.01"/>
    <n v="0"/>
    <s v="Simple"/>
    <n v="0.1"/>
    <n v="10"/>
    <n v="5"/>
    <x v="4"/>
  </r>
  <r>
    <s v="N"/>
    <x v="0"/>
    <s v="Female"/>
    <n v="601.38508708101904"/>
    <n v="9.2027242080139106E-3"/>
    <n v="462.603913139246"/>
    <x v="3"/>
    <n v="2.7700047450415501E-3"/>
    <s v="Fixed"/>
    <n v="95"/>
    <n v="10"/>
    <n v="4.7500000000000001E-2"/>
    <n v="0.01"/>
    <n v="0"/>
    <s v="Simple"/>
    <n v="0.1"/>
    <n v="10"/>
    <n v="6"/>
    <x v="5"/>
  </r>
  <r>
    <s v="N"/>
    <x v="0"/>
    <s v="Female"/>
    <n v="1804.1552612430601"/>
    <n v="2.7608172624041701E-2"/>
    <n v="1387.81173941774"/>
    <x v="3"/>
    <n v="8.3100142351246499E-3"/>
    <s v="Indexed"/>
    <n v="96"/>
    <n v="10"/>
    <n v="4.7500000000000001E-2"/>
    <n v="0.01"/>
    <n v="0"/>
    <s v="Simple"/>
    <n v="0.1"/>
    <n v="10"/>
    <n v="6"/>
    <x v="5"/>
  </r>
  <r>
    <s v="N"/>
    <x v="0"/>
    <s v="Female"/>
    <n v="815.14038118497899"/>
    <n v="1.2473724872811899E-2"/>
    <n v="627.03106244998401"/>
    <x v="3"/>
    <n v="3.7545705277077799E-3"/>
    <s v="Fixed"/>
    <n v="97"/>
    <n v="10"/>
    <n v="4.7500000000000001E-2"/>
    <n v="0.01"/>
    <n v="0"/>
    <s v="Simple"/>
    <n v="0.1"/>
    <n v="10"/>
    <n v="7"/>
    <x v="6"/>
  </r>
  <r>
    <s v="N"/>
    <x v="0"/>
    <s v="Female"/>
    <n v="2445.42114355494"/>
    <n v="3.7421174618435797E-2"/>
    <n v="1881.0931873499501"/>
    <x v="3"/>
    <n v="1.1263711583123301E-2"/>
    <s v="Indexed"/>
    <n v="98"/>
    <n v="10"/>
    <n v="4.7500000000000001E-2"/>
    <n v="0.01"/>
    <n v="0"/>
    <s v="Simple"/>
    <n v="0.1"/>
    <n v="10"/>
    <n v="7"/>
    <x v="6"/>
  </r>
  <r>
    <s v="N"/>
    <x v="0"/>
    <s v="Female"/>
    <n v="1075.1580680762199"/>
    <n v="1.6452658027407099E-2"/>
    <n v="827.04466775093601"/>
    <x v="3"/>
    <n v="4.9522228173237001E-3"/>
    <s v="Fixed"/>
    <n v="99"/>
    <n v="10"/>
    <n v="4.7500000000000001E-2"/>
    <n v="0.01"/>
    <n v="0"/>
    <s v="Simple"/>
    <n v="0.1"/>
    <n v="10"/>
    <n v="8"/>
    <x v="7"/>
  </r>
  <r>
    <s v="N"/>
    <x v="0"/>
    <s v="Female"/>
    <n v="3225.4742042286498"/>
    <n v="4.9357974082221298E-2"/>
    <n v="2481.1340032528101"/>
    <x v="3"/>
    <n v="1.4856668451971099E-2"/>
    <s v="Indexed"/>
    <n v="100"/>
    <n v="10"/>
    <n v="4.7500000000000001E-2"/>
    <n v="0.01"/>
    <n v="0"/>
    <s v="Simple"/>
    <n v="0.1"/>
    <n v="10"/>
    <n v="8"/>
    <x v="7"/>
  </r>
  <r>
    <s v="N"/>
    <x v="0"/>
    <s v="Female"/>
    <n v="2296.8051505968401"/>
    <n v="3.5146971241142501E-2"/>
    <n v="1766.7731927668001"/>
    <x v="3"/>
    <n v="1.05791801330983E-2"/>
    <s v="Fixed"/>
    <n v="101"/>
    <n v="10"/>
    <n v="4.7500000000000001E-2"/>
    <n v="0.01"/>
    <n v="0"/>
    <s v="Simple"/>
    <n v="0.1"/>
    <n v="10"/>
    <n v="9"/>
    <x v="8"/>
  </r>
  <r>
    <s v="N"/>
    <x v="0"/>
    <s v="Female"/>
    <n v="6890.4154517905099"/>
    <n v="0.105440913723427"/>
    <n v="5300.3195783003903"/>
    <x v="3"/>
    <n v="3.1737540399294897E-2"/>
    <s v="Indexed"/>
    <n v="102"/>
    <n v="10"/>
    <n v="4.7500000000000001E-2"/>
    <n v="0.01"/>
    <n v="0"/>
    <s v="Simple"/>
    <n v="0.1"/>
    <n v="10"/>
    <n v="9"/>
    <x v="8"/>
  </r>
  <r>
    <s v="N"/>
    <x v="0"/>
    <s v="Female"/>
    <n v="2790.34706136366"/>
    <n v="4.2699420058802298E-2"/>
    <n v="2146.4208164335901"/>
    <x v="3"/>
    <n v="1.2852454718832699E-2"/>
    <s v="Fixed"/>
    <n v="103"/>
    <n v="10"/>
    <n v="4.7500000000000001E-2"/>
    <n v="0.01"/>
    <n v="0"/>
    <s v="Simple"/>
    <n v="0.1"/>
    <n v="10"/>
    <n v="10"/>
    <x v="9"/>
  </r>
  <r>
    <s v="N"/>
    <x v="0"/>
    <s v="Female"/>
    <n v="8371.0411840909892"/>
    <n v="0.12809826017640699"/>
    <n v="6439.2624493007597"/>
    <x v="3"/>
    <n v="3.85573641564982E-2"/>
    <s v="Indexed"/>
    <n v="104"/>
    <n v="10"/>
    <n v="4.7500000000000001E-2"/>
    <n v="0.01"/>
    <n v="0"/>
    <s v="Simple"/>
    <n v="0.1"/>
    <n v="10"/>
    <n v="10"/>
    <x v="9"/>
  </r>
  <r>
    <s v="N"/>
    <x v="0"/>
    <s v="Female"/>
    <n v="9967.7286079998303"/>
    <n v="0.152531646245153"/>
    <n v="7667.4835446152501"/>
    <x v="3"/>
    <n v="4.5911772896566998E-2"/>
    <s v="Fixed"/>
    <n v="105"/>
    <n v="10"/>
    <n v="4.7500000000000001E-2"/>
    <n v="0.01"/>
    <n v="0"/>
    <s v="Simple"/>
    <n v="0.1"/>
    <n v="10"/>
    <n v="12"/>
    <x v="10"/>
  </r>
  <r>
    <s v="N"/>
    <x v="0"/>
    <s v="Female"/>
    <n v="29903.185823999502"/>
    <n v="0.45759493873545998"/>
    <n v="23002.450633845801"/>
    <x v="3"/>
    <n v="0.13773531868970099"/>
    <s v="Indexed"/>
    <n v="106"/>
    <n v="10"/>
    <n v="4.7500000000000001E-2"/>
    <n v="0.01"/>
    <n v="0"/>
    <s v="Simple"/>
    <n v="0.1"/>
    <n v="10"/>
    <n v="12"/>
    <x v="10"/>
  </r>
  <r>
    <s v="N"/>
    <x v="0"/>
    <s v="Female"/>
    <n v="15708.8583066389"/>
    <n v="0.24038555947645401"/>
    <n v="12083.737158952999"/>
    <x v="3"/>
    <n v="7.23556552753577E-2"/>
    <s v="Fixed"/>
    <n v="107"/>
    <n v="10"/>
    <n v="4.7500000000000001E-2"/>
    <n v="0.01"/>
    <n v="0"/>
    <s v="Simple"/>
    <n v="0.1"/>
    <n v="10"/>
    <n v="15"/>
    <x v="11"/>
  </r>
  <r>
    <s v="N"/>
    <x v="0"/>
    <s v="Female"/>
    <n v="47126.574919916799"/>
    <n v="0.72115667842936004"/>
    <n v="36251.211476859098"/>
    <x v="3"/>
    <n v="0.21706696582607299"/>
    <s v="Indexed"/>
    <n v="108"/>
    <n v="10"/>
    <n v="4.7500000000000001E-2"/>
    <n v="0.01"/>
    <n v="0"/>
    <s v="Simple"/>
    <n v="0.1"/>
    <n v="10"/>
    <n v="15"/>
    <x v="11"/>
  </r>
  <r>
    <s v="N"/>
    <x v="0"/>
    <s v="Female"/>
    <n v="12556.155487629299"/>
    <n v="0.19214117301519601"/>
    <n v="9658.58114433021"/>
    <x v="3"/>
    <n v="5.7834174852970502E-2"/>
    <s v="Fixed"/>
    <n v="109"/>
    <n v="10"/>
    <n v="4.7500000000000001E-2"/>
    <n v="0.01"/>
    <n v="0"/>
    <s v="Simple"/>
    <n v="0.1"/>
    <n v="10"/>
    <n v="20"/>
    <x v="12"/>
  </r>
  <r>
    <s v="N"/>
    <x v="0"/>
    <s v="Female"/>
    <n v="37668.466462887802"/>
    <n v="0.57642351904558697"/>
    <n v="28975.743432990599"/>
    <x v="3"/>
    <n v="0.17350252455891199"/>
    <s v="Indexed"/>
    <n v="110"/>
    <n v="10"/>
    <n v="4.7500000000000001E-2"/>
    <n v="0.01"/>
    <n v="0"/>
    <s v="Simple"/>
    <n v="0.1"/>
    <n v="10"/>
    <n v="20"/>
    <x v="12"/>
  </r>
  <r>
    <s v="N"/>
    <x v="0"/>
    <s v="Female"/>
    <n v="7338.9832482336396"/>
    <n v="0.112305143994416"/>
    <n v="5645.3717294104899"/>
    <x v="3"/>
    <n v="3.3803662342310303E-2"/>
    <s v="Fixed"/>
    <n v="111"/>
    <n v="10"/>
    <n v="4.7500000000000001E-2"/>
    <n v="0.01"/>
    <n v="0"/>
    <s v="Simple"/>
    <n v="0.1"/>
    <n v="10"/>
    <n v="99"/>
    <x v="13"/>
  </r>
  <r>
    <s v="N"/>
    <x v="0"/>
    <s v="Female"/>
    <n v="22016.949744700902"/>
    <n v="0.33691543198324803"/>
    <n v="16936.115188231499"/>
    <x v="3"/>
    <n v="0.10141098702693099"/>
    <s v="Indexed"/>
    <n v="112"/>
    <n v="10"/>
    <n v="4.7500000000000001E-2"/>
    <n v="0.01"/>
    <n v="0"/>
    <s v="Simple"/>
    <n v="0.1"/>
    <n v="10"/>
    <n v="99"/>
    <x v="13"/>
  </r>
  <r>
    <s v="N"/>
    <x v="0"/>
    <s v="Female"/>
    <n v="356.83111821640699"/>
    <n v="5.8078917690085102E-4"/>
    <n v="274.485475551082"/>
    <x v="4"/>
    <n v="1.4179567072260301E-3"/>
    <s v="Fixed"/>
    <n v="113"/>
    <n v="10"/>
    <n v="4.7500000000000001E-2"/>
    <n v="0.01"/>
    <n v="0"/>
    <s v="Simple"/>
    <n v="0.1"/>
    <n v="10"/>
    <n v="1"/>
    <x v="0"/>
  </r>
  <r>
    <s v="N"/>
    <x v="0"/>
    <s v="Female"/>
    <n v="1070.49335464922"/>
    <n v="1.7423675307025499E-3"/>
    <n v="823.45642665324601"/>
    <x v="4"/>
    <n v="4.2538701216780798E-3"/>
    <s v="Indexed"/>
    <n v="114"/>
    <n v="10"/>
    <n v="4.7500000000000001E-2"/>
    <n v="0.01"/>
    <n v="0"/>
    <s v="Simple"/>
    <n v="0.1"/>
    <n v="10"/>
    <n v="1"/>
    <x v="0"/>
  </r>
  <r>
    <s v="N"/>
    <x v="0"/>
    <s v="Female"/>
    <n v="190.84346958724799"/>
    <n v="3.1062263339729201E-4"/>
    <n v="146.80266891326801"/>
    <x v="4"/>
    <n v="7.58363729834262E-4"/>
    <s v="Fixed"/>
    <n v="115"/>
    <n v="10"/>
    <n v="4.7500000000000001E-2"/>
    <n v="0.01"/>
    <n v="0"/>
    <s v="Simple"/>
    <n v="0.1"/>
    <n v="10"/>
    <n v="2"/>
    <x v="1"/>
  </r>
  <r>
    <s v="N"/>
    <x v="0"/>
    <s v="Female"/>
    <n v="572.53040876174498"/>
    <n v="9.3186790019187499E-4"/>
    <n v="440.40800673980402"/>
    <x v="4"/>
    <n v="2.2750911895027901E-3"/>
    <s v="Indexed"/>
    <n v="116"/>
    <n v="10"/>
    <n v="4.7500000000000001E-2"/>
    <n v="0.01"/>
    <n v="0"/>
    <s v="Simple"/>
    <n v="0.1"/>
    <n v="10"/>
    <n v="2"/>
    <x v="1"/>
  </r>
  <r>
    <s v="N"/>
    <x v="0"/>
    <s v="Female"/>
    <n v="436.65156638010097"/>
    <n v="7.1070736514791298E-4"/>
    <n v="335.88582029238501"/>
    <x v="4"/>
    <n v="1.73514300088009E-3"/>
    <s v="Fixed"/>
    <n v="117"/>
    <n v="10"/>
    <n v="4.7500000000000001E-2"/>
    <n v="0.01"/>
    <n v="0"/>
    <s v="Simple"/>
    <n v="0.1"/>
    <n v="10"/>
    <n v="3"/>
    <x v="2"/>
  </r>
  <r>
    <s v="N"/>
    <x v="0"/>
    <s v="Female"/>
    <n v="1309.9546991402999"/>
    <n v="2.1321220954437399E-3"/>
    <n v="1007.65746087715"/>
    <x v="4"/>
    <n v="5.2054290026402597E-3"/>
    <s v="Indexed"/>
    <n v="118"/>
    <n v="10"/>
    <n v="4.7500000000000001E-2"/>
    <n v="0.01"/>
    <n v="0"/>
    <s v="Simple"/>
    <n v="0.1"/>
    <n v="10"/>
    <n v="3"/>
    <x v="2"/>
  </r>
  <r>
    <s v="N"/>
    <x v="0"/>
    <s v="Female"/>
    <n v="635.405726840596"/>
    <n v="1.0342056795226799E-3"/>
    <n v="488.77363603122802"/>
    <x v="4"/>
    <n v="2.5249418175380001E-3"/>
    <s v="Fixed"/>
    <n v="119"/>
    <n v="10"/>
    <n v="4.7500000000000001E-2"/>
    <n v="0.01"/>
    <n v="0"/>
    <s v="Simple"/>
    <n v="0.1"/>
    <n v="10"/>
    <n v="4"/>
    <x v="3"/>
  </r>
  <r>
    <s v="N"/>
    <x v="0"/>
    <s v="Female"/>
    <n v="1906.2171805217899"/>
    <n v="3.10261703856804E-3"/>
    <n v="1466.3209080936799"/>
    <x v="4"/>
    <n v="7.5748254526140004E-3"/>
    <s v="Indexed"/>
    <n v="120"/>
    <n v="10"/>
    <n v="4.7500000000000001E-2"/>
    <n v="0.01"/>
    <n v="0"/>
    <s v="Simple"/>
    <n v="0.1"/>
    <n v="10"/>
    <n v="4"/>
    <x v="3"/>
  </r>
  <r>
    <s v="N"/>
    <x v="0"/>
    <s v="Female"/>
    <n v="900.55325266177795"/>
    <n v="1.46576785394489E-3"/>
    <n v="692.733271278291"/>
    <x v="4"/>
    <n v="3.5785710932630999E-3"/>
    <s v="Fixed"/>
    <n v="121"/>
    <n v="10"/>
    <n v="4.7500000000000001E-2"/>
    <n v="0.01"/>
    <n v="0"/>
    <s v="Simple"/>
    <n v="0.1"/>
    <n v="10"/>
    <n v="5"/>
    <x v="4"/>
  </r>
  <r>
    <s v="N"/>
    <x v="0"/>
    <s v="Female"/>
    <n v="2701.6597579853301"/>
    <n v="4.3973035618346699E-3"/>
    <n v="2078.1998138348699"/>
    <x v="4"/>
    <n v="1.07357132797893E-2"/>
    <s v="Indexed"/>
    <n v="122"/>
    <n v="10"/>
    <n v="4.7500000000000001E-2"/>
    <n v="0.01"/>
    <n v="0"/>
    <s v="Simple"/>
    <n v="0.1"/>
    <n v="10"/>
    <n v="5"/>
    <x v="4"/>
  </r>
  <r>
    <s v="N"/>
    <x v="0"/>
    <s v="Female"/>
    <n v="1241.27514597146"/>
    <n v="2.02033716661178E-3"/>
    <n v="954.82703536266399"/>
    <x v="4"/>
    <n v="4.9325138108492301E-3"/>
    <s v="Fixed"/>
    <n v="123"/>
    <n v="10"/>
    <n v="4.7500000000000001E-2"/>
    <n v="0.01"/>
    <n v="0"/>
    <s v="Simple"/>
    <n v="0.1"/>
    <n v="10"/>
    <n v="6"/>
    <x v="5"/>
  </r>
  <r>
    <s v="N"/>
    <x v="0"/>
    <s v="Female"/>
    <n v="3723.82543791439"/>
    <n v="6.06101149983535E-3"/>
    <n v="2864.4811060879902"/>
    <x v="4"/>
    <n v="1.47975414325477E-2"/>
    <s v="Indexed"/>
    <n v="124"/>
    <n v="10"/>
    <n v="4.7500000000000001E-2"/>
    <n v="0.01"/>
    <n v="0"/>
    <s v="Simple"/>
    <n v="0.1"/>
    <n v="10"/>
    <n v="6"/>
    <x v="5"/>
  </r>
  <r>
    <s v="N"/>
    <x v="0"/>
    <s v="Female"/>
    <n v="1660.9926575428599"/>
    <n v="2.7034821492996101E-3"/>
    <n v="1277.6866596483501"/>
    <x v="4"/>
    <n v="6.6003651564595697E-3"/>
    <s v="Fixed"/>
    <n v="125"/>
    <n v="10"/>
    <n v="4.7500000000000001E-2"/>
    <n v="0.01"/>
    <n v="0"/>
    <s v="Simple"/>
    <n v="0.1"/>
    <n v="10"/>
    <n v="7"/>
    <x v="6"/>
  </r>
  <r>
    <s v="N"/>
    <x v="0"/>
    <s v="Female"/>
    <n v="4982.9779726285797"/>
    <n v="8.1104464478988295E-3"/>
    <n v="3833.0599789450598"/>
    <x v="4"/>
    <n v="1.98010954693787E-2"/>
    <s v="Indexed"/>
    <n v="126"/>
    <n v="10"/>
    <n v="4.7500000000000001E-2"/>
    <n v="0.01"/>
    <n v="0"/>
    <s v="Simple"/>
    <n v="0.1"/>
    <n v="10"/>
    <n v="7"/>
    <x v="6"/>
  </r>
  <r>
    <s v="N"/>
    <x v="0"/>
    <s v="Female"/>
    <n v="2153.5144328860702"/>
    <n v="3.5051255652021598E-3"/>
    <n v="1656.54956375851"/>
    <x v="4"/>
    <n v="8.55752225165223E-3"/>
    <s v="Fixed"/>
    <n v="127"/>
    <n v="10"/>
    <n v="4.7500000000000001E-2"/>
    <n v="0.01"/>
    <n v="0"/>
    <s v="Simple"/>
    <n v="0.1"/>
    <n v="10"/>
    <n v="8"/>
    <x v="7"/>
  </r>
  <r>
    <s v="N"/>
    <x v="0"/>
    <s v="Female"/>
    <n v="6460.5432986582"/>
    <n v="1.0515376695606499E-2"/>
    <n v="4969.6486912755399"/>
    <x v="4"/>
    <n v="2.5672566754956699E-2"/>
    <s v="Indexed"/>
    <n v="128"/>
    <n v="10"/>
    <n v="4.7500000000000001E-2"/>
    <n v="0.01"/>
    <n v="0"/>
    <s v="Simple"/>
    <n v="0.1"/>
    <n v="10"/>
    <n v="8"/>
    <x v="7"/>
  </r>
  <r>
    <s v="N"/>
    <x v="0"/>
    <s v="Female"/>
    <n v="4432.8942805485303"/>
    <n v="7.2151135062353804E-3"/>
    <n v="3409.9186773450301"/>
    <x v="4"/>
    <n v="1.7615201860605799E-2"/>
    <s v="Fixed"/>
    <n v="129"/>
    <n v="10"/>
    <n v="4.7500000000000001E-2"/>
    <n v="0.01"/>
    <n v="0"/>
    <s v="Simple"/>
    <n v="0.1"/>
    <n v="10"/>
    <n v="9"/>
    <x v="8"/>
  </r>
  <r>
    <s v="N"/>
    <x v="0"/>
    <s v="Female"/>
    <n v="13298.682841645599"/>
    <n v="2.1645340518706199E-2"/>
    <n v="10229.7560320351"/>
    <x v="4"/>
    <n v="5.28456055818173E-2"/>
    <s v="Indexed"/>
    <n v="130"/>
    <n v="10"/>
    <n v="4.7500000000000001E-2"/>
    <n v="0.01"/>
    <n v="0"/>
    <s v="Simple"/>
    <n v="0.1"/>
    <n v="10"/>
    <n v="9"/>
    <x v="8"/>
  </r>
  <r>
    <s v="N"/>
    <x v="0"/>
    <s v="Female"/>
    <n v="5138.2953893208896"/>
    <n v="8.3632457974902596E-3"/>
    <n v="3952.5349148622199"/>
    <x v="4"/>
    <n v="2.0418287640982701E-2"/>
    <s v="Fixed"/>
    <n v="131"/>
    <n v="10"/>
    <n v="4.7500000000000001E-2"/>
    <n v="0.01"/>
    <n v="0"/>
    <s v="Simple"/>
    <n v="0.1"/>
    <n v="10"/>
    <n v="10"/>
    <x v="9"/>
  </r>
  <r>
    <s v="N"/>
    <x v="0"/>
    <s v="Female"/>
    <n v="15414.886167962701"/>
    <n v="2.50897373924708E-2"/>
    <n v="11857.604744586701"/>
    <x v="4"/>
    <n v="6.1254862922948197E-2"/>
    <s v="Indexed"/>
    <n v="132"/>
    <n v="10"/>
    <n v="4.7500000000000001E-2"/>
    <n v="0.01"/>
    <n v="0"/>
    <s v="Simple"/>
    <n v="0.1"/>
    <n v="10"/>
    <n v="10"/>
    <x v="9"/>
  </r>
  <r>
    <s v="N"/>
    <x v="0"/>
    <s v="Female"/>
    <n v="13951.043085462399"/>
    <n v="2.2707141885534798E-2"/>
    <n v="10731.571604201799"/>
    <x v="4"/>
    <n v="5.5437920366108499E-2"/>
    <s v="Fixed"/>
    <n v="133"/>
    <n v="10"/>
    <n v="4.7500000000000001E-2"/>
    <n v="0.01"/>
    <n v="0"/>
    <s v="Simple"/>
    <n v="0.1"/>
    <n v="10"/>
    <n v="12"/>
    <x v="10"/>
  </r>
  <r>
    <s v="N"/>
    <x v="0"/>
    <s v="Female"/>
    <n v="41853.129256387103"/>
    <n v="6.8121425656604395E-2"/>
    <n v="32194.714812605402"/>
    <x v="4"/>
    <n v="0.16631376109832599"/>
    <s v="Indexed"/>
    <n v="134"/>
    <n v="10"/>
    <n v="4.7500000000000001E-2"/>
    <n v="0.01"/>
    <n v="0"/>
    <s v="Simple"/>
    <n v="0.1"/>
    <n v="10"/>
    <n v="12"/>
    <x v="10"/>
  </r>
  <r>
    <s v="N"/>
    <x v="0"/>
    <s v="Female"/>
    <n v="19969.8584177095"/>
    <n v="3.2503548712963001E-2"/>
    <n v="15361.429552084301"/>
    <x v="4"/>
    <n v="7.935517178906E-2"/>
    <s v="Fixed"/>
    <n v="135"/>
    <n v="10"/>
    <n v="4.7500000000000001E-2"/>
    <n v="0.01"/>
    <n v="0"/>
    <s v="Simple"/>
    <n v="0.1"/>
    <n v="10"/>
    <n v="15"/>
    <x v="11"/>
  </r>
  <r>
    <s v="N"/>
    <x v="0"/>
    <s v="Female"/>
    <n v="59909.575253128598"/>
    <n v="9.7510646138889101E-2"/>
    <n v="46084.2886562528"/>
    <x v="4"/>
    <n v="0.23806551536717999"/>
    <s v="Indexed"/>
    <n v="136"/>
    <n v="10"/>
    <n v="4.7500000000000001E-2"/>
    <n v="0.01"/>
    <n v="0"/>
    <s v="Simple"/>
    <n v="0.1"/>
    <n v="10"/>
    <n v="15"/>
    <x v="11"/>
  </r>
  <r>
    <s v="N"/>
    <x v="0"/>
    <s v="Female"/>
    <n v="9678.8850607352197"/>
    <n v="1.57536475962087E-2"/>
    <n v="7445.29620056556"/>
    <x v="4"/>
    <n v="3.8461443774687701E-2"/>
    <s v="Fixed"/>
    <n v="137"/>
    <n v="10"/>
    <n v="4.7500000000000001E-2"/>
    <n v="0.01"/>
    <n v="0"/>
    <s v="Simple"/>
    <n v="0.1"/>
    <n v="10"/>
    <n v="20"/>
    <x v="12"/>
  </r>
  <r>
    <s v="N"/>
    <x v="0"/>
    <s v="Female"/>
    <n v="29036.655182205701"/>
    <n v="4.7260942788625998E-2"/>
    <n v="22335.888601696701"/>
    <x v="4"/>
    <n v="0.11538433132406301"/>
    <s v="Indexed"/>
    <n v="138"/>
    <n v="10"/>
    <n v="4.7500000000000001E-2"/>
    <n v="0.01"/>
    <n v="0"/>
    <s v="Simple"/>
    <n v="0.1"/>
    <n v="10"/>
    <n v="20"/>
    <x v="12"/>
  </r>
  <r>
    <s v="N"/>
    <x v="0"/>
    <s v="Female"/>
    <n v="2165.8641735686801"/>
    <n v="3.5252263786117199E-3"/>
    <n v="1666.0493642836"/>
    <x v="4"/>
    <n v="8.6065970008527594E-3"/>
    <s v="Fixed"/>
    <n v="139"/>
    <n v="10"/>
    <n v="4.7500000000000001E-2"/>
    <n v="0.01"/>
    <n v="0"/>
    <s v="Simple"/>
    <n v="0.1"/>
    <n v="10"/>
    <n v="99"/>
    <x v="13"/>
  </r>
  <r>
    <s v="N"/>
    <x v="0"/>
    <s v="Female"/>
    <n v="6497.59252070604"/>
    <n v="1.05756791358352E-2"/>
    <n v="4998.1480928507999"/>
    <x v="4"/>
    <n v="2.5819791002558299E-2"/>
    <s v="Indexed"/>
    <n v="140"/>
    <n v="10"/>
    <n v="4.7500000000000001E-2"/>
    <n v="0.01"/>
    <n v="0"/>
    <s v="Simple"/>
    <n v="0.1"/>
    <n v="10"/>
    <n v="99"/>
    <x v="13"/>
  </r>
  <r>
    <s v="N"/>
    <x v="0"/>
    <s v="Male"/>
    <n v="23.452049198419999"/>
    <n v="8.4402084511899401E-4"/>
    <n v="18.040037844938499"/>
    <x v="0"/>
    <n v="3.1837884953406302E-4"/>
    <s v="Fixed"/>
    <n v="141"/>
    <n v="10"/>
    <n v="4.7500000000000001E-2"/>
    <n v="0.01"/>
    <n v="0"/>
    <s v="Simple"/>
    <n v="0.1"/>
    <n v="10"/>
    <n v="1"/>
    <x v="0"/>
  </r>
  <r>
    <s v="N"/>
    <x v="0"/>
    <s v="Male"/>
    <n v="70.356147595259998"/>
    <n v="2.53206253535698E-3"/>
    <n v="54.120113534815403"/>
    <x v="0"/>
    <n v="9.5513654860218699E-4"/>
    <s v="Indexed"/>
    <n v="142"/>
    <n v="10"/>
    <n v="4.7500000000000001E-2"/>
    <n v="0.01"/>
    <n v="0"/>
    <s v="Simple"/>
    <n v="0.1"/>
    <n v="10"/>
    <n v="1"/>
    <x v="0"/>
  </r>
  <r>
    <s v="N"/>
    <x v="0"/>
    <s v="Male"/>
    <n v="15.8502093387039"/>
    <n v="5.7043659460970003E-4"/>
    <n v="12.1924687220799"/>
    <x v="0"/>
    <n v="2.1517827169109801E-4"/>
    <s v="Fixed"/>
    <n v="143"/>
    <n v="10"/>
    <n v="4.7500000000000001E-2"/>
    <n v="0.01"/>
    <n v="0"/>
    <s v="Simple"/>
    <n v="0.1"/>
    <n v="10"/>
    <n v="2"/>
    <x v="1"/>
  </r>
  <r>
    <s v="N"/>
    <x v="0"/>
    <s v="Male"/>
    <n v="47.550628016111702"/>
    <n v="1.7113097838291E-3"/>
    <n v="36.577406166239797"/>
    <x v="0"/>
    <n v="6.4553481507329295E-4"/>
    <s v="Indexed"/>
    <n v="144"/>
    <n v="10"/>
    <n v="4.7500000000000001E-2"/>
    <n v="0.01"/>
    <n v="0"/>
    <s v="Simple"/>
    <n v="0.1"/>
    <n v="10"/>
    <n v="2"/>
    <x v="1"/>
  </r>
  <r>
    <s v="N"/>
    <x v="0"/>
    <s v="Male"/>
    <n v="45.935057670467003"/>
    <n v="1.6531666750140301E-3"/>
    <n v="35.334659746513097"/>
    <x v="0"/>
    <n v="6.2360225712768005E-4"/>
    <s v="Fixed"/>
    <n v="145"/>
    <n v="10"/>
    <n v="4.7500000000000001E-2"/>
    <n v="0.01"/>
    <n v="0"/>
    <s v="Simple"/>
    <n v="0.1"/>
    <n v="10"/>
    <n v="3"/>
    <x v="2"/>
  </r>
  <r>
    <s v="N"/>
    <x v="0"/>
    <s v="Male"/>
    <n v="137.805173011401"/>
    <n v="4.9595000250420799E-3"/>
    <n v="106.00397923953901"/>
    <x v="0"/>
    <n v="1.8708067713830399E-3"/>
    <s v="Indexed"/>
    <n v="146"/>
    <n v="10"/>
    <n v="4.7500000000000001E-2"/>
    <n v="0.01"/>
    <n v="0"/>
    <s v="Simple"/>
    <n v="0.1"/>
    <n v="10"/>
    <n v="3"/>
    <x v="2"/>
  </r>
  <r>
    <s v="N"/>
    <x v="0"/>
    <s v="Male"/>
    <n v="67.288703851101801"/>
    <n v="2.4216676423821802E-3"/>
    <n v="51.760541423924501"/>
    <x v="0"/>
    <n v="9.1349373939550503E-4"/>
    <s v="Fixed"/>
    <n v="147"/>
    <n v="10"/>
    <n v="4.7500000000000001E-2"/>
    <n v="0.01"/>
    <n v="0"/>
    <s v="Simple"/>
    <n v="0.1"/>
    <n v="10"/>
    <n v="4"/>
    <x v="3"/>
  </r>
  <r>
    <s v="N"/>
    <x v="0"/>
    <s v="Male"/>
    <n v="201.86611155330499"/>
    <n v="7.2650029271465397E-3"/>
    <n v="155.28162427177301"/>
    <x v="0"/>
    <n v="2.74048121818651E-3"/>
    <s v="Indexed"/>
    <n v="148"/>
    <n v="10"/>
    <n v="4.7500000000000001E-2"/>
    <n v="0.01"/>
    <n v="0"/>
    <s v="Simple"/>
    <n v="0.1"/>
    <n v="10"/>
    <n v="4"/>
    <x v="3"/>
  </r>
  <r>
    <s v="N"/>
    <x v="0"/>
    <s v="Male"/>
    <n v="96.279328214806497"/>
    <n v="3.46501746094003E-3"/>
    <n v="74.061021703697307"/>
    <x v="0"/>
    <n v="1.3070628281390299E-3"/>
    <s v="Fixed"/>
    <n v="149"/>
    <n v="10"/>
    <n v="4.7500000000000001E-2"/>
    <n v="0.01"/>
    <n v="0"/>
    <s v="Simple"/>
    <n v="0.1"/>
    <n v="10"/>
    <n v="5"/>
    <x v="4"/>
  </r>
  <r>
    <s v="N"/>
    <x v="0"/>
    <s v="Male"/>
    <n v="288.83798464441998"/>
    <n v="1.03950523828201E-2"/>
    <n v="222.18306511109199"/>
    <x v="0"/>
    <n v="3.9211884844170897E-3"/>
    <s v="Indexed"/>
    <n v="150"/>
    <n v="10"/>
    <n v="4.7500000000000001E-2"/>
    <n v="0.01"/>
    <n v="0"/>
    <s v="Simple"/>
    <n v="0.1"/>
    <n v="10"/>
    <n v="5"/>
    <x v="4"/>
  </r>
  <r>
    <s v="N"/>
    <x v="0"/>
    <s v="Male"/>
    <n v="134.48810173234099"/>
    <n v="4.8401212329977203E-3"/>
    <n v="103.45238594795499"/>
    <x v="0"/>
    <n v="1.8257750844411301E-3"/>
    <s v="Fixed"/>
    <n v="151"/>
    <n v="10"/>
    <n v="4.7500000000000001E-2"/>
    <n v="0.01"/>
    <n v="0"/>
    <s v="Simple"/>
    <n v="0.1"/>
    <n v="10"/>
    <n v="6"/>
    <x v="5"/>
  </r>
  <r>
    <s v="N"/>
    <x v="0"/>
    <s v="Male"/>
    <n v="403.46430519702301"/>
    <n v="1.45203636989932E-2"/>
    <n v="310.357157843864"/>
    <x v="0"/>
    <n v="5.4773252533233804E-3"/>
    <s v="Indexed"/>
    <n v="152"/>
    <n v="10"/>
    <n v="4.7500000000000001E-2"/>
    <n v="0.01"/>
    <n v="0"/>
    <s v="Simple"/>
    <n v="0.1"/>
    <n v="10"/>
    <n v="6"/>
    <x v="5"/>
  </r>
  <r>
    <s v="N"/>
    <x v="0"/>
    <s v="Male"/>
    <n v="183.280522297673"/>
    <n v="6.5961221560952099E-3"/>
    <n v="140.985017152056"/>
    <x v="0"/>
    <n v="2.4881681484390998E-3"/>
    <s v="Fixed"/>
    <n v="153"/>
    <n v="10"/>
    <n v="4.7500000000000001E-2"/>
    <n v="0.01"/>
    <n v="0"/>
    <s v="Simple"/>
    <n v="0.1"/>
    <n v="10"/>
    <n v="7"/>
    <x v="6"/>
  </r>
  <r>
    <s v="N"/>
    <x v="0"/>
    <s v="Male"/>
    <n v="549.84156689301994"/>
    <n v="1.9788366468285599E-2"/>
    <n v="422.95505145616897"/>
    <x v="0"/>
    <n v="7.4645044453172998E-3"/>
    <s v="Indexed"/>
    <n v="154"/>
    <n v="10"/>
    <n v="4.7500000000000001E-2"/>
    <n v="0.01"/>
    <n v="0"/>
    <s v="Simple"/>
    <n v="0.1"/>
    <n v="10"/>
    <n v="7"/>
    <x v="6"/>
  </r>
  <r>
    <s v="N"/>
    <x v="0"/>
    <s v="Male"/>
    <n v="243.506859673322"/>
    <n v="8.7636207716806202E-3"/>
    <n v="187.312968979478"/>
    <x v="0"/>
    <n v="3.3057850587174999E-3"/>
    <s v="Fixed"/>
    <n v="155"/>
    <n v="10"/>
    <n v="4.7500000000000001E-2"/>
    <n v="0.01"/>
    <n v="0"/>
    <s v="Simple"/>
    <n v="0.1"/>
    <n v="10"/>
    <n v="8"/>
    <x v="7"/>
  </r>
  <r>
    <s v="N"/>
    <x v="0"/>
    <s v="Male"/>
    <n v="730.520579019965"/>
    <n v="2.62908623150419E-2"/>
    <n v="561.938906938434"/>
    <x v="0"/>
    <n v="9.9173551761524998E-3"/>
    <s v="Indexed"/>
    <n v="156"/>
    <n v="10"/>
    <n v="4.7500000000000001E-2"/>
    <n v="0.01"/>
    <n v="0"/>
    <s v="Simple"/>
    <n v="0.1"/>
    <n v="10"/>
    <n v="8"/>
    <x v="7"/>
  </r>
  <r>
    <s v="N"/>
    <x v="0"/>
    <s v="Male"/>
    <n v="528.53733973700696"/>
    <n v="1.9021644052828801E-2"/>
    <n v="406.56718441308197"/>
    <x v="0"/>
    <n v="7.1752838627252803E-3"/>
    <s v="Fixed"/>
    <n v="157"/>
    <n v="10"/>
    <n v="4.7500000000000001E-2"/>
    <n v="0.01"/>
    <n v="0"/>
    <s v="Simple"/>
    <n v="0.1"/>
    <n v="10"/>
    <n v="9"/>
    <x v="8"/>
  </r>
  <r>
    <s v="N"/>
    <x v="0"/>
    <s v="Male"/>
    <n v="1585.61201921102"/>
    <n v="5.7064932158486299E-2"/>
    <n v="1219.70155323925"/>
    <x v="0"/>
    <n v="2.1525851588175798E-2"/>
    <s v="Indexed"/>
    <n v="158"/>
    <n v="10"/>
    <n v="4.7500000000000001E-2"/>
    <n v="0.01"/>
    <n v="0"/>
    <s v="Simple"/>
    <n v="0.1"/>
    <n v="10"/>
    <n v="9"/>
    <x v="8"/>
  </r>
  <r>
    <s v="N"/>
    <x v="0"/>
    <s v="Male"/>
    <n v="655.27841891713797"/>
    <n v="2.3582956024155999E-2"/>
    <n v="504.06032224395199"/>
    <x v="0"/>
    <n v="8.8958874072886194E-3"/>
    <s v="Fixed"/>
    <n v="159"/>
    <n v="10"/>
    <n v="4.7500000000000001E-2"/>
    <n v="0.01"/>
    <n v="0"/>
    <s v="Simple"/>
    <n v="0.1"/>
    <n v="10"/>
    <n v="10"/>
    <x v="9"/>
  </r>
  <r>
    <s v="N"/>
    <x v="0"/>
    <s v="Male"/>
    <n v="1965.83525675141"/>
    <n v="7.0748868072467899E-2"/>
    <n v="1512.1809667318601"/>
    <x v="0"/>
    <n v="2.6687662221865902E-2"/>
    <s v="Indexed"/>
    <n v="160"/>
    <n v="10"/>
    <n v="4.7500000000000001E-2"/>
    <n v="0.01"/>
    <n v="0"/>
    <s v="Simple"/>
    <n v="0.1"/>
    <n v="10"/>
    <n v="10"/>
    <x v="9"/>
  </r>
  <r>
    <s v="N"/>
    <x v="0"/>
    <s v="Male"/>
    <n v="2744.9373459237399"/>
    <n v="9.8788140810370198E-2"/>
    <n v="2111.4902660951898"/>
    <x v="0"/>
    <n v="3.7264547197741797E-2"/>
    <s v="Fixed"/>
    <n v="161"/>
    <n v="10"/>
    <n v="4.7500000000000001E-2"/>
    <n v="0.01"/>
    <n v="0"/>
    <s v="Simple"/>
    <n v="0.1"/>
    <n v="10"/>
    <n v="12"/>
    <x v="10"/>
  </r>
  <r>
    <s v="N"/>
    <x v="0"/>
    <s v="Male"/>
    <n v="8234.8120377712203"/>
    <n v="0.296364422431111"/>
    <n v="6334.4707982855598"/>
    <x v="0"/>
    <n v="0.111793641593225"/>
    <s v="Indexed"/>
    <n v="162"/>
    <n v="10"/>
    <n v="4.7500000000000001E-2"/>
    <n v="0.01"/>
    <n v="0"/>
    <s v="Simple"/>
    <n v="0.1"/>
    <n v="10"/>
    <n v="12"/>
    <x v="10"/>
  </r>
  <r>
    <s v="N"/>
    <x v="0"/>
    <s v="Male"/>
    <n v="4444.4056816680004"/>
    <n v="0.159950672444684"/>
    <n v="3418.7736012830801"/>
    <x v="0"/>
    <n v="6.0336082182849998E-2"/>
    <s v="Fixed"/>
    <n v="163"/>
    <n v="10"/>
    <n v="4.7500000000000001E-2"/>
    <n v="0.01"/>
    <n v="0"/>
    <s v="Simple"/>
    <n v="0.1"/>
    <n v="10"/>
    <n v="15"/>
    <x v="11"/>
  </r>
  <r>
    <s v="N"/>
    <x v="0"/>
    <s v="Male"/>
    <n v="13333.217045003999"/>
    <n v="0.47985201733405197"/>
    <n v="10256.320803849199"/>
    <x v="0"/>
    <n v="0.18100824654854999"/>
    <s v="Indexed"/>
    <n v="164"/>
    <n v="10"/>
    <n v="4.7500000000000001E-2"/>
    <n v="0.01"/>
    <n v="0"/>
    <s v="Simple"/>
    <n v="0.1"/>
    <n v="10"/>
    <n v="15"/>
    <x v="11"/>
  </r>
  <r>
    <s v="N"/>
    <x v="0"/>
    <s v="Male"/>
    <n v="4517.73335165346"/>
    <n v="0.16258967773876701"/>
    <n v="3475.1795012718899"/>
    <x v="0"/>
    <n v="6.1331559337595001E-2"/>
    <s v="Fixed"/>
    <n v="165"/>
    <n v="10"/>
    <n v="4.7500000000000001E-2"/>
    <n v="0.01"/>
    <n v="0"/>
    <s v="Simple"/>
    <n v="0.1"/>
    <n v="10"/>
    <n v="20"/>
    <x v="12"/>
  </r>
  <r>
    <s v="N"/>
    <x v="0"/>
    <s v="Male"/>
    <n v="13553.2000549604"/>
    <n v="0.48776903321630199"/>
    <n v="10425.5385038157"/>
    <x v="0"/>
    <n v="0.18399467801278499"/>
    <s v="Indexed"/>
    <n v="166"/>
    <n v="10"/>
    <n v="4.7500000000000001E-2"/>
    <n v="0.01"/>
    <n v="0"/>
    <s v="Simple"/>
    <n v="0.1"/>
    <n v="10"/>
    <n v="20"/>
    <x v="12"/>
  </r>
  <r>
    <s v="N"/>
    <x v="0"/>
    <s v="Male"/>
    <n v="4714.2336563973104"/>
    <n v="0.16966156949000999"/>
    <n v="3626.3335818440801"/>
    <x v="0"/>
    <n v="6.3999195774314302E-2"/>
    <s v="Fixed"/>
    <n v="167"/>
    <n v="10"/>
    <n v="4.7500000000000001E-2"/>
    <n v="0.01"/>
    <n v="0"/>
    <s v="Simple"/>
    <n v="0.1"/>
    <n v="10"/>
    <n v="99"/>
    <x v="13"/>
  </r>
  <r>
    <s v="N"/>
    <x v="0"/>
    <s v="Male"/>
    <n v="14142.700969191899"/>
    <n v="0.50898470847002897"/>
    <n v="10879.000745532199"/>
    <x v="0"/>
    <n v="0.191997587322943"/>
    <s v="Indexed"/>
    <n v="168"/>
    <n v="10"/>
    <n v="4.7500000000000001E-2"/>
    <n v="0.01"/>
    <n v="0"/>
    <s v="Simple"/>
    <n v="0.1"/>
    <n v="10"/>
    <n v="99"/>
    <x v="13"/>
  </r>
  <r>
    <s v="N"/>
    <x v="0"/>
    <s v="Male"/>
    <n v="297.49897004264699"/>
    <n v="2.41949950009088E-3"/>
    <n v="228.84536157126701"/>
    <x v="1"/>
    <n v="6.8597896763039796E-4"/>
    <s v="Fixed"/>
    <n v="169"/>
    <n v="10"/>
    <n v="4.7500000000000001E-2"/>
    <n v="0.01"/>
    <n v="0"/>
    <s v="Simple"/>
    <n v="0.1"/>
    <n v="10"/>
    <n v="1"/>
    <x v="0"/>
  </r>
  <r>
    <s v="N"/>
    <x v="0"/>
    <s v="Male"/>
    <n v="892.49691012794096"/>
    <n v="7.2584985002726501E-3"/>
    <n v="686.53608471380096"/>
    <x v="1"/>
    <n v="2.05793690289119E-3"/>
    <s v="Indexed"/>
    <n v="170"/>
    <n v="10"/>
    <n v="4.7500000000000001E-2"/>
    <n v="0.01"/>
    <n v="0"/>
    <s v="Simple"/>
    <n v="0.1"/>
    <n v="10"/>
    <n v="1"/>
    <x v="0"/>
  </r>
  <r>
    <s v="N"/>
    <x v="0"/>
    <s v="Male"/>
    <n v="191.693168182606"/>
    <n v="1.5590021186364701E-3"/>
    <n v="147.45628321738999"/>
    <x v="1"/>
    <n v="4.4200987180847799E-4"/>
    <s v="Fixed"/>
    <n v="171"/>
    <n v="10"/>
    <n v="4.7500000000000001E-2"/>
    <n v="0.01"/>
    <n v="0"/>
    <s v="Simple"/>
    <n v="0.1"/>
    <n v="10"/>
    <n v="2"/>
    <x v="1"/>
  </r>
  <r>
    <s v="N"/>
    <x v="0"/>
    <s v="Male"/>
    <n v="575.07950454781906"/>
    <n v="4.6770063559094001E-3"/>
    <n v="442.36884965216899"/>
    <x v="1"/>
    <n v="1.3260296154254301E-3"/>
    <s v="Indexed"/>
    <n v="172"/>
    <n v="10"/>
    <n v="4.7500000000000001E-2"/>
    <n v="0.01"/>
    <n v="0"/>
    <s v="Simple"/>
    <n v="0.1"/>
    <n v="10"/>
    <n v="2"/>
    <x v="1"/>
  </r>
  <r>
    <s v="N"/>
    <x v="0"/>
    <s v="Male"/>
    <n v="528.85041020474102"/>
    <n v="4.3010343966226302E-3"/>
    <n v="406.80800784980102"/>
    <x v="1"/>
    <n v="1.2194336618078199E-3"/>
    <s v="Fixed"/>
    <n v="173"/>
    <n v="10"/>
    <n v="4.7500000000000001E-2"/>
    <n v="0.01"/>
    <n v="0"/>
    <s v="Simple"/>
    <n v="0.1"/>
    <n v="10"/>
    <n v="3"/>
    <x v="2"/>
  </r>
  <r>
    <s v="N"/>
    <x v="0"/>
    <s v="Male"/>
    <n v="1586.55123061422"/>
    <n v="1.29031031898679E-2"/>
    <n v="1220.4240235494001"/>
    <x v="1"/>
    <n v="3.65830098542347E-3"/>
    <s v="Indexed"/>
    <n v="174"/>
    <n v="10"/>
    <n v="4.7500000000000001E-2"/>
    <n v="0.01"/>
    <n v="0"/>
    <s v="Simple"/>
    <n v="0.1"/>
    <n v="10"/>
    <n v="3"/>
    <x v="2"/>
  </r>
  <r>
    <s v="N"/>
    <x v="0"/>
    <s v="Male"/>
    <n v="771.96070516922202"/>
    <n v="6.2782017026109102E-3"/>
    <n v="593.81592705324795"/>
    <x v="1"/>
    <n v="1.78000215431773E-3"/>
    <s v="Fixed"/>
    <n v="175"/>
    <n v="10"/>
    <n v="4.7500000000000001E-2"/>
    <n v="0.01"/>
    <n v="0"/>
    <s v="Simple"/>
    <n v="0.1"/>
    <n v="10"/>
    <n v="4"/>
    <x v="3"/>
  </r>
  <r>
    <s v="N"/>
    <x v="0"/>
    <s v="Male"/>
    <n v="2315.8821155076698"/>
    <n v="1.8834605107832698E-2"/>
    <n v="1781.4477811597401"/>
    <x v="1"/>
    <n v="5.3400064629531797E-3"/>
    <s v="Indexed"/>
    <n v="176"/>
    <n v="10"/>
    <n v="4.7500000000000001E-2"/>
    <n v="0.01"/>
    <n v="0"/>
    <s v="Simple"/>
    <n v="0.1"/>
    <n v="10"/>
    <n v="4"/>
    <x v="3"/>
  </r>
  <r>
    <s v="N"/>
    <x v="0"/>
    <s v="Male"/>
    <n v="1098.9617100319799"/>
    <n v="8.9376353392424893E-3"/>
    <n v="845.35516156306505"/>
    <x v="1"/>
    <n v="2.5340074932192502E-3"/>
    <s v="Fixed"/>
    <n v="177"/>
    <n v="10"/>
    <n v="4.7500000000000001E-2"/>
    <n v="0.01"/>
    <n v="0"/>
    <s v="Simple"/>
    <n v="0.1"/>
    <n v="10"/>
    <n v="5"/>
    <x v="4"/>
  </r>
  <r>
    <s v="N"/>
    <x v="0"/>
    <s v="Male"/>
    <n v="3296.88513009595"/>
    <n v="2.6812906017727501E-2"/>
    <n v="2536.0654846891898"/>
    <x v="1"/>
    <n v="7.6020224796577501E-3"/>
    <s v="Indexed"/>
    <n v="178"/>
    <n v="10"/>
    <n v="4.7500000000000001E-2"/>
    <n v="0.01"/>
    <n v="0"/>
    <s v="Simple"/>
    <n v="0.1"/>
    <n v="10"/>
    <n v="5"/>
    <x v="4"/>
  </r>
  <r>
    <s v="N"/>
    <x v="0"/>
    <s v="Male"/>
    <n v="1524.20094817323"/>
    <n v="1.23960208387092E-2"/>
    <n v="1172.46226782556"/>
    <x v="1"/>
    <n v="3.5145324796897999E-3"/>
    <s v="Fixed"/>
    <n v="179"/>
    <n v="10"/>
    <n v="4.7500000000000001E-2"/>
    <n v="0.01"/>
    <n v="0"/>
    <s v="Simple"/>
    <n v="0.1"/>
    <n v="10"/>
    <n v="6"/>
    <x v="5"/>
  </r>
  <r>
    <s v="N"/>
    <x v="0"/>
    <s v="Male"/>
    <n v="4572.6028445196898"/>
    <n v="3.71880625161276E-2"/>
    <n v="3517.3868034766901"/>
    <x v="1"/>
    <n v="1.0543597439069401E-2"/>
    <s v="Indexed"/>
    <n v="180"/>
    <n v="10"/>
    <n v="4.7500000000000001E-2"/>
    <n v="0.01"/>
    <n v="0"/>
    <s v="Simple"/>
    <n v="0.1"/>
    <n v="10"/>
    <n v="6"/>
    <x v="5"/>
  </r>
  <r>
    <s v="N"/>
    <x v="0"/>
    <s v="Male"/>
    <n v="2057.0092830847798"/>
    <n v="1.6729244243744699E-2"/>
    <n v="1582.3148331421401"/>
    <x v="1"/>
    <n v="4.7430924020152501E-3"/>
    <s v="Fixed"/>
    <n v="181"/>
    <n v="10"/>
    <n v="4.7500000000000001E-2"/>
    <n v="0.01"/>
    <n v="0"/>
    <s v="Simple"/>
    <n v="0.1"/>
    <n v="10"/>
    <n v="7"/>
    <x v="6"/>
  </r>
  <r>
    <s v="N"/>
    <x v="0"/>
    <s v="Male"/>
    <n v="6171.0278492543403"/>
    <n v="5.01877327312341E-2"/>
    <n v="4746.9444994264204"/>
    <x v="1"/>
    <n v="1.42292772060458E-2"/>
    <s v="Indexed"/>
    <n v="182"/>
    <n v="10"/>
    <n v="4.7500000000000001E-2"/>
    <n v="0.01"/>
    <n v="0"/>
    <s v="Simple"/>
    <n v="0.1"/>
    <n v="10"/>
    <n v="7"/>
    <x v="6"/>
  </r>
  <r>
    <s v="N"/>
    <x v="0"/>
    <s v="Male"/>
    <n v="2697.4386844169699"/>
    <n v="2.1937728213099701E-2"/>
    <n v="2074.9528341669002"/>
    <x v="1"/>
    <n v="6.2198070928359802E-3"/>
    <s v="Fixed"/>
    <n v="183"/>
    <n v="10"/>
    <n v="4.7500000000000001E-2"/>
    <n v="0.01"/>
    <n v="0"/>
    <s v="Simple"/>
    <n v="0.1"/>
    <n v="10"/>
    <n v="8"/>
    <x v="7"/>
  </r>
  <r>
    <s v="N"/>
    <x v="0"/>
    <s v="Male"/>
    <n v="8092.31605325092"/>
    <n v="6.5813184639298999E-2"/>
    <n v="6224.8585025007096"/>
    <x v="1"/>
    <n v="1.86594212785079E-2"/>
    <s v="Indexed"/>
    <n v="184"/>
    <n v="10"/>
    <n v="4.7500000000000001E-2"/>
    <n v="0.01"/>
    <n v="0"/>
    <s v="Simple"/>
    <n v="0.1"/>
    <n v="10"/>
    <n v="8"/>
    <x v="7"/>
  </r>
  <r>
    <s v="N"/>
    <x v="0"/>
    <s v="Male"/>
    <n v="5690.0307908417799"/>
    <n v="4.62758800542062E-2"/>
    <n v="4376.9467621859803"/>
    <x v="1"/>
    <n v="1.31201847425801E-2"/>
    <s v="Fixed"/>
    <n v="185"/>
    <n v="10"/>
    <n v="4.7500000000000001E-2"/>
    <n v="0.01"/>
    <n v="0"/>
    <s v="Simple"/>
    <n v="0.1"/>
    <n v="10"/>
    <n v="9"/>
    <x v="8"/>
  </r>
  <r>
    <s v="N"/>
    <x v="0"/>
    <s v="Male"/>
    <n v="17070.092372525301"/>
    <n v="0.138827640162618"/>
    <n v="13130.840286557999"/>
    <x v="1"/>
    <n v="3.9360554227740201E-2"/>
    <s v="Indexed"/>
    <n v="186"/>
    <n v="10"/>
    <n v="4.7500000000000001E-2"/>
    <n v="0.01"/>
    <n v="0"/>
    <s v="Simple"/>
    <n v="0.1"/>
    <n v="10"/>
    <n v="9"/>
    <x v="8"/>
  </r>
  <r>
    <s v="N"/>
    <x v="0"/>
    <s v="Male"/>
    <n v="6802.6121306544401"/>
    <n v="5.5324281112876302E-2"/>
    <n v="5232.7785620418799"/>
    <x v="1"/>
    <n v="1.5685596645620001E-2"/>
    <s v="Fixed"/>
    <n v="187"/>
    <n v="10"/>
    <n v="4.7500000000000001E-2"/>
    <n v="0.01"/>
    <n v="0"/>
    <s v="Simple"/>
    <n v="0.1"/>
    <n v="10"/>
    <n v="10"/>
    <x v="9"/>
  </r>
  <r>
    <s v="N"/>
    <x v="0"/>
    <s v="Male"/>
    <n v="20407.836391963301"/>
    <n v="0.16597284333862899"/>
    <n v="15698.3356861256"/>
    <x v="1"/>
    <n v="4.7056789936860001E-2"/>
    <s v="Indexed"/>
    <n v="188"/>
    <n v="10"/>
    <n v="4.7500000000000001E-2"/>
    <n v="0.01"/>
    <n v="0"/>
    <s v="Simple"/>
    <n v="0.1"/>
    <n v="10"/>
    <n v="10"/>
    <x v="9"/>
  </r>
  <r>
    <s v="N"/>
    <x v="0"/>
    <s v="Male"/>
    <n v="22284.679241815"/>
    <n v="0.181236830088951"/>
    <n v="17142.060955242301"/>
    <x v="1"/>
    <n v="5.1384451038883998E-2"/>
    <s v="Fixed"/>
    <n v="189"/>
    <n v="10"/>
    <n v="4.7500000000000001E-2"/>
    <n v="0.01"/>
    <n v="0"/>
    <s v="Simple"/>
    <n v="0.1"/>
    <n v="10"/>
    <n v="12"/>
    <x v="10"/>
  </r>
  <r>
    <s v="N"/>
    <x v="0"/>
    <s v="Male"/>
    <n v="66854.037725445101"/>
    <n v="0.54371049026685303"/>
    <n v="51426.182865727002"/>
    <x v="1"/>
    <n v="0.15415335311665199"/>
    <s v="Indexed"/>
    <n v="190"/>
    <n v="10"/>
    <n v="4.7500000000000001E-2"/>
    <n v="0.01"/>
    <n v="0"/>
    <s v="Simple"/>
    <n v="0.1"/>
    <n v="10"/>
    <n v="12"/>
    <x v="10"/>
  </r>
  <r>
    <s v="N"/>
    <x v="0"/>
    <s v="Male"/>
    <n v="33259.255853999799"/>
    <n v="0.270490862205713"/>
    <n v="25584.042964615201"/>
    <x v="1"/>
    <n v="7.6689845318158298E-2"/>
    <s v="Fixed"/>
    <n v="191"/>
    <n v="10"/>
    <n v="4.7500000000000001E-2"/>
    <n v="0.01"/>
    <n v="0"/>
    <s v="Simple"/>
    <n v="0.1"/>
    <n v="10"/>
    <n v="15"/>
    <x v="11"/>
  </r>
  <r>
    <s v="N"/>
    <x v="0"/>
    <s v="Male"/>
    <n v="99777.767561999193"/>
    <n v="0.81147258661713795"/>
    <n v="76752.128893845598"/>
    <x v="1"/>
    <n v="0.23006953595447499"/>
    <s v="Indexed"/>
    <n v="192"/>
    <n v="10"/>
    <n v="4.7500000000000001E-2"/>
    <n v="0.01"/>
    <n v="0"/>
    <s v="Simple"/>
    <n v="0.1"/>
    <n v="10"/>
    <n v="15"/>
    <x v="11"/>
  </r>
  <r>
    <s v="N"/>
    <x v="0"/>
    <s v="Male"/>
    <n v="22224.915820525301"/>
    <n v="0.18075078616109"/>
    <n v="17096.089092711802"/>
    <x v="1"/>
    <n v="5.1246647368395702E-2"/>
    <s v="Fixed"/>
    <n v="193"/>
    <n v="10"/>
    <n v="4.7500000000000001E-2"/>
    <n v="0.01"/>
    <n v="0"/>
    <s v="Simple"/>
    <n v="0.1"/>
    <n v="10"/>
    <n v="20"/>
    <x v="12"/>
  </r>
  <r>
    <s v="N"/>
    <x v="0"/>
    <s v="Male"/>
    <n v="66674.747461576"/>
    <n v="0.54225235848327002"/>
    <n v="51288.267278135398"/>
    <x v="1"/>
    <n v="0.15373994210518699"/>
    <s v="Indexed"/>
    <n v="194"/>
    <n v="10"/>
    <n v="4.7500000000000001E-2"/>
    <n v="0.01"/>
    <n v="0"/>
    <s v="Simple"/>
    <n v="0.1"/>
    <n v="10"/>
    <n v="20"/>
    <x v="12"/>
  </r>
  <r>
    <s v="N"/>
    <x v="0"/>
    <s v="Male"/>
    <n v="8992.2084167576104"/>
    <n v="7.3131828879740998E-2"/>
    <n v="6917.0833975058604"/>
    <x v="1"/>
    <n v="2.0734410763037298E-2"/>
    <s v="Fixed"/>
    <n v="195"/>
    <n v="10"/>
    <n v="4.7500000000000001E-2"/>
    <n v="0.01"/>
    <n v="0"/>
    <s v="Simple"/>
    <n v="0.1"/>
    <n v="10"/>
    <n v="99"/>
    <x v="13"/>
  </r>
  <r>
    <s v="N"/>
    <x v="0"/>
    <s v="Male"/>
    <n v="26976.625250272798"/>
    <n v="0.21939548663922301"/>
    <n v="20751.2501925176"/>
    <x v="1"/>
    <n v="6.2203232289111801E-2"/>
    <s v="Indexed"/>
    <n v="196"/>
    <n v="10"/>
    <n v="4.7500000000000001E-2"/>
    <n v="0.01"/>
    <n v="0"/>
    <s v="Simple"/>
    <n v="0.1"/>
    <n v="10"/>
    <n v="99"/>
    <x v="13"/>
  </r>
  <r>
    <s v="N"/>
    <x v="0"/>
    <s v="Male"/>
    <n v="579.39178003038398"/>
    <n v="2.1133291345436498E-3"/>
    <n v="445.68598463875702"/>
    <x v="2"/>
    <n v="9.7248011656597797E-4"/>
    <s v="Fixed"/>
    <n v="197"/>
    <n v="10"/>
    <n v="4.7500000000000001E-2"/>
    <n v="0.01"/>
    <n v="0"/>
    <s v="Simple"/>
    <n v="0.1"/>
    <n v="10"/>
    <n v="1"/>
    <x v="0"/>
  </r>
  <r>
    <s v="N"/>
    <x v="0"/>
    <s v="Male"/>
    <n v="1738.17534009115"/>
    <n v="6.3399874036309603E-3"/>
    <n v="1337.05795391627"/>
    <x v="2"/>
    <n v="2.9174403496979302E-3"/>
    <s v="Indexed"/>
    <n v="198"/>
    <n v="10"/>
    <n v="4.7500000000000001E-2"/>
    <n v="0.01"/>
    <n v="0"/>
    <s v="Simple"/>
    <n v="0.1"/>
    <n v="10"/>
    <n v="1"/>
    <x v="0"/>
  </r>
  <r>
    <s v="N"/>
    <x v="0"/>
    <s v="Male"/>
    <n v="348.30602393949403"/>
    <n v="1.2704447896892701E-3"/>
    <n v="267.927710722688"/>
    <x v="2"/>
    <n v="5.8461423588637804E-4"/>
    <s v="Fixed"/>
    <n v="199"/>
    <n v="10"/>
    <n v="4.7500000000000001E-2"/>
    <n v="0.01"/>
    <n v="0"/>
    <s v="Simple"/>
    <n v="0.1"/>
    <n v="10"/>
    <n v="2"/>
    <x v="1"/>
  </r>
  <r>
    <s v="N"/>
    <x v="0"/>
    <s v="Male"/>
    <n v="1044.91807181848"/>
    <n v="3.8113343690678002E-3"/>
    <n v="803.78313216806305"/>
    <x v="2"/>
    <n v="1.7538427076591299E-3"/>
    <s v="Indexed"/>
    <n v="200"/>
    <n v="10"/>
    <n v="4.7500000000000001E-2"/>
    <n v="0.01"/>
    <n v="0"/>
    <s v="Simple"/>
    <n v="0.1"/>
    <n v="10"/>
    <n v="2"/>
    <x v="1"/>
  </r>
  <r>
    <s v="N"/>
    <x v="0"/>
    <s v="Male"/>
    <n v="895.98582453317704"/>
    <n v="3.2681046096732298E-3"/>
    <n v="689.21986502552102"/>
    <x v="2"/>
    <n v="1.5038673814768201E-3"/>
    <s v="Fixed"/>
    <n v="201"/>
    <n v="10"/>
    <n v="4.7500000000000001E-2"/>
    <n v="0.01"/>
    <n v="0"/>
    <s v="Simple"/>
    <n v="0.1"/>
    <n v="10"/>
    <n v="3"/>
    <x v="2"/>
  </r>
  <r>
    <s v="N"/>
    <x v="0"/>
    <s v="Male"/>
    <n v="2687.9574735995302"/>
    <n v="9.8043138290197004E-3"/>
    <n v="2067.65959507656"/>
    <x v="2"/>
    <n v="4.5116021444304598E-3"/>
    <s v="Indexed"/>
    <n v="202"/>
    <n v="10"/>
    <n v="4.7500000000000001E-2"/>
    <n v="0.01"/>
    <n v="0"/>
    <s v="Simple"/>
    <n v="0.1"/>
    <n v="10"/>
    <n v="3"/>
    <x v="2"/>
  </r>
  <r>
    <s v="N"/>
    <x v="0"/>
    <s v="Male"/>
    <n v="1305.6443764037001"/>
    <n v="4.7623324926396203E-3"/>
    <n v="1004.34182800284"/>
    <x v="2"/>
    <n v="2.1914587661084799E-3"/>
    <s v="Fixed"/>
    <n v="203"/>
    <n v="10"/>
    <n v="4.7500000000000001E-2"/>
    <n v="0.01"/>
    <n v="0"/>
    <s v="Simple"/>
    <n v="0.1"/>
    <n v="10"/>
    <n v="4"/>
    <x v="3"/>
  </r>
  <r>
    <s v="N"/>
    <x v="0"/>
    <s v="Male"/>
    <n v="3916.9331292110901"/>
    <n v="1.42869974779189E-2"/>
    <n v="3013.0254840085299"/>
    <x v="2"/>
    <n v="6.5743762983254302E-3"/>
    <s v="Indexed"/>
    <n v="204"/>
    <n v="10"/>
    <n v="4.7500000000000001E-2"/>
    <n v="0.01"/>
    <n v="0"/>
    <s v="Simple"/>
    <n v="0.1"/>
    <n v="10"/>
    <n v="4"/>
    <x v="3"/>
  </r>
  <r>
    <s v="N"/>
    <x v="0"/>
    <s v="Male"/>
    <n v="1854.1872904360901"/>
    <n v="6.7631405153411803E-3"/>
    <n v="1426.29791572007"/>
    <x v="2"/>
    <n v="3.1121606044253501E-3"/>
    <s v="Fixed"/>
    <n v="205"/>
    <n v="10"/>
    <n v="4.7500000000000001E-2"/>
    <n v="0.01"/>
    <n v="0"/>
    <s v="Simple"/>
    <n v="0.1"/>
    <n v="10"/>
    <n v="5"/>
    <x v="4"/>
  </r>
  <r>
    <s v="N"/>
    <x v="0"/>
    <s v="Male"/>
    <n v="5562.5618713082604"/>
    <n v="2.0289421546023499E-2"/>
    <n v="4278.8937471602003"/>
    <x v="2"/>
    <n v="9.3364818132760496E-3"/>
    <s v="Indexed"/>
    <n v="206"/>
    <n v="10"/>
    <n v="4.7500000000000001E-2"/>
    <n v="0.01"/>
    <n v="0"/>
    <s v="Simple"/>
    <n v="0.1"/>
    <n v="10"/>
    <n v="5"/>
    <x v="4"/>
  </r>
  <r>
    <s v="N"/>
    <x v="0"/>
    <s v="Male"/>
    <n v="2562.8924571909401"/>
    <n v="9.3481396960787694E-3"/>
    <n v="1971.45573630072"/>
    <x v="2"/>
    <n v="4.3016867712282704E-3"/>
    <s v="Fixed"/>
    <n v="207"/>
    <n v="10"/>
    <n v="4.7500000000000001E-2"/>
    <n v="0.01"/>
    <n v="0"/>
    <s v="Simple"/>
    <n v="0.1"/>
    <n v="10"/>
    <n v="6"/>
    <x v="5"/>
  </r>
  <r>
    <s v="N"/>
    <x v="0"/>
    <s v="Male"/>
    <n v="7688.6773715728104"/>
    <n v="2.8044419088236301E-2"/>
    <n v="5914.3672089021602"/>
    <x v="2"/>
    <n v="1.29050603136848E-2"/>
    <s v="Indexed"/>
    <n v="208"/>
    <n v="10"/>
    <n v="4.7500000000000001E-2"/>
    <n v="0.01"/>
    <n v="0"/>
    <s v="Simple"/>
    <n v="0.1"/>
    <n v="10"/>
    <n v="6"/>
    <x v="5"/>
  </r>
  <r>
    <s v="N"/>
    <x v="0"/>
    <s v="Male"/>
    <n v="3442.66773155494"/>
    <n v="1.2557116390686201E-2"/>
    <n v="2648.2059473499598"/>
    <x v="2"/>
    <n v="5.7783455552388296E-3"/>
    <s v="Fixed"/>
    <n v="209"/>
    <n v="10"/>
    <n v="4.7500000000000001E-2"/>
    <n v="0.01"/>
    <n v="0"/>
    <s v="Simple"/>
    <n v="0.1"/>
    <n v="10"/>
    <n v="7"/>
    <x v="6"/>
  </r>
  <r>
    <s v="N"/>
    <x v="0"/>
    <s v="Male"/>
    <n v="10328.0031946648"/>
    <n v="3.7671349172058499E-2"/>
    <n v="7944.61784204987"/>
    <x v="2"/>
    <n v="1.7335036665716501E-2"/>
    <s v="Indexed"/>
    <n v="210"/>
    <n v="10"/>
    <n v="4.7500000000000001E-2"/>
    <n v="0.01"/>
    <n v="0"/>
    <s v="Simple"/>
    <n v="0.1"/>
    <n v="10"/>
    <n v="7"/>
    <x v="6"/>
  </r>
  <r>
    <s v="N"/>
    <x v="0"/>
    <s v="Male"/>
    <n v="4486.3978534941398"/>
    <n v="1.6364117717455402E-2"/>
    <n v="3451.0752719185698"/>
    <x v="2"/>
    <n v="7.5301943484571499E-3"/>
    <s v="Fixed"/>
    <n v="211"/>
    <n v="10"/>
    <n v="4.7500000000000001E-2"/>
    <n v="0.01"/>
    <n v="0"/>
    <s v="Simple"/>
    <n v="0.1"/>
    <n v="10"/>
    <n v="8"/>
    <x v="7"/>
  </r>
  <r>
    <s v="N"/>
    <x v="0"/>
    <s v="Male"/>
    <n v="13459.193560482399"/>
    <n v="4.9092353152366298E-2"/>
    <n v="10353.225815755701"/>
    <x v="2"/>
    <n v="2.2590583045371499E-2"/>
    <s v="Indexed"/>
    <n v="212"/>
    <n v="10"/>
    <n v="4.7500000000000001E-2"/>
    <n v="0.01"/>
    <n v="0"/>
    <s v="Simple"/>
    <n v="0.1"/>
    <n v="10"/>
    <n v="8"/>
    <x v="7"/>
  </r>
  <r>
    <s v="N"/>
    <x v="0"/>
    <s v="Male"/>
    <n v="9336.9374579610303"/>
    <n v="3.4056440973819498E-2"/>
    <n v="7182.25958304694"/>
    <x v="2"/>
    <n v="1.5671582408385201E-2"/>
    <s v="Fixed"/>
    <n v="213"/>
    <n v="10"/>
    <n v="4.7500000000000001E-2"/>
    <n v="0.01"/>
    <n v="0"/>
    <s v="Simple"/>
    <n v="0.1"/>
    <n v="10"/>
    <n v="9"/>
    <x v="8"/>
  </r>
  <r>
    <s v="N"/>
    <x v="0"/>
    <s v="Male"/>
    <n v="28010.812373883098"/>
    <n v="0.102169322921458"/>
    <n v="21546.778749140802"/>
    <x v="2"/>
    <n v="4.7014747225155702E-2"/>
    <s v="Indexed"/>
    <n v="214"/>
    <n v="10"/>
    <n v="4.7500000000000001E-2"/>
    <n v="0.01"/>
    <n v="0"/>
    <s v="Simple"/>
    <n v="0.1"/>
    <n v="10"/>
    <n v="9"/>
    <x v="8"/>
  </r>
  <r>
    <s v="N"/>
    <x v="0"/>
    <s v="Male"/>
    <n v="10973.6629328004"/>
    <n v="4.0026390411221698E-2"/>
    <n v="8441.2791790772299"/>
    <x v="2"/>
    <n v="1.8418744234662499E-2"/>
    <s v="Fixed"/>
    <n v="215"/>
    <n v="10"/>
    <n v="4.7500000000000001E-2"/>
    <n v="0.01"/>
    <n v="0"/>
    <s v="Simple"/>
    <n v="0.1"/>
    <n v="10"/>
    <n v="10"/>
    <x v="9"/>
  </r>
  <r>
    <s v="N"/>
    <x v="0"/>
    <s v="Male"/>
    <n v="32920.988798401202"/>
    <n v="0.120079171233665"/>
    <n v="25323.837537231699"/>
    <x v="2"/>
    <n v="5.5256232703987503E-2"/>
    <s v="Indexed"/>
    <n v="216"/>
    <n v="10"/>
    <n v="4.7500000000000001E-2"/>
    <n v="0.01"/>
    <n v="0"/>
    <s v="Simple"/>
    <n v="0.1"/>
    <n v="10"/>
    <n v="10"/>
    <x v="9"/>
  </r>
  <r>
    <s v="N"/>
    <x v="0"/>
    <s v="Male"/>
    <n v="32675.851631699901"/>
    <n v="0.119185034426404"/>
    <n v="25135.270485923"/>
    <x v="2"/>
    <n v="5.4844782233571997E-2"/>
    <s v="Fixed"/>
    <n v="217"/>
    <n v="10"/>
    <n v="4.7500000000000001E-2"/>
    <n v="0.01"/>
    <n v="0"/>
    <s v="Simple"/>
    <n v="0.1"/>
    <n v="10"/>
    <n v="12"/>
    <x v="10"/>
  </r>
  <r>
    <s v="N"/>
    <x v="0"/>
    <s v="Male"/>
    <n v="98027.554895099602"/>
    <n v="0.35755510327921303"/>
    <n v="75405.811457768898"/>
    <x v="2"/>
    <n v="0.16453434670071601"/>
    <s v="Indexed"/>
    <n v="218"/>
    <n v="10"/>
    <n v="4.7500000000000001E-2"/>
    <n v="0.01"/>
    <n v="0"/>
    <s v="Simple"/>
    <n v="0.1"/>
    <n v="10"/>
    <n v="12"/>
    <x v="10"/>
  </r>
  <r>
    <s v="N"/>
    <x v="0"/>
    <s v="Male"/>
    <n v="46846.808003407699"/>
    <n v="0.17087353950513801"/>
    <n v="36036.006156467403"/>
    <x v="2"/>
    <n v="7.8630023549020198E-2"/>
    <s v="Fixed"/>
    <n v="219"/>
    <n v="10"/>
    <n v="4.7500000000000001E-2"/>
    <n v="0.01"/>
    <n v="0"/>
    <s v="Simple"/>
    <n v="0.1"/>
    <n v="10"/>
    <n v="15"/>
    <x v="11"/>
  </r>
  <r>
    <s v="N"/>
    <x v="0"/>
    <s v="Male"/>
    <n v="140540.42401022301"/>
    <n v="0.51262061851541396"/>
    <n v="108108.018469402"/>
    <x v="2"/>
    <n v="0.235890070647061"/>
    <s v="Indexed"/>
    <n v="220"/>
    <n v="10"/>
    <n v="4.7500000000000001E-2"/>
    <n v="0.01"/>
    <n v="0"/>
    <s v="Simple"/>
    <n v="0.1"/>
    <n v="10"/>
    <n v="15"/>
    <x v="11"/>
  </r>
  <r>
    <s v="N"/>
    <x v="0"/>
    <s v="Male"/>
    <n v="26124.013032840099"/>
    <n v="9.5287230085666294E-2"/>
    <n v="20095.394640646198"/>
    <x v="2"/>
    <n v="4.3847848925324999E-2"/>
    <s v="Fixed"/>
    <n v="221"/>
    <n v="10"/>
    <n v="4.7500000000000001E-2"/>
    <n v="0.01"/>
    <n v="0"/>
    <s v="Simple"/>
    <n v="0.1"/>
    <n v="10"/>
    <n v="20"/>
    <x v="12"/>
  </r>
  <r>
    <s v="N"/>
    <x v="0"/>
    <s v="Male"/>
    <n v="78372.039098520196"/>
    <n v="0.28586169025699898"/>
    <n v="60286.183921938602"/>
    <x v="2"/>
    <n v="0.13154354677597499"/>
    <s v="Indexed"/>
    <n v="222"/>
    <n v="10"/>
    <n v="4.7500000000000001E-2"/>
    <n v="0.01"/>
    <n v="0"/>
    <s v="Simple"/>
    <n v="0.1"/>
    <n v="10"/>
    <n v="20"/>
    <x v="12"/>
  </r>
  <r>
    <s v="N"/>
    <x v="0"/>
    <s v="Male"/>
    <n v="7514.2012483378103"/>
    <n v="2.7408018146380698E-2"/>
    <n v="5780.1548064136996"/>
    <x v="2"/>
    <n v="1.26122108696478E-2"/>
    <s v="Fixed"/>
    <n v="223"/>
    <n v="10"/>
    <n v="4.7500000000000001E-2"/>
    <n v="0.01"/>
    <n v="0"/>
    <s v="Simple"/>
    <n v="0.1"/>
    <n v="10"/>
    <n v="99"/>
    <x v="13"/>
  </r>
  <r>
    <s v="N"/>
    <x v="0"/>
    <s v="Male"/>
    <n v="22542.603745013399"/>
    <n v="8.2224054439142102E-2"/>
    <n v="17340.4644192411"/>
    <x v="2"/>
    <n v="3.7836632608943301E-2"/>
    <s v="Indexed"/>
    <n v="224"/>
    <n v="10"/>
    <n v="4.7500000000000001E-2"/>
    <n v="0.01"/>
    <n v="0"/>
    <s v="Simple"/>
    <n v="0.1"/>
    <n v="10"/>
    <n v="99"/>
    <x v="13"/>
  </r>
  <r>
    <s v="N"/>
    <x v="0"/>
    <s v="Male"/>
    <n v="91.156210666320803"/>
    <n v="1.40721467236062E-3"/>
    <n v="70.120162051015996"/>
    <x v="3"/>
    <n v="5.0898037629065805E-4"/>
    <s v="Fixed"/>
    <n v="225"/>
    <n v="10"/>
    <n v="4.7500000000000001E-2"/>
    <n v="0.01"/>
    <n v="0"/>
    <s v="Simple"/>
    <n v="0.1"/>
    <n v="10"/>
    <n v="1"/>
    <x v="0"/>
  </r>
  <r>
    <s v="N"/>
    <x v="0"/>
    <s v="Male"/>
    <n v="273.468631998962"/>
    <n v="4.2216440170818699E-3"/>
    <n v="210.36048615304799"/>
    <x v="3"/>
    <n v="1.5269411288719699E-3"/>
    <s v="Indexed"/>
    <n v="226"/>
    <n v="10"/>
    <n v="4.7500000000000001E-2"/>
    <n v="0.01"/>
    <n v="0"/>
    <s v="Simple"/>
    <n v="0.1"/>
    <n v="10"/>
    <n v="1"/>
    <x v="0"/>
  </r>
  <r>
    <s v="N"/>
    <x v="0"/>
    <s v="Male"/>
    <n v="60.305437776448301"/>
    <n v="9.3095902343714597E-4"/>
    <n v="46.388798289575597"/>
    <x v="3"/>
    <n v="3.3672181179389502E-4"/>
    <s v="Fixed"/>
    <n v="227"/>
    <n v="10"/>
    <n v="4.7500000000000001E-2"/>
    <n v="0.01"/>
    <n v="0"/>
    <s v="Simple"/>
    <n v="0.1"/>
    <n v="10"/>
    <n v="2"/>
    <x v="1"/>
  </r>
  <r>
    <s v="N"/>
    <x v="0"/>
    <s v="Male"/>
    <n v="180.916313329345"/>
    <n v="2.7928770703114399E-3"/>
    <n v="139.166394868727"/>
    <x v="3"/>
    <n v="1.0101654353816901E-3"/>
    <s v="Indexed"/>
    <n v="228"/>
    <n v="10"/>
    <n v="4.7500000000000001E-2"/>
    <n v="0.01"/>
    <n v="0"/>
    <s v="Simple"/>
    <n v="0.1"/>
    <n v="10"/>
    <n v="2"/>
    <x v="1"/>
  </r>
  <r>
    <s v="N"/>
    <x v="0"/>
    <s v="Male"/>
    <n v="170.92832742117599"/>
    <n v="2.63868856012034E-3"/>
    <n v="131.48332878552"/>
    <x v="3"/>
    <n v="9.5439645607939304E-4"/>
    <s v="Fixed"/>
    <n v="229"/>
    <n v="10"/>
    <n v="4.7500000000000001E-2"/>
    <n v="0.01"/>
    <n v="0"/>
    <s v="Simple"/>
    <n v="0.1"/>
    <n v="10"/>
    <n v="3"/>
    <x v="2"/>
  </r>
  <r>
    <s v="N"/>
    <x v="0"/>
    <s v="Male"/>
    <n v="512.78498226352895"/>
    <n v="7.9160656803610105E-3"/>
    <n v="394.449986356561"/>
    <x v="3"/>
    <n v="2.8631893682381799E-3"/>
    <s v="Indexed"/>
    <n v="230"/>
    <n v="10"/>
    <n v="4.7500000000000001E-2"/>
    <n v="0.01"/>
    <n v="0"/>
    <s v="Simple"/>
    <n v="0.1"/>
    <n v="10"/>
    <n v="3"/>
    <x v="2"/>
  </r>
  <r>
    <s v="N"/>
    <x v="0"/>
    <s v="Male"/>
    <n v="249.89683551642301"/>
    <n v="3.8577568214463501E-3"/>
    <n v="192.22833501263301"/>
    <x v="3"/>
    <n v="1.3953255016335099E-3"/>
    <s v="Fixed"/>
    <n v="231"/>
    <n v="10"/>
    <n v="4.7500000000000001E-2"/>
    <n v="0.01"/>
    <n v="0"/>
    <s v="Simple"/>
    <n v="0.1"/>
    <n v="10"/>
    <n v="4"/>
    <x v="3"/>
  </r>
  <r>
    <s v="N"/>
    <x v="0"/>
    <s v="Male"/>
    <n v="749.690506549269"/>
    <n v="1.15732704643391E-2"/>
    <n v="576.68500503789903"/>
    <x v="3"/>
    <n v="4.1859765049005199E-3"/>
    <s v="Indexed"/>
    <n v="232"/>
    <n v="10"/>
    <n v="4.7500000000000001E-2"/>
    <n v="0.01"/>
    <n v="0"/>
    <s v="Simple"/>
    <n v="0.1"/>
    <n v="10"/>
    <n v="4"/>
    <x v="3"/>
  </r>
  <r>
    <s v="N"/>
    <x v="0"/>
    <s v="Male"/>
    <n v="356.55766185883499"/>
    <n v="5.5043224114156002E-3"/>
    <n v="274.27512450679598"/>
    <x v="3"/>
    <n v="1.9908775449929699E-3"/>
    <s v="Fixed"/>
    <n v="233"/>
    <n v="10"/>
    <n v="4.7500000000000001E-2"/>
    <n v="0.01"/>
    <n v="0"/>
    <s v="Simple"/>
    <n v="0.1"/>
    <n v="10"/>
    <n v="5"/>
    <x v="4"/>
  </r>
  <r>
    <s v="N"/>
    <x v="0"/>
    <s v="Male"/>
    <n v="1069.67298557651"/>
    <n v="1.6512967234246799E-2"/>
    <n v="822.82537352039003"/>
    <x v="3"/>
    <n v="5.9726326349789204E-3"/>
    <s v="Indexed"/>
    <n v="234"/>
    <n v="10"/>
    <n v="4.7500000000000001E-2"/>
    <n v="0.01"/>
    <n v="0"/>
    <s v="Simple"/>
    <n v="0.1"/>
    <n v="10"/>
    <n v="5"/>
    <x v="4"/>
  </r>
  <r>
    <s v="N"/>
    <x v="0"/>
    <s v="Male"/>
    <n v="496.09601440021299"/>
    <n v="7.6584314470800703E-3"/>
    <n v="381.61231876939399"/>
    <x v="3"/>
    <n v="2.7700047450415501E-3"/>
    <s v="Fixed"/>
    <n v="235"/>
    <n v="10"/>
    <n v="4.7500000000000001E-2"/>
    <n v="0.01"/>
    <n v="0"/>
    <s v="Simple"/>
    <n v="0.1"/>
    <n v="10"/>
    <n v="6"/>
    <x v="5"/>
  </r>
  <r>
    <s v="N"/>
    <x v="0"/>
    <s v="Male"/>
    <n v="1488.28804320064"/>
    <n v="2.29752943412402E-2"/>
    <n v="1144.8369563081801"/>
    <x v="3"/>
    <n v="8.3100142351246499E-3"/>
    <s v="Indexed"/>
    <n v="236"/>
    <n v="10"/>
    <n v="4.7500000000000001E-2"/>
    <n v="0.01"/>
    <n v="0"/>
    <s v="Simple"/>
    <n v="0.1"/>
    <n v="10"/>
    <n v="6"/>
    <x v="5"/>
  </r>
  <r>
    <s v="N"/>
    <x v="0"/>
    <s v="Male"/>
    <n v="672.42753930820095"/>
    <n v="1.0380531315388001E-2"/>
    <n v="517.25195331400096"/>
    <x v="3"/>
    <n v="3.7545705277077799E-3"/>
    <s v="Fixed"/>
    <n v="237"/>
    <n v="10"/>
    <n v="4.7500000000000001E-2"/>
    <n v="0.01"/>
    <n v="0"/>
    <s v="Simple"/>
    <n v="0.1"/>
    <n v="10"/>
    <n v="7"/>
    <x v="6"/>
  </r>
  <r>
    <s v="N"/>
    <x v="0"/>
    <s v="Male"/>
    <n v="2017.2826179245999"/>
    <n v="3.1141593946164101E-2"/>
    <n v="1551.7558599419999"/>
    <x v="3"/>
    <n v="1.1263711583123301E-2"/>
    <s v="Indexed"/>
    <n v="238"/>
    <n v="10"/>
    <n v="4.7500000000000001E-2"/>
    <n v="0.01"/>
    <n v="0"/>
    <s v="Simple"/>
    <n v="0.1"/>
    <n v="10"/>
    <n v="7"/>
    <x v="6"/>
  </r>
  <r>
    <s v="N"/>
    <x v="0"/>
    <s v="Male"/>
    <n v="886.92194715328105"/>
    <n v="1.3691766783082E-2"/>
    <n v="682.24765165636995"/>
    <x v="3"/>
    <n v="4.9522228173237001E-3"/>
    <s v="Fixed"/>
    <n v="239"/>
    <n v="10"/>
    <n v="4.7500000000000001E-2"/>
    <n v="0.01"/>
    <n v="0"/>
    <s v="Simple"/>
    <n v="0.1"/>
    <n v="10"/>
    <n v="8"/>
    <x v="7"/>
  </r>
  <r>
    <s v="N"/>
    <x v="0"/>
    <s v="Male"/>
    <n v="2660.76584145984"/>
    <n v="4.1075300349245801E-2"/>
    <n v="2046.7429549691101"/>
    <x v="3"/>
    <n v="1.4856668451971099E-2"/>
    <s v="Indexed"/>
    <n v="240"/>
    <n v="10"/>
    <n v="4.7500000000000001E-2"/>
    <n v="0.01"/>
    <n v="0"/>
    <s v="Simple"/>
    <n v="0.1"/>
    <n v="10"/>
    <n v="8"/>
    <x v="7"/>
  </r>
  <r>
    <s v="N"/>
    <x v="0"/>
    <s v="Male"/>
    <n v="1894.6859600319001"/>
    <n v="2.9249020587663099E-2"/>
    <n v="1457.4507384860799"/>
    <x v="3"/>
    <n v="1.05791801330983E-2"/>
    <s v="Fixed"/>
    <n v="241"/>
    <n v="10"/>
    <n v="4.7500000000000001E-2"/>
    <n v="0.01"/>
    <n v="0"/>
    <s v="Simple"/>
    <n v="0.1"/>
    <n v="10"/>
    <n v="9"/>
    <x v="8"/>
  </r>
  <r>
    <s v="N"/>
    <x v="0"/>
    <s v="Male"/>
    <n v="5684.0578800957101"/>
    <n v="8.7747061762989201E-2"/>
    <n v="4372.3522154582397"/>
    <x v="3"/>
    <n v="3.1737540399294897E-2"/>
    <s v="Indexed"/>
    <n v="242"/>
    <n v="10"/>
    <n v="4.7500000000000001E-2"/>
    <n v="0.01"/>
    <n v="0"/>
    <s v="Simple"/>
    <n v="0.1"/>
    <n v="10"/>
    <n v="9"/>
    <x v="8"/>
  </r>
  <r>
    <s v="N"/>
    <x v="0"/>
    <s v="Male"/>
    <n v="2301.8197252858799"/>
    <n v="3.5534106418797798E-2"/>
    <n v="1770.63055791222"/>
    <x v="3"/>
    <n v="1.2852454718832699E-2"/>
    <s v="Fixed"/>
    <n v="243"/>
    <n v="10"/>
    <n v="4.7500000000000001E-2"/>
    <n v="0.01"/>
    <n v="0"/>
    <s v="Simple"/>
    <n v="0.1"/>
    <n v="10"/>
    <n v="10"/>
    <x v="9"/>
  </r>
  <r>
    <s v="N"/>
    <x v="0"/>
    <s v="Male"/>
    <n v="6905.4591758576498"/>
    <n v="0.106602319256393"/>
    <n v="5311.8916737366499"/>
    <x v="3"/>
    <n v="3.85573641564982E-2"/>
    <s v="Indexed"/>
    <n v="244"/>
    <n v="10"/>
    <n v="4.7500000000000001E-2"/>
    <n v="0.01"/>
    <n v="0"/>
    <s v="Simple"/>
    <n v="0.1"/>
    <n v="10"/>
    <n v="10"/>
    <x v="9"/>
  </r>
  <r>
    <s v="N"/>
    <x v="0"/>
    <s v="Male"/>
    <n v="8222.6023579223001"/>
    <n v="0.12693558232045299"/>
    <n v="6325.0787368633"/>
    <x v="3"/>
    <n v="4.5911772896566998E-2"/>
    <s v="Fixed"/>
    <n v="245"/>
    <n v="10"/>
    <n v="4.7500000000000001E-2"/>
    <n v="0.01"/>
    <n v="0"/>
    <s v="Simple"/>
    <n v="0.1"/>
    <n v="10"/>
    <n v="12"/>
    <x v="10"/>
  </r>
  <r>
    <s v="N"/>
    <x v="0"/>
    <s v="Male"/>
    <n v="24667.8070737669"/>
    <n v="0.38080674696135902"/>
    <n v="18975.236210589901"/>
    <x v="3"/>
    <n v="0.13773531868970099"/>
    <s v="Indexed"/>
    <n v="246"/>
    <n v="10"/>
    <n v="4.7500000000000001E-2"/>
    <n v="0.01"/>
    <n v="0"/>
    <s v="Simple"/>
    <n v="0.1"/>
    <n v="10"/>
    <n v="12"/>
    <x v="10"/>
  </r>
  <r>
    <s v="N"/>
    <x v="0"/>
    <s v="Male"/>
    <n v="12958.588704829899"/>
    <n v="0.20004688682458299"/>
    <n v="9968.1451575614701"/>
    <x v="3"/>
    <n v="7.23556552753577E-2"/>
    <s v="Fixed"/>
    <n v="247"/>
    <n v="10"/>
    <n v="4.7500000000000001E-2"/>
    <n v="0.01"/>
    <n v="0"/>
    <s v="Simple"/>
    <n v="0.1"/>
    <n v="10"/>
    <n v="15"/>
    <x v="11"/>
  </r>
  <r>
    <s v="N"/>
    <x v="0"/>
    <s v="Male"/>
    <n v="38875.766114489699"/>
    <n v="0.60014066047374803"/>
    <n v="29904.435472684399"/>
    <x v="3"/>
    <n v="0.21706696582607299"/>
    <s v="Indexed"/>
    <n v="248"/>
    <n v="10"/>
    <n v="4.7500000000000001E-2"/>
    <n v="0.01"/>
    <n v="0"/>
    <s v="Simple"/>
    <n v="0.1"/>
    <n v="10"/>
    <n v="15"/>
    <x v="11"/>
  </r>
  <r>
    <s v="N"/>
    <x v="0"/>
    <s v="Male"/>
    <n v="10357.8536073061"/>
    <n v="0.15989830494072799"/>
    <n v="7967.5796979277802"/>
    <x v="3"/>
    <n v="5.7834174852970502E-2"/>
    <s v="Fixed"/>
    <n v="249"/>
    <n v="10"/>
    <n v="4.7500000000000001E-2"/>
    <n v="0.01"/>
    <n v="0"/>
    <s v="Simple"/>
    <n v="0.1"/>
    <n v="10"/>
    <n v="20"/>
    <x v="12"/>
  </r>
  <r>
    <s v="N"/>
    <x v="0"/>
    <s v="Male"/>
    <n v="31073.560821918301"/>
    <n v="0.47969491482218302"/>
    <n v="23902.739093783301"/>
    <x v="3"/>
    <n v="0.17350252455891199"/>
    <s v="Indexed"/>
    <n v="250"/>
    <n v="10"/>
    <n v="4.7500000000000001E-2"/>
    <n v="0.01"/>
    <n v="0"/>
    <s v="Simple"/>
    <n v="0.1"/>
    <n v="10"/>
    <n v="20"/>
    <x v="12"/>
  </r>
  <r>
    <s v="N"/>
    <x v="0"/>
    <s v="Male"/>
    <n v="6054.0914921426001"/>
    <n v="9.3459417776174905E-2"/>
    <n v="4656.9934554943002"/>
    <x v="3"/>
    <n v="3.3803662342310303E-2"/>
    <s v="Fixed"/>
    <n v="251"/>
    <n v="10"/>
    <n v="4.7500000000000001E-2"/>
    <n v="0.01"/>
    <n v="0"/>
    <s v="Simple"/>
    <n v="0.1"/>
    <n v="10"/>
    <n v="99"/>
    <x v="13"/>
  </r>
  <r>
    <s v="N"/>
    <x v="0"/>
    <s v="Male"/>
    <n v="18162.2744764278"/>
    <n v="0.28037825332852501"/>
    <n v="13970.9803664829"/>
    <x v="3"/>
    <n v="0.10141098702693099"/>
    <s v="Indexed"/>
    <n v="252"/>
    <n v="10"/>
    <n v="4.7500000000000001E-2"/>
    <n v="0.01"/>
    <n v="0"/>
    <s v="Simple"/>
    <n v="0.1"/>
    <n v="10"/>
    <n v="99"/>
    <x v="13"/>
  </r>
  <r>
    <s v="N"/>
    <x v="0"/>
    <s v="Male"/>
    <n v="734.06858740466805"/>
    <n v="1.1777113864933899E-3"/>
    <n v="564.66814415743704"/>
    <x v="4"/>
    <n v="1.4179567072260301E-3"/>
    <s v="Fixed"/>
    <n v="253"/>
    <n v="10"/>
    <n v="4.7500000000000001E-2"/>
    <n v="0.01"/>
    <n v="0"/>
    <s v="Simple"/>
    <n v="0.1"/>
    <n v="10"/>
    <n v="1"/>
    <x v="0"/>
  </r>
  <r>
    <s v="N"/>
    <x v="0"/>
    <s v="Male"/>
    <n v="2202.2057622140001"/>
    <n v="3.5331341594801802E-3"/>
    <n v="1694.0044324723101"/>
    <x v="4"/>
    <n v="4.2538701216780798E-3"/>
    <s v="Indexed"/>
    <n v="254"/>
    <n v="10"/>
    <n v="4.7500000000000001E-2"/>
    <n v="0.01"/>
    <n v="0"/>
    <s v="Simple"/>
    <n v="0.1"/>
    <n v="10"/>
    <n v="1"/>
    <x v="0"/>
  </r>
  <r>
    <s v="N"/>
    <x v="0"/>
    <s v="Male"/>
    <n v="392.600838277663"/>
    <n v="6.2987367327784101E-4"/>
    <n v="302.00064482897199"/>
    <x v="4"/>
    <n v="7.58363729834262E-4"/>
    <s v="Fixed"/>
    <n v="255"/>
    <n v="10"/>
    <n v="4.7500000000000001E-2"/>
    <n v="0.01"/>
    <n v="0"/>
    <s v="Simple"/>
    <n v="0.1"/>
    <n v="10"/>
    <n v="2"/>
    <x v="1"/>
  </r>
  <r>
    <s v="N"/>
    <x v="0"/>
    <s v="Male"/>
    <n v="1177.80251483299"/>
    <n v="1.88962101983352E-3"/>
    <n v="906.00193448691505"/>
    <x v="4"/>
    <n v="2.2750911895027901E-3"/>
    <s v="Indexed"/>
    <n v="256"/>
    <n v="10"/>
    <n v="4.7500000000000001E-2"/>
    <n v="0.01"/>
    <n v="0"/>
    <s v="Simple"/>
    <n v="0.1"/>
    <n v="10"/>
    <n v="2"/>
    <x v="1"/>
  </r>
  <r>
    <s v="N"/>
    <x v="0"/>
    <s v="Male"/>
    <n v="898.27423158280499"/>
    <n v="1.44115660154993E-3"/>
    <n v="690.98017814061996"/>
    <x v="4"/>
    <n v="1.73514300088009E-3"/>
    <s v="Fixed"/>
    <n v="257"/>
    <n v="10"/>
    <n v="4.7500000000000001E-2"/>
    <n v="0.01"/>
    <n v="0"/>
    <s v="Simple"/>
    <n v="0.1"/>
    <n v="10"/>
    <n v="3"/>
    <x v="2"/>
  </r>
  <r>
    <s v="N"/>
    <x v="0"/>
    <s v="Male"/>
    <n v="2694.82269474842"/>
    <n v="4.3234698046497998E-3"/>
    <n v="2072.9405344218599"/>
    <x v="4"/>
    <n v="5.2054290026402597E-3"/>
    <s v="Indexed"/>
    <n v="258"/>
    <n v="10"/>
    <n v="4.7500000000000001E-2"/>
    <n v="0.01"/>
    <n v="0"/>
    <s v="Simple"/>
    <n v="0.1"/>
    <n v="10"/>
    <n v="3"/>
    <x v="2"/>
  </r>
  <r>
    <s v="N"/>
    <x v="0"/>
    <s v="Male"/>
    <n v="1307.1488458241399"/>
    <n v="2.0971392945876599E-3"/>
    <n v="1005.49911217241"/>
    <x v="4"/>
    <n v="2.5249418175380001E-3"/>
    <s v="Fixed"/>
    <n v="259"/>
    <n v="10"/>
    <n v="4.7500000000000001E-2"/>
    <n v="0.01"/>
    <n v="0"/>
    <s v="Simple"/>
    <n v="0.1"/>
    <n v="10"/>
    <n v="4"/>
    <x v="3"/>
  </r>
  <r>
    <s v="N"/>
    <x v="0"/>
    <s v="Male"/>
    <n v="3921.44653747241"/>
    <n v="6.2914178837629696E-3"/>
    <n v="3016.49733651724"/>
    <x v="4"/>
    <n v="7.5748254526140004E-3"/>
    <s v="Indexed"/>
    <n v="260"/>
    <n v="10"/>
    <n v="4.7500000000000001E-2"/>
    <n v="0.01"/>
    <n v="0"/>
    <s v="Simple"/>
    <n v="0.1"/>
    <n v="10"/>
    <n v="4"/>
    <x v="3"/>
  </r>
  <r>
    <s v="N"/>
    <x v="0"/>
    <s v="Male"/>
    <n v="1852.60707465315"/>
    <n v="2.9722514816104698E-3"/>
    <n v="1425.08236511781"/>
    <x v="4"/>
    <n v="3.5785710932630999E-3"/>
    <s v="Fixed"/>
    <n v="261"/>
    <n v="10"/>
    <n v="4.7500000000000001E-2"/>
    <n v="0.01"/>
    <n v="0"/>
    <s v="Simple"/>
    <n v="0.1"/>
    <n v="10"/>
    <n v="5"/>
    <x v="4"/>
  </r>
  <r>
    <s v="N"/>
    <x v="0"/>
    <s v="Male"/>
    <n v="5557.8212239594604"/>
    <n v="8.9167544448314102E-3"/>
    <n v="4275.2470953534303"/>
    <x v="4"/>
    <n v="1.07357132797893E-2"/>
    <s v="Indexed"/>
    <n v="262"/>
    <n v="10"/>
    <n v="4.7500000000000001E-2"/>
    <n v="0.01"/>
    <n v="0"/>
    <s v="Simple"/>
    <n v="0.1"/>
    <n v="10"/>
    <n v="5"/>
    <x v="4"/>
  </r>
  <r>
    <s v="N"/>
    <x v="0"/>
    <s v="Male"/>
    <n v="2553.5359627216999"/>
    <n v="4.0967948100738899E-3"/>
    <n v="1964.25843286285"/>
    <x v="4"/>
    <n v="4.9325138108492301E-3"/>
    <s v="Fixed"/>
    <n v="263"/>
    <n v="10"/>
    <n v="4.7500000000000001E-2"/>
    <n v="0.01"/>
    <n v="0"/>
    <s v="Simple"/>
    <n v="0.1"/>
    <n v="10"/>
    <n v="6"/>
    <x v="5"/>
  </r>
  <r>
    <s v="N"/>
    <x v="0"/>
    <s v="Male"/>
    <n v="7660.6078881651101"/>
    <n v="1.22903844302217E-2"/>
    <n v="5892.77529858855"/>
    <x v="4"/>
    <n v="1.47975414325477E-2"/>
    <s v="Indexed"/>
    <n v="264"/>
    <n v="10"/>
    <n v="4.7500000000000001E-2"/>
    <n v="0.01"/>
    <n v="0"/>
    <s v="Simple"/>
    <n v="0.1"/>
    <n v="10"/>
    <n v="6"/>
    <x v="5"/>
  </r>
  <r>
    <s v="N"/>
    <x v="0"/>
    <s v="Male"/>
    <n v="3416.9736650393702"/>
    <n v="5.4820610249686503E-3"/>
    <n v="2628.44128079952"/>
    <x v="4"/>
    <n v="6.6003651564595697E-3"/>
    <s v="Fixed"/>
    <n v="265"/>
    <n v="10"/>
    <n v="4.7500000000000001E-2"/>
    <n v="0.01"/>
    <n v="0"/>
    <s v="Simple"/>
    <n v="0.1"/>
    <n v="10"/>
    <n v="7"/>
    <x v="6"/>
  </r>
  <r>
    <s v="N"/>
    <x v="0"/>
    <s v="Male"/>
    <n v="10250.9209951181"/>
    <n v="1.6446183074906001E-2"/>
    <n v="7885.3238423985504"/>
    <x v="4"/>
    <n v="1.98010954693787E-2"/>
    <s v="Indexed"/>
    <n v="266"/>
    <n v="10"/>
    <n v="4.7500000000000001E-2"/>
    <n v="0.01"/>
    <n v="0"/>
    <s v="Simple"/>
    <n v="0.1"/>
    <n v="10"/>
    <n v="7"/>
    <x v="6"/>
  </r>
  <r>
    <s v="N"/>
    <x v="0"/>
    <s v="Male"/>
    <n v="4430.1834033026198"/>
    <n v="7.1076157294377102E-3"/>
    <n v="3407.8333871558598"/>
    <x v="4"/>
    <n v="8.55752225165223E-3"/>
    <s v="Fixed"/>
    <n v="267"/>
    <n v="10"/>
    <n v="4.7500000000000001E-2"/>
    <n v="0.01"/>
    <n v="0"/>
    <s v="Simple"/>
    <n v="0.1"/>
    <n v="10"/>
    <n v="8"/>
    <x v="7"/>
  </r>
  <r>
    <s v="N"/>
    <x v="0"/>
    <s v="Male"/>
    <n v="13290.5502099078"/>
    <n v="2.13228471883131E-2"/>
    <n v="10223.5001614676"/>
    <x v="4"/>
    <n v="2.5672566754956699E-2"/>
    <s v="Indexed"/>
    <n v="268"/>
    <n v="10"/>
    <n v="4.7500000000000001E-2"/>
    <n v="0.01"/>
    <n v="0"/>
    <s v="Simple"/>
    <n v="0.1"/>
    <n v="10"/>
    <n v="8"/>
    <x v="7"/>
  </r>
  <r>
    <s v="N"/>
    <x v="0"/>
    <s v="Male"/>
    <n v="9119.2955897501506"/>
    <n v="1.4630646832088401E-2"/>
    <n v="7014.84276134627"/>
    <x v="4"/>
    <n v="1.7615201860605799E-2"/>
    <s v="Fixed"/>
    <n v="269"/>
    <n v="10"/>
    <n v="4.7500000000000001E-2"/>
    <n v="0.01"/>
    <n v="0"/>
    <s v="Simple"/>
    <n v="0.1"/>
    <n v="10"/>
    <n v="9"/>
    <x v="8"/>
  </r>
  <r>
    <s v="N"/>
    <x v="0"/>
    <s v="Male"/>
    <n v="27357.886769250501"/>
    <n v="4.3891940496265297E-2"/>
    <n v="21044.528284038799"/>
    <x v="4"/>
    <n v="5.28456055818173E-2"/>
    <s v="Indexed"/>
    <n v="270"/>
    <n v="10"/>
    <n v="4.7500000000000001E-2"/>
    <n v="0.01"/>
    <n v="0"/>
    <s v="Simple"/>
    <n v="0.1"/>
    <n v="10"/>
    <n v="9"/>
    <x v="8"/>
  </r>
  <r>
    <s v="N"/>
    <x v="0"/>
    <s v="Male"/>
    <n v="10570.438074347499"/>
    <n v="1.6958803978244098E-2"/>
    <n v="8131.1062110365401"/>
    <x v="4"/>
    <n v="2.0418287640982701E-2"/>
    <s v="Fixed"/>
    <n v="271"/>
    <n v="10"/>
    <n v="4.7500000000000001E-2"/>
    <n v="0.01"/>
    <n v="0"/>
    <s v="Simple"/>
    <n v="0.1"/>
    <n v="10"/>
    <n v="10"/>
    <x v="9"/>
  </r>
  <r>
    <s v="N"/>
    <x v="0"/>
    <s v="Male"/>
    <n v="31711.3142230425"/>
    <n v="5.0876411934732399E-2"/>
    <n v="24393.3186331096"/>
    <x v="4"/>
    <n v="6.1254862922948197E-2"/>
    <s v="Indexed"/>
    <n v="272"/>
    <n v="10"/>
    <n v="4.7500000000000001E-2"/>
    <n v="0.01"/>
    <n v="0"/>
    <s v="Simple"/>
    <n v="0.1"/>
    <n v="10"/>
    <n v="10"/>
    <x v="9"/>
  </r>
  <r>
    <s v="N"/>
    <x v="0"/>
    <s v="Male"/>
    <n v="28699.914238858899"/>
    <n v="4.6045037712334397E-2"/>
    <n v="22076.857106814601"/>
    <x v="4"/>
    <n v="5.5437920366108499E-2"/>
    <s v="Fixed"/>
    <n v="273"/>
    <n v="10"/>
    <n v="4.7500000000000001E-2"/>
    <n v="0.01"/>
    <n v="0"/>
    <s v="Simple"/>
    <n v="0.1"/>
    <n v="10"/>
    <n v="12"/>
    <x v="10"/>
  </r>
  <r>
    <s v="N"/>
    <x v="0"/>
    <s v="Male"/>
    <n v="86099.742716576802"/>
    <n v="0.138135113137003"/>
    <n v="66230.571320443705"/>
    <x v="4"/>
    <n v="0.16631376109832599"/>
    <s v="Indexed"/>
    <n v="274"/>
    <n v="10"/>
    <n v="4.7500000000000001E-2"/>
    <n v="0.01"/>
    <n v="0"/>
    <s v="Simple"/>
    <n v="0.1"/>
    <n v="10"/>
    <n v="12"/>
    <x v="10"/>
  </r>
  <r>
    <s v="N"/>
    <x v="0"/>
    <s v="Male"/>
    <n v="41081.747109479598"/>
    <n v="6.5909973779063893E-2"/>
    <n v="31601.343930368999"/>
    <x v="4"/>
    <n v="7.935517178906E-2"/>
    <s v="Fixed"/>
    <n v="275"/>
    <n v="10"/>
    <n v="4.7500000000000001E-2"/>
    <n v="0.01"/>
    <n v="0"/>
    <s v="Simple"/>
    <n v="0.1"/>
    <n v="10"/>
    <n v="15"/>
    <x v="11"/>
  </r>
  <r>
    <s v="N"/>
    <x v="0"/>
    <s v="Male"/>
    <n v="123245.24132843901"/>
    <n v="0.197729921337192"/>
    <n v="94804.0317911069"/>
    <x v="4"/>
    <n v="0.23806551536717999"/>
    <s v="Indexed"/>
    <n v="276"/>
    <n v="10"/>
    <n v="4.7500000000000001E-2"/>
    <n v="0.01"/>
    <n v="0"/>
    <s v="Simple"/>
    <n v="0.1"/>
    <n v="10"/>
    <n v="15"/>
    <x v="11"/>
  </r>
  <r>
    <s v="N"/>
    <x v="0"/>
    <s v="Male"/>
    <n v="19911.283297543301"/>
    <n v="3.1944896514534298E-2"/>
    <n v="15316.371767340999"/>
    <x v="4"/>
    <n v="3.8461443774687701E-2"/>
    <s v="Fixed"/>
    <n v="277"/>
    <n v="10"/>
    <n v="4.7500000000000001E-2"/>
    <n v="0.01"/>
    <n v="0"/>
    <s v="Simple"/>
    <n v="0.1"/>
    <n v="10"/>
    <n v="20"/>
    <x v="12"/>
  </r>
  <r>
    <s v="N"/>
    <x v="0"/>
    <s v="Male"/>
    <n v="59733.849892630002"/>
    <n v="9.5834689543602802E-2"/>
    <n v="45949.1153020231"/>
    <x v="4"/>
    <n v="0.11538433132406301"/>
    <s v="Indexed"/>
    <n v="278"/>
    <n v="10"/>
    <n v="4.7500000000000001E-2"/>
    <n v="0.01"/>
    <n v="0"/>
    <s v="Simple"/>
    <n v="0.1"/>
    <n v="10"/>
    <n v="20"/>
    <x v="12"/>
  </r>
  <r>
    <s v="N"/>
    <x v="0"/>
    <s v="Male"/>
    <n v="4455.5891379342102"/>
    <n v="7.1483757121848799E-3"/>
    <n v="3427.3762599493898"/>
    <x v="4"/>
    <n v="8.6065970008527594E-3"/>
    <s v="Fixed"/>
    <n v="279"/>
    <n v="10"/>
    <n v="4.7500000000000001E-2"/>
    <n v="0.01"/>
    <n v="0"/>
    <s v="Simple"/>
    <n v="0.1"/>
    <n v="10"/>
    <n v="99"/>
    <x v="13"/>
  </r>
  <r>
    <s v="N"/>
    <x v="0"/>
    <s v="Male"/>
    <n v="13366.7674138026"/>
    <n v="2.1445127136554599E-2"/>
    <n v="10282.128779848201"/>
    <x v="4"/>
    <n v="2.5819791002558299E-2"/>
    <s v="Indexed"/>
    <n v="280"/>
    <n v="10"/>
    <n v="4.7500000000000001E-2"/>
    <n v="0.01"/>
    <n v="0"/>
    <s v="Simple"/>
    <n v="0.1"/>
    <n v="10"/>
    <n v="99"/>
    <x v="13"/>
  </r>
  <r>
    <s v="N"/>
    <x v="1"/>
    <s v="Female"/>
    <n v="531.98902162276204"/>
    <n v="1.7697811378200898E-2"/>
    <n v="409.22232432520201"/>
    <x v="0"/>
    <n v="3.2405989141596498E-3"/>
    <s v="Fixed"/>
    <n v="281"/>
    <n v="10"/>
    <n v="4.7500000000000001E-2"/>
    <n v="0.01"/>
    <n v="0"/>
    <s v="Simple"/>
    <n v="0.1"/>
    <n v="10"/>
    <n v="1"/>
    <x v="0"/>
  </r>
  <r>
    <s v="N"/>
    <x v="1"/>
    <s v="Female"/>
    <n v="1595.96706486829"/>
    <n v="5.3093434134602602E-2"/>
    <n v="1227.66697297561"/>
    <x v="0"/>
    <n v="9.7217967424789494E-3"/>
    <s v="Indexed"/>
    <n v="282"/>
    <n v="10"/>
    <n v="4.7500000000000001E-2"/>
    <n v="0.01"/>
    <n v="0"/>
    <s v="Simple"/>
    <n v="0.1"/>
    <n v="10"/>
    <n v="1"/>
    <x v="0"/>
  </r>
  <r>
    <s v="N"/>
    <x v="1"/>
    <s v="Female"/>
    <n v="319.99561799410702"/>
    <n v="1.06453739812818E-2"/>
    <n v="246.15047538008201"/>
    <x v="0"/>
    <n v="1.94924596196438E-3"/>
    <s v="Fixed"/>
    <n v="283"/>
    <n v="10"/>
    <n v="4.7500000000000001E-2"/>
    <n v="0.01"/>
    <n v="0"/>
    <s v="Simple"/>
    <n v="0.1"/>
    <n v="10"/>
    <n v="2"/>
    <x v="1"/>
  </r>
  <r>
    <s v="N"/>
    <x v="1"/>
    <s v="Female"/>
    <n v="959.98685398231999"/>
    <n v="3.1936121943845402E-2"/>
    <n v="738.45142614024599"/>
    <x v="0"/>
    <n v="5.8477378858931301E-3"/>
    <s v="Indexed"/>
    <n v="284"/>
    <n v="10"/>
    <n v="4.7500000000000001E-2"/>
    <n v="0.01"/>
    <n v="0"/>
    <s v="Simple"/>
    <n v="0.1"/>
    <n v="10"/>
    <n v="2"/>
    <x v="1"/>
  </r>
  <r>
    <s v="N"/>
    <x v="1"/>
    <s v="Female"/>
    <n v="188.91861034656"/>
    <n v="6.2848024975148999E-3"/>
    <n v="145.32200795889199"/>
    <x v="0"/>
    <n v="1.1507933785666301E-3"/>
    <s v="Fixed"/>
    <n v="285"/>
    <n v="10"/>
    <n v="4.7500000000000001E-2"/>
    <n v="0.01"/>
    <n v="0"/>
    <s v="Simple"/>
    <n v="0.1"/>
    <n v="10"/>
    <n v="3"/>
    <x v="2"/>
  </r>
  <r>
    <s v="N"/>
    <x v="1"/>
    <s v="Female"/>
    <n v="566.75583103967995"/>
    <n v="1.88544074925447E-2"/>
    <n v="435.96602387667701"/>
    <x v="0"/>
    <n v="3.4523801356998699E-3"/>
    <s v="Indexed"/>
    <n v="286"/>
    <n v="10"/>
    <n v="4.7500000000000001E-2"/>
    <n v="0.01"/>
    <n v="0"/>
    <s v="Simple"/>
    <n v="0.1"/>
    <n v="10"/>
    <n v="3"/>
    <x v="2"/>
  </r>
  <r>
    <s v="N"/>
    <x v="1"/>
    <s v="Female"/>
    <n v="418.32271255081002"/>
    <n v="1.39164459434867E-2"/>
    <n v="321.78670196216098"/>
    <x v="0"/>
    <n v="2.5482032014971798E-3"/>
    <s v="Fixed"/>
    <n v="287"/>
    <n v="10"/>
    <n v="4.7500000000000001E-2"/>
    <n v="0.01"/>
    <n v="0"/>
    <s v="Simple"/>
    <n v="0.1"/>
    <n v="10"/>
    <n v="4"/>
    <x v="3"/>
  </r>
  <r>
    <s v="N"/>
    <x v="1"/>
    <s v="Female"/>
    <n v="1254.96813765243"/>
    <n v="4.1749337830460198E-2"/>
    <n v="965.36010588648401"/>
    <x v="0"/>
    <n v="7.6446096044915299E-3"/>
    <s v="Indexed"/>
    <n v="288"/>
    <n v="10"/>
    <n v="4.7500000000000001E-2"/>
    <n v="0.01"/>
    <n v="0"/>
    <s v="Simple"/>
    <n v="0.1"/>
    <n v="10"/>
    <n v="4"/>
    <x v="3"/>
  </r>
  <r>
    <s v="N"/>
    <x v="1"/>
    <s v="Female"/>
    <n v="532.08046501718104"/>
    <n v="1.77008534483949E-2"/>
    <n v="409.29266539783202"/>
    <x v="0"/>
    <n v="3.2411559394978002E-3"/>
    <s v="Fixed"/>
    <n v="289"/>
    <n v="10"/>
    <n v="4.7500000000000001E-2"/>
    <n v="0.01"/>
    <n v="0"/>
    <s v="Simple"/>
    <n v="0.1"/>
    <n v="10"/>
    <n v="5"/>
    <x v="4"/>
  </r>
  <r>
    <s v="N"/>
    <x v="1"/>
    <s v="Female"/>
    <n v="1596.2413950515399"/>
    <n v="5.3102560345184603E-2"/>
    <n v="1227.8779961934999"/>
    <x v="0"/>
    <n v="9.7234678184933993E-3"/>
    <s v="Indexed"/>
    <n v="290"/>
    <n v="10"/>
    <n v="4.7500000000000001E-2"/>
    <n v="0.01"/>
    <n v="0"/>
    <s v="Simple"/>
    <n v="0.1"/>
    <n v="10"/>
    <n v="5"/>
    <x v="4"/>
  </r>
  <r>
    <s v="N"/>
    <x v="1"/>
    <s v="Female"/>
    <n v="659.79876303750905"/>
    <n v="2.1949689901849801E-2"/>
    <n v="507.53751002885298"/>
    <x v="0"/>
    <n v="4.0191490202957699E-3"/>
    <s v="Fixed"/>
    <n v="291"/>
    <n v="10"/>
    <n v="4.7500000000000001E-2"/>
    <n v="0.01"/>
    <n v="0"/>
    <s v="Simple"/>
    <n v="0.1"/>
    <n v="10"/>
    <n v="6"/>
    <x v="5"/>
  </r>
  <r>
    <s v="N"/>
    <x v="1"/>
    <s v="Female"/>
    <n v="1979.39628911253"/>
    <n v="6.5849069705549296E-2"/>
    <n v="1522.6125300865599"/>
    <x v="0"/>
    <n v="1.2057447060887299E-2"/>
    <s v="Indexed"/>
    <n v="292"/>
    <n v="10"/>
    <n v="4.7500000000000001E-2"/>
    <n v="0.01"/>
    <n v="0"/>
    <s v="Simple"/>
    <n v="0.1"/>
    <n v="10"/>
    <n v="6"/>
    <x v="5"/>
  </r>
  <r>
    <s v="N"/>
    <x v="1"/>
    <s v="Female"/>
    <n v="797.30251917908402"/>
    <n v="2.6524061629605699E-2"/>
    <n v="613.30963013775704"/>
    <x v="0"/>
    <n v="4.8567499946279803E-3"/>
    <s v="Fixed"/>
    <n v="293"/>
    <n v="10"/>
    <n v="4.7500000000000001E-2"/>
    <n v="0.01"/>
    <n v="0"/>
    <s v="Simple"/>
    <n v="0.1"/>
    <n v="10"/>
    <n v="7"/>
    <x v="6"/>
  </r>
  <r>
    <s v="N"/>
    <x v="1"/>
    <s v="Female"/>
    <n v="2391.9075575372499"/>
    <n v="7.9572184888817205E-2"/>
    <n v="1839.92889041327"/>
    <x v="0"/>
    <n v="1.45702499838839E-2"/>
    <s v="Indexed"/>
    <n v="294"/>
    <n v="10"/>
    <n v="4.7500000000000001E-2"/>
    <n v="0.01"/>
    <n v="0"/>
    <s v="Simple"/>
    <n v="0.1"/>
    <n v="10"/>
    <n v="7"/>
    <x v="6"/>
  </r>
  <r>
    <s v="N"/>
    <x v="1"/>
    <s v="Female"/>
    <n v="938.55633570328598"/>
    <n v="3.12231875507963E-2"/>
    <n v="721.96641207945095"/>
    <x v="0"/>
    <n v="5.7171943757036202E-3"/>
    <s v="Fixed"/>
    <n v="295"/>
    <n v="10"/>
    <n v="4.7500000000000001E-2"/>
    <n v="0.01"/>
    <n v="0"/>
    <s v="Simple"/>
    <n v="0.1"/>
    <n v="10"/>
    <n v="8"/>
    <x v="7"/>
  </r>
  <r>
    <s v="N"/>
    <x v="1"/>
    <s v="Female"/>
    <n v="2815.6690071098601"/>
    <n v="9.3669562652388905E-2"/>
    <n v="2165.8992362383501"/>
    <x v="0"/>
    <n v="1.71515831271109E-2"/>
    <s v="Indexed"/>
    <n v="296"/>
    <n v="10"/>
    <n v="4.7500000000000001E-2"/>
    <n v="0.01"/>
    <n v="0"/>
    <s v="Simple"/>
    <n v="0.1"/>
    <n v="10"/>
    <n v="8"/>
    <x v="7"/>
  </r>
  <r>
    <s v="N"/>
    <x v="1"/>
    <s v="Female"/>
    <n v="2004.1024161089399"/>
    <n v="6.6670974590230095E-2"/>
    <n v="1541.6172431607199"/>
    <x v="0"/>
    <n v="1.2207943866391799E-2"/>
    <s v="Fixed"/>
    <n v="297"/>
    <n v="10"/>
    <n v="4.7500000000000001E-2"/>
    <n v="0.01"/>
    <n v="0"/>
    <s v="Simple"/>
    <n v="0.1"/>
    <n v="10"/>
    <n v="9"/>
    <x v="8"/>
  </r>
  <r>
    <s v="N"/>
    <x v="1"/>
    <s v="Female"/>
    <n v="6012.3072483268097"/>
    <n v="0.20001292377068999"/>
    <n v="4624.8517294821604"/>
    <x v="0"/>
    <n v="3.6623831599175198E-2"/>
    <s v="Indexed"/>
    <n v="298"/>
    <n v="10"/>
    <n v="4.7500000000000001E-2"/>
    <n v="0.01"/>
    <n v="0"/>
    <s v="Simple"/>
    <n v="0.1"/>
    <n v="10"/>
    <n v="9"/>
    <x v="8"/>
  </r>
  <r>
    <s v="N"/>
    <x v="1"/>
    <s v="Female"/>
    <n v="1990.19824642761"/>
    <n v="6.6208421111889598E-2"/>
    <n v="1530.9217280212399"/>
    <x v="0"/>
    <n v="1.21232469359285E-2"/>
    <s v="Fixed"/>
    <n v="299"/>
    <n v="10"/>
    <n v="4.7500000000000001E-2"/>
    <n v="0.01"/>
    <n v="0"/>
    <s v="Simple"/>
    <n v="0.1"/>
    <n v="10"/>
    <n v="10"/>
    <x v="9"/>
  </r>
  <r>
    <s v="N"/>
    <x v="1"/>
    <s v="Female"/>
    <n v="5970.5947392828402"/>
    <n v="0.19862526333566899"/>
    <n v="4592.76518406372"/>
    <x v="0"/>
    <n v="3.6369740807785503E-2"/>
    <s v="Indexed"/>
    <n v="300"/>
    <n v="10"/>
    <n v="4.7500000000000001E-2"/>
    <n v="0.01"/>
    <n v="0"/>
    <s v="Simple"/>
    <n v="0.1"/>
    <n v="10"/>
    <n v="10"/>
    <x v="9"/>
  </r>
  <r>
    <s v="N"/>
    <x v="1"/>
    <s v="Female"/>
    <n v="6834.8688957992199"/>
    <n v="0.22737728711695501"/>
    <n v="5257.5914583070899"/>
    <x v="0"/>
    <n v="4.1634446994014501E-2"/>
    <s v="Fixed"/>
    <n v="301"/>
    <n v="10"/>
    <n v="4.7500000000000001E-2"/>
    <n v="0.01"/>
    <n v="0"/>
    <s v="Simple"/>
    <n v="0.1"/>
    <n v="10"/>
    <n v="12"/>
    <x v="10"/>
  </r>
  <r>
    <s v="N"/>
    <x v="1"/>
    <s v="Female"/>
    <n v="20504.6066873977"/>
    <n v="0.68213186135086401"/>
    <n v="15772.7743749213"/>
    <x v="0"/>
    <n v="0.124903340982043"/>
    <s v="Indexed"/>
    <n v="302"/>
    <n v="10"/>
    <n v="4.7500000000000001E-2"/>
    <n v="0.01"/>
    <n v="0"/>
    <s v="Simple"/>
    <n v="0.1"/>
    <n v="10"/>
    <n v="12"/>
    <x v="10"/>
  </r>
  <r>
    <s v="N"/>
    <x v="1"/>
    <s v="Female"/>
    <n v="7078.01841200339"/>
    <n v="0.235466202676445"/>
    <n v="5444.6295476949199"/>
    <x v="0"/>
    <n v="4.3115586690818997E-2"/>
    <s v="Fixed"/>
    <n v="303"/>
    <n v="10"/>
    <n v="4.7500000000000001E-2"/>
    <n v="0.01"/>
    <n v="0"/>
    <s v="Simple"/>
    <n v="0.1"/>
    <n v="10"/>
    <n v="15"/>
    <x v="11"/>
  </r>
  <r>
    <s v="N"/>
    <x v="1"/>
    <s v="Female"/>
    <n v="21234.055236010201"/>
    <n v="0.70639860802933396"/>
    <n v="16333.8886430848"/>
    <x v="0"/>
    <n v="0.12934676007245699"/>
    <s v="Indexed"/>
    <n v="304"/>
    <n v="10"/>
    <n v="4.7500000000000001E-2"/>
    <n v="0.01"/>
    <n v="0"/>
    <s v="Simple"/>
    <n v="0.1"/>
    <n v="10"/>
    <n v="15"/>
    <x v="11"/>
  </r>
  <r>
    <s v="N"/>
    <x v="1"/>
    <s v="Female"/>
    <n v="9023.9270124702907"/>
    <n v="0.30020122909716401"/>
    <n v="6941.4823172848401"/>
    <x v="0"/>
    <n v="5.4969044264984002E-2"/>
    <s v="Fixed"/>
    <n v="305"/>
    <n v="10"/>
    <n v="4.7500000000000001E-2"/>
    <n v="0.01"/>
    <n v="0"/>
    <s v="Simple"/>
    <n v="0.1"/>
    <n v="10"/>
    <n v="20"/>
    <x v="12"/>
  </r>
  <r>
    <s v="N"/>
    <x v="1"/>
    <s v="Female"/>
    <n v="27071.781037410899"/>
    <n v="0.90060368729149098"/>
    <n v="20824.446951854501"/>
    <x v="0"/>
    <n v="0.164907132794952"/>
    <s v="Indexed"/>
    <n v="306"/>
    <n v="10"/>
    <n v="4.7500000000000001E-2"/>
    <n v="0.01"/>
    <n v="0"/>
    <s v="Simple"/>
    <n v="0.1"/>
    <n v="10"/>
    <n v="20"/>
    <x v="12"/>
  </r>
  <r>
    <s v="N"/>
    <x v="1"/>
    <s v="Female"/>
    <n v="9722.8701692980994"/>
    <n v="0.32345314530379998"/>
    <n v="7479.1308994600804"/>
    <x v="0"/>
    <n v="5.9226640461549199E-2"/>
    <s v="Fixed"/>
    <n v="307"/>
    <n v="10"/>
    <n v="4.7500000000000001E-2"/>
    <n v="0.01"/>
    <n v="0"/>
    <s v="Simple"/>
    <n v="0.1"/>
    <n v="10"/>
    <n v="99"/>
    <x v="13"/>
  </r>
  <r>
    <s v="N"/>
    <x v="1"/>
    <s v="Female"/>
    <n v="29168.6105078943"/>
    <n v="0.97035943591139995"/>
    <n v="22437.392698380201"/>
    <x v="0"/>
    <n v="0.177679921384648"/>
    <s v="Indexed"/>
    <n v="308"/>
    <n v="10"/>
    <n v="4.7500000000000001E-2"/>
    <n v="0.01"/>
    <n v="0"/>
    <s v="Simple"/>
    <n v="0.1"/>
    <n v="10"/>
    <n v="99"/>
    <x v="13"/>
  </r>
  <r>
    <s v="N"/>
    <x v="1"/>
    <s v="Female"/>
    <n v="6745.77155877929"/>
    <n v="5.04779117115201E-2"/>
    <n v="5189.05504521484"/>
    <x v="1"/>
    <n v="6.8890996963908999E-3"/>
    <s v="Fixed"/>
    <n v="309"/>
    <n v="10"/>
    <n v="4.7500000000000001E-2"/>
    <n v="0.01"/>
    <n v="0"/>
    <s v="Simple"/>
    <n v="0.1"/>
    <n v="10"/>
    <n v="1"/>
    <x v="0"/>
  </r>
  <r>
    <s v="N"/>
    <x v="1"/>
    <s v="Female"/>
    <n v="20237.314676337901"/>
    <n v="0.15143373513455999"/>
    <n v="15567.1651356445"/>
    <x v="1"/>
    <n v="2.0667299089172701E-2"/>
    <s v="Indexed"/>
    <n v="310"/>
    <n v="10"/>
    <n v="4.7500000000000001E-2"/>
    <n v="0.01"/>
    <n v="0"/>
    <s v="Simple"/>
    <n v="0.1"/>
    <n v="10"/>
    <n v="1"/>
    <x v="0"/>
  </r>
  <r>
    <s v="N"/>
    <x v="1"/>
    <s v="Female"/>
    <n v="3839.8829935357699"/>
    <n v="2.87334477666987E-2"/>
    <n v="2953.7561488736701"/>
    <x v="1"/>
    <n v="3.9214694026387803E-3"/>
    <s v="Fixed"/>
    <n v="311"/>
    <n v="10"/>
    <n v="4.7500000000000001E-2"/>
    <n v="0.01"/>
    <n v="0"/>
    <s v="Simple"/>
    <n v="0.1"/>
    <n v="10"/>
    <n v="2"/>
    <x v="1"/>
  </r>
  <r>
    <s v="N"/>
    <x v="1"/>
    <s v="Female"/>
    <n v="11519.6489806073"/>
    <n v="8.6200343300096099E-2"/>
    <n v="8861.2684466210103"/>
    <x v="1"/>
    <n v="1.1764408207916299E-2"/>
    <s v="Indexed"/>
    <n v="312"/>
    <n v="10"/>
    <n v="4.7500000000000001E-2"/>
    <n v="0.01"/>
    <n v="0"/>
    <s v="Simple"/>
    <n v="0.1"/>
    <n v="10"/>
    <n v="2"/>
    <x v="1"/>
  </r>
  <r>
    <s v="N"/>
    <x v="1"/>
    <s v="Female"/>
    <n v="2153.50824026603"/>
    <n v="1.6114479696648799E-2"/>
    <n v="1656.5448002046401"/>
    <x v="1"/>
    <n v="2.1992640626681201E-3"/>
    <s v="Fixed"/>
    <n v="313"/>
    <n v="10"/>
    <n v="4.7500000000000001E-2"/>
    <n v="0.01"/>
    <n v="0"/>
    <s v="Simple"/>
    <n v="0.1"/>
    <n v="10"/>
    <n v="3"/>
    <x v="2"/>
  </r>
  <r>
    <s v="N"/>
    <x v="1"/>
    <s v="Female"/>
    <n v="6460.5247207981001"/>
    <n v="4.8343439089946497E-2"/>
    <n v="4969.6344006139198"/>
    <x v="1"/>
    <n v="6.5977921880043698E-3"/>
    <s v="Indexed"/>
    <n v="314"/>
    <n v="10"/>
    <n v="4.7500000000000001E-2"/>
    <n v="0.01"/>
    <n v="0"/>
    <s v="Simple"/>
    <n v="0.1"/>
    <n v="10"/>
    <n v="3"/>
    <x v="2"/>
  </r>
  <r>
    <s v="N"/>
    <x v="1"/>
    <s v="Female"/>
    <n v="4720.8793794305702"/>
    <n v="3.5325852712207E-2"/>
    <n v="3631.4456764850502"/>
    <x v="1"/>
    <n v="4.8211844139914002E-3"/>
    <s v="Fixed"/>
    <n v="315"/>
    <n v="10"/>
    <n v="4.7500000000000001E-2"/>
    <n v="0.01"/>
    <n v="0"/>
    <s v="Simple"/>
    <n v="0.1"/>
    <n v="10"/>
    <n v="4"/>
    <x v="3"/>
  </r>
  <r>
    <s v="N"/>
    <x v="1"/>
    <s v="Female"/>
    <n v="14162.638138291701"/>
    <n v="0.10597755813662101"/>
    <n v="10894.337029455201"/>
    <x v="1"/>
    <n v="1.44635532419742E-2"/>
    <s v="Indexed"/>
    <n v="316"/>
    <n v="10"/>
    <n v="4.7500000000000001E-2"/>
    <n v="0.01"/>
    <n v="0"/>
    <s v="Simple"/>
    <n v="0.1"/>
    <n v="10"/>
    <n v="4"/>
    <x v="3"/>
  </r>
  <r>
    <s v="N"/>
    <x v="1"/>
    <s v="Female"/>
    <n v="5927.7799053789304"/>
    <n v="4.4356964670648903E-2"/>
    <n v="4559.8306964453304"/>
    <x v="1"/>
    <n v="6.0537280858956304E-3"/>
    <s v="Fixed"/>
    <n v="317"/>
    <n v="10"/>
    <n v="4.7500000000000001E-2"/>
    <n v="0.01"/>
    <n v="0"/>
    <s v="Simple"/>
    <n v="0.1"/>
    <n v="10"/>
    <n v="5"/>
    <x v="4"/>
  </r>
  <r>
    <s v="N"/>
    <x v="1"/>
    <s v="Female"/>
    <n v="17783.339716136801"/>
    <n v="0.13307089401194699"/>
    <n v="13679.492089335999"/>
    <x v="1"/>
    <n v="1.81611842576869E-2"/>
    <s v="Indexed"/>
    <n v="318"/>
    <n v="10"/>
    <n v="4.7500000000000001E-2"/>
    <n v="0.01"/>
    <n v="0"/>
    <s v="Simple"/>
    <n v="0.1"/>
    <n v="10"/>
    <n v="5"/>
    <x v="4"/>
  </r>
  <r>
    <s v="N"/>
    <x v="1"/>
    <s v="Female"/>
    <n v="7232.7448969938696"/>
    <n v="5.4121882895256497E-2"/>
    <n v="5563.6499207645102"/>
    <x v="1"/>
    <n v="7.3864198097704304E-3"/>
    <s v="Fixed"/>
    <n v="319"/>
    <n v="10"/>
    <n v="4.7500000000000001E-2"/>
    <n v="0.01"/>
    <n v="0"/>
    <s v="Simple"/>
    <n v="0.1"/>
    <n v="10"/>
    <n v="6"/>
    <x v="5"/>
  </r>
  <r>
    <s v="N"/>
    <x v="1"/>
    <s v="Female"/>
    <n v="21698.234690981601"/>
    <n v="0.162365648685769"/>
    <n v="16690.949762293501"/>
    <x v="1"/>
    <n v="2.2159259429311299E-2"/>
    <s v="Indexed"/>
    <n v="320"/>
    <n v="10"/>
    <n v="4.7500000000000001E-2"/>
    <n v="0.01"/>
    <n v="0"/>
    <s v="Simple"/>
    <n v="0.1"/>
    <n v="10"/>
    <n v="6"/>
    <x v="5"/>
  </r>
  <r>
    <s v="N"/>
    <x v="1"/>
    <s v="Female"/>
    <n v="8568.3669988192596"/>
    <n v="6.4116205108577504E-2"/>
    <n v="6591.0515375532796"/>
    <x v="1"/>
    <n v="8.7504200187907503E-3"/>
    <s v="Fixed"/>
    <n v="321"/>
    <n v="10"/>
    <n v="4.7500000000000001E-2"/>
    <n v="0.01"/>
    <n v="0"/>
    <s v="Simple"/>
    <n v="0.1"/>
    <n v="10"/>
    <n v="7"/>
    <x v="6"/>
  </r>
  <r>
    <s v="N"/>
    <x v="1"/>
    <s v="Female"/>
    <n v="25705.100996457801"/>
    <n v="0.192348615325732"/>
    <n v="19773.1546126598"/>
    <x v="1"/>
    <n v="2.6251260056372301E-2"/>
    <s v="Indexed"/>
    <n v="322"/>
    <n v="10"/>
    <n v="4.7500000000000001E-2"/>
    <n v="0.01"/>
    <n v="0"/>
    <s v="Simple"/>
    <n v="0.1"/>
    <n v="10"/>
    <n v="7"/>
    <x v="6"/>
  </r>
  <r>
    <s v="N"/>
    <x v="1"/>
    <s v="Female"/>
    <n v="9849.1196310168398"/>
    <n v="7.3699944748890106E-2"/>
    <n v="7576.24587001296"/>
    <x v="1"/>
    <n v="1.0058384940629999E-2"/>
    <s v="Fixed"/>
    <n v="323"/>
    <n v="10"/>
    <n v="4.7500000000000001E-2"/>
    <n v="0.01"/>
    <n v="0"/>
    <s v="Simple"/>
    <n v="0.1"/>
    <n v="10"/>
    <n v="8"/>
    <x v="7"/>
  </r>
  <r>
    <s v="N"/>
    <x v="1"/>
    <s v="Female"/>
    <n v="29547.358893050499"/>
    <n v="0.22109983424667001"/>
    <n v="22728.737610038901"/>
    <x v="1"/>
    <n v="3.017515482189E-2"/>
    <s v="Indexed"/>
    <n v="324"/>
    <n v="10"/>
    <n v="4.7500000000000001E-2"/>
    <n v="0.01"/>
    <n v="0"/>
    <s v="Simple"/>
    <n v="0.1"/>
    <n v="10"/>
    <n v="8"/>
    <x v="7"/>
  </r>
  <r>
    <s v="N"/>
    <x v="1"/>
    <s v="Female"/>
    <n v="19976.9680606683"/>
    <n v="0.14948558830426101"/>
    <n v="15366.898508206399"/>
    <x v="1"/>
    <n v="2.0401420860813198E-2"/>
    <s v="Fixed"/>
    <n v="325"/>
    <n v="10"/>
    <n v="4.7500000000000001E-2"/>
    <n v="0.01"/>
    <n v="0"/>
    <s v="Simple"/>
    <n v="0.1"/>
    <n v="10"/>
    <n v="9"/>
    <x v="8"/>
  </r>
  <r>
    <s v="N"/>
    <x v="1"/>
    <s v="Female"/>
    <n v="59930.904182004801"/>
    <n v="0.44845676491278202"/>
    <n v="46100.695524619099"/>
    <x v="1"/>
    <n v="6.1204262582439703E-2"/>
    <s v="Indexed"/>
    <n v="326"/>
    <n v="10"/>
    <n v="4.7500000000000001E-2"/>
    <n v="0.01"/>
    <n v="0"/>
    <s v="Simple"/>
    <n v="0.1"/>
    <n v="10"/>
    <n v="9"/>
    <x v="8"/>
  </r>
  <r>
    <s v="N"/>
    <x v="1"/>
    <s v="Female"/>
    <n v="18796.671773669401"/>
    <n v="0.140653553117563"/>
    <n v="14458.978287438"/>
    <x v="1"/>
    <n v="1.91960466909998E-2"/>
    <s v="Fixed"/>
    <n v="327"/>
    <n v="10"/>
    <n v="4.7500000000000001E-2"/>
    <n v="0.01"/>
    <n v="0"/>
    <s v="Simple"/>
    <n v="0.1"/>
    <n v="10"/>
    <n v="10"/>
    <x v="9"/>
  </r>
  <r>
    <s v="N"/>
    <x v="1"/>
    <s v="Female"/>
    <n v="56390.015321008301"/>
    <n v="0.421960659352689"/>
    <n v="43376.934862314098"/>
    <x v="1"/>
    <n v="5.7588140072999297E-2"/>
    <s v="Indexed"/>
    <n v="328"/>
    <n v="10"/>
    <n v="4.7500000000000001E-2"/>
    <n v="0.01"/>
    <n v="0"/>
    <s v="Simple"/>
    <n v="0.1"/>
    <n v="10"/>
    <n v="10"/>
    <x v="9"/>
  </r>
  <r>
    <s v="N"/>
    <x v="1"/>
    <s v="Female"/>
    <n v="49288.491787669598"/>
    <n v="0.368820692366018"/>
    <n v="37914.224452053502"/>
    <x v="1"/>
    <n v="5.0335729701384301E-2"/>
    <s v="Fixed"/>
    <n v="329"/>
    <n v="10"/>
    <n v="4.7500000000000001E-2"/>
    <n v="0.01"/>
    <n v="0"/>
    <s v="Simple"/>
    <n v="0.1"/>
    <n v="10"/>
    <n v="12"/>
    <x v="10"/>
  </r>
  <r>
    <s v="N"/>
    <x v="1"/>
    <s v="Female"/>
    <n v="147865.475363009"/>
    <n v="1.10646207709805"/>
    <n v="113742.673356161"/>
    <x v="1"/>
    <n v="0.15100718910415301"/>
    <s v="Indexed"/>
    <n v="330"/>
    <n v="10"/>
    <n v="4.7500000000000001E-2"/>
    <n v="0.01"/>
    <n v="0"/>
    <s v="Simple"/>
    <n v="0.1"/>
    <n v="10"/>
    <n v="12"/>
    <x v="10"/>
  </r>
  <r>
    <s v="N"/>
    <x v="1"/>
    <s v="Female"/>
    <n v="48556.8134703287"/>
    <n v="0.36334561910239699"/>
    <n v="37351.3949771759"/>
    <x v="1"/>
    <n v="4.9588505335731198E-2"/>
    <s v="Fixed"/>
    <n v="331"/>
    <n v="10"/>
    <n v="4.7500000000000001E-2"/>
    <n v="0.01"/>
    <n v="0"/>
    <s v="Simple"/>
    <n v="0.1"/>
    <n v="10"/>
    <n v="15"/>
    <x v="11"/>
  </r>
  <r>
    <s v="N"/>
    <x v="1"/>
    <s v="Female"/>
    <n v="145670.44041098599"/>
    <n v="1.0900368573071899"/>
    <n v="112054.184931528"/>
    <x v="1"/>
    <n v="0.14876551600719401"/>
    <s v="Indexed"/>
    <n v="332"/>
    <n v="10"/>
    <n v="4.7500000000000001E-2"/>
    <n v="0.01"/>
    <n v="0"/>
    <s v="Simple"/>
    <n v="0.1"/>
    <n v="10"/>
    <n v="15"/>
    <x v="11"/>
  </r>
  <r>
    <s v="N"/>
    <x v="1"/>
    <s v="Female"/>
    <n v="41637.677873906701"/>
    <n v="0.31157044220633401"/>
    <n v="32028.982979928202"/>
    <x v="1"/>
    <n v="4.2522358117247E-2"/>
    <s v="Fixed"/>
    <n v="333"/>
    <n v="10"/>
    <n v="4.7500000000000001E-2"/>
    <n v="0.01"/>
    <n v="0"/>
    <s v="Simple"/>
    <n v="0.1"/>
    <n v="10"/>
    <n v="20"/>
    <x v="12"/>
  </r>
  <r>
    <s v="N"/>
    <x v="1"/>
    <s v="Female"/>
    <n v="124913.03362171999"/>
    <n v="0.93471132661900302"/>
    <n v="96086.948939784605"/>
    <x v="1"/>
    <n v="0.127567074351741"/>
    <s v="Indexed"/>
    <n v="334"/>
    <n v="10"/>
    <n v="4.7500000000000001E-2"/>
    <n v="0.01"/>
    <n v="0"/>
    <s v="Simple"/>
    <n v="0.1"/>
    <n v="10"/>
    <n v="20"/>
    <x v="12"/>
  </r>
  <r>
    <s v="N"/>
    <x v="1"/>
    <s v="Female"/>
    <n v="17504.0582451072"/>
    <n v="0.13098105961502801"/>
    <n v="13464.660188544"/>
    <x v="1"/>
    <n v="1.78759688630485E-2"/>
    <s v="Fixed"/>
    <n v="335"/>
    <n v="10"/>
    <n v="4.7500000000000001E-2"/>
    <n v="0.01"/>
    <n v="0"/>
    <s v="Simple"/>
    <n v="0.1"/>
    <n v="10"/>
    <n v="99"/>
    <x v="13"/>
  </r>
  <r>
    <s v="N"/>
    <x v="1"/>
    <s v="Female"/>
    <n v="52512.1747353217"/>
    <n v="0.39294317884508301"/>
    <n v="40393.980565632097"/>
    <x v="1"/>
    <n v="5.3627906589145499E-2"/>
    <s v="Indexed"/>
    <n v="336"/>
    <n v="10"/>
    <n v="4.7500000000000001E-2"/>
    <n v="0.01"/>
    <n v="0"/>
    <s v="Simple"/>
    <n v="0.1"/>
    <n v="10"/>
    <n v="99"/>
    <x v="13"/>
  </r>
  <r>
    <s v="N"/>
    <x v="1"/>
    <s v="Female"/>
    <n v="12515.725898021999"/>
    <n v="4.4979959254301399E-2"/>
    <n v="9627.4814600169102"/>
    <x v="2"/>
    <n v="9.6659091099661008E-3"/>
    <s v="Fixed"/>
    <n v="337"/>
    <n v="10"/>
    <n v="4.7500000000000001E-2"/>
    <n v="0.01"/>
    <n v="0"/>
    <s v="Simple"/>
    <n v="0.1"/>
    <n v="10"/>
    <n v="1"/>
    <x v="0"/>
  </r>
  <r>
    <s v="N"/>
    <x v="1"/>
    <s v="Female"/>
    <n v="37547.177694065897"/>
    <n v="0.134939877762904"/>
    <n v="28882.4443800507"/>
    <x v="2"/>
    <n v="2.8997727329898301E-2"/>
    <s v="Indexed"/>
    <n v="338"/>
    <n v="10"/>
    <n v="4.7500000000000001E-2"/>
    <n v="0.01"/>
    <n v="0"/>
    <s v="Simple"/>
    <n v="0.1"/>
    <n v="10"/>
    <n v="1"/>
    <x v="0"/>
  </r>
  <r>
    <s v="N"/>
    <x v="1"/>
    <s v="Female"/>
    <n v="6615.9135275230501"/>
    <n v="2.3776768788536601E-2"/>
    <n v="5089.1642519408097"/>
    <x v="2"/>
    <n v="5.1094774172498999E-3"/>
    <s v="Fixed"/>
    <n v="339"/>
    <n v="10"/>
    <n v="4.7500000000000001E-2"/>
    <n v="0.01"/>
    <n v="0"/>
    <s v="Simple"/>
    <n v="0.1"/>
    <n v="10"/>
    <n v="2"/>
    <x v="1"/>
  </r>
  <r>
    <s v="N"/>
    <x v="1"/>
    <s v="Female"/>
    <n v="19847.7405825692"/>
    <n v="7.1330306365609802E-2"/>
    <n v="15267.492755822401"/>
    <x v="2"/>
    <n v="1.53284322517497E-2"/>
    <s v="Indexed"/>
    <n v="340"/>
    <n v="10"/>
    <n v="4.7500000000000001E-2"/>
    <n v="0.01"/>
    <n v="0"/>
    <s v="Simple"/>
    <n v="0.1"/>
    <n v="10"/>
    <n v="2"/>
    <x v="1"/>
  </r>
  <r>
    <s v="N"/>
    <x v="1"/>
    <s v="Female"/>
    <n v="3456.1400826184599"/>
    <n v="1.24209367766599E-2"/>
    <n v="2658.5692943218901"/>
    <x v="2"/>
    <n v="2.6691808515222001E-3"/>
    <s v="Fixed"/>
    <n v="341"/>
    <n v="10"/>
    <n v="4.7500000000000001E-2"/>
    <n v="0.01"/>
    <n v="0"/>
    <s v="Simple"/>
    <n v="0.1"/>
    <n v="10"/>
    <n v="3"/>
    <x v="2"/>
  </r>
  <r>
    <s v="N"/>
    <x v="1"/>
    <s v="Female"/>
    <n v="10368.4202478554"/>
    <n v="3.7262810329979801E-2"/>
    <n v="7975.7078829656803"/>
    <x v="2"/>
    <n v="8.0075425545666108E-3"/>
    <s v="Indexed"/>
    <n v="342"/>
    <n v="10"/>
    <n v="4.7500000000000001E-2"/>
    <n v="0.01"/>
    <n v="0"/>
    <s v="Simple"/>
    <n v="0.1"/>
    <n v="10"/>
    <n v="3"/>
    <x v="2"/>
  </r>
  <r>
    <s v="N"/>
    <x v="1"/>
    <s v="Female"/>
    <n v="7540.1583700442698"/>
    <n v="2.70983895795586E-2"/>
    <n v="5800.1218231109797"/>
    <x v="2"/>
    <n v="5.8232727429031201E-3"/>
    <s v="Fixed"/>
    <n v="343"/>
    <n v="10"/>
    <n v="4.7500000000000001E-2"/>
    <n v="0.01"/>
    <n v="0"/>
    <s v="Simple"/>
    <n v="0.1"/>
    <n v="10"/>
    <n v="4"/>
    <x v="3"/>
  </r>
  <r>
    <s v="N"/>
    <x v="1"/>
    <s v="Female"/>
    <n v="22620.4751101328"/>
    <n v="8.1295168738675899E-2"/>
    <n v="17400.365469332901"/>
    <x v="2"/>
    <n v="1.74698182287094E-2"/>
    <s v="Indexed"/>
    <n v="344"/>
    <n v="10"/>
    <n v="4.7500000000000001E-2"/>
    <n v="0.01"/>
    <n v="0"/>
    <s v="Simple"/>
    <n v="0.1"/>
    <n v="10"/>
    <n v="4"/>
    <x v="3"/>
  </r>
  <r>
    <s v="N"/>
    <x v="1"/>
    <s v="Female"/>
    <n v="9409.7086328462792"/>
    <n v="3.3817320253647101E-2"/>
    <n v="7238.23740988176"/>
    <x v="2"/>
    <n v="7.2671285019696797E-3"/>
    <s v="Fixed"/>
    <n v="345"/>
    <n v="10"/>
    <n v="4.7500000000000001E-2"/>
    <n v="0.01"/>
    <n v="0"/>
    <s v="Simple"/>
    <n v="0.1"/>
    <n v="10"/>
    <n v="5"/>
    <x v="4"/>
  </r>
  <r>
    <s v="N"/>
    <x v="1"/>
    <s v="Female"/>
    <n v="28229.125898538801"/>
    <n v="0.101451960760941"/>
    <n v="21714.712229645302"/>
    <x v="2"/>
    <n v="2.1801385505909002E-2"/>
    <s v="Indexed"/>
    <n v="346"/>
    <n v="10"/>
    <n v="4.7500000000000001E-2"/>
    <n v="0.01"/>
    <n v="0"/>
    <s v="Simple"/>
    <n v="0.1"/>
    <n v="10"/>
    <n v="5"/>
    <x v="4"/>
  </r>
  <r>
    <s v="N"/>
    <x v="1"/>
    <s v="Female"/>
    <n v="11393.063428420701"/>
    <n v="4.0945250236985899E-2"/>
    <n v="8763.8949449390002"/>
    <x v="2"/>
    <n v="8.7988756289875004E-3"/>
    <s v="Fixed"/>
    <n v="347"/>
    <n v="10"/>
    <n v="4.7500000000000001E-2"/>
    <n v="0.01"/>
    <n v="0"/>
    <s v="Simple"/>
    <n v="0.1"/>
    <n v="10"/>
    <n v="6"/>
    <x v="5"/>
  </r>
  <r>
    <s v="N"/>
    <x v="1"/>
    <s v="Female"/>
    <n v="34179.190285262099"/>
    <n v="0.12283575071095799"/>
    <n v="26291.684834816999"/>
    <x v="2"/>
    <n v="2.6396626886962499E-2"/>
    <s v="Indexed"/>
    <n v="348"/>
    <n v="10"/>
    <n v="4.7500000000000001E-2"/>
    <n v="0.01"/>
    <n v="0"/>
    <s v="Simple"/>
    <n v="0.1"/>
    <n v="10"/>
    <n v="6"/>
    <x v="5"/>
  </r>
  <r>
    <s v="N"/>
    <x v="1"/>
    <s v="Female"/>
    <n v="13370.274262878"/>
    <n v="4.8051099589687597E-2"/>
    <n v="10284.826356060001"/>
    <x v="2"/>
    <n v="1.03258777679625E-2"/>
    <s v="Fixed"/>
    <n v="349"/>
    <n v="10"/>
    <n v="4.7500000000000001E-2"/>
    <n v="0.01"/>
    <n v="0"/>
    <s v="Simple"/>
    <n v="0.1"/>
    <n v="10"/>
    <n v="7"/>
    <x v="6"/>
  </r>
  <r>
    <s v="N"/>
    <x v="1"/>
    <s v="Female"/>
    <n v="40110.822788634003"/>
    <n v="0.14415329876906299"/>
    <n v="30854.47906818"/>
    <x v="2"/>
    <n v="3.0977633303887499E-2"/>
    <s v="Indexed"/>
    <n v="350"/>
    <n v="10"/>
    <n v="4.7500000000000001E-2"/>
    <n v="0.01"/>
    <n v="0"/>
    <s v="Simple"/>
    <n v="0.1"/>
    <n v="10"/>
    <n v="7"/>
    <x v="6"/>
  </r>
  <r>
    <s v="N"/>
    <x v="1"/>
    <s v="Female"/>
    <n v="15196.403665616201"/>
    <n v="5.4613981103514002E-2"/>
    <n v="11689.541281243201"/>
    <x v="2"/>
    <n v="1.17361995482353E-2"/>
    <s v="Fixed"/>
    <n v="351"/>
    <n v="10"/>
    <n v="4.7500000000000001E-2"/>
    <n v="0.01"/>
    <n v="0"/>
    <s v="Simple"/>
    <n v="0.1"/>
    <n v="10"/>
    <n v="8"/>
    <x v="7"/>
  </r>
  <r>
    <s v="N"/>
    <x v="1"/>
    <s v="Female"/>
    <n v="45589.210996848597"/>
    <n v="0.163841943310542"/>
    <n v="35068.6238437297"/>
    <x v="2"/>
    <n v="3.5208598644705803E-2"/>
    <s v="Indexed"/>
    <n v="352"/>
    <n v="10"/>
    <n v="4.7500000000000001E-2"/>
    <n v="0.01"/>
    <n v="0"/>
    <s v="Simple"/>
    <n v="0.1"/>
    <n v="10"/>
    <n v="8"/>
    <x v="7"/>
  </r>
  <r>
    <s v="N"/>
    <x v="1"/>
    <s v="Female"/>
    <n v="30095.562379172599"/>
    <n v="0.108159700889935"/>
    <n v="23150.432599363499"/>
    <x v="2"/>
    <n v="2.3242836487524201E-2"/>
    <s v="Fixed"/>
    <n v="353"/>
    <n v="10"/>
    <n v="4.7500000000000001E-2"/>
    <n v="0.01"/>
    <n v="0"/>
    <s v="Simple"/>
    <n v="0.1"/>
    <n v="10"/>
    <n v="9"/>
    <x v="8"/>
  </r>
  <r>
    <s v="N"/>
    <x v="1"/>
    <s v="Female"/>
    <n v="90286.687137517802"/>
    <n v="0.32447910266980501"/>
    <n v="69451.2977980906"/>
    <x v="2"/>
    <n v="6.9728509462572696E-2"/>
    <s v="Indexed"/>
    <n v="354"/>
    <n v="10"/>
    <n v="4.7500000000000001E-2"/>
    <n v="0.01"/>
    <n v="0"/>
    <s v="Simple"/>
    <n v="0.1"/>
    <n v="10"/>
    <n v="9"/>
    <x v="8"/>
  </r>
  <r>
    <s v="N"/>
    <x v="1"/>
    <s v="Female"/>
    <n v="27618.0665802369"/>
    <n v="9.9255889716949694E-2"/>
    <n v="21244.6666001823"/>
    <x v="2"/>
    <n v="2.1329463710910501E-2"/>
    <s v="Fixed"/>
    <n v="355"/>
    <n v="10"/>
    <n v="4.7500000000000001E-2"/>
    <n v="0.01"/>
    <n v="0"/>
    <s v="Simple"/>
    <n v="0.1"/>
    <n v="10"/>
    <n v="10"/>
    <x v="9"/>
  </r>
  <r>
    <s v="N"/>
    <x v="1"/>
    <s v="Female"/>
    <n v="82854.199740710799"/>
    <n v="0.29776766915084901"/>
    <n v="63733.999800546801"/>
    <x v="2"/>
    <n v="6.3988391132731498E-2"/>
    <s v="Indexed"/>
    <n v="356"/>
    <n v="10"/>
    <n v="4.7500000000000001E-2"/>
    <n v="0.01"/>
    <n v="0"/>
    <s v="Simple"/>
    <n v="0.1"/>
    <n v="10"/>
    <n v="10"/>
    <x v="9"/>
  </r>
  <r>
    <s v="N"/>
    <x v="1"/>
    <s v="Female"/>
    <n v="65270.961236639501"/>
    <n v="0.23457570106877501"/>
    <n v="50208.431720491899"/>
    <x v="2"/>
    <n v="5.0408836369066498E-2"/>
    <s v="Fixed"/>
    <n v="357"/>
    <n v="10"/>
    <n v="4.7500000000000001E-2"/>
    <n v="0.01"/>
    <n v="0"/>
    <s v="Simple"/>
    <n v="0.1"/>
    <n v="10"/>
    <n v="12"/>
    <x v="10"/>
  </r>
  <r>
    <s v="N"/>
    <x v="1"/>
    <s v="Female"/>
    <n v="195812.88370991801"/>
    <n v="0.70372710320632503"/>
    <n v="150625.29516147601"/>
    <x v="2"/>
    <n v="0.15122650910719901"/>
    <s v="Indexed"/>
    <n v="358"/>
    <n v="10"/>
    <n v="4.7500000000000001E-2"/>
    <n v="0.01"/>
    <n v="0"/>
    <s v="Simple"/>
    <n v="0.1"/>
    <n v="10"/>
    <n v="12"/>
    <x v="10"/>
  </r>
  <r>
    <s v="N"/>
    <x v="1"/>
    <s v="Female"/>
    <n v="62518.257854592397"/>
    <n v="0.22468282813655299"/>
    <n v="48090.967580455697"/>
    <x v="2"/>
    <n v="4.8282920468194303E-2"/>
    <s v="Fixed"/>
    <n v="359"/>
    <n v="10"/>
    <n v="4.7500000000000001E-2"/>
    <n v="0.01"/>
    <n v="0"/>
    <s v="Simple"/>
    <n v="0.1"/>
    <n v="10"/>
    <n v="15"/>
    <x v="11"/>
  </r>
  <r>
    <s v="N"/>
    <x v="1"/>
    <s v="Female"/>
    <n v="187554.77356377701"/>
    <n v="0.67404848440965803"/>
    <n v="144272.902741367"/>
    <x v="2"/>
    <n v="0.144848761404583"/>
    <s v="Indexed"/>
    <n v="360"/>
    <n v="10"/>
    <n v="4.7500000000000001E-2"/>
    <n v="0.01"/>
    <n v="0"/>
    <s v="Simple"/>
    <n v="0.1"/>
    <n v="10"/>
    <n v="15"/>
    <x v="11"/>
  </r>
  <r>
    <s v="N"/>
    <x v="1"/>
    <s v="Female"/>
    <n v="45169.705960978703"/>
    <n v="0.16233429448744099"/>
    <n v="34745.927662291302"/>
    <x v="2"/>
    <n v="3.4884614436284198E-2"/>
    <s v="Fixed"/>
    <n v="361"/>
    <n v="10"/>
    <n v="4.7500000000000001E-2"/>
    <n v="0.01"/>
    <n v="0"/>
    <s v="Simple"/>
    <n v="0.1"/>
    <n v="10"/>
    <n v="20"/>
    <x v="12"/>
  </r>
  <r>
    <s v="N"/>
    <x v="1"/>
    <s v="Female"/>
    <n v="135509.117882936"/>
    <n v="0.48700288346232401"/>
    <n v="104237.78298687399"/>
    <x v="2"/>
    <n v="0.104653843308853"/>
    <s v="Indexed"/>
    <n v="362"/>
    <n v="10"/>
    <n v="4.7500000000000001E-2"/>
    <n v="0.01"/>
    <n v="0"/>
    <s v="Simple"/>
    <n v="0.1"/>
    <n v="10"/>
    <n v="20"/>
    <x v="12"/>
  </r>
  <r>
    <s v="N"/>
    <x v="1"/>
    <s v="Female"/>
    <n v="13537.992770798801"/>
    <n v="4.8653859007234602E-2"/>
    <n v="10413.840592922101"/>
    <x v="2"/>
    <n v="1.0455406959223999E-2"/>
    <s v="Fixed"/>
    <n v="363"/>
    <n v="10"/>
    <n v="4.7500000000000001E-2"/>
    <n v="0.01"/>
    <n v="0"/>
    <s v="Simple"/>
    <n v="0.1"/>
    <n v="10"/>
    <n v="99"/>
    <x v="13"/>
  </r>
  <r>
    <s v="N"/>
    <x v="1"/>
    <s v="Female"/>
    <n v="40613.978312396299"/>
    <n v="0.14596157702170401"/>
    <n v="31241.521778766401"/>
    <x v="2"/>
    <n v="3.1366220877671998E-2"/>
    <s v="Indexed"/>
    <n v="364"/>
    <n v="10"/>
    <n v="4.7500000000000001E-2"/>
    <n v="0.01"/>
    <n v="0"/>
    <s v="Simple"/>
    <n v="0.1"/>
    <n v="10"/>
    <n v="99"/>
    <x v="13"/>
  </r>
  <r>
    <s v="N"/>
    <x v="1"/>
    <s v="Female"/>
    <n v="2054.6702627967002"/>
    <n v="2.99105038611347E-2"/>
    <n v="1580.5155867666899"/>
    <x v="3"/>
    <n v="5.1445783567793998E-3"/>
    <s v="Fixed"/>
    <n v="365"/>
    <n v="10"/>
    <n v="4.7500000000000001E-2"/>
    <n v="0.01"/>
    <n v="0"/>
    <s v="Simple"/>
    <n v="0.1"/>
    <n v="10"/>
    <n v="1"/>
    <x v="0"/>
  </r>
  <r>
    <s v="N"/>
    <x v="1"/>
    <s v="Female"/>
    <n v="6164.0107883901001"/>
    <n v="8.97315115834042E-2"/>
    <n v="4741.5467603000798"/>
    <x v="3"/>
    <n v="1.5433735070338199E-2"/>
    <s v="Indexed"/>
    <n v="366"/>
    <n v="10"/>
    <n v="4.7500000000000001E-2"/>
    <n v="0.01"/>
    <n v="0"/>
    <s v="Simple"/>
    <n v="0.1"/>
    <n v="10"/>
    <n v="1"/>
    <x v="0"/>
  </r>
  <r>
    <s v="N"/>
    <x v="1"/>
    <s v="Female"/>
    <n v="1204.9565934136499"/>
    <n v="1.7540945373269799E-2"/>
    <n v="926.88968724127096"/>
    <x v="3"/>
    <n v="3.0170260034312201E-3"/>
    <s v="Fixed"/>
    <n v="367"/>
    <n v="10"/>
    <n v="4.7500000000000001E-2"/>
    <n v="0.01"/>
    <n v="0"/>
    <s v="Simple"/>
    <n v="0.1"/>
    <n v="10"/>
    <n v="2"/>
    <x v="1"/>
  </r>
  <r>
    <s v="N"/>
    <x v="1"/>
    <s v="Female"/>
    <n v="3614.8697802409602"/>
    <n v="5.2622836119809398E-2"/>
    <n v="2780.66906172381"/>
    <x v="3"/>
    <n v="9.0510780102936693E-3"/>
    <s v="Indexed"/>
    <n v="368"/>
    <n v="10"/>
    <n v="4.7500000000000001E-2"/>
    <n v="0.01"/>
    <n v="0"/>
    <s v="Simple"/>
    <n v="0.1"/>
    <n v="10"/>
    <n v="2"/>
    <x v="1"/>
  </r>
  <r>
    <s v="N"/>
    <x v="1"/>
    <s v="Female"/>
    <n v="694.92918666591402"/>
    <n v="1.0116310386803299E-2"/>
    <n v="534.56091281993395"/>
    <x v="3"/>
    <n v="1.7399958124421999E-3"/>
    <s v="Fixed"/>
    <n v="369"/>
    <n v="10"/>
    <n v="4.7500000000000001E-2"/>
    <n v="0.01"/>
    <n v="0"/>
    <s v="Simple"/>
    <n v="0.1"/>
    <n v="10"/>
    <n v="3"/>
    <x v="2"/>
  </r>
  <r>
    <s v="N"/>
    <x v="1"/>
    <s v="Female"/>
    <n v="2084.7875599977401"/>
    <n v="3.0348931160409799E-2"/>
    <n v="1603.6827384598"/>
    <x v="3"/>
    <n v="5.2199874373266E-3"/>
    <s v="Indexed"/>
    <n v="370"/>
    <n v="10"/>
    <n v="4.7500000000000001E-2"/>
    <n v="0.01"/>
    <n v="0"/>
    <s v="Simple"/>
    <n v="0.1"/>
    <n v="10"/>
    <n v="3"/>
    <x v="2"/>
  </r>
  <r>
    <s v="N"/>
    <x v="1"/>
    <s v="Female"/>
    <n v="1530.23008591656"/>
    <n v="2.2276057488140402E-2"/>
    <n v="1177.10006608966"/>
    <x v="3"/>
    <n v="3.8314608058733299E-3"/>
    <s v="Fixed"/>
    <n v="371"/>
    <n v="10"/>
    <n v="4.7500000000000001E-2"/>
    <n v="0.01"/>
    <n v="0"/>
    <s v="Simple"/>
    <n v="0.1"/>
    <n v="10"/>
    <n v="4"/>
    <x v="3"/>
  </r>
  <r>
    <s v="N"/>
    <x v="1"/>
    <s v="Female"/>
    <n v="4590.6902577496703"/>
    <n v="6.6828172464421104E-2"/>
    <n v="3531.3001982689798"/>
    <x v="3"/>
    <n v="1.149438241762E-2"/>
    <s v="Indexed"/>
    <n v="372"/>
    <n v="10"/>
    <n v="4.7500000000000001E-2"/>
    <n v="0.01"/>
    <n v="0"/>
    <s v="Simple"/>
    <n v="0.1"/>
    <n v="10"/>
    <n v="4"/>
    <x v="3"/>
  </r>
  <r>
    <s v="N"/>
    <x v="1"/>
    <s v="Female"/>
    <n v="1932.4745631573101"/>
    <n v="2.8131661283784599E-2"/>
    <n v="1486.5188947363999"/>
    <x v="3"/>
    <n v="4.8386191169738704E-3"/>
    <s v="Fixed"/>
    <n v="373"/>
    <n v="10"/>
    <n v="4.7500000000000001E-2"/>
    <n v="0.01"/>
    <n v="0"/>
    <s v="Simple"/>
    <n v="0.1"/>
    <n v="10"/>
    <n v="5"/>
    <x v="4"/>
  </r>
  <r>
    <s v="N"/>
    <x v="1"/>
    <s v="Female"/>
    <n v="5797.4236894719397"/>
    <n v="8.4394983851353897E-2"/>
    <n v="4459.5566842091903"/>
    <x v="3"/>
    <n v="1.4515857350921599E-2"/>
    <s v="Indexed"/>
    <n v="374"/>
    <n v="10"/>
    <n v="4.7500000000000001E-2"/>
    <n v="0.01"/>
    <n v="0"/>
    <s v="Simple"/>
    <n v="0.1"/>
    <n v="10"/>
    <n v="5"/>
    <x v="4"/>
  </r>
  <r>
    <s v="N"/>
    <x v="1"/>
    <s v="Female"/>
    <n v="2374.8925978947"/>
    <n v="3.4572084633386402E-2"/>
    <n v="1826.8404599190001"/>
    <x v="3"/>
    <n v="5.9463658378811996E-3"/>
    <s v="Fixed"/>
    <n v="375"/>
    <n v="10"/>
    <n v="4.7500000000000001E-2"/>
    <n v="0.01"/>
    <n v="0"/>
    <s v="Simple"/>
    <n v="0.1"/>
    <n v="10"/>
    <n v="6"/>
    <x v="5"/>
  </r>
  <r>
    <s v="N"/>
    <x v="1"/>
    <s v="Female"/>
    <n v="7124.6777936840999"/>
    <n v="0.103716253900159"/>
    <n v="5480.5213797570004"/>
    <x v="3"/>
    <n v="1.7839097513643602E-2"/>
    <s v="Indexed"/>
    <n v="376"/>
    <n v="10"/>
    <n v="4.7500000000000001E-2"/>
    <n v="0.01"/>
    <n v="0"/>
    <s v="Simple"/>
    <n v="0.1"/>
    <n v="10"/>
    <n v="6"/>
    <x v="5"/>
  </r>
  <r>
    <s v="N"/>
    <x v="1"/>
    <s v="Female"/>
    <n v="2838.3232628711798"/>
    <n v="4.1318395681505499E-2"/>
    <n v="2183.3255868239798"/>
    <x v="3"/>
    <n v="7.1067249534410301E-3"/>
    <s v="Fixed"/>
    <n v="377"/>
    <n v="10"/>
    <n v="4.7500000000000001E-2"/>
    <n v="0.01"/>
    <n v="0"/>
    <s v="Simple"/>
    <n v="0.1"/>
    <n v="10"/>
    <n v="7"/>
    <x v="6"/>
  </r>
  <r>
    <s v="N"/>
    <x v="1"/>
    <s v="Female"/>
    <n v="8514.9697886135309"/>
    <n v="0.123955187044516"/>
    <n v="6549.97676047194"/>
    <x v="3"/>
    <n v="2.1320174860323102E-2"/>
    <s v="Indexed"/>
    <n v="378"/>
    <n v="10"/>
    <n v="4.7500000000000001E-2"/>
    <n v="0.01"/>
    <n v="0"/>
    <s v="Simple"/>
    <n v="0.1"/>
    <n v="10"/>
    <n v="7"/>
    <x v="6"/>
  </r>
  <r>
    <s v="N"/>
    <x v="1"/>
    <s v="Female"/>
    <n v="3297.1806126237698"/>
    <n v="4.7998131491184197E-2"/>
    <n v="2536.2927789413602"/>
    <x v="3"/>
    <n v="8.2556331909960003E-3"/>
    <s v="Fixed"/>
    <n v="379"/>
    <n v="10"/>
    <n v="4.7500000000000001E-2"/>
    <n v="0.01"/>
    <n v="0"/>
    <s v="Simple"/>
    <n v="0.1"/>
    <n v="10"/>
    <n v="8"/>
    <x v="7"/>
  </r>
  <r>
    <s v="N"/>
    <x v="1"/>
    <s v="Female"/>
    <n v="9891.5418378713202"/>
    <n v="0.143994394473553"/>
    <n v="7608.8783368240902"/>
    <x v="3"/>
    <n v="2.4766899572987999E-2"/>
    <s v="Indexed"/>
    <n v="380"/>
    <n v="10"/>
    <n v="4.7500000000000001E-2"/>
    <n v="0.01"/>
    <n v="0"/>
    <s v="Simple"/>
    <n v="0.1"/>
    <n v="10"/>
    <n v="8"/>
    <x v="7"/>
  </r>
  <r>
    <s v="N"/>
    <x v="1"/>
    <s v="Female"/>
    <n v="6840.5971780746504"/>
    <n v="9.9580799903519104E-2"/>
    <n v="5261.9978292881897"/>
    <x v="3"/>
    <n v="1.7127803340019999E-2"/>
    <s v="Fixed"/>
    <n v="381"/>
    <n v="10"/>
    <n v="4.7500000000000001E-2"/>
    <n v="0.01"/>
    <n v="0"/>
    <s v="Simple"/>
    <n v="0.1"/>
    <n v="10"/>
    <n v="9"/>
    <x v="8"/>
  </r>
  <r>
    <s v="N"/>
    <x v="1"/>
    <s v="Female"/>
    <n v="20521.791534223899"/>
    <n v="0.29874239971055699"/>
    <n v="15785.9934878646"/>
    <x v="3"/>
    <n v="5.138341002006E-2"/>
    <s v="Indexed"/>
    <n v="382"/>
    <n v="10"/>
    <n v="4.7500000000000001E-2"/>
    <n v="0.01"/>
    <n v="0"/>
    <s v="Simple"/>
    <n v="0.1"/>
    <n v="10"/>
    <n v="9"/>
    <x v="8"/>
  </r>
  <r>
    <s v="N"/>
    <x v="1"/>
    <s v="Female"/>
    <n v="6590.8275918229901"/>
    <n v="9.5944822730322704E-2"/>
    <n v="5069.8673783253798"/>
    <x v="3"/>
    <n v="1.6502418707323298E-2"/>
    <s v="Fixed"/>
    <n v="383"/>
    <n v="10"/>
    <n v="4.7500000000000001E-2"/>
    <n v="0.01"/>
    <n v="0"/>
    <s v="Simple"/>
    <n v="0.1"/>
    <n v="10"/>
    <n v="10"/>
    <x v="9"/>
  </r>
  <r>
    <s v="N"/>
    <x v="1"/>
    <s v="Female"/>
    <n v="19772.482775469001"/>
    <n v="0.28783446819096797"/>
    <n v="15209.602134976099"/>
    <x v="3"/>
    <n v="4.9507256121969802E-2"/>
    <s v="Indexed"/>
    <n v="384"/>
    <n v="10"/>
    <n v="4.7500000000000001E-2"/>
    <n v="0.01"/>
    <n v="0"/>
    <s v="Simple"/>
    <n v="0.1"/>
    <n v="10"/>
    <n v="10"/>
    <x v="9"/>
  </r>
  <r>
    <s v="N"/>
    <x v="1"/>
    <s v="Female"/>
    <n v="19032.082740541598"/>
    <n v="0.27705622386414502"/>
    <n v="14640.063646570399"/>
    <x v="3"/>
    <n v="4.7653408298299303E-2"/>
    <s v="Fixed"/>
    <n v="385"/>
    <n v="10"/>
    <n v="4.7500000000000001E-2"/>
    <n v="0.01"/>
    <n v="0"/>
    <s v="Simple"/>
    <n v="0.1"/>
    <n v="10"/>
    <n v="12"/>
    <x v="10"/>
  </r>
  <r>
    <s v="N"/>
    <x v="1"/>
    <s v="Female"/>
    <n v="57096.248221624701"/>
    <n v="0.83116867159243601"/>
    <n v="43920.190939711298"/>
    <x v="3"/>
    <n v="0.14296022489489801"/>
    <s v="Indexed"/>
    <n v="386"/>
    <n v="10"/>
    <n v="4.7500000000000001E-2"/>
    <n v="0.01"/>
    <n v="0"/>
    <s v="Simple"/>
    <n v="0.1"/>
    <n v="10"/>
    <n v="12"/>
    <x v="10"/>
  </r>
  <r>
    <s v="N"/>
    <x v="1"/>
    <s v="Female"/>
    <n v="19556.7393874558"/>
    <n v="0.28469382146189298"/>
    <n v="15043.6456826583"/>
    <x v="3"/>
    <n v="4.89670678568805E-2"/>
    <s v="Fixed"/>
    <n v="387"/>
    <n v="10"/>
    <n v="4.7500000000000001E-2"/>
    <n v="0.01"/>
    <n v="0"/>
    <s v="Simple"/>
    <n v="0.1"/>
    <n v="10"/>
    <n v="15"/>
    <x v="11"/>
  </r>
  <r>
    <s v="N"/>
    <x v="1"/>
    <s v="Female"/>
    <n v="58670.218162367499"/>
    <n v="0.854081464385678"/>
    <n v="45130.937047975"/>
    <x v="3"/>
    <n v="0.14690120357064201"/>
    <s v="Indexed"/>
    <n v="388"/>
    <n v="10"/>
    <n v="4.7500000000000001E-2"/>
    <n v="0.01"/>
    <n v="0"/>
    <s v="Simple"/>
    <n v="0.1"/>
    <n v="10"/>
    <n v="15"/>
    <x v="11"/>
  </r>
  <r>
    <s v="N"/>
    <x v="1"/>
    <s v="Female"/>
    <n v="19866.496547466799"/>
    <n v="0.28920305727373102"/>
    <n v="15281.920421128299"/>
    <x v="3"/>
    <n v="4.9742652148970799E-2"/>
    <s v="Fixed"/>
    <n v="389"/>
    <n v="10"/>
    <n v="4.7500000000000001E-2"/>
    <n v="0.01"/>
    <n v="0"/>
    <s v="Simple"/>
    <n v="0.1"/>
    <n v="10"/>
    <n v="20"/>
    <x v="12"/>
  </r>
  <r>
    <s v="N"/>
    <x v="1"/>
    <s v="Female"/>
    <n v="59599.489642400498"/>
    <n v="0.86760917182119401"/>
    <n v="45845.761263385"/>
    <x v="3"/>
    <n v="0.149227956446912"/>
    <s v="Indexed"/>
    <n v="390"/>
    <n v="10"/>
    <n v="4.7500000000000001E-2"/>
    <n v="0.01"/>
    <n v="0"/>
    <s v="Simple"/>
    <n v="0.1"/>
    <n v="10"/>
    <n v="20"/>
    <x v="12"/>
  </r>
  <r>
    <s v="N"/>
    <x v="1"/>
    <s v="Female"/>
    <n v="12031.9871933205"/>
    <n v="0.175153554280327"/>
    <n v="9255.3747640926704"/>
    <x v="3"/>
    <n v="3.0126245570688E-2"/>
    <s v="Fixed"/>
    <n v="391"/>
    <n v="10"/>
    <n v="4.7500000000000001E-2"/>
    <n v="0.01"/>
    <n v="0"/>
    <s v="Simple"/>
    <n v="0.1"/>
    <n v="10"/>
    <n v="99"/>
    <x v="13"/>
  </r>
  <r>
    <s v="N"/>
    <x v="1"/>
    <s v="Female"/>
    <n v="36095.961579961397"/>
    <n v="0.52546066284098103"/>
    <n v="27766.124292278"/>
    <x v="3"/>
    <n v="9.0378736712064006E-2"/>
    <s v="Indexed"/>
    <n v="392"/>
    <n v="10"/>
    <n v="4.7500000000000001E-2"/>
    <n v="0.01"/>
    <n v="0"/>
    <s v="Simple"/>
    <n v="0.1"/>
    <n v="10"/>
    <n v="99"/>
    <x v="13"/>
  </r>
  <r>
    <s v="N"/>
    <x v="1"/>
    <s v="Female"/>
    <n v="7658.5122481475901"/>
    <n v="1.13637175983576E-2"/>
    <n v="5891.1632678058404"/>
    <x v="4"/>
    <n v="1.3871866271334099E-2"/>
    <s v="Fixed"/>
    <n v="393"/>
    <n v="10"/>
    <n v="4.7500000000000001E-2"/>
    <n v="0.01"/>
    <n v="0"/>
    <s v="Simple"/>
    <n v="0.1"/>
    <n v="10"/>
    <n v="1"/>
    <x v="0"/>
  </r>
  <r>
    <s v="N"/>
    <x v="1"/>
    <s v="Female"/>
    <n v="22975.536744442801"/>
    <n v="3.4091152795072903E-2"/>
    <n v="17673.489803417498"/>
    <x v="4"/>
    <n v="4.16155988140023E-2"/>
    <s v="Indexed"/>
    <n v="394"/>
    <n v="10"/>
    <n v="4.7500000000000001E-2"/>
    <n v="0.01"/>
    <n v="0"/>
    <s v="Simple"/>
    <n v="0.1"/>
    <n v="10"/>
    <n v="1"/>
    <x v="0"/>
  </r>
  <r>
    <s v="N"/>
    <x v="1"/>
    <s v="Female"/>
    <n v="3581.3364354594501"/>
    <n v="5.3139950108604499E-3"/>
    <n v="2754.87418112266"/>
    <x v="4"/>
    <n v="6.4868761053905998E-3"/>
    <s v="Fixed"/>
    <n v="395"/>
    <n v="10"/>
    <n v="4.7500000000000001E-2"/>
    <n v="0.01"/>
    <n v="0"/>
    <s v="Simple"/>
    <n v="0.1"/>
    <n v="10"/>
    <n v="2"/>
    <x v="1"/>
  </r>
  <r>
    <s v="N"/>
    <x v="1"/>
    <s v="Female"/>
    <n v="10744.009306378401"/>
    <n v="1.5941985032581301E-2"/>
    <n v="8264.6225433679701"/>
    <x v="4"/>
    <n v="1.9460628316171801E-2"/>
    <s v="Indexed"/>
    <n v="396"/>
    <n v="10"/>
    <n v="4.7500000000000001E-2"/>
    <n v="0.01"/>
    <n v="0"/>
    <s v="Simple"/>
    <n v="0.1"/>
    <n v="10"/>
    <n v="2"/>
    <x v="1"/>
  </r>
  <r>
    <s v="N"/>
    <x v="1"/>
    <s v="Female"/>
    <n v="1662.6542175049899"/>
    <n v="2.4670500456554002E-3"/>
    <n v="1278.96478269615"/>
    <x v="4"/>
    <n v="3.0115662433363001E-3"/>
    <s v="Fixed"/>
    <n v="397"/>
    <n v="10"/>
    <n v="4.7500000000000001E-2"/>
    <n v="0.01"/>
    <n v="0"/>
    <s v="Simple"/>
    <n v="0.1"/>
    <n v="10"/>
    <n v="3"/>
    <x v="2"/>
  </r>
  <r>
    <s v="N"/>
    <x v="1"/>
    <s v="Female"/>
    <n v="4987.9626525149697"/>
    <n v="7.4011501369662096E-3"/>
    <n v="3836.89434808844"/>
    <x v="4"/>
    <n v="9.0346987300088995E-3"/>
    <s v="Indexed"/>
    <n v="398"/>
    <n v="10"/>
    <n v="4.7500000000000001E-2"/>
    <n v="0.01"/>
    <n v="0"/>
    <s v="Simple"/>
    <n v="0.1"/>
    <n v="10"/>
    <n v="3"/>
    <x v="2"/>
  </r>
  <r>
    <s v="N"/>
    <x v="1"/>
    <s v="Female"/>
    <n v="3613.0890491875102"/>
    <n v="5.36110961010949E-3"/>
    <n v="2779.2992686057801"/>
    <x v="4"/>
    <n v="6.5443896272247499E-3"/>
    <s v="Fixed"/>
    <n v="399"/>
    <n v="10"/>
    <n v="4.7500000000000001E-2"/>
    <n v="0.01"/>
    <n v="0"/>
    <s v="Simple"/>
    <n v="0.1"/>
    <n v="10"/>
    <n v="4"/>
    <x v="3"/>
  </r>
  <r>
    <s v="N"/>
    <x v="1"/>
    <s v="Female"/>
    <n v="10839.267147562499"/>
    <n v="1.6083328830328501E-2"/>
    <n v="8337.8978058173307"/>
    <x v="4"/>
    <n v="1.9633168881674299E-2"/>
    <s v="Indexed"/>
    <n v="400"/>
    <n v="10"/>
    <n v="4.7500000000000001E-2"/>
    <n v="0.01"/>
    <n v="0"/>
    <s v="Simple"/>
    <n v="0.1"/>
    <n v="10"/>
    <n v="4"/>
    <x v="3"/>
  </r>
  <r>
    <s v="N"/>
    <x v="1"/>
    <s v="Female"/>
    <n v="4486.25245312059"/>
    <n v="6.6567114212727702E-3"/>
    <n v="3450.96342547738"/>
    <x v="4"/>
    <n v="8.1259508469397508E-3"/>
    <s v="Fixed"/>
    <n v="401"/>
    <n v="10"/>
    <n v="4.7500000000000001E-2"/>
    <n v="0.01"/>
    <n v="0"/>
    <s v="Simple"/>
    <n v="0.1"/>
    <n v="10"/>
    <n v="5"/>
    <x v="4"/>
  </r>
  <r>
    <s v="N"/>
    <x v="1"/>
    <s v="Female"/>
    <n v="13458.7573593618"/>
    <n v="1.9970134263818301E-2"/>
    <n v="10352.890276432099"/>
    <x v="4"/>
    <n v="2.43778525408192E-2"/>
    <s v="Indexed"/>
    <n v="402"/>
    <n v="10"/>
    <n v="4.7500000000000001E-2"/>
    <n v="0.01"/>
    <n v="0"/>
    <s v="Simple"/>
    <n v="0.1"/>
    <n v="10"/>
    <n v="5"/>
    <x v="4"/>
  </r>
  <r>
    <s v="N"/>
    <x v="1"/>
    <s v="Female"/>
    <n v="5397.7099150793101"/>
    <n v="8.0091340413606191E-3"/>
    <n v="4152.0845500610103"/>
    <x v="4"/>
    <n v="9.7768741091385E-3"/>
    <s v="Fixed"/>
    <n v="403"/>
    <n v="10"/>
    <n v="4.7500000000000001E-2"/>
    <n v="0.01"/>
    <n v="0"/>
    <s v="Simple"/>
    <n v="0.1"/>
    <n v="10"/>
    <n v="6"/>
    <x v="5"/>
  </r>
  <r>
    <s v="N"/>
    <x v="1"/>
    <s v="Female"/>
    <n v="16193.1297452379"/>
    <n v="2.4027402124081901E-2"/>
    <n v="12456.253650183"/>
    <x v="4"/>
    <n v="2.9330622327415502E-2"/>
    <s v="Indexed"/>
    <n v="404"/>
    <n v="10"/>
    <n v="4.7500000000000001E-2"/>
    <n v="0.01"/>
    <n v="0"/>
    <s v="Simple"/>
    <n v="0.1"/>
    <n v="10"/>
    <n v="6"/>
    <x v="5"/>
  </r>
  <r>
    <s v="N"/>
    <x v="1"/>
    <s v="Female"/>
    <n v="6285.8453660105297"/>
    <n v="9.3269514093374892E-3"/>
    <n v="4835.2656661619503"/>
    <x v="4"/>
    <n v="1.1385554203516999E-2"/>
    <s v="Fixed"/>
    <n v="405"/>
    <n v="10"/>
    <n v="4.7500000000000001E-2"/>
    <n v="0.01"/>
    <n v="0"/>
    <s v="Simple"/>
    <n v="0.1"/>
    <n v="10"/>
    <n v="7"/>
    <x v="6"/>
  </r>
  <r>
    <s v="N"/>
    <x v="1"/>
    <s v="Female"/>
    <n v="18857.5360980316"/>
    <n v="2.7980854228012501E-2"/>
    <n v="14505.796998485799"/>
    <x v="4"/>
    <n v="3.4156662610551003E-2"/>
    <s v="Indexed"/>
    <n v="406"/>
    <n v="10"/>
    <n v="4.7500000000000001E-2"/>
    <n v="0.01"/>
    <n v="0"/>
    <s v="Simple"/>
    <n v="0.1"/>
    <n v="10"/>
    <n v="7"/>
    <x v="6"/>
  </r>
  <r>
    <s v="N"/>
    <x v="1"/>
    <s v="Female"/>
    <n v="7078.9459977677598"/>
    <n v="1.05037559001246E-2"/>
    <n v="5445.3430752059703"/>
    <x v="4"/>
    <n v="1.2822097692248499E-2"/>
    <s v="Fixed"/>
    <n v="407"/>
    <n v="10"/>
    <n v="4.7500000000000001E-2"/>
    <n v="0.01"/>
    <n v="0"/>
    <s v="Simple"/>
    <n v="0.1"/>
    <n v="10"/>
    <n v="8"/>
    <x v="7"/>
  </r>
  <r>
    <s v="N"/>
    <x v="1"/>
    <s v="Female"/>
    <n v="21236.837993303299"/>
    <n v="3.1511267700373803E-2"/>
    <n v="16336.0292256179"/>
    <x v="4"/>
    <n v="3.8466293076745497E-2"/>
    <s v="Indexed"/>
    <n v="408"/>
    <n v="10"/>
    <n v="4.7500000000000001E-2"/>
    <n v="0.01"/>
    <n v="0"/>
    <s v="Simple"/>
    <n v="0.1"/>
    <n v="10"/>
    <n v="8"/>
    <x v="7"/>
  </r>
  <r>
    <s v="N"/>
    <x v="1"/>
    <s v="Female"/>
    <n v="13752.037724612699"/>
    <n v="2.0405304325557198E-2"/>
    <n v="10578.4905573944"/>
    <x v="4"/>
    <n v="2.4909071382671E-2"/>
    <s v="Fixed"/>
    <n v="409"/>
    <n v="10"/>
    <n v="4.7500000000000001E-2"/>
    <n v="0.01"/>
    <n v="0"/>
    <s v="Simple"/>
    <n v="0.1"/>
    <n v="10"/>
    <n v="9"/>
    <x v="8"/>
  </r>
  <r>
    <s v="N"/>
    <x v="1"/>
    <s v="Female"/>
    <n v="41256.113173837999"/>
    <n v="6.1215912976671602E-2"/>
    <n v="31735.471672183099"/>
    <x v="4"/>
    <n v="7.4727214148013005E-2"/>
    <s v="Indexed"/>
    <n v="410"/>
    <n v="10"/>
    <n v="4.7500000000000001E-2"/>
    <n v="0.01"/>
    <n v="0"/>
    <s v="Simple"/>
    <n v="0.1"/>
    <n v="10"/>
    <n v="9"/>
    <x v="8"/>
  </r>
  <r>
    <s v="N"/>
    <x v="1"/>
    <s v="Female"/>
    <n v="12368.2514594327"/>
    <n v="1.8352039171114901E-2"/>
    <n v="9514.0395841790196"/>
    <x v="4"/>
    <n v="2.2402618771940001E-2"/>
    <s v="Fixed"/>
    <n v="411"/>
    <n v="10"/>
    <n v="4.7500000000000001E-2"/>
    <n v="0.01"/>
    <n v="0"/>
    <s v="Simple"/>
    <n v="0.1"/>
    <n v="10"/>
    <n v="10"/>
    <x v="9"/>
  </r>
  <r>
    <s v="N"/>
    <x v="1"/>
    <s v="Female"/>
    <n v="37104.754378298203"/>
    <n v="5.5056117513344799E-2"/>
    <n v="28542.118752537099"/>
    <x v="4"/>
    <n v="6.7207856315820005E-2"/>
    <s v="Indexed"/>
    <n v="412"/>
    <n v="10"/>
    <n v="4.7500000000000001E-2"/>
    <n v="0.01"/>
    <n v="0"/>
    <s v="Simple"/>
    <n v="0.1"/>
    <n v="10"/>
    <n v="10"/>
    <x v="9"/>
  </r>
  <r>
    <s v="N"/>
    <x v="1"/>
    <s v="Female"/>
    <n v="26522.568865232101"/>
    <n v="3.9354246987120797E-2"/>
    <n v="20401.9760501786"/>
    <x v="4"/>
    <n v="4.8040339500630802E-2"/>
    <s v="Fixed"/>
    <n v="413"/>
    <n v="10"/>
    <n v="4.7500000000000001E-2"/>
    <n v="0.01"/>
    <n v="0"/>
    <s v="Simple"/>
    <n v="0.1"/>
    <n v="10"/>
    <n v="12"/>
    <x v="10"/>
  </r>
  <r>
    <s v="N"/>
    <x v="1"/>
    <s v="Female"/>
    <n v="79567.706595696407"/>
    <n v="0.118062740961362"/>
    <n v="61205.928150535699"/>
    <x v="4"/>
    <n v="0.14412101850189199"/>
    <s v="Indexed"/>
    <n v="414"/>
    <n v="10"/>
    <n v="4.7500000000000001E-2"/>
    <n v="0.01"/>
    <n v="0"/>
    <s v="Simple"/>
    <n v="0.1"/>
    <n v="10"/>
    <n v="12"/>
    <x v="10"/>
  </r>
  <r>
    <s v="N"/>
    <x v="1"/>
    <s v="Female"/>
    <n v="25620.485947937901"/>
    <n v="3.8015734337367803E-2"/>
    <n v="19708.066113798399"/>
    <x v="4"/>
    <n v="4.6406396354899501E-2"/>
    <s v="Fixed"/>
    <n v="415"/>
    <n v="10"/>
    <n v="4.7500000000000001E-2"/>
    <n v="0.01"/>
    <n v="0"/>
    <s v="Simple"/>
    <n v="0.1"/>
    <n v="10"/>
    <n v="15"/>
    <x v="11"/>
  </r>
  <r>
    <s v="N"/>
    <x v="1"/>
    <s v="Female"/>
    <n v="76861.457843813798"/>
    <n v="0.114047203012103"/>
    <n v="59124.198341395197"/>
    <x v="4"/>
    <n v="0.13921918906469799"/>
    <s v="Indexed"/>
    <n v="416"/>
    <n v="10"/>
    <n v="4.7500000000000001E-2"/>
    <n v="0.01"/>
    <n v="0"/>
    <s v="Simple"/>
    <n v="0.1"/>
    <n v="10"/>
    <n v="15"/>
    <x v="11"/>
  </r>
  <r>
    <s v="N"/>
    <x v="1"/>
    <s v="Female"/>
    <n v="16207.151536953001"/>
    <n v="2.4048207689981602E-2"/>
    <n v="12467.03964381"/>
    <x v="4"/>
    <n v="2.9356020004307998E-2"/>
    <s v="Fixed"/>
    <n v="417"/>
    <n v="10"/>
    <n v="4.7500000000000001E-2"/>
    <n v="0.01"/>
    <n v="0"/>
    <s v="Simple"/>
    <n v="0.1"/>
    <n v="10"/>
    <n v="20"/>
    <x v="12"/>
  </r>
  <r>
    <s v="N"/>
    <x v="1"/>
    <s v="Female"/>
    <n v="48621.454610858898"/>
    <n v="7.2144623069944805E-2"/>
    <n v="37401.118931429999"/>
    <x v="4"/>
    <n v="8.8068060012923999E-2"/>
    <s v="Indexed"/>
    <n v="418"/>
    <n v="10"/>
    <n v="4.7500000000000001E-2"/>
    <n v="0.01"/>
    <n v="0"/>
    <s v="Simple"/>
    <n v="0.1"/>
    <n v="10"/>
    <n v="20"/>
    <x v="12"/>
  </r>
  <r>
    <s v="N"/>
    <x v="1"/>
    <s v="Female"/>
    <n v="3787.5434134744801"/>
    <n v="5.61996538592125E-3"/>
    <n v="2913.4949334419098"/>
    <x v="4"/>
    <n v="6.8603788864212397E-3"/>
    <s v="Fixed"/>
    <n v="419"/>
    <n v="10"/>
    <n v="4.7500000000000001E-2"/>
    <n v="0.01"/>
    <n v="0"/>
    <s v="Simple"/>
    <n v="0.1"/>
    <n v="10"/>
    <n v="99"/>
    <x v="13"/>
  </r>
  <r>
    <s v="N"/>
    <x v="1"/>
    <s v="Female"/>
    <n v="11362.630240423399"/>
    <n v="1.6859896157763801E-2"/>
    <n v="8740.4848003257193"/>
    <x v="4"/>
    <n v="2.0581136659263699E-2"/>
    <s v="Indexed"/>
    <n v="420"/>
    <n v="10"/>
    <n v="4.7500000000000001E-2"/>
    <n v="0.01"/>
    <n v="0"/>
    <s v="Simple"/>
    <n v="0.1"/>
    <n v="10"/>
    <n v="99"/>
    <x v="13"/>
  </r>
  <r>
    <s v="N"/>
    <x v="1"/>
    <s v="Male"/>
    <n v="500.95239615421599"/>
    <n v="1.7365977414859599E-2"/>
    <n v="385.34799704170501"/>
    <x v="0"/>
    <n v="3.2405989141596498E-3"/>
    <s v="Fixed"/>
    <n v="421"/>
    <n v="10"/>
    <n v="4.7500000000000001E-2"/>
    <n v="0.01"/>
    <n v="0"/>
    <s v="Simple"/>
    <n v="0.1"/>
    <n v="10"/>
    <n v="1"/>
    <x v="0"/>
  </r>
  <r>
    <s v="N"/>
    <x v="1"/>
    <s v="Male"/>
    <n v="1502.8571884626499"/>
    <n v="5.2097932244578801E-2"/>
    <n v="1156.0439911251101"/>
    <x v="0"/>
    <n v="9.7217967424789494E-3"/>
    <s v="Indexed"/>
    <n v="422"/>
    <n v="10"/>
    <n v="4.7500000000000001E-2"/>
    <n v="0.01"/>
    <n v="0"/>
    <s v="Simple"/>
    <n v="0.1"/>
    <n v="10"/>
    <n v="1"/>
    <x v="0"/>
  </r>
  <r>
    <s v="N"/>
    <x v="1"/>
    <s v="Male"/>
    <n v="301.32684149010299"/>
    <n v="1.0445773219132801E-2"/>
    <n v="231.78987806930999"/>
    <x v="0"/>
    <n v="1.94924596196438E-3"/>
    <s v="Fixed"/>
    <n v="423"/>
    <n v="10"/>
    <n v="4.7500000000000001E-2"/>
    <n v="0.01"/>
    <n v="0"/>
    <s v="Simple"/>
    <n v="0.1"/>
    <n v="10"/>
    <n v="2"/>
    <x v="1"/>
  </r>
  <r>
    <s v="N"/>
    <x v="1"/>
    <s v="Male"/>
    <n v="903.98052447030796"/>
    <n v="3.1337319657398298E-2"/>
    <n v="695.36963420792904"/>
    <x v="0"/>
    <n v="5.8477378858931301E-3"/>
    <s v="Indexed"/>
    <n v="424"/>
    <n v="10"/>
    <n v="4.7500000000000001E-2"/>
    <n v="0.01"/>
    <n v="0"/>
    <s v="Simple"/>
    <n v="0.1"/>
    <n v="10"/>
    <n v="2"/>
    <x v="1"/>
  </r>
  <r>
    <s v="N"/>
    <x v="1"/>
    <s v="Male"/>
    <n v="177.89696156238199"/>
    <n v="6.1669624506864897E-3"/>
    <n v="136.84381658644801"/>
    <x v="0"/>
    <n v="1.1507933785666301E-3"/>
    <s v="Fixed"/>
    <n v="425"/>
    <n v="10"/>
    <n v="4.7500000000000001E-2"/>
    <n v="0.01"/>
    <n v="0"/>
    <s v="Simple"/>
    <n v="0.1"/>
    <n v="10"/>
    <n v="3"/>
    <x v="2"/>
  </r>
  <r>
    <s v="N"/>
    <x v="1"/>
    <s v="Male"/>
    <n v="533.69088468714597"/>
    <n v="1.85008873520595E-2"/>
    <n v="410.53144975934299"/>
    <x v="0"/>
    <n v="3.4523801356998699E-3"/>
    <s v="Indexed"/>
    <n v="426"/>
    <n v="10"/>
    <n v="4.7500000000000001E-2"/>
    <n v="0.01"/>
    <n v="0"/>
    <s v="Simple"/>
    <n v="0.1"/>
    <n v="10"/>
    <n v="3"/>
    <x v="2"/>
  </r>
  <r>
    <s v="N"/>
    <x v="1"/>
    <s v="Male"/>
    <n v="393.91746201608601"/>
    <n v="1.3655512582046401E-2"/>
    <n v="303.01343232006599"/>
    <x v="0"/>
    <n v="2.5482032014971798E-3"/>
    <s v="Fixed"/>
    <n v="427"/>
    <n v="10"/>
    <n v="4.7500000000000001E-2"/>
    <n v="0.01"/>
    <n v="0"/>
    <s v="Simple"/>
    <n v="0.1"/>
    <n v="10"/>
    <n v="4"/>
    <x v="3"/>
  </r>
  <r>
    <s v="N"/>
    <x v="1"/>
    <s v="Male"/>
    <n v="1181.75238604826"/>
    <n v="4.0966537746139099E-2"/>
    <n v="909.04029696019904"/>
    <x v="0"/>
    <n v="7.6446096044915299E-3"/>
    <s v="Indexed"/>
    <n v="428"/>
    <n v="10"/>
    <n v="4.7500000000000001E-2"/>
    <n v="0.01"/>
    <n v="0"/>
    <s v="Simple"/>
    <n v="0.1"/>
    <n v="10"/>
    <n v="4"/>
    <x v="3"/>
  </r>
  <r>
    <s v="N"/>
    <x v="1"/>
    <s v="Male"/>
    <n v="501.03850467466401"/>
    <n v="1.73689624462375E-2"/>
    <n v="385.41423436512599"/>
    <x v="0"/>
    <n v="3.2411559394978002E-3"/>
    <s v="Fixed"/>
    <n v="429"/>
    <n v="10"/>
    <n v="4.7500000000000001E-2"/>
    <n v="0.01"/>
    <n v="0"/>
    <s v="Simple"/>
    <n v="0.1"/>
    <n v="10"/>
    <n v="5"/>
    <x v="4"/>
  </r>
  <r>
    <s v="N"/>
    <x v="1"/>
    <s v="Male"/>
    <n v="1503.11551402399"/>
    <n v="5.2106887338712403E-2"/>
    <n v="1156.24270309538"/>
    <x v="0"/>
    <n v="9.7234678184933993E-3"/>
    <s v="Indexed"/>
    <n v="430"/>
    <n v="10"/>
    <n v="4.7500000000000001E-2"/>
    <n v="0.01"/>
    <n v="0"/>
    <s v="Simple"/>
    <n v="0.1"/>
    <n v="10"/>
    <n v="5"/>
    <x v="4"/>
  </r>
  <r>
    <s v="N"/>
    <x v="1"/>
    <s v="Male"/>
    <n v="621.30562453149196"/>
    <n v="2.1538133216190102E-2"/>
    <n v="477.92740348576302"/>
    <x v="0"/>
    <n v="4.0191490202957699E-3"/>
    <s v="Fixed"/>
    <n v="431"/>
    <n v="10"/>
    <n v="4.7500000000000001E-2"/>
    <n v="0.01"/>
    <n v="0"/>
    <s v="Simple"/>
    <n v="0.1"/>
    <n v="10"/>
    <n v="6"/>
    <x v="5"/>
  </r>
  <r>
    <s v="N"/>
    <x v="1"/>
    <s v="Male"/>
    <n v="1863.91687359448"/>
    <n v="6.4614399648570298E-2"/>
    <n v="1433.7822104572899"/>
    <x v="0"/>
    <n v="1.2057447060887299E-2"/>
    <s v="Indexed"/>
    <n v="432"/>
    <n v="10"/>
    <n v="4.7500000000000001E-2"/>
    <n v="0.01"/>
    <n v="0"/>
    <s v="Simple"/>
    <n v="0.1"/>
    <n v="10"/>
    <n v="6"/>
    <x v="5"/>
  </r>
  <r>
    <s v="N"/>
    <x v="1"/>
    <s v="Male"/>
    <n v="750.78731178362602"/>
    <n v="2.60267354740506E-2"/>
    <n v="577.52870137202001"/>
    <x v="0"/>
    <n v="4.8567499946279803E-3"/>
    <s v="Fixed"/>
    <n v="433"/>
    <n v="10"/>
    <n v="4.7500000000000001E-2"/>
    <n v="0.01"/>
    <n v="0"/>
    <s v="Simple"/>
    <n v="0.1"/>
    <n v="10"/>
    <n v="7"/>
    <x v="6"/>
  </r>
  <r>
    <s v="N"/>
    <x v="1"/>
    <s v="Male"/>
    <n v="2252.3619353508798"/>
    <n v="7.8080206422151896E-2"/>
    <n v="1732.5861041160599"/>
    <x v="0"/>
    <n v="1.45702499838839E-2"/>
    <s v="Indexed"/>
    <n v="434"/>
    <n v="10"/>
    <n v="4.7500000000000001E-2"/>
    <n v="0.01"/>
    <n v="0"/>
    <s v="Simple"/>
    <n v="0.1"/>
    <n v="10"/>
    <n v="7"/>
    <x v="6"/>
  </r>
  <r>
    <s v="N"/>
    <x v="1"/>
    <s v="Male"/>
    <n v="883.800278175073"/>
    <n v="3.0637752784218899E-2"/>
    <n v="679.84636782697896"/>
    <x v="0"/>
    <n v="5.7171943757036202E-3"/>
    <s v="Fixed"/>
    <n v="435"/>
    <n v="10"/>
    <n v="4.7500000000000001E-2"/>
    <n v="0.01"/>
    <n v="0"/>
    <s v="Simple"/>
    <n v="0.1"/>
    <n v="10"/>
    <n v="8"/>
    <x v="7"/>
  </r>
  <r>
    <s v="N"/>
    <x v="1"/>
    <s v="Male"/>
    <n v="2651.40083452522"/>
    <n v="9.1913258352656596E-2"/>
    <n v="2039.53910348094"/>
    <x v="0"/>
    <n v="1.71515831271109E-2"/>
    <s v="Indexed"/>
    <n v="436"/>
    <n v="10"/>
    <n v="4.7500000000000001E-2"/>
    <n v="0.01"/>
    <n v="0"/>
    <s v="Simple"/>
    <n v="0.1"/>
    <n v="10"/>
    <n v="8"/>
    <x v="7"/>
  </r>
  <r>
    <s v="N"/>
    <x v="1"/>
    <s v="Male"/>
    <n v="1887.18162721813"/>
    <n v="6.54208938166633E-2"/>
    <n v="1451.6781747831801"/>
    <x v="0"/>
    <n v="1.2207943866391799E-2"/>
    <s v="Fixed"/>
    <n v="437"/>
    <n v="10"/>
    <n v="4.7500000000000001E-2"/>
    <n v="0.01"/>
    <n v="0"/>
    <s v="Simple"/>
    <n v="0.1"/>
    <n v="10"/>
    <n v="9"/>
    <x v="8"/>
  </r>
  <r>
    <s v="N"/>
    <x v="1"/>
    <s v="Male"/>
    <n v="5661.5448816543903"/>
    <n v="0.19626268144999001"/>
    <n v="4355.0345243495303"/>
    <x v="0"/>
    <n v="3.6623831599175198E-2"/>
    <s v="Indexed"/>
    <n v="438"/>
    <n v="10"/>
    <n v="4.7500000000000001E-2"/>
    <n v="0.01"/>
    <n v="0"/>
    <s v="Simple"/>
    <n v="0.1"/>
    <n v="10"/>
    <n v="9"/>
    <x v="8"/>
  </r>
  <r>
    <s v="N"/>
    <x v="1"/>
    <s v="Male"/>
    <n v="1874.0886368832"/>
    <n v="6.4967013216041702E-2"/>
    <n v="1441.6066437563099"/>
    <x v="0"/>
    <n v="1.21232469359285E-2"/>
    <s v="Fixed"/>
    <n v="439"/>
    <n v="10"/>
    <n v="4.7500000000000001E-2"/>
    <n v="0.01"/>
    <n v="0"/>
    <s v="Simple"/>
    <n v="0.1"/>
    <n v="10"/>
    <n v="10"/>
    <x v="9"/>
  </r>
  <r>
    <s v="N"/>
    <x v="1"/>
    <s v="Male"/>
    <n v="5622.2659106496103"/>
    <n v="0.194901039648125"/>
    <n v="4324.8199312689303"/>
    <x v="0"/>
    <n v="3.6369740807785503E-2"/>
    <s v="Indexed"/>
    <n v="440"/>
    <n v="10"/>
    <n v="4.7500000000000001E-2"/>
    <n v="0.01"/>
    <n v="0"/>
    <s v="Simple"/>
    <n v="0.1"/>
    <n v="10"/>
    <n v="10"/>
    <x v="9"/>
  </r>
  <r>
    <s v="N"/>
    <x v="1"/>
    <s v="Male"/>
    <n v="6436.11768586174"/>
    <n v="0.22311396298351199"/>
    <n v="4950.85975835518"/>
    <x v="0"/>
    <n v="4.1634446994014501E-2"/>
    <s v="Fixed"/>
    <n v="441"/>
    <n v="10"/>
    <n v="4.7500000000000001E-2"/>
    <n v="0.01"/>
    <n v="0"/>
    <s v="Simple"/>
    <n v="0.1"/>
    <n v="10"/>
    <n v="12"/>
    <x v="10"/>
  </r>
  <r>
    <s v="N"/>
    <x v="1"/>
    <s v="Male"/>
    <n v="19308.353057585198"/>
    <n v="0.66934188895053603"/>
    <n v="14852.5792750655"/>
    <x v="0"/>
    <n v="0.124903340982043"/>
    <s v="Indexed"/>
    <n v="442"/>
    <n v="10"/>
    <n v="4.7500000000000001E-2"/>
    <n v="0.01"/>
    <n v="0"/>
    <s v="Simple"/>
    <n v="0.1"/>
    <n v="10"/>
    <n v="12"/>
    <x v="10"/>
  </r>
  <r>
    <s v="N"/>
    <x v="1"/>
    <s v="Male"/>
    <n v="6665.0816828905899"/>
    <n v="0.231051211376261"/>
    <n v="5126.9859099158402"/>
    <x v="0"/>
    <n v="4.3115586690818997E-2"/>
    <s v="Fixed"/>
    <n v="443"/>
    <n v="10"/>
    <n v="4.7500000000000001E-2"/>
    <n v="0.01"/>
    <n v="0"/>
    <s v="Simple"/>
    <n v="0.1"/>
    <n v="10"/>
    <n v="15"/>
    <x v="11"/>
  </r>
  <r>
    <s v="N"/>
    <x v="1"/>
    <s v="Male"/>
    <n v="19995.245048671801"/>
    <n v="0.69315363412878395"/>
    <n v="15380.957729747501"/>
    <x v="0"/>
    <n v="0.12934676007245699"/>
    <s v="Indexed"/>
    <n v="444"/>
    <n v="10"/>
    <n v="4.7500000000000001E-2"/>
    <n v="0.01"/>
    <n v="0"/>
    <s v="Simple"/>
    <n v="0.1"/>
    <n v="10"/>
    <n v="15"/>
    <x v="11"/>
  </r>
  <r>
    <s v="N"/>
    <x v="1"/>
    <s v="Male"/>
    <n v="8497.4645638896509"/>
    <n v="0.29457245605159199"/>
    <n v="6536.5112029920401"/>
    <x v="0"/>
    <n v="5.4969044264984002E-2"/>
    <s v="Fixed"/>
    <n v="445"/>
    <n v="10"/>
    <n v="4.7500000000000001E-2"/>
    <n v="0.01"/>
    <n v="0"/>
    <s v="Simple"/>
    <n v="0.1"/>
    <n v="10"/>
    <n v="20"/>
    <x v="12"/>
  </r>
  <r>
    <s v="N"/>
    <x v="1"/>
    <s v="Male"/>
    <n v="25492.393691669"/>
    <n v="0.88371736815477597"/>
    <n v="19609.5336089761"/>
    <x v="0"/>
    <n v="0.164907132794952"/>
    <s v="Indexed"/>
    <n v="446"/>
    <n v="10"/>
    <n v="4.7500000000000001E-2"/>
    <n v="0.01"/>
    <n v="0"/>
    <s v="Simple"/>
    <n v="0.1"/>
    <n v="10"/>
    <n v="20"/>
    <x v="12"/>
  </r>
  <r>
    <s v="N"/>
    <x v="1"/>
    <s v="Male"/>
    <n v="9155.6308698792709"/>
    <n v="0.31738839882935399"/>
    <n v="7042.7929768302101"/>
    <x v="0"/>
    <n v="5.9226640461549199E-2"/>
    <s v="Fixed"/>
    <n v="447"/>
    <n v="10"/>
    <n v="4.7500000000000001E-2"/>
    <n v="0.01"/>
    <n v="0"/>
    <s v="Simple"/>
    <n v="0.1"/>
    <n v="10"/>
    <n v="99"/>
    <x v="13"/>
  </r>
  <r>
    <s v="N"/>
    <x v="1"/>
    <s v="Male"/>
    <n v="27466.892609637802"/>
    <n v="0.95216519648806097"/>
    <n v="21128.378930490599"/>
    <x v="0"/>
    <n v="0.177679921384648"/>
    <s v="Indexed"/>
    <n v="448"/>
    <n v="10"/>
    <n v="4.7500000000000001E-2"/>
    <n v="0.01"/>
    <n v="0"/>
    <s v="Simple"/>
    <n v="0.1"/>
    <n v="10"/>
    <n v="99"/>
    <x v="13"/>
  </r>
  <r>
    <s v="N"/>
    <x v="1"/>
    <s v="Male"/>
    <n v="6184.5005931345704"/>
    <n v="4.8518365449427003E-2"/>
    <n v="4757.30814856506"/>
    <x v="1"/>
    <n v="6.8890996963908999E-3"/>
    <s v="Fixed"/>
    <n v="449"/>
    <n v="10"/>
    <n v="4.7500000000000001E-2"/>
    <n v="0.01"/>
    <n v="0"/>
    <s v="Simple"/>
    <n v="0.1"/>
    <n v="10"/>
    <n v="1"/>
    <x v="0"/>
  </r>
  <r>
    <s v="N"/>
    <x v="1"/>
    <s v="Male"/>
    <n v="18553.501779403701"/>
    <n v="0.14555509634828101"/>
    <n v="14271.9244456952"/>
    <x v="1"/>
    <n v="2.0667299089172701E-2"/>
    <s v="Indexed"/>
    <n v="450"/>
    <n v="10"/>
    <n v="4.7500000000000001E-2"/>
    <n v="0.01"/>
    <n v="0"/>
    <s v="Simple"/>
    <n v="0.1"/>
    <n v="10"/>
    <n v="1"/>
    <x v="0"/>
  </r>
  <r>
    <s v="N"/>
    <x v="1"/>
    <s v="Male"/>
    <n v="3520.39176603643"/>
    <n v="2.7618018893767901E-2"/>
    <n v="2707.9936661818701"/>
    <x v="1"/>
    <n v="3.9214694026387803E-3"/>
    <s v="Fixed"/>
    <n v="451"/>
    <n v="10"/>
    <n v="4.7500000000000001E-2"/>
    <n v="0.01"/>
    <n v="0"/>
    <s v="Simple"/>
    <n v="0.1"/>
    <n v="10"/>
    <n v="2"/>
    <x v="1"/>
  </r>
  <r>
    <s v="N"/>
    <x v="1"/>
    <s v="Male"/>
    <n v="10561.1752981093"/>
    <n v="8.2854056681303606E-2"/>
    <n v="8123.9809985456104"/>
    <x v="1"/>
    <n v="1.1764408207916299E-2"/>
    <s v="Indexed"/>
    <n v="452"/>
    <n v="10"/>
    <n v="4.7500000000000001E-2"/>
    <n v="0.01"/>
    <n v="0"/>
    <s v="Simple"/>
    <n v="0.1"/>
    <n v="10"/>
    <n v="2"/>
    <x v="1"/>
  </r>
  <r>
    <s v="N"/>
    <x v="1"/>
    <s v="Male"/>
    <n v="1974.32908499729"/>
    <n v="1.5488917596623601E-2"/>
    <n v="1518.71468076715"/>
    <x v="1"/>
    <n v="2.1992640626681201E-3"/>
    <s v="Fixed"/>
    <n v="453"/>
    <n v="10"/>
    <n v="4.7500000000000001E-2"/>
    <n v="0.01"/>
    <n v="0"/>
    <s v="Simple"/>
    <n v="0.1"/>
    <n v="10"/>
    <n v="3"/>
    <x v="2"/>
  </r>
  <r>
    <s v="N"/>
    <x v="1"/>
    <s v="Male"/>
    <n v="5922.98725499187"/>
    <n v="4.6466752789870898E-2"/>
    <n v="4556.1440423014401"/>
    <x v="1"/>
    <n v="6.5977921880043698E-3"/>
    <s v="Indexed"/>
    <n v="454"/>
    <n v="10"/>
    <n v="4.7500000000000001E-2"/>
    <n v="0.01"/>
    <n v="0"/>
    <s v="Simple"/>
    <n v="0.1"/>
    <n v="10"/>
    <n v="3"/>
    <x v="2"/>
  </r>
  <r>
    <s v="N"/>
    <x v="1"/>
    <s v="Male"/>
    <n v="4328.0862786122098"/>
    <n v="3.3954507498223797E-2"/>
    <n v="3329.2971373939999"/>
    <x v="1"/>
    <n v="4.8211844139914002E-3"/>
    <s v="Fixed"/>
    <n v="455"/>
    <n v="10"/>
    <n v="4.7500000000000001E-2"/>
    <n v="0.01"/>
    <n v="0"/>
    <s v="Simple"/>
    <n v="0.1"/>
    <n v="10"/>
    <n v="4"/>
    <x v="3"/>
  </r>
  <r>
    <s v="N"/>
    <x v="1"/>
    <s v="Male"/>
    <n v="12984.258835836599"/>
    <n v="0.101863522494671"/>
    <n v="9987.8914121820108"/>
    <x v="1"/>
    <n v="1.44635532419742E-2"/>
    <s v="Indexed"/>
    <n v="456"/>
    <n v="10"/>
    <n v="4.7500000000000001E-2"/>
    <n v="0.01"/>
    <n v="0"/>
    <s v="Simple"/>
    <n v="0.1"/>
    <n v="10"/>
    <n v="4"/>
    <x v="3"/>
  </r>
  <r>
    <s v="N"/>
    <x v="1"/>
    <s v="Male"/>
    <n v="5434.5686066222597"/>
    <n v="4.2635032812316301E-2"/>
    <n v="4180.4373897094301"/>
    <x v="1"/>
    <n v="6.0537280858956304E-3"/>
    <s v="Fixed"/>
    <n v="457"/>
    <n v="10"/>
    <n v="4.7500000000000001E-2"/>
    <n v="0.01"/>
    <n v="0"/>
    <s v="Simple"/>
    <n v="0.1"/>
    <n v="10"/>
    <n v="5"/>
    <x v="4"/>
  </r>
  <r>
    <s v="N"/>
    <x v="1"/>
    <s v="Male"/>
    <n v="16303.7058198668"/>
    <n v="0.127905098436949"/>
    <n v="12541.3121691283"/>
    <x v="1"/>
    <n v="1.81611842576869E-2"/>
    <s v="Indexed"/>
    <n v="458"/>
    <n v="10"/>
    <n v="4.7500000000000001E-2"/>
    <n v="0.01"/>
    <n v="0"/>
    <s v="Simple"/>
    <n v="0.1"/>
    <n v="10"/>
    <n v="5"/>
    <x v="4"/>
  </r>
  <r>
    <s v="N"/>
    <x v="1"/>
    <s v="Male"/>
    <n v="6630.9561057155197"/>
    <n v="5.20208781244779E-2"/>
    <n v="5100.7354659350103"/>
    <x v="1"/>
    <n v="7.3864198097704304E-3"/>
    <s v="Fixed"/>
    <n v="459"/>
    <n v="10"/>
    <n v="4.7500000000000001E-2"/>
    <n v="0.01"/>
    <n v="0"/>
    <s v="Simple"/>
    <n v="0.1"/>
    <n v="10"/>
    <n v="6"/>
    <x v="5"/>
  </r>
  <r>
    <s v="N"/>
    <x v="1"/>
    <s v="Male"/>
    <n v="19892.8683171466"/>
    <n v="0.15606263437343401"/>
    <n v="15302.206397804999"/>
    <x v="1"/>
    <n v="2.2159259429311299E-2"/>
    <s v="Indexed"/>
    <n v="460"/>
    <n v="10"/>
    <n v="4.7500000000000001E-2"/>
    <n v="0.01"/>
    <n v="0"/>
    <s v="Simple"/>
    <n v="0.1"/>
    <n v="10"/>
    <n v="6"/>
    <x v="5"/>
  </r>
  <r>
    <s v="N"/>
    <x v="1"/>
    <s v="Male"/>
    <n v="7855.4499399593697"/>
    <n v="6.16272219910085E-2"/>
    <n v="6042.6537999687498"/>
    <x v="1"/>
    <n v="8.7504200187907503E-3"/>
    <s v="Fixed"/>
    <n v="461"/>
    <n v="10"/>
    <n v="4.7500000000000001E-2"/>
    <n v="0.01"/>
    <n v="0"/>
    <s v="Simple"/>
    <n v="0.1"/>
    <n v="10"/>
    <n v="7"/>
    <x v="6"/>
  </r>
  <r>
    <s v="N"/>
    <x v="1"/>
    <s v="Male"/>
    <n v="23566.349819878102"/>
    <n v="0.18488166597302599"/>
    <n v="18127.961399906198"/>
    <x v="1"/>
    <n v="2.6251260056372301E-2"/>
    <s v="Indexed"/>
    <n v="462"/>
    <n v="10"/>
    <n v="4.7500000000000001E-2"/>
    <n v="0.01"/>
    <n v="0"/>
    <s v="Simple"/>
    <n v="0.1"/>
    <n v="10"/>
    <n v="7"/>
    <x v="6"/>
  </r>
  <r>
    <s v="N"/>
    <x v="1"/>
    <s v="Male"/>
    <n v="9029.6396296733692"/>
    <n v="7.0838922049010905E-2"/>
    <n v="6945.8766382102904"/>
    <x v="1"/>
    <n v="1.0058384940629999E-2"/>
    <s v="Fixed"/>
    <n v="463"/>
    <n v="10"/>
    <n v="4.7500000000000001E-2"/>
    <n v="0.01"/>
    <n v="0"/>
    <s v="Simple"/>
    <n v="0.1"/>
    <n v="10"/>
    <n v="8"/>
    <x v="7"/>
  </r>
  <r>
    <s v="N"/>
    <x v="1"/>
    <s v="Male"/>
    <n v="27088.9188890201"/>
    <n v="0.21251676614703299"/>
    <n v="20837.629914630899"/>
    <x v="1"/>
    <n v="3.017515482189E-2"/>
    <s v="Indexed"/>
    <n v="464"/>
    <n v="10"/>
    <n v="4.7500000000000001E-2"/>
    <n v="0.01"/>
    <n v="0"/>
    <s v="Simple"/>
    <n v="0.1"/>
    <n v="10"/>
    <n v="8"/>
    <x v="7"/>
  </r>
  <r>
    <s v="N"/>
    <x v="1"/>
    <s v="Male"/>
    <n v="18314.816881019698"/>
    <n v="0.14368257633592699"/>
    <n v="14088.320677707399"/>
    <x v="1"/>
    <n v="2.0401420860813198E-2"/>
    <s v="Fixed"/>
    <n v="465"/>
    <n v="10"/>
    <n v="4.7500000000000001E-2"/>
    <n v="0.01"/>
    <n v="0"/>
    <s v="Simple"/>
    <n v="0.1"/>
    <n v="10"/>
    <n v="9"/>
    <x v="8"/>
  </r>
  <r>
    <s v="N"/>
    <x v="1"/>
    <s v="Male"/>
    <n v="54944.450643058997"/>
    <n v="0.43104772900778199"/>
    <n v="42264.962033122298"/>
    <x v="1"/>
    <n v="6.1204262582439703E-2"/>
    <s v="Indexed"/>
    <n v="466"/>
    <n v="10"/>
    <n v="4.7500000000000001E-2"/>
    <n v="0.01"/>
    <n v="0"/>
    <s v="Simple"/>
    <n v="0.1"/>
    <n v="10"/>
    <n v="9"/>
    <x v="8"/>
  </r>
  <r>
    <s v="N"/>
    <x v="1"/>
    <s v="Male"/>
    <n v="17232.725229469601"/>
    <n v="0.13519339965803001"/>
    <n v="13255.9424842074"/>
    <x v="1"/>
    <n v="1.91960466909998E-2"/>
    <s v="Fixed"/>
    <n v="467"/>
    <n v="10"/>
    <n v="4.7500000000000001E-2"/>
    <n v="0.01"/>
    <n v="0"/>
    <s v="Simple"/>
    <n v="0.1"/>
    <n v="10"/>
    <n v="10"/>
    <x v="9"/>
  </r>
  <r>
    <s v="N"/>
    <x v="1"/>
    <s v="Male"/>
    <n v="51698.175688408803"/>
    <n v="0.40558019897409098"/>
    <n v="39767.827452622201"/>
    <x v="1"/>
    <n v="5.7588140072999297E-2"/>
    <s v="Indexed"/>
    <n v="468"/>
    <n v="10"/>
    <n v="4.7500000000000001E-2"/>
    <n v="0.01"/>
    <n v="0"/>
    <s v="Simple"/>
    <n v="0.1"/>
    <n v="10"/>
    <n v="10"/>
    <x v="9"/>
  </r>
  <r>
    <s v="N"/>
    <x v="1"/>
    <s v="Male"/>
    <n v="45187.522885923499"/>
    <n v="0.35450311890460401"/>
    <n v="34759.6329891719"/>
    <x v="1"/>
    <n v="5.0335729701384301E-2"/>
    <s v="Fixed"/>
    <n v="469"/>
    <n v="10"/>
    <n v="4.7500000000000001E-2"/>
    <n v="0.01"/>
    <n v="0"/>
    <s v="Simple"/>
    <n v="0.1"/>
    <n v="10"/>
    <n v="12"/>
    <x v="10"/>
  </r>
  <r>
    <s v="N"/>
    <x v="1"/>
    <s v="Male"/>
    <n v="135562.56865777099"/>
    <n v="1.0635093567138101"/>
    <n v="104278.898967516"/>
    <x v="1"/>
    <n v="0.15100718910415301"/>
    <s v="Indexed"/>
    <n v="470"/>
    <n v="10"/>
    <n v="4.7500000000000001E-2"/>
    <n v="0.01"/>
    <n v="0"/>
    <s v="Simple"/>
    <n v="0.1"/>
    <n v="10"/>
    <n v="12"/>
    <x v="10"/>
  </r>
  <r>
    <s v="N"/>
    <x v="1"/>
    <s v="Male"/>
    <n v="44516.722674539298"/>
    <n v="0.34924058730494401"/>
    <n v="34243.632826568697"/>
    <x v="1"/>
    <n v="4.9588505335731198E-2"/>
    <s v="Fixed"/>
    <n v="471"/>
    <n v="10"/>
    <n v="4.7500000000000001E-2"/>
    <n v="0.01"/>
    <n v="0"/>
    <s v="Simple"/>
    <n v="0.1"/>
    <n v="10"/>
    <n v="15"/>
    <x v="11"/>
  </r>
  <r>
    <s v="N"/>
    <x v="1"/>
    <s v="Male"/>
    <n v="133550.168023618"/>
    <n v="1.04772176191483"/>
    <n v="102730.898479706"/>
    <x v="1"/>
    <n v="0.14876551600719401"/>
    <s v="Indexed"/>
    <n v="472"/>
    <n v="10"/>
    <n v="4.7500000000000001E-2"/>
    <n v="0.01"/>
    <n v="0"/>
    <s v="Simple"/>
    <n v="0.1"/>
    <n v="10"/>
    <n v="15"/>
    <x v="11"/>
  </r>
  <r>
    <s v="N"/>
    <x v="1"/>
    <s v="Male"/>
    <n v="38173.282516925399"/>
    <n v="0.29947531634428698"/>
    <n v="29364.063474557999"/>
    <x v="1"/>
    <n v="4.2522358117247E-2"/>
    <s v="Fixed"/>
    <n v="473"/>
    <n v="10"/>
    <n v="4.7500000000000001E-2"/>
    <n v="0.01"/>
    <n v="0"/>
    <s v="Simple"/>
    <n v="0.1"/>
    <n v="10"/>
    <n v="20"/>
    <x v="12"/>
  </r>
  <r>
    <s v="N"/>
    <x v="1"/>
    <s v="Male"/>
    <n v="114519.847550776"/>
    <n v="0.89842594903286199"/>
    <n v="88092.190423673994"/>
    <x v="1"/>
    <n v="0.127567074351741"/>
    <s v="Indexed"/>
    <n v="474"/>
    <n v="10"/>
    <n v="4.7500000000000001E-2"/>
    <n v="0.01"/>
    <n v="0"/>
    <s v="Simple"/>
    <n v="0.1"/>
    <n v="10"/>
    <n v="20"/>
    <x v="12"/>
  </r>
  <r>
    <s v="N"/>
    <x v="1"/>
    <s v="Male"/>
    <n v="16047.6615100078"/>
    <n v="0.125896391151711"/>
    <n v="12344.355007698299"/>
    <x v="1"/>
    <n v="1.78759688630485E-2"/>
    <s v="Fixed"/>
    <n v="475"/>
    <n v="10"/>
    <n v="4.7500000000000001E-2"/>
    <n v="0.01"/>
    <n v="0"/>
    <s v="Simple"/>
    <n v="0.1"/>
    <n v="10"/>
    <n v="99"/>
    <x v="13"/>
  </r>
  <r>
    <s v="N"/>
    <x v="1"/>
    <s v="Male"/>
    <n v="48142.984530023401"/>
    <n v="0.37768917345513398"/>
    <n v="37033.065023094903"/>
    <x v="1"/>
    <n v="5.3627906589145499E-2"/>
    <s v="Indexed"/>
    <n v="476"/>
    <n v="10"/>
    <n v="4.7500000000000001E-2"/>
    <n v="0.01"/>
    <n v="0"/>
    <s v="Simple"/>
    <n v="0.1"/>
    <n v="10"/>
    <n v="99"/>
    <x v="13"/>
  </r>
  <r>
    <s v="N"/>
    <x v="1"/>
    <s v="Male"/>
    <n v="15611.057169469999"/>
    <n v="5.4877749799257698E-2"/>
    <n v="12008.5055149769"/>
    <x v="2"/>
    <n v="9.6659091099661008E-3"/>
    <s v="Fixed"/>
    <n v="477"/>
    <n v="10"/>
    <n v="4.7500000000000001E-2"/>
    <n v="0.01"/>
    <n v="0"/>
    <s v="Simple"/>
    <n v="0.1"/>
    <n v="10"/>
    <n v="1"/>
    <x v="0"/>
  </r>
  <r>
    <s v="N"/>
    <x v="1"/>
    <s v="Male"/>
    <n v="46833.17150841"/>
    <n v="0.16463324939777299"/>
    <n v="36025.516544930797"/>
    <x v="2"/>
    <n v="2.8997727329898301E-2"/>
    <s v="Indexed"/>
    <n v="478"/>
    <n v="10"/>
    <n v="4.7500000000000001E-2"/>
    <n v="0.01"/>
    <n v="0"/>
    <s v="Simple"/>
    <n v="0.1"/>
    <n v="10"/>
    <n v="1"/>
    <x v="0"/>
  </r>
  <r>
    <s v="N"/>
    <x v="1"/>
    <s v="Male"/>
    <n v="8252.1305714081791"/>
    <n v="2.9008820600194999E-2"/>
    <n v="6347.7927472370602"/>
    <x v="2"/>
    <n v="5.1094774172498999E-3"/>
    <s v="Fixed"/>
    <n v="479"/>
    <n v="10"/>
    <n v="4.7500000000000001E-2"/>
    <n v="0.01"/>
    <n v="0"/>
    <s v="Simple"/>
    <n v="0.1"/>
    <n v="10"/>
    <n v="2"/>
    <x v="1"/>
  </r>
  <r>
    <s v="N"/>
    <x v="1"/>
    <s v="Male"/>
    <n v="24756.391714224501"/>
    <n v="8.7026461800585098E-2"/>
    <n v="19043.378241711202"/>
    <x v="2"/>
    <n v="1.53284322517497E-2"/>
    <s v="Indexed"/>
    <n v="480"/>
    <n v="10"/>
    <n v="4.7500000000000001E-2"/>
    <n v="0.01"/>
    <n v="0"/>
    <s v="Simple"/>
    <n v="0.1"/>
    <n v="10"/>
    <n v="2"/>
    <x v="1"/>
  </r>
  <r>
    <s v="N"/>
    <x v="1"/>
    <s v="Male"/>
    <n v="4310.8966155914804"/>
    <n v="1.51541502482966E-2"/>
    <n v="3316.0743196857502"/>
    <x v="2"/>
    <n v="2.6691808515222001E-3"/>
    <s v="Fixed"/>
    <n v="481"/>
    <n v="10"/>
    <n v="4.7500000000000001E-2"/>
    <n v="0.01"/>
    <n v="0"/>
    <s v="Simple"/>
    <n v="0.1"/>
    <n v="10"/>
    <n v="3"/>
    <x v="2"/>
  </r>
  <r>
    <s v="N"/>
    <x v="1"/>
    <s v="Male"/>
    <n v="12932.689846774399"/>
    <n v="4.54624507448897E-2"/>
    <n v="9948.2229590572497"/>
    <x v="2"/>
    <n v="8.0075425545666108E-3"/>
    <s v="Indexed"/>
    <n v="482"/>
    <n v="10"/>
    <n v="4.7500000000000001E-2"/>
    <n v="0.01"/>
    <n v="0"/>
    <s v="Simple"/>
    <n v="0.1"/>
    <n v="10"/>
    <n v="3"/>
    <x v="2"/>
  </r>
  <r>
    <s v="N"/>
    <x v="1"/>
    <s v="Male"/>
    <n v="9404.9553610168205"/>
    <n v="3.3061360391686501E-2"/>
    <n v="7234.5810469360104"/>
    <x v="2"/>
    <n v="5.8232727429031201E-3"/>
    <s v="Fixed"/>
    <n v="483"/>
    <n v="10"/>
    <n v="4.7500000000000001E-2"/>
    <n v="0.01"/>
    <n v="0"/>
    <s v="Simple"/>
    <n v="0.1"/>
    <n v="10"/>
    <n v="4"/>
    <x v="3"/>
  </r>
  <r>
    <s v="N"/>
    <x v="1"/>
    <s v="Male"/>
    <n v="28214.866083050401"/>
    <n v="9.9184081175059405E-2"/>
    <n v="21703.743140808001"/>
    <x v="2"/>
    <n v="1.74698182287094E-2"/>
    <s v="Indexed"/>
    <n v="484"/>
    <n v="10"/>
    <n v="4.7500000000000001E-2"/>
    <n v="0.01"/>
    <n v="0"/>
    <s v="Simple"/>
    <n v="0.1"/>
    <n v="10"/>
    <n v="4"/>
    <x v="3"/>
  </r>
  <r>
    <s v="N"/>
    <x v="1"/>
    <s v="Male"/>
    <n v="11736.8741223898"/>
    <n v="4.1258784368141503E-2"/>
    <n v="9028.3647095306496"/>
    <x v="2"/>
    <n v="7.2671285019696797E-3"/>
    <s v="Fixed"/>
    <n v="485"/>
    <n v="10"/>
    <n v="4.7500000000000001E-2"/>
    <n v="0.01"/>
    <n v="0"/>
    <s v="Simple"/>
    <n v="0.1"/>
    <n v="10"/>
    <n v="5"/>
    <x v="4"/>
  </r>
  <r>
    <s v="N"/>
    <x v="1"/>
    <s v="Male"/>
    <n v="35210.622367169497"/>
    <n v="0.123776353104425"/>
    <n v="27085.094128592002"/>
    <x v="2"/>
    <n v="2.1801385505909002E-2"/>
    <s v="Indexed"/>
    <n v="486"/>
    <n v="10"/>
    <n v="4.7500000000000001E-2"/>
    <n v="0.01"/>
    <n v="0"/>
    <s v="Simple"/>
    <n v="0.1"/>
    <n v="10"/>
    <n v="5"/>
    <x v="4"/>
  </r>
  <r>
    <s v="N"/>
    <x v="1"/>
    <s v="Male"/>
    <n v="14210.743025666799"/>
    <n v="4.99552075018483E-2"/>
    <n v="10931.340788974499"/>
    <x v="2"/>
    <n v="8.7988756289875004E-3"/>
    <s v="Fixed"/>
    <n v="487"/>
    <n v="10"/>
    <n v="4.7500000000000001E-2"/>
    <n v="0.01"/>
    <n v="0"/>
    <s v="Simple"/>
    <n v="0.1"/>
    <n v="10"/>
    <n v="6"/>
    <x v="5"/>
  </r>
  <r>
    <s v="N"/>
    <x v="1"/>
    <s v="Male"/>
    <n v="42632.229077000397"/>
    <n v="0.149865622505545"/>
    <n v="32794.022366923396"/>
    <x v="2"/>
    <n v="2.6396626886962499E-2"/>
    <s v="Indexed"/>
    <n v="488"/>
    <n v="10"/>
    <n v="4.7500000000000001E-2"/>
    <n v="0.01"/>
    <n v="0"/>
    <s v="Simple"/>
    <n v="0.1"/>
    <n v="10"/>
    <n v="6"/>
    <x v="5"/>
  </r>
  <r>
    <s v="N"/>
    <x v="1"/>
    <s v="Male"/>
    <n v="16676.948471863601"/>
    <n v="5.8624691186440397E-2"/>
    <n v="12828.421901433599"/>
    <x v="2"/>
    <n v="1.03258777679625E-2"/>
    <s v="Fixed"/>
    <n v="489"/>
    <n v="10"/>
    <n v="4.7500000000000001E-2"/>
    <n v="0.01"/>
    <n v="0"/>
    <s v="Simple"/>
    <n v="0.1"/>
    <n v="10"/>
    <n v="7"/>
    <x v="6"/>
  </r>
  <r>
    <s v="N"/>
    <x v="1"/>
    <s v="Male"/>
    <n v="50030.845415590898"/>
    <n v="0.175874073559321"/>
    <n v="38485.265704300698"/>
    <x v="2"/>
    <n v="3.0977633303887499E-2"/>
    <s v="Indexed"/>
    <n v="490"/>
    <n v="10"/>
    <n v="4.7500000000000001E-2"/>
    <n v="0.01"/>
    <n v="0"/>
    <s v="Simple"/>
    <n v="0.1"/>
    <n v="10"/>
    <n v="7"/>
    <x v="6"/>
  </r>
  <r>
    <s v="N"/>
    <x v="1"/>
    <s v="Male"/>
    <n v="18954.707727481498"/>
    <n v="6.6631727556609899E-2"/>
    <n v="14580.544405754999"/>
    <x v="2"/>
    <n v="1.17361995482353E-2"/>
    <s v="Fixed"/>
    <n v="491"/>
    <n v="10"/>
    <n v="4.7500000000000001E-2"/>
    <n v="0.01"/>
    <n v="0"/>
    <s v="Simple"/>
    <n v="0.1"/>
    <n v="10"/>
    <n v="8"/>
    <x v="7"/>
  </r>
  <r>
    <s v="N"/>
    <x v="1"/>
    <s v="Male"/>
    <n v="56864.123182444499"/>
    <n v="0.19989518266983"/>
    <n v="43741.633217265"/>
    <x v="2"/>
    <n v="3.5208598644705803E-2"/>
    <s v="Indexed"/>
    <n v="492"/>
    <n v="10"/>
    <n v="4.7500000000000001E-2"/>
    <n v="0.01"/>
    <n v="0"/>
    <s v="Simple"/>
    <n v="0.1"/>
    <n v="10"/>
    <n v="8"/>
    <x v="7"/>
  </r>
  <r>
    <s v="N"/>
    <x v="1"/>
    <s v="Male"/>
    <n v="37538.657260212603"/>
    <n v="0.13196012406864899"/>
    <n v="28875.8902001635"/>
    <x v="2"/>
    <n v="2.3242836487524201E-2"/>
    <s v="Fixed"/>
    <n v="493"/>
    <n v="10"/>
    <n v="4.7500000000000001E-2"/>
    <n v="0.01"/>
    <n v="0"/>
    <s v="Simple"/>
    <n v="0.1"/>
    <n v="10"/>
    <n v="9"/>
    <x v="8"/>
  </r>
  <r>
    <s v="N"/>
    <x v="1"/>
    <s v="Male"/>
    <n v="112615.97178063801"/>
    <n v="0.39588037220594802"/>
    <n v="86627.670600490601"/>
    <x v="2"/>
    <n v="6.9728509462572696E-2"/>
    <s v="Indexed"/>
    <n v="494"/>
    <n v="10"/>
    <n v="4.7500000000000001E-2"/>
    <n v="0.01"/>
    <n v="0"/>
    <s v="Simple"/>
    <n v="0.1"/>
    <n v="10"/>
    <n v="9"/>
    <x v="8"/>
  </r>
  <r>
    <s v="N"/>
    <x v="1"/>
    <s v="Male"/>
    <n v="34448.438692832598"/>
    <n v="0.12109703904341799"/>
    <n v="26498.798994486599"/>
    <x v="2"/>
    <n v="2.1329463710910501E-2"/>
    <s v="Fixed"/>
    <n v="495"/>
    <n v="10"/>
    <n v="4.7500000000000001E-2"/>
    <n v="0.01"/>
    <n v="0"/>
    <s v="Simple"/>
    <n v="0.1"/>
    <n v="10"/>
    <n v="10"/>
    <x v="9"/>
  </r>
  <r>
    <s v="N"/>
    <x v="1"/>
    <s v="Male"/>
    <n v="103345.316078498"/>
    <n v="0.36329111713025403"/>
    <n v="79496.396983459897"/>
    <x v="2"/>
    <n v="6.3988391132731498E-2"/>
    <s v="Indexed"/>
    <n v="496"/>
    <n v="10"/>
    <n v="4.7500000000000001E-2"/>
    <n v="0.01"/>
    <n v="0"/>
    <s v="Simple"/>
    <n v="0.1"/>
    <n v="10"/>
    <n v="10"/>
    <x v="9"/>
  </r>
  <r>
    <s v="N"/>
    <x v="1"/>
    <s v="Male"/>
    <n v="81413.472592306905"/>
    <n v="0.28619382599833398"/>
    <n v="62625.748147928403"/>
    <x v="2"/>
    <n v="5.0408836369066498E-2"/>
    <s v="Fixed"/>
    <n v="497"/>
    <n v="10"/>
    <n v="4.7500000000000001E-2"/>
    <n v="0.01"/>
    <n v="0"/>
    <s v="Simple"/>
    <n v="0.1"/>
    <n v="10"/>
    <n v="12"/>
    <x v="10"/>
  </r>
  <r>
    <s v="N"/>
    <x v="1"/>
    <s v="Male"/>
    <n v="244240.41777692101"/>
    <n v="0.85858147799500295"/>
    <n v="187877.24444378499"/>
    <x v="2"/>
    <n v="0.15122650910719901"/>
    <s v="Indexed"/>
    <n v="498"/>
    <n v="10"/>
    <n v="4.7500000000000001E-2"/>
    <n v="0.01"/>
    <n v="0"/>
    <s v="Simple"/>
    <n v="0.1"/>
    <n v="10"/>
    <n v="12"/>
    <x v="10"/>
  </r>
  <r>
    <s v="N"/>
    <x v="1"/>
    <s v="Male"/>
    <n v="77979.983378986799"/>
    <n v="0.274124037261956"/>
    <n v="59984.602599220598"/>
    <x v="2"/>
    <n v="4.8282920468194303E-2"/>
    <s v="Fixed"/>
    <n v="499"/>
    <n v="10"/>
    <n v="4.7500000000000001E-2"/>
    <n v="0.01"/>
    <n v="0"/>
    <s v="Simple"/>
    <n v="0.1"/>
    <n v="10"/>
    <n v="15"/>
    <x v="11"/>
  </r>
  <r>
    <s v="N"/>
    <x v="1"/>
    <s v="Male"/>
    <n v="233939.95013695999"/>
    <n v="0.822372111785867"/>
    <n v="179953.80779766201"/>
    <x v="2"/>
    <n v="0.144848761404583"/>
    <s v="Indexed"/>
    <n v="500"/>
    <n v="10"/>
    <n v="4.7500000000000001E-2"/>
    <n v="0.01"/>
    <n v="0"/>
    <s v="Simple"/>
    <n v="0.1"/>
    <n v="10"/>
    <n v="15"/>
    <x v="11"/>
  </r>
  <r>
    <s v="N"/>
    <x v="1"/>
    <s v="Male"/>
    <n v="56340.868107093302"/>
    <n v="0.19805577738198801"/>
    <n v="43339.129313148696"/>
    <x v="2"/>
    <n v="3.4884614436284198E-2"/>
    <s v="Fixed"/>
    <n v="501"/>
    <n v="10"/>
    <n v="4.7500000000000001E-2"/>
    <n v="0.01"/>
    <n v="0"/>
    <s v="Simple"/>
    <n v="0.1"/>
    <n v="10"/>
    <n v="20"/>
    <x v="12"/>
  </r>
  <r>
    <s v="N"/>
    <x v="1"/>
    <s v="Male"/>
    <n v="169022.60432128"/>
    <n v="0.59416733214596495"/>
    <n v="130017.38793944599"/>
    <x v="2"/>
    <n v="0.104653843308853"/>
    <s v="Indexed"/>
    <n v="502"/>
    <n v="10"/>
    <n v="4.7500000000000001E-2"/>
    <n v="0.01"/>
    <n v="0"/>
    <s v="Simple"/>
    <n v="0.1"/>
    <n v="10"/>
    <n v="20"/>
    <x v="12"/>
  </r>
  <r>
    <s v="N"/>
    <x v="1"/>
    <s v="Male"/>
    <n v="16886.1463431548"/>
    <n v="5.9360087150635801E-2"/>
    <n v="12989.343340888299"/>
    <x v="2"/>
    <n v="1.0455406959223999E-2"/>
    <s v="Fixed"/>
    <n v="503"/>
    <n v="10"/>
    <n v="4.7500000000000001E-2"/>
    <n v="0.01"/>
    <n v="0"/>
    <s v="Simple"/>
    <n v="0.1"/>
    <n v="10"/>
    <n v="99"/>
    <x v="13"/>
  </r>
  <r>
    <s v="N"/>
    <x v="1"/>
    <s v="Male"/>
    <n v="50658.439029464302"/>
    <n v="0.178080261451908"/>
    <n v="38968.030022664803"/>
    <x v="2"/>
    <n v="3.1366220877671998E-2"/>
    <s v="Indexed"/>
    <n v="504"/>
    <n v="10"/>
    <n v="4.7500000000000001E-2"/>
    <n v="0.01"/>
    <n v="0"/>
    <s v="Simple"/>
    <n v="0.1"/>
    <n v="10"/>
    <n v="99"/>
    <x v="13"/>
  </r>
  <r>
    <s v="N"/>
    <x v="1"/>
    <s v="Male"/>
    <n v="2182.9060628491302"/>
    <n v="3.3129834022313599E-2"/>
    <n v="1679.15850988395"/>
    <x v="3"/>
    <n v="5.1445783567793998E-3"/>
    <s v="Fixed"/>
    <n v="505"/>
    <n v="10"/>
    <n v="4.7500000000000001E-2"/>
    <n v="0.01"/>
    <n v="0"/>
    <s v="Simple"/>
    <n v="0.1"/>
    <n v="10"/>
    <n v="1"/>
    <x v="0"/>
  </r>
  <r>
    <s v="N"/>
    <x v="1"/>
    <s v="Male"/>
    <n v="6548.7181885474001"/>
    <n v="9.9389502066940902E-2"/>
    <n v="5037.4755296518397"/>
    <x v="3"/>
    <n v="1.5433735070338199E-2"/>
    <s v="Indexed"/>
    <n v="506"/>
    <n v="10"/>
    <n v="4.7500000000000001E-2"/>
    <n v="0.01"/>
    <n v="0"/>
    <s v="Simple"/>
    <n v="0.1"/>
    <n v="10"/>
    <n v="1"/>
    <x v="0"/>
  </r>
  <r>
    <s v="N"/>
    <x v="1"/>
    <s v="Male"/>
    <n v="1280.16017988817"/>
    <n v="1.9428914053367299E-2"/>
    <n v="984.73859991397705"/>
    <x v="3"/>
    <n v="3.0170260034312201E-3"/>
    <s v="Fixed"/>
    <n v="507"/>
    <n v="10"/>
    <n v="4.7500000000000001E-2"/>
    <n v="0.01"/>
    <n v="0"/>
    <s v="Simple"/>
    <n v="0.1"/>
    <n v="10"/>
    <n v="2"/>
    <x v="1"/>
  </r>
  <r>
    <s v="N"/>
    <x v="1"/>
    <s v="Male"/>
    <n v="3840.4805396645102"/>
    <n v="5.8286742160101997E-2"/>
    <n v="2954.2157997419299"/>
    <x v="3"/>
    <n v="9.0510780102936693E-3"/>
    <s v="Indexed"/>
    <n v="508"/>
    <n v="10"/>
    <n v="4.7500000000000001E-2"/>
    <n v="0.01"/>
    <n v="0"/>
    <s v="Simple"/>
    <n v="0.1"/>
    <n v="10"/>
    <n v="2"/>
    <x v="1"/>
  </r>
  <r>
    <s v="N"/>
    <x v="1"/>
    <s v="Male"/>
    <n v="738.30101223104896"/>
    <n v="1.1205150056615701E-2"/>
    <n v="567.92385556234603"/>
    <x v="3"/>
    <n v="1.7399958124421999E-3"/>
    <s v="Fixed"/>
    <n v="509"/>
    <n v="10"/>
    <n v="4.7500000000000001E-2"/>
    <n v="0.01"/>
    <n v="0"/>
    <s v="Simple"/>
    <n v="0.1"/>
    <n v="10"/>
    <n v="3"/>
    <x v="2"/>
  </r>
  <r>
    <s v="N"/>
    <x v="1"/>
    <s v="Male"/>
    <n v="2214.9030366931502"/>
    <n v="3.3615450169847197E-2"/>
    <n v="1703.7715666870399"/>
    <x v="3"/>
    <n v="5.2199874373266E-3"/>
    <s v="Indexed"/>
    <n v="510"/>
    <n v="10"/>
    <n v="4.7500000000000001E-2"/>
    <n v="0.01"/>
    <n v="0"/>
    <s v="Simple"/>
    <n v="0.1"/>
    <n v="10"/>
    <n v="3"/>
    <x v="2"/>
  </r>
  <r>
    <s v="N"/>
    <x v="1"/>
    <s v="Male"/>
    <n v="1625.7345972169301"/>
    <n v="2.46736762001711E-2"/>
    <n v="1250.5650747822599"/>
    <x v="3"/>
    <n v="3.8314608058733299E-3"/>
    <s v="Fixed"/>
    <n v="511"/>
    <n v="10"/>
    <n v="4.7500000000000001E-2"/>
    <n v="0.01"/>
    <n v="0"/>
    <s v="Simple"/>
    <n v="0.1"/>
    <n v="10"/>
    <n v="4"/>
    <x v="3"/>
  </r>
  <r>
    <s v="N"/>
    <x v="1"/>
    <s v="Male"/>
    <n v="4877.2037916507998"/>
    <n v="7.4021028600513405E-2"/>
    <n v="3751.6952243467699"/>
    <x v="3"/>
    <n v="1.149438241762E-2"/>
    <s v="Indexed"/>
    <n v="512"/>
    <n v="10"/>
    <n v="4.7500000000000001E-2"/>
    <n v="0.01"/>
    <n v="0"/>
    <s v="Simple"/>
    <n v="0.1"/>
    <n v="10"/>
    <n v="4"/>
    <x v="3"/>
  </r>
  <r>
    <s v="N"/>
    <x v="1"/>
    <s v="Male"/>
    <n v="2053.0839018792099"/>
    <n v="3.1159530893585301E-2"/>
    <n v="1579.2953091378499"/>
    <x v="3"/>
    <n v="4.8386191169738704E-3"/>
    <s v="Fixed"/>
    <n v="513"/>
    <n v="10"/>
    <n v="4.7500000000000001E-2"/>
    <n v="0.01"/>
    <n v="0"/>
    <s v="Simple"/>
    <n v="0.1"/>
    <n v="10"/>
    <n v="5"/>
    <x v="4"/>
  </r>
  <r>
    <s v="N"/>
    <x v="1"/>
    <s v="Male"/>
    <n v="6159.25170563763"/>
    <n v="9.3478592680756006E-2"/>
    <n v="4737.8859274135602"/>
    <x v="3"/>
    <n v="1.4515857350921599E-2"/>
    <s v="Indexed"/>
    <n v="514"/>
    <n v="10"/>
    <n v="4.7500000000000001E-2"/>
    <n v="0.01"/>
    <n v="0"/>
    <s v="Simple"/>
    <n v="0.1"/>
    <n v="10"/>
    <n v="5"/>
    <x v="4"/>
  </r>
  <r>
    <s v="N"/>
    <x v="1"/>
    <s v="Male"/>
    <n v="2523.11407062634"/>
    <n v="3.8293150494122699E-2"/>
    <n v="1940.8569774048799"/>
    <x v="3"/>
    <n v="5.9463658378811996E-3"/>
    <s v="Fixed"/>
    <n v="515"/>
    <n v="10"/>
    <n v="4.7500000000000001E-2"/>
    <n v="0.01"/>
    <n v="0"/>
    <s v="Simple"/>
    <n v="0.1"/>
    <n v="10"/>
    <n v="6"/>
    <x v="5"/>
  </r>
  <r>
    <s v="N"/>
    <x v="1"/>
    <s v="Male"/>
    <n v="7569.3422118790204"/>
    <n v="0.114879451482368"/>
    <n v="5822.5709322146304"/>
    <x v="3"/>
    <n v="1.7839097513643602E-2"/>
    <s v="Indexed"/>
    <n v="516"/>
    <n v="10"/>
    <n v="4.7500000000000001E-2"/>
    <n v="0.01"/>
    <n v="0"/>
    <s v="Simple"/>
    <n v="0.1"/>
    <n v="10"/>
    <n v="6"/>
    <x v="5"/>
  </r>
  <r>
    <s v="N"/>
    <x v="1"/>
    <s v="Male"/>
    <n v="3015.4683070235601"/>
    <n v="4.57655811266773E-2"/>
    <n v="2319.5910054027399"/>
    <x v="3"/>
    <n v="7.1067249534410301E-3"/>
    <s v="Fixed"/>
    <n v="517"/>
    <n v="10"/>
    <n v="4.7500000000000001E-2"/>
    <n v="0.01"/>
    <n v="0"/>
    <s v="Simple"/>
    <n v="0.1"/>
    <n v="10"/>
    <n v="7"/>
    <x v="6"/>
  </r>
  <r>
    <s v="N"/>
    <x v="1"/>
    <s v="Male"/>
    <n v="9046.4049210706798"/>
    <n v="0.137296743380032"/>
    <n v="6958.7730162082198"/>
    <x v="3"/>
    <n v="2.1320174860323102E-2"/>
    <s v="Indexed"/>
    <n v="518"/>
    <n v="10"/>
    <n v="4.7500000000000001E-2"/>
    <n v="0.01"/>
    <n v="0"/>
    <s v="Simple"/>
    <n v="0.1"/>
    <n v="10"/>
    <n v="7"/>
    <x v="6"/>
  </r>
  <r>
    <s v="N"/>
    <x v="1"/>
    <s v="Male"/>
    <n v="3502.9637990712499"/>
    <n v="5.3164270888474099E-2"/>
    <n v="2694.5875377471202"/>
    <x v="3"/>
    <n v="8.2556331909960003E-3"/>
    <s v="Fixed"/>
    <n v="519"/>
    <n v="10"/>
    <n v="4.7500000000000001E-2"/>
    <n v="0.01"/>
    <n v="0"/>
    <s v="Simple"/>
    <n v="0.1"/>
    <n v="10"/>
    <n v="8"/>
    <x v="7"/>
  </r>
  <r>
    <s v="N"/>
    <x v="1"/>
    <s v="Male"/>
    <n v="10508.8913972138"/>
    <n v="0.15949281266542201"/>
    <n v="8083.7626132413498"/>
    <x v="3"/>
    <n v="2.4766899572987999E-2"/>
    <s v="Indexed"/>
    <n v="520"/>
    <n v="10"/>
    <n v="4.7500000000000001E-2"/>
    <n v="0.01"/>
    <n v="0"/>
    <s v="Simple"/>
    <n v="0.1"/>
    <n v="10"/>
    <n v="8"/>
    <x v="7"/>
  </r>
  <r>
    <s v="N"/>
    <x v="1"/>
    <s v="Male"/>
    <n v="7267.5315956550203"/>
    <n v="0.11029888991270401"/>
    <n v="5590.4089197346302"/>
    <x v="3"/>
    <n v="1.7127803340019999E-2"/>
    <s v="Fixed"/>
    <n v="521"/>
    <n v="10"/>
    <n v="4.7500000000000001E-2"/>
    <n v="0.01"/>
    <n v="0"/>
    <s v="Simple"/>
    <n v="0.1"/>
    <n v="10"/>
    <n v="9"/>
    <x v="8"/>
  </r>
  <r>
    <s v="N"/>
    <x v="1"/>
    <s v="Male"/>
    <n v="21802.594786965099"/>
    <n v="0.33089666973811199"/>
    <n v="16771.226759203899"/>
    <x v="3"/>
    <n v="5.138341002006E-2"/>
    <s v="Indexed"/>
    <n v="522"/>
    <n v="10"/>
    <n v="4.7500000000000001E-2"/>
    <n v="0.01"/>
    <n v="0"/>
    <s v="Simple"/>
    <n v="0.1"/>
    <n v="10"/>
    <n v="9"/>
    <x v="8"/>
  </r>
  <r>
    <s v="N"/>
    <x v="1"/>
    <s v="Male"/>
    <n v="7002.1734240708602"/>
    <n v="0.10627156490286201"/>
    <n v="5386.2872492852803"/>
    <x v="3"/>
    <n v="1.6502418707323298E-2"/>
    <s v="Fixed"/>
    <n v="523"/>
    <n v="10"/>
    <n v="4.7500000000000001E-2"/>
    <n v="0.01"/>
    <n v="0"/>
    <s v="Simple"/>
    <n v="0.1"/>
    <n v="10"/>
    <n v="10"/>
    <x v="9"/>
  </r>
  <r>
    <s v="N"/>
    <x v="1"/>
    <s v="Male"/>
    <n v="21006.520272212601"/>
    <n v="0.31881469470858698"/>
    <n v="16158.861747855801"/>
    <x v="3"/>
    <n v="4.9507256121969802E-2"/>
    <s v="Indexed"/>
    <n v="524"/>
    <n v="10"/>
    <n v="4.7500000000000001E-2"/>
    <n v="0.01"/>
    <n v="0"/>
    <s v="Simple"/>
    <n v="0.1"/>
    <n v="10"/>
    <n v="10"/>
    <x v="9"/>
  </r>
  <r>
    <s v="N"/>
    <x v="1"/>
    <s v="Male"/>
    <n v="20219.9104913435"/>
    <n v="0.30687636537594198"/>
    <n v="15553.7773010335"/>
    <x v="3"/>
    <n v="4.7653408298299303E-2"/>
    <s v="Fixed"/>
    <n v="525"/>
    <n v="10"/>
    <n v="4.7500000000000001E-2"/>
    <n v="0.01"/>
    <n v="0"/>
    <s v="Simple"/>
    <n v="0.1"/>
    <n v="10"/>
    <n v="12"/>
    <x v="10"/>
  </r>
  <r>
    <s v="N"/>
    <x v="1"/>
    <s v="Male"/>
    <n v="60659.731474030603"/>
    <n v="0.92062909612782495"/>
    <n v="46661.331903100399"/>
    <x v="3"/>
    <n v="0.14296022489489801"/>
    <s v="Indexed"/>
    <n v="526"/>
    <n v="10"/>
    <n v="4.7500000000000001E-2"/>
    <n v="0.01"/>
    <n v="0"/>
    <s v="Simple"/>
    <n v="0.1"/>
    <n v="10"/>
    <n v="12"/>
    <x v="10"/>
  </r>
  <r>
    <s v="N"/>
    <x v="1"/>
    <s v="Male"/>
    <n v="20777.311937308099"/>
    <n v="0.31533601359575603"/>
    <n v="15982.547644083101"/>
    <x v="3"/>
    <n v="4.89670678568805E-2"/>
    <s v="Fixed"/>
    <n v="527"/>
    <n v="10"/>
    <n v="4.7500000000000001E-2"/>
    <n v="0.01"/>
    <n v="0"/>
    <s v="Simple"/>
    <n v="0.1"/>
    <n v="10"/>
    <n v="15"/>
    <x v="11"/>
  </r>
  <r>
    <s v="N"/>
    <x v="1"/>
    <s v="Male"/>
    <n v="62331.935811924202"/>
    <n v="0.94600804078726697"/>
    <n v="47947.6429322494"/>
    <x v="3"/>
    <n v="0.14690120357064201"/>
    <s v="Indexed"/>
    <n v="528"/>
    <n v="10"/>
    <n v="4.7500000000000001E-2"/>
    <n v="0.01"/>
    <n v="0"/>
    <s v="Simple"/>
    <n v="0.1"/>
    <n v="10"/>
    <n v="15"/>
    <x v="11"/>
  </r>
  <r>
    <s v="N"/>
    <x v="1"/>
    <s v="Male"/>
    <n v="21106.401618918899"/>
    <n v="0.32033058790006302"/>
    <n v="16235.6935530145"/>
    <x v="3"/>
    <n v="4.9742652148970799E-2"/>
    <s v="Fixed"/>
    <n v="529"/>
    <n v="10"/>
    <n v="4.7500000000000001E-2"/>
    <n v="0.01"/>
    <n v="0"/>
    <s v="Simple"/>
    <n v="0.1"/>
    <n v="10"/>
    <n v="20"/>
    <x v="12"/>
  </r>
  <r>
    <s v="N"/>
    <x v="1"/>
    <s v="Male"/>
    <n v="63319.204856756602"/>
    <n v="0.96099176370018802"/>
    <n v="48707.080659043502"/>
    <x v="3"/>
    <n v="0.149227956446912"/>
    <s v="Indexed"/>
    <n v="530"/>
    <n v="10"/>
    <n v="4.7500000000000001E-2"/>
    <n v="0.01"/>
    <n v="0"/>
    <s v="Simple"/>
    <n v="0.1"/>
    <n v="10"/>
    <n v="20"/>
    <x v="12"/>
  </r>
  <r>
    <s v="N"/>
    <x v="1"/>
    <s v="Male"/>
    <n v="12782.925936092701"/>
    <n v="0.194005698087407"/>
    <n v="9833.0199508405494"/>
    <x v="3"/>
    <n v="3.0126245570688E-2"/>
    <s v="Fixed"/>
    <n v="531"/>
    <n v="10"/>
    <n v="4.7500000000000001E-2"/>
    <n v="0.01"/>
    <n v="0"/>
    <s v="Simple"/>
    <n v="0.1"/>
    <n v="10"/>
    <n v="99"/>
    <x v="13"/>
  </r>
  <r>
    <s v="N"/>
    <x v="1"/>
    <s v="Male"/>
    <n v="38348.777808278101"/>
    <n v="0.58201709426222203"/>
    <n v="29499.059852521601"/>
    <x v="3"/>
    <n v="9.0378736712064006E-2"/>
    <s v="Indexed"/>
    <n v="532"/>
    <n v="10"/>
    <n v="4.7500000000000001E-2"/>
    <n v="0.01"/>
    <n v="0"/>
    <s v="Simple"/>
    <n v="0.1"/>
    <n v="10"/>
    <n v="99"/>
    <x v="13"/>
  </r>
  <r>
    <s v="N"/>
    <x v="1"/>
    <s v="Male"/>
    <n v="13943.629501891"/>
    <n v="1.83082116862428E-2"/>
    <n v="10725.868847608501"/>
    <x v="4"/>
    <n v="1.3871866271334099E-2"/>
    <s v="Fixed"/>
    <n v="533"/>
    <n v="10"/>
    <n v="4.7500000000000001E-2"/>
    <n v="0.01"/>
    <n v="0"/>
    <s v="Simple"/>
    <n v="0.1"/>
    <n v="10"/>
    <n v="1"/>
    <x v="0"/>
  </r>
  <r>
    <s v="N"/>
    <x v="1"/>
    <s v="Male"/>
    <n v="41830.888505673"/>
    <n v="5.4924635058728501E-2"/>
    <n v="32177.606542825401"/>
    <x v="4"/>
    <n v="4.16155988140023E-2"/>
    <s v="Indexed"/>
    <n v="534"/>
    <n v="10"/>
    <n v="4.7500000000000001E-2"/>
    <n v="0.01"/>
    <n v="0"/>
    <s v="Simple"/>
    <n v="0.1"/>
    <n v="10"/>
    <n v="1"/>
    <x v="0"/>
  </r>
  <r>
    <s v="N"/>
    <x v="1"/>
    <s v="Male"/>
    <n v="6520.4346170169201"/>
    <n v="8.5614364063862705E-3"/>
    <n v="5015.7189361668597"/>
    <x v="4"/>
    <n v="6.4868761053905998E-3"/>
    <s v="Fixed"/>
    <n v="535"/>
    <n v="10"/>
    <n v="4.7500000000000001E-2"/>
    <n v="0.01"/>
    <n v="0"/>
    <s v="Simple"/>
    <n v="0.1"/>
    <n v="10"/>
    <n v="2"/>
    <x v="1"/>
  </r>
  <r>
    <s v="N"/>
    <x v="1"/>
    <s v="Male"/>
    <n v="19561.303851050699"/>
    <n v="2.5684309219158801E-2"/>
    <n v="15047.1568085006"/>
    <x v="4"/>
    <n v="1.9460628316171801E-2"/>
    <s v="Indexed"/>
    <n v="536"/>
    <n v="10"/>
    <n v="4.7500000000000001E-2"/>
    <n v="0.01"/>
    <n v="0"/>
    <s v="Simple"/>
    <n v="0.1"/>
    <n v="10"/>
    <n v="2"/>
    <x v="1"/>
  </r>
  <r>
    <s v="N"/>
    <x v="1"/>
    <s v="Male"/>
    <n v="3027.1459583097999"/>
    <n v="3.9746917402226E-3"/>
    <n v="2328.5738140844601"/>
    <x v="4"/>
    <n v="3.0115662433363001E-3"/>
    <s v="Fixed"/>
    <n v="537"/>
    <n v="10"/>
    <n v="4.7500000000000001E-2"/>
    <n v="0.01"/>
    <n v="0"/>
    <s v="Simple"/>
    <n v="0.1"/>
    <n v="10"/>
    <n v="3"/>
    <x v="2"/>
  </r>
  <r>
    <s v="N"/>
    <x v="1"/>
    <s v="Male"/>
    <n v="9081.4378749294101"/>
    <n v="1.1924075220667799E-2"/>
    <n v="6985.7214422533998"/>
    <x v="4"/>
    <n v="9.0346987300088995E-3"/>
    <s v="Indexed"/>
    <n v="538"/>
    <n v="10"/>
    <n v="4.7500000000000001E-2"/>
    <n v="0.01"/>
    <n v="0"/>
    <s v="Simple"/>
    <n v="0.1"/>
    <n v="10"/>
    <n v="3"/>
    <x v="2"/>
  </r>
  <r>
    <s v="N"/>
    <x v="1"/>
    <s v="Male"/>
    <n v="6578.2456731587699"/>
    <n v="8.6373432607319608E-3"/>
    <n v="5060.1889793528999"/>
    <x v="4"/>
    <n v="6.5443896272247499E-3"/>
    <s v="Fixed"/>
    <n v="539"/>
    <n v="10"/>
    <n v="4.7500000000000001E-2"/>
    <n v="0.01"/>
    <n v="0"/>
    <s v="Simple"/>
    <n v="0.1"/>
    <n v="10"/>
    <n v="4"/>
    <x v="3"/>
  </r>
  <r>
    <s v="N"/>
    <x v="1"/>
    <s v="Male"/>
    <n v="19734.737019476299"/>
    <n v="2.5912029782195901E-2"/>
    <n v="15180.566938058701"/>
    <x v="4"/>
    <n v="1.9633168881674299E-2"/>
    <s v="Indexed"/>
    <n v="540"/>
    <n v="10"/>
    <n v="4.7500000000000001E-2"/>
    <n v="0.01"/>
    <n v="0"/>
    <s v="Simple"/>
    <n v="0.1"/>
    <n v="10"/>
    <n v="4"/>
    <x v="3"/>
  </r>
  <r>
    <s v="N"/>
    <x v="1"/>
    <s v="Male"/>
    <n v="8167.9887726749603"/>
    <n v="1.07247017342728E-2"/>
    <n v="6283.0682866730403"/>
    <x v="4"/>
    <n v="8.1259508469397508E-3"/>
    <s v="Fixed"/>
    <n v="541"/>
    <n v="10"/>
    <n v="4.7500000000000001E-2"/>
    <n v="0.01"/>
    <n v="0"/>
    <s v="Simple"/>
    <n v="0.1"/>
    <n v="10"/>
    <n v="5"/>
    <x v="4"/>
  </r>
  <r>
    <s v="N"/>
    <x v="1"/>
    <s v="Male"/>
    <n v="24503.966318024901"/>
    <n v="3.2174105202818402E-2"/>
    <n v="18849.204860019101"/>
    <x v="4"/>
    <n v="2.43778525408192E-2"/>
    <s v="Indexed"/>
    <n v="542"/>
    <n v="10"/>
    <n v="4.7500000000000001E-2"/>
    <n v="0.01"/>
    <n v="0"/>
    <s v="Simple"/>
    <n v="0.1"/>
    <n v="10"/>
    <n v="5"/>
    <x v="4"/>
  </r>
  <r>
    <s v="N"/>
    <x v="1"/>
    <s v="Male"/>
    <n v="9827.4527448531408"/>
    <n v="1.29036048444143E-2"/>
    <n v="7559.5790345024197"/>
    <x v="4"/>
    <n v="9.7768741091385E-3"/>
    <s v="Fixed"/>
    <n v="543"/>
    <n v="10"/>
    <n v="4.7500000000000001E-2"/>
    <n v="0.01"/>
    <n v="0"/>
    <s v="Simple"/>
    <n v="0.1"/>
    <n v="10"/>
    <n v="6"/>
    <x v="5"/>
  </r>
  <r>
    <s v="N"/>
    <x v="1"/>
    <s v="Male"/>
    <n v="29482.3582345594"/>
    <n v="3.8710814533243001E-2"/>
    <n v="22678.737103507301"/>
    <x v="4"/>
    <n v="2.9330622327415502E-2"/>
    <s v="Indexed"/>
    <n v="544"/>
    <n v="10"/>
    <n v="4.7500000000000001E-2"/>
    <n v="0.01"/>
    <n v="0"/>
    <s v="Simple"/>
    <n v="0.1"/>
    <n v="10"/>
    <n v="6"/>
    <x v="5"/>
  </r>
  <r>
    <s v="N"/>
    <x v="1"/>
    <s v="Male"/>
    <n v="11444.455012921"/>
    <n v="1.50267550483771E-2"/>
    <n v="8803.4269330161296"/>
    <x v="4"/>
    <n v="1.1385554203516999E-2"/>
    <s v="Fixed"/>
    <n v="545"/>
    <n v="10"/>
    <n v="4.7500000000000001E-2"/>
    <n v="0.01"/>
    <n v="0"/>
    <s v="Simple"/>
    <n v="0.1"/>
    <n v="10"/>
    <n v="7"/>
    <x v="6"/>
  </r>
  <r>
    <s v="N"/>
    <x v="1"/>
    <s v="Male"/>
    <n v="34333.365038762902"/>
    <n v="4.50802651451312E-2"/>
    <n v="26410.2807990484"/>
    <x v="4"/>
    <n v="3.4156662610551003E-2"/>
    <s v="Indexed"/>
    <n v="546"/>
    <n v="10"/>
    <n v="4.7500000000000001E-2"/>
    <n v="0.01"/>
    <n v="0"/>
    <s v="Simple"/>
    <n v="0.1"/>
    <n v="10"/>
    <n v="7"/>
    <x v="6"/>
  </r>
  <r>
    <s v="N"/>
    <x v="1"/>
    <s v="Male"/>
    <n v="12888.430162221401"/>
    <n v="1.69227178390896E-2"/>
    <n v="9914.1770478626495"/>
    <x v="4"/>
    <n v="1.2822097692248499E-2"/>
    <s v="Fixed"/>
    <n v="547"/>
    <n v="10"/>
    <n v="4.7500000000000001E-2"/>
    <n v="0.01"/>
    <n v="0"/>
    <s v="Simple"/>
    <n v="0.1"/>
    <n v="10"/>
    <n v="8"/>
    <x v="7"/>
  </r>
  <r>
    <s v="N"/>
    <x v="1"/>
    <s v="Male"/>
    <n v="38665.2904866643"/>
    <n v="5.0768153517268898E-2"/>
    <n v="29742.531143587999"/>
    <x v="4"/>
    <n v="3.8466293076745497E-2"/>
    <s v="Indexed"/>
    <n v="548"/>
    <n v="10"/>
    <n v="4.7500000000000001E-2"/>
    <n v="0.01"/>
    <n v="0"/>
    <s v="Simple"/>
    <n v="0.1"/>
    <n v="10"/>
    <n v="8"/>
    <x v="7"/>
  </r>
  <r>
    <s v="N"/>
    <x v="1"/>
    <s v="Male"/>
    <n v="25037.933310664601"/>
    <n v="3.2875212524508798E-2"/>
    <n v="19259.948700511199"/>
    <x v="4"/>
    <n v="2.4909071382671E-2"/>
    <s v="Fixed"/>
    <n v="549"/>
    <n v="10"/>
    <n v="4.7500000000000001E-2"/>
    <n v="0.01"/>
    <n v="0"/>
    <s v="Simple"/>
    <n v="0.1"/>
    <n v="10"/>
    <n v="9"/>
    <x v="8"/>
  </r>
  <r>
    <s v="N"/>
    <x v="1"/>
    <s v="Male"/>
    <n v="75113.799931993795"/>
    <n v="9.8625637573526506E-2"/>
    <n v="57779.846101533702"/>
    <x v="4"/>
    <n v="7.4727214148013005E-2"/>
    <s v="Indexed"/>
    <n v="550"/>
    <n v="10"/>
    <n v="4.7500000000000001E-2"/>
    <n v="0.01"/>
    <n v="0"/>
    <s v="Simple"/>
    <n v="0.1"/>
    <n v="10"/>
    <n v="9"/>
    <x v="8"/>
  </r>
  <r>
    <s v="N"/>
    <x v="1"/>
    <s v="Male"/>
    <n v="22518.514085848201"/>
    <n v="2.95671742201296E-2"/>
    <n v="17321.933912191002"/>
    <x v="4"/>
    <n v="2.2402618771940001E-2"/>
    <s v="Fixed"/>
    <n v="551"/>
    <n v="10"/>
    <n v="4.7500000000000001E-2"/>
    <n v="0.01"/>
    <n v="0"/>
    <s v="Simple"/>
    <n v="0.1"/>
    <n v="10"/>
    <n v="10"/>
    <x v="9"/>
  </r>
  <r>
    <s v="N"/>
    <x v="1"/>
    <s v="Male"/>
    <n v="67555.542257544701"/>
    <n v="8.8701522660388804E-2"/>
    <n v="51965.801736572903"/>
    <x v="4"/>
    <n v="6.7207856315820005E-2"/>
    <s v="Indexed"/>
    <n v="552"/>
    <n v="10"/>
    <n v="4.7500000000000001E-2"/>
    <n v="0.01"/>
    <n v="0"/>
    <s v="Simple"/>
    <n v="0.1"/>
    <n v="10"/>
    <n v="10"/>
    <x v="9"/>
  </r>
  <r>
    <s v="N"/>
    <x v="1"/>
    <s v="Male"/>
    <n v="48288.866259192502"/>
    <n v="6.3404064590361298E-2"/>
    <n v="37145.2817378404"/>
    <x v="4"/>
    <n v="4.8040339500630802E-2"/>
    <s v="Fixed"/>
    <n v="553"/>
    <n v="10"/>
    <n v="4.7500000000000001E-2"/>
    <n v="0.01"/>
    <n v="0"/>
    <s v="Simple"/>
    <n v="0.1"/>
    <n v="10"/>
    <n v="12"/>
    <x v="10"/>
  </r>
  <r>
    <s v="N"/>
    <x v="1"/>
    <s v="Male"/>
    <n v="144866.59877757699"/>
    <n v="0.190212193771084"/>
    <n v="111435.845213521"/>
    <x v="4"/>
    <n v="0.14412101850189199"/>
    <s v="Indexed"/>
    <n v="554"/>
    <n v="10"/>
    <n v="4.7500000000000001E-2"/>
    <n v="0.01"/>
    <n v="0"/>
    <s v="Simple"/>
    <n v="0.1"/>
    <n v="10"/>
    <n v="12"/>
    <x v="10"/>
  </r>
  <r>
    <s v="N"/>
    <x v="1"/>
    <s v="Male"/>
    <n v="46646.470246601697"/>
    <n v="6.1247571987981503E-2"/>
    <n v="35881.900189693602"/>
    <x v="4"/>
    <n v="4.6406396354899501E-2"/>
    <s v="Fixed"/>
    <n v="555"/>
    <n v="10"/>
    <n v="4.7500000000000001E-2"/>
    <n v="0.01"/>
    <n v="0"/>
    <s v="Simple"/>
    <n v="0.1"/>
    <n v="10"/>
    <n v="15"/>
    <x v="11"/>
  </r>
  <r>
    <s v="N"/>
    <x v="1"/>
    <s v="Male"/>
    <n v="139939.410739805"/>
    <n v="0.18374271596394401"/>
    <n v="107645.700569081"/>
    <x v="4"/>
    <n v="0.13921918906469799"/>
    <s v="Indexed"/>
    <n v="556"/>
    <n v="10"/>
    <n v="4.7500000000000001E-2"/>
    <n v="0.01"/>
    <n v="0"/>
    <s v="Simple"/>
    <n v="0.1"/>
    <n v="10"/>
    <n v="15"/>
    <x v="11"/>
  </r>
  <r>
    <s v="N"/>
    <x v="1"/>
    <s v="Male"/>
    <n v="29507.8873010795"/>
    <n v="3.8744334611637003E-2"/>
    <n v="22698.374846984199"/>
    <x v="4"/>
    <n v="2.9356020004307998E-2"/>
    <s v="Fixed"/>
    <n v="557"/>
    <n v="10"/>
    <n v="4.7500000000000001E-2"/>
    <n v="0.01"/>
    <n v="0"/>
    <s v="Simple"/>
    <n v="0.1"/>
    <n v="10"/>
    <n v="20"/>
    <x v="12"/>
  </r>
  <r>
    <s v="N"/>
    <x v="1"/>
    <s v="Male"/>
    <n v="88523.661903238404"/>
    <n v="0.116233003834911"/>
    <n v="68095.124540952602"/>
    <x v="4"/>
    <n v="8.8068060012923999E-2"/>
    <s v="Indexed"/>
    <n v="558"/>
    <n v="10"/>
    <n v="4.7500000000000001E-2"/>
    <n v="0.01"/>
    <n v="0"/>
    <s v="Simple"/>
    <n v="0.1"/>
    <n v="10"/>
    <n v="20"/>
    <x v="12"/>
  </r>
  <r>
    <s v="N"/>
    <x v="1"/>
    <s v="Male"/>
    <n v="6895.8696374207202"/>
    <n v="9.0543886773175701E-3"/>
    <n v="5304.5151057082503"/>
    <x v="4"/>
    <n v="6.8603788864212397E-3"/>
    <s v="Fixed"/>
    <n v="559"/>
    <n v="10"/>
    <n v="4.7500000000000001E-2"/>
    <n v="0.01"/>
    <n v="0"/>
    <s v="Simple"/>
    <n v="0.1"/>
    <n v="10"/>
    <n v="99"/>
    <x v="13"/>
  </r>
  <r>
    <s v="N"/>
    <x v="1"/>
    <s v="Male"/>
    <n v="20687.6089122622"/>
    <n v="2.71631660319527E-2"/>
    <n v="15913.545317124701"/>
    <x v="4"/>
    <n v="2.0581136659263699E-2"/>
    <s v="Indexed"/>
    <n v="560"/>
    <n v="10"/>
    <n v="4.7500000000000001E-2"/>
    <n v="0.01"/>
    <n v="0"/>
    <s v="Simple"/>
    <n v="0.1"/>
    <n v="10"/>
    <n v="99"/>
    <x v="13"/>
  </r>
  <r>
    <s v="N"/>
    <x v="2"/>
    <s v="Female"/>
    <n v="1473.3925022537901"/>
    <n v="4.7707420930670097E-2"/>
    <n v="1133.3788478875299"/>
    <x v="0"/>
    <n v="7.3433932900263997E-3"/>
    <s v="Fixed"/>
    <n v="561"/>
    <n v="10"/>
    <n v="4.7500000000000001E-2"/>
    <n v="0.01"/>
    <n v="0"/>
    <s v="Simple"/>
    <n v="0.1"/>
    <n v="10"/>
    <n v="1"/>
    <x v="0"/>
  </r>
  <r>
    <s v="N"/>
    <x v="2"/>
    <s v="Female"/>
    <n v="4420.1775067613598"/>
    <n v="0.14312226279201001"/>
    <n v="3400.1365436625802"/>
    <x v="0"/>
    <n v="2.20301798700792E-2"/>
    <s v="Indexed"/>
    <n v="562"/>
    <n v="10"/>
    <n v="4.7500000000000001E-2"/>
    <n v="0.01"/>
    <n v="0"/>
    <s v="Simple"/>
    <n v="0.1"/>
    <n v="10"/>
    <n v="1"/>
    <x v="0"/>
  </r>
  <r>
    <s v="N"/>
    <x v="2"/>
    <s v="Female"/>
    <n v="787.72927642143804"/>
    <n v="2.5506124208019499E-2"/>
    <n v="605.94559724726003"/>
    <x v="0"/>
    <n v="3.9260454182996497E-3"/>
    <s v="Fixed"/>
    <n v="563"/>
    <n v="10"/>
    <n v="4.7500000000000001E-2"/>
    <n v="0.01"/>
    <n v="0"/>
    <s v="Simple"/>
    <n v="0.1"/>
    <n v="10"/>
    <n v="2"/>
    <x v="1"/>
  </r>
  <r>
    <s v="N"/>
    <x v="2"/>
    <s v="Female"/>
    <n v="2363.18782926431"/>
    <n v="7.6518372624058403E-2"/>
    <n v="1817.83679174178"/>
    <x v="0"/>
    <n v="1.1778136254898999E-2"/>
    <s v="Indexed"/>
    <n v="564"/>
    <n v="10"/>
    <n v="4.7500000000000001E-2"/>
    <n v="0.01"/>
    <n v="0"/>
    <s v="Simple"/>
    <n v="0.1"/>
    <n v="10"/>
    <n v="2"/>
    <x v="1"/>
  </r>
  <r>
    <s v="N"/>
    <x v="2"/>
    <s v="Female"/>
    <n v="415.17414737632703"/>
    <n v="1.3443049138716801E-2"/>
    <n v="319.364728751021"/>
    <x v="0"/>
    <n v="2.0692293759959702E-3"/>
    <s v="Fixed"/>
    <n v="565"/>
    <n v="10"/>
    <n v="4.7500000000000001E-2"/>
    <n v="0.01"/>
    <n v="0"/>
    <s v="Simple"/>
    <n v="0.1"/>
    <n v="10"/>
    <n v="3"/>
    <x v="2"/>
  </r>
  <r>
    <s v="N"/>
    <x v="2"/>
    <s v="Female"/>
    <n v="1245.5224421289799"/>
    <n v="4.0329147416150297E-2"/>
    <n v="958.09418625306205"/>
    <x v="0"/>
    <n v="6.20768812798792E-3"/>
    <s v="Indexed"/>
    <n v="566"/>
    <n v="10"/>
    <n v="4.7500000000000001E-2"/>
    <n v="0.01"/>
    <n v="0"/>
    <s v="Simple"/>
    <n v="0.1"/>
    <n v="10"/>
    <n v="3"/>
    <x v="2"/>
  </r>
  <r>
    <s v="N"/>
    <x v="2"/>
    <s v="Female"/>
    <n v="919.63547510328101"/>
    <n v="2.9777154862955901E-2"/>
    <n v="707.411903925601"/>
    <x v="0"/>
    <n v="4.58346636542097E-3"/>
    <s v="Fixed"/>
    <n v="567"/>
    <n v="10"/>
    <n v="4.7500000000000001E-2"/>
    <n v="0.01"/>
    <n v="0"/>
    <s v="Simple"/>
    <n v="0.1"/>
    <n v="10"/>
    <n v="4"/>
    <x v="3"/>
  </r>
  <r>
    <s v="N"/>
    <x v="2"/>
    <s v="Female"/>
    <n v="2758.90642530984"/>
    <n v="8.9331464588867607E-2"/>
    <n v="2122.2357117768001"/>
    <x v="0"/>
    <n v="1.37503990962629E-2"/>
    <s v="Indexed"/>
    <n v="568"/>
    <n v="10"/>
    <n v="4.7500000000000001E-2"/>
    <n v="0.01"/>
    <n v="0"/>
    <s v="Simple"/>
    <n v="0.1"/>
    <n v="10"/>
    <n v="4"/>
    <x v="3"/>
  </r>
  <r>
    <s v="N"/>
    <x v="2"/>
    <s v="Female"/>
    <n v="949.15674947428397"/>
    <n v="3.07330331239575E-2"/>
    <n v="730.12057651867997"/>
    <x v="0"/>
    <n v="4.7306004982453501E-3"/>
    <s v="Fixed"/>
    <n v="569"/>
    <n v="10"/>
    <n v="4.7500000000000001E-2"/>
    <n v="0.01"/>
    <n v="0"/>
    <s v="Simple"/>
    <n v="0.1"/>
    <n v="10"/>
    <n v="5"/>
    <x v="4"/>
  </r>
  <r>
    <s v="N"/>
    <x v="2"/>
    <s v="Female"/>
    <n v="2847.4702484228501"/>
    <n v="9.2199099371872498E-2"/>
    <n v="2190.3617295560398"/>
    <x v="0"/>
    <n v="1.4191801494736001E-2"/>
    <s v="Indexed"/>
    <n v="570"/>
    <n v="10"/>
    <n v="4.7500000000000001E-2"/>
    <n v="0.01"/>
    <n v="0"/>
    <s v="Simple"/>
    <n v="0.1"/>
    <n v="10"/>
    <n v="5"/>
    <x v="4"/>
  </r>
  <r>
    <s v="N"/>
    <x v="2"/>
    <s v="Female"/>
    <n v="1023.19696152053"/>
    <n v="3.3130403516764002E-2"/>
    <n v="787.07458578502303"/>
    <x v="0"/>
    <n v="5.0996171692959001E-3"/>
    <s v="Fixed"/>
    <n v="571"/>
    <n v="10"/>
    <n v="4.7500000000000001E-2"/>
    <n v="0.01"/>
    <n v="0"/>
    <s v="Simple"/>
    <n v="0.1"/>
    <n v="10"/>
    <n v="6"/>
    <x v="5"/>
  </r>
  <r>
    <s v="N"/>
    <x v="2"/>
    <s v="Female"/>
    <n v="3069.59088456159"/>
    <n v="9.9391210550292E-2"/>
    <n v="2361.2237573550701"/>
    <x v="0"/>
    <n v="1.5298851507887699E-2"/>
    <s v="Indexed"/>
    <n v="572"/>
    <n v="10"/>
    <n v="4.7500000000000001E-2"/>
    <n v="0.01"/>
    <n v="0"/>
    <s v="Simple"/>
    <n v="0.1"/>
    <n v="10"/>
    <n v="6"/>
    <x v="5"/>
  </r>
  <r>
    <s v="N"/>
    <x v="2"/>
    <s v="Female"/>
    <n v="1142.8500575589101"/>
    <n v="3.7004687259642503E-2"/>
    <n v="879.11542889146904"/>
    <x v="0"/>
    <n v="5.6959686107719999E-3"/>
    <s v="Fixed"/>
    <n v="573"/>
    <n v="10"/>
    <n v="4.7500000000000001E-2"/>
    <n v="0.01"/>
    <n v="0"/>
    <s v="Simple"/>
    <n v="0.1"/>
    <n v="10"/>
    <n v="7"/>
    <x v="6"/>
  </r>
  <r>
    <s v="N"/>
    <x v="2"/>
    <s v="Female"/>
    <n v="3428.5501726767302"/>
    <n v="0.111014061778927"/>
    <n v="2637.3462866744098"/>
    <x v="0"/>
    <n v="1.7087905832316001E-2"/>
    <s v="Indexed"/>
    <n v="574"/>
    <n v="10"/>
    <n v="4.7500000000000001E-2"/>
    <n v="0.01"/>
    <n v="0"/>
    <s v="Simple"/>
    <n v="0.1"/>
    <n v="10"/>
    <n v="7"/>
    <x v="6"/>
  </r>
  <r>
    <s v="N"/>
    <x v="2"/>
    <s v="Female"/>
    <n v="1311.70960176525"/>
    <n v="4.24722414526294E-2"/>
    <n v="1009.0073859732699"/>
    <x v="0"/>
    <n v="6.5375651588642503E-3"/>
    <s v="Fixed"/>
    <n v="575"/>
    <n v="10"/>
    <n v="4.7500000000000001E-2"/>
    <n v="0.01"/>
    <n v="0"/>
    <s v="Simple"/>
    <n v="0.1"/>
    <n v="10"/>
    <n v="8"/>
    <x v="7"/>
  </r>
  <r>
    <s v="N"/>
    <x v="2"/>
    <s v="Female"/>
    <n v="3935.1288052957598"/>
    <n v="0.12741672435788801"/>
    <n v="3027.0221579198201"/>
    <x v="0"/>
    <n v="1.9612695476592799E-2"/>
    <s v="Indexed"/>
    <n v="576"/>
    <n v="10"/>
    <n v="4.7500000000000001E-2"/>
    <n v="0.01"/>
    <n v="0"/>
    <s v="Simple"/>
    <n v="0.1"/>
    <n v="10"/>
    <n v="8"/>
    <x v="7"/>
  </r>
  <r>
    <s v="N"/>
    <x v="2"/>
    <s v="Female"/>
    <n v="1533.82512037985"/>
    <n v="4.9664186929188697E-2"/>
    <n v="1179.8654772152699"/>
    <x v="0"/>
    <n v="7.6445896662580004E-3"/>
    <s v="Fixed"/>
    <n v="577"/>
    <n v="10"/>
    <n v="4.7500000000000001E-2"/>
    <n v="0.01"/>
    <n v="0"/>
    <s v="Simple"/>
    <n v="0.1"/>
    <n v="10"/>
    <n v="9"/>
    <x v="8"/>
  </r>
  <r>
    <s v="N"/>
    <x v="2"/>
    <s v="Female"/>
    <n v="4601.4753611395499"/>
    <n v="0.14899256078756601"/>
    <n v="3539.5964316457998"/>
    <x v="0"/>
    <n v="2.2933768998774001E-2"/>
    <s v="Indexed"/>
    <n v="578"/>
    <n v="10"/>
    <n v="4.7500000000000001E-2"/>
    <n v="0.01"/>
    <n v="0"/>
    <s v="Simple"/>
    <n v="0.1"/>
    <n v="10"/>
    <n v="9"/>
    <x v="8"/>
  </r>
  <r>
    <s v="N"/>
    <x v="2"/>
    <s v="Female"/>
    <n v="1810.9501606128799"/>
    <n v="5.8637302324171699E-2"/>
    <n v="1393.0385850868299"/>
    <x v="0"/>
    <n v="9.0257818182695009E-3"/>
    <s v="Fixed"/>
    <n v="579"/>
    <n v="10"/>
    <n v="4.7500000000000001E-2"/>
    <n v="0.01"/>
    <n v="0"/>
    <s v="Simple"/>
    <n v="0.1"/>
    <n v="10"/>
    <n v="10"/>
    <x v="9"/>
  </r>
  <r>
    <s v="N"/>
    <x v="2"/>
    <s v="Female"/>
    <n v="5432.85048183863"/>
    <n v="0.17591190697251499"/>
    <n v="4179.11575526048"/>
    <x v="0"/>
    <n v="2.7077345454808499E-2"/>
    <s v="Indexed"/>
    <n v="580"/>
    <n v="10"/>
    <n v="4.7500000000000001E-2"/>
    <n v="0.01"/>
    <n v="0"/>
    <s v="Simple"/>
    <n v="0.1"/>
    <n v="10"/>
    <n v="10"/>
    <x v="9"/>
  </r>
  <r>
    <s v="N"/>
    <x v="2"/>
    <s v="Female"/>
    <n v="7397.1052424223699"/>
    <n v="0.239513105251248"/>
    <n v="5690.0809557095099"/>
    <x v="0"/>
    <n v="3.68671979256937E-2"/>
    <s v="Fixed"/>
    <n v="581"/>
    <n v="10"/>
    <n v="4.7500000000000001E-2"/>
    <n v="0.01"/>
    <n v="0"/>
    <s v="Simple"/>
    <n v="0.1"/>
    <n v="10"/>
    <n v="12"/>
    <x v="10"/>
  </r>
  <r>
    <s v="N"/>
    <x v="2"/>
    <s v="Female"/>
    <n v="22191.315727267101"/>
    <n v="0.71853931575374297"/>
    <n v="17070.242867128502"/>
    <x v="0"/>
    <n v="0.11060159377708099"/>
    <s v="Indexed"/>
    <n v="582"/>
    <n v="10"/>
    <n v="4.7500000000000001E-2"/>
    <n v="0.01"/>
    <n v="0"/>
    <s v="Simple"/>
    <n v="0.1"/>
    <n v="10"/>
    <n v="12"/>
    <x v="10"/>
  </r>
  <r>
    <s v="N"/>
    <x v="2"/>
    <s v="Female"/>
    <n v="8788.2551935277006"/>
    <n v="0.28455756977345897"/>
    <n v="6760.1963027136098"/>
    <x v="0"/>
    <n v="4.3800694058421998E-2"/>
    <s v="Fixed"/>
    <n v="583"/>
    <n v="10"/>
    <n v="4.7500000000000001E-2"/>
    <n v="0.01"/>
    <n v="0"/>
    <s v="Simple"/>
    <n v="0.1"/>
    <n v="10"/>
    <n v="15"/>
    <x v="11"/>
  </r>
  <r>
    <s v="N"/>
    <x v="2"/>
    <s v="Female"/>
    <n v="26364.765580583098"/>
    <n v="0.85367270932037698"/>
    <n v="20280.588908140799"/>
    <x v="0"/>
    <n v="0.131402082175266"/>
    <s v="Indexed"/>
    <n v="584"/>
    <n v="10"/>
    <n v="4.7500000000000001E-2"/>
    <n v="0.01"/>
    <n v="0"/>
    <s v="Simple"/>
    <n v="0.1"/>
    <n v="10"/>
    <n v="15"/>
    <x v="11"/>
  </r>
  <r>
    <s v="N"/>
    <x v="2"/>
    <s v="Female"/>
    <n v="10026.9664867997"/>
    <n v="0.32466617694317401"/>
    <n v="7713.0511436920497"/>
    <x v="0"/>
    <n v="4.9974435397121E-2"/>
    <s v="Fixed"/>
    <n v="585"/>
    <n v="10"/>
    <n v="4.7500000000000001E-2"/>
    <n v="0.01"/>
    <n v="0"/>
    <s v="Simple"/>
    <n v="0.1"/>
    <n v="10"/>
    <n v="20"/>
    <x v="12"/>
  </r>
  <r>
    <s v="N"/>
    <x v="2"/>
    <s v="Female"/>
    <n v="30080.899460399"/>
    <n v="0.97399853082952303"/>
    <n v="23139.1534310762"/>
    <x v="0"/>
    <n v="0.14992330619136299"/>
    <s v="Indexed"/>
    <n v="586"/>
    <n v="10"/>
    <n v="4.7500000000000001E-2"/>
    <n v="0.01"/>
    <n v="0"/>
    <s v="Simple"/>
    <n v="0.1"/>
    <n v="10"/>
    <n v="20"/>
    <x v="12"/>
  </r>
  <r>
    <s v="N"/>
    <x v="2"/>
    <s v="Female"/>
    <n v="12580.5321133445"/>
    <n v="0.40734884977700198"/>
    <n v="9677.33239488037"/>
    <x v="0"/>
    <n v="6.2701415247315304E-2"/>
    <s v="Fixed"/>
    <n v="587"/>
    <n v="10"/>
    <n v="4.7500000000000001E-2"/>
    <n v="0.01"/>
    <n v="0"/>
    <s v="Simple"/>
    <n v="0.1"/>
    <n v="10"/>
    <n v="99"/>
    <x v="13"/>
  </r>
  <r>
    <s v="N"/>
    <x v="2"/>
    <s v="Female"/>
    <n v="37741.596340033502"/>
    <n v="1.222046549331"/>
    <n v="29031.997184641099"/>
    <x v="0"/>
    <n v="0.18810424574194601"/>
    <s v="Indexed"/>
    <n v="588"/>
    <n v="10"/>
    <n v="4.7500000000000001E-2"/>
    <n v="0.01"/>
    <n v="0"/>
    <s v="Simple"/>
    <n v="0.1"/>
    <n v="10"/>
    <n v="99"/>
    <x v="13"/>
  </r>
  <r>
    <s v="N"/>
    <x v="2"/>
    <s v="Female"/>
    <n v="18565.0262938782"/>
    <n v="0.14279607927587601"/>
    <n v="14280.7894568294"/>
    <x v="1"/>
    <n v="1.5324253897388399E-2"/>
    <s v="Fixed"/>
    <n v="589"/>
    <n v="10"/>
    <n v="4.7500000000000001E-2"/>
    <n v="0.01"/>
    <n v="0"/>
    <s v="Simple"/>
    <n v="0.1"/>
    <n v="10"/>
    <n v="1"/>
    <x v="0"/>
  </r>
  <r>
    <s v="N"/>
    <x v="2"/>
    <s v="Female"/>
    <n v="55695.078881634603"/>
    <n v="0.42838823782762703"/>
    <n v="42842.368370488199"/>
    <x v="1"/>
    <n v="4.5972761692165097E-2"/>
    <s v="Indexed"/>
    <n v="590"/>
    <n v="10"/>
    <n v="4.7500000000000001E-2"/>
    <n v="0.01"/>
    <n v="0"/>
    <s v="Simple"/>
    <n v="0.1"/>
    <n v="10"/>
    <n v="1"/>
    <x v="0"/>
  </r>
  <r>
    <s v="N"/>
    <x v="2"/>
    <s v="Female"/>
    <n v="9311.9075117775592"/>
    <n v="7.1624131429314397E-2"/>
    <n v="7163.0057782904296"/>
    <x v="1"/>
    <n v="7.6863901359801199E-3"/>
    <s v="Fixed"/>
    <n v="591"/>
    <n v="10"/>
    <n v="4.7500000000000001E-2"/>
    <n v="0.01"/>
    <n v="0"/>
    <s v="Simple"/>
    <n v="0.1"/>
    <n v="10"/>
    <n v="2"/>
    <x v="1"/>
  </r>
  <r>
    <s v="N"/>
    <x v="2"/>
    <s v="Female"/>
    <n v="27935.722535332701"/>
    <n v="0.214872394287943"/>
    <n v="21489.0173348713"/>
    <x v="1"/>
    <n v="2.3059170407940401E-2"/>
    <s v="Indexed"/>
    <n v="592"/>
    <n v="10"/>
    <n v="4.7500000000000001E-2"/>
    <n v="0.01"/>
    <n v="0"/>
    <s v="Simple"/>
    <n v="0.1"/>
    <n v="10"/>
    <n v="2"/>
    <x v="1"/>
  </r>
  <r>
    <s v="N"/>
    <x v="2"/>
    <s v="Female"/>
    <n v="4644.4917120821701"/>
    <n v="3.5723903441673401E-2"/>
    <n v="3572.6859323709"/>
    <x v="1"/>
    <n v="3.8337338764627801E-3"/>
    <s v="Fixed"/>
    <n v="593"/>
    <n v="10"/>
    <n v="4.7500000000000001E-2"/>
    <n v="0.01"/>
    <n v="0"/>
    <s v="Simple"/>
    <n v="0.1"/>
    <n v="10"/>
    <n v="3"/>
    <x v="2"/>
  </r>
  <r>
    <s v="N"/>
    <x v="2"/>
    <s v="Female"/>
    <n v="13933.475136246499"/>
    <n v="0.10717171032502"/>
    <n v="10718.0577971127"/>
    <x v="1"/>
    <n v="1.1501201629388299E-2"/>
    <s v="Indexed"/>
    <n v="594"/>
    <n v="10"/>
    <n v="4.7500000000000001E-2"/>
    <n v="0.01"/>
    <n v="0"/>
    <s v="Simple"/>
    <n v="0.1"/>
    <n v="10"/>
    <n v="3"/>
    <x v="2"/>
  </r>
  <r>
    <s v="N"/>
    <x v="2"/>
    <s v="Female"/>
    <n v="10099.1065458884"/>
    <n v="7.7679007619705004E-2"/>
    <n v="7768.5434968372001"/>
    <x v="1"/>
    <n v="8.3361731029167503E-3"/>
    <s v="Fixed"/>
    <n v="595"/>
    <n v="10"/>
    <n v="4.7500000000000001E-2"/>
    <n v="0.01"/>
    <n v="0"/>
    <s v="Simple"/>
    <n v="0.1"/>
    <n v="10"/>
    <n v="4"/>
    <x v="3"/>
  </r>
  <r>
    <s v="N"/>
    <x v="2"/>
    <s v="Female"/>
    <n v="30297.319637665099"/>
    <n v="0.23303702285911501"/>
    <n v="23305.630490511601"/>
    <x v="1"/>
    <n v="2.50085193087503E-2"/>
    <s v="Indexed"/>
    <n v="596"/>
    <n v="10"/>
    <n v="4.7500000000000001E-2"/>
    <n v="0.01"/>
    <n v="0"/>
    <s v="Simple"/>
    <n v="0.1"/>
    <n v="10"/>
    <n v="4"/>
    <x v="3"/>
  </r>
  <r>
    <s v="N"/>
    <x v="2"/>
    <s v="Female"/>
    <n v="10222.252378954299"/>
    <n v="7.8626204885284795E-2"/>
    <n v="7863.2710607340796"/>
    <x v="1"/>
    <n v="8.4378221920392502E-3"/>
    <s v="Fixed"/>
    <n v="597"/>
    <n v="10"/>
    <n v="4.7500000000000001E-2"/>
    <n v="0.01"/>
    <n v="0"/>
    <s v="Simple"/>
    <n v="0.1"/>
    <n v="10"/>
    <n v="5"/>
    <x v="4"/>
  </r>
  <r>
    <s v="N"/>
    <x v="2"/>
    <s v="Female"/>
    <n v="30666.7571368629"/>
    <n v="0.235878614655854"/>
    <n v="23589.813182202201"/>
    <x v="1"/>
    <n v="2.5313466576117799E-2"/>
    <s v="Indexed"/>
    <n v="598"/>
    <n v="10"/>
    <n v="4.7500000000000001E-2"/>
    <n v="0.01"/>
    <n v="0"/>
    <s v="Simple"/>
    <n v="0.1"/>
    <n v="10"/>
    <n v="5"/>
    <x v="4"/>
  </r>
  <r>
    <s v="N"/>
    <x v="2"/>
    <s v="Female"/>
    <n v="10786.208182684501"/>
    <n v="8.2963967535483796E-2"/>
    <n v="8297.0832174496209"/>
    <x v="1"/>
    <n v="8.9033320053012507E-3"/>
    <s v="Fixed"/>
    <n v="599"/>
    <n v="10"/>
    <n v="4.7500000000000001E-2"/>
    <n v="0.01"/>
    <n v="0"/>
    <s v="Simple"/>
    <n v="0.1"/>
    <n v="10"/>
    <n v="6"/>
    <x v="5"/>
  </r>
  <r>
    <s v="N"/>
    <x v="2"/>
    <s v="Female"/>
    <n v="32358.6245480535"/>
    <n v="0.248891902606451"/>
    <n v="24891.249652348801"/>
    <x v="1"/>
    <n v="2.6709996015903702E-2"/>
    <s v="Indexed"/>
    <n v="600"/>
    <n v="10"/>
    <n v="4.7500000000000001E-2"/>
    <n v="0.01"/>
    <n v="0"/>
    <s v="Simple"/>
    <n v="0.1"/>
    <n v="10"/>
    <n v="6"/>
    <x v="5"/>
  </r>
  <r>
    <s v="N"/>
    <x v="2"/>
    <s v="Female"/>
    <n v="11756.823850659201"/>
    <n v="9.0429624178061593E-2"/>
    <n v="9043.71065435323"/>
    <x v="1"/>
    <n v="9.7045137918162598E-3"/>
    <s v="Fixed"/>
    <n v="601"/>
    <n v="10"/>
    <n v="4.7500000000000001E-2"/>
    <n v="0.01"/>
    <n v="0"/>
    <s v="Simple"/>
    <n v="0.1"/>
    <n v="10"/>
    <n v="7"/>
    <x v="6"/>
  </r>
  <r>
    <s v="N"/>
    <x v="2"/>
    <s v="Female"/>
    <n v="35270.4715519776"/>
    <n v="0.27128887253418499"/>
    <n v="27131.131963059699"/>
    <x v="1"/>
    <n v="2.91135413754488E-2"/>
    <s v="Indexed"/>
    <n v="602"/>
    <n v="10"/>
    <n v="4.7500000000000001E-2"/>
    <n v="0.01"/>
    <n v="0"/>
    <s v="Simple"/>
    <n v="0.1"/>
    <n v="10"/>
    <n v="7"/>
    <x v="6"/>
  </r>
  <r>
    <s v="N"/>
    <x v="2"/>
    <s v="Female"/>
    <n v="13111.9946089031"/>
    <n v="0.100853152158216"/>
    <n v="10086.1496991562"/>
    <x v="1"/>
    <n v="1.0823121460069E-2"/>
    <s v="Fixed"/>
    <n v="603"/>
    <n v="10"/>
    <n v="4.7500000000000001E-2"/>
    <n v="0.01"/>
    <n v="0"/>
    <s v="Simple"/>
    <n v="0.1"/>
    <n v="10"/>
    <n v="8"/>
    <x v="7"/>
  </r>
  <r>
    <s v="N"/>
    <x v="2"/>
    <s v="Female"/>
    <n v="39335.9838267093"/>
    <n v="0.30255945647464899"/>
    <n v="30258.4490974687"/>
    <x v="1"/>
    <n v="3.2469364380206998E-2"/>
    <s v="Indexed"/>
    <n v="604"/>
    <n v="10"/>
    <n v="4.7500000000000001E-2"/>
    <n v="0.01"/>
    <n v="0"/>
    <s v="Simple"/>
    <n v="0.1"/>
    <n v="10"/>
    <n v="8"/>
    <x v="7"/>
  </r>
  <r>
    <s v="N"/>
    <x v="2"/>
    <s v="Female"/>
    <n v="14812.064791289"/>
    <n v="0.113929533128308"/>
    <n v="11393.8959932992"/>
    <x v="1"/>
    <n v="1.2226421768178499E-2"/>
    <s v="Fixed"/>
    <n v="605"/>
    <n v="10"/>
    <n v="4.7500000000000001E-2"/>
    <n v="0.01"/>
    <n v="0"/>
    <s v="Simple"/>
    <n v="0.1"/>
    <n v="10"/>
    <n v="9"/>
    <x v="8"/>
  </r>
  <r>
    <s v="N"/>
    <x v="2"/>
    <s v="Female"/>
    <n v="44436.1943738669"/>
    <n v="0.34178859938492401"/>
    <n v="34181.687979897601"/>
    <x v="1"/>
    <n v="3.6679265304535497E-2"/>
    <s v="Indexed"/>
    <n v="606"/>
    <n v="10"/>
    <n v="4.7500000000000001E-2"/>
    <n v="0.01"/>
    <n v="0"/>
    <s v="Simple"/>
    <n v="0.1"/>
    <n v="10"/>
    <n v="9"/>
    <x v="8"/>
  </r>
  <r>
    <s v="N"/>
    <x v="2"/>
    <s v="Female"/>
    <n v="16766.7159661529"/>
    <n v="0.12896406740282201"/>
    <n v="12897.473820117601"/>
    <x v="1"/>
    <n v="1.3839862568654E-2"/>
    <s v="Fixed"/>
    <n v="607"/>
    <n v="10"/>
    <n v="4.7500000000000001E-2"/>
    <n v="0.01"/>
    <n v="0"/>
    <s v="Simple"/>
    <n v="0.1"/>
    <n v="10"/>
    <n v="10"/>
    <x v="9"/>
  </r>
  <r>
    <s v="N"/>
    <x v="2"/>
    <s v="Female"/>
    <n v="50300.147898458803"/>
    <n v="0.38689220220846499"/>
    <n v="38692.421460352904"/>
    <x v="1"/>
    <n v="4.1519587705962001E-2"/>
    <s v="Indexed"/>
    <n v="608"/>
    <n v="10"/>
    <n v="4.7500000000000001E-2"/>
    <n v="0.01"/>
    <n v="0"/>
    <s v="Simple"/>
    <n v="0.1"/>
    <n v="10"/>
    <n v="10"/>
    <x v="9"/>
  </r>
  <r>
    <s v="N"/>
    <x v="2"/>
    <s v="Female"/>
    <n v="52985.876054105203"/>
    <n v="0.40754994028845898"/>
    <n v="40758.366195465598"/>
    <x v="1"/>
    <n v="4.3736486271307003E-2"/>
    <s v="Fixed"/>
    <n v="609"/>
    <n v="10"/>
    <n v="4.7500000000000001E-2"/>
    <n v="0.01"/>
    <n v="0"/>
    <s v="Simple"/>
    <n v="0.1"/>
    <n v="10"/>
    <n v="12"/>
    <x v="10"/>
  </r>
  <r>
    <s v="N"/>
    <x v="2"/>
    <s v="Female"/>
    <n v="158957.62816231599"/>
    <n v="1.22264982086538"/>
    <n v="122275.098586397"/>
    <x v="1"/>
    <n v="0.13120945881392099"/>
    <s v="Indexed"/>
    <n v="610"/>
    <n v="10"/>
    <n v="4.7500000000000001E-2"/>
    <n v="0.01"/>
    <n v="0"/>
    <s v="Simple"/>
    <n v="0.1"/>
    <n v="10"/>
    <n v="12"/>
    <x v="10"/>
  </r>
  <r>
    <s v="N"/>
    <x v="2"/>
    <s v="Female"/>
    <n v="59538.798267879902"/>
    <n v="0.457952863780971"/>
    <n v="45799.075590676803"/>
    <x v="1"/>
    <n v="4.91455087086645E-2"/>
    <s v="Fixed"/>
    <n v="611"/>
    <n v="10"/>
    <n v="4.7500000000000001E-2"/>
    <n v="0.01"/>
    <n v="0"/>
    <s v="Simple"/>
    <n v="0.1"/>
    <n v="10"/>
    <n v="15"/>
    <x v="11"/>
  </r>
  <r>
    <s v="N"/>
    <x v="2"/>
    <s v="Female"/>
    <n v="178616.39480364"/>
    <n v="1.37385859134291"/>
    <n v="137397.22677203"/>
    <x v="1"/>
    <n v="0.14743652612599301"/>
    <s v="Indexed"/>
    <n v="612"/>
    <n v="10"/>
    <n v="4.7500000000000001E-2"/>
    <n v="0.01"/>
    <n v="0"/>
    <s v="Simple"/>
    <n v="0.1"/>
    <n v="10"/>
    <n v="15"/>
    <x v="11"/>
  </r>
  <r>
    <s v="N"/>
    <x v="2"/>
    <s v="Female"/>
    <n v="46708.194376439402"/>
    <n v="0.35926407651845799"/>
    <n v="35929.380289568799"/>
    <x v="1"/>
    <n v="3.8554657471675503E-2"/>
    <s v="Fixed"/>
    <n v="613"/>
    <n v="10"/>
    <n v="4.7500000000000001E-2"/>
    <n v="0.01"/>
    <n v="0"/>
    <s v="Simple"/>
    <n v="0.1"/>
    <n v="10"/>
    <n v="20"/>
    <x v="12"/>
  </r>
  <r>
    <s v="N"/>
    <x v="2"/>
    <s v="Female"/>
    <n v="140124.58312931799"/>
    <n v="1.0777922295553699"/>
    <n v="107788.140868706"/>
    <x v="1"/>
    <n v="0.115663972415026"/>
    <s v="Indexed"/>
    <n v="614"/>
    <n v="10"/>
    <n v="4.7500000000000001E-2"/>
    <n v="0.01"/>
    <n v="0"/>
    <s v="Simple"/>
    <n v="0.1"/>
    <n v="10"/>
    <n v="20"/>
    <x v="12"/>
  </r>
  <r>
    <s v="N"/>
    <x v="2"/>
    <s v="Female"/>
    <n v="23560.5261188554"/>
    <n v="0.181219821733234"/>
    <n v="18123.481629888702"/>
    <x v="1"/>
    <n v="1.94477227495468E-2"/>
    <s v="Fixed"/>
    <n v="615"/>
    <n v="10"/>
    <n v="4.7500000000000001E-2"/>
    <n v="0.01"/>
    <n v="0"/>
    <s v="Simple"/>
    <n v="0.1"/>
    <n v="10"/>
    <n v="99"/>
    <x v="13"/>
  </r>
  <r>
    <s v="N"/>
    <x v="2"/>
    <s v="Female"/>
    <n v="70681.578356566097"/>
    <n v="0.54365946519970199"/>
    <n v="54370.4448896662"/>
    <x v="1"/>
    <n v="5.8343168248640297E-2"/>
    <s v="Indexed"/>
    <n v="616"/>
    <n v="10"/>
    <n v="4.7500000000000001E-2"/>
    <n v="0.01"/>
    <n v="0"/>
    <s v="Simple"/>
    <n v="0.1"/>
    <n v="10"/>
    <n v="99"/>
    <x v="13"/>
  </r>
  <r>
    <s v="N"/>
    <x v="2"/>
    <s v="Female"/>
    <n v="33820.461881249299"/>
    <n v="0.11869872581122901"/>
    <n v="26015.739908653301"/>
    <x v="2"/>
    <n v="2.1204493912584301E-2"/>
    <s v="Fixed"/>
    <n v="617"/>
    <n v="10"/>
    <n v="4.7500000000000001E-2"/>
    <n v="0.01"/>
    <n v="0"/>
    <s v="Simple"/>
    <n v="0.1"/>
    <n v="10"/>
    <n v="1"/>
    <x v="0"/>
  </r>
  <r>
    <s v="N"/>
    <x v="2"/>
    <s v="Female"/>
    <n v="101461.385643748"/>
    <n v="0.35609617743368699"/>
    <n v="78047.219725959905"/>
    <x v="2"/>
    <n v="6.3613481737752803E-2"/>
    <s v="Indexed"/>
    <n v="618"/>
    <n v="10"/>
    <n v="4.7500000000000001E-2"/>
    <n v="0.01"/>
    <n v="0"/>
    <s v="Simple"/>
    <n v="0.1"/>
    <n v="10"/>
    <n v="1"/>
    <x v="0"/>
  </r>
  <r>
    <s v="N"/>
    <x v="2"/>
    <s v="Female"/>
    <n v="15669.0585555097"/>
    <n v="5.4993255022093603E-2"/>
    <n v="12053.1219657767"/>
    <x v="2"/>
    <n v="9.8240662094694793E-3"/>
    <s v="Fixed"/>
    <n v="619"/>
    <n v="10"/>
    <n v="4.7500000000000001E-2"/>
    <n v="0.01"/>
    <n v="0"/>
    <s v="Simple"/>
    <n v="0.1"/>
    <n v="10"/>
    <n v="2"/>
    <x v="1"/>
  </r>
  <r>
    <s v="N"/>
    <x v="2"/>
    <s v="Female"/>
    <n v="47007.175666529103"/>
    <n v="0.16497976506628101"/>
    <n v="36159.365897330099"/>
    <x v="2"/>
    <n v="2.94721986284084E-2"/>
    <s v="Indexed"/>
    <n v="620"/>
    <n v="10"/>
    <n v="4.7500000000000001E-2"/>
    <n v="0.01"/>
    <n v="0"/>
    <s v="Simple"/>
    <n v="0.1"/>
    <n v="10"/>
    <n v="2"/>
    <x v="1"/>
  </r>
  <r>
    <s v="N"/>
    <x v="2"/>
    <s v="Female"/>
    <n v="7266.5197268083803"/>
    <n v="2.5503100332657399E-2"/>
    <n v="5589.6305590833699"/>
    <x v="2"/>
    <n v="4.5559068310125003E-3"/>
    <s v="Fixed"/>
    <n v="621"/>
    <n v="10"/>
    <n v="4.7500000000000001E-2"/>
    <n v="0.01"/>
    <n v="0"/>
    <s v="Simple"/>
    <n v="0.1"/>
    <n v="10"/>
    <n v="3"/>
    <x v="2"/>
  </r>
  <r>
    <s v="N"/>
    <x v="2"/>
    <s v="Female"/>
    <n v="21799.559180425102"/>
    <n v="7.6509300997972096E-2"/>
    <n v="16768.8916772501"/>
    <x v="2"/>
    <n v="1.3667720493037499E-2"/>
    <s v="Indexed"/>
    <n v="622"/>
    <n v="10"/>
    <n v="4.7500000000000001E-2"/>
    <n v="0.01"/>
    <n v="0"/>
    <s v="Simple"/>
    <n v="0.1"/>
    <n v="10"/>
    <n v="3"/>
    <x v="2"/>
  </r>
  <r>
    <s v="N"/>
    <x v="2"/>
    <s v="Female"/>
    <n v="15661.962136667"/>
    <n v="5.4968348920059598E-2"/>
    <n v="12047.663182051499"/>
    <x v="2"/>
    <n v="9.8196169511867402E-3"/>
    <s v="Fixed"/>
    <n v="623"/>
    <n v="10"/>
    <n v="4.7500000000000001E-2"/>
    <n v="0.01"/>
    <n v="0"/>
    <s v="Simple"/>
    <n v="0.1"/>
    <n v="10"/>
    <n v="4"/>
    <x v="3"/>
  </r>
  <r>
    <s v="N"/>
    <x v="2"/>
    <s v="Female"/>
    <n v="46985.886410001003"/>
    <n v="0.164905046760179"/>
    <n v="36142.989546154597"/>
    <x v="2"/>
    <n v="2.94588508535602E-2"/>
    <s v="Indexed"/>
    <n v="624"/>
    <n v="10"/>
    <n v="4.7500000000000001E-2"/>
    <n v="0.01"/>
    <n v="0"/>
    <s v="Simple"/>
    <n v="0.1"/>
    <n v="10"/>
    <n v="4"/>
    <x v="3"/>
  </r>
  <r>
    <s v="N"/>
    <x v="2"/>
    <s v="Female"/>
    <n v="15706.8389252461"/>
    <n v="5.5125851725359602E-2"/>
    <n v="12082.1837886508"/>
    <x v="2"/>
    <n v="9.8477534560512496E-3"/>
    <s v="Fixed"/>
    <n v="625"/>
    <n v="10"/>
    <n v="4.7500000000000001E-2"/>
    <n v="0.01"/>
    <n v="0"/>
    <s v="Simple"/>
    <n v="0.1"/>
    <n v="10"/>
    <n v="5"/>
    <x v="4"/>
  </r>
  <r>
    <s v="N"/>
    <x v="2"/>
    <s v="Female"/>
    <n v="47120.516775738302"/>
    <n v="0.16537755517607899"/>
    <n v="36246.551365952502"/>
    <x v="2"/>
    <n v="2.9543260368153801E-2"/>
    <s v="Indexed"/>
    <n v="626"/>
    <n v="10"/>
    <n v="4.7500000000000001E-2"/>
    <n v="0.01"/>
    <n v="0"/>
    <s v="Simple"/>
    <n v="0.1"/>
    <n v="10"/>
    <n v="5"/>
    <x v="4"/>
  </r>
  <r>
    <s v="N"/>
    <x v="2"/>
    <s v="Female"/>
    <n v="16405.7716275696"/>
    <n v="5.7578876213460702E-2"/>
    <n v="12619.8243288997"/>
    <x v="2"/>
    <n v="1.0285964923528E-2"/>
    <s v="Fixed"/>
    <n v="627"/>
    <n v="10"/>
    <n v="4.7500000000000001E-2"/>
    <n v="0.01"/>
    <n v="0"/>
    <s v="Simple"/>
    <n v="0.1"/>
    <n v="10"/>
    <n v="6"/>
    <x v="5"/>
  </r>
  <r>
    <s v="N"/>
    <x v="2"/>
    <s v="Female"/>
    <n v="49217.314882708699"/>
    <n v="0.172736628640382"/>
    <n v="37859.472986699002"/>
    <x v="2"/>
    <n v="3.0857894770584E-2"/>
    <s v="Indexed"/>
    <n v="628"/>
    <n v="10"/>
    <n v="4.7500000000000001E-2"/>
    <n v="0.01"/>
    <n v="0"/>
    <s v="Simple"/>
    <n v="0.1"/>
    <n v="10"/>
    <n v="6"/>
    <x v="5"/>
  </r>
  <r>
    <s v="N"/>
    <x v="2"/>
    <s v="Female"/>
    <n v="17676.363627023598"/>
    <n v="6.2038237291694699E-2"/>
    <n v="13597.2027900182"/>
    <x v="2"/>
    <n v="1.1082590954609501E-2"/>
    <s v="Fixed"/>
    <n v="629"/>
    <n v="10"/>
    <n v="4.7500000000000001E-2"/>
    <n v="0.01"/>
    <n v="0"/>
    <s v="Simple"/>
    <n v="0.1"/>
    <n v="10"/>
    <n v="7"/>
    <x v="6"/>
  </r>
  <r>
    <s v="N"/>
    <x v="2"/>
    <s v="Female"/>
    <n v="53029.090881070901"/>
    <n v="0.18611471187508399"/>
    <n v="40791.608370054499"/>
    <x v="2"/>
    <n v="3.3247772863828497E-2"/>
    <s v="Indexed"/>
    <n v="630"/>
    <n v="10"/>
    <n v="4.7500000000000001E-2"/>
    <n v="0.01"/>
    <n v="0"/>
    <s v="Simple"/>
    <n v="0.1"/>
    <n v="10"/>
    <n v="7"/>
    <x v="6"/>
  </r>
  <r>
    <s v="N"/>
    <x v="2"/>
    <s v="Female"/>
    <n v="19448.3943433932"/>
    <n v="6.8257483760591597E-2"/>
    <n v="14960.3033410717"/>
    <x v="2"/>
    <n v="1.21936051882443E-2"/>
    <s v="Fixed"/>
    <n v="631"/>
    <n v="10"/>
    <n v="4.7500000000000001E-2"/>
    <n v="0.01"/>
    <n v="0"/>
    <s v="Simple"/>
    <n v="0.1"/>
    <n v="10"/>
    <n v="8"/>
    <x v="7"/>
  </r>
  <r>
    <s v="N"/>
    <x v="2"/>
    <s v="Female"/>
    <n v="58345.183030179498"/>
    <n v="0.20477245128177499"/>
    <n v="44880.910023215001"/>
    <x v="2"/>
    <n v="3.6580815564732701E-2"/>
    <s v="Indexed"/>
    <n v="632"/>
    <n v="10"/>
    <n v="4.7500000000000001E-2"/>
    <n v="0.01"/>
    <n v="0"/>
    <s v="Simple"/>
    <n v="0.1"/>
    <n v="10"/>
    <n v="8"/>
    <x v="7"/>
  </r>
  <r>
    <s v="N"/>
    <x v="2"/>
    <s v="Female"/>
    <n v="21616.325706286301"/>
    <n v="7.5866211616679405E-2"/>
    <n v="16627.942850989399"/>
    <x v="2"/>
    <n v="1.3552838174144301E-2"/>
    <s v="Fixed"/>
    <n v="633"/>
    <n v="10"/>
    <n v="4.7500000000000001E-2"/>
    <n v="0.01"/>
    <n v="0"/>
    <s v="Simple"/>
    <n v="0.1"/>
    <n v="10"/>
    <n v="9"/>
    <x v="8"/>
  </r>
  <r>
    <s v="N"/>
    <x v="2"/>
    <s v="Female"/>
    <n v="64848.977118858798"/>
    <n v="0.22759863485003801"/>
    <n v="49883.828552968298"/>
    <x v="2"/>
    <n v="4.0658514522432798E-2"/>
    <s v="Indexed"/>
    <n v="634"/>
    <n v="10"/>
    <n v="4.7500000000000001E-2"/>
    <n v="0.01"/>
    <n v="0"/>
    <s v="Simple"/>
    <n v="0.1"/>
    <n v="10"/>
    <n v="9"/>
    <x v="8"/>
  </r>
  <r>
    <s v="N"/>
    <x v="2"/>
    <s v="Female"/>
    <n v="23991.537169642201"/>
    <n v="8.4202424623541994E-2"/>
    <n v="18455.0285920325"/>
    <x v="2"/>
    <n v="1.50420300483615E-2"/>
    <s v="Fixed"/>
    <n v="635"/>
    <n v="10"/>
    <n v="4.7500000000000001E-2"/>
    <n v="0.01"/>
    <n v="0"/>
    <s v="Simple"/>
    <n v="0.1"/>
    <n v="10"/>
    <n v="10"/>
    <x v="9"/>
  </r>
  <r>
    <s v="N"/>
    <x v="2"/>
    <s v="Female"/>
    <n v="71974.611508926595"/>
    <n v="0.25260727387062598"/>
    <n v="55365.085776097403"/>
    <x v="2"/>
    <n v="4.5126090145084501E-2"/>
    <s v="Indexed"/>
    <n v="636"/>
    <n v="10"/>
    <n v="4.7500000000000001E-2"/>
    <n v="0.01"/>
    <n v="0"/>
    <s v="Simple"/>
    <n v="0.1"/>
    <n v="10"/>
    <n v="10"/>
    <x v="9"/>
  </r>
  <r>
    <s v="N"/>
    <x v="2"/>
    <s v="Female"/>
    <n v="68649.782135427406"/>
    <n v="0.24093821353786599"/>
    <n v="52807.5247195595"/>
    <x v="2"/>
    <n v="4.3041514113618999E-2"/>
    <s v="Fixed"/>
    <n v="637"/>
    <n v="10"/>
    <n v="4.7500000000000001E-2"/>
    <n v="0.01"/>
    <n v="0"/>
    <s v="Simple"/>
    <n v="0.1"/>
    <n v="10"/>
    <n v="12"/>
    <x v="10"/>
  </r>
  <r>
    <s v="N"/>
    <x v="2"/>
    <s v="Female"/>
    <n v="205949.34640628201"/>
    <n v="0.72281464061359801"/>
    <n v="158422.57415867801"/>
    <x v="2"/>
    <n v="0.12912454234085699"/>
    <s v="Indexed"/>
    <n v="638"/>
    <n v="10"/>
    <n v="4.7500000000000001E-2"/>
    <n v="0.01"/>
    <n v="0"/>
    <s v="Simple"/>
    <n v="0.1"/>
    <n v="10"/>
    <n v="12"/>
    <x v="10"/>
  </r>
  <r>
    <s v="N"/>
    <x v="2"/>
    <s v="Female"/>
    <n v="74820.042626671697"/>
    <n v="0.262593803600642"/>
    <n v="57553.878943593598"/>
    <x v="2"/>
    <n v="4.6910096733366997E-2"/>
    <s v="Fixed"/>
    <n v="639"/>
    <n v="10"/>
    <n v="4.7500000000000001E-2"/>
    <n v="0.01"/>
    <n v="0"/>
    <s v="Simple"/>
    <n v="0.1"/>
    <n v="10"/>
    <n v="15"/>
    <x v="11"/>
  </r>
  <r>
    <s v="N"/>
    <x v="2"/>
    <s v="Female"/>
    <n v="224460.127880015"/>
    <n v="0.78778141080192599"/>
    <n v="172661.636830781"/>
    <x v="2"/>
    <n v="0.140730290200101"/>
    <s v="Indexed"/>
    <n v="640"/>
    <n v="10"/>
    <n v="4.7500000000000001E-2"/>
    <n v="0.01"/>
    <n v="0"/>
    <s v="Simple"/>
    <n v="0.1"/>
    <n v="10"/>
    <n v="15"/>
    <x v="11"/>
  </r>
  <r>
    <s v="N"/>
    <x v="2"/>
    <s v="Female"/>
    <n v="49836.699971348004"/>
    <n v="0.17491046710143299"/>
    <n v="38335.923054883002"/>
    <x v="2"/>
    <n v="3.1246232085068701E-2"/>
    <s v="Fixed"/>
    <n v="641"/>
    <n v="10"/>
    <n v="4.7500000000000001E-2"/>
    <n v="0.01"/>
    <n v="0"/>
    <s v="Simple"/>
    <n v="0.1"/>
    <n v="10"/>
    <n v="20"/>
    <x v="12"/>
  </r>
  <r>
    <s v="N"/>
    <x v="2"/>
    <s v="Female"/>
    <n v="149510.099914044"/>
    <n v="0.52473140130429896"/>
    <n v="115007.769164649"/>
    <x v="2"/>
    <n v="9.37386962552062E-2"/>
    <s v="Indexed"/>
    <n v="642"/>
    <n v="10"/>
    <n v="4.7500000000000001E-2"/>
    <n v="0.01"/>
    <n v="0"/>
    <s v="Simple"/>
    <n v="0.1"/>
    <n v="10"/>
    <n v="20"/>
    <x v="12"/>
  </r>
  <r>
    <s v="N"/>
    <x v="2"/>
    <s v="Female"/>
    <n v="18171.9189289764"/>
    <n v="6.3777473825995606E-2"/>
    <n v="13978.399176135699"/>
    <x v="2"/>
    <n v="1.1393290418753499E-2"/>
    <s v="Fixed"/>
    <n v="643"/>
    <n v="10"/>
    <n v="4.7500000000000001E-2"/>
    <n v="0.01"/>
    <n v="0"/>
    <s v="Simple"/>
    <n v="0.1"/>
    <n v="10"/>
    <n v="99"/>
    <x v="13"/>
  </r>
  <r>
    <s v="N"/>
    <x v="2"/>
    <s v="Female"/>
    <n v="54515.756786929298"/>
    <n v="0.19133242147798701"/>
    <n v="41935.197528407203"/>
    <x v="2"/>
    <n v="3.4179871256260499E-2"/>
    <s v="Indexed"/>
    <n v="644"/>
    <n v="10"/>
    <n v="4.7500000000000001E-2"/>
    <n v="0.01"/>
    <n v="0"/>
    <s v="Simple"/>
    <n v="0.1"/>
    <n v="10"/>
    <n v="99"/>
    <x v="13"/>
  </r>
  <r>
    <s v="N"/>
    <x v="2"/>
    <s v="Female"/>
    <n v="5768.1647287097603"/>
    <n v="8.3674245001956901E-2"/>
    <n v="4437.0497913152003"/>
    <x v="3"/>
    <n v="1.1545143290309199E-2"/>
    <s v="Fixed"/>
    <n v="645"/>
    <n v="10"/>
    <n v="4.7500000000000001E-2"/>
    <n v="0.01"/>
    <n v="0"/>
    <s v="Simple"/>
    <n v="0.1"/>
    <n v="10"/>
    <n v="1"/>
    <x v="0"/>
  </r>
  <r>
    <s v="N"/>
    <x v="2"/>
    <s v="Female"/>
    <n v="17304.494186129301"/>
    <n v="0.25102273500587102"/>
    <n v="13311.1493739456"/>
    <x v="3"/>
    <n v="3.46354298709277E-2"/>
    <s v="Indexed"/>
    <n v="646"/>
    <n v="10"/>
    <n v="4.7500000000000001E-2"/>
    <n v="0.01"/>
    <n v="0"/>
    <s v="Simple"/>
    <n v="0.1"/>
    <n v="10"/>
    <n v="1"/>
    <x v="0"/>
  </r>
  <r>
    <s v="N"/>
    <x v="2"/>
    <s v="Female"/>
    <n v="2992.67573195671"/>
    <n v="4.3412401376264002E-2"/>
    <n v="2302.05825535132"/>
    <x v="3"/>
    <n v="5.9899243124770796E-3"/>
    <s v="Fixed"/>
    <n v="647"/>
    <n v="10"/>
    <n v="4.7500000000000001E-2"/>
    <n v="0.01"/>
    <n v="0"/>
    <s v="Simple"/>
    <n v="0.1"/>
    <n v="10"/>
    <n v="2"/>
    <x v="1"/>
  </r>
  <r>
    <s v="N"/>
    <x v="2"/>
    <s v="Female"/>
    <n v="8978.0271958701396"/>
    <n v="0.130237204128792"/>
    <n v="6906.1747660539604"/>
    <x v="3"/>
    <n v="1.7969772937431201E-2"/>
    <s v="Indexed"/>
    <n v="648"/>
    <n v="10"/>
    <n v="4.7500000000000001E-2"/>
    <n v="0.01"/>
    <n v="0"/>
    <s v="Simple"/>
    <n v="0.1"/>
    <n v="10"/>
    <n v="2"/>
    <x v="1"/>
  </r>
  <r>
    <s v="N"/>
    <x v="2"/>
    <s v="Female"/>
    <n v="1537.5668099437901"/>
    <n v="2.2304276665637501E-2"/>
    <n v="1182.7436999567601"/>
    <x v="3"/>
    <n v="3.0774830425474801E-3"/>
    <s v="Fixed"/>
    <n v="649"/>
    <n v="10"/>
    <n v="4.7500000000000001E-2"/>
    <n v="0.01"/>
    <n v="0"/>
    <s v="Simple"/>
    <n v="0.1"/>
    <n v="10"/>
    <n v="3"/>
    <x v="2"/>
  </r>
  <r>
    <s v="N"/>
    <x v="2"/>
    <s v="Female"/>
    <n v="4612.7004298313796"/>
    <n v="6.6912829996912407E-2"/>
    <n v="3548.2310998702901"/>
    <x v="3"/>
    <n v="9.2324491276424298E-3"/>
    <s v="Indexed"/>
    <n v="650"/>
    <n v="10"/>
    <n v="4.7500000000000001E-2"/>
    <n v="0.01"/>
    <n v="0"/>
    <s v="Simple"/>
    <n v="0.1"/>
    <n v="10"/>
    <n v="3"/>
    <x v="2"/>
  </r>
  <r>
    <s v="N"/>
    <x v="2"/>
    <s v="Female"/>
    <n v="3370.9123281304501"/>
    <n v="4.8899183239379598E-2"/>
    <n v="2593.0094831772699"/>
    <x v="3"/>
    <n v="6.7469754554047197E-3"/>
    <s v="Fixed"/>
    <n v="651"/>
    <n v="10"/>
    <n v="4.7500000000000001E-2"/>
    <n v="0.01"/>
    <n v="0"/>
    <s v="Simple"/>
    <n v="0.1"/>
    <n v="10"/>
    <n v="4"/>
    <x v="3"/>
  </r>
  <r>
    <s v="N"/>
    <x v="2"/>
    <s v="Female"/>
    <n v="10112.7369843914"/>
    <n v="0.146697549718139"/>
    <n v="7779.0284495318201"/>
    <x v="3"/>
    <n v="2.0240926366214201E-2"/>
    <s v="Indexed"/>
    <n v="652"/>
    <n v="10"/>
    <n v="4.7500000000000001E-2"/>
    <n v="0.01"/>
    <n v="0"/>
    <s v="Simple"/>
    <n v="0.1"/>
    <n v="10"/>
    <n v="4"/>
    <x v="3"/>
  </r>
  <r>
    <s v="N"/>
    <x v="2"/>
    <s v="Female"/>
    <n v="3441.6308648866102"/>
    <n v="4.9925041627449297E-2"/>
    <n v="2647.4083576050898"/>
    <x v="3"/>
    <n v="6.8885205877874996E-3"/>
    <s v="Fixed"/>
    <n v="653"/>
    <n v="10"/>
    <n v="4.7500000000000001E-2"/>
    <n v="0.01"/>
    <n v="0"/>
    <s v="Simple"/>
    <n v="0.1"/>
    <n v="10"/>
    <n v="5"/>
    <x v="4"/>
  </r>
  <r>
    <s v="N"/>
    <x v="2"/>
    <s v="Female"/>
    <n v="10324.892594659799"/>
    <n v="0.14977512488234801"/>
    <n v="7942.2250728152703"/>
    <x v="3"/>
    <n v="2.0665561763362501E-2"/>
    <s v="Indexed"/>
    <n v="654"/>
    <n v="10"/>
    <n v="4.7500000000000001E-2"/>
    <n v="0.01"/>
    <n v="0"/>
    <s v="Simple"/>
    <n v="0.1"/>
    <n v="10"/>
    <n v="5"/>
    <x v="4"/>
  </r>
  <r>
    <s v="N"/>
    <x v="2"/>
    <s v="Female"/>
    <n v="3666.1514644131698"/>
    <n v="5.3181985999940097E-2"/>
    <n v="2820.1165110870502"/>
    <x v="3"/>
    <n v="7.3379048573210103E-3"/>
    <s v="Fixed"/>
    <n v="655"/>
    <n v="10"/>
    <n v="4.7500000000000001E-2"/>
    <n v="0.01"/>
    <n v="0"/>
    <s v="Simple"/>
    <n v="0.1"/>
    <n v="10"/>
    <n v="6"/>
    <x v="5"/>
  </r>
  <r>
    <s v="N"/>
    <x v="2"/>
    <s v="Female"/>
    <n v="10998.454393239501"/>
    <n v="0.15954595799981999"/>
    <n v="8460.3495332611492"/>
    <x v="3"/>
    <n v="2.2013714571963001E-2"/>
    <s v="Indexed"/>
    <n v="656"/>
    <n v="10"/>
    <n v="4.7500000000000001E-2"/>
    <n v="0.01"/>
    <n v="0"/>
    <s v="Simple"/>
    <n v="0.1"/>
    <n v="10"/>
    <n v="6"/>
    <x v="5"/>
  </r>
  <r>
    <s v="N"/>
    <x v="2"/>
    <s v="Female"/>
    <n v="4039.54457613873"/>
    <n v="5.8598507230178301E-2"/>
    <n v="3107.3419816451801"/>
    <x v="3"/>
    <n v="8.0852616304432495E-3"/>
    <s v="Fixed"/>
    <n v="657"/>
    <n v="10"/>
    <n v="4.7500000000000001E-2"/>
    <n v="0.01"/>
    <n v="0"/>
    <s v="Simple"/>
    <n v="0.1"/>
    <n v="10"/>
    <n v="7"/>
    <x v="6"/>
  </r>
  <r>
    <s v="N"/>
    <x v="2"/>
    <s v="Female"/>
    <n v="12118.6337284162"/>
    <n v="0.175795521690535"/>
    <n v="9322.0259449355308"/>
    <x v="3"/>
    <n v="2.4255784891329801E-2"/>
    <s v="Indexed"/>
    <n v="658"/>
    <n v="10"/>
    <n v="4.7500000000000001E-2"/>
    <n v="0.01"/>
    <n v="0"/>
    <s v="Simple"/>
    <n v="0.1"/>
    <n v="10"/>
    <n v="7"/>
    <x v="6"/>
  </r>
  <r>
    <s v="N"/>
    <x v="2"/>
    <s v="Female"/>
    <n v="4562.7841309966898"/>
    <n v="6.6188733370910094E-2"/>
    <n v="3509.8339469205298"/>
    <x v="3"/>
    <n v="9.1325402572005002E-3"/>
    <s v="Fixed"/>
    <n v="659"/>
    <n v="10"/>
    <n v="4.7500000000000001E-2"/>
    <n v="0.01"/>
    <n v="0"/>
    <s v="Simple"/>
    <n v="0.1"/>
    <n v="10"/>
    <n v="8"/>
    <x v="7"/>
  </r>
  <r>
    <s v="N"/>
    <x v="2"/>
    <s v="Female"/>
    <n v="13688.3523929901"/>
    <n v="0.19856620011272999"/>
    <n v="10529.501840761601"/>
    <x v="3"/>
    <n v="2.7397620771601499E-2"/>
    <s v="Indexed"/>
    <n v="660"/>
    <n v="10"/>
    <n v="4.7500000000000001E-2"/>
    <n v="0.01"/>
    <n v="0"/>
    <s v="Simple"/>
    <n v="0.1"/>
    <n v="10"/>
    <n v="8"/>
    <x v="7"/>
  </r>
  <r>
    <s v="N"/>
    <x v="2"/>
    <s v="Female"/>
    <n v="5233.6033454509497"/>
    <n v="7.5919781969936803E-2"/>
    <n v="4025.8487272699599"/>
    <x v="3"/>
    <n v="1.0475203706845E-2"/>
    <s v="Fixed"/>
    <n v="661"/>
    <n v="10"/>
    <n v="4.7500000000000001E-2"/>
    <n v="0.01"/>
    <n v="0"/>
    <s v="Simple"/>
    <n v="0.1"/>
    <n v="10"/>
    <n v="9"/>
    <x v="8"/>
  </r>
  <r>
    <s v="N"/>
    <x v="2"/>
    <s v="Female"/>
    <n v="15700.810036352899"/>
    <n v="0.22775934590981001"/>
    <n v="12077.546181809899"/>
    <x v="3"/>
    <n v="3.1425611120534998E-2"/>
    <s v="Indexed"/>
    <n v="662"/>
    <n v="10"/>
    <n v="4.7500000000000001E-2"/>
    <n v="0.01"/>
    <n v="0"/>
    <s v="Simple"/>
    <n v="0.1"/>
    <n v="10"/>
    <n v="9"/>
    <x v="8"/>
  </r>
  <r>
    <s v="N"/>
    <x v="2"/>
    <s v="Female"/>
    <n v="6035.3336801372498"/>
    <n v="8.7549855590432699E-2"/>
    <n v="4642.56436933635"/>
    <x v="3"/>
    <n v="1.2079889430897E-2"/>
    <s v="Fixed"/>
    <n v="663"/>
    <n v="10"/>
    <n v="4.7500000000000001E-2"/>
    <n v="0.01"/>
    <n v="0"/>
    <s v="Simple"/>
    <n v="0.1"/>
    <n v="10"/>
    <n v="10"/>
    <x v="9"/>
  </r>
  <r>
    <s v="N"/>
    <x v="2"/>
    <s v="Female"/>
    <n v="18106.0010404118"/>
    <n v="0.26264956677129803"/>
    <n v="13927.693108009"/>
    <x v="3"/>
    <n v="3.6239668292690999E-2"/>
    <s v="Indexed"/>
    <n v="664"/>
    <n v="10"/>
    <n v="4.7500000000000001E-2"/>
    <n v="0.01"/>
    <n v="0"/>
    <s v="Simple"/>
    <n v="0.1"/>
    <n v="10"/>
    <n v="10"/>
    <x v="9"/>
  </r>
  <r>
    <s v="N"/>
    <x v="2"/>
    <s v="Female"/>
    <n v="20896.6437025948"/>
    <n v="0.30313123274491299"/>
    <n v="16074.3413096883"/>
    <x v="3"/>
    <n v="4.1825217756386701E-2"/>
    <s v="Fixed"/>
    <n v="665"/>
    <n v="10"/>
    <n v="4.7500000000000001E-2"/>
    <n v="0.01"/>
    <n v="0"/>
    <s v="Simple"/>
    <n v="0.1"/>
    <n v="10"/>
    <n v="12"/>
    <x v="10"/>
  </r>
  <r>
    <s v="N"/>
    <x v="2"/>
    <s v="Female"/>
    <n v="62689.931107784403"/>
    <n v="0.90939369823474003"/>
    <n v="48223.023929064897"/>
    <x v="3"/>
    <n v="0.12547565326915999"/>
    <s v="Indexed"/>
    <n v="666"/>
    <n v="10"/>
    <n v="4.7500000000000001E-2"/>
    <n v="0.01"/>
    <n v="0"/>
    <s v="Simple"/>
    <n v="0.1"/>
    <n v="10"/>
    <n v="12"/>
    <x v="10"/>
  </r>
  <r>
    <s v="N"/>
    <x v="2"/>
    <s v="Female"/>
    <n v="24537.975652219498"/>
    <n v="0.35595318149576"/>
    <n v="18875.365886322699"/>
    <x v="3"/>
    <n v="4.911344565958E-2"/>
    <s v="Fixed"/>
    <n v="667"/>
    <n v="10"/>
    <n v="4.7500000000000001E-2"/>
    <n v="0.01"/>
    <n v="0"/>
    <s v="Simple"/>
    <n v="0.1"/>
    <n v="10"/>
    <n v="15"/>
    <x v="11"/>
  </r>
  <r>
    <s v="N"/>
    <x v="2"/>
    <s v="Female"/>
    <n v="73613.926956658397"/>
    <n v="1.06785954448728"/>
    <n v="56626.097658967999"/>
    <x v="3"/>
    <n v="0.14734033697873999"/>
    <s v="Indexed"/>
    <n v="668"/>
    <n v="10"/>
    <n v="4.7500000000000001E-2"/>
    <n v="0.01"/>
    <n v="0"/>
    <s v="Simple"/>
    <n v="0.1"/>
    <n v="10"/>
    <n v="15"/>
    <x v="11"/>
  </r>
  <r>
    <s v="N"/>
    <x v="2"/>
    <s v="Female"/>
    <n v="22607.598960523901"/>
    <n v="0.327950719734733"/>
    <n v="17390.4607388646"/>
    <x v="3"/>
    <n v="4.52497426347735E-2"/>
    <s v="Fixed"/>
    <n v="669"/>
    <n v="10"/>
    <n v="4.7500000000000001E-2"/>
    <n v="0.01"/>
    <n v="0"/>
    <s v="Simple"/>
    <n v="0.1"/>
    <n v="10"/>
    <n v="20"/>
    <x v="12"/>
  </r>
  <r>
    <s v="N"/>
    <x v="2"/>
    <s v="Female"/>
    <n v="67822.796881571805"/>
    <n v="0.983852159204198"/>
    <n v="52171.382216593702"/>
    <x v="3"/>
    <n v="0.13574922790432001"/>
    <s v="Indexed"/>
    <n v="670"/>
    <n v="10"/>
    <n v="4.7500000000000001E-2"/>
    <n v="0.01"/>
    <n v="0"/>
    <s v="Simple"/>
    <n v="0.1"/>
    <n v="10"/>
    <n v="20"/>
    <x v="12"/>
  </r>
  <r>
    <s v="N"/>
    <x v="2"/>
    <s v="Female"/>
    <n v="16213.986095156501"/>
    <n v="0.23520358880040501"/>
    <n v="12472.296996274201"/>
    <x v="3"/>
    <n v="3.2452747378027003E-2"/>
    <s v="Fixed"/>
    <n v="671"/>
    <n v="10"/>
    <n v="4.7500000000000001E-2"/>
    <n v="0.01"/>
    <n v="0"/>
    <s v="Simple"/>
    <n v="0.1"/>
    <n v="10"/>
    <n v="99"/>
    <x v="13"/>
  </r>
  <r>
    <s v="N"/>
    <x v="2"/>
    <s v="Female"/>
    <n v="48641.958285469598"/>
    <n v="0.70561076640121501"/>
    <n v="37416.890988822699"/>
    <x v="3"/>
    <n v="9.7358242134080994E-2"/>
    <s v="Indexed"/>
    <n v="672"/>
    <n v="10"/>
    <n v="4.7500000000000001E-2"/>
    <n v="0.01"/>
    <n v="0"/>
    <s v="Simple"/>
    <n v="0.1"/>
    <n v="10"/>
    <n v="99"/>
    <x v="13"/>
  </r>
  <r>
    <s v="N"/>
    <x v="2"/>
    <s v="Female"/>
    <n v="19263.615624000999"/>
    <n v="2.67929698346944E-2"/>
    <n v="14818.165864616099"/>
    <x v="4"/>
    <n v="2.9808541105520499E-2"/>
    <s v="Fixed"/>
    <n v="673"/>
    <n v="10"/>
    <n v="4.7500000000000001E-2"/>
    <n v="0.01"/>
    <n v="0"/>
    <s v="Simple"/>
    <n v="0.1"/>
    <n v="10"/>
    <n v="1"/>
    <x v="0"/>
  </r>
  <r>
    <s v="N"/>
    <x v="2"/>
    <s v="Female"/>
    <n v="57790.846872002898"/>
    <n v="8.0378909504083301E-2"/>
    <n v="44454.497593848399"/>
    <x v="4"/>
    <n v="8.9425623316561495E-2"/>
    <s v="Indexed"/>
    <n v="674"/>
    <n v="10"/>
    <n v="4.7500000000000001E-2"/>
    <n v="0.01"/>
    <n v="0"/>
    <s v="Simple"/>
    <n v="0.1"/>
    <n v="10"/>
    <n v="1"/>
    <x v="0"/>
  </r>
  <r>
    <s v="N"/>
    <x v="2"/>
    <s v="Female"/>
    <n v="7844.5221939083704"/>
    <n v="1.0910622938671601E-2"/>
    <n v="6034.2478414679799"/>
    <x v="4"/>
    <n v="1.2138622719348E-2"/>
    <s v="Fixed"/>
    <n v="675"/>
    <n v="10"/>
    <n v="4.7500000000000001E-2"/>
    <n v="0.01"/>
    <n v="0"/>
    <s v="Simple"/>
    <n v="0.1"/>
    <n v="10"/>
    <n v="2"/>
    <x v="1"/>
  </r>
  <r>
    <s v="N"/>
    <x v="2"/>
    <s v="Female"/>
    <n v="23533.566581725099"/>
    <n v="3.2731868816014802E-2"/>
    <n v="18102.743524403901"/>
    <x v="4"/>
    <n v="3.6415868158043999E-2"/>
    <s v="Indexed"/>
    <n v="676"/>
    <n v="10"/>
    <n v="4.7500000000000001E-2"/>
    <n v="0.01"/>
    <n v="0"/>
    <s v="Simple"/>
    <n v="0.1"/>
    <n v="10"/>
    <n v="2"/>
    <x v="1"/>
  </r>
  <r>
    <s v="N"/>
    <x v="2"/>
    <s v="Female"/>
    <n v="3228.1884658331601"/>
    <n v="4.4899544236136598E-3"/>
    <n v="2483.2218967947401"/>
    <x v="4"/>
    <n v="4.9953025672014898E-3"/>
    <s v="Fixed"/>
    <n v="677"/>
    <n v="10"/>
    <n v="4.7500000000000001E-2"/>
    <n v="0.01"/>
    <n v="0"/>
    <s v="Simple"/>
    <n v="0.1"/>
    <n v="10"/>
    <n v="3"/>
    <x v="2"/>
  </r>
  <r>
    <s v="N"/>
    <x v="2"/>
    <s v="Female"/>
    <n v="9684.5653974994802"/>
    <n v="1.3469863270840999E-2"/>
    <n v="7449.6656903842104"/>
    <x v="4"/>
    <n v="1.49859077016045E-2"/>
    <s v="Indexed"/>
    <n v="678"/>
    <n v="10"/>
    <n v="4.7500000000000001E-2"/>
    <n v="0.01"/>
    <n v="0"/>
    <s v="Simple"/>
    <n v="0.1"/>
    <n v="10"/>
    <n v="3"/>
    <x v="2"/>
  </r>
  <r>
    <s v="N"/>
    <x v="2"/>
    <s v="Female"/>
    <n v="6907.9919665268399"/>
    <n v="9.6080416049655198E-3"/>
    <n v="5313.8399742514202"/>
    <x v="4"/>
    <n v="1.06894347618868E-2"/>
    <s v="Fixed"/>
    <n v="679"/>
    <n v="10"/>
    <n v="4.7500000000000001E-2"/>
    <n v="0.01"/>
    <n v="0"/>
    <s v="Simple"/>
    <n v="0.1"/>
    <n v="10"/>
    <n v="4"/>
    <x v="3"/>
  </r>
  <r>
    <s v="N"/>
    <x v="2"/>
    <s v="Female"/>
    <n v="20723.975899580499"/>
    <n v="2.8824124814896601E-2"/>
    <n v="15941.5199227543"/>
    <x v="4"/>
    <n v="3.20683042856603E-2"/>
    <s v="Indexed"/>
    <n v="680"/>
    <n v="10"/>
    <n v="4.7500000000000001E-2"/>
    <n v="0.01"/>
    <n v="0"/>
    <s v="Simple"/>
    <n v="0.1"/>
    <n v="10"/>
    <n v="4"/>
    <x v="3"/>
  </r>
  <r>
    <s v="N"/>
    <x v="2"/>
    <s v="Female"/>
    <n v="6875.5717149214397"/>
    <n v="9.5629496118396599E-3"/>
    <n v="5288.9013191703398"/>
    <x v="4"/>
    <n v="1.06392676270407E-2"/>
    <s v="Fixed"/>
    <n v="681"/>
    <n v="10"/>
    <n v="4.7500000000000001E-2"/>
    <n v="0.01"/>
    <n v="0"/>
    <s v="Simple"/>
    <n v="0.1"/>
    <n v="10"/>
    <n v="5"/>
    <x v="4"/>
  </r>
  <r>
    <s v="N"/>
    <x v="2"/>
    <s v="Female"/>
    <n v="20626.715144764301"/>
    <n v="2.8688848835519001E-2"/>
    <n v="15866.703957510999"/>
    <x v="4"/>
    <n v="3.1917802881122198E-2"/>
    <s v="Indexed"/>
    <n v="682"/>
    <n v="10"/>
    <n v="4.7500000000000001E-2"/>
    <n v="0.01"/>
    <n v="0"/>
    <s v="Simple"/>
    <n v="0.1"/>
    <n v="10"/>
    <n v="5"/>
    <x v="4"/>
  </r>
  <r>
    <s v="N"/>
    <x v="2"/>
    <s v="Female"/>
    <n v="7122.1750109828899"/>
    <n v="9.9059399829867292E-3"/>
    <n v="5478.5961622945297"/>
    <x v="4"/>
    <n v="1.1020861852698301E-2"/>
    <s v="Fixed"/>
    <n v="683"/>
    <n v="10"/>
    <n v="4.7500000000000001E-2"/>
    <n v="0.01"/>
    <n v="0"/>
    <s v="Simple"/>
    <n v="0.1"/>
    <n v="10"/>
    <n v="6"/>
    <x v="5"/>
  </r>
  <r>
    <s v="N"/>
    <x v="2"/>
    <s v="Female"/>
    <n v="21366.525032948699"/>
    <n v="2.9717819948960202E-2"/>
    <n v="16435.788486883601"/>
    <x v="4"/>
    <n v="3.3062585558094798E-2"/>
    <s v="Indexed"/>
    <n v="684"/>
    <n v="10"/>
    <n v="4.7500000000000001E-2"/>
    <n v="0.01"/>
    <n v="0"/>
    <s v="Simple"/>
    <n v="0.1"/>
    <n v="10"/>
    <n v="6"/>
    <x v="5"/>
  </r>
  <r>
    <s v="N"/>
    <x v="2"/>
    <s v="Female"/>
    <n v="7601.7141061146704"/>
    <n v="1.05729111664449E-2"/>
    <n v="5847.4723893189803"/>
    <x v="4"/>
    <n v="1.1762901203355301E-2"/>
    <s v="Fixed"/>
    <n v="685"/>
    <n v="10"/>
    <n v="4.7500000000000001E-2"/>
    <n v="0.01"/>
    <n v="0"/>
    <s v="Simple"/>
    <n v="0.1"/>
    <n v="10"/>
    <n v="7"/>
    <x v="6"/>
  </r>
  <r>
    <s v="N"/>
    <x v="2"/>
    <s v="Female"/>
    <n v="22805.142318343998"/>
    <n v="3.17187334993346E-2"/>
    <n v="17542.417167956901"/>
    <x v="4"/>
    <n v="3.5288703610065801E-2"/>
    <s v="Indexed"/>
    <n v="686"/>
    <n v="10"/>
    <n v="4.7500000000000001E-2"/>
    <n v="0.01"/>
    <n v="0"/>
    <s v="Simple"/>
    <n v="0.1"/>
    <n v="10"/>
    <n v="7"/>
    <x v="6"/>
  </r>
  <r>
    <s v="N"/>
    <x v="2"/>
    <s v="Female"/>
    <n v="8271.9881902656507"/>
    <n v="1.15051677930389E-2"/>
    <n v="6363.0678386658901"/>
    <x v="4"/>
    <n v="1.28000840967102E-2"/>
    <s v="Fixed"/>
    <n v="687"/>
    <n v="10"/>
    <n v="4.7500000000000001E-2"/>
    <n v="0.01"/>
    <n v="0"/>
    <s v="Simple"/>
    <n v="0.1"/>
    <n v="10"/>
    <n v="8"/>
    <x v="7"/>
  </r>
  <r>
    <s v="N"/>
    <x v="2"/>
    <s v="Female"/>
    <n v="24815.964570797001"/>
    <n v="3.4515503379116602E-2"/>
    <n v="19089.203515997699"/>
    <x v="4"/>
    <n v="3.84002522901307E-2"/>
    <s v="Indexed"/>
    <n v="688"/>
    <n v="10"/>
    <n v="4.7500000000000001E-2"/>
    <n v="0.01"/>
    <n v="0"/>
    <s v="Simple"/>
    <n v="0.1"/>
    <n v="10"/>
    <n v="8"/>
    <x v="7"/>
  </r>
  <r>
    <s v="N"/>
    <x v="2"/>
    <s v="Female"/>
    <n v="9073.7028093400004"/>
    <n v="1.2620239647884701E-2"/>
    <n v="6979.7713917999999"/>
    <x v="4"/>
    <n v="1.40406582258888E-2"/>
    <s v="Fixed"/>
    <n v="689"/>
    <n v="10"/>
    <n v="4.7500000000000001E-2"/>
    <n v="0.01"/>
    <n v="0"/>
    <s v="Simple"/>
    <n v="0.1"/>
    <n v="10"/>
    <n v="9"/>
    <x v="8"/>
  </r>
  <r>
    <s v="N"/>
    <x v="2"/>
    <s v="Female"/>
    <n v="27221.108428020001"/>
    <n v="3.7860718943654198E-2"/>
    <n v="20939.314175399999"/>
    <x v="4"/>
    <n v="4.2121974677666298E-2"/>
    <s v="Indexed"/>
    <n v="690"/>
    <n v="10"/>
    <n v="4.7500000000000001E-2"/>
    <n v="0.01"/>
    <n v="0"/>
    <s v="Simple"/>
    <n v="0.1"/>
    <n v="10"/>
    <n v="9"/>
    <x v="8"/>
  </r>
  <r>
    <s v="N"/>
    <x v="2"/>
    <s v="Female"/>
    <n v="9911.3962134336107"/>
    <n v="1.37853529134671E-2"/>
    <n v="7624.1509334104703"/>
    <x v="4"/>
    <n v="1.53369059686353E-2"/>
    <s v="Fixed"/>
    <n v="691"/>
    <n v="10"/>
    <n v="4.7500000000000001E-2"/>
    <n v="0.01"/>
    <n v="0"/>
    <s v="Simple"/>
    <n v="0.1"/>
    <n v="10"/>
    <n v="10"/>
    <x v="9"/>
  </r>
  <r>
    <s v="N"/>
    <x v="2"/>
    <s v="Female"/>
    <n v="29734.188640300901"/>
    <n v="4.13560587404012E-2"/>
    <n v="22872.4528002314"/>
    <x v="4"/>
    <n v="4.6010717905905801E-2"/>
    <s v="Indexed"/>
    <n v="692"/>
    <n v="10"/>
    <n v="4.7500000000000001E-2"/>
    <n v="0.01"/>
    <n v="0"/>
    <s v="Simple"/>
    <n v="0.1"/>
    <n v="10"/>
    <n v="10"/>
    <x v="9"/>
  </r>
  <r>
    <s v="N"/>
    <x v="2"/>
    <s v="Female"/>
    <n v="25816.435468701999"/>
    <n v="3.5907017158838199E-2"/>
    <n v="19858.7965143861"/>
    <x v="4"/>
    <n v="3.9948382115142497E-2"/>
    <s v="Fixed"/>
    <n v="693"/>
    <n v="10"/>
    <n v="4.7500000000000001E-2"/>
    <n v="0.01"/>
    <n v="0"/>
    <s v="Simple"/>
    <n v="0.1"/>
    <n v="10"/>
    <n v="12"/>
    <x v="10"/>
  </r>
  <r>
    <s v="N"/>
    <x v="2"/>
    <s v="Female"/>
    <n v="77449.306406105898"/>
    <n v="0.10772105147651501"/>
    <n v="59576.389543158402"/>
    <x v="4"/>
    <n v="0.11984514634542701"/>
    <s v="Indexed"/>
    <n v="694"/>
    <n v="10"/>
    <n v="4.7500000000000001E-2"/>
    <n v="0.01"/>
    <n v="0"/>
    <s v="Simple"/>
    <n v="0.1"/>
    <n v="10"/>
    <n v="12"/>
    <x v="10"/>
  </r>
  <r>
    <s v="N"/>
    <x v="2"/>
    <s v="Female"/>
    <n v="28290.687413373998"/>
    <n v="3.9348352316836102E-2"/>
    <n v="21762.067241056899"/>
    <x v="4"/>
    <n v="4.3777042437157999E-2"/>
    <s v="Fixed"/>
    <n v="695"/>
    <n v="10"/>
    <n v="4.7500000000000001E-2"/>
    <n v="0.01"/>
    <n v="0"/>
    <s v="Simple"/>
    <n v="0.1"/>
    <n v="10"/>
    <n v="15"/>
    <x v="11"/>
  </r>
  <r>
    <s v="N"/>
    <x v="2"/>
    <s v="Female"/>
    <n v="84872.062240122003"/>
    <n v="0.118045056950508"/>
    <n v="65286.201723170801"/>
    <x v="4"/>
    <n v="0.13133112731147401"/>
    <s v="Indexed"/>
    <n v="696"/>
    <n v="10"/>
    <n v="4.7500000000000001E-2"/>
    <n v="0.01"/>
    <n v="0"/>
    <s v="Simple"/>
    <n v="0.1"/>
    <n v="10"/>
    <n v="15"/>
    <x v="11"/>
  </r>
  <r>
    <s v="N"/>
    <x v="2"/>
    <s v="Female"/>
    <n v="16585.429187857499"/>
    <n v="2.30679905890602E-2"/>
    <n v="12758.0224521981"/>
    <x v="4"/>
    <n v="2.5664312315439999E-2"/>
    <s v="Fixed"/>
    <n v="697"/>
    <n v="10"/>
    <n v="4.7500000000000001E-2"/>
    <n v="0.01"/>
    <n v="0"/>
    <s v="Simple"/>
    <n v="0.1"/>
    <n v="10"/>
    <n v="20"/>
    <x v="12"/>
  </r>
  <r>
    <s v="N"/>
    <x v="2"/>
    <s v="Female"/>
    <n v="49756.287563572601"/>
    <n v="6.92039717671806E-2"/>
    <n v="38274.0673565943"/>
    <x v="4"/>
    <n v="7.6992936946320006E-2"/>
    <s v="Indexed"/>
    <n v="698"/>
    <n v="10"/>
    <n v="4.7500000000000001E-2"/>
    <n v="0.01"/>
    <n v="0"/>
    <s v="Simple"/>
    <n v="0.1"/>
    <n v="10"/>
    <n v="20"/>
    <x v="12"/>
  </r>
  <r>
    <s v="N"/>
    <x v="2"/>
    <s v="Female"/>
    <n v="4767.7895097645196"/>
    <n v="6.6313221259530902E-3"/>
    <n v="3667.5303921265499"/>
    <x v="4"/>
    <n v="7.3776830039742596E-3"/>
    <s v="Fixed"/>
    <n v="699"/>
    <n v="10"/>
    <n v="4.7500000000000001E-2"/>
    <n v="0.01"/>
    <n v="0"/>
    <s v="Simple"/>
    <n v="0.1"/>
    <n v="10"/>
    <n v="99"/>
    <x v="13"/>
  </r>
  <r>
    <s v="N"/>
    <x v="2"/>
    <s v="Female"/>
    <n v="14303.368529293601"/>
    <n v="1.9893966377859298E-2"/>
    <n v="11002.591176379699"/>
    <x v="4"/>
    <n v="2.2133049011922801E-2"/>
    <s v="Indexed"/>
    <n v="700"/>
    <n v="10"/>
    <n v="4.7500000000000001E-2"/>
    <n v="0.01"/>
    <n v="0"/>
    <s v="Simple"/>
    <n v="0.1"/>
    <n v="10"/>
    <n v="99"/>
    <x v="13"/>
  </r>
  <r>
    <s v="N"/>
    <x v="2"/>
    <s v="Male"/>
    <n v="1288.40219029328"/>
    <n v="4.2276628705637601E-2"/>
    <n v="991.07860791790904"/>
    <x v="0"/>
    <n v="7.3433932900263997E-3"/>
    <s v="Fixed"/>
    <n v="701"/>
    <n v="10"/>
    <n v="4.7500000000000001E-2"/>
    <n v="0.01"/>
    <n v="0"/>
    <s v="Simple"/>
    <n v="0.1"/>
    <n v="10"/>
    <n v="1"/>
    <x v="0"/>
  </r>
  <r>
    <s v="N"/>
    <x v="2"/>
    <s v="Male"/>
    <n v="3865.20657087984"/>
    <n v="0.12682988611691301"/>
    <n v="2973.2358237537301"/>
    <x v="0"/>
    <n v="2.20301798700792E-2"/>
    <s v="Indexed"/>
    <n v="702"/>
    <n v="10"/>
    <n v="4.7500000000000001E-2"/>
    <n v="0.01"/>
    <n v="0"/>
    <s v="Simple"/>
    <n v="0.1"/>
    <n v="10"/>
    <n v="1"/>
    <x v="0"/>
  </r>
  <r>
    <s v="N"/>
    <x v="2"/>
    <s v="Male"/>
    <n v="688.826720338982"/>
    <n v="2.26026249549174E-2"/>
    <n v="529.86670795306304"/>
    <x v="0"/>
    <n v="3.9260454182996497E-3"/>
    <s v="Fixed"/>
    <n v="703"/>
    <n v="10"/>
    <n v="4.7500000000000001E-2"/>
    <n v="0.01"/>
    <n v="0"/>
    <s v="Simple"/>
    <n v="0.1"/>
    <n v="10"/>
    <n v="2"/>
    <x v="1"/>
  </r>
  <r>
    <s v="N"/>
    <x v="2"/>
    <s v="Male"/>
    <n v="2066.4801610169502"/>
    <n v="6.7807874864752302E-2"/>
    <n v="1589.60012385919"/>
    <x v="0"/>
    <n v="1.1778136254898999E-2"/>
    <s v="Indexed"/>
    <n v="704"/>
    <n v="10"/>
    <n v="4.7500000000000001E-2"/>
    <n v="0.01"/>
    <n v="0"/>
    <s v="Simple"/>
    <n v="0.1"/>
    <n v="10"/>
    <n v="2"/>
    <x v="1"/>
  </r>
  <r>
    <s v="N"/>
    <x v="2"/>
    <s v="Male"/>
    <n v="363.04737536981798"/>
    <n v="1.19127545782674E-2"/>
    <n v="279.26721182293699"/>
    <x v="0"/>
    <n v="2.0692293759959702E-3"/>
    <s v="Fixed"/>
    <n v="705"/>
    <n v="10"/>
    <n v="4.7500000000000001E-2"/>
    <n v="0.01"/>
    <n v="0"/>
    <s v="Simple"/>
    <n v="0.1"/>
    <n v="10"/>
    <n v="3"/>
    <x v="2"/>
  </r>
  <r>
    <s v="N"/>
    <x v="2"/>
    <s v="Male"/>
    <n v="1089.1421261094499"/>
    <n v="3.5738263734802198E-2"/>
    <n v="837.80163546880999"/>
    <x v="0"/>
    <n v="6.20768812798792E-3"/>
    <s v="Indexed"/>
    <n v="706"/>
    <n v="10"/>
    <n v="4.7500000000000001E-2"/>
    <n v="0.01"/>
    <n v="0"/>
    <s v="Simple"/>
    <n v="0.1"/>
    <n v="10"/>
    <n v="3"/>
    <x v="2"/>
  </r>
  <r>
    <s v="N"/>
    <x v="2"/>
    <s v="Male"/>
    <n v="804.17156907072604"/>
    <n v="2.6387461227067699E-2"/>
    <n v="618.59351466978899"/>
    <x v="0"/>
    <n v="4.58346636542097E-3"/>
    <s v="Fixed"/>
    <n v="707"/>
    <n v="10"/>
    <n v="4.7500000000000001E-2"/>
    <n v="0.01"/>
    <n v="0"/>
    <s v="Simple"/>
    <n v="0.1"/>
    <n v="10"/>
    <n v="4"/>
    <x v="3"/>
  </r>
  <r>
    <s v="N"/>
    <x v="2"/>
    <s v="Male"/>
    <n v="2412.5147072121799"/>
    <n v="7.9162383681203097E-2"/>
    <n v="1855.78054400937"/>
    <x v="0"/>
    <n v="1.37503990962629E-2"/>
    <s v="Indexed"/>
    <n v="708"/>
    <n v="10"/>
    <n v="4.7500000000000001E-2"/>
    <n v="0.01"/>
    <n v="0"/>
    <s v="Simple"/>
    <n v="0.1"/>
    <n v="10"/>
    <n v="4"/>
    <x v="3"/>
  </r>
  <r>
    <s v="N"/>
    <x v="2"/>
    <s v="Male"/>
    <n v="829.98632956507299"/>
    <n v="2.7234526726309102E-2"/>
    <n v="638.45102274236399"/>
    <x v="0"/>
    <n v="4.7306004982453501E-3"/>
    <s v="Fixed"/>
    <n v="709"/>
    <n v="10"/>
    <n v="4.7500000000000001E-2"/>
    <n v="0.01"/>
    <n v="0"/>
    <s v="Simple"/>
    <n v="0.1"/>
    <n v="10"/>
    <n v="5"/>
    <x v="4"/>
  </r>
  <r>
    <s v="N"/>
    <x v="2"/>
    <s v="Male"/>
    <n v="2489.9589886952199"/>
    <n v="8.1703580178927301E-2"/>
    <n v="1915.35306822709"/>
    <x v="0"/>
    <n v="1.4191801494736001E-2"/>
    <s v="Indexed"/>
    <n v="710"/>
    <n v="10"/>
    <n v="4.7500000000000001E-2"/>
    <n v="0.01"/>
    <n v="0"/>
    <s v="Simple"/>
    <n v="0.1"/>
    <n v="10"/>
    <n v="5"/>
    <x v="4"/>
  </r>
  <r>
    <s v="N"/>
    <x v="2"/>
    <s v="Male"/>
    <n v="894.73049734402002"/>
    <n v="2.9358991557762899E-2"/>
    <n v="688.254228726169"/>
    <x v="0"/>
    <n v="5.0996171692959001E-3"/>
    <s v="Fixed"/>
    <n v="711"/>
    <n v="10"/>
    <n v="4.7500000000000001E-2"/>
    <n v="0.01"/>
    <n v="0"/>
    <s v="Simple"/>
    <n v="0.1"/>
    <n v="10"/>
    <n v="6"/>
    <x v="5"/>
  </r>
  <r>
    <s v="N"/>
    <x v="2"/>
    <s v="Male"/>
    <n v="2684.1914920320601"/>
    <n v="8.8076974673288594E-2"/>
    <n v="2064.7626861785102"/>
    <x v="0"/>
    <n v="1.5298851507887699E-2"/>
    <s v="Indexed"/>
    <n v="712"/>
    <n v="10"/>
    <n v="4.7500000000000001E-2"/>
    <n v="0.01"/>
    <n v="0"/>
    <s v="Simple"/>
    <n v="0.1"/>
    <n v="10"/>
    <n v="6"/>
    <x v="5"/>
  </r>
  <r>
    <s v="N"/>
    <x v="2"/>
    <s v="Male"/>
    <n v="999.36066939621105"/>
    <n v="3.2792244751977402E-2"/>
    <n v="768.73897645862405"/>
    <x v="0"/>
    <n v="5.6959686107719999E-3"/>
    <s v="Fixed"/>
    <n v="713"/>
    <n v="10"/>
    <n v="4.7500000000000001E-2"/>
    <n v="0.01"/>
    <n v="0"/>
    <s v="Simple"/>
    <n v="0.1"/>
    <n v="10"/>
    <n v="7"/>
    <x v="6"/>
  </r>
  <r>
    <s v="N"/>
    <x v="2"/>
    <s v="Male"/>
    <n v="2998.08200818863"/>
    <n v="9.8376734255932199E-2"/>
    <n v="2306.2169293758702"/>
    <x v="0"/>
    <n v="1.7087905832316001E-2"/>
    <s v="Indexed"/>
    <n v="714"/>
    <n v="10"/>
    <n v="4.7500000000000001E-2"/>
    <n v="0.01"/>
    <n v="0"/>
    <s v="Simple"/>
    <n v="0.1"/>
    <n v="10"/>
    <n v="7"/>
    <x v="6"/>
  </r>
  <r>
    <s v="N"/>
    <x v="2"/>
    <s v="Male"/>
    <n v="1147.0192235659799"/>
    <n v="3.7637397854694402E-2"/>
    <n v="882.32247966614204"/>
    <x v="0"/>
    <n v="6.5375651588642503E-3"/>
    <s v="Fixed"/>
    <n v="715"/>
    <n v="10"/>
    <n v="4.7500000000000001E-2"/>
    <n v="0.01"/>
    <n v="0"/>
    <s v="Simple"/>
    <n v="0.1"/>
    <n v="10"/>
    <n v="8"/>
    <x v="7"/>
  </r>
  <r>
    <s v="N"/>
    <x v="2"/>
    <s v="Male"/>
    <n v="3441.05767069796"/>
    <n v="0.112912193564083"/>
    <n v="2646.9674389984302"/>
    <x v="0"/>
    <n v="1.9612695476592799E-2"/>
    <s v="Indexed"/>
    <n v="716"/>
    <n v="10"/>
    <n v="4.7500000000000001E-2"/>
    <n v="0.01"/>
    <n v="0"/>
    <s v="Simple"/>
    <n v="0.1"/>
    <n v="10"/>
    <n v="8"/>
    <x v="7"/>
  </r>
  <r>
    <s v="N"/>
    <x v="2"/>
    <s v="Male"/>
    <n v="1341.2472519042699"/>
    <n v="4.40106455099291E-2"/>
    <n v="1031.72865531098"/>
    <x v="0"/>
    <n v="7.6445896662580004E-3"/>
    <s v="Fixed"/>
    <n v="717"/>
    <n v="10"/>
    <n v="4.7500000000000001E-2"/>
    <n v="0.01"/>
    <n v="0"/>
    <s v="Simple"/>
    <n v="0.1"/>
    <n v="10"/>
    <n v="9"/>
    <x v="8"/>
  </r>
  <r>
    <s v="N"/>
    <x v="2"/>
    <s v="Male"/>
    <n v="4023.7417557128201"/>
    <n v="0.13203193652978701"/>
    <n v="3095.1859659329398"/>
    <x v="0"/>
    <n v="2.2933768998774001E-2"/>
    <s v="Indexed"/>
    <n v="718"/>
    <n v="10"/>
    <n v="4.7500000000000001E-2"/>
    <n v="0.01"/>
    <n v="0"/>
    <s v="Simple"/>
    <n v="0.1"/>
    <n v="10"/>
    <n v="9"/>
    <x v="8"/>
  </r>
  <r>
    <s v="N"/>
    <x v="2"/>
    <s v="Male"/>
    <n v="1583.57813676705"/>
    <n v="5.19623029352555E-2"/>
    <n v="1218.13702828235"/>
    <x v="0"/>
    <n v="9.0257818182695009E-3"/>
    <s v="Fixed"/>
    <n v="719"/>
    <n v="10"/>
    <n v="4.7500000000000001E-2"/>
    <n v="0.01"/>
    <n v="0"/>
    <s v="Simple"/>
    <n v="0.1"/>
    <n v="10"/>
    <n v="10"/>
    <x v="9"/>
  </r>
  <r>
    <s v="N"/>
    <x v="2"/>
    <s v="Male"/>
    <n v="4750.7344103011601"/>
    <n v="0.155886908805766"/>
    <n v="3654.41108484705"/>
    <x v="0"/>
    <n v="2.7077345454808499E-2"/>
    <s v="Indexed"/>
    <n v="720"/>
    <n v="10"/>
    <n v="4.7500000000000001E-2"/>
    <n v="0.01"/>
    <n v="0"/>
    <s v="Simple"/>
    <n v="0.1"/>
    <n v="10"/>
    <n v="10"/>
    <x v="9"/>
  </r>
  <r>
    <s v="N"/>
    <x v="2"/>
    <s v="Male"/>
    <n v="6468.3691423626597"/>
    <n v="0.212248040730528"/>
    <n v="4975.6685710481997"/>
    <x v="0"/>
    <n v="3.68671979256937E-2"/>
    <s v="Fixed"/>
    <n v="721"/>
    <n v="10"/>
    <n v="4.7500000000000001E-2"/>
    <n v="0.01"/>
    <n v="0"/>
    <s v="Simple"/>
    <n v="0.1"/>
    <n v="10"/>
    <n v="12"/>
    <x v="10"/>
  </r>
  <r>
    <s v="N"/>
    <x v="2"/>
    <s v="Male"/>
    <n v="19405.107427088002"/>
    <n v="0.63674412219158305"/>
    <n v="14927.005713144599"/>
    <x v="0"/>
    <n v="0.11060159377708099"/>
    <s v="Indexed"/>
    <n v="722"/>
    <n v="10"/>
    <n v="4.7500000000000001E-2"/>
    <n v="0.01"/>
    <n v="0"/>
    <s v="Simple"/>
    <n v="0.1"/>
    <n v="10"/>
    <n v="12"/>
    <x v="10"/>
  </r>
  <r>
    <s v="N"/>
    <x v="2"/>
    <s v="Male"/>
    <n v="7684.85466220126"/>
    <n v="0.252164851673153"/>
    <n v="5911.4266632317403"/>
    <x v="0"/>
    <n v="4.3800694058421998E-2"/>
    <s v="Fixed"/>
    <n v="723"/>
    <n v="10"/>
    <n v="4.7500000000000001E-2"/>
    <n v="0.01"/>
    <n v="0"/>
    <s v="Simple"/>
    <n v="0.1"/>
    <n v="10"/>
    <n v="15"/>
    <x v="11"/>
  </r>
  <r>
    <s v="N"/>
    <x v="2"/>
    <s v="Male"/>
    <n v="23054.5639866038"/>
    <n v="0.75649455501945895"/>
    <n v="17734.279989695198"/>
    <x v="0"/>
    <n v="0.131402082175266"/>
    <s v="Indexed"/>
    <n v="724"/>
    <n v="10"/>
    <n v="4.7500000000000001E-2"/>
    <n v="0.01"/>
    <n v="0"/>
    <s v="Simple"/>
    <n v="0.1"/>
    <n v="10"/>
    <n v="15"/>
    <x v="11"/>
  </r>
  <r>
    <s v="N"/>
    <x v="2"/>
    <s v="Male"/>
    <n v="8768.0408063898303"/>
    <n v="0.28770768044351402"/>
    <n v="6744.6467741460301"/>
    <x v="0"/>
    <n v="4.9974435397121E-2"/>
    <s v="Fixed"/>
    <n v="725"/>
    <n v="10"/>
    <n v="4.7500000000000001E-2"/>
    <n v="0.01"/>
    <n v="0"/>
    <s v="Simple"/>
    <n v="0.1"/>
    <n v="10"/>
    <n v="20"/>
    <x v="12"/>
  </r>
  <r>
    <s v="N"/>
    <x v="2"/>
    <s v="Male"/>
    <n v="26304.1224191695"/>
    <n v="0.86312304133054096"/>
    <n v="20233.940322438099"/>
    <x v="0"/>
    <n v="0.14992330619136299"/>
    <s v="Indexed"/>
    <n v="726"/>
    <n v="10"/>
    <n v="4.7500000000000001E-2"/>
    <n v="0.01"/>
    <n v="0"/>
    <s v="Simple"/>
    <n v="0.1"/>
    <n v="10"/>
    <n v="20"/>
    <x v="12"/>
  </r>
  <r>
    <s v="N"/>
    <x v="2"/>
    <s v="Male"/>
    <n v="11000.9960720542"/>
    <n v="0.36097814008259699"/>
    <n v="8462.3046708109196"/>
    <x v="0"/>
    <n v="6.2701415247315304E-2"/>
    <s v="Fixed"/>
    <n v="727"/>
    <n v="10"/>
    <n v="4.7500000000000001E-2"/>
    <n v="0.01"/>
    <n v="0"/>
    <s v="Simple"/>
    <n v="0.1"/>
    <n v="10"/>
    <n v="99"/>
    <x v="13"/>
  </r>
  <r>
    <s v="N"/>
    <x v="2"/>
    <s v="Male"/>
    <n v="33002.988216162601"/>
    <n v="1.08293442024779"/>
    <n v="25386.914012432801"/>
    <x v="0"/>
    <n v="0.18810424574194601"/>
    <s v="Indexed"/>
    <n v="728"/>
    <n v="10"/>
    <n v="4.7500000000000001E-2"/>
    <n v="0.01"/>
    <n v="0"/>
    <s v="Simple"/>
    <n v="0.1"/>
    <n v="10"/>
    <n v="99"/>
    <x v="13"/>
  </r>
  <r>
    <s v="N"/>
    <x v="2"/>
    <s v="Male"/>
    <n v="18512.267041930001"/>
    <n v="0.14140124577867599"/>
    <n v="14240.205416869199"/>
    <x v="1"/>
    <n v="1.5324253897388399E-2"/>
    <s v="Fixed"/>
    <n v="729"/>
    <n v="10"/>
    <n v="4.7500000000000001E-2"/>
    <n v="0.01"/>
    <n v="0"/>
    <s v="Simple"/>
    <n v="0.1"/>
    <n v="10"/>
    <n v="1"/>
    <x v="0"/>
  </r>
  <r>
    <s v="N"/>
    <x v="2"/>
    <s v="Male"/>
    <n v="55536.80112579"/>
    <n v="0.42420373733602601"/>
    <n v="42720.616250607702"/>
    <x v="1"/>
    <n v="4.5972761692165097E-2"/>
    <s v="Indexed"/>
    <n v="730"/>
    <n v="10"/>
    <n v="4.7500000000000001E-2"/>
    <n v="0.01"/>
    <n v="0"/>
    <s v="Simple"/>
    <n v="0.1"/>
    <n v="10"/>
    <n v="1"/>
    <x v="0"/>
  </r>
  <r>
    <s v="N"/>
    <x v="2"/>
    <s v="Male"/>
    <n v="9285.4443510604397"/>
    <n v="7.0924506213887697E-2"/>
    <n v="7142.6495008157299"/>
    <x v="1"/>
    <n v="7.6863901359801199E-3"/>
    <s v="Fixed"/>
    <n v="731"/>
    <n v="10"/>
    <n v="4.7500000000000001E-2"/>
    <n v="0.01"/>
    <n v="0"/>
    <s v="Simple"/>
    <n v="0.1"/>
    <n v="10"/>
    <n v="2"/>
    <x v="1"/>
  </r>
  <r>
    <s v="N"/>
    <x v="2"/>
    <s v="Male"/>
    <n v="27856.333053181301"/>
    <n v="0.212773518641663"/>
    <n v="21427.948502447201"/>
    <x v="1"/>
    <n v="2.3059170407940401E-2"/>
    <s v="Indexed"/>
    <n v="732"/>
    <n v="10"/>
    <n v="4.7500000000000001E-2"/>
    <n v="0.01"/>
    <n v="0"/>
    <s v="Simple"/>
    <n v="0.1"/>
    <n v="10"/>
    <n v="2"/>
    <x v="1"/>
  </r>
  <r>
    <s v="N"/>
    <x v="2"/>
    <s v="Male"/>
    <n v="4631.2927052760297"/>
    <n v="3.5374952003903698E-2"/>
    <n v="3562.5328502123298"/>
    <x v="1"/>
    <n v="3.8337338764627801E-3"/>
    <s v="Fixed"/>
    <n v="733"/>
    <n v="10"/>
    <n v="4.7500000000000001E-2"/>
    <n v="0.01"/>
    <n v="0"/>
    <s v="Simple"/>
    <n v="0.1"/>
    <n v="10"/>
    <n v="3"/>
    <x v="2"/>
  </r>
  <r>
    <s v="N"/>
    <x v="2"/>
    <s v="Male"/>
    <n v="13893.8781158281"/>
    <n v="0.106124856011711"/>
    <n v="10687.598550637"/>
    <x v="1"/>
    <n v="1.1501201629388299E-2"/>
    <s v="Indexed"/>
    <n v="734"/>
    <n v="10"/>
    <n v="4.7500000000000001E-2"/>
    <n v="0.01"/>
    <n v="0"/>
    <s v="Simple"/>
    <n v="0.1"/>
    <n v="10"/>
    <n v="3"/>
    <x v="2"/>
  </r>
  <r>
    <s v="N"/>
    <x v="2"/>
    <s v="Male"/>
    <n v="10070.4062737599"/>
    <n v="7.6920238314506395E-2"/>
    <n v="7746.4663644306802"/>
    <x v="1"/>
    <n v="8.3361731029167503E-3"/>
    <s v="Fixed"/>
    <n v="735"/>
    <n v="10"/>
    <n v="4.7500000000000001E-2"/>
    <n v="0.01"/>
    <n v="0"/>
    <s v="Simple"/>
    <n v="0.1"/>
    <n v="10"/>
    <n v="4"/>
    <x v="3"/>
  </r>
  <r>
    <s v="N"/>
    <x v="2"/>
    <s v="Male"/>
    <n v="30211.218821279701"/>
    <n v="0.23076071494351899"/>
    <n v="23239.399093291999"/>
    <x v="1"/>
    <n v="2.50085193087503E-2"/>
    <s v="Indexed"/>
    <n v="736"/>
    <n v="10"/>
    <n v="4.7500000000000001E-2"/>
    <n v="0.01"/>
    <n v="0"/>
    <s v="Simple"/>
    <n v="0.1"/>
    <n v="10"/>
    <n v="4"/>
    <x v="3"/>
  </r>
  <r>
    <s v="N"/>
    <x v="2"/>
    <s v="Male"/>
    <n v="10193.2021433014"/>
    <n v="7.7858183347943796E-2"/>
    <n v="7840.9247256164599"/>
    <x v="1"/>
    <n v="8.4378221920392502E-3"/>
    <s v="Fixed"/>
    <n v="737"/>
    <n v="10"/>
    <n v="4.7500000000000001E-2"/>
    <n v="0.01"/>
    <n v="0"/>
    <s v="Simple"/>
    <n v="0.1"/>
    <n v="10"/>
    <n v="5"/>
    <x v="4"/>
  </r>
  <r>
    <s v="N"/>
    <x v="2"/>
    <s v="Male"/>
    <n v="30579.606429904201"/>
    <n v="0.23357455004383099"/>
    <n v="23522.774176849402"/>
    <x v="1"/>
    <n v="2.5313466576117799E-2"/>
    <s v="Indexed"/>
    <n v="738"/>
    <n v="10"/>
    <n v="4.7500000000000001E-2"/>
    <n v="0.01"/>
    <n v="0"/>
    <s v="Simple"/>
    <n v="0.1"/>
    <n v="10"/>
    <n v="5"/>
    <x v="4"/>
  </r>
  <r>
    <s v="N"/>
    <x v="2"/>
    <s v="Male"/>
    <n v="10755.555262184"/>
    <n v="8.2153574690204303E-2"/>
    <n v="8273.5040478338396"/>
    <x v="1"/>
    <n v="8.9033320053012507E-3"/>
    <s v="Fixed"/>
    <n v="739"/>
    <n v="10"/>
    <n v="4.7500000000000001E-2"/>
    <n v="0.01"/>
    <n v="0"/>
    <s v="Simple"/>
    <n v="0.1"/>
    <n v="10"/>
    <n v="6"/>
    <x v="5"/>
  </r>
  <r>
    <s v="N"/>
    <x v="2"/>
    <s v="Male"/>
    <n v="32266.665786551999"/>
    <n v="0.24646072407061301"/>
    <n v="24820.512143501499"/>
    <x v="1"/>
    <n v="2.6709996015903702E-2"/>
    <s v="Indexed"/>
    <n v="740"/>
    <n v="10"/>
    <n v="4.7500000000000001E-2"/>
    <n v="0.01"/>
    <n v="0"/>
    <s v="Simple"/>
    <n v="0.1"/>
    <n v="10"/>
    <n v="6"/>
    <x v="5"/>
  </r>
  <r>
    <s v="N"/>
    <x v="2"/>
    <s v="Male"/>
    <n v="11723.4125738946"/>
    <n v="8.9546306725772795E-2"/>
    <n v="9018.0096722265807"/>
    <x v="1"/>
    <n v="9.7045137918162598E-3"/>
    <s v="Fixed"/>
    <n v="741"/>
    <n v="10"/>
    <n v="4.7500000000000001E-2"/>
    <n v="0.01"/>
    <n v="0"/>
    <s v="Simple"/>
    <n v="0.1"/>
    <n v="10"/>
    <n v="7"/>
    <x v="6"/>
  </r>
  <r>
    <s v="N"/>
    <x v="2"/>
    <s v="Male"/>
    <n v="35170.237721683698"/>
    <n v="0.268638920177318"/>
    <n v="27054.029016679699"/>
    <x v="1"/>
    <n v="2.91135413754488E-2"/>
    <s v="Indexed"/>
    <n v="742"/>
    <n v="10"/>
    <n v="4.7500000000000001E-2"/>
    <n v="0.01"/>
    <n v="0"/>
    <s v="Simple"/>
    <n v="0.1"/>
    <n v="10"/>
    <n v="7"/>
    <x v="6"/>
  </r>
  <r>
    <s v="N"/>
    <x v="2"/>
    <s v="Male"/>
    <n v="13074.7321231859"/>
    <n v="9.98680175828002E-2"/>
    <n v="10057.4862486046"/>
    <x v="1"/>
    <n v="1.0823121460069E-2"/>
    <s v="Fixed"/>
    <n v="743"/>
    <n v="10"/>
    <n v="4.7500000000000001E-2"/>
    <n v="0.01"/>
    <n v="0"/>
    <s v="Simple"/>
    <n v="0.1"/>
    <n v="10"/>
    <n v="8"/>
    <x v="7"/>
  </r>
  <r>
    <s v="N"/>
    <x v="2"/>
    <s v="Male"/>
    <n v="39224.196369557802"/>
    <n v="0.29960405274840102"/>
    <n v="30172.458745813699"/>
    <x v="1"/>
    <n v="3.2469364380206998E-2"/>
    <s v="Indexed"/>
    <n v="744"/>
    <n v="10"/>
    <n v="4.7500000000000001E-2"/>
    <n v="0.01"/>
    <n v="0"/>
    <s v="Simple"/>
    <n v="0.1"/>
    <n v="10"/>
    <n v="8"/>
    <x v="7"/>
  </r>
  <r>
    <s v="N"/>
    <x v="2"/>
    <s v="Male"/>
    <n v="14769.970939881099"/>
    <n v="0.112816668335846"/>
    <n v="11361.516107600901"/>
    <x v="1"/>
    <n v="1.2226421768178499E-2"/>
    <s v="Fixed"/>
    <n v="745"/>
    <n v="10"/>
    <n v="4.7500000000000001E-2"/>
    <n v="0.01"/>
    <n v="0"/>
    <s v="Simple"/>
    <n v="0.1"/>
    <n v="10"/>
    <n v="9"/>
    <x v="8"/>
  </r>
  <r>
    <s v="N"/>
    <x v="2"/>
    <s v="Male"/>
    <n v="44309.912819643403"/>
    <n v="0.33845000500753802"/>
    <n v="34084.548322802599"/>
    <x v="1"/>
    <n v="3.6679265304535497E-2"/>
    <s v="Indexed"/>
    <n v="746"/>
    <n v="10"/>
    <n v="4.7500000000000001E-2"/>
    <n v="0.01"/>
    <n v="0"/>
    <s v="Simple"/>
    <n v="0.1"/>
    <n v="10"/>
    <n v="9"/>
    <x v="8"/>
  </r>
  <r>
    <s v="N"/>
    <x v="2"/>
    <s v="Male"/>
    <n v="16719.067264879901"/>
    <n v="0.12770434513270901"/>
    <n v="12860.8209729846"/>
    <x v="1"/>
    <n v="1.3839862568654E-2"/>
    <s v="Fixed"/>
    <n v="747"/>
    <n v="10"/>
    <n v="4.7500000000000001E-2"/>
    <n v="0.01"/>
    <n v="0"/>
    <s v="Simple"/>
    <n v="0.1"/>
    <n v="10"/>
    <n v="10"/>
    <x v="9"/>
  </r>
  <r>
    <s v="N"/>
    <x v="2"/>
    <s v="Male"/>
    <n v="50157.201794639797"/>
    <n v="0.38311303539812602"/>
    <n v="38582.462918953701"/>
    <x v="1"/>
    <n v="4.1519587705962001E-2"/>
    <s v="Indexed"/>
    <n v="748"/>
    <n v="10"/>
    <n v="4.7500000000000001E-2"/>
    <n v="0.01"/>
    <n v="0"/>
    <s v="Simple"/>
    <n v="0.1"/>
    <n v="10"/>
    <n v="10"/>
    <x v="9"/>
  </r>
  <r>
    <s v="N"/>
    <x v="2"/>
    <s v="Male"/>
    <n v="52835.297480168199"/>
    <n v="0.403568988490769"/>
    <n v="40642.536523206298"/>
    <x v="1"/>
    <n v="4.3736486271307003E-2"/>
    <s v="Fixed"/>
    <n v="749"/>
    <n v="10"/>
    <n v="4.7500000000000001E-2"/>
    <n v="0.01"/>
    <n v="0"/>
    <s v="Simple"/>
    <n v="0.1"/>
    <n v="10"/>
    <n v="12"/>
    <x v="10"/>
  </r>
  <r>
    <s v="N"/>
    <x v="2"/>
    <s v="Male"/>
    <n v="158505.89244050501"/>
    <n v="1.2107069654723099"/>
    <n v="121927.609569619"/>
    <x v="1"/>
    <n v="0.13120945881392099"/>
    <s v="Indexed"/>
    <n v="750"/>
    <n v="10"/>
    <n v="4.7500000000000001E-2"/>
    <n v="0.01"/>
    <n v="0"/>
    <s v="Simple"/>
    <n v="0.1"/>
    <n v="10"/>
    <n v="12"/>
    <x v="10"/>
  </r>
  <r>
    <s v="N"/>
    <x v="2"/>
    <s v="Male"/>
    <n v="59369.5971900691"/>
    <n v="0.45347957573427"/>
    <n v="45668.920915437797"/>
    <x v="1"/>
    <n v="4.91455087086645E-2"/>
    <s v="Fixed"/>
    <n v="751"/>
    <n v="10"/>
    <n v="4.7500000000000001E-2"/>
    <n v="0.01"/>
    <n v="0"/>
    <s v="Simple"/>
    <n v="0.1"/>
    <n v="10"/>
    <n v="15"/>
    <x v="11"/>
  </r>
  <r>
    <s v="N"/>
    <x v="2"/>
    <s v="Male"/>
    <n v="178108.79157020699"/>
    <n v="1.36043872720281"/>
    <n v="137006.762746313"/>
    <x v="1"/>
    <n v="0.14743652612599301"/>
    <s v="Indexed"/>
    <n v="752"/>
    <n v="10"/>
    <n v="4.7500000000000001E-2"/>
    <n v="0.01"/>
    <n v="0"/>
    <s v="Simple"/>
    <n v="0.1"/>
    <n v="10"/>
    <n v="15"/>
    <x v="11"/>
  </r>
  <r>
    <s v="N"/>
    <x v="2"/>
    <s v="Male"/>
    <n v="46575.4561106193"/>
    <n v="0.355754781509731"/>
    <n v="35827.273931245603"/>
    <x v="1"/>
    <n v="3.8554657471675503E-2"/>
    <s v="Fixed"/>
    <n v="753"/>
    <n v="10"/>
    <n v="4.7500000000000001E-2"/>
    <n v="0.01"/>
    <n v="0"/>
    <s v="Simple"/>
    <n v="0.1"/>
    <n v="10"/>
    <n v="20"/>
    <x v="12"/>
  </r>
  <r>
    <s v="N"/>
    <x v="2"/>
    <s v="Male"/>
    <n v="139726.36833185799"/>
    <n v="1.0672643445291901"/>
    <n v="107481.82179373701"/>
    <x v="1"/>
    <n v="0.115663972415026"/>
    <s v="Indexed"/>
    <n v="754"/>
    <n v="10"/>
    <n v="4.7500000000000001E-2"/>
    <n v="0.01"/>
    <n v="0"/>
    <s v="Simple"/>
    <n v="0.1"/>
    <n v="10"/>
    <n v="20"/>
    <x v="12"/>
  </r>
  <r>
    <s v="N"/>
    <x v="2"/>
    <s v="Male"/>
    <n v="23493.570343309399"/>
    <n v="0.17944966474438701"/>
    <n v="18071.977187161101"/>
    <x v="1"/>
    <n v="1.94477227495468E-2"/>
    <s v="Fixed"/>
    <n v="755"/>
    <n v="10"/>
    <n v="4.7500000000000001E-2"/>
    <n v="0.01"/>
    <n v="0"/>
    <s v="Simple"/>
    <n v="0.1"/>
    <n v="10"/>
    <n v="99"/>
    <x v="13"/>
  </r>
  <r>
    <s v="N"/>
    <x v="2"/>
    <s v="Male"/>
    <n v="70480.711029928207"/>
    <n v="0.53834899423315996"/>
    <n v="54215.931561483303"/>
    <x v="1"/>
    <n v="5.8343168248640297E-2"/>
    <s v="Indexed"/>
    <n v="756"/>
    <n v="10"/>
    <n v="4.7500000000000001E-2"/>
    <n v="0.01"/>
    <n v="0"/>
    <s v="Simple"/>
    <n v="0.1"/>
    <n v="10"/>
    <n v="99"/>
    <x v="13"/>
  </r>
  <r>
    <s v="N"/>
    <x v="2"/>
    <s v="Male"/>
    <n v="33923.161695464798"/>
    <n v="0.120387528820738"/>
    <n v="26094.739765742201"/>
    <x v="2"/>
    <n v="2.1204493912584301E-2"/>
    <s v="Fixed"/>
    <n v="757"/>
    <n v="10"/>
    <n v="4.7500000000000001E-2"/>
    <n v="0.01"/>
    <n v="0"/>
    <s v="Simple"/>
    <n v="0.1"/>
    <n v="10"/>
    <n v="1"/>
    <x v="0"/>
  </r>
  <r>
    <s v="N"/>
    <x v="2"/>
    <s v="Male"/>
    <n v="101769.48508639399"/>
    <n v="0.361162586462215"/>
    <n v="78284.219297226504"/>
    <x v="2"/>
    <n v="6.3613481737752803E-2"/>
    <s v="Indexed"/>
    <n v="758"/>
    <n v="10"/>
    <n v="4.7500000000000001E-2"/>
    <n v="0.01"/>
    <n v="0"/>
    <s v="Simple"/>
    <n v="0.1"/>
    <n v="10"/>
    <n v="1"/>
    <x v="0"/>
  </r>
  <r>
    <s v="N"/>
    <x v="2"/>
    <s v="Male"/>
    <n v="15716.6394965457"/>
    <n v="5.5775679382164003E-2"/>
    <n v="12089.7226896506"/>
    <x v="2"/>
    <n v="9.8240662094694793E-3"/>
    <s v="Fixed"/>
    <n v="759"/>
    <n v="10"/>
    <n v="4.7500000000000001E-2"/>
    <n v="0.01"/>
    <n v="0"/>
    <s v="Simple"/>
    <n v="0.1"/>
    <n v="10"/>
    <n v="2"/>
    <x v="1"/>
  </r>
  <r>
    <s v="N"/>
    <x v="2"/>
    <s v="Male"/>
    <n v="47149.918489637203"/>
    <n v="0.167327038146492"/>
    <n v="36269.168068951702"/>
    <x v="2"/>
    <n v="2.94721986284084E-2"/>
    <s v="Indexed"/>
    <n v="760"/>
    <n v="10"/>
    <n v="4.7500000000000001E-2"/>
    <n v="0.01"/>
    <n v="0"/>
    <s v="Simple"/>
    <n v="0.1"/>
    <n v="10"/>
    <n v="2"/>
    <x v="1"/>
  </r>
  <r>
    <s v="N"/>
    <x v="2"/>
    <s v="Male"/>
    <n v="7288.5853694526704"/>
    <n v="2.5865949321130101E-2"/>
    <n v="5606.6041303482098"/>
    <x v="2"/>
    <n v="4.5559068310125003E-3"/>
    <s v="Fixed"/>
    <n v="761"/>
    <n v="10"/>
    <n v="4.7500000000000001E-2"/>
    <n v="0.01"/>
    <n v="0"/>
    <s v="Simple"/>
    <n v="0.1"/>
    <n v="10"/>
    <n v="3"/>
    <x v="2"/>
  </r>
  <r>
    <s v="N"/>
    <x v="2"/>
    <s v="Male"/>
    <n v="21865.756108358"/>
    <n v="7.7597847963390407E-2"/>
    <n v="16819.812391044601"/>
    <x v="2"/>
    <n v="1.3667720493037499E-2"/>
    <s v="Indexed"/>
    <n v="762"/>
    <n v="10"/>
    <n v="4.7500000000000001E-2"/>
    <n v="0.01"/>
    <n v="0"/>
    <s v="Simple"/>
    <n v="0.1"/>
    <n v="10"/>
    <n v="3"/>
    <x v="2"/>
  </r>
  <r>
    <s v="N"/>
    <x v="2"/>
    <s v="Male"/>
    <n v="15709.5215285917"/>
    <n v="5.57504189250198E-2"/>
    <n v="12084.247329686001"/>
    <x v="2"/>
    <n v="9.8196169511867402E-3"/>
    <s v="Fixed"/>
    <n v="763"/>
    <n v="10"/>
    <n v="4.7500000000000001E-2"/>
    <n v="0.01"/>
    <n v="0"/>
    <s v="Simple"/>
    <n v="0.1"/>
    <n v="10"/>
    <n v="4"/>
    <x v="3"/>
  </r>
  <r>
    <s v="N"/>
    <x v="2"/>
    <s v="Male"/>
    <n v="47128.564585775202"/>
    <n v="0.167251256775059"/>
    <n v="36252.741989057897"/>
    <x v="2"/>
    <n v="2.94588508535602E-2"/>
    <s v="Indexed"/>
    <n v="764"/>
    <n v="10"/>
    <n v="4.7500000000000001E-2"/>
    <n v="0.01"/>
    <n v="0"/>
    <s v="Simple"/>
    <n v="0.1"/>
    <n v="10"/>
    <n v="4"/>
    <x v="3"/>
  </r>
  <r>
    <s v="N"/>
    <x v="2"/>
    <s v="Male"/>
    <n v="15754.534590822699"/>
    <n v="5.5910162623891202E-2"/>
    <n v="12118.872762171301"/>
    <x v="2"/>
    <n v="9.8477534560512496E-3"/>
    <s v="Fixed"/>
    <n v="765"/>
    <n v="10"/>
    <n v="4.7500000000000001E-2"/>
    <n v="0.01"/>
    <n v="0"/>
    <s v="Simple"/>
    <n v="0.1"/>
    <n v="10"/>
    <n v="5"/>
    <x v="4"/>
  </r>
  <r>
    <s v="N"/>
    <x v="2"/>
    <s v="Male"/>
    <n v="47263.603772468203"/>
    <n v="0.167730487871673"/>
    <n v="36356.618286514"/>
    <x v="2"/>
    <n v="2.9543260368153801E-2"/>
    <s v="Indexed"/>
    <n v="766"/>
    <n v="10"/>
    <n v="4.7500000000000001E-2"/>
    <n v="0.01"/>
    <n v="0"/>
    <s v="Simple"/>
    <n v="0.1"/>
    <n v="10"/>
    <n v="5"/>
    <x v="4"/>
  </r>
  <r>
    <s v="N"/>
    <x v="2"/>
    <s v="Male"/>
    <n v="16455.589684582799"/>
    <n v="5.8398087866904203E-2"/>
    <n v="12658.1459112175"/>
    <x v="2"/>
    <n v="1.0285964923528E-2"/>
    <s v="Fixed"/>
    <n v="767"/>
    <n v="10"/>
    <n v="4.7500000000000001E-2"/>
    <n v="0.01"/>
    <n v="0"/>
    <s v="Simple"/>
    <n v="0.1"/>
    <n v="10"/>
    <n v="6"/>
    <x v="5"/>
  </r>
  <r>
    <s v="N"/>
    <x v="2"/>
    <s v="Male"/>
    <n v="49366.769053748299"/>
    <n v="0.175194263600713"/>
    <n v="37974.437733652601"/>
    <x v="2"/>
    <n v="3.0857894770584E-2"/>
    <s v="Indexed"/>
    <n v="768"/>
    <n v="10"/>
    <n v="4.7500000000000001E-2"/>
    <n v="0.01"/>
    <n v="0"/>
    <s v="Simple"/>
    <n v="0.1"/>
    <n v="10"/>
    <n v="6"/>
    <x v="5"/>
  </r>
  <r>
    <s v="N"/>
    <x v="2"/>
    <s v="Male"/>
    <n v="17730.039986231099"/>
    <n v="6.2920895139340793E-2"/>
    <n v="13638.4922971009"/>
    <x v="2"/>
    <n v="1.1082590954609501E-2"/>
    <s v="Fixed"/>
    <n v="769"/>
    <n v="10"/>
    <n v="4.7500000000000001E-2"/>
    <n v="0.01"/>
    <n v="0"/>
    <s v="Simple"/>
    <n v="0.1"/>
    <n v="10"/>
    <n v="7"/>
    <x v="6"/>
  </r>
  <r>
    <s v="N"/>
    <x v="2"/>
    <s v="Male"/>
    <n v="53190.119958693402"/>
    <n v="0.18876268541802199"/>
    <n v="40915.476891302598"/>
    <x v="2"/>
    <n v="3.3247772863828497E-2"/>
    <s v="Indexed"/>
    <n v="770"/>
    <n v="10"/>
    <n v="4.7500000000000001E-2"/>
    <n v="0.01"/>
    <n v="0"/>
    <s v="Simple"/>
    <n v="0.1"/>
    <n v="10"/>
    <n v="7"/>
    <x v="6"/>
  </r>
  <r>
    <s v="N"/>
    <x v="2"/>
    <s v="Male"/>
    <n v="19507.451682493702"/>
    <n v="6.9228626822226094E-2"/>
    <n v="15005.7320634567"/>
    <x v="2"/>
    <n v="1.21936051882443E-2"/>
    <s v="Fixed"/>
    <n v="771"/>
    <n v="10"/>
    <n v="4.7500000000000001E-2"/>
    <n v="0.01"/>
    <n v="0"/>
    <s v="Simple"/>
    <n v="0.1"/>
    <n v="10"/>
    <n v="8"/>
    <x v="7"/>
  </r>
  <r>
    <s v="N"/>
    <x v="2"/>
    <s v="Male"/>
    <n v="58522.355047481004"/>
    <n v="0.20768588046667799"/>
    <n v="45017.196190369999"/>
    <x v="2"/>
    <n v="3.6580815564732701E-2"/>
    <s v="Indexed"/>
    <n v="772"/>
    <n v="10"/>
    <n v="4.7500000000000001E-2"/>
    <n v="0.01"/>
    <n v="0"/>
    <s v="Simple"/>
    <n v="0.1"/>
    <n v="10"/>
    <n v="8"/>
    <x v="7"/>
  </r>
  <r>
    <s v="N"/>
    <x v="2"/>
    <s v="Male"/>
    <n v="21681.966224202701"/>
    <n v="7.6945608936428905E-2"/>
    <n v="16678.435557078999"/>
    <x v="2"/>
    <n v="1.3552838174144301E-2"/>
    <s v="Fixed"/>
    <n v="773"/>
    <n v="10"/>
    <n v="4.7500000000000001E-2"/>
    <n v="0.01"/>
    <n v="0"/>
    <s v="Simple"/>
    <n v="0.1"/>
    <n v="10"/>
    <n v="9"/>
    <x v="8"/>
  </r>
  <r>
    <s v="N"/>
    <x v="2"/>
    <s v="Male"/>
    <n v="65045.898672608098"/>
    <n v="0.23083682680928699"/>
    <n v="50035.306671236998"/>
    <x v="2"/>
    <n v="4.0658514522432798E-2"/>
    <s v="Indexed"/>
    <n v="774"/>
    <n v="10"/>
    <n v="4.7500000000000001E-2"/>
    <n v="0.01"/>
    <n v="0"/>
    <s v="Simple"/>
    <n v="0.1"/>
    <n v="10"/>
    <n v="9"/>
    <x v="8"/>
  </r>
  <r>
    <s v="N"/>
    <x v="2"/>
    <s v="Male"/>
    <n v="24064.390296802801"/>
    <n v="8.5400426599893206E-2"/>
    <n v="18511.069459079099"/>
    <x v="2"/>
    <n v="1.50420300483615E-2"/>
    <s v="Fixed"/>
    <n v="775"/>
    <n v="10"/>
    <n v="4.7500000000000001E-2"/>
    <n v="0.01"/>
    <n v="0"/>
    <s v="Simple"/>
    <n v="0.1"/>
    <n v="10"/>
    <n v="10"/>
    <x v="9"/>
  </r>
  <r>
    <s v="N"/>
    <x v="2"/>
    <s v="Male"/>
    <n v="72193.170890408495"/>
    <n v="0.25620127979967999"/>
    <n v="55533.208377237301"/>
    <x v="2"/>
    <n v="4.5126090145084501E-2"/>
    <s v="Indexed"/>
    <n v="776"/>
    <n v="10"/>
    <n v="4.7500000000000001E-2"/>
    <n v="0.01"/>
    <n v="0"/>
    <s v="Simple"/>
    <n v="0.1"/>
    <n v="10"/>
    <n v="10"/>
    <x v="9"/>
  </r>
  <r>
    <s v="N"/>
    <x v="2"/>
    <s v="Male"/>
    <n v="68858.245281081603"/>
    <n v="0.244366196250803"/>
    <n v="52967.880985447402"/>
    <x v="2"/>
    <n v="4.3041514113618999E-2"/>
    <s v="Fixed"/>
    <n v="777"/>
    <n v="10"/>
    <n v="4.7500000000000001E-2"/>
    <n v="0.01"/>
    <n v="0"/>
    <s v="Simple"/>
    <n v="0.1"/>
    <n v="10"/>
    <n v="12"/>
    <x v="10"/>
  </r>
  <r>
    <s v="N"/>
    <x v="2"/>
    <s v="Male"/>
    <n v="206574.735843245"/>
    <n v="0.73309858875240996"/>
    <n v="158903.642956342"/>
    <x v="2"/>
    <n v="0.12912454234085699"/>
    <s v="Indexed"/>
    <n v="778"/>
    <n v="10"/>
    <n v="4.7500000000000001E-2"/>
    <n v="0.01"/>
    <n v="0"/>
    <s v="Simple"/>
    <n v="0.1"/>
    <n v="10"/>
    <n v="12"/>
    <x v="10"/>
  </r>
  <r>
    <s v="N"/>
    <x v="2"/>
    <s v="Male"/>
    <n v="75047.242494737904"/>
    <n v="0.26632989430227699"/>
    <n v="57728.648072875301"/>
    <x v="2"/>
    <n v="4.6910096733366997E-2"/>
    <s v="Fixed"/>
    <n v="779"/>
    <n v="10"/>
    <n v="4.7500000000000001E-2"/>
    <n v="0.01"/>
    <n v="0"/>
    <s v="Simple"/>
    <n v="0.1"/>
    <n v="10"/>
    <n v="15"/>
    <x v="11"/>
  </r>
  <r>
    <s v="N"/>
    <x v="2"/>
    <s v="Male"/>
    <n v="225141.727484214"/>
    <n v="0.79898968290683103"/>
    <n v="173185.94421862601"/>
    <x v="2"/>
    <n v="0.140730290200101"/>
    <s v="Indexed"/>
    <n v="780"/>
    <n v="10"/>
    <n v="4.7500000000000001E-2"/>
    <n v="0.01"/>
    <n v="0"/>
    <s v="Simple"/>
    <n v="0.1"/>
    <n v="10"/>
    <n v="15"/>
    <x v="11"/>
  </r>
  <r>
    <s v="N"/>
    <x v="2"/>
    <s v="Male"/>
    <n v="49988.034978130003"/>
    <n v="0.177399030657754"/>
    <n v="38452.334598561603"/>
    <x v="2"/>
    <n v="3.1246232085068701E-2"/>
    <s v="Fixed"/>
    <n v="781"/>
    <n v="10"/>
    <n v="4.7500000000000001E-2"/>
    <n v="0.01"/>
    <n v="0"/>
    <s v="Simple"/>
    <n v="0.1"/>
    <n v="10"/>
    <n v="20"/>
    <x v="12"/>
  </r>
  <r>
    <s v="N"/>
    <x v="2"/>
    <s v="Male"/>
    <n v="149964.10493438999"/>
    <n v="0.53219709197326204"/>
    <n v="115357.003795685"/>
    <x v="2"/>
    <n v="9.37386962552062E-2"/>
    <s v="Indexed"/>
    <n v="782"/>
    <n v="10"/>
    <n v="4.7500000000000001E-2"/>
    <n v="0.01"/>
    <n v="0"/>
    <s v="Simple"/>
    <n v="0.1"/>
    <n v="10"/>
    <n v="20"/>
    <x v="12"/>
  </r>
  <r>
    <s v="N"/>
    <x v="2"/>
    <s v="Male"/>
    <n v="18227.1001002005"/>
    <n v="6.4684876908885705E-2"/>
    <n v="14020.8462309234"/>
    <x v="2"/>
    <n v="1.1393290418753499E-2"/>
    <s v="Fixed"/>
    <n v="783"/>
    <n v="10"/>
    <n v="4.7500000000000001E-2"/>
    <n v="0.01"/>
    <n v="0"/>
    <s v="Simple"/>
    <n v="0.1"/>
    <n v="10"/>
    <n v="99"/>
    <x v="13"/>
  </r>
  <r>
    <s v="N"/>
    <x v="2"/>
    <s v="Male"/>
    <n v="54681.300300601397"/>
    <n v="0.19405463072665699"/>
    <n v="42062.5386927703"/>
    <x v="2"/>
    <n v="3.4179871256260499E-2"/>
    <s v="Indexed"/>
    <n v="784"/>
    <n v="10"/>
    <n v="4.7500000000000001E-2"/>
    <n v="0.01"/>
    <n v="0"/>
    <s v="Simple"/>
    <n v="0.1"/>
    <n v="10"/>
    <n v="99"/>
    <x v="13"/>
  </r>
  <r>
    <s v="N"/>
    <x v="2"/>
    <s v="Male"/>
    <n v="6054.4113977995603"/>
    <n v="9.1687006297277704E-2"/>
    <n v="4657.2395367688896"/>
    <x v="3"/>
    <n v="1.1545143290309199E-2"/>
    <s v="Fixed"/>
    <n v="785"/>
    <n v="10"/>
    <n v="4.7500000000000001E-2"/>
    <n v="0.01"/>
    <n v="0"/>
    <s v="Simple"/>
    <n v="0.1"/>
    <n v="10"/>
    <n v="1"/>
    <x v="0"/>
  </r>
  <r>
    <s v="N"/>
    <x v="2"/>
    <s v="Male"/>
    <n v="18163.234193398701"/>
    <n v="0.27506101889183299"/>
    <n v="13971.7186103067"/>
    <x v="3"/>
    <n v="3.46354298709277E-2"/>
    <s v="Indexed"/>
    <n v="786"/>
    <n v="10"/>
    <n v="4.7500000000000001E-2"/>
    <n v="0.01"/>
    <n v="0"/>
    <s v="Simple"/>
    <n v="0.1"/>
    <n v="10"/>
    <n v="1"/>
    <x v="0"/>
  </r>
  <r>
    <s v="N"/>
    <x v="2"/>
    <s v="Male"/>
    <n v="3141.1880405034399"/>
    <n v="4.7569632905231203E-2"/>
    <n v="2416.2984926949598"/>
    <x v="3"/>
    <n v="5.9899243124770796E-3"/>
    <s v="Fixed"/>
    <n v="787"/>
    <n v="10"/>
    <n v="4.7500000000000001E-2"/>
    <n v="0.01"/>
    <n v="0"/>
    <s v="Simple"/>
    <n v="0.1"/>
    <n v="10"/>
    <n v="2"/>
    <x v="1"/>
  </r>
  <r>
    <s v="N"/>
    <x v="2"/>
    <s v="Male"/>
    <n v="9423.5641215103296"/>
    <n v="0.14270889871569301"/>
    <n v="7248.8954780848699"/>
    <x v="3"/>
    <n v="1.7969772937431201E-2"/>
    <s v="Indexed"/>
    <n v="788"/>
    <n v="10"/>
    <n v="4.7500000000000001E-2"/>
    <n v="0.01"/>
    <n v="0"/>
    <s v="Simple"/>
    <n v="0.1"/>
    <n v="10"/>
    <n v="2"/>
    <x v="1"/>
  </r>
  <r>
    <s v="N"/>
    <x v="2"/>
    <s v="Male"/>
    <n v="1613.8689612431201"/>
    <n v="2.4440165011954399E-2"/>
    <n v="1241.4376624947099"/>
    <x v="3"/>
    <n v="3.0774830425474801E-3"/>
    <s v="Fixed"/>
    <n v="789"/>
    <n v="10"/>
    <n v="4.7500000000000001E-2"/>
    <n v="0.01"/>
    <n v="0"/>
    <s v="Simple"/>
    <n v="0.1"/>
    <n v="10"/>
    <n v="3"/>
    <x v="2"/>
  </r>
  <r>
    <s v="N"/>
    <x v="2"/>
    <s v="Male"/>
    <n v="4841.6068837293496"/>
    <n v="7.3320495035863201E-2"/>
    <n v="3724.3129874841202"/>
    <x v="3"/>
    <n v="9.2324491276424298E-3"/>
    <s v="Indexed"/>
    <n v="790"/>
    <n v="10"/>
    <n v="4.7500000000000001E-2"/>
    <n v="0.01"/>
    <n v="0"/>
    <s v="Simple"/>
    <n v="0.1"/>
    <n v="10"/>
    <n v="3"/>
    <x v="2"/>
  </r>
  <r>
    <s v="N"/>
    <x v="2"/>
    <s v="Male"/>
    <n v="3538.1947257565998"/>
    <n v="5.3581836579414302E-2"/>
    <n v="2721.6882505819999"/>
    <x v="3"/>
    <n v="6.7469754554047197E-3"/>
    <s v="Fixed"/>
    <n v="791"/>
    <n v="10"/>
    <n v="4.7500000000000001E-2"/>
    <n v="0.01"/>
    <n v="0"/>
    <s v="Simple"/>
    <n v="0.1"/>
    <n v="10"/>
    <n v="4"/>
    <x v="3"/>
  </r>
  <r>
    <s v="N"/>
    <x v="2"/>
    <s v="Male"/>
    <n v="10614.5841772698"/>
    <n v="0.160745509738243"/>
    <n v="8165.0647517459902"/>
    <x v="3"/>
    <n v="2.0240926366214201E-2"/>
    <s v="Indexed"/>
    <n v="792"/>
    <n v="10"/>
    <n v="4.7500000000000001E-2"/>
    <n v="0.01"/>
    <n v="0"/>
    <s v="Simple"/>
    <n v="0.1"/>
    <n v="10"/>
    <n v="4"/>
    <x v="3"/>
  </r>
  <r>
    <s v="N"/>
    <x v="2"/>
    <s v="Male"/>
    <n v="3612.4226882211801"/>
    <n v="5.4705932583923998E-2"/>
    <n v="2778.78668324706"/>
    <x v="3"/>
    <n v="6.8885205877874996E-3"/>
    <s v="Fixed"/>
    <n v="793"/>
    <n v="10"/>
    <n v="4.7500000000000001E-2"/>
    <n v="0.01"/>
    <n v="0"/>
    <s v="Simple"/>
    <n v="0.1"/>
    <n v="10"/>
    <n v="5"/>
    <x v="4"/>
  </r>
  <r>
    <s v="N"/>
    <x v="2"/>
    <s v="Male"/>
    <n v="10837.2680646635"/>
    <n v="0.16411779775177199"/>
    <n v="8336.3600497411808"/>
    <x v="3"/>
    <n v="2.0665561763362501E-2"/>
    <s v="Indexed"/>
    <n v="794"/>
    <n v="10"/>
    <n v="4.7500000000000001E-2"/>
    <n v="0.01"/>
    <n v="0"/>
    <s v="Simple"/>
    <n v="0.1"/>
    <n v="10"/>
    <n v="5"/>
    <x v="4"/>
  </r>
  <r>
    <s v="N"/>
    <x v="2"/>
    <s v="Male"/>
    <n v="3848.08518066848"/>
    <n v="5.8274766448913898E-2"/>
    <n v="2960.0655235911399"/>
    <x v="3"/>
    <n v="7.3379048573210103E-3"/>
    <s v="Fixed"/>
    <n v="795"/>
    <n v="10"/>
    <n v="4.7500000000000001E-2"/>
    <n v="0.01"/>
    <n v="0"/>
    <s v="Simple"/>
    <n v="0.1"/>
    <n v="10"/>
    <n v="6"/>
    <x v="5"/>
  </r>
  <r>
    <s v="N"/>
    <x v="2"/>
    <s v="Male"/>
    <n v="11544.2555420054"/>
    <n v="0.17482429934674201"/>
    <n v="8880.1965707734107"/>
    <x v="3"/>
    <n v="2.2013714571963001E-2"/>
    <s v="Indexed"/>
    <n v="796"/>
    <n v="10"/>
    <n v="4.7500000000000001E-2"/>
    <n v="0.01"/>
    <n v="0"/>
    <s v="Simple"/>
    <n v="0.1"/>
    <n v="10"/>
    <n v="6"/>
    <x v="5"/>
  </r>
  <r>
    <s v="N"/>
    <x v="2"/>
    <s v="Male"/>
    <n v="4240.0080223028499"/>
    <n v="6.4209981234952002E-2"/>
    <n v="3261.5446325406601"/>
    <x v="3"/>
    <n v="8.0852616304432495E-3"/>
    <s v="Fixed"/>
    <n v="797"/>
    <n v="10"/>
    <n v="4.7500000000000001E-2"/>
    <n v="0.01"/>
    <n v="0"/>
    <s v="Simple"/>
    <n v="0.1"/>
    <n v="10"/>
    <n v="7"/>
    <x v="6"/>
  </r>
  <r>
    <s v="N"/>
    <x v="2"/>
    <s v="Male"/>
    <n v="12720.0240669086"/>
    <n v="0.192629943704856"/>
    <n v="9784.6338976219704"/>
    <x v="3"/>
    <n v="2.4255784891329801E-2"/>
    <s v="Indexed"/>
    <n v="798"/>
    <n v="10"/>
    <n v="4.7500000000000001E-2"/>
    <n v="0.01"/>
    <n v="0"/>
    <s v="Simple"/>
    <n v="0.1"/>
    <n v="10"/>
    <n v="7"/>
    <x v="6"/>
  </r>
  <r>
    <s v="N"/>
    <x v="2"/>
    <s v="Male"/>
    <n v="4789.2134756325804"/>
    <n v="7.2527057916632998E-2"/>
    <n v="3684.0103658712201"/>
    <x v="3"/>
    <n v="9.1325402572005002E-3"/>
    <s v="Fixed"/>
    <n v="799"/>
    <n v="10"/>
    <n v="4.7500000000000001E-2"/>
    <n v="0.01"/>
    <n v="0"/>
    <s v="Simple"/>
    <n v="0.1"/>
    <n v="10"/>
    <n v="8"/>
    <x v="7"/>
  </r>
  <r>
    <s v="N"/>
    <x v="2"/>
    <s v="Male"/>
    <n v="14367.6404268977"/>
    <n v="0.21758117374989899"/>
    <n v="11052.031097613701"/>
    <x v="3"/>
    <n v="2.7397620771601499E-2"/>
    <s v="Indexed"/>
    <n v="800"/>
    <n v="10"/>
    <n v="4.7500000000000001E-2"/>
    <n v="0.01"/>
    <n v="0"/>
    <s v="Simple"/>
    <n v="0.1"/>
    <n v="10"/>
    <n v="8"/>
    <x v="7"/>
  </r>
  <r>
    <s v="N"/>
    <x v="2"/>
    <s v="Male"/>
    <n v="5493.3222674013196"/>
    <n v="8.3189965172709407E-2"/>
    <n v="4225.6325133856299"/>
    <x v="3"/>
    <n v="1.0475203706845E-2"/>
    <s v="Fixed"/>
    <n v="801"/>
    <n v="10"/>
    <n v="4.7500000000000001E-2"/>
    <n v="0.01"/>
    <n v="0"/>
    <s v="Simple"/>
    <n v="0.1"/>
    <n v="10"/>
    <n v="9"/>
    <x v="8"/>
  </r>
  <r>
    <s v="N"/>
    <x v="2"/>
    <s v="Male"/>
    <n v="16479.9668022039"/>
    <n v="0.249569895518128"/>
    <n v="12676.897540156901"/>
    <x v="3"/>
    <n v="3.1425611120534998E-2"/>
    <s v="Indexed"/>
    <n v="802"/>
    <n v="10"/>
    <n v="4.7500000000000001E-2"/>
    <n v="0.01"/>
    <n v="0"/>
    <s v="Simple"/>
    <n v="0.1"/>
    <n v="10"/>
    <n v="9"/>
    <x v="8"/>
  </r>
  <r>
    <s v="N"/>
    <x v="2"/>
    <s v="Male"/>
    <n v="6334.8386776603102"/>
    <n v="9.5933750709767701E-2"/>
    <n v="4872.9528289694699"/>
    <x v="3"/>
    <n v="1.2079889430897E-2"/>
    <s v="Fixed"/>
    <n v="803"/>
    <n v="10"/>
    <n v="4.7500000000000001E-2"/>
    <n v="0.01"/>
    <n v="0"/>
    <s v="Simple"/>
    <n v="0.1"/>
    <n v="10"/>
    <n v="10"/>
    <x v="9"/>
  </r>
  <r>
    <s v="N"/>
    <x v="2"/>
    <s v="Male"/>
    <n v="19004.5160329809"/>
    <n v="0.28780125212930302"/>
    <n v="14618.858486908401"/>
    <x v="3"/>
    <n v="3.6239668292690999E-2"/>
    <s v="Indexed"/>
    <n v="804"/>
    <n v="10"/>
    <n v="4.7500000000000001E-2"/>
    <n v="0.01"/>
    <n v="0"/>
    <s v="Simple"/>
    <n v="0.1"/>
    <n v="10"/>
    <n v="10"/>
    <x v="9"/>
  </r>
  <r>
    <s v="N"/>
    <x v="2"/>
    <s v="Male"/>
    <n v="21933.645060280101"/>
    <n v="0.33215949836098801"/>
    <n v="16872.0346617539"/>
    <x v="3"/>
    <n v="4.1825217756386701E-2"/>
    <s v="Fixed"/>
    <n v="805"/>
    <n v="10"/>
    <n v="4.7500000000000001E-2"/>
    <n v="0.01"/>
    <n v="0"/>
    <s v="Simple"/>
    <n v="0.1"/>
    <n v="10"/>
    <n v="12"/>
    <x v="10"/>
  </r>
  <r>
    <s v="N"/>
    <x v="2"/>
    <s v="Male"/>
    <n v="65800.935180840199"/>
    <n v="0.99647849508296504"/>
    <n v="50616.103985261703"/>
    <x v="3"/>
    <n v="0.12547565326915999"/>
    <s v="Indexed"/>
    <n v="806"/>
    <n v="10"/>
    <n v="4.7500000000000001E-2"/>
    <n v="0.01"/>
    <n v="0"/>
    <s v="Simple"/>
    <n v="0.1"/>
    <n v="10"/>
    <n v="12"/>
    <x v="10"/>
  </r>
  <r>
    <s v="N"/>
    <x v="2"/>
    <s v="Male"/>
    <n v="25755.679051308402"/>
    <n v="0.39003974989645301"/>
    <n v="19812.060808698701"/>
    <x v="3"/>
    <n v="4.911344565958E-2"/>
    <s v="Fixed"/>
    <n v="807"/>
    <n v="10"/>
    <n v="4.7500000000000001E-2"/>
    <n v="0.01"/>
    <n v="0"/>
    <s v="Simple"/>
    <n v="0.1"/>
    <n v="10"/>
    <n v="15"/>
    <x v="11"/>
  </r>
  <r>
    <s v="N"/>
    <x v="2"/>
    <s v="Male"/>
    <n v="77267.037153925106"/>
    <n v="1.17011924968936"/>
    <n v="59436.182426096202"/>
    <x v="3"/>
    <n v="0.14734033697873999"/>
    <s v="Indexed"/>
    <n v="808"/>
    <n v="10"/>
    <n v="4.7500000000000001E-2"/>
    <n v="0.01"/>
    <n v="0"/>
    <s v="Simple"/>
    <n v="0.1"/>
    <n v="10"/>
    <n v="15"/>
    <x v="11"/>
  </r>
  <r>
    <s v="N"/>
    <x v="2"/>
    <s v="Male"/>
    <n v="23729.506916161601"/>
    <n v="0.35935573371246998"/>
    <n v="18253.466858585802"/>
    <x v="3"/>
    <n v="4.52497426347735E-2"/>
    <s v="Fixed"/>
    <n v="809"/>
    <n v="10"/>
    <n v="4.7500000000000001E-2"/>
    <n v="0.01"/>
    <n v="0"/>
    <s v="Simple"/>
    <n v="0.1"/>
    <n v="10"/>
    <n v="20"/>
    <x v="12"/>
  </r>
  <r>
    <s v="N"/>
    <x v="2"/>
    <s v="Male"/>
    <n v="71188.520748484807"/>
    <n v="1.0780672011374099"/>
    <n v="54760.4005757575"/>
    <x v="3"/>
    <n v="0.13574922790432001"/>
    <s v="Indexed"/>
    <n v="810"/>
    <n v="10"/>
    <n v="4.7500000000000001E-2"/>
    <n v="0.01"/>
    <n v="0"/>
    <s v="Simple"/>
    <n v="0.1"/>
    <n v="10"/>
    <n v="20"/>
    <x v="12"/>
  </r>
  <r>
    <s v="N"/>
    <x v="2"/>
    <s v="Male"/>
    <n v="17018.609355880399"/>
    <n v="0.25772700939196602"/>
    <n v="13091.237966061901"/>
    <x v="3"/>
    <n v="3.2452747378027003E-2"/>
    <s v="Fixed"/>
    <n v="811"/>
    <n v="10"/>
    <n v="4.7500000000000001E-2"/>
    <n v="0.01"/>
    <n v="0"/>
    <s v="Simple"/>
    <n v="0.1"/>
    <n v="10"/>
    <n v="99"/>
    <x v="13"/>
  </r>
  <r>
    <s v="N"/>
    <x v="2"/>
    <s v="Male"/>
    <n v="51055.828067641203"/>
    <n v="0.77318102817589895"/>
    <n v="39273.713898185597"/>
    <x v="3"/>
    <n v="9.7358242134080994E-2"/>
    <s v="Indexed"/>
    <n v="812"/>
    <n v="10"/>
    <n v="4.7500000000000001E-2"/>
    <n v="0.01"/>
    <n v="0"/>
    <s v="Simple"/>
    <n v="0.1"/>
    <n v="10"/>
    <n v="99"/>
    <x v="13"/>
  </r>
  <r>
    <s v="N"/>
    <x v="2"/>
    <s v="Male"/>
    <n v="37826.082396394297"/>
    <n v="4.98552729835453E-2"/>
    <n v="29096.986458764801"/>
    <x v="4"/>
    <n v="2.9808541105520499E-2"/>
    <s v="Fixed"/>
    <n v="813"/>
    <n v="10"/>
    <n v="4.7500000000000001E-2"/>
    <n v="0.01"/>
    <n v="0"/>
    <s v="Simple"/>
    <n v="0.1"/>
    <n v="10"/>
    <n v="1"/>
    <x v="0"/>
  </r>
  <r>
    <s v="N"/>
    <x v="2"/>
    <s v="Male"/>
    <n v="113478.24718918301"/>
    <n v="0.149565818950636"/>
    <n v="87290.959376294501"/>
    <x v="4"/>
    <n v="8.9425623316561495E-2"/>
    <s v="Indexed"/>
    <n v="814"/>
    <n v="10"/>
    <n v="4.7500000000000001E-2"/>
    <n v="0.01"/>
    <n v="0"/>
    <s v="Simple"/>
    <n v="0.1"/>
    <n v="10"/>
    <n v="1"/>
    <x v="0"/>
  </r>
  <r>
    <s v="N"/>
    <x v="2"/>
    <s v="Male"/>
    <n v="15403.5228203693"/>
    <n v="2.0302045214996501E-2"/>
    <n v="11848.863707976399"/>
    <x v="4"/>
    <n v="1.2138622719348E-2"/>
    <s v="Fixed"/>
    <n v="815"/>
    <n v="10"/>
    <n v="4.7500000000000001E-2"/>
    <n v="0.01"/>
    <n v="0"/>
    <s v="Simple"/>
    <n v="0.1"/>
    <n v="10"/>
    <n v="2"/>
    <x v="1"/>
  </r>
  <r>
    <s v="N"/>
    <x v="2"/>
    <s v="Male"/>
    <n v="46210.568461107898"/>
    <n v="6.0906135644989597E-2"/>
    <n v="35546.591123929204"/>
    <x v="4"/>
    <n v="3.6415868158043999E-2"/>
    <s v="Indexed"/>
    <n v="816"/>
    <n v="10"/>
    <n v="4.7500000000000001E-2"/>
    <n v="0.01"/>
    <n v="0"/>
    <s v="Simple"/>
    <n v="0.1"/>
    <n v="10"/>
    <n v="2"/>
    <x v="1"/>
  </r>
  <r>
    <s v="N"/>
    <x v="2"/>
    <s v="Male"/>
    <n v="6338.8787070458102"/>
    <n v="8.3547253198886992E-3"/>
    <n v="4876.06054388139"/>
    <x v="4"/>
    <n v="4.9953025672014898E-3"/>
    <s v="Fixed"/>
    <n v="817"/>
    <n v="10"/>
    <n v="4.7500000000000001E-2"/>
    <n v="0.01"/>
    <n v="0"/>
    <s v="Simple"/>
    <n v="0.1"/>
    <n v="10"/>
    <n v="3"/>
    <x v="2"/>
  </r>
  <r>
    <s v="N"/>
    <x v="2"/>
    <s v="Male"/>
    <n v="19016.636121137399"/>
    <n v="2.5064175959666101E-2"/>
    <n v="14628.1816316442"/>
    <x v="4"/>
    <n v="1.49859077016045E-2"/>
    <s v="Indexed"/>
    <n v="818"/>
    <n v="10"/>
    <n v="4.7500000000000001E-2"/>
    <n v="0.01"/>
    <n v="0"/>
    <s v="Simple"/>
    <n v="0.1"/>
    <n v="10"/>
    <n v="3"/>
    <x v="2"/>
  </r>
  <r>
    <s v="N"/>
    <x v="2"/>
    <s v="Male"/>
    <n v="13564.549792714501"/>
    <n v="1.7878254632024498E-2"/>
    <n v="10434.2690713188"/>
    <x v="4"/>
    <n v="1.06894347618868E-2"/>
    <s v="Fixed"/>
    <n v="819"/>
    <n v="10"/>
    <n v="4.7500000000000001E-2"/>
    <n v="0.01"/>
    <n v="0"/>
    <s v="Simple"/>
    <n v="0.1"/>
    <n v="10"/>
    <n v="4"/>
    <x v="3"/>
  </r>
  <r>
    <s v="N"/>
    <x v="2"/>
    <s v="Male"/>
    <n v="40693.649378143498"/>
    <n v="5.3634763896073301E-2"/>
    <n v="31302.807213956501"/>
    <x v="4"/>
    <n v="3.20683042856603E-2"/>
    <s v="Indexed"/>
    <n v="820"/>
    <n v="10"/>
    <n v="4.7500000000000001E-2"/>
    <n v="0.01"/>
    <n v="0"/>
    <s v="Simple"/>
    <n v="0.1"/>
    <n v="10"/>
    <n v="4"/>
    <x v="3"/>
  </r>
  <r>
    <s v="N"/>
    <x v="2"/>
    <s v="Male"/>
    <n v="13500.8893079709"/>
    <n v="1.7794349277726999E-2"/>
    <n v="10385.2994676699"/>
    <x v="4"/>
    <n v="1.06392676270407E-2"/>
    <s v="Fixed"/>
    <n v="821"/>
    <n v="10"/>
    <n v="4.7500000000000001E-2"/>
    <n v="0.01"/>
    <n v="0"/>
    <s v="Simple"/>
    <n v="0.1"/>
    <n v="10"/>
    <n v="5"/>
    <x v="4"/>
  </r>
  <r>
    <s v="N"/>
    <x v="2"/>
    <s v="Male"/>
    <n v="40502.667923912799"/>
    <n v="5.3383047833180902E-2"/>
    <n v="31155.8984030098"/>
    <x v="4"/>
    <n v="3.1917802881122198E-2"/>
    <s v="Indexed"/>
    <n v="822"/>
    <n v="10"/>
    <n v="4.7500000000000001E-2"/>
    <n v="0.01"/>
    <n v="0"/>
    <s v="Simple"/>
    <n v="0.1"/>
    <n v="10"/>
    <n v="5"/>
    <x v="4"/>
  </r>
  <r>
    <s v="N"/>
    <x v="2"/>
    <s v="Male"/>
    <n v="13985.1201386786"/>
    <n v="1.84325718670766E-2"/>
    <n v="10757.7847220604"/>
    <x v="4"/>
    <n v="1.1020861852698301E-2"/>
    <s v="Fixed"/>
    <n v="823"/>
    <n v="10"/>
    <n v="4.7500000000000001E-2"/>
    <n v="0.01"/>
    <n v="0"/>
    <s v="Simple"/>
    <n v="0.1"/>
    <n v="10"/>
    <n v="6"/>
    <x v="5"/>
  </r>
  <r>
    <s v="N"/>
    <x v="2"/>
    <s v="Male"/>
    <n v="41955.360416035699"/>
    <n v="5.5297715601229702E-2"/>
    <n v="32273.3541661813"/>
    <x v="4"/>
    <n v="3.3062585558094798E-2"/>
    <s v="Indexed"/>
    <n v="824"/>
    <n v="10"/>
    <n v="4.7500000000000001E-2"/>
    <n v="0.01"/>
    <n v="0"/>
    <s v="Simple"/>
    <n v="0.1"/>
    <n v="10"/>
    <n v="6"/>
    <x v="5"/>
  </r>
  <r>
    <s v="N"/>
    <x v="2"/>
    <s v="Male"/>
    <n v="14926.744269827999"/>
    <n v="1.9673644828701198E-2"/>
    <n v="11482.1109767908"/>
    <x v="4"/>
    <n v="1.1762901203355301E-2"/>
    <s v="Fixed"/>
    <n v="825"/>
    <n v="10"/>
    <n v="4.7500000000000001E-2"/>
    <n v="0.01"/>
    <n v="0"/>
    <s v="Simple"/>
    <n v="0.1"/>
    <n v="10"/>
    <n v="7"/>
    <x v="6"/>
  </r>
  <r>
    <s v="N"/>
    <x v="2"/>
    <s v="Male"/>
    <n v="44780.2328094841"/>
    <n v="5.9020934486103599E-2"/>
    <n v="34446.332930372402"/>
    <x v="4"/>
    <n v="3.5288703610065801E-2"/>
    <s v="Indexed"/>
    <n v="826"/>
    <n v="10"/>
    <n v="4.7500000000000001E-2"/>
    <n v="0.01"/>
    <n v="0"/>
    <s v="Simple"/>
    <n v="0.1"/>
    <n v="10"/>
    <n v="7"/>
    <x v="6"/>
  </r>
  <r>
    <s v="N"/>
    <x v="2"/>
    <s v="Male"/>
    <n v="16242.896088372099"/>
    <n v="2.14083501971736E-2"/>
    <n v="12494.5354525939"/>
    <x v="4"/>
    <n v="1.28000840967102E-2"/>
    <s v="Fixed"/>
    <n v="827"/>
    <n v="10"/>
    <n v="4.7500000000000001E-2"/>
    <n v="0.01"/>
    <n v="0"/>
    <s v="Simple"/>
    <n v="0.1"/>
    <n v="10"/>
    <n v="8"/>
    <x v="7"/>
  </r>
  <r>
    <s v="N"/>
    <x v="2"/>
    <s v="Male"/>
    <n v="48728.688265116303"/>
    <n v="6.4225050591520699E-2"/>
    <n v="37483.606357781799"/>
    <x v="4"/>
    <n v="3.84002522901307E-2"/>
    <s v="Indexed"/>
    <n v="828"/>
    <n v="10"/>
    <n v="4.7500000000000001E-2"/>
    <n v="0.01"/>
    <n v="0"/>
    <s v="Simple"/>
    <n v="0.1"/>
    <n v="10"/>
    <n v="8"/>
    <x v="7"/>
  </r>
  <r>
    <s v="N"/>
    <x v="2"/>
    <s v="Male"/>
    <n v="17817.144860327298"/>
    <n v="2.3483230737203199E-2"/>
    <n v="13705.4960464056"/>
    <x v="4"/>
    <n v="1.40406582258888E-2"/>
    <s v="Fixed"/>
    <n v="829"/>
    <n v="10"/>
    <n v="4.7500000000000001E-2"/>
    <n v="0.01"/>
    <n v="0"/>
    <s v="Simple"/>
    <n v="0.1"/>
    <n v="10"/>
    <n v="9"/>
    <x v="8"/>
  </r>
  <r>
    <s v="N"/>
    <x v="2"/>
    <s v="Male"/>
    <n v="53451.434580981899"/>
    <n v="7.0449692211609696E-2"/>
    <n v="41116.488139216803"/>
    <x v="4"/>
    <n v="4.2121974677666298E-2"/>
    <s v="Indexed"/>
    <n v="830"/>
    <n v="10"/>
    <n v="4.7500000000000001E-2"/>
    <n v="0.01"/>
    <n v="0"/>
    <s v="Simple"/>
    <n v="0.1"/>
    <n v="10"/>
    <n v="9"/>
    <x v="8"/>
  </r>
  <r>
    <s v="N"/>
    <x v="2"/>
    <s v="Male"/>
    <n v="19462.0416618749"/>
    <n v="2.5651226307337401E-2"/>
    <n v="14970.801278365299"/>
    <x v="4"/>
    <n v="1.53369059686353E-2"/>
    <s v="Fixed"/>
    <n v="831"/>
    <n v="10"/>
    <n v="4.7500000000000001E-2"/>
    <n v="0.01"/>
    <n v="0"/>
    <s v="Simple"/>
    <n v="0.1"/>
    <n v="10"/>
    <n v="10"/>
    <x v="9"/>
  </r>
  <r>
    <s v="N"/>
    <x v="2"/>
    <s v="Male"/>
    <n v="58386.1249856246"/>
    <n v="7.6953678922012297E-2"/>
    <n v="44912.4038350958"/>
    <x v="4"/>
    <n v="4.6010717905905801E-2"/>
    <s v="Indexed"/>
    <n v="832"/>
    <n v="10"/>
    <n v="4.7500000000000001E-2"/>
    <n v="0.01"/>
    <n v="0"/>
    <s v="Simple"/>
    <n v="0.1"/>
    <n v="10"/>
    <n v="10"/>
    <x v="9"/>
  </r>
  <r>
    <s v="N"/>
    <x v="2"/>
    <s v="Male"/>
    <n v="50693.215348609301"/>
    <n v="6.6814323067711595E-2"/>
    <n v="38994.781037391796"/>
    <x v="4"/>
    <n v="3.9948382115142497E-2"/>
    <s v="Fixed"/>
    <n v="833"/>
    <n v="10"/>
    <n v="4.7500000000000001E-2"/>
    <n v="0.01"/>
    <n v="0"/>
    <s v="Simple"/>
    <n v="0.1"/>
    <n v="10"/>
    <n v="12"/>
    <x v="10"/>
  </r>
  <r>
    <s v="N"/>
    <x v="2"/>
    <s v="Male"/>
    <n v="152079.64604582801"/>
    <n v="0.20044296920313501"/>
    <n v="116984.343112175"/>
    <x v="4"/>
    <n v="0.11984514634542701"/>
    <s v="Indexed"/>
    <n v="834"/>
    <n v="10"/>
    <n v="4.7500000000000001E-2"/>
    <n v="0.01"/>
    <n v="0"/>
    <s v="Simple"/>
    <n v="0.1"/>
    <n v="10"/>
    <n v="12"/>
    <x v="10"/>
  </r>
  <r>
    <s v="N"/>
    <x v="2"/>
    <s v="Male"/>
    <n v="55551.662472730502"/>
    <n v="7.3217820133859607E-2"/>
    <n v="42732.048055946601"/>
    <x v="4"/>
    <n v="4.3777042437157999E-2"/>
    <s v="Fixed"/>
    <n v="835"/>
    <n v="10"/>
    <n v="4.7500000000000001E-2"/>
    <n v="0.01"/>
    <n v="0"/>
    <s v="Simple"/>
    <n v="0.1"/>
    <n v="10"/>
    <n v="15"/>
    <x v="11"/>
  </r>
  <r>
    <s v="N"/>
    <x v="2"/>
    <s v="Male"/>
    <n v="166654.987418192"/>
    <n v="0.21965346040157899"/>
    <n v="128196.14416784"/>
    <x v="4"/>
    <n v="0.13133112731147401"/>
    <s v="Indexed"/>
    <n v="836"/>
    <n v="10"/>
    <n v="4.7500000000000001E-2"/>
    <n v="0.01"/>
    <n v="0"/>
    <s v="Simple"/>
    <n v="0.1"/>
    <n v="10"/>
    <n v="15"/>
    <x v="11"/>
  </r>
  <r>
    <s v="N"/>
    <x v="2"/>
    <s v="Male"/>
    <n v="32567.189009825201"/>
    <n v="4.2923982488504403E-2"/>
    <n v="25051.6838537117"/>
    <x v="4"/>
    <n v="2.5664312315439999E-2"/>
    <s v="Fixed"/>
    <n v="837"/>
    <n v="10"/>
    <n v="4.7500000000000001E-2"/>
    <n v="0.01"/>
    <n v="0"/>
    <s v="Simple"/>
    <n v="0.1"/>
    <n v="10"/>
    <n v="20"/>
    <x v="12"/>
  </r>
  <r>
    <s v="N"/>
    <x v="2"/>
    <s v="Male"/>
    <n v="97701.5670294757"/>
    <n v="0.12877194746551299"/>
    <n v="75155.0515611351"/>
    <x v="4"/>
    <n v="7.6992936946320006E-2"/>
    <s v="Indexed"/>
    <n v="838"/>
    <n v="10"/>
    <n v="4.7500000000000001E-2"/>
    <n v="0.01"/>
    <n v="0"/>
    <s v="Simple"/>
    <n v="0.1"/>
    <n v="10"/>
    <n v="20"/>
    <x v="12"/>
  </r>
  <r>
    <s v="N"/>
    <x v="2"/>
    <s v="Male"/>
    <n v="9362.0430538656892"/>
    <n v="1.2339295601457001E-2"/>
    <n v="7201.5715798966903"/>
    <x v="4"/>
    <n v="7.3776830039742596E-3"/>
    <s v="Fixed"/>
    <n v="839"/>
    <n v="10"/>
    <n v="4.7500000000000001E-2"/>
    <n v="0.01"/>
    <n v="0"/>
    <s v="Simple"/>
    <n v="0.1"/>
    <n v="10"/>
    <n v="99"/>
    <x v="13"/>
  </r>
  <r>
    <s v="N"/>
    <x v="2"/>
    <s v="Male"/>
    <n v="28086.129161597099"/>
    <n v="3.7017886804371E-2"/>
    <n v="21604.714739690098"/>
    <x v="4"/>
    <n v="2.2133049011922801E-2"/>
    <s v="Indexed"/>
    <n v="840"/>
    <n v="10"/>
    <n v="4.7500000000000001E-2"/>
    <n v="0.01"/>
    <n v="0"/>
    <s v="Simple"/>
    <n v="0.1"/>
    <n v="10"/>
    <n v="99"/>
    <x v="13"/>
  </r>
  <r>
    <s v="N"/>
    <x v="3"/>
    <s v="Female"/>
    <n v="1830.21805705257"/>
    <n v="6.2630312345963696E-2"/>
    <n v="1407.8600438865899"/>
    <x v="0"/>
    <n v="9.7084182081193498E-3"/>
    <s v="Fixed"/>
    <n v="841"/>
    <n v="10"/>
    <n v="4.7500000000000001E-2"/>
    <n v="0.01"/>
    <n v="0"/>
    <s v="Simple"/>
    <n v="0.1"/>
    <n v="10"/>
    <n v="1"/>
    <x v="0"/>
  </r>
  <r>
    <s v="N"/>
    <x v="3"/>
    <s v="Female"/>
    <n v="5490.6541711577001"/>
    <n v="0.187890937037891"/>
    <n v="4223.5801316597699"/>
    <x v="0"/>
    <n v="2.91252546243581E-2"/>
    <s v="Indexed"/>
    <n v="842"/>
    <n v="10"/>
    <n v="4.7500000000000001E-2"/>
    <n v="0.01"/>
    <n v="0"/>
    <s v="Simple"/>
    <n v="0.1"/>
    <n v="10"/>
    <n v="1"/>
    <x v="0"/>
  </r>
  <r>
    <s v="N"/>
    <x v="3"/>
    <s v="Female"/>
    <n v="905.43298933208496"/>
    <n v="3.0984040787758099E-2"/>
    <n v="696.48691487083499"/>
    <x v="0"/>
    <n v="4.8028824139238003E-3"/>
    <s v="Fixed"/>
    <n v="843"/>
    <n v="10"/>
    <n v="4.7500000000000001E-2"/>
    <n v="0.01"/>
    <n v="0"/>
    <s v="Simple"/>
    <n v="0.1"/>
    <n v="10"/>
    <n v="2"/>
    <x v="1"/>
  </r>
  <r>
    <s v="N"/>
    <x v="3"/>
    <s v="Female"/>
    <n v="2716.2989679962602"/>
    <n v="9.2952122363274395E-2"/>
    <n v="2089.4607446125101"/>
    <x v="0"/>
    <n v="1.44086472417714E-2"/>
    <s v="Indexed"/>
    <n v="844"/>
    <n v="10"/>
    <n v="4.7500000000000001E-2"/>
    <n v="0.01"/>
    <n v="0"/>
    <s v="Simple"/>
    <n v="0.1"/>
    <n v="10"/>
    <n v="2"/>
    <x v="1"/>
  </r>
  <r>
    <s v="N"/>
    <x v="3"/>
    <s v="Female"/>
    <n v="466.91972910084303"/>
    <n v="1.5978057019704402E-2"/>
    <n v="359.16902238526399"/>
    <x v="0"/>
    <n v="2.4767824698620502E-3"/>
    <s v="Fixed"/>
    <n v="845"/>
    <n v="10"/>
    <n v="4.7500000000000001E-2"/>
    <n v="0.01"/>
    <n v="0"/>
    <s v="Simple"/>
    <n v="0.1"/>
    <n v="10"/>
    <n v="3"/>
    <x v="2"/>
  </r>
  <r>
    <s v="N"/>
    <x v="3"/>
    <s v="Female"/>
    <n v="1400.7591873025301"/>
    <n v="4.7934171059113302E-2"/>
    <n v="1077.5070671557901"/>
    <x v="0"/>
    <n v="7.4303474095861501E-3"/>
    <s v="Indexed"/>
    <n v="846"/>
    <n v="10"/>
    <n v="4.7500000000000001E-2"/>
    <n v="0.01"/>
    <n v="0"/>
    <s v="Simple"/>
    <n v="0.1"/>
    <n v="10"/>
    <n v="3"/>
    <x v="2"/>
  </r>
  <r>
    <s v="N"/>
    <x v="3"/>
    <s v="Female"/>
    <n v="559.39381944009801"/>
    <n v="1.9142533044590501E-2"/>
    <n v="430.30293803084402"/>
    <x v="0"/>
    <n v="2.9673126222498499E-3"/>
    <s v="Fixed"/>
    <n v="847"/>
    <n v="10"/>
    <n v="4.7500000000000001E-2"/>
    <n v="0.01"/>
    <n v="0"/>
    <s v="Simple"/>
    <n v="0.1"/>
    <n v="10"/>
    <n v="4"/>
    <x v="3"/>
  </r>
  <r>
    <s v="N"/>
    <x v="3"/>
    <s v="Female"/>
    <n v="1678.1814583202899"/>
    <n v="5.7427599133771497E-2"/>
    <n v="1290.9088140925301"/>
    <x v="0"/>
    <n v="8.9019378667495493E-3"/>
    <s v="Indexed"/>
    <n v="848"/>
    <n v="10"/>
    <n v="4.7500000000000001E-2"/>
    <n v="0.01"/>
    <n v="0"/>
    <s v="Simple"/>
    <n v="0.1"/>
    <n v="10"/>
    <n v="4"/>
    <x v="3"/>
  </r>
  <r>
    <s v="N"/>
    <x v="3"/>
    <s v="Female"/>
    <n v="680.44826525593203"/>
    <n v="2.3285032744611502E-2"/>
    <n v="523.42174250456299"/>
    <x v="0"/>
    <n v="3.6094476844647301E-3"/>
    <s v="Fixed"/>
    <n v="849"/>
    <n v="10"/>
    <n v="4.7500000000000001E-2"/>
    <n v="0.01"/>
    <n v="0"/>
    <s v="Simple"/>
    <n v="0.1"/>
    <n v="10"/>
    <n v="5"/>
    <x v="4"/>
  </r>
  <r>
    <s v="N"/>
    <x v="3"/>
    <s v="Female"/>
    <n v="2041.3447957678"/>
    <n v="6.9855098233834401E-2"/>
    <n v="1570.26522751369"/>
    <x v="0"/>
    <n v="1.0828343053394199E-2"/>
    <s v="Indexed"/>
    <n v="850"/>
    <n v="10"/>
    <n v="4.7500000000000001E-2"/>
    <n v="0.01"/>
    <n v="0"/>
    <s v="Simple"/>
    <n v="0.1"/>
    <n v="10"/>
    <n v="5"/>
    <x v="4"/>
  </r>
  <r>
    <s v="N"/>
    <x v="3"/>
    <s v="Female"/>
    <n v="833.87565354186495"/>
    <n v="2.8535338965635398E-2"/>
    <n v="641.44281041681904"/>
    <x v="0"/>
    <n v="4.4233054891779696E-3"/>
    <s v="Fixed"/>
    <n v="851"/>
    <n v="10"/>
    <n v="4.7500000000000001E-2"/>
    <n v="0.01"/>
    <n v="0"/>
    <s v="Simple"/>
    <n v="0.1"/>
    <n v="10"/>
    <n v="6"/>
    <x v="5"/>
  </r>
  <r>
    <s v="N"/>
    <x v="3"/>
    <s v="Female"/>
    <n v="2501.6269606255901"/>
    <n v="8.5606016896906195E-2"/>
    <n v="1924.32843125046"/>
    <x v="0"/>
    <n v="1.32699164675339E-2"/>
    <s v="Indexed"/>
    <n v="852"/>
    <n v="10"/>
    <n v="4.7500000000000001E-2"/>
    <n v="0.01"/>
    <n v="0"/>
    <s v="Simple"/>
    <n v="0.1"/>
    <n v="10"/>
    <n v="6"/>
    <x v="5"/>
  </r>
  <r>
    <s v="N"/>
    <x v="3"/>
    <s v="Female"/>
    <n v="1021.4036317528301"/>
    <n v="3.4952572039968703E-2"/>
    <n v="785.69510134832899"/>
    <x v="0"/>
    <n v="5.41805036735225E-3"/>
    <s v="Fixed"/>
    <n v="853"/>
    <n v="10"/>
    <n v="4.7500000000000001E-2"/>
    <n v="0.01"/>
    <n v="0"/>
    <s v="Simple"/>
    <n v="0.1"/>
    <n v="10"/>
    <n v="7"/>
    <x v="6"/>
  </r>
  <r>
    <s v="N"/>
    <x v="3"/>
    <s v="Female"/>
    <n v="3064.2108952584799"/>
    <n v="0.10485771611990601"/>
    <n v="2357.0853040449902"/>
    <x v="0"/>
    <n v="1.6254151102056798E-2"/>
    <s v="Indexed"/>
    <n v="854"/>
    <n v="10"/>
    <n v="4.7500000000000001E-2"/>
    <n v="0.01"/>
    <n v="0"/>
    <s v="Simple"/>
    <n v="0.1"/>
    <n v="10"/>
    <n v="7"/>
    <x v="6"/>
  </r>
  <r>
    <s v="N"/>
    <x v="3"/>
    <s v="Female"/>
    <n v="1240.5128480226099"/>
    <n v="4.245051940202E-2"/>
    <n v="954.24065232508804"/>
    <x v="0"/>
    <n v="6.5803183805015E-3"/>
    <s v="Fixed"/>
    <n v="855"/>
    <n v="10"/>
    <n v="4.7500000000000001E-2"/>
    <n v="0.01"/>
    <n v="0"/>
    <s v="Simple"/>
    <n v="0.1"/>
    <n v="10"/>
    <n v="8"/>
    <x v="7"/>
  </r>
  <r>
    <s v="N"/>
    <x v="3"/>
    <s v="Female"/>
    <n v="3721.5385440678401"/>
    <n v="0.12735155820606001"/>
    <n v="2862.7219569752601"/>
    <x v="0"/>
    <n v="1.97409551415045E-2"/>
    <s v="Indexed"/>
    <n v="856"/>
    <n v="10"/>
    <n v="4.7500000000000001E-2"/>
    <n v="0.01"/>
    <n v="0"/>
    <s v="Simple"/>
    <n v="0.1"/>
    <n v="10"/>
    <n v="8"/>
    <x v="7"/>
  </r>
  <r>
    <s v="N"/>
    <x v="3"/>
    <s v="Female"/>
    <n v="1481.95943341609"/>
    <n v="5.0712854591965797E-2"/>
    <n v="1139.96879493545"/>
    <x v="0"/>
    <n v="7.8610752918922503E-3"/>
    <s v="Fixed"/>
    <n v="857"/>
    <n v="10"/>
    <n v="4.7500000000000001E-2"/>
    <n v="0.01"/>
    <n v="0"/>
    <s v="Simple"/>
    <n v="0.1"/>
    <n v="10"/>
    <n v="9"/>
    <x v="8"/>
  </r>
  <r>
    <s v="N"/>
    <x v="3"/>
    <s v="Female"/>
    <n v="4445.8783002482596"/>
    <n v="0.15213856377589699"/>
    <n v="3419.9063848063502"/>
    <x v="0"/>
    <n v="2.3583225875676801E-2"/>
    <s v="Indexed"/>
    <n v="858"/>
    <n v="10"/>
    <n v="4.7500000000000001E-2"/>
    <n v="0.01"/>
    <n v="0"/>
    <s v="Simple"/>
    <n v="0.1"/>
    <n v="10"/>
    <n v="9"/>
    <x v="8"/>
  </r>
  <r>
    <s v="N"/>
    <x v="3"/>
    <s v="Female"/>
    <n v="1761.91686625692"/>
    <n v="6.0293036251102203E-2"/>
    <n v="1355.32066635147"/>
    <x v="0"/>
    <n v="9.3461135516869995E-3"/>
    <s v="Fixed"/>
    <n v="859"/>
    <n v="10"/>
    <n v="4.7500000000000001E-2"/>
    <n v="0.01"/>
    <n v="0"/>
    <s v="Simple"/>
    <n v="0.1"/>
    <n v="10"/>
    <n v="10"/>
    <x v="9"/>
  </r>
  <r>
    <s v="N"/>
    <x v="3"/>
    <s v="Female"/>
    <n v="5285.75059877075"/>
    <n v="0.18087910875330701"/>
    <n v="4065.9619990544202"/>
    <x v="0"/>
    <n v="2.8038340655061E-2"/>
    <s v="Indexed"/>
    <n v="860"/>
    <n v="10"/>
    <n v="4.7500000000000001E-2"/>
    <n v="0.01"/>
    <n v="0"/>
    <s v="Simple"/>
    <n v="0.1"/>
    <n v="10"/>
    <n v="10"/>
    <x v="9"/>
  </r>
  <r>
    <s v="N"/>
    <x v="3"/>
    <s v="Female"/>
    <n v="6906.90060014951"/>
    <n v="0.23635508362677199"/>
    <n v="5313.0004616534698"/>
    <x v="0"/>
    <n v="3.6637754331934301E-2"/>
    <s v="Fixed"/>
    <n v="861"/>
    <n v="10"/>
    <n v="4.7500000000000001E-2"/>
    <n v="0.01"/>
    <n v="0"/>
    <s v="Simple"/>
    <n v="0.1"/>
    <n v="10"/>
    <n v="12"/>
    <x v="10"/>
  </r>
  <r>
    <s v="N"/>
    <x v="3"/>
    <s v="Female"/>
    <n v="20720.7018004485"/>
    <n v="0.70906525088031702"/>
    <n v="15939.0013849604"/>
    <x v="0"/>
    <n v="0.10991326299580299"/>
    <s v="Indexed"/>
    <n v="862"/>
    <n v="10"/>
    <n v="4.7500000000000001E-2"/>
    <n v="0.01"/>
    <n v="0"/>
    <s v="Simple"/>
    <n v="0.1"/>
    <n v="10"/>
    <n v="12"/>
    <x v="10"/>
  </r>
  <r>
    <s v="N"/>
    <x v="3"/>
    <s v="Female"/>
    <n v="6941.07321693223"/>
    <n v="0.23752447524900699"/>
    <n v="5339.2870899478703"/>
    <x v="0"/>
    <n v="3.6819023472905797E-2"/>
    <s v="Fixed"/>
    <n v="863"/>
    <n v="10"/>
    <n v="4.7500000000000001E-2"/>
    <n v="0.01"/>
    <n v="0"/>
    <s v="Simple"/>
    <n v="0.1"/>
    <n v="10"/>
    <n v="15"/>
    <x v="11"/>
  </r>
  <r>
    <s v="N"/>
    <x v="3"/>
    <s v="Female"/>
    <n v="20823.219650796698"/>
    <n v="0.71257342574702198"/>
    <n v="16017.861269843601"/>
    <x v="0"/>
    <n v="0.110457070418717"/>
    <s v="Indexed"/>
    <n v="864"/>
    <n v="10"/>
    <n v="4.7500000000000001E-2"/>
    <n v="0.01"/>
    <n v="0"/>
    <s v="Simple"/>
    <n v="0.1"/>
    <n v="10"/>
    <n v="15"/>
    <x v="11"/>
  </r>
  <r>
    <s v="N"/>
    <x v="3"/>
    <s v="Female"/>
    <n v="6470.15050301875"/>
    <n v="0.22140943554127601"/>
    <n v="4977.0388484759596"/>
    <x v="0"/>
    <n v="3.4321007112091698E-2"/>
    <s v="Fixed"/>
    <n v="865"/>
    <n v="10"/>
    <n v="4.7500000000000001E-2"/>
    <n v="0.01"/>
    <n v="0"/>
    <s v="Simple"/>
    <n v="0.1"/>
    <n v="10"/>
    <n v="20"/>
    <x v="12"/>
  </r>
  <r>
    <s v="N"/>
    <x v="3"/>
    <s v="Female"/>
    <n v="19410.4515090563"/>
    <n v="0.66422830662382704"/>
    <n v="14931.1165454279"/>
    <x v="0"/>
    <n v="0.102963021336275"/>
    <s v="Indexed"/>
    <n v="866"/>
    <n v="10"/>
    <n v="4.7500000000000001E-2"/>
    <n v="0.01"/>
    <n v="0"/>
    <s v="Simple"/>
    <n v="0.1"/>
    <n v="10"/>
    <n v="20"/>
    <x v="12"/>
  </r>
  <r>
    <s v="N"/>
    <x v="3"/>
    <s v="Female"/>
    <n v="16029.461079544801"/>
    <n v="0.54853035149599305"/>
    <n v="12330.354676572901"/>
    <x v="0"/>
    <n v="8.5028508603837497E-2"/>
    <s v="Fixed"/>
    <n v="867"/>
    <n v="10"/>
    <n v="4.7500000000000001E-2"/>
    <n v="0.01"/>
    <n v="0"/>
    <s v="Simple"/>
    <n v="0.1"/>
    <n v="10"/>
    <n v="99"/>
    <x v="13"/>
  </r>
  <r>
    <s v="N"/>
    <x v="3"/>
    <s v="Female"/>
    <n v="48088.383238634298"/>
    <n v="1.6455910544879799"/>
    <n v="36991.064029718698"/>
    <x v="0"/>
    <n v="0.255085525811513"/>
    <s v="Indexed"/>
    <n v="868"/>
    <n v="10"/>
    <n v="4.7500000000000001E-2"/>
    <n v="0.01"/>
    <n v="0"/>
    <s v="Simple"/>
    <n v="0.1"/>
    <n v="10"/>
    <n v="99"/>
    <x v="13"/>
  </r>
  <r>
    <s v="N"/>
    <x v="3"/>
    <s v="Female"/>
    <n v="22257.449366305402"/>
    <n v="0.17220865323554399"/>
    <n v="17121.114897158001"/>
    <x v="1"/>
    <n v="2.0047257838649E-2"/>
    <s v="Fixed"/>
    <n v="869"/>
    <n v="10"/>
    <n v="4.7500000000000001E-2"/>
    <n v="0.01"/>
    <n v="0"/>
    <s v="Simple"/>
    <n v="0.1"/>
    <n v="10"/>
    <n v="1"/>
    <x v="0"/>
  </r>
  <r>
    <s v="N"/>
    <x v="3"/>
    <s v="Female"/>
    <n v="66772.348098916205"/>
    <n v="0.51662595970663105"/>
    <n v="51363.344691473998"/>
    <x v="1"/>
    <n v="6.0141773515946899E-2"/>
    <s v="Indexed"/>
    <n v="870"/>
    <n v="10"/>
    <n v="4.7500000000000001E-2"/>
    <n v="0.01"/>
    <n v="0"/>
    <s v="Simple"/>
    <n v="0.1"/>
    <n v="10"/>
    <n v="1"/>
    <x v="0"/>
  </r>
  <r>
    <s v="N"/>
    <x v="3"/>
    <s v="Female"/>
    <n v="10289.510904151701"/>
    <n v="7.9611225261906296E-2"/>
    <n v="7915.00838780903"/>
    <x v="1"/>
    <n v="9.2677500792787797E-3"/>
    <s v="Fixed"/>
    <n v="871"/>
    <n v="10"/>
    <n v="4.7500000000000001E-2"/>
    <n v="0.01"/>
    <n v="0"/>
    <s v="Simple"/>
    <n v="0.1"/>
    <n v="10"/>
    <n v="2"/>
    <x v="1"/>
  </r>
  <r>
    <s v="N"/>
    <x v="3"/>
    <s v="Female"/>
    <n v="30868.532712455199"/>
    <n v="0.23883367578571901"/>
    <n v="23745.025163427101"/>
    <x v="1"/>
    <n v="2.7803250237836301E-2"/>
    <s v="Indexed"/>
    <n v="872"/>
    <n v="10"/>
    <n v="4.7500000000000001E-2"/>
    <n v="0.01"/>
    <n v="0"/>
    <s v="Simple"/>
    <n v="0.1"/>
    <n v="10"/>
    <n v="2"/>
    <x v="1"/>
  </r>
  <r>
    <s v="N"/>
    <x v="3"/>
    <s v="Female"/>
    <n v="5012.5505034741"/>
    <n v="3.8782726505274603E-2"/>
    <n v="3855.8080795954602"/>
    <x v="1"/>
    <n v="4.5147982016537497E-3"/>
    <s v="Fixed"/>
    <n v="873"/>
    <n v="10"/>
    <n v="4.7500000000000001E-2"/>
    <n v="0.01"/>
    <n v="0"/>
    <s v="Simple"/>
    <n v="0.1"/>
    <n v="10"/>
    <n v="3"/>
    <x v="2"/>
  </r>
  <r>
    <s v="N"/>
    <x v="3"/>
    <s v="Female"/>
    <n v="15037.6515104223"/>
    <n v="0.116348179515824"/>
    <n v="11567.4242387864"/>
    <x v="1"/>
    <n v="1.3544394604961299E-2"/>
    <s v="Indexed"/>
    <n v="874"/>
    <n v="10"/>
    <n v="4.7500000000000001E-2"/>
    <n v="0.01"/>
    <n v="0"/>
    <s v="Simple"/>
    <n v="0.1"/>
    <n v="10"/>
    <n v="3"/>
    <x v="2"/>
  </r>
  <r>
    <s v="N"/>
    <x v="3"/>
    <s v="Female"/>
    <n v="5932.4005614366297"/>
    <n v="4.5899720777770603E-2"/>
    <n v="4563.3850472589502"/>
    <x v="1"/>
    <n v="5.3433060410465003E-3"/>
    <s v="Fixed"/>
    <n v="875"/>
    <n v="10"/>
    <n v="4.7500000000000001E-2"/>
    <n v="0.01"/>
    <n v="0"/>
    <s v="Simple"/>
    <n v="0.1"/>
    <n v="10"/>
    <n v="4"/>
    <x v="3"/>
  </r>
  <r>
    <s v="N"/>
    <x v="3"/>
    <s v="Female"/>
    <n v="17797.201684309901"/>
    <n v="0.137699162333312"/>
    <n v="13690.155141776801"/>
    <x v="1"/>
    <n v="1.6029918123139499E-2"/>
    <s v="Indexed"/>
    <n v="876"/>
    <n v="10"/>
    <n v="4.7500000000000001E-2"/>
    <n v="0.01"/>
    <n v="0"/>
    <s v="Simple"/>
    <n v="0.1"/>
    <n v="10"/>
    <n v="4"/>
    <x v="3"/>
  </r>
  <r>
    <s v="N"/>
    <x v="3"/>
    <s v="Female"/>
    <n v="7108.57300945727"/>
    <n v="5.4999913253239698E-2"/>
    <n v="5468.1330841978997"/>
    <x v="1"/>
    <n v="6.4026831484647502E-3"/>
    <s v="Fixed"/>
    <n v="877"/>
    <n v="10"/>
    <n v="4.7500000000000001E-2"/>
    <n v="0.01"/>
    <n v="0"/>
    <s v="Simple"/>
    <n v="0.1"/>
    <n v="10"/>
    <n v="5"/>
    <x v="4"/>
  </r>
  <r>
    <s v="N"/>
    <x v="3"/>
    <s v="Female"/>
    <n v="21325.719028371801"/>
    <n v="0.16499973975971899"/>
    <n v="16404.399252593699"/>
    <x v="1"/>
    <n v="1.9208049445394199E-2"/>
    <s v="Indexed"/>
    <n v="878"/>
    <n v="10"/>
    <n v="4.7500000000000001E-2"/>
    <n v="0.01"/>
    <n v="0"/>
    <s v="Simple"/>
    <n v="0.1"/>
    <n v="10"/>
    <n v="5"/>
    <x v="4"/>
  </r>
  <r>
    <s v="N"/>
    <x v="3"/>
    <s v="Female"/>
    <n v="8550.2562387655908"/>
    <n v="6.6154395657108497E-2"/>
    <n v="6577.1201836658302"/>
    <x v="1"/>
    <n v="7.7012054968230003E-3"/>
    <s v="Fixed"/>
    <n v="879"/>
    <n v="10"/>
    <n v="4.7500000000000001E-2"/>
    <n v="0.01"/>
    <n v="0"/>
    <s v="Simple"/>
    <n v="0.1"/>
    <n v="10"/>
    <n v="6"/>
    <x v="5"/>
  </r>
  <r>
    <s v="N"/>
    <x v="3"/>
    <s v="Female"/>
    <n v="25650.7687162968"/>
    <n v="0.19846318697132601"/>
    <n v="19731.360550997499"/>
    <x v="1"/>
    <n v="2.3103616490468999E-2"/>
    <s v="Indexed"/>
    <n v="880"/>
    <n v="10"/>
    <n v="4.7500000000000001E-2"/>
    <n v="0.01"/>
    <n v="0"/>
    <s v="Simple"/>
    <n v="0.1"/>
    <n v="10"/>
    <n v="6"/>
    <x v="5"/>
  </r>
  <r>
    <s v="N"/>
    <x v="3"/>
    <s v="Female"/>
    <n v="10232.1639375492"/>
    <n v="7.9167524650787996E-2"/>
    <n v="7870.89533657633"/>
    <x v="1"/>
    <n v="9.2160977355252496E-3"/>
    <s v="Fixed"/>
    <n v="881"/>
    <n v="10"/>
    <n v="4.7500000000000001E-2"/>
    <n v="0.01"/>
    <n v="0"/>
    <s v="Simple"/>
    <n v="0.1"/>
    <n v="10"/>
    <n v="7"/>
    <x v="6"/>
  </r>
  <r>
    <s v="N"/>
    <x v="3"/>
    <s v="Female"/>
    <n v="30696.491812647699"/>
    <n v="0.23750257395236399"/>
    <n v="23612.686009729001"/>
    <x v="1"/>
    <n v="2.7648293206575799E-2"/>
    <s v="Indexed"/>
    <n v="882"/>
    <n v="10"/>
    <n v="4.7500000000000001E-2"/>
    <n v="0.01"/>
    <n v="0"/>
    <s v="Simple"/>
    <n v="0.1"/>
    <n v="10"/>
    <n v="7"/>
    <x v="6"/>
  </r>
  <r>
    <s v="N"/>
    <x v="3"/>
    <s v="Female"/>
    <n v="12073.236049552999"/>
    <n v="9.3412128500034899E-2"/>
    <n v="9287.1046535023197"/>
    <x v="1"/>
    <n v="1.0874349169526501E-2"/>
    <s v="Fixed"/>
    <n v="883"/>
    <n v="10"/>
    <n v="4.7500000000000001E-2"/>
    <n v="0.01"/>
    <n v="0"/>
    <s v="Simple"/>
    <n v="0.1"/>
    <n v="10"/>
    <n v="8"/>
    <x v="7"/>
  </r>
  <r>
    <s v="N"/>
    <x v="3"/>
    <s v="Female"/>
    <n v="36219.708148659003"/>
    <n v="0.28023638550010499"/>
    <n v="27861.313960506999"/>
    <x v="1"/>
    <n v="3.26230475085795E-2"/>
    <s v="Indexed"/>
    <n v="884"/>
    <n v="10"/>
    <n v="4.7500000000000001E-2"/>
    <n v="0.01"/>
    <n v="0"/>
    <s v="Simple"/>
    <n v="0.1"/>
    <n v="10"/>
    <n v="8"/>
    <x v="7"/>
  </r>
  <r>
    <s v="N"/>
    <x v="3"/>
    <s v="Female"/>
    <n v="13920.3545178976"/>
    <n v="0.107703513760094"/>
    <n v="10707.9650137674"/>
    <x v="1"/>
    <n v="1.2538046549402E-2"/>
    <s v="Fixed"/>
    <n v="885"/>
    <n v="10"/>
    <n v="4.7500000000000001E-2"/>
    <n v="0.01"/>
    <n v="0"/>
    <s v="Simple"/>
    <n v="0.1"/>
    <n v="10"/>
    <n v="9"/>
    <x v="8"/>
  </r>
  <r>
    <s v="N"/>
    <x v="3"/>
    <s v="Female"/>
    <n v="41761.063553692802"/>
    <n v="0.32311054128028099"/>
    <n v="32123.895041302101"/>
    <x v="1"/>
    <n v="3.7614139648206001E-2"/>
    <s v="Indexed"/>
    <n v="886"/>
    <n v="10"/>
    <n v="4.7500000000000001E-2"/>
    <n v="0.01"/>
    <n v="0"/>
    <s v="Simple"/>
    <n v="0.1"/>
    <n v="10"/>
    <n v="9"/>
    <x v="8"/>
  </r>
  <r>
    <s v="N"/>
    <x v="3"/>
    <s v="Female"/>
    <n v="15843.3050768467"/>
    <n v="0.122581621334112"/>
    <n v="12187.1577514205"/>
    <x v="1"/>
    <n v="1.4270045801957201E-2"/>
    <s v="Fixed"/>
    <n v="887"/>
    <n v="10"/>
    <n v="4.7500000000000001E-2"/>
    <n v="0.01"/>
    <n v="0"/>
    <s v="Simple"/>
    <n v="0.1"/>
    <n v="10"/>
    <n v="10"/>
    <x v="9"/>
  </r>
  <r>
    <s v="N"/>
    <x v="3"/>
    <s v="Female"/>
    <n v="47529.9152305401"/>
    <n v="0.36774486400233602"/>
    <n v="36561.473254261597"/>
    <x v="1"/>
    <n v="4.2810137405871702E-2"/>
    <s v="Indexed"/>
    <n v="888"/>
    <n v="10"/>
    <n v="4.7500000000000001E-2"/>
    <n v="0.01"/>
    <n v="0"/>
    <s v="Simple"/>
    <n v="0.1"/>
    <n v="10"/>
    <n v="10"/>
    <x v="9"/>
  </r>
  <r>
    <s v="N"/>
    <x v="3"/>
    <s v="Female"/>
    <n v="47954.410913156396"/>
    <n v="0.37102923988047798"/>
    <n v="36888.008394735698"/>
    <x v="1"/>
    <n v="4.3192480155966301E-2"/>
    <s v="Fixed"/>
    <n v="889"/>
    <n v="10"/>
    <n v="4.7500000000000001E-2"/>
    <n v="0.01"/>
    <n v="0"/>
    <s v="Simple"/>
    <n v="0.1"/>
    <n v="10"/>
    <n v="12"/>
    <x v="10"/>
  </r>
  <r>
    <s v="N"/>
    <x v="3"/>
    <s v="Female"/>
    <n v="143863.23273946901"/>
    <n v="1.1130877196414299"/>
    <n v="110664.025184207"/>
    <x v="1"/>
    <n v="0.12957744046789901"/>
    <s v="Indexed"/>
    <n v="890"/>
    <n v="10"/>
    <n v="4.7500000000000001E-2"/>
    <n v="0.01"/>
    <n v="0"/>
    <s v="Simple"/>
    <n v="0.1"/>
    <n v="10"/>
    <n v="12"/>
    <x v="10"/>
  </r>
  <r>
    <s v="N"/>
    <x v="3"/>
    <s v="Female"/>
    <n v="47092.673713240401"/>
    <n v="0.364361872016433"/>
    <n v="36225.133625569499"/>
    <x v="1"/>
    <n v="4.2416314497828199E-2"/>
    <s v="Fixed"/>
    <n v="891"/>
    <n v="10"/>
    <n v="4.7500000000000001E-2"/>
    <n v="0.01"/>
    <n v="0"/>
    <s v="Simple"/>
    <n v="0.1"/>
    <n v="10"/>
    <n v="15"/>
    <x v="11"/>
  </r>
  <r>
    <s v="N"/>
    <x v="3"/>
    <s v="Female"/>
    <n v="141278.02113972101"/>
    <n v="1.0930856160493001"/>
    <n v="108675.400876709"/>
    <x v="1"/>
    <n v="0.12724894349348501"/>
    <s v="Indexed"/>
    <n v="892"/>
    <n v="10"/>
    <n v="4.7500000000000001E-2"/>
    <n v="0.01"/>
    <n v="0"/>
    <s v="Simple"/>
    <n v="0.1"/>
    <n v="10"/>
    <n v="15"/>
    <x v="11"/>
  </r>
  <r>
    <s v="N"/>
    <x v="3"/>
    <s v="Female"/>
    <n v="33892.435138581903"/>
    <n v="0.26222998484830601"/>
    <n v="26071.1039527553"/>
    <x v="1"/>
    <n v="3.0526875511235799E-2"/>
    <s v="Fixed"/>
    <n v="893"/>
    <n v="10"/>
    <n v="4.7500000000000001E-2"/>
    <n v="0.01"/>
    <n v="0"/>
    <s v="Simple"/>
    <n v="0.1"/>
    <n v="10"/>
    <n v="20"/>
    <x v="12"/>
  </r>
  <r>
    <s v="N"/>
    <x v="3"/>
    <s v="Female"/>
    <n v="101677.305415746"/>
    <n v="0.78668995454491797"/>
    <n v="78213.311858265894"/>
    <x v="1"/>
    <n v="9.1580626533707299E-2"/>
    <s v="Indexed"/>
    <n v="894"/>
    <n v="10"/>
    <n v="4.7500000000000001E-2"/>
    <n v="0.01"/>
    <n v="0"/>
    <s v="Simple"/>
    <n v="0.1"/>
    <n v="10"/>
    <n v="20"/>
    <x v="12"/>
  </r>
  <r>
    <s v="N"/>
    <x v="3"/>
    <s v="Female"/>
    <n v="37402.947505923898"/>
    <n v="0.28939125553109502"/>
    <n v="28771.498081479898"/>
    <x v="1"/>
    <n v="3.3688789772643002E-2"/>
    <s v="Fixed"/>
    <n v="895"/>
    <n v="10"/>
    <n v="4.7500000000000001E-2"/>
    <n v="0.01"/>
    <n v="0"/>
    <s v="Simple"/>
    <n v="0.1"/>
    <n v="10"/>
    <n v="99"/>
    <x v="13"/>
  </r>
  <r>
    <s v="N"/>
    <x v="3"/>
    <s v="Female"/>
    <n v="112208.84251777201"/>
    <n v="0.86817376659328405"/>
    <n v="86314.494244439702"/>
    <x v="1"/>
    <n v="0.10106636931792901"/>
    <s v="Indexed"/>
    <n v="896"/>
    <n v="10"/>
    <n v="4.7500000000000001E-2"/>
    <n v="0.01"/>
    <n v="0"/>
    <s v="Simple"/>
    <n v="0.1"/>
    <n v="10"/>
    <n v="99"/>
    <x v="13"/>
  </r>
  <r>
    <s v="N"/>
    <x v="3"/>
    <s v="Female"/>
    <n v="43603.177448807401"/>
    <n v="0.15722416344567799"/>
    <n v="33540.905729851896"/>
    <x v="2"/>
    <n v="2.7527231351062002E-2"/>
    <s v="Fixed"/>
    <n v="897"/>
    <n v="10"/>
    <n v="4.7500000000000001E-2"/>
    <n v="0.01"/>
    <n v="0"/>
    <s v="Simple"/>
    <n v="0.1"/>
    <n v="10"/>
    <n v="1"/>
    <x v="0"/>
  </r>
  <r>
    <s v="N"/>
    <x v="3"/>
    <s v="Female"/>
    <n v="130809.532346422"/>
    <n v="0.47167249033703301"/>
    <n v="100622.717189556"/>
    <x v="2"/>
    <n v="8.2581694053185994E-2"/>
    <s v="Indexed"/>
    <n v="898"/>
    <n v="10"/>
    <n v="4.7500000000000001E-2"/>
    <n v="0.01"/>
    <n v="0"/>
    <s v="Simple"/>
    <n v="0.1"/>
    <n v="10"/>
    <n v="1"/>
    <x v="0"/>
  </r>
  <r>
    <s v="N"/>
    <x v="3"/>
    <s v="Female"/>
    <n v="18573.978975524398"/>
    <n v="6.6973979355357802E-2"/>
    <n v="14287.676135018801"/>
    <x v="2"/>
    <n v="1.17259852672275E-2"/>
    <s v="Fixed"/>
    <n v="899"/>
    <n v="10"/>
    <n v="4.7500000000000001E-2"/>
    <n v="0.01"/>
    <n v="0"/>
    <s v="Simple"/>
    <n v="0.1"/>
    <n v="10"/>
    <n v="2"/>
    <x v="1"/>
  </r>
  <r>
    <s v="N"/>
    <x v="3"/>
    <s v="Female"/>
    <n v="55721.936926573202"/>
    <n v="0.200921938066073"/>
    <n v="42863.028405056299"/>
    <x v="2"/>
    <n v="3.5177955801682502E-2"/>
    <s v="Indexed"/>
    <n v="900"/>
    <n v="10"/>
    <n v="4.7500000000000001E-2"/>
    <n v="0.01"/>
    <n v="0"/>
    <s v="Simple"/>
    <n v="0.1"/>
    <n v="10"/>
    <n v="2"/>
    <x v="1"/>
  </r>
  <r>
    <s v="N"/>
    <x v="3"/>
    <s v="Female"/>
    <n v="8405.9651937777708"/>
    <n v="3.0310195790131399E-2"/>
    <n v="6466.12707213675"/>
    <x v="2"/>
    <n v="5.3067909761797503E-3"/>
    <s v="Fixed"/>
    <n v="901"/>
    <n v="10"/>
    <n v="4.7500000000000001E-2"/>
    <n v="0.01"/>
    <n v="0"/>
    <s v="Simple"/>
    <n v="0.1"/>
    <n v="10"/>
    <n v="3"/>
    <x v="2"/>
  </r>
  <r>
    <s v="N"/>
    <x v="3"/>
    <s v="Female"/>
    <n v="25217.895581333301"/>
    <n v="9.0930587370394098E-2"/>
    <n v="19398.381216410198"/>
    <x v="2"/>
    <n v="1.5920372928539199E-2"/>
    <s v="Indexed"/>
    <n v="902"/>
    <n v="10"/>
    <n v="4.7500000000000001E-2"/>
    <n v="0.01"/>
    <n v="0"/>
    <s v="Simple"/>
    <n v="0.1"/>
    <n v="10"/>
    <n v="3"/>
    <x v="2"/>
  </r>
  <r>
    <s v="N"/>
    <x v="3"/>
    <s v="Female"/>
    <n v="9890.64296903795"/>
    <n v="3.5663640994342202E-2"/>
    <n v="7608.1868992599602"/>
    <x v="2"/>
    <n v="6.2440866273819999E-3"/>
    <s v="Fixed"/>
    <n v="903"/>
    <n v="10"/>
    <n v="4.7500000000000001E-2"/>
    <n v="0.01"/>
    <n v="0"/>
    <s v="Simple"/>
    <n v="0.1"/>
    <n v="10"/>
    <n v="4"/>
    <x v="3"/>
  </r>
  <r>
    <s v="N"/>
    <x v="3"/>
    <s v="Female"/>
    <n v="29671.928907113899"/>
    <n v="0.106990922983027"/>
    <n v="22824.5606977799"/>
    <x v="2"/>
    <n v="1.8732259882146E-2"/>
    <s v="Indexed"/>
    <n v="904"/>
    <n v="10"/>
    <n v="4.7500000000000001E-2"/>
    <n v="0.01"/>
    <n v="0"/>
    <s v="Simple"/>
    <n v="0.1"/>
    <n v="10"/>
    <n v="4"/>
    <x v="3"/>
  </r>
  <r>
    <s v="N"/>
    <x v="3"/>
    <s v="Female"/>
    <n v="11766.959557587999"/>
    <n v="4.2429255870468703E-2"/>
    <n v="9051.5073519908001"/>
    <x v="2"/>
    <n v="7.4286287603835101E-3"/>
    <s v="Fixed"/>
    <n v="905"/>
    <n v="10"/>
    <n v="4.7500000000000001E-2"/>
    <n v="0.01"/>
    <n v="0"/>
    <s v="Simple"/>
    <n v="0.1"/>
    <n v="10"/>
    <n v="5"/>
    <x v="4"/>
  </r>
  <r>
    <s v="N"/>
    <x v="3"/>
    <s v="Female"/>
    <n v="35300.878672764098"/>
    <n v="0.12728776761140601"/>
    <n v="27154.5220559724"/>
    <x v="2"/>
    <n v="2.22858862811505E-2"/>
    <s v="Indexed"/>
    <n v="906"/>
    <n v="10"/>
    <n v="4.7500000000000001E-2"/>
    <n v="0.01"/>
    <n v="0"/>
    <s v="Simple"/>
    <n v="0.1"/>
    <n v="10"/>
    <n v="5"/>
    <x v="4"/>
  </r>
  <r>
    <s v="N"/>
    <x v="3"/>
    <s v="Female"/>
    <n v="14028.2539426938"/>
    <n v="5.0583022150921003E-2"/>
    <n v="10790.9645713029"/>
    <x v="2"/>
    <n v="8.8562121919979996E-3"/>
    <s v="Fixed"/>
    <n v="907"/>
    <n v="10"/>
    <n v="4.7500000000000001E-2"/>
    <n v="0.01"/>
    <n v="0"/>
    <s v="Simple"/>
    <n v="0.1"/>
    <n v="10"/>
    <n v="6"/>
    <x v="5"/>
  </r>
  <r>
    <s v="N"/>
    <x v="3"/>
    <s v="Female"/>
    <n v="42084.7618280815"/>
    <n v="0.15174906645276301"/>
    <n v="32372.893713908801"/>
    <x v="2"/>
    <n v="2.6568636575993999E-2"/>
    <s v="Indexed"/>
    <n v="908"/>
    <n v="10"/>
    <n v="4.7500000000000001E-2"/>
    <n v="0.01"/>
    <n v="0"/>
    <s v="Simple"/>
    <n v="0.1"/>
    <n v="10"/>
    <n v="6"/>
    <x v="5"/>
  </r>
  <r>
    <s v="N"/>
    <x v="3"/>
    <s v="Female"/>
    <n v="16603.525716778098"/>
    <n v="5.9868926849059902E-2"/>
    <n v="12771.9428590601"/>
    <x v="2"/>
    <n v="1.04820134767852E-2"/>
    <s v="Fixed"/>
    <n v="909"/>
    <n v="10"/>
    <n v="4.7500000000000001E-2"/>
    <n v="0.01"/>
    <n v="0"/>
    <s v="Simple"/>
    <n v="0.1"/>
    <n v="10"/>
    <n v="7"/>
    <x v="6"/>
  </r>
  <r>
    <s v="N"/>
    <x v="3"/>
    <s v="Female"/>
    <n v="49810.577150334197"/>
    <n v="0.17960678054717999"/>
    <n v="38315.828577180197"/>
    <x v="2"/>
    <n v="3.1446040430355697E-2"/>
    <s v="Indexed"/>
    <n v="910"/>
    <n v="10"/>
    <n v="4.7500000000000001E-2"/>
    <n v="0.01"/>
    <n v="0"/>
    <s v="Simple"/>
    <n v="0.1"/>
    <n v="10"/>
    <n v="7"/>
    <x v="6"/>
  </r>
  <r>
    <s v="N"/>
    <x v="3"/>
    <s v="Female"/>
    <n v="19325.580730940601"/>
    <n v="6.96841019692052E-2"/>
    <n v="14865.8313314928"/>
    <x v="2"/>
    <n v="1.22004808571302E-2"/>
    <s v="Fixed"/>
    <n v="911"/>
    <n v="10"/>
    <n v="4.7500000000000001E-2"/>
    <n v="0.01"/>
    <n v="0"/>
    <s v="Simple"/>
    <n v="0.1"/>
    <n v="10"/>
    <n v="8"/>
    <x v="7"/>
  </r>
  <r>
    <s v="N"/>
    <x v="3"/>
    <s v="Female"/>
    <n v="57976.742192821803"/>
    <n v="0.209052305907616"/>
    <n v="44597.493994478296"/>
    <x v="2"/>
    <n v="3.6601442571390697E-2"/>
    <s v="Indexed"/>
    <n v="912"/>
    <n v="10"/>
    <n v="4.7500000000000001E-2"/>
    <n v="0.01"/>
    <n v="0"/>
    <s v="Simple"/>
    <n v="0.1"/>
    <n v="10"/>
    <n v="8"/>
    <x v="7"/>
  </r>
  <r>
    <s v="N"/>
    <x v="3"/>
    <s v="Female"/>
    <n v="21913.884216309802"/>
    <n v="7.9016996359951894E-2"/>
    <n v="16856.834012546002"/>
    <x v="2"/>
    <n v="1.3834509224264E-2"/>
    <s v="Fixed"/>
    <n v="913"/>
    <n v="10"/>
    <n v="4.7500000000000001E-2"/>
    <n v="0.01"/>
    <n v="0"/>
    <s v="Simple"/>
    <n v="0.1"/>
    <n v="10"/>
    <n v="9"/>
    <x v="8"/>
  </r>
  <r>
    <s v="N"/>
    <x v="3"/>
    <s v="Female"/>
    <n v="65741.652648929405"/>
    <n v="0.237050989079856"/>
    <n v="50570.502037637998"/>
    <x v="2"/>
    <n v="4.1503527672792001E-2"/>
    <s v="Indexed"/>
    <n v="914"/>
    <n v="10"/>
    <n v="4.7500000000000001E-2"/>
    <n v="0.01"/>
    <n v="0"/>
    <s v="Simple"/>
    <n v="0.1"/>
    <n v="10"/>
    <n v="9"/>
    <x v="8"/>
  </r>
  <r>
    <s v="N"/>
    <x v="3"/>
    <s v="Female"/>
    <n v="24437.7869573055"/>
    <n v="8.8117674803333199E-2"/>
    <n v="18798.297659465701"/>
    <x v="2"/>
    <n v="1.54278805958925E-2"/>
    <s v="Fixed"/>
    <n v="915"/>
    <n v="10"/>
    <n v="4.7500000000000001E-2"/>
    <n v="0.01"/>
    <n v="0"/>
    <s v="Simple"/>
    <n v="0.1"/>
    <n v="10"/>
    <n v="10"/>
    <x v="9"/>
  </r>
  <r>
    <s v="N"/>
    <x v="3"/>
    <s v="Female"/>
    <n v="73313.360871916404"/>
    <n v="0.26435302441000003"/>
    <n v="56394.892978397198"/>
    <x v="2"/>
    <n v="4.62836417876775E-2"/>
    <s v="Indexed"/>
    <n v="916"/>
    <n v="10"/>
    <n v="4.7500000000000001E-2"/>
    <n v="0.01"/>
    <n v="0"/>
    <s v="Simple"/>
    <n v="0.1"/>
    <n v="10"/>
    <n v="10"/>
    <x v="9"/>
  </r>
  <r>
    <s v="N"/>
    <x v="3"/>
    <s v="Female"/>
    <n v="66928.531637178196"/>
    <n v="0.24133063260486601"/>
    <n v="51483.485874752398"/>
    <x v="2"/>
    <n v="4.2252819224619799E-2"/>
    <s v="Fixed"/>
    <n v="917"/>
    <n v="10"/>
    <n v="4.7500000000000001E-2"/>
    <n v="0.01"/>
    <n v="0"/>
    <s v="Simple"/>
    <n v="0.1"/>
    <n v="10"/>
    <n v="12"/>
    <x v="10"/>
  </r>
  <r>
    <s v="N"/>
    <x v="3"/>
    <s v="Female"/>
    <n v="200785.59491153399"/>
    <n v="0.72399189781459705"/>
    <n v="154450.45762425699"/>
    <x v="2"/>
    <n v="0.12675845767385899"/>
    <s v="Indexed"/>
    <n v="918"/>
    <n v="10"/>
    <n v="4.7500000000000001E-2"/>
    <n v="0.01"/>
    <n v="0"/>
    <s v="Simple"/>
    <n v="0.1"/>
    <n v="10"/>
    <n v="12"/>
    <x v="10"/>
  </r>
  <r>
    <s v="N"/>
    <x v="3"/>
    <s v="Female"/>
    <n v="64592.863479855601"/>
    <n v="0.23290868967300299"/>
    <n v="49686.818061427402"/>
    <x v="2"/>
    <n v="4.0778282700271E-2"/>
    <s v="Fixed"/>
    <n v="919"/>
    <n v="10"/>
    <n v="4.7500000000000001E-2"/>
    <n v="0.01"/>
    <n v="0"/>
    <s v="Simple"/>
    <n v="0.1"/>
    <n v="10"/>
    <n v="15"/>
    <x v="11"/>
  </r>
  <r>
    <s v="N"/>
    <x v="3"/>
    <s v="Female"/>
    <n v="193778.59043956699"/>
    <n v="0.69872606901900902"/>
    <n v="149060.45418428199"/>
    <x v="2"/>
    <n v="0.12233484810081301"/>
    <s v="Indexed"/>
    <n v="920"/>
    <n v="10"/>
    <n v="4.7500000000000001E-2"/>
    <n v="0.01"/>
    <n v="0"/>
    <s v="Simple"/>
    <n v="0.1"/>
    <n v="10"/>
    <n v="15"/>
    <x v="11"/>
  </r>
  <r>
    <s v="N"/>
    <x v="3"/>
    <s v="Female"/>
    <n v="41331.708342457401"/>
    <n v="0.14903370919591899"/>
    <n v="31793.621801890298"/>
    <x v="2"/>
    <n v="2.60932244906515E-2"/>
    <s v="Fixed"/>
    <n v="921"/>
    <n v="10"/>
    <n v="4.7500000000000001E-2"/>
    <n v="0.01"/>
    <n v="0"/>
    <s v="Simple"/>
    <n v="0.1"/>
    <n v="10"/>
    <n v="20"/>
    <x v="12"/>
  </r>
  <r>
    <s v="N"/>
    <x v="3"/>
    <s v="Female"/>
    <n v="123995.12502737201"/>
    <n v="0.447101127587756"/>
    <n v="95380.865405670906"/>
    <x v="2"/>
    <n v="7.8279673471954497E-2"/>
    <s v="Indexed"/>
    <n v="922"/>
    <n v="10"/>
    <n v="4.7500000000000001E-2"/>
    <n v="0.01"/>
    <n v="0"/>
    <s v="Simple"/>
    <n v="0.1"/>
    <n v="10"/>
    <n v="20"/>
    <x v="12"/>
  </r>
  <r>
    <s v="N"/>
    <x v="3"/>
    <s v="Female"/>
    <n v="34597.531251732202"/>
    <n v="0.124751640284143"/>
    <n v="26613.485578255499"/>
    <x v="2"/>
    <n v="2.1841854256152999E-2"/>
    <s v="Fixed"/>
    <n v="923"/>
    <n v="10"/>
    <n v="4.7500000000000001E-2"/>
    <n v="0.01"/>
    <n v="0"/>
    <s v="Simple"/>
    <n v="0.1"/>
    <n v="10"/>
    <n v="99"/>
    <x v="13"/>
  </r>
  <r>
    <s v="N"/>
    <x v="3"/>
    <s v="Female"/>
    <n v="103792.59375519599"/>
    <n v="0.37425492085242901"/>
    <n v="79840.4567347665"/>
    <x v="2"/>
    <n v="6.5525562768459E-2"/>
    <s v="Indexed"/>
    <n v="924"/>
    <n v="10"/>
    <n v="4.7500000000000001E-2"/>
    <n v="0.01"/>
    <n v="0"/>
    <s v="Simple"/>
    <n v="0.1"/>
    <n v="10"/>
    <n v="99"/>
    <x v="13"/>
  </r>
  <r>
    <s v="N"/>
    <x v="3"/>
    <s v="Female"/>
    <n v="7763.1714810920903"/>
    <n v="0.114153785241061"/>
    <n v="5971.6703700708404"/>
    <x v="3"/>
    <n v="1.51787432471732E-2"/>
    <s v="Fixed"/>
    <n v="925"/>
    <n v="10"/>
    <n v="4.7500000000000001E-2"/>
    <n v="0.01"/>
    <n v="0"/>
    <s v="Simple"/>
    <n v="0.1"/>
    <n v="10"/>
    <n v="1"/>
    <x v="0"/>
  </r>
  <r>
    <s v="N"/>
    <x v="3"/>
    <s v="Female"/>
    <n v="23289.514443276301"/>
    <n v="0.34246135572318398"/>
    <n v="17915.011110212501"/>
    <x v="3"/>
    <n v="4.5536229741519697E-2"/>
    <s v="Indexed"/>
    <n v="926"/>
    <n v="10"/>
    <n v="4.7500000000000001E-2"/>
    <n v="0.01"/>
    <n v="0"/>
    <s v="Simple"/>
    <n v="0.1"/>
    <n v="10"/>
    <n v="1"/>
    <x v="0"/>
  </r>
  <r>
    <s v="N"/>
    <x v="3"/>
    <s v="Female"/>
    <n v="3719.0171713802101"/>
    <n v="5.4686398274669097E-2"/>
    <n v="2860.7824395232401"/>
    <x v="3"/>
    <n v="7.2715135706711799E-3"/>
    <s v="Fixed"/>
    <n v="927"/>
    <n v="10"/>
    <n v="4.7500000000000001E-2"/>
    <n v="0.01"/>
    <n v="0"/>
    <s v="Simple"/>
    <n v="0.1"/>
    <n v="10"/>
    <n v="2"/>
    <x v="1"/>
  </r>
  <r>
    <s v="N"/>
    <x v="3"/>
    <s v="Female"/>
    <n v="11157.051514140599"/>
    <n v="0.16405919482400699"/>
    <n v="8582.3473185697094"/>
    <x v="3"/>
    <n v="2.1814540712013501E-2"/>
    <s v="Indexed"/>
    <n v="928"/>
    <n v="10"/>
    <n v="4.7500000000000001E-2"/>
    <n v="0.01"/>
    <n v="0"/>
    <s v="Simple"/>
    <n v="0.1"/>
    <n v="10"/>
    <n v="2"/>
    <x v="1"/>
  </r>
  <r>
    <s v="N"/>
    <x v="3"/>
    <s v="Female"/>
    <n v="1867.70347117752"/>
    <n v="2.7463701073983E-2"/>
    <n v="1436.6949778288599"/>
    <x v="3"/>
    <n v="3.65177962639435E-3"/>
    <s v="Fixed"/>
    <n v="929"/>
    <n v="10"/>
    <n v="4.7500000000000001E-2"/>
    <n v="0.01"/>
    <n v="0"/>
    <s v="Simple"/>
    <n v="0.1"/>
    <n v="10"/>
    <n v="3"/>
    <x v="2"/>
  </r>
  <r>
    <s v="N"/>
    <x v="3"/>
    <s v="Female"/>
    <n v="5603.1104135325504"/>
    <n v="8.2391103221948897E-2"/>
    <n v="4310.0849334865698"/>
    <x v="3"/>
    <n v="1.0955338879182999E-2"/>
    <s v="Indexed"/>
    <n v="930"/>
    <n v="10"/>
    <n v="4.7500000000000001E-2"/>
    <n v="0.01"/>
    <n v="0"/>
    <s v="Simple"/>
    <n v="0.1"/>
    <n v="10"/>
    <n v="3"/>
    <x v="2"/>
  </r>
  <r>
    <s v="N"/>
    <x v="3"/>
    <s v="Female"/>
    <n v="2222.4792964212902"/>
    <n v="3.2680512716265701E-2"/>
    <n v="1709.5994587856101"/>
    <x v="3"/>
    <n v="4.3454460196712501E-3"/>
    <s v="Fixed"/>
    <n v="931"/>
    <n v="10"/>
    <n v="4.7500000000000001E-2"/>
    <n v="0.01"/>
    <n v="0"/>
    <s v="Simple"/>
    <n v="0.1"/>
    <n v="10"/>
    <n v="4"/>
    <x v="3"/>
  </r>
  <r>
    <s v="N"/>
    <x v="3"/>
    <s v="Female"/>
    <n v="6667.4378892638697"/>
    <n v="9.8041538148797E-2"/>
    <n v="5128.79837635683"/>
    <x v="3"/>
    <n v="1.3036338059013801E-2"/>
    <s v="Indexed"/>
    <n v="932"/>
    <n v="10"/>
    <n v="4.7500000000000001E-2"/>
    <n v="0.01"/>
    <n v="0"/>
    <s v="Simple"/>
    <n v="0.1"/>
    <n v="10"/>
    <n v="4"/>
    <x v="3"/>
  </r>
  <r>
    <s v="N"/>
    <x v="3"/>
    <s v="Female"/>
    <n v="2680.9500036352201"/>
    <n v="3.9422108825289702E-2"/>
    <n v="2062.2692335655602"/>
    <x v="3"/>
    <n v="5.24185918896675E-3"/>
    <s v="Fixed"/>
    <n v="933"/>
    <n v="10"/>
    <n v="4.7500000000000001E-2"/>
    <n v="0.01"/>
    <n v="0"/>
    <s v="Simple"/>
    <n v="0.1"/>
    <n v="10"/>
    <n v="5"/>
    <x v="4"/>
  </r>
  <r>
    <s v="N"/>
    <x v="3"/>
    <s v="Female"/>
    <n v="8042.8500109056704"/>
    <n v="0.118266326475869"/>
    <n v="6186.8077006966696"/>
    <x v="3"/>
    <n v="1.5725577566900299E-2"/>
    <s v="Indexed"/>
    <n v="934"/>
    <n v="10"/>
    <n v="4.7500000000000001E-2"/>
    <n v="0.01"/>
    <n v="0"/>
    <s v="Simple"/>
    <n v="0.1"/>
    <n v="10"/>
    <n v="5"/>
    <x v="4"/>
  </r>
  <r>
    <s v="N"/>
    <x v="3"/>
    <s v="Female"/>
    <n v="3251.50560374622"/>
    <n v="4.7811860565514501E-2"/>
    <n v="2501.1581567278599"/>
    <x v="3"/>
    <n v="6.3574234893837497E-3"/>
    <s v="Fixed"/>
    <n v="935"/>
    <n v="10"/>
    <n v="4.7500000000000001E-2"/>
    <n v="0.01"/>
    <n v="0"/>
    <s v="Simple"/>
    <n v="0.1"/>
    <n v="10"/>
    <n v="6"/>
    <x v="5"/>
  </r>
  <r>
    <s v="N"/>
    <x v="3"/>
    <s v="Female"/>
    <n v="9754.5168112386691"/>
    <n v="0.143435581696543"/>
    <n v="7503.4744701835898"/>
    <x v="3"/>
    <n v="1.9072270468151301E-2"/>
    <s v="Indexed"/>
    <n v="936"/>
    <n v="10"/>
    <n v="4.7500000000000001E-2"/>
    <n v="0.01"/>
    <n v="0"/>
    <s v="Simple"/>
    <n v="0.1"/>
    <n v="10"/>
    <n v="6"/>
    <x v="5"/>
  </r>
  <r>
    <s v="N"/>
    <x v="3"/>
    <s v="Female"/>
    <n v="3931.4528706497399"/>
    <n v="5.78101653138249E-2"/>
    <n v="3024.1945158844201"/>
    <x v="3"/>
    <n v="7.6868730591997496E-3"/>
    <s v="Fixed"/>
    <n v="937"/>
    <n v="10"/>
    <n v="4.7500000000000001E-2"/>
    <n v="0.01"/>
    <n v="0"/>
    <s v="Simple"/>
    <n v="0.1"/>
    <n v="10"/>
    <n v="7"/>
    <x v="6"/>
  </r>
  <r>
    <s v="N"/>
    <x v="3"/>
    <s v="Female"/>
    <n v="11794.358611949199"/>
    <n v="0.173430495941475"/>
    <n v="9072.5835476532502"/>
    <x v="3"/>
    <n v="2.30606191775992E-2"/>
    <s v="Indexed"/>
    <n v="938"/>
    <n v="10"/>
    <n v="4.7500000000000001E-2"/>
    <n v="0.01"/>
    <n v="0"/>
    <s v="Simple"/>
    <n v="0.1"/>
    <n v="10"/>
    <n v="7"/>
    <x v="6"/>
  </r>
  <r>
    <s v="N"/>
    <x v="3"/>
    <s v="Female"/>
    <n v="4698.5329248301096"/>
    <n v="6.9089716716351501E-2"/>
    <n v="3614.2560960231599"/>
    <x v="3"/>
    <n v="9.1866867913567504E-3"/>
    <s v="Fixed"/>
    <n v="939"/>
    <n v="10"/>
    <n v="4.7500000000000001E-2"/>
    <n v="0.01"/>
    <n v="0"/>
    <s v="Simple"/>
    <n v="0.1"/>
    <n v="10"/>
    <n v="8"/>
    <x v="7"/>
  </r>
  <r>
    <s v="N"/>
    <x v="3"/>
    <s v="Female"/>
    <n v="14095.5987744903"/>
    <n v="0.207269150149055"/>
    <n v="10842.768288069499"/>
    <x v="3"/>
    <n v="2.75600603740703E-2"/>
    <s v="Indexed"/>
    <n v="940"/>
    <n v="10"/>
    <n v="4.7500000000000001E-2"/>
    <n v="0.01"/>
    <n v="0"/>
    <s v="Simple"/>
    <n v="0.1"/>
    <n v="10"/>
    <n v="8"/>
    <x v="7"/>
  </r>
  <r>
    <s v="N"/>
    <x v="3"/>
    <s v="Female"/>
    <n v="5502.9480337659097"/>
    <n v="8.0918262538606595E-2"/>
    <n v="4233.0369490507001"/>
    <x v="3"/>
    <n v="1.07594989380963E-2"/>
    <s v="Fixed"/>
    <n v="941"/>
    <n v="10"/>
    <n v="4.7500000000000001E-2"/>
    <n v="0.01"/>
    <n v="0"/>
    <s v="Simple"/>
    <n v="0.1"/>
    <n v="10"/>
    <n v="9"/>
    <x v="8"/>
  </r>
  <r>
    <s v="N"/>
    <x v="3"/>
    <s v="Female"/>
    <n v="16508.844101297698"/>
    <n v="0.24275478761582001"/>
    <n v="12699.1108471521"/>
    <x v="3"/>
    <n v="3.22784968142888E-2"/>
    <s v="Indexed"/>
    <n v="942"/>
    <n v="10"/>
    <n v="4.7500000000000001E-2"/>
    <n v="0.01"/>
    <n v="0"/>
    <s v="Simple"/>
    <n v="0.1"/>
    <n v="10"/>
    <n v="9"/>
    <x v="8"/>
  </r>
  <r>
    <s v="N"/>
    <x v="3"/>
    <s v="Female"/>
    <n v="6384.75766969094"/>
    <n v="9.3884858477915195E-2"/>
    <n v="4911.3520536084197"/>
    <x v="3"/>
    <n v="1.24836347618622E-2"/>
    <s v="Fixed"/>
    <n v="943"/>
    <n v="10"/>
    <n v="4.7500000000000001E-2"/>
    <n v="0.01"/>
    <n v="0"/>
    <s v="Simple"/>
    <n v="0.1"/>
    <n v="10"/>
    <n v="10"/>
    <x v="9"/>
  </r>
  <r>
    <s v="N"/>
    <x v="3"/>
    <s v="Female"/>
    <n v="19154.2730090728"/>
    <n v="0.281654575433746"/>
    <n v="14734.056160825199"/>
    <x v="3"/>
    <n v="3.74509042855867E-2"/>
    <s v="Indexed"/>
    <n v="944"/>
    <n v="10"/>
    <n v="4.7500000000000001E-2"/>
    <n v="0.01"/>
    <n v="0"/>
    <s v="Simple"/>
    <n v="0.1"/>
    <n v="10"/>
    <n v="10"/>
    <x v="9"/>
  </r>
  <r>
    <s v="N"/>
    <x v="3"/>
    <s v="Female"/>
    <n v="21185.1247078171"/>
    <n v="0.31151729445773402"/>
    <n v="16296.249775243899"/>
    <x v="3"/>
    <n v="4.1421675327216197E-2"/>
    <s v="Fixed"/>
    <n v="945"/>
    <n v="10"/>
    <n v="4.7500000000000001E-2"/>
    <n v="0.01"/>
    <n v="0"/>
    <s v="Simple"/>
    <n v="0.1"/>
    <n v="10"/>
    <n v="12"/>
    <x v="10"/>
  </r>
  <r>
    <s v="N"/>
    <x v="3"/>
    <s v="Female"/>
    <n v="63555.374123451198"/>
    <n v="0.93455188337320305"/>
    <n v="48888.749325731696"/>
    <x v="3"/>
    <n v="0.124265025981649"/>
    <s v="Indexed"/>
    <n v="946"/>
    <n v="10"/>
    <n v="4.7500000000000001E-2"/>
    <n v="0.01"/>
    <n v="0"/>
    <s v="Simple"/>
    <n v="0.1"/>
    <n v="10"/>
    <n v="12"/>
    <x v="10"/>
  </r>
  <r>
    <s v="N"/>
    <x v="3"/>
    <s v="Female"/>
    <n v="21453.621042935101"/>
    <n v="0.31546540677906199"/>
    <n v="16502.785417642401"/>
    <x v="3"/>
    <n v="4.1946645945666501E-2"/>
    <s v="Fixed"/>
    <n v="947"/>
    <n v="10"/>
    <n v="4.7500000000000001E-2"/>
    <n v="0.01"/>
    <n v="0"/>
    <s v="Simple"/>
    <n v="0.1"/>
    <n v="10"/>
    <n v="15"/>
    <x v="11"/>
  </r>
  <r>
    <s v="N"/>
    <x v="3"/>
    <s v="Female"/>
    <n v="64360.863128805402"/>
    <n v="0.94639622033718596"/>
    <n v="49508.356252927202"/>
    <x v="3"/>
    <n v="0.12583993783699901"/>
    <s v="Indexed"/>
    <n v="948"/>
    <n v="10"/>
    <n v="4.7500000000000001E-2"/>
    <n v="0.01"/>
    <n v="0"/>
    <s v="Simple"/>
    <n v="0.1"/>
    <n v="10"/>
    <n v="15"/>
    <x v="11"/>
  </r>
  <r>
    <s v="N"/>
    <x v="3"/>
    <s v="Female"/>
    <n v="17283.760100666499"/>
    <n v="0.25414956290672502"/>
    <n v="13295.2000774358"/>
    <x v="3"/>
    <n v="3.3793631578630003E-2"/>
    <s v="Fixed"/>
    <n v="949"/>
    <n v="10"/>
    <n v="4.7500000000000001E-2"/>
    <n v="0.01"/>
    <n v="0"/>
    <s v="Simple"/>
    <n v="0.1"/>
    <n v="10"/>
    <n v="20"/>
    <x v="12"/>
  </r>
  <r>
    <s v="N"/>
    <x v="3"/>
    <s v="Female"/>
    <n v="51851.280301999497"/>
    <n v="0.76244868872017402"/>
    <n v="39885.600232307297"/>
    <x v="3"/>
    <n v="0.10138089473589"/>
    <s v="Indexed"/>
    <n v="950"/>
    <n v="10"/>
    <n v="4.7500000000000001E-2"/>
    <n v="0.01"/>
    <n v="0"/>
    <s v="Simple"/>
    <n v="0.1"/>
    <n v="10"/>
    <n v="20"/>
    <x v="12"/>
  </r>
  <r>
    <s v="N"/>
    <x v="3"/>
    <s v="Female"/>
    <n v="25917.5291069452"/>
    <n v="0.381105075272274"/>
    <n v="19936.560851496299"/>
    <x v="3"/>
    <n v="5.0674588455711697E-2"/>
    <s v="Fixed"/>
    <n v="951"/>
    <n v="10"/>
    <n v="4.7500000000000001E-2"/>
    <n v="0.01"/>
    <n v="0"/>
    <s v="Simple"/>
    <n v="0.1"/>
    <n v="10"/>
    <n v="99"/>
    <x v="13"/>
  </r>
  <r>
    <s v="N"/>
    <x v="3"/>
    <s v="Female"/>
    <n v="77752.587320835504"/>
    <n v="1.14331522581682"/>
    <n v="59809.6825544889"/>
    <x v="3"/>
    <n v="0.15202376536713499"/>
    <s v="Indexed"/>
    <n v="952"/>
    <n v="10"/>
    <n v="4.7500000000000001E-2"/>
    <n v="0.01"/>
    <n v="0"/>
    <s v="Simple"/>
    <n v="0.1"/>
    <n v="10"/>
    <n v="99"/>
    <x v="13"/>
  </r>
  <r>
    <s v="N"/>
    <x v="3"/>
    <s v="Female"/>
    <n v="23812.292350389602"/>
    <n v="3.4831775227272502E-2"/>
    <n v="18317.1479618382"/>
    <x v="4"/>
    <n v="3.82677192905738E-2"/>
    <s v="Fixed"/>
    <n v="953"/>
    <n v="10"/>
    <n v="4.7500000000000001E-2"/>
    <n v="0.01"/>
    <n v="0"/>
    <s v="Simple"/>
    <n v="0.1"/>
    <n v="10"/>
    <n v="1"/>
    <x v="0"/>
  </r>
  <r>
    <s v="N"/>
    <x v="3"/>
    <s v="Female"/>
    <n v="71436.877051168907"/>
    <n v="0.10449532568181701"/>
    <n v="54951.443885514498"/>
    <x v="4"/>
    <n v="0.114803157871721"/>
    <s v="Indexed"/>
    <n v="954"/>
    <n v="10"/>
    <n v="4.7500000000000001E-2"/>
    <n v="0.01"/>
    <n v="0"/>
    <s v="Simple"/>
    <n v="0.1"/>
    <n v="10"/>
    <n v="1"/>
    <x v="0"/>
  </r>
  <r>
    <s v="N"/>
    <x v="3"/>
    <s v="Female"/>
    <n v="8889.8959896094493"/>
    <n v="1.30038240060009E-2"/>
    <n v="6838.3815304688096"/>
    <x v="4"/>
    <n v="1.4286572634289301E-2"/>
    <s v="Fixed"/>
    <n v="955"/>
    <n v="10"/>
    <n v="4.7500000000000001E-2"/>
    <n v="0.01"/>
    <n v="0"/>
    <s v="Simple"/>
    <n v="0.1"/>
    <n v="10"/>
    <n v="2"/>
    <x v="1"/>
  </r>
  <r>
    <s v="N"/>
    <x v="3"/>
    <s v="Female"/>
    <n v="26669.687968828301"/>
    <n v="3.9011472018002598E-2"/>
    <n v="20515.144591406399"/>
    <x v="4"/>
    <n v="4.28597179028678E-2"/>
    <s v="Indexed"/>
    <n v="956"/>
    <n v="10"/>
    <n v="4.7500000000000001E-2"/>
    <n v="0.01"/>
    <n v="0"/>
    <s v="Simple"/>
    <n v="0.1"/>
    <n v="10"/>
    <n v="2"/>
    <x v="1"/>
  </r>
  <r>
    <s v="N"/>
    <x v="3"/>
    <s v="Female"/>
    <n v="3567.7092853987101"/>
    <n v="5.2187183861459501E-3"/>
    <n v="2744.3917579990102"/>
    <x v="4"/>
    <n v="5.7335134070692498E-3"/>
    <s v="Fixed"/>
    <n v="957"/>
    <n v="10"/>
    <n v="4.7500000000000001E-2"/>
    <n v="0.01"/>
    <n v="0"/>
    <s v="Simple"/>
    <n v="0.1"/>
    <n v="10"/>
    <n v="3"/>
    <x v="2"/>
  </r>
  <r>
    <s v="N"/>
    <x v="3"/>
    <s v="Female"/>
    <n v="10703.127856196101"/>
    <n v="1.5656155158437799E-2"/>
    <n v="8233.1752739970307"/>
    <x v="4"/>
    <n v="1.7200540221207698E-2"/>
    <s v="Indexed"/>
    <n v="958"/>
    <n v="10"/>
    <n v="4.7500000000000001E-2"/>
    <n v="0.01"/>
    <n v="0"/>
    <s v="Simple"/>
    <n v="0.1"/>
    <n v="10"/>
    <n v="3"/>
    <x v="2"/>
  </r>
  <r>
    <s v="N"/>
    <x v="3"/>
    <s v="Female"/>
    <n v="4177.8108498527299"/>
    <n v="6.1111532784347599E-3"/>
    <n v="3213.7006537328698"/>
    <x v="4"/>
    <n v="6.7139816065907498E-3"/>
    <s v="Fixed"/>
    <n v="959"/>
    <n v="10"/>
    <n v="4.7500000000000001E-2"/>
    <n v="0.01"/>
    <n v="0"/>
    <s v="Simple"/>
    <n v="0.1"/>
    <n v="10"/>
    <n v="4"/>
    <x v="3"/>
  </r>
  <r>
    <s v="N"/>
    <x v="3"/>
    <s v="Female"/>
    <n v="12533.4325495582"/>
    <n v="1.8333459835304301E-2"/>
    <n v="9641.1019611986103"/>
    <x v="4"/>
    <n v="2.0141944819772301E-2"/>
    <s v="Indexed"/>
    <n v="960"/>
    <n v="10"/>
    <n v="4.7500000000000001E-2"/>
    <n v="0.01"/>
    <n v="0"/>
    <s v="Simple"/>
    <n v="0.1"/>
    <n v="10"/>
    <n v="4"/>
    <x v="3"/>
  </r>
  <r>
    <s v="N"/>
    <x v="3"/>
    <s v="Female"/>
    <n v="4941.29347364566"/>
    <n v="7.2279485348750103E-3"/>
    <n v="3800.9949797274298"/>
    <x v="4"/>
    <n v="7.9409419638979996E-3"/>
    <s v="Fixed"/>
    <n v="961"/>
    <n v="10"/>
    <n v="4.7500000000000001E-2"/>
    <n v="0.01"/>
    <n v="0"/>
    <s v="Simple"/>
    <n v="0.1"/>
    <n v="10"/>
    <n v="5"/>
    <x v="4"/>
  </r>
  <r>
    <s v="N"/>
    <x v="3"/>
    <s v="Female"/>
    <n v="14823.880420936999"/>
    <n v="2.1683845604625E-2"/>
    <n v="11402.984939182301"/>
    <x v="4"/>
    <n v="2.3822825891693999E-2"/>
    <s v="Indexed"/>
    <n v="962"/>
    <n v="10"/>
    <n v="4.7500000000000001E-2"/>
    <n v="0.01"/>
    <n v="0"/>
    <s v="Simple"/>
    <n v="0.1"/>
    <n v="10"/>
    <n v="5"/>
    <x v="4"/>
  </r>
  <r>
    <s v="N"/>
    <x v="3"/>
    <s v="Female"/>
    <n v="5848.2650769284901"/>
    <n v="8.5546343725175795E-3"/>
    <n v="4498.6654437911502"/>
    <x v="4"/>
    <n v="9.3984973394257605E-3"/>
    <s v="Fixed"/>
    <n v="963"/>
    <n v="10"/>
    <n v="4.7500000000000001E-2"/>
    <n v="0.01"/>
    <n v="0"/>
    <s v="Simple"/>
    <n v="0.1"/>
    <n v="10"/>
    <n v="6"/>
    <x v="5"/>
  </r>
  <r>
    <s v="N"/>
    <x v="3"/>
    <s v="Female"/>
    <n v="17544.795230785501"/>
    <n v="2.5663903117552699E-2"/>
    <n v="13495.996331373401"/>
    <x v="4"/>
    <n v="2.8195492018277299E-2"/>
    <s v="Indexed"/>
    <n v="964"/>
    <n v="10"/>
    <n v="4.7500000000000001E-2"/>
    <n v="0.01"/>
    <n v="0"/>
    <s v="Simple"/>
    <n v="0.1"/>
    <n v="10"/>
    <n v="6"/>
    <x v="5"/>
  </r>
  <r>
    <s v="N"/>
    <x v="3"/>
    <s v="Female"/>
    <n v="6859.8513281267697"/>
    <n v="1.0034346800294899E-2"/>
    <n v="5276.8087139436702"/>
    <x v="4"/>
    <n v="1.10241744531382E-2"/>
    <s v="Fixed"/>
    <n v="965"/>
    <n v="10"/>
    <n v="4.7500000000000001E-2"/>
    <n v="0.01"/>
    <n v="0"/>
    <s v="Simple"/>
    <n v="0.1"/>
    <n v="10"/>
    <n v="7"/>
    <x v="6"/>
  </r>
  <r>
    <s v="N"/>
    <x v="3"/>
    <s v="Female"/>
    <n v="20579.553984380302"/>
    <n v="3.0103040400884601E-2"/>
    <n v="15830.426141831"/>
    <x v="4"/>
    <n v="3.3072523359414699E-2"/>
    <s v="Indexed"/>
    <n v="966"/>
    <n v="10"/>
    <n v="4.7500000000000001E-2"/>
    <n v="0.01"/>
    <n v="0"/>
    <s v="Simple"/>
    <n v="0.1"/>
    <n v="10"/>
    <n v="7"/>
    <x v="6"/>
  </r>
  <r>
    <s v="N"/>
    <x v="3"/>
    <s v="Female"/>
    <n v="7896.3340146581504"/>
    <n v="1.1550476849136199E-2"/>
    <n v="6074.1030881985798"/>
    <x v="4"/>
    <n v="1.26898615660832E-2"/>
    <s v="Fixed"/>
    <n v="967"/>
    <n v="10"/>
    <n v="4.7500000000000001E-2"/>
    <n v="0.01"/>
    <n v="0"/>
    <s v="Simple"/>
    <n v="0.1"/>
    <n v="10"/>
    <n v="8"/>
    <x v="7"/>
  </r>
  <r>
    <s v="N"/>
    <x v="3"/>
    <s v="Female"/>
    <n v="23689.002043974499"/>
    <n v="3.4651430547408602E-2"/>
    <n v="18222.3092645957"/>
    <x v="4"/>
    <n v="3.8069584698249698E-2"/>
    <s v="Indexed"/>
    <n v="968"/>
    <n v="10"/>
    <n v="4.7500000000000001E-2"/>
    <n v="0.01"/>
    <n v="0"/>
    <s v="Simple"/>
    <n v="0.1"/>
    <n v="10"/>
    <n v="8"/>
    <x v="7"/>
  </r>
  <r>
    <s v="N"/>
    <x v="3"/>
    <s v="Female"/>
    <n v="8833.5651169407993"/>
    <n v="1.2921425206831099E-2"/>
    <n v="6795.0500899544604"/>
    <x v="4"/>
    <n v="1.41960456916935E-2"/>
    <s v="Fixed"/>
    <n v="969"/>
    <n v="10"/>
    <n v="4.7500000000000001E-2"/>
    <n v="0.01"/>
    <n v="0"/>
    <s v="Simple"/>
    <n v="0.1"/>
    <n v="10"/>
    <n v="9"/>
    <x v="8"/>
  </r>
  <r>
    <s v="N"/>
    <x v="3"/>
    <s v="Female"/>
    <n v="26500.6953508224"/>
    <n v="3.8764275620493401E-2"/>
    <n v="20385.150269863399"/>
    <x v="4"/>
    <n v="4.2588137075080502E-2"/>
    <s v="Indexed"/>
    <n v="970"/>
    <n v="10"/>
    <n v="4.7500000000000001E-2"/>
    <n v="0.01"/>
    <n v="0"/>
    <s v="Simple"/>
    <n v="0.1"/>
    <n v="10"/>
    <n v="9"/>
    <x v="8"/>
  </r>
  <r>
    <s v="N"/>
    <x v="3"/>
    <s v="Female"/>
    <n v="9689.8438507517003"/>
    <n v="1.4173959316068499E-2"/>
    <n v="7453.7260390397696"/>
    <x v="4"/>
    <n v="1.5572134719066299E-2"/>
    <s v="Fixed"/>
    <n v="971"/>
    <n v="10"/>
    <n v="4.7500000000000001E-2"/>
    <n v="0.01"/>
    <n v="0"/>
    <s v="Simple"/>
    <n v="0.1"/>
    <n v="10"/>
    <n v="10"/>
    <x v="9"/>
  </r>
  <r>
    <s v="N"/>
    <x v="3"/>
    <s v="Female"/>
    <n v="29069.531552255099"/>
    <n v="4.2521877948205403E-2"/>
    <n v="22361.1781171193"/>
    <x v="4"/>
    <n v="4.6716404157198799E-2"/>
    <s v="Indexed"/>
    <n v="972"/>
    <n v="10"/>
    <n v="4.7500000000000001E-2"/>
    <n v="0.01"/>
    <n v="0"/>
    <s v="Simple"/>
    <n v="0.1"/>
    <n v="10"/>
    <n v="10"/>
    <x v="9"/>
  </r>
  <r>
    <s v="N"/>
    <x v="3"/>
    <s v="Female"/>
    <n v="24135.144118318702"/>
    <n v="3.5304031322853598E-2"/>
    <n v="18565.495475629799"/>
    <x v="4"/>
    <n v="3.8786560595130998E-2"/>
    <s v="Fixed"/>
    <n v="973"/>
    <n v="10"/>
    <n v="4.7500000000000001E-2"/>
    <n v="0.01"/>
    <n v="0"/>
    <s v="Simple"/>
    <n v="0.1"/>
    <n v="10"/>
    <n v="12"/>
    <x v="10"/>
  </r>
  <r>
    <s v="N"/>
    <x v="3"/>
    <s v="Female"/>
    <n v="72405.432354956094"/>
    <n v="0.10591209396856099"/>
    <n v="55696.4864268893"/>
    <x v="4"/>
    <n v="0.11635968178539299"/>
    <s v="Indexed"/>
    <n v="974"/>
    <n v="10"/>
    <n v="4.7500000000000001E-2"/>
    <n v="0.01"/>
    <n v="0"/>
    <s v="Simple"/>
    <n v="0.1"/>
    <n v="10"/>
    <n v="12"/>
    <x v="10"/>
  </r>
  <r>
    <s v="N"/>
    <x v="3"/>
    <s v="Female"/>
    <n v="23663.479216078402"/>
    <n v="3.4614096661558499E-2"/>
    <n v="18202.676320060302"/>
    <x v="4"/>
    <n v="3.8028568050248998E-2"/>
    <s v="Fixed"/>
    <n v="975"/>
    <n v="10"/>
    <n v="4.7500000000000001E-2"/>
    <n v="0.01"/>
    <n v="0"/>
    <s v="Simple"/>
    <n v="0.1"/>
    <n v="10"/>
    <n v="15"/>
    <x v="11"/>
  </r>
  <r>
    <s v="N"/>
    <x v="3"/>
    <s v="Female"/>
    <n v="70990.437648235296"/>
    <n v="0.103842289984676"/>
    <n v="54608.028960181"/>
    <x v="4"/>
    <n v="0.11408570415074699"/>
    <s v="Indexed"/>
    <n v="976"/>
    <n v="10"/>
    <n v="4.7500000000000001E-2"/>
    <n v="0.01"/>
    <n v="0"/>
    <s v="Simple"/>
    <n v="0.1"/>
    <n v="10"/>
    <n v="15"/>
    <x v="11"/>
  </r>
  <r>
    <s v="N"/>
    <x v="3"/>
    <s v="Female"/>
    <n v="13788.2859857691"/>
    <n v="2.0169014858319699E-2"/>
    <n v="10606.373835207"/>
    <x v="4"/>
    <n v="2.21585662496258E-2"/>
    <s v="Fixed"/>
    <n v="977"/>
    <n v="10"/>
    <n v="4.7500000000000001E-2"/>
    <n v="0.01"/>
    <n v="0"/>
    <s v="Simple"/>
    <n v="0.1"/>
    <n v="10"/>
    <n v="20"/>
    <x v="12"/>
  </r>
  <r>
    <s v="N"/>
    <x v="3"/>
    <s v="Female"/>
    <n v="41364.857957307402"/>
    <n v="6.0507044574959201E-2"/>
    <n v="31819.1215056211"/>
    <x v="4"/>
    <n v="6.6475698748877293E-2"/>
    <s v="Indexed"/>
    <n v="978"/>
    <n v="10"/>
    <n v="4.7500000000000001E-2"/>
    <n v="0.01"/>
    <n v="0"/>
    <s v="Simple"/>
    <n v="0.1"/>
    <n v="10"/>
    <n v="20"/>
    <x v="12"/>
  </r>
  <r>
    <s v="N"/>
    <x v="3"/>
    <s v="Female"/>
    <n v="9460.0622020994906"/>
    <n v="1.38378428842931E-2"/>
    <n v="7276.9709246919201"/>
    <x v="4"/>
    <n v="1.52028624331662E-2"/>
    <s v="Fixed"/>
    <n v="979"/>
    <n v="10"/>
    <n v="4.7500000000000001E-2"/>
    <n v="0.01"/>
    <n v="0"/>
    <s v="Simple"/>
    <n v="0.1"/>
    <n v="10"/>
    <n v="99"/>
    <x v="13"/>
  </r>
  <r>
    <s v="N"/>
    <x v="3"/>
    <s v="Female"/>
    <n v="28380.186606298499"/>
    <n v="4.1513528652879203E-2"/>
    <n v="21830.912774075699"/>
    <x v="4"/>
    <n v="4.5608587299498703E-2"/>
    <s v="Indexed"/>
    <n v="980"/>
    <n v="10"/>
    <n v="4.7500000000000001E-2"/>
    <n v="0.01"/>
    <n v="0"/>
    <s v="Simple"/>
    <n v="0.1"/>
    <n v="10"/>
    <n v="99"/>
    <x v="13"/>
  </r>
  <r>
    <s v="N"/>
    <x v="3"/>
    <s v="Male"/>
    <n v="1668.7733298291801"/>
    <n v="5.4677256809968301E-2"/>
    <n v="1283.67179217629"/>
    <x v="0"/>
    <n v="9.7084182081193498E-3"/>
    <s v="Fixed"/>
    <n v="981"/>
    <n v="10"/>
    <n v="4.7500000000000001E-2"/>
    <n v="0.01"/>
    <n v="0"/>
    <s v="Simple"/>
    <n v="0.1"/>
    <n v="10"/>
    <n v="1"/>
    <x v="0"/>
  </r>
  <r>
    <s v="N"/>
    <x v="3"/>
    <s v="Male"/>
    <n v="5006.3199894875297"/>
    <n v="0.16403177042990499"/>
    <n v="3851.0153765288701"/>
    <x v="0"/>
    <n v="2.91252546243581E-2"/>
    <s v="Indexed"/>
    <n v="982"/>
    <n v="10"/>
    <n v="4.7500000000000001E-2"/>
    <n v="0.01"/>
    <n v="0"/>
    <s v="Simple"/>
    <n v="0.1"/>
    <n v="10"/>
    <n v="1"/>
    <x v="0"/>
  </r>
  <r>
    <s v="N"/>
    <x v="3"/>
    <s v="Male"/>
    <n v="825.56415544177605"/>
    <n v="2.70495594178841E-2"/>
    <n v="635.04935033982701"/>
    <x v="0"/>
    <n v="4.8028824139238003E-3"/>
    <s v="Fixed"/>
    <n v="983"/>
    <n v="10"/>
    <n v="4.7500000000000001E-2"/>
    <n v="0.01"/>
    <n v="0"/>
    <s v="Simple"/>
    <n v="0.1"/>
    <n v="10"/>
    <n v="2"/>
    <x v="1"/>
  </r>
  <r>
    <s v="N"/>
    <x v="3"/>
    <s v="Male"/>
    <n v="2476.6924663253299"/>
    <n v="8.1148678253652295E-2"/>
    <n v="1905.1480510194799"/>
    <x v="0"/>
    <n v="1.44086472417714E-2"/>
    <s v="Indexed"/>
    <n v="984"/>
    <n v="10"/>
    <n v="4.7500000000000001E-2"/>
    <n v="0.01"/>
    <n v="0"/>
    <s v="Simple"/>
    <n v="0.1"/>
    <n v="10"/>
    <n v="2"/>
    <x v="1"/>
  </r>
  <r>
    <s v="N"/>
    <x v="3"/>
    <s v="Male"/>
    <n v="425.732435592603"/>
    <n v="1.3949097398154701E-2"/>
    <n v="327.48648891738702"/>
    <x v="0"/>
    <n v="2.4767824698620502E-3"/>
    <s v="Fixed"/>
    <n v="985"/>
    <n v="10"/>
    <n v="4.7500000000000001E-2"/>
    <n v="0.01"/>
    <n v="0"/>
    <s v="Simple"/>
    <n v="0.1"/>
    <n v="10"/>
    <n v="3"/>
    <x v="2"/>
  </r>
  <r>
    <s v="N"/>
    <x v="3"/>
    <s v="Male"/>
    <n v="1277.1973067778099"/>
    <n v="4.1847292194464002E-2"/>
    <n v="982.45946675216101"/>
    <x v="0"/>
    <n v="7.4303474095861501E-3"/>
    <s v="Indexed"/>
    <n v="986"/>
    <n v="10"/>
    <n v="4.7500000000000001E-2"/>
    <n v="0.01"/>
    <n v="0"/>
    <s v="Simple"/>
    <n v="0.1"/>
    <n v="10"/>
    <n v="3"/>
    <x v="2"/>
  </r>
  <r>
    <s v="N"/>
    <x v="3"/>
    <s v="Male"/>
    <n v="510.04932617496399"/>
    <n v="1.6711735197658398E-2"/>
    <n v="392.34563551920297"/>
    <x v="0"/>
    <n v="2.9673126222498499E-3"/>
    <s v="Fixed"/>
    <n v="987"/>
    <n v="10"/>
    <n v="4.7500000000000001E-2"/>
    <n v="0.01"/>
    <n v="0"/>
    <s v="Simple"/>
    <n v="0.1"/>
    <n v="10"/>
    <n v="4"/>
    <x v="3"/>
  </r>
  <r>
    <s v="N"/>
    <x v="3"/>
    <s v="Male"/>
    <n v="1530.14797852489"/>
    <n v="5.0135205592975102E-2"/>
    <n v="1177.0369065576101"/>
    <x v="0"/>
    <n v="8.9019378667495493E-3"/>
    <s v="Indexed"/>
    <n v="988"/>
    <n v="10"/>
    <n v="4.7500000000000001E-2"/>
    <n v="0.01"/>
    <n v="0"/>
    <s v="Simple"/>
    <n v="0.1"/>
    <n v="10"/>
    <n v="4"/>
    <x v="3"/>
  </r>
  <r>
    <s v="N"/>
    <x v="3"/>
    <s v="Male"/>
    <n v="620.42548045684305"/>
    <n v="2.0328203189740199E-2"/>
    <n v="477.25036958218698"/>
    <x v="0"/>
    <n v="3.6094476844647301E-3"/>
    <s v="Fixed"/>
    <n v="989"/>
    <n v="10"/>
    <n v="4.7500000000000001E-2"/>
    <n v="0.01"/>
    <n v="0"/>
    <s v="Simple"/>
    <n v="0.1"/>
    <n v="10"/>
    <n v="5"/>
    <x v="4"/>
  </r>
  <r>
    <s v="N"/>
    <x v="3"/>
    <s v="Male"/>
    <n v="1861.2764413705299"/>
    <n v="6.0984609569220499E-2"/>
    <n v="1431.75110874656"/>
    <x v="0"/>
    <n v="1.0828343053394199E-2"/>
    <s v="Indexed"/>
    <n v="990"/>
    <n v="10"/>
    <n v="4.7500000000000001E-2"/>
    <n v="0.01"/>
    <n v="0"/>
    <s v="Simple"/>
    <n v="0.1"/>
    <n v="10"/>
    <n v="5"/>
    <x v="4"/>
  </r>
  <r>
    <s v="N"/>
    <x v="3"/>
    <s v="Male"/>
    <n v="760.31893886214198"/>
    <n v="2.4911803858888099E-2"/>
    <n v="584.86072220164795"/>
    <x v="0"/>
    <n v="4.4233054891779696E-3"/>
    <s v="Fixed"/>
    <n v="991"/>
    <n v="10"/>
    <n v="4.7500000000000001E-2"/>
    <n v="0.01"/>
    <n v="0"/>
    <s v="Simple"/>
    <n v="0.1"/>
    <n v="10"/>
    <n v="6"/>
    <x v="5"/>
  </r>
  <r>
    <s v="N"/>
    <x v="3"/>
    <s v="Male"/>
    <n v="2280.9568165864298"/>
    <n v="7.4735411576664204E-2"/>
    <n v="1754.5821666049401"/>
    <x v="0"/>
    <n v="1.32699164675339E-2"/>
    <s v="Indexed"/>
    <n v="992"/>
    <n v="10"/>
    <n v="4.7500000000000001E-2"/>
    <n v="0.01"/>
    <n v="0"/>
    <s v="Simple"/>
    <n v="0.1"/>
    <n v="10"/>
    <n v="6"/>
    <x v="5"/>
  </r>
  <r>
    <s v="N"/>
    <x v="3"/>
    <s v="Male"/>
    <n v="931.30495193820695"/>
    <n v="3.0514150193623399E-2"/>
    <n v="716.38842456785198"/>
    <x v="0"/>
    <n v="5.41805036735225E-3"/>
    <s v="Fixed"/>
    <n v="993"/>
    <n v="10"/>
    <n v="4.7500000000000001E-2"/>
    <n v="0.01"/>
    <n v="0"/>
    <s v="Simple"/>
    <n v="0.1"/>
    <n v="10"/>
    <n v="7"/>
    <x v="6"/>
  </r>
  <r>
    <s v="N"/>
    <x v="3"/>
    <s v="Male"/>
    <n v="2793.9148558146198"/>
    <n v="9.1542450580870294E-2"/>
    <n v="2149.1652737035602"/>
    <x v="0"/>
    <n v="1.6254151102056798E-2"/>
    <s v="Indexed"/>
    <n v="994"/>
    <n v="10"/>
    <n v="4.7500000000000001E-2"/>
    <n v="0.01"/>
    <n v="0"/>
    <s v="Simple"/>
    <n v="0.1"/>
    <n v="10"/>
    <n v="7"/>
    <x v="6"/>
  </r>
  <r>
    <s v="N"/>
    <x v="3"/>
    <s v="Male"/>
    <n v="1131.08640148834"/>
    <n v="3.7059977255731798E-2"/>
    <n v="870.06646268333998"/>
    <x v="0"/>
    <n v="6.5803183805015E-3"/>
    <s v="Fixed"/>
    <n v="995"/>
    <n v="10"/>
    <n v="4.7500000000000001E-2"/>
    <n v="0.01"/>
    <n v="0"/>
    <s v="Simple"/>
    <n v="0.1"/>
    <n v="10"/>
    <n v="8"/>
    <x v="7"/>
  </r>
  <r>
    <s v="N"/>
    <x v="3"/>
    <s v="Male"/>
    <n v="3393.2592044650301"/>
    <n v="0.111179931767195"/>
    <n v="2610.1993880500199"/>
    <x v="0"/>
    <n v="1.97409551415045E-2"/>
    <s v="Indexed"/>
    <n v="996"/>
    <n v="10"/>
    <n v="4.7500000000000001E-2"/>
    <n v="0.01"/>
    <n v="0"/>
    <s v="Simple"/>
    <n v="0.1"/>
    <n v="10"/>
    <n v="8"/>
    <x v="7"/>
  </r>
  <r>
    <s v="N"/>
    <x v="3"/>
    <s v="Male"/>
    <n v="1351.23482627868"/>
    <n v="4.4273127024731997E-2"/>
    <n v="1039.4114048297499"/>
    <x v="0"/>
    <n v="7.8610752918922503E-3"/>
    <s v="Fixed"/>
    <n v="997"/>
    <n v="10"/>
    <n v="4.7500000000000001E-2"/>
    <n v="0.01"/>
    <n v="0"/>
    <s v="Simple"/>
    <n v="0.1"/>
    <n v="10"/>
    <n v="9"/>
    <x v="8"/>
  </r>
  <r>
    <s v="N"/>
    <x v="3"/>
    <s v="Male"/>
    <n v="4053.7044788360299"/>
    <n v="0.132819381074196"/>
    <n v="3118.23421448925"/>
    <x v="0"/>
    <n v="2.3583225875676801E-2"/>
    <s v="Indexed"/>
    <n v="998"/>
    <n v="10"/>
    <n v="4.7500000000000001E-2"/>
    <n v="0.01"/>
    <n v="0"/>
    <s v="Simple"/>
    <n v="0.1"/>
    <n v="10"/>
    <n v="9"/>
    <x v="8"/>
  </r>
  <r>
    <s v="N"/>
    <x v="3"/>
    <s v="Male"/>
    <n v="1606.4970315727201"/>
    <n v="5.2636777679533703E-2"/>
    <n v="1235.7669473636299"/>
    <x v="0"/>
    <n v="9.3461135516869995E-3"/>
    <s v="Fixed"/>
    <n v="999"/>
    <n v="10"/>
    <n v="4.7500000000000001E-2"/>
    <n v="0.01"/>
    <n v="0"/>
    <s v="Simple"/>
    <n v="0.1"/>
    <n v="10"/>
    <n v="10"/>
    <x v="9"/>
  </r>
  <r>
    <s v="N"/>
    <x v="3"/>
    <s v="Male"/>
    <n v="4819.4910947181697"/>
    <n v="0.157910333038601"/>
    <n v="3707.3008420909"/>
    <x v="0"/>
    <n v="2.8038340655061E-2"/>
    <s v="Indexed"/>
    <n v="1000"/>
    <n v="10"/>
    <n v="4.7500000000000001E-2"/>
    <n v="0.01"/>
    <n v="0"/>
    <s v="Simple"/>
    <n v="0.1"/>
    <n v="10"/>
    <n v="10"/>
    <x v="9"/>
  </r>
  <r>
    <s v="N"/>
    <x v="3"/>
    <s v="Male"/>
    <n v="6297.6383982750704"/>
    <n v="0.206341739674166"/>
    <n v="4844.3372294423598"/>
    <x v="0"/>
    <n v="3.6637754331934301E-2"/>
    <s v="Fixed"/>
    <n v="1001"/>
    <n v="10"/>
    <n v="4.7500000000000001E-2"/>
    <n v="0.01"/>
    <n v="0"/>
    <s v="Simple"/>
    <n v="0.1"/>
    <n v="10"/>
    <n v="12"/>
    <x v="10"/>
  </r>
  <r>
    <s v="N"/>
    <x v="3"/>
    <s v="Male"/>
    <n v="18892.9151948252"/>
    <n v="0.61902521902249896"/>
    <n v="14533.0116883271"/>
    <x v="0"/>
    <n v="0.10991326299580299"/>
    <s v="Indexed"/>
    <n v="1002"/>
    <n v="10"/>
    <n v="4.7500000000000001E-2"/>
    <n v="0.01"/>
    <n v="0"/>
    <s v="Simple"/>
    <n v="0.1"/>
    <n v="10"/>
    <n v="12"/>
    <x v="10"/>
  </r>
  <r>
    <s v="N"/>
    <x v="3"/>
    <s v="Male"/>
    <n v="6328.79662626748"/>
    <n v="0.207362637122149"/>
    <n v="4868.3050971288303"/>
    <x v="0"/>
    <n v="3.6819023472905797E-2"/>
    <s v="Fixed"/>
    <n v="1003"/>
    <n v="10"/>
    <n v="4.7500000000000001E-2"/>
    <n v="0.01"/>
    <n v="0"/>
    <s v="Simple"/>
    <n v="0.1"/>
    <n v="10"/>
    <n v="15"/>
    <x v="11"/>
  </r>
  <r>
    <s v="N"/>
    <x v="3"/>
    <s v="Male"/>
    <n v="18986.389878802402"/>
    <n v="0.62208791136644803"/>
    <n v="14604.9152913865"/>
    <x v="0"/>
    <n v="0.110457070418717"/>
    <s v="Indexed"/>
    <n v="1004"/>
    <n v="10"/>
    <n v="4.7500000000000001E-2"/>
    <n v="0.01"/>
    <n v="0"/>
    <s v="Simple"/>
    <n v="0.1"/>
    <n v="10"/>
    <n v="15"/>
    <x v="11"/>
  </r>
  <r>
    <s v="N"/>
    <x v="3"/>
    <s v="Male"/>
    <n v="5899.4143117605699"/>
    <n v="0.19329395166301799"/>
    <n v="4538.0110090465896"/>
    <x v="0"/>
    <n v="3.4321007112091698E-2"/>
    <s v="Fixed"/>
    <n v="1005"/>
    <n v="10"/>
    <n v="4.7500000000000001E-2"/>
    <n v="0.01"/>
    <n v="0"/>
    <s v="Simple"/>
    <n v="0.1"/>
    <n v="10"/>
    <n v="20"/>
    <x v="12"/>
  </r>
  <r>
    <s v="N"/>
    <x v="3"/>
    <s v="Male"/>
    <n v="17698.242935281702"/>
    <n v="0.57988185498905498"/>
    <n v="13614.0330271398"/>
    <x v="0"/>
    <n v="0.102963021336275"/>
    <s v="Indexed"/>
    <n v="1006"/>
    <n v="10"/>
    <n v="4.7500000000000001E-2"/>
    <n v="0.01"/>
    <n v="0"/>
    <s v="Simple"/>
    <n v="0.1"/>
    <n v="10"/>
    <n v="20"/>
    <x v="12"/>
  </r>
  <r>
    <s v="N"/>
    <x v="3"/>
    <s v="Male"/>
    <n v="14615.4918743165"/>
    <n v="0.47887570368697802"/>
    <n v="11242.6860571665"/>
    <x v="0"/>
    <n v="8.5028508603837497E-2"/>
    <s v="Fixed"/>
    <n v="1007"/>
    <n v="10"/>
    <n v="4.7500000000000001E-2"/>
    <n v="0.01"/>
    <n v="0"/>
    <s v="Simple"/>
    <n v="0.1"/>
    <n v="10"/>
    <n v="99"/>
    <x v="13"/>
  </r>
  <r>
    <s v="N"/>
    <x v="3"/>
    <s v="Male"/>
    <n v="43846.475622949503"/>
    <n v="1.4366271110609301"/>
    <n v="33728.058171499601"/>
    <x v="0"/>
    <n v="0.255085525811513"/>
    <s v="Indexed"/>
    <n v="1008"/>
    <n v="10"/>
    <n v="4.7500000000000001E-2"/>
    <n v="0.01"/>
    <n v="0"/>
    <s v="Simple"/>
    <n v="0.1"/>
    <n v="10"/>
    <n v="99"/>
    <x v="13"/>
  </r>
  <r>
    <s v="N"/>
    <x v="3"/>
    <s v="Male"/>
    <n v="22900.014676467101"/>
    <n v="0.17677047186430001"/>
    <n v="17615.395904974699"/>
    <x v="1"/>
    <n v="2.0047257838649E-2"/>
    <s v="Fixed"/>
    <n v="1009"/>
    <n v="10"/>
    <n v="4.7500000000000001E-2"/>
    <n v="0.01"/>
    <n v="0"/>
    <s v="Simple"/>
    <n v="0.1"/>
    <n v="10"/>
    <n v="1"/>
    <x v="0"/>
  </r>
  <r>
    <s v="N"/>
    <x v="3"/>
    <s v="Male"/>
    <n v="68700.044029401193"/>
    <n v="0.53031141559289896"/>
    <n v="52846.187714924003"/>
    <x v="1"/>
    <n v="6.0141773515946899E-2"/>
    <s v="Indexed"/>
    <n v="1010"/>
    <n v="10"/>
    <n v="4.7500000000000001E-2"/>
    <n v="0.01"/>
    <n v="0"/>
    <s v="Simple"/>
    <n v="0.1"/>
    <n v="10"/>
    <n v="1"/>
    <x v="0"/>
  </r>
  <r>
    <s v="N"/>
    <x v="3"/>
    <s v="Male"/>
    <n v="10586.5657309077"/>
    <n v="8.1720131891360806E-2"/>
    <n v="8143.5121006982599"/>
    <x v="1"/>
    <n v="9.2677500792787797E-3"/>
    <s v="Fixed"/>
    <n v="1011"/>
    <n v="10"/>
    <n v="4.7500000000000001E-2"/>
    <n v="0.01"/>
    <n v="0"/>
    <s v="Simple"/>
    <n v="0.1"/>
    <n v="10"/>
    <n v="2"/>
    <x v="1"/>
  </r>
  <r>
    <s v="N"/>
    <x v="3"/>
    <s v="Male"/>
    <n v="31759.697192723201"/>
    <n v="0.24516039567408199"/>
    <n v="24430.536302094799"/>
    <x v="1"/>
    <n v="2.7803250237836301E-2"/>
    <s v="Indexed"/>
    <n v="1012"/>
    <n v="10"/>
    <n v="4.7500000000000001E-2"/>
    <n v="0.01"/>
    <n v="0"/>
    <s v="Simple"/>
    <n v="0.1"/>
    <n v="10"/>
    <n v="2"/>
    <x v="1"/>
  </r>
  <r>
    <s v="N"/>
    <x v="3"/>
    <s v="Male"/>
    <n v="5157.2612030676401"/>
    <n v="3.9810083498791803E-2"/>
    <n v="3967.1240023597202"/>
    <x v="1"/>
    <n v="4.5147982016537497E-3"/>
    <s v="Fixed"/>
    <n v="1013"/>
    <n v="10"/>
    <n v="4.7500000000000001E-2"/>
    <n v="0.01"/>
    <n v="0"/>
    <s v="Simple"/>
    <n v="0.1"/>
    <n v="10"/>
    <n v="3"/>
    <x v="2"/>
  </r>
  <r>
    <s v="N"/>
    <x v="3"/>
    <s v="Male"/>
    <n v="15471.783609202899"/>
    <n v="0.119430250496376"/>
    <n v="11901.372007079201"/>
    <x v="1"/>
    <n v="1.3544394604961299E-2"/>
    <s v="Indexed"/>
    <n v="1014"/>
    <n v="10"/>
    <n v="4.7500000000000001E-2"/>
    <n v="0.01"/>
    <n v="0"/>
    <s v="Simple"/>
    <n v="0.1"/>
    <n v="10"/>
    <n v="3"/>
    <x v="2"/>
  </r>
  <r>
    <s v="N"/>
    <x v="3"/>
    <s v="Male"/>
    <n v="6103.6670324516699"/>
    <n v="4.7115607420890403E-2"/>
    <n v="4695.1284865012803"/>
    <x v="1"/>
    <n v="5.3433060410465003E-3"/>
    <s v="Fixed"/>
    <n v="1015"/>
    <n v="10"/>
    <n v="4.7500000000000001E-2"/>
    <n v="0.01"/>
    <n v="0"/>
    <s v="Simple"/>
    <n v="0.1"/>
    <n v="10"/>
    <n v="4"/>
    <x v="3"/>
  </r>
  <r>
    <s v="N"/>
    <x v="3"/>
    <s v="Male"/>
    <n v="18311.001097355002"/>
    <n v="0.14134682226267101"/>
    <n v="14085.385459503799"/>
    <x v="1"/>
    <n v="1.6029918123139499E-2"/>
    <s v="Indexed"/>
    <n v="1016"/>
    <n v="10"/>
    <n v="4.7500000000000001E-2"/>
    <n v="0.01"/>
    <n v="0"/>
    <s v="Simple"/>
    <n v="0.1"/>
    <n v="10"/>
    <n v="4"/>
    <x v="3"/>
  </r>
  <r>
    <s v="N"/>
    <x v="3"/>
    <s v="Male"/>
    <n v="7313.7951957669002"/>
    <n v="5.6456864597696402E-2"/>
    <n v="5625.9963044360702"/>
    <x v="1"/>
    <n v="6.4026831484647502E-3"/>
    <s v="Fixed"/>
    <n v="1017"/>
    <n v="10"/>
    <n v="4.7500000000000001E-2"/>
    <n v="0.01"/>
    <n v="0"/>
    <s v="Simple"/>
    <n v="0.1"/>
    <n v="10"/>
    <n v="5"/>
    <x v="4"/>
  </r>
  <r>
    <s v="N"/>
    <x v="3"/>
    <s v="Male"/>
    <n v="21941.385587300701"/>
    <n v="0.169370593793089"/>
    <n v="16877.9889133082"/>
    <x v="1"/>
    <n v="1.9208049445394199E-2"/>
    <s v="Indexed"/>
    <n v="1018"/>
    <n v="10"/>
    <n v="4.7500000000000001E-2"/>
    <n v="0.01"/>
    <n v="0"/>
    <s v="Simple"/>
    <n v="0.1"/>
    <n v="10"/>
    <n v="5"/>
    <x v="4"/>
  </r>
  <r>
    <s v="N"/>
    <x v="3"/>
    <s v="Male"/>
    <n v="8797.0993501034809"/>
    <n v="6.7906829979151095E-2"/>
    <n v="6766.9995000795998"/>
    <x v="1"/>
    <n v="7.7012054968230003E-3"/>
    <s v="Fixed"/>
    <n v="1019"/>
    <n v="10"/>
    <n v="4.7500000000000001E-2"/>
    <n v="0.01"/>
    <n v="0"/>
    <s v="Simple"/>
    <n v="0.1"/>
    <n v="10"/>
    <n v="6"/>
    <x v="5"/>
  </r>
  <r>
    <s v="N"/>
    <x v="3"/>
    <s v="Male"/>
    <n v="26391.298050310401"/>
    <n v="0.20372048993745301"/>
    <n v="20300.998500238798"/>
    <x v="1"/>
    <n v="2.3103616490468999E-2"/>
    <s v="Indexed"/>
    <n v="1020"/>
    <n v="10"/>
    <n v="4.7500000000000001E-2"/>
    <n v="0.01"/>
    <n v="0"/>
    <s v="Simple"/>
    <n v="0.1"/>
    <n v="10"/>
    <n v="6"/>
    <x v="5"/>
  </r>
  <r>
    <s v="N"/>
    <x v="3"/>
    <s v="Male"/>
    <n v="10527.5631760671"/>
    <n v="8.1264677621669806E-2"/>
    <n v="8098.1255200516098"/>
    <x v="1"/>
    <n v="9.2160977355252496E-3"/>
    <s v="Fixed"/>
    <n v="1021"/>
    <n v="10"/>
    <n v="4.7500000000000001E-2"/>
    <n v="0.01"/>
    <n v="0"/>
    <s v="Simple"/>
    <n v="0.1"/>
    <n v="10"/>
    <n v="7"/>
    <x v="6"/>
  </r>
  <r>
    <s v="N"/>
    <x v="3"/>
    <s v="Male"/>
    <n v="31582.689528201299"/>
    <n v="0.243794032865009"/>
    <n v="24294.3765601548"/>
    <x v="1"/>
    <n v="2.7648293206575799E-2"/>
    <s v="Indexed"/>
    <n v="1022"/>
    <n v="10"/>
    <n v="4.7500000000000001E-2"/>
    <n v="0.01"/>
    <n v="0"/>
    <s v="Simple"/>
    <n v="0.1"/>
    <n v="10"/>
    <n v="7"/>
    <x v="6"/>
  </r>
  <r>
    <s v="N"/>
    <x v="3"/>
    <s v="Male"/>
    <n v="12421.786439993601"/>
    <n v="9.5886621970234495E-2"/>
    <n v="9555.2203384565801"/>
    <x v="1"/>
    <n v="1.0874349169526501E-2"/>
    <s v="Fixed"/>
    <n v="1023"/>
    <n v="10"/>
    <n v="4.7500000000000001E-2"/>
    <n v="0.01"/>
    <n v="0"/>
    <s v="Simple"/>
    <n v="0.1"/>
    <n v="10"/>
    <n v="8"/>
    <x v="7"/>
  </r>
  <r>
    <s v="N"/>
    <x v="3"/>
    <s v="Male"/>
    <n v="37265.3593199807"/>
    <n v="0.28765986591070303"/>
    <n v="28665.6610153697"/>
    <x v="1"/>
    <n v="3.26230475085795E-2"/>
    <s v="Indexed"/>
    <n v="1024"/>
    <n v="10"/>
    <n v="4.7500000000000001E-2"/>
    <n v="0.01"/>
    <n v="0"/>
    <s v="Simple"/>
    <n v="0.1"/>
    <n v="10"/>
    <n v="8"/>
    <x v="7"/>
  </r>
  <r>
    <s v="N"/>
    <x v="3"/>
    <s v="Male"/>
    <n v="14322.230616598001"/>
    <n v="0.110556586972281"/>
    <n v="11017.1004743062"/>
    <x v="1"/>
    <n v="1.2538046549402E-2"/>
    <s v="Fixed"/>
    <n v="1025"/>
    <n v="10"/>
    <n v="4.7500000000000001E-2"/>
    <n v="0.01"/>
    <n v="0"/>
    <s v="Simple"/>
    <n v="0.1"/>
    <n v="10"/>
    <n v="9"/>
    <x v="8"/>
  </r>
  <r>
    <s v="N"/>
    <x v="3"/>
    <s v="Male"/>
    <n v="42966.691849794101"/>
    <n v="0.33166976091684403"/>
    <n v="33051.301422918499"/>
    <x v="1"/>
    <n v="3.7614139648206001E-2"/>
    <s v="Indexed"/>
    <n v="1026"/>
    <n v="10"/>
    <n v="4.7500000000000001E-2"/>
    <n v="0.01"/>
    <n v="0"/>
    <s v="Simple"/>
    <n v="0.1"/>
    <n v="10"/>
    <n v="9"/>
    <x v="8"/>
  </r>
  <r>
    <s v="N"/>
    <x v="3"/>
    <s v="Male"/>
    <n v="16300.6961315514"/>
    <n v="0.12582881660124101"/>
    <n v="12538.9970242703"/>
    <x v="1"/>
    <n v="1.4270045801957201E-2"/>
    <s v="Fixed"/>
    <n v="1027"/>
    <n v="10"/>
    <n v="4.7500000000000001E-2"/>
    <n v="0.01"/>
    <n v="0"/>
    <s v="Simple"/>
    <n v="0.1"/>
    <n v="10"/>
    <n v="10"/>
    <x v="9"/>
  </r>
  <r>
    <s v="N"/>
    <x v="3"/>
    <s v="Male"/>
    <n v="48902.0883946541"/>
    <n v="0.37748644980372298"/>
    <n v="37616.991072810903"/>
    <x v="1"/>
    <n v="4.2810137405871702E-2"/>
    <s v="Indexed"/>
    <n v="1028"/>
    <n v="10"/>
    <n v="4.7500000000000001E-2"/>
    <n v="0.01"/>
    <n v="0"/>
    <s v="Simple"/>
    <n v="0.1"/>
    <n v="10"/>
    <n v="10"/>
    <x v="9"/>
  </r>
  <r>
    <s v="N"/>
    <x v="3"/>
    <s v="Male"/>
    <n v="49338.839129296997"/>
    <n v="0.38085782901638499"/>
    <n v="37952.953176382303"/>
    <x v="1"/>
    <n v="4.3192480155966301E-2"/>
    <s v="Fixed"/>
    <n v="1029"/>
    <n v="10"/>
    <n v="4.7500000000000001E-2"/>
    <n v="0.01"/>
    <n v="0"/>
    <s v="Simple"/>
    <n v="0.1"/>
    <n v="10"/>
    <n v="12"/>
    <x v="10"/>
  </r>
  <r>
    <s v="N"/>
    <x v="3"/>
    <s v="Male"/>
    <n v="148016.51738789101"/>
    <n v="1.14257348704915"/>
    <n v="113858.859529147"/>
    <x v="1"/>
    <n v="0.12957744046789901"/>
    <s v="Indexed"/>
    <n v="1030"/>
    <n v="10"/>
    <n v="4.7500000000000001E-2"/>
    <n v="0.01"/>
    <n v="0"/>
    <s v="Simple"/>
    <n v="0.1"/>
    <n v="10"/>
    <n v="12"/>
    <x v="10"/>
  </r>
  <r>
    <s v="N"/>
    <x v="3"/>
    <s v="Male"/>
    <n v="48452.223857233999"/>
    <n v="0.37401384213607403"/>
    <n v="37270.941428641599"/>
    <x v="1"/>
    <n v="4.2416314497828199E-2"/>
    <s v="Fixed"/>
    <n v="1031"/>
    <n v="10"/>
    <n v="4.7500000000000001E-2"/>
    <n v="0.01"/>
    <n v="0"/>
    <s v="Simple"/>
    <n v="0.1"/>
    <n v="10"/>
    <n v="15"/>
    <x v="11"/>
  </r>
  <r>
    <s v="N"/>
    <x v="3"/>
    <s v="Male"/>
    <n v="145356.671571702"/>
    <n v="1.12204152640822"/>
    <n v="111812.824285925"/>
    <x v="1"/>
    <n v="0.12724894349348501"/>
    <s v="Indexed"/>
    <n v="1032"/>
    <n v="10"/>
    <n v="4.7500000000000001E-2"/>
    <n v="0.01"/>
    <n v="0"/>
    <s v="Simple"/>
    <n v="0.1"/>
    <n v="10"/>
    <n v="15"/>
    <x v="11"/>
  </r>
  <r>
    <s v="N"/>
    <x v="3"/>
    <s v="Male"/>
    <n v="34870.898696491902"/>
    <n v="0.26917647451316201"/>
    <n v="26823.768228070701"/>
    <x v="1"/>
    <n v="3.0526875511235799E-2"/>
    <s v="Fixed"/>
    <n v="1033"/>
    <n v="10"/>
    <n v="4.7500000000000001E-2"/>
    <n v="0.01"/>
    <n v="0"/>
    <s v="Simple"/>
    <n v="0.1"/>
    <n v="10"/>
    <n v="20"/>
    <x v="12"/>
  </r>
  <r>
    <s v="N"/>
    <x v="3"/>
    <s v="Male"/>
    <n v="104612.696089476"/>
    <n v="0.80752942353948498"/>
    <n v="80471.304684212198"/>
    <x v="1"/>
    <n v="9.1580626533707299E-2"/>
    <s v="Indexed"/>
    <n v="1034"/>
    <n v="10"/>
    <n v="4.7500000000000001E-2"/>
    <n v="0.01"/>
    <n v="0"/>
    <s v="Simple"/>
    <n v="0.1"/>
    <n v="10"/>
    <n v="20"/>
    <x v="12"/>
  </r>
  <r>
    <s v="N"/>
    <x v="3"/>
    <s v="Male"/>
    <n v="38482.758411907103"/>
    <n v="0.29705724905509701"/>
    <n v="29602.1218553131"/>
    <x v="1"/>
    <n v="3.3688789772643002E-2"/>
    <s v="Fixed"/>
    <n v="1035"/>
    <n v="10"/>
    <n v="4.7500000000000001E-2"/>
    <n v="0.01"/>
    <n v="0"/>
    <s v="Simple"/>
    <n v="0.1"/>
    <n v="10"/>
    <n v="99"/>
    <x v="13"/>
  </r>
  <r>
    <s v="N"/>
    <x v="3"/>
    <s v="Male"/>
    <n v="115448.275235721"/>
    <n v="0.89117174716529102"/>
    <n v="88806.365565939399"/>
    <x v="1"/>
    <n v="0.10106636931792901"/>
    <s v="Indexed"/>
    <n v="1036"/>
    <n v="10"/>
    <n v="4.7500000000000001E-2"/>
    <n v="0.01"/>
    <n v="0"/>
    <s v="Simple"/>
    <n v="0.1"/>
    <n v="10"/>
    <n v="99"/>
    <x v="13"/>
  </r>
  <r>
    <s v="N"/>
    <x v="3"/>
    <s v="Male"/>
    <n v="50568.743005774799"/>
    <n v="0.17789506939670299"/>
    <n v="38899.033081365298"/>
    <x v="2"/>
    <n v="2.7527231351062002E-2"/>
    <s v="Fixed"/>
    <n v="1037"/>
    <n v="10"/>
    <n v="4.7500000000000001E-2"/>
    <n v="0.01"/>
    <n v="0"/>
    <s v="Simple"/>
    <n v="0.1"/>
    <n v="10"/>
    <n v="1"/>
    <x v="0"/>
  </r>
  <r>
    <s v="N"/>
    <x v="3"/>
    <s v="Male"/>
    <n v="151706.22901732501"/>
    <n v="0.53368520819010901"/>
    <n v="116697.099244096"/>
    <x v="2"/>
    <n v="8.2581694053185994E-2"/>
    <s v="Indexed"/>
    <n v="1038"/>
    <n v="10"/>
    <n v="4.7500000000000001E-2"/>
    <n v="0.01"/>
    <n v="0"/>
    <s v="Simple"/>
    <n v="0.1"/>
    <n v="10"/>
    <n v="1"/>
    <x v="0"/>
  </r>
  <r>
    <s v="N"/>
    <x v="3"/>
    <s v="Male"/>
    <n v="21541.154208559801"/>
    <n v="7.5779323254667796E-2"/>
    <n v="16570.118621969101"/>
    <x v="2"/>
    <n v="1.17259852672275E-2"/>
    <s v="Fixed"/>
    <n v="1039"/>
    <n v="10"/>
    <n v="4.7500000000000001E-2"/>
    <n v="0.01"/>
    <n v="0"/>
    <s v="Simple"/>
    <n v="0.1"/>
    <n v="10"/>
    <n v="2"/>
    <x v="1"/>
  </r>
  <r>
    <s v="N"/>
    <x v="3"/>
    <s v="Male"/>
    <n v="64623.462625679502"/>
    <n v="0.227337969764003"/>
    <n v="49710.355865907302"/>
    <x v="2"/>
    <n v="3.5177955801682502E-2"/>
    <s v="Indexed"/>
    <n v="1040"/>
    <n v="10"/>
    <n v="4.7500000000000001E-2"/>
    <n v="0.01"/>
    <n v="0"/>
    <s v="Simple"/>
    <n v="0.1"/>
    <n v="10"/>
    <n v="2"/>
    <x v="1"/>
  </r>
  <r>
    <s v="N"/>
    <x v="3"/>
    <s v="Male"/>
    <n v="9748.8100287806501"/>
    <n v="3.4295201611144702E-2"/>
    <n v="7499.0846375235797"/>
    <x v="2"/>
    <n v="5.3067909761797503E-3"/>
    <s v="Fixed"/>
    <n v="1041"/>
    <n v="10"/>
    <n v="4.7500000000000001E-2"/>
    <n v="0.01"/>
    <n v="0"/>
    <s v="Simple"/>
    <n v="0.1"/>
    <n v="10"/>
    <n v="3"/>
    <x v="2"/>
  </r>
  <r>
    <s v="N"/>
    <x v="3"/>
    <s v="Male"/>
    <n v="29246.430086341999"/>
    <n v="0.10288560483343399"/>
    <n v="22497.253912570799"/>
    <x v="2"/>
    <n v="1.5920372928539199E-2"/>
    <s v="Indexed"/>
    <n v="1042"/>
    <n v="10"/>
    <n v="4.7500000000000001E-2"/>
    <n v="0.01"/>
    <n v="0"/>
    <s v="Simple"/>
    <n v="0.1"/>
    <n v="10"/>
    <n v="3"/>
    <x v="2"/>
  </r>
  <r>
    <s v="N"/>
    <x v="3"/>
    <s v="Male"/>
    <n v="11470.663647170401"/>
    <n v="4.0352486224674099E-2"/>
    <n v="8823.5874209002905"/>
    <x v="2"/>
    <n v="6.2440866273819999E-3"/>
    <s v="Fixed"/>
    <n v="1043"/>
    <n v="10"/>
    <n v="4.7500000000000001E-2"/>
    <n v="0.01"/>
    <n v="0"/>
    <s v="Simple"/>
    <n v="0.1"/>
    <n v="10"/>
    <n v="4"/>
    <x v="3"/>
  </r>
  <r>
    <s v="N"/>
    <x v="3"/>
    <s v="Male"/>
    <n v="34411.990941511103"/>
    <n v="0.121057458674022"/>
    <n v="26470.7622627009"/>
    <x v="2"/>
    <n v="1.8732259882146E-2"/>
    <s v="Indexed"/>
    <n v="1044"/>
    <n v="10"/>
    <n v="4.7500000000000001E-2"/>
    <n v="0.01"/>
    <n v="0"/>
    <s v="Simple"/>
    <n v="0.1"/>
    <n v="10"/>
    <n v="4"/>
    <x v="3"/>
  </r>
  <r>
    <s v="N"/>
    <x v="3"/>
    <s v="Male"/>
    <n v="13646.720001670201"/>
    <n v="4.8007604251845103E-2"/>
    <n v="10497.476924361699"/>
    <x v="2"/>
    <n v="7.4286287603835101E-3"/>
    <s v="Fixed"/>
    <n v="1045"/>
    <n v="10"/>
    <n v="4.7500000000000001E-2"/>
    <n v="0.01"/>
    <n v="0"/>
    <s v="Simple"/>
    <n v="0.1"/>
    <n v="10"/>
    <n v="5"/>
    <x v="4"/>
  </r>
  <r>
    <s v="N"/>
    <x v="3"/>
    <s v="Male"/>
    <n v="40940.160005010599"/>
    <n v="0.144022812755535"/>
    <n v="31492.4307730851"/>
    <x v="2"/>
    <n v="2.22858862811505E-2"/>
    <s v="Indexed"/>
    <n v="1046"/>
    <n v="10"/>
    <n v="4.7500000000000001E-2"/>
    <n v="0.01"/>
    <n v="0"/>
    <s v="Simple"/>
    <n v="0.1"/>
    <n v="10"/>
    <n v="5"/>
    <x v="4"/>
  </r>
  <r>
    <s v="N"/>
    <x v="3"/>
    <s v="Male"/>
    <n v="16269.253984544999"/>
    <n v="5.72333796448668E-2"/>
    <n v="12514.8107573423"/>
    <x v="2"/>
    <n v="8.8562121919979996E-3"/>
    <s v="Fixed"/>
    <n v="1047"/>
    <n v="10"/>
    <n v="4.7500000000000001E-2"/>
    <n v="0.01"/>
    <n v="0"/>
    <s v="Simple"/>
    <n v="0.1"/>
    <n v="10"/>
    <n v="6"/>
    <x v="5"/>
  </r>
  <r>
    <s v="N"/>
    <x v="3"/>
    <s v="Male"/>
    <n v="48807.761953634901"/>
    <n v="0.17170013893460001"/>
    <n v="37544.432272026897"/>
    <x v="2"/>
    <n v="2.6568636575993999E-2"/>
    <s v="Indexed"/>
    <n v="1048"/>
    <n v="10"/>
    <n v="4.7500000000000001E-2"/>
    <n v="0.01"/>
    <n v="0"/>
    <s v="Simple"/>
    <n v="0.1"/>
    <n v="10"/>
    <n v="6"/>
    <x v="5"/>
  </r>
  <r>
    <s v="N"/>
    <x v="3"/>
    <s v="Male"/>
    <n v="19255.9229415628"/>
    <n v="6.77401403391754E-2"/>
    <n v="14812.248416586801"/>
    <x v="2"/>
    <n v="1.04820134767852E-2"/>
    <s v="Fixed"/>
    <n v="1049"/>
    <n v="10"/>
    <n v="4.7500000000000001E-2"/>
    <n v="0.01"/>
    <n v="0"/>
    <s v="Simple"/>
    <n v="0.1"/>
    <n v="10"/>
    <n v="7"/>
    <x v="6"/>
  </r>
  <r>
    <s v="N"/>
    <x v="3"/>
    <s v="Male"/>
    <n v="57767.768824688399"/>
    <n v="0.20322042101752599"/>
    <n v="44436.745249760301"/>
    <x v="2"/>
    <n v="3.1446040430355697E-2"/>
    <s v="Indexed"/>
    <n v="1050"/>
    <n v="10"/>
    <n v="4.7500000000000001E-2"/>
    <n v="0.01"/>
    <n v="0"/>
    <s v="Simple"/>
    <n v="0.1"/>
    <n v="10"/>
    <n v="7"/>
    <x v="6"/>
  </r>
  <r>
    <s v="N"/>
    <x v="3"/>
    <s v="Male"/>
    <n v="22412.823619738701"/>
    <n v="7.8845756809777998E-2"/>
    <n v="17240.633553645199"/>
    <x v="2"/>
    <n v="1.22004808571302E-2"/>
    <s v="Fixed"/>
    <n v="1051"/>
    <n v="10"/>
    <n v="4.7500000000000001E-2"/>
    <n v="0.01"/>
    <n v="0"/>
    <s v="Simple"/>
    <n v="0.1"/>
    <n v="10"/>
    <n v="8"/>
    <x v="7"/>
  </r>
  <r>
    <s v="N"/>
    <x v="3"/>
    <s v="Male"/>
    <n v="67238.470859216206"/>
    <n v="0.23653727042933401"/>
    <n v="51721.900660935498"/>
    <x v="2"/>
    <n v="3.6601442571390697E-2"/>
    <s v="Indexed"/>
    <n v="1052"/>
    <n v="10"/>
    <n v="4.7500000000000001E-2"/>
    <n v="0.01"/>
    <n v="0"/>
    <s v="Simple"/>
    <n v="0.1"/>
    <n v="10"/>
    <n v="8"/>
    <x v="7"/>
  </r>
  <r>
    <s v="N"/>
    <x v="3"/>
    <s v="Male"/>
    <n v="25414.606091354599"/>
    <n v="8.9405685124407705E-2"/>
    <n v="19549.696993349698"/>
    <x v="2"/>
    <n v="1.3834509224264E-2"/>
    <s v="Fixed"/>
    <n v="1053"/>
    <n v="10"/>
    <n v="4.7500000000000001E-2"/>
    <n v="0.01"/>
    <n v="0"/>
    <s v="Simple"/>
    <n v="0.1"/>
    <n v="10"/>
    <n v="9"/>
    <x v="8"/>
  </r>
  <r>
    <s v="N"/>
    <x v="3"/>
    <s v="Male"/>
    <n v="76243.8182740638"/>
    <n v="0.26821705537322299"/>
    <n v="58649.090980049099"/>
    <x v="2"/>
    <n v="4.1503527672792001E-2"/>
    <s v="Indexed"/>
    <n v="1054"/>
    <n v="10"/>
    <n v="4.7500000000000001E-2"/>
    <n v="0.01"/>
    <n v="0"/>
    <s v="Simple"/>
    <n v="0.1"/>
    <n v="10"/>
    <n v="9"/>
    <x v="8"/>
  </r>
  <r>
    <s v="N"/>
    <x v="3"/>
    <s v="Male"/>
    <n v="28341.699861775902"/>
    <n v="9.9702867108153903E-2"/>
    <n v="21801.3075859815"/>
    <x v="2"/>
    <n v="1.54278805958925E-2"/>
    <s v="Fixed"/>
    <n v="1055"/>
    <n v="10"/>
    <n v="4.7500000000000001E-2"/>
    <n v="0.01"/>
    <n v="0"/>
    <s v="Simple"/>
    <n v="0.1"/>
    <n v="10"/>
    <n v="10"/>
    <x v="9"/>
  </r>
  <r>
    <s v="N"/>
    <x v="3"/>
    <s v="Male"/>
    <n v="85025.0995853278"/>
    <n v="0.29910860132446199"/>
    <n v="65403.922757944398"/>
    <x v="2"/>
    <n v="4.62836417876775E-2"/>
    <s v="Indexed"/>
    <n v="1056"/>
    <n v="10"/>
    <n v="4.7500000000000001E-2"/>
    <n v="0.01"/>
    <n v="0"/>
    <s v="Simple"/>
    <n v="0.1"/>
    <n v="10"/>
    <n v="10"/>
    <x v="9"/>
  </r>
  <r>
    <s v="N"/>
    <x v="3"/>
    <s v="Male"/>
    <n v="77620.300036342902"/>
    <n v="0.27305936119434998"/>
    <n v="59707.923104879199"/>
    <x v="2"/>
    <n v="4.2252819224619799E-2"/>
    <s v="Fixed"/>
    <n v="1057"/>
    <n v="10"/>
    <n v="4.7500000000000001E-2"/>
    <n v="0.01"/>
    <n v="0"/>
    <s v="Simple"/>
    <n v="0.1"/>
    <n v="10"/>
    <n v="12"/>
    <x v="10"/>
  </r>
  <r>
    <s v="N"/>
    <x v="3"/>
    <s v="Male"/>
    <n v="232860.900109029"/>
    <n v="0.81917808358305"/>
    <n v="179123.76931463799"/>
    <x v="2"/>
    <n v="0.12675845767385899"/>
    <s v="Indexed"/>
    <n v="1058"/>
    <n v="10"/>
    <n v="4.7500000000000001E-2"/>
    <n v="0.01"/>
    <n v="0"/>
    <s v="Simple"/>
    <n v="0.1"/>
    <n v="10"/>
    <n v="12"/>
    <x v="10"/>
  </r>
  <r>
    <s v="N"/>
    <x v="3"/>
    <s v="Male"/>
    <n v="74911.511142848103"/>
    <n v="0.26353015086507098"/>
    <n v="57624.239340652399"/>
    <x v="2"/>
    <n v="4.0778282700271E-2"/>
    <s v="Fixed"/>
    <n v="1059"/>
    <n v="10"/>
    <n v="4.7500000000000001E-2"/>
    <n v="0.01"/>
    <n v="0"/>
    <s v="Simple"/>
    <n v="0.1"/>
    <n v="10"/>
    <n v="15"/>
    <x v="11"/>
  </r>
  <r>
    <s v="N"/>
    <x v="3"/>
    <s v="Male"/>
    <n v="224734.533428544"/>
    <n v="0.79059045259521299"/>
    <n v="172872.718021957"/>
    <x v="2"/>
    <n v="0.12233484810081301"/>
    <s v="Indexed"/>
    <n v="1060"/>
    <n v="10"/>
    <n v="4.7500000000000001E-2"/>
    <n v="0.01"/>
    <n v="0"/>
    <s v="Simple"/>
    <n v="0.1"/>
    <n v="10"/>
    <n v="15"/>
    <x v="11"/>
  </r>
  <r>
    <s v="N"/>
    <x v="3"/>
    <s v="Male"/>
    <n v="47934.408899747199"/>
    <n v="0.16862778251649799"/>
    <n v="36872.6222305747"/>
    <x v="2"/>
    <n v="2.60932244906515E-2"/>
    <s v="Fixed"/>
    <n v="1061"/>
    <n v="10"/>
    <n v="4.7500000000000001E-2"/>
    <n v="0.01"/>
    <n v="0"/>
    <s v="Simple"/>
    <n v="0.1"/>
    <n v="10"/>
    <n v="20"/>
    <x v="12"/>
  </r>
  <r>
    <s v="N"/>
    <x v="3"/>
    <s v="Male"/>
    <n v="143803.226699241"/>
    <n v="0.50588334754949305"/>
    <n v="110617.866691724"/>
    <x v="2"/>
    <n v="7.8279673471954497E-2"/>
    <s v="Indexed"/>
    <n v="1062"/>
    <n v="10"/>
    <n v="4.7500000000000001E-2"/>
    <n v="0.01"/>
    <n v="0"/>
    <s v="Simple"/>
    <n v="0.1"/>
    <n v="10"/>
    <n v="20"/>
    <x v="12"/>
  </r>
  <r>
    <s v="N"/>
    <x v="3"/>
    <s v="Male"/>
    <n v="40124.453511608903"/>
    <n v="0.14115325036134099"/>
    <n v="30864.964239699199"/>
    <x v="2"/>
    <n v="2.1841854256152999E-2"/>
    <s v="Fixed"/>
    <n v="1063"/>
    <n v="10"/>
    <n v="4.7500000000000001E-2"/>
    <n v="0.01"/>
    <n v="0"/>
    <s v="Simple"/>
    <n v="0.1"/>
    <n v="10"/>
    <n v="99"/>
    <x v="13"/>
  </r>
  <r>
    <s v="N"/>
    <x v="3"/>
    <s v="Male"/>
    <n v="120373.36053482701"/>
    <n v="0.42345975108402301"/>
    <n v="92594.892719097494"/>
    <x v="2"/>
    <n v="6.5525562768459E-2"/>
    <s v="Indexed"/>
    <n v="1064"/>
    <n v="10"/>
    <n v="4.7500000000000001E-2"/>
    <n v="0.01"/>
    <n v="0"/>
    <s v="Simple"/>
    <n v="0.1"/>
    <n v="10"/>
    <n v="99"/>
    <x v="13"/>
  </r>
  <r>
    <s v="N"/>
    <x v="3"/>
    <s v="Male"/>
    <n v="6564.2135122805503"/>
    <n v="9.8265512560005805E-2"/>
    <n v="5049.3950094465799"/>
    <x v="3"/>
    <n v="1.51787432471732E-2"/>
    <s v="Fixed"/>
    <n v="1065"/>
    <n v="10"/>
    <n v="4.7500000000000001E-2"/>
    <n v="0.01"/>
    <n v="0"/>
    <s v="Simple"/>
    <n v="0.1"/>
    <n v="10"/>
    <n v="1"/>
    <x v="0"/>
  </r>
  <r>
    <s v="N"/>
    <x v="3"/>
    <s v="Male"/>
    <n v="19692.6405368417"/>
    <n v="0.29479653768001701"/>
    <n v="15148.1850283397"/>
    <x v="3"/>
    <n v="4.5536229741519697E-2"/>
    <s v="Indexed"/>
    <n v="1066"/>
    <n v="10"/>
    <n v="4.7500000000000001E-2"/>
    <n v="0.01"/>
    <n v="0"/>
    <s v="Simple"/>
    <n v="0.1"/>
    <n v="10"/>
    <n v="1"/>
    <x v="0"/>
  </r>
  <r>
    <s v="N"/>
    <x v="3"/>
    <s v="Male"/>
    <n v="3144.6455650549601"/>
    <n v="4.7074978242491301E-2"/>
    <n v="2418.9581269653499"/>
    <x v="3"/>
    <n v="7.2715135706711799E-3"/>
    <s v="Fixed"/>
    <n v="1067"/>
    <n v="10"/>
    <n v="4.7500000000000001E-2"/>
    <n v="0.01"/>
    <n v="0"/>
    <s v="Simple"/>
    <n v="0.1"/>
    <n v="10"/>
    <n v="2"/>
    <x v="1"/>
  </r>
  <r>
    <s v="N"/>
    <x v="3"/>
    <s v="Male"/>
    <n v="9433.9366951648699"/>
    <n v="0.14122493472747399"/>
    <n v="7256.8743808960498"/>
    <x v="3"/>
    <n v="2.1814540712013501E-2"/>
    <s v="Indexed"/>
    <n v="1068"/>
    <n v="10"/>
    <n v="4.7500000000000001E-2"/>
    <n v="0.01"/>
    <n v="0"/>
    <s v="Simple"/>
    <n v="0.1"/>
    <n v="10"/>
    <n v="2"/>
    <x v="1"/>
  </r>
  <r>
    <s v="N"/>
    <x v="3"/>
    <s v="Male"/>
    <n v="1579.2520353694499"/>
    <n v="2.3641219230100301E-2"/>
    <n v="1214.8092579765"/>
    <x v="3"/>
    <n v="3.65177962639435E-3"/>
    <s v="Fixed"/>
    <n v="1069"/>
    <n v="10"/>
    <n v="4.7500000000000001E-2"/>
    <n v="0.01"/>
    <n v="0"/>
    <s v="Simple"/>
    <n v="0.1"/>
    <n v="10"/>
    <n v="3"/>
    <x v="2"/>
  </r>
  <r>
    <s v="N"/>
    <x v="3"/>
    <s v="Male"/>
    <n v="4737.7561061083497"/>
    <n v="7.0923657690300901E-2"/>
    <n v="3644.4277739294998"/>
    <x v="3"/>
    <n v="1.0955338879182999E-2"/>
    <s v="Indexed"/>
    <n v="1070"/>
    <n v="10"/>
    <n v="4.7500000000000001E-2"/>
    <n v="0.01"/>
    <n v="0"/>
    <s v="Simple"/>
    <n v="0.1"/>
    <n v="10"/>
    <n v="3"/>
    <x v="2"/>
  </r>
  <r>
    <s v="N"/>
    <x v="3"/>
    <s v="Male"/>
    <n v="1879.23565309163"/>
    <n v="2.8131939085560002E-2"/>
    <n v="1445.5658869935601"/>
    <x v="3"/>
    <n v="4.3454460196712501E-3"/>
    <s v="Fixed"/>
    <n v="1071"/>
    <n v="10"/>
    <n v="4.7500000000000001E-2"/>
    <n v="0.01"/>
    <n v="0"/>
    <s v="Simple"/>
    <n v="0.1"/>
    <n v="10"/>
    <n v="4"/>
    <x v="3"/>
  </r>
  <r>
    <s v="N"/>
    <x v="3"/>
    <s v="Male"/>
    <n v="5637.7069592748903"/>
    <n v="8.4395817256679995E-2"/>
    <n v="4336.6976609806898"/>
    <x v="3"/>
    <n v="1.3036338059013801E-2"/>
    <s v="Indexed"/>
    <n v="1072"/>
    <n v="10"/>
    <n v="4.7500000000000001E-2"/>
    <n v="0.01"/>
    <n v="0"/>
    <s v="Simple"/>
    <n v="0.1"/>
    <n v="10"/>
    <n v="4"/>
    <x v="3"/>
  </r>
  <r>
    <s v="N"/>
    <x v="3"/>
    <s v="Male"/>
    <n v="2266.89933134586"/>
    <n v="3.3935219245975499E-2"/>
    <n v="1743.7687164199001"/>
    <x v="3"/>
    <n v="5.24185918896675E-3"/>
    <s v="Fixed"/>
    <n v="1073"/>
    <n v="10"/>
    <n v="4.7500000000000001E-2"/>
    <n v="0.01"/>
    <n v="0"/>
    <s v="Simple"/>
    <n v="0.1"/>
    <n v="10"/>
    <n v="5"/>
    <x v="4"/>
  </r>
  <r>
    <s v="N"/>
    <x v="3"/>
    <s v="Male"/>
    <n v="6800.6979940375904"/>
    <n v="0.10180565773792701"/>
    <n v="5231.3061492596898"/>
    <x v="3"/>
    <n v="1.5725577566900299E-2"/>
    <s v="Indexed"/>
    <n v="1074"/>
    <n v="10"/>
    <n v="4.7500000000000001E-2"/>
    <n v="0.01"/>
    <n v="0"/>
    <s v="Simple"/>
    <n v="0.1"/>
    <n v="10"/>
    <n v="5"/>
    <x v="4"/>
  </r>
  <r>
    <s v="N"/>
    <x v="3"/>
    <s v="Male"/>
    <n v="2749.3373128947501"/>
    <n v="4.1157259700117597E-2"/>
    <n v="2114.87485607289"/>
    <x v="3"/>
    <n v="6.3574234893837497E-3"/>
    <s v="Fixed"/>
    <n v="1075"/>
    <n v="10"/>
    <n v="4.7500000000000001E-2"/>
    <n v="0.01"/>
    <n v="0"/>
    <s v="Simple"/>
    <n v="0.1"/>
    <n v="10"/>
    <n v="6"/>
    <x v="5"/>
  </r>
  <r>
    <s v="N"/>
    <x v="3"/>
    <s v="Male"/>
    <n v="8248.0119386842507"/>
    <n v="0.12347177910035299"/>
    <n v="6344.62456821866"/>
    <x v="3"/>
    <n v="1.9072270468151301E-2"/>
    <s v="Indexed"/>
    <n v="1076"/>
    <n v="10"/>
    <n v="4.7500000000000001E-2"/>
    <n v="0.01"/>
    <n v="0"/>
    <s v="Simple"/>
    <n v="0.1"/>
    <n v="10"/>
    <n v="6"/>
    <x v="5"/>
  </r>
  <r>
    <s v="N"/>
    <x v="3"/>
    <s v="Male"/>
    <n v="3324.2723182488298"/>
    <n v="4.97639698389808E-2"/>
    <n v="2557.1325524990998"/>
    <x v="3"/>
    <n v="7.6868730591997496E-3"/>
    <s v="Fixed"/>
    <n v="1077"/>
    <n v="10"/>
    <n v="4.7500000000000001E-2"/>
    <n v="0.01"/>
    <n v="0"/>
    <s v="Simple"/>
    <n v="0.1"/>
    <n v="10"/>
    <n v="7"/>
    <x v="6"/>
  </r>
  <r>
    <s v="N"/>
    <x v="3"/>
    <s v="Male"/>
    <n v="9972.8169547464895"/>
    <n v="0.14929190951694299"/>
    <n v="7671.3976574973003"/>
    <x v="3"/>
    <n v="2.30606191775992E-2"/>
    <s v="Indexed"/>
    <n v="1078"/>
    <n v="10"/>
    <n v="4.7500000000000001E-2"/>
    <n v="0.01"/>
    <n v="0"/>
    <s v="Simple"/>
    <n v="0.1"/>
    <n v="10"/>
    <n v="7"/>
    <x v="6"/>
  </r>
  <r>
    <s v="N"/>
    <x v="3"/>
    <s v="Male"/>
    <n v="3972.8831687131701"/>
    <n v="5.9473598807267797E-2"/>
    <n v="3056.0639759332098"/>
    <x v="3"/>
    <n v="9.1866867913567504E-3"/>
    <s v="Fixed"/>
    <n v="1079"/>
    <n v="10"/>
    <n v="4.7500000000000001E-2"/>
    <n v="0.01"/>
    <n v="0"/>
    <s v="Simple"/>
    <n v="0.1"/>
    <n v="10"/>
    <n v="8"/>
    <x v="7"/>
  </r>
  <r>
    <s v="N"/>
    <x v="3"/>
    <s v="Male"/>
    <n v="11918.6495061395"/>
    <n v="0.178420796421803"/>
    <n v="9168.1919277996294"/>
    <x v="3"/>
    <n v="2.75600603740703E-2"/>
    <s v="Indexed"/>
    <n v="1080"/>
    <n v="10"/>
    <n v="4.7500000000000001E-2"/>
    <n v="0.01"/>
    <n v="0"/>
    <s v="Simple"/>
    <n v="0.1"/>
    <n v="10"/>
    <n v="8"/>
    <x v="7"/>
  </r>
  <r>
    <s v="N"/>
    <x v="3"/>
    <s v="Male"/>
    <n v="4653.0629818758398"/>
    <n v="6.9655811474231694E-2"/>
    <n v="3579.2792168275701"/>
    <x v="3"/>
    <n v="1.07594989380963E-2"/>
    <s v="Fixed"/>
    <n v="1081"/>
    <n v="10"/>
    <n v="4.7500000000000001E-2"/>
    <n v="0.01"/>
    <n v="0"/>
    <s v="Simple"/>
    <n v="0.1"/>
    <n v="10"/>
    <n v="9"/>
    <x v="8"/>
  </r>
  <r>
    <s v="N"/>
    <x v="3"/>
    <s v="Male"/>
    <n v="13959.1889456275"/>
    <n v="0.208967434422695"/>
    <n v="10737.837650482699"/>
    <x v="3"/>
    <n v="3.22784968142888E-2"/>
    <s v="Indexed"/>
    <n v="1082"/>
    <n v="10"/>
    <n v="4.7500000000000001E-2"/>
    <n v="0.01"/>
    <n v="0"/>
    <s v="Simple"/>
    <n v="0.1"/>
    <n v="10"/>
    <n v="9"/>
    <x v="8"/>
  </r>
  <r>
    <s v="N"/>
    <x v="3"/>
    <s v="Male"/>
    <n v="5398.6843740473896"/>
    <n v="8.0817676965104002E-2"/>
    <n v="4152.8341338826003"/>
    <x v="3"/>
    <n v="1.24836347618622E-2"/>
    <s v="Fixed"/>
    <n v="1083"/>
    <n v="10"/>
    <n v="4.7500000000000001E-2"/>
    <n v="0.01"/>
    <n v="0"/>
    <s v="Simple"/>
    <n v="0.1"/>
    <n v="10"/>
    <n v="10"/>
    <x v="9"/>
  </r>
  <r>
    <s v="N"/>
    <x v="3"/>
    <s v="Male"/>
    <n v="16196.053122142201"/>
    <n v="0.24245303089531201"/>
    <n v="12458.5024016478"/>
    <x v="3"/>
    <n v="3.74509042855867E-2"/>
    <s v="Indexed"/>
    <n v="1084"/>
    <n v="10"/>
    <n v="4.7500000000000001E-2"/>
    <n v="0.01"/>
    <n v="0"/>
    <s v="Simple"/>
    <n v="0.1"/>
    <n v="10"/>
    <n v="10"/>
    <x v="9"/>
  </r>
  <r>
    <s v="N"/>
    <x v="3"/>
    <s v="Male"/>
    <n v="17913.256483526598"/>
    <n v="0.26815936542579499"/>
    <n v="13779.4280642512"/>
    <x v="3"/>
    <n v="4.1421675327216197E-2"/>
    <s v="Fixed"/>
    <n v="1085"/>
    <n v="10"/>
    <n v="4.7500000000000001E-2"/>
    <n v="0.01"/>
    <n v="0"/>
    <s v="Simple"/>
    <n v="0.1"/>
    <n v="10"/>
    <n v="12"/>
    <x v="10"/>
  </r>
  <r>
    <s v="N"/>
    <x v="3"/>
    <s v="Male"/>
    <n v="53739.769450579697"/>
    <n v="0.80447809627738598"/>
    <n v="41338.284192753599"/>
    <x v="3"/>
    <n v="0.124265025981649"/>
    <s v="Indexed"/>
    <n v="1086"/>
    <n v="10"/>
    <n v="4.7500000000000001E-2"/>
    <n v="0.01"/>
    <n v="0"/>
    <s v="Simple"/>
    <n v="0.1"/>
    <n v="10"/>
    <n v="12"/>
    <x v="10"/>
  </r>
  <r>
    <s v="N"/>
    <x v="3"/>
    <s v="Male"/>
    <n v="18140.285768564601"/>
    <n v="0.27155796740890498"/>
    <n v="13954.065975818899"/>
    <x v="3"/>
    <n v="4.1946645945666501E-2"/>
    <s v="Fixed"/>
    <n v="1087"/>
    <n v="10"/>
    <n v="4.7500000000000001E-2"/>
    <n v="0.01"/>
    <n v="0"/>
    <s v="Simple"/>
    <n v="0.1"/>
    <n v="10"/>
    <n v="15"/>
    <x v="11"/>
  </r>
  <r>
    <s v="N"/>
    <x v="3"/>
    <s v="Male"/>
    <n v="54420.857305693702"/>
    <n v="0.81467390222671499"/>
    <n v="41862.197927456698"/>
    <x v="3"/>
    <n v="0.12583993783699901"/>
    <s v="Indexed"/>
    <n v="1088"/>
    <n v="10"/>
    <n v="4.7500000000000001E-2"/>
    <n v="0.01"/>
    <n v="0"/>
    <s v="Simple"/>
    <n v="0.1"/>
    <n v="10"/>
    <n v="15"/>
    <x v="11"/>
  </r>
  <r>
    <s v="N"/>
    <x v="3"/>
    <s v="Male"/>
    <n v="14614.425544011099"/>
    <n v="0.21877625006645399"/>
    <n v="11241.8658030854"/>
    <x v="3"/>
    <n v="3.3793631578630003E-2"/>
    <s v="Fixed"/>
    <n v="1089"/>
    <n v="10"/>
    <n v="4.7500000000000001E-2"/>
    <n v="0.01"/>
    <n v="0"/>
    <s v="Simple"/>
    <n v="0.1"/>
    <n v="10"/>
    <n v="20"/>
    <x v="12"/>
  </r>
  <r>
    <s v="N"/>
    <x v="3"/>
    <s v="Male"/>
    <n v="43843.276632033201"/>
    <n v="0.65632875019936299"/>
    <n v="33725.597409256297"/>
    <x v="3"/>
    <n v="0.10138089473589"/>
    <s v="Indexed"/>
    <n v="1090"/>
    <n v="10"/>
    <n v="4.7500000000000001E-2"/>
    <n v="0.01"/>
    <n v="0"/>
    <s v="Simple"/>
    <n v="0.1"/>
    <n v="10"/>
    <n v="20"/>
    <x v="12"/>
  </r>
  <r>
    <s v="N"/>
    <x v="3"/>
    <s v="Male"/>
    <n v="21914.779955987899"/>
    <n v="0.32806170624799402"/>
    <n v="16857.523043067598"/>
    <x v="3"/>
    <n v="5.0674588455711697E-2"/>
    <s v="Fixed"/>
    <n v="1091"/>
    <n v="10"/>
    <n v="4.7500000000000001E-2"/>
    <n v="0.01"/>
    <n v="0"/>
    <s v="Simple"/>
    <n v="0.1"/>
    <n v="10"/>
    <n v="99"/>
    <x v="13"/>
  </r>
  <r>
    <s v="N"/>
    <x v="3"/>
    <s v="Male"/>
    <n v="65744.339867963805"/>
    <n v="0.98418511874398196"/>
    <n v="50572.569129202901"/>
    <x v="3"/>
    <n v="0.15202376536713499"/>
    <s v="Indexed"/>
    <n v="1092"/>
    <n v="10"/>
    <n v="4.7500000000000001E-2"/>
    <n v="0.01"/>
    <n v="0"/>
    <s v="Simple"/>
    <n v="0.1"/>
    <n v="10"/>
    <n v="99"/>
    <x v="13"/>
  </r>
  <r>
    <s v="N"/>
    <x v="3"/>
    <s v="Male"/>
    <n v="30835.754868600299"/>
    <n v="4.4410513414772403E-2"/>
    <n v="23719.811437384898"/>
    <x v="4"/>
    <n v="3.82677192905738E-2"/>
    <s v="Fixed"/>
    <n v="1093"/>
    <n v="10"/>
    <n v="4.7500000000000001E-2"/>
    <n v="0.01"/>
    <n v="0"/>
    <s v="Simple"/>
    <n v="0.1"/>
    <n v="10"/>
    <n v="1"/>
    <x v="0"/>
  </r>
  <r>
    <s v="N"/>
    <x v="3"/>
    <s v="Male"/>
    <n v="92507.264605800898"/>
    <n v="0.13323154024431699"/>
    <n v="71159.434312154495"/>
    <x v="4"/>
    <n v="0.114803157871721"/>
    <s v="Indexed"/>
    <n v="1094"/>
    <n v="10"/>
    <n v="4.7500000000000001E-2"/>
    <n v="0.01"/>
    <n v="0"/>
    <s v="Simple"/>
    <n v="0.1"/>
    <n v="10"/>
    <n v="1"/>
    <x v="0"/>
  </r>
  <r>
    <s v="N"/>
    <x v="3"/>
    <s v="Male"/>
    <n v="11511.980850447801"/>
    <n v="1.65798756076511E-2"/>
    <n v="8855.3698849598404"/>
    <x v="4"/>
    <n v="1.4286572634289301E-2"/>
    <s v="Fixed"/>
    <n v="1095"/>
    <n v="10"/>
    <n v="4.7500000000000001E-2"/>
    <n v="0.01"/>
    <n v="0"/>
    <s v="Simple"/>
    <n v="0.1"/>
    <n v="10"/>
    <n v="2"/>
    <x v="1"/>
  </r>
  <r>
    <s v="N"/>
    <x v="3"/>
    <s v="Male"/>
    <n v="34535.942551343403"/>
    <n v="4.9739626822953298E-2"/>
    <n v="26566.109654879499"/>
    <x v="4"/>
    <n v="4.28597179028678E-2"/>
    <s v="Indexed"/>
    <n v="1096"/>
    <n v="10"/>
    <n v="4.7500000000000001E-2"/>
    <n v="0.01"/>
    <n v="0"/>
    <s v="Simple"/>
    <n v="0.1"/>
    <n v="10"/>
    <n v="2"/>
    <x v="1"/>
  </r>
  <r>
    <s v="N"/>
    <x v="3"/>
    <s v="Male"/>
    <n v="4620.0091678776898"/>
    <n v="6.65386594233608E-3"/>
    <n v="3553.8532060597599"/>
    <x v="4"/>
    <n v="5.7335134070692498E-3"/>
    <s v="Fixed"/>
    <n v="1097"/>
    <n v="10"/>
    <n v="4.7500000000000001E-2"/>
    <n v="0.01"/>
    <n v="0"/>
    <s v="Simple"/>
    <n v="0.1"/>
    <n v="10"/>
    <n v="3"/>
    <x v="2"/>
  </r>
  <r>
    <s v="N"/>
    <x v="3"/>
    <s v="Male"/>
    <n v="13860.0275036331"/>
    <n v="1.99615978270083E-2"/>
    <n v="10661.559618179301"/>
    <x v="4"/>
    <n v="1.7200540221207698E-2"/>
    <s v="Indexed"/>
    <n v="1098"/>
    <n v="10"/>
    <n v="4.7500000000000001E-2"/>
    <n v="0.01"/>
    <n v="0"/>
    <s v="Simple"/>
    <n v="0.1"/>
    <n v="10"/>
    <n v="3"/>
    <x v="2"/>
  </r>
  <r>
    <s v="N"/>
    <x v="3"/>
    <s v="Male"/>
    <n v="5410.0608777100597"/>
    <n v="7.7917204300043102E-3"/>
    <n v="4161.5852905461998"/>
    <x v="4"/>
    <n v="6.7139816065907498E-3"/>
    <s v="Fixed"/>
    <n v="1099"/>
    <n v="10"/>
    <n v="4.7500000000000001E-2"/>
    <n v="0.01"/>
    <n v="0"/>
    <s v="Simple"/>
    <n v="0.1"/>
    <n v="10"/>
    <n v="4"/>
    <x v="3"/>
  </r>
  <r>
    <s v="N"/>
    <x v="3"/>
    <s v="Male"/>
    <n v="16230.1826331302"/>
    <n v="2.3375161290012901E-2"/>
    <n v="12484.755871638599"/>
    <x v="4"/>
    <n v="2.0141944819772301E-2"/>
    <s v="Indexed"/>
    <n v="1100"/>
    <n v="10"/>
    <n v="4.7500000000000001E-2"/>
    <n v="0.01"/>
    <n v="0"/>
    <s v="Simple"/>
    <n v="0.1"/>
    <n v="10"/>
    <n v="4"/>
    <x v="3"/>
  </r>
  <r>
    <s v="N"/>
    <x v="3"/>
    <s v="Male"/>
    <n v="6398.7335635352601"/>
    <n v="9.2156343819656296E-3"/>
    <n v="4922.10274118097"/>
    <x v="4"/>
    <n v="7.9409419638979996E-3"/>
    <s v="Fixed"/>
    <n v="1101"/>
    <n v="10"/>
    <n v="4.7500000000000001E-2"/>
    <n v="0.01"/>
    <n v="0"/>
    <s v="Simple"/>
    <n v="0.1"/>
    <n v="10"/>
    <n v="5"/>
    <x v="4"/>
  </r>
  <r>
    <s v="N"/>
    <x v="3"/>
    <s v="Male"/>
    <n v="19196.200690605801"/>
    <n v="2.7646903145896899E-2"/>
    <n v="14766.308223542899"/>
    <x v="4"/>
    <n v="2.3822825891693999E-2"/>
    <s v="Indexed"/>
    <n v="1102"/>
    <n v="10"/>
    <n v="4.7500000000000001E-2"/>
    <n v="0.01"/>
    <n v="0"/>
    <s v="Simple"/>
    <n v="0.1"/>
    <n v="10"/>
    <n v="5"/>
    <x v="4"/>
  </r>
  <r>
    <s v="N"/>
    <x v="3"/>
    <s v="Male"/>
    <n v="7573.2174653824204"/>
    <n v="1.0907158824959899E-2"/>
    <n v="5825.5518964480098"/>
    <x v="4"/>
    <n v="9.3984973394257605E-3"/>
    <s v="Fixed"/>
    <n v="1103"/>
    <n v="10"/>
    <n v="4.7500000000000001E-2"/>
    <n v="0.01"/>
    <n v="0"/>
    <s v="Simple"/>
    <n v="0.1"/>
    <n v="10"/>
    <n v="6"/>
    <x v="5"/>
  </r>
  <r>
    <s v="N"/>
    <x v="3"/>
    <s v="Male"/>
    <n v="22719.652396147299"/>
    <n v="3.2721476474879697E-2"/>
    <n v="17476.655689343999"/>
    <x v="4"/>
    <n v="2.8195492018277299E-2"/>
    <s v="Indexed"/>
    <n v="1104"/>
    <n v="10"/>
    <n v="4.7500000000000001E-2"/>
    <n v="0.01"/>
    <n v="0"/>
    <s v="Simple"/>
    <n v="0.1"/>
    <n v="10"/>
    <n v="6"/>
    <x v="5"/>
  </r>
  <r>
    <s v="N"/>
    <x v="3"/>
    <s v="Male"/>
    <n v="8883.1722236812693"/>
    <n v="1.2793792170376E-2"/>
    <n v="6833.2094028317497"/>
    <x v="4"/>
    <n v="1.10241744531382E-2"/>
    <s v="Fixed"/>
    <n v="1105"/>
    <n v="10"/>
    <n v="4.7500000000000001E-2"/>
    <n v="0.01"/>
    <n v="0"/>
    <s v="Simple"/>
    <n v="0.1"/>
    <n v="10"/>
    <n v="7"/>
    <x v="6"/>
  </r>
  <r>
    <s v="N"/>
    <x v="3"/>
    <s v="Male"/>
    <n v="26649.516671043799"/>
    <n v="3.8381376511127899E-2"/>
    <n v="20499.6282084952"/>
    <x v="4"/>
    <n v="3.3072523359414699E-2"/>
    <s v="Indexed"/>
    <n v="1106"/>
    <n v="10"/>
    <n v="4.7500000000000001E-2"/>
    <n v="0.01"/>
    <n v="0"/>
    <s v="Simple"/>
    <n v="0.1"/>
    <n v="10"/>
    <n v="7"/>
    <x v="6"/>
  </r>
  <r>
    <s v="N"/>
    <x v="3"/>
    <s v="Male"/>
    <n v="10225.366649028399"/>
    <n v="1.47268579826487E-2"/>
    <n v="7865.6666530988005"/>
    <x v="4"/>
    <n v="1.26898615660832E-2"/>
    <s v="Fixed"/>
    <n v="1107"/>
    <n v="10"/>
    <n v="4.7500000000000001E-2"/>
    <n v="0.01"/>
    <n v="0"/>
    <s v="Simple"/>
    <n v="0.1"/>
    <n v="10"/>
    <n v="8"/>
    <x v="7"/>
  </r>
  <r>
    <s v="N"/>
    <x v="3"/>
    <s v="Male"/>
    <n v="30676.099947085298"/>
    <n v="4.4180573947946E-2"/>
    <n v="23596.999959296401"/>
    <x v="4"/>
    <n v="3.8069584698249698E-2"/>
    <s v="Indexed"/>
    <n v="1108"/>
    <n v="10"/>
    <n v="4.7500000000000001E-2"/>
    <n v="0.01"/>
    <n v="0"/>
    <s v="Simple"/>
    <n v="0.1"/>
    <n v="10"/>
    <n v="8"/>
    <x v="7"/>
  </r>
  <r>
    <s v="N"/>
    <x v="3"/>
    <s v="Male"/>
    <n v="11439.0351232752"/>
    <n v="1.6474817138709699E-2"/>
    <n v="8799.2577871347894"/>
    <x v="4"/>
    <n v="1.41960456916935E-2"/>
    <s v="Fixed"/>
    <n v="1109"/>
    <n v="10"/>
    <n v="4.7500000000000001E-2"/>
    <n v="0.01"/>
    <n v="0"/>
    <s v="Simple"/>
    <n v="0.1"/>
    <n v="10"/>
    <n v="9"/>
    <x v="8"/>
  </r>
  <r>
    <s v="N"/>
    <x v="3"/>
    <s v="Male"/>
    <n v="34317.105369825702"/>
    <n v="4.9424451416129098E-2"/>
    <n v="26397.773361404401"/>
    <x v="4"/>
    <n v="4.2588137075080502E-2"/>
    <s v="Indexed"/>
    <n v="1110"/>
    <n v="10"/>
    <n v="4.7500000000000001E-2"/>
    <n v="0.01"/>
    <n v="0"/>
    <s v="Simple"/>
    <n v="0.1"/>
    <n v="10"/>
    <n v="9"/>
    <x v="8"/>
  </r>
  <r>
    <s v="N"/>
    <x v="3"/>
    <s v="Male"/>
    <n v="12547.874236555999"/>
    <n v="1.8071798127987301E-2"/>
    <n v="9652.2109511969102"/>
    <x v="4"/>
    <n v="1.5572134719066299E-2"/>
    <s v="Fixed"/>
    <n v="1111"/>
    <n v="10"/>
    <n v="4.7500000000000001E-2"/>
    <n v="0.01"/>
    <n v="0"/>
    <s v="Simple"/>
    <n v="0.1"/>
    <n v="10"/>
    <n v="10"/>
    <x v="9"/>
  </r>
  <r>
    <s v="N"/>
    <x v="3"/>
    <s v="Male"/>
    <n v="37643.622709668001"/>
    <n v="5.4215394383961897E-2"/>
    <n v="28956.632853590701"/>
    <x v="4"/>
    <n v="4.6716404157198799E-2"/>
    <s v="Indexed"/>
    <n v="1112"/>
    <n v="10"/>
    <n v="4.7500000000000001E-2"/>
    <n v="0.01"/>
    <n v="0"/>
    <s v="Simple"/>
    <n v="0.1"/>
    <n v="10"/>
    <n v="10"/>
    <x v="9"/>
  </r>
  <r>
    <s v="N"/>
    <x v="3"/>
    <s v="Male"/>
    <n v="31253.832130052699"/>
    <n v="4.5012639936638399E-2"/>
    <n v="24041.409330809802"/>
    <x v="4"/>
    <n v="3.8786560595130998E-2"/>
    <s v="Fixed"/>
    <n v="1113"/>
    <n v="10"/>
    <n v="4.7500000000000001E-2"/>
    <n v="0.01"/>
    <n v="0"/>
    <s v="Simple"/>
    <n v="0.1"/>
    <n v="10"/>
    <n v="12"/>
    <x v="10"/>
  </r>
  <r>
    <s v="N"/>
    <x v="3"/>
    <s v="Male"/>
    <n v="93761.496390158107"/>
    <n v="0.135037919809915"/>
    <n v="72124.227992429296"/>
    <x v="4"/>
    <n v="0.11635968178539299"/>
    <s v="Indexed"/>
    <n v="1114"/>
    <n v="10"/>
    <n v="4.7500000000000001E-2"/>
    <n v="0.01"/>
    <n v="0"/>
    <s v="Simple"/>
    <n v="0.1"/>
    <n v="10"/>
    <n v="12"/>
    <x v="10"/>
  </r>
  <r>
    <s v="N"/>
    <x v="3"/>
    <s v="Male"/>
    <n v="30643.049132280401"/>
    <n v="4.4132973243487202E-2"/>
    <n v="23571.576255600299"/>
    <x v="4"/>
    <n v="3.8028568050248998E-2"/>
    <s v="Fixed"/>
    <n v="1115"/>
    <n v="10"/>
    <n v="4.7500000000000001E-2"/>
    <n v="0.01"/>
    <n v="0"/>
    <s v="Simple"/>
    <n v="0.1"/>
    <n v="10"/>
    <n v="15"/>
    <x v="11"/>
  </r>
  <r>
    <s v="N"/>
    <x v="3"/>
    <s v="Male"/>
    <n v="91929.147396840999"/>
    <n v="0.132398919730461"/>
    <n v="70714.728766800807"/>
    <x v="4"/>
    <n v="0.11408570415074699"/>
    <s v="Indexed"/>
    <n v="1116"/>
    <n v="10"/>
    <n v="4.7500000000000001E-2"/>
    <n v="0.01"/>
    <n v="0"/>
    <s v="Simple"/>
    <n v="0.1"/>
    <n v="10"/>
    <n v="15"/>
    <x v="11"/>
  </r>
  <r>
    <s v="N"/>
    <x v="3"/>
    <s v="Male"/>
    <n v="17855.1565073649"/>
    <n v="2.5715493944357602E-2"/>
    <n v="13734.735774896"/>
    <x v="4"/>
    <n v="2.21585662496258E-2"/>
    <s v="Fixed"/>
    <n v="1117"/>
    <n v="10"/>
    <n v="4.7500000000000001E-2"/>
    <n v="0.01"/>
    <n v="0"/>
    <s v="Simple"/>
    <n v="0.1"/>
    <n v="10"/>
    <n v="20"/>
    <x v="12"/>
  </r>
  <r>
    <s v="N"/>
    <x v="3"/>
    <s v="Male"/>
    <n v="53565.469522094601"/>
    <n v="7.7146481833072905E-2"/>
    <n v="41204.207324688097"/>
    <x v="4"/>
    <n v="6.6475698748877293E-2"/>
    <s v="Indexed"/>
    <n v="1118"/>
    <n v="10"/>
    <n v="4.7500000000000001E-2"/>
    <n v="0.01"/>
    <n v="0"/>
    <s v="Simple"/>
    <n v="0.1"/>
    <n v="10"/>
    <n v="20"/>
    <x v="12"/>
  </r>
  <r>
    <s v="N"/>
    <x v="3"/>
    <s v="Male"/>
    <n v="12250.318231158401"/>
    <n v="1.7643249677473698E-2"/>
    <n v="9423.32171627567"/>
    <x v="4"/>
    <n v="1.52028624331662E-2"/>
    <s v="Fixed"/>
    <n v="1119"/>
    <n v="10"/>
    <n v="4.7500000000000001E-2"/>
    <n v="0.01"/>
    <n v="0"/>
    <s v="Simple"/>
    <n v="0.1"/>
    <n v="10"/>
    <n v="99"/>
    <x v="13"/>
  </r>
  <r>
    <s v="N"/>
    <x v="3"/>
    <s v="Male"/>
    <n v="36750.954693475098"/>
    <n v="5.2929749032421002E-2"/>
    <n v="28269.965148826999"/>
    <x v="4"/>
    <n v="4.5608587299498703E-2"/>
    <s v="Indexed"/>
    <n v="1120"/>
    <n v="10"/>
    <n v="4.7500000000000001E-2"/>
    <n v="0.01"/>
    <n v="0"/>
    <s v="Simple"/>
    <n v="0.1"/>
    <n v="10"/>
    <n v="99"/>
    <x v="13"/>
  </r>
  <r>
    <s v="N"/>
    <x v="4"/>
    <s v="Female"/>
    <n v="1436.21997181284"/>
    <n v="4.8202407677231801E-2"/>
    <n v="1104.78459370218"/>
    <x v="0"/>
    <n v="8.4731654087056799E-3"/>
    <s v="Fixed"/>
    <n v="1121"/>
    <n v="10"/>
    <n v="4.7500000000000001E-2"/>
    <n v="0.01"/>
    <n v="0"/>
    <s v="Simple"/>
    <n v="0.1"/>
    <n v="10"/>
    <n v="1"/>
    <x v="0"/>
  </r>
  <r>
    <s v="N"/>
    <x v="4"/>
    <s v="Female"/>
    <n v="4308.6599154385103"/>
    <n v="0.14460722303169499"/>
    <n v="3314.3537811065398"/>
    <x v="0"/>
    <n v="2.5419496226117E-2"/>
    <s v="Indexed"/>
    <n v="1122"/>
    <n v="10"/>
    <n v="4.7500000000000001E-2"/>
    <n v="0.01"/>
    <n v="0"/>
    <s v="Simple"/>
    <n v="0.1"/>
    <n v="10"/>
    <n v="1"/>
    <x v="0"/>
  </r>
  <r>
    <s v="N"/>
    <x v="4"/>
    <s v="Female"/>
    <n v="778.96941394557905"/>
    <n v="2.6143767665133301E-2"/>
    <n v="599.20724149659895"/>
    <x v="0"/>
    <n v="4.5956307684207201E-3"/>
    <s v="Fixed"/>
    <n v="1123"/>
    <n v="10"/>
    <n v="4.7500000000000001E-2"/>
    <n v="0.01"/>
    <n v="0"/>
    <s v="Simple"/>
    <n v="0.1"/>
    <n v="10"/>
    <n v="2"/>
    <x v="1"/>
  </r>
  <r>
    <s v="N"/>
    <x v="4"/>
    <s v="Female"/>
    <n v="2336.9082418367402"/>
    <n v="7.8431302995400007E-2"/>
    <n v="1797.6217244898"/>
    <x v="0"/>
    <n v="1.3786892305262199E-2"/>
    <s v="Indexed"/>
    <n v="1124"/>
    <n v="10"/>
    <n v="4.7500000000000001E-2"/>
    <n v="0.01"/>
    <n v="0"/>
    <s v="Simple"/>
    <n v="0.1"/>
    <n v="10"/>
    <n v="2"/>
    <x v="1"/>
  </r>
  <r>
    <s v="N"/>
    <x v="4"/>
    <s v="Female"/>
    <n v="425.12596522417999"/>
    <n v="1.4268075567871999E-2"/>
    <n v="327.019973249369"/>
    <x v="0"/>
    <n v="2.5080855952263302E-3"/>
    <s v="Fixed"/>
    <n v="1125"/>
    <n v="10"/>
    <n v="4.7500000000000001E-2"/>
    <n v="0.01"/>
    <n v="0"/>
    <s v="Simple"/>
    <n v="0.1"/>
    <n v="10"/>
    <n v="3"/>
    <x v="2"/>
  </r>
  <r>
    <s v="N"/>
    <x v="4"/>
    <s v="Female"/>
    <n v="1275.37789567254"/>
    <n v="4.2804226703616097E-2"/>
    <n v="981.05991974810695"/>
    <x v="0"/>
    <n v="7.5242567856789802E-3"/>
    <s v="Indexed"/>
    <n v="1126"/>
    <n v="10"/>
    <n v="4.7500000000000001E-2"/>
    <n v="0.01"/>
    <n v="0"/>
    <s v="Simple"/>
    <n v="0.1"/>
    <n v="10"/>
    <n v="3"/>
    <x v="2"/>
  </r>
  <r>
    <s v="N"/>
    <x v="4"/>
    <s v="Female"/>
    <n v="520.70549553399405"/>
    <n v="1.74759152971697E-2"/>
    <n v="400.54268887230302"/>
    <x v="0"/>
    <n v="3.0719693915080499E-3"/>
    <s v="Fixed"/>
    <n v="1127"/>
    <n v="10"/>
    <n v="4.7500000000000001E-2"/>
    <n v="0.01"/>
    <n v="0"/>
    <s v="Simple"/>
    <n v="0.1"/>
    <n v="10"/>
    <n v="4"/>
    <x v="3"/>
  </r>
  <r>
    <s v="N"/>
    <x v="4"/>
    <s v="Female"/>
    <n v="1562.1164866019799"/>
    <n v="5.24277458915091E-2"/>
    <n v="1201.62806661691"/>
    <x v="0"/>
    <n v="9.2159081745241608E-3"/>
    <s v="Indexed"/>
    <n v="1128"/>
    <n v="10"/>
    <n v="4.7500000000000001E-2"/>
    <n v="0.01"/>
    <n v="0"/>
    <s v="Simple"/>
    <n v="0.1"/>
    <n v="10"/>
    <n v="4"/>
    <x v="3"/>
  </r>
  <r>
    <s v="N"/>
    <x v="4"/>
    <s v="Female"/>
    <n v="638.51241388295796"/>
    <n v="2.1429750515243901E-2"/>
    <n v="491.16339529458298"/>
    <x v="0"/>
    <n v="3.7669865372456199E-3"/>
    <s v="Fixed"/>
    <n v="1129"/>
    <n v="10"/>
    <n v="4.7500000000000001E-2"/>
    <n v="0.01"/>
    <n v="0"/>
    <s v="Simple"/>
    <n v="0.1"/>
    <n v="10"/>
    <n v="5"/>
    <x v="4"/>
  </r>
  <r>
    <s v="N"/>
    <x v="4"/>
    <s v="Female"/>
    <n v="1915.5372416488699"/>
    <n v="6.4289251545731604E-2"/>
    <n v="1473.49018588375"/>
    <x v="0"/>
    <n v="1.13009596117369E-2"/>
    <s v="Indexed"/>
    <n v="1130"/>
    <n v="10"/>
    <n v="4.7500000000000001E-2"/>
    <n v="0.01"/>
    <n v="0"/>
    <s v="Simple"/>
    <n v="0.1"/>
    <n v="10"/>
    <n v="5"/>
    <x v="4"/>
  </r>
  <r>
    <s v="N"/>
    <x v="4"/>
    <s v="Female"/>
    <n v="763.28757569137701"/>
    <n v="2.5617453886260501E-2"/>
    <n v="587.14428899336701"/>
    <x v="0"/>
    <n v="4.5031137361776002E-3"/>
    <s v="Fixed"/>
    <n v="1131"/>
    <n v="10"/>
    <n v="4.7500000000000001E-2"/>
    <n v="0.01"/>
    <n v="0"/>
    <s v="Simple"/>
    <n v="0.1"/>
    <n v="10"/>
    <n v="6"/>
    <x v="5"/>
  </r>
  <r>
    <s v="N"/>
    <x v="4"/>
    <s v="Female"/>
    <n v="2289.8627270741299"/>
    <n v="7.6852361658781398E-2"/>
    <n v="1761.4328669801"/>
    <x v="0"/>
    <n v="1.35093412085328E-2"/>
    <s v="Indexed"/>
    <n v="1132"/>
    <n v="10"/>
    <n v="4.7500000000000001E-2"/>
    <n v="0.01"/>
    <n v="0"/>
    <s v="Simple"/>
    <n v="0.1"/>
    <n v="10"/>
    <n v="6"/>
    <x v="5"/>
  </r>
  <r>
    <s v="N"/>
    <x v="4"/>
    <s v="Female"/>
    <n v="889.28702079319305"/>
    <n v="2.9846246647188698E-2"/>
    <n v="684.06693907168699"/>
    <x v="0"/>
    <n v="5.2464637526832497E-3"/>
    <s v="Fixed"/>
    <n v="1133"/>
    <n v="10"/>
    <n v="4.7500000000000001E-2"/>
    <n v="0.01"/>
    <n v="0"/>
    <s v="Simple"/>
    <n v="0.1"/>
    <n v="10"/>
    <n v="7"/>
    <x v="6"/>
  </r>
  <r>
    <s v="N"/>
    <x v="4"/>
    <s v="Female"/>
    <n v="2667.8610623795798"/>
    <n v="8.9538739941566206E-2"/>
    <n v="2052.2008172150599"/>
    <x v="0"/>
    <n v="1.5739391258049799E-2"/>
    <s v="Indexed"/>
    <n v="1134"/>
    <n v="10"/>
    <n v="4.7500000000000001E-2"/>
    <n v="0.01"/>
    <n v="0"/>
    <s v="Simple"/>
    <n v="0.1"/>
    <n v="10"/>
    <n v="7"/>
    <x v="6"/>
  </r>
  <r>
    <s v="N"/>
    <x v="4"/>
    <s v="Female"/>
    <n v="1009.67530375903"/>
    <n v="3.3886717611923203E-2"/>
    <n v="776.67331058387299"/>
    <x v="0"/>
    <n v="5.95670999271575E-3"/>
    <s v="Fixed"/>
    <n v="1135"/>
    <n v="10"/>
    <n v="4.7500000000000001E-2"/>
    <n v="0.01"/>
    <n v="0"/>
    <s v="Simple"/>
    <n v="0.1"/>
    <n v="10"/>
    <n v="8"/>
    <x v="7"/>
  </r>
  <r>
    <s v="N"/>
    <x v="4"/>
    <s v="Female"/>
    <n v="3029.0259112771"/>
    <n v="0.101660152835769"/>
    <n v="2330.0199317516199"/>
    <x v="0"/>
    <n v="1.7870129978147201E-2"/>
    <s v="Indexed"/>
    <n v="1136"/>
    <n v="10"/>
    <n v="4.7500000000000001E-2"/>
    <n v="0.01"/>
    <n v="0"/>
    <s v="Simple"/>
    <n v="0.1"/>
    <n v="10"/>
    <n v="8"/>
    <x v="7"/>
  </r>
  <r>
    <s v="N"/>
    <x v="4"/>
    <s v="Female"/>
    <n v="1117.1966227191999"/>
    <n v="3.74953475935614E-2"/>
    <n v="859.38201747630501"/>
    <x v="0"/>
    <n v="6.5910459150617497E-3"/>
    <s v="Fixed"/>
    <n v="1137"/>
    <n v="10"/>
    <n v="4.7500000000000001E-2"/>
    <n v="0.01"/>
    <n v="0"/>
    <s v="Simple"/>
    <n v="0.1"/>
    <n v="10"/>
    <n v="9"/>
    <x v="8"/>
  </r>
  <r>
    <s v="N"/>
    <x v="4"/>
    <s v="Female"/>
    <n v="3351.58986815759"/>
    <n v="0.112486042780684"/>
    <n v="2578.14605242891"/>
    <x v="0"/>
    <n v="1.9773137745185299E-2"/>
    <s v="Indexed"/>
    <n v="1138"/>
    <n v="10"/>
    <n v="4.7500000000000001E-2"/>
    <n v="0.01"/>
    <n v="0"/>
    <s v="Simple"/>
    <n v="0.1"/>
    <n v="10"/>
    <n v="9"/>
    <x v="8"/>
  </r>
  <r>
    <s v="N"/>
    <x v="4"/>
    <s v="Female"/>
    <n v="1205.00062037423"/>
    <n v="4.0442224933887098E-2"/>
    <n v="926.92355413402095"/>
    <x v="0"/>
    <n v="7.1090569511690002E-3"/>
    <s v="Fixed"/>
    <n v="1139"/>
    <n v="10"/>
    <n v="4.7500000000000001E-2"/>
    <n v="0.01"/>
    <n v="0"/>
    <s v="Simple"/>
    <n v="0.1"/>
    <n v="10"/>
    <n v="10"/>
    <x v="9"/>
  </r>
  <r>
    <s v="N"/>
    <x v="4"/>
    <s v="Female"/>
    <n v="3615.0018611226801"/>
    <n v="0.121326674801661"/>
    <n v="2780.7706624020602"/>
    <x v="0"/>
    <n v="2.1327170853507001E-2"/>
    <s v="Indexed"/>
    <n v="1140"/>
    <n v="10"/>
    <n v="4.7500000000000001E-2"/>
    <n v="0.01"/>
    <n v="0"/>
    <s v="Simple"/>
    <n v="0.1"/>
    <n v="10"/>
    <n v="10"/>
    <x v="9"/>
  </r>
  <r>
    <s v="N"/>
    <x v="4"/>
    <s v="Female"/>
    <n v="4326.8491425353404"/>
    <n v="0.14521768978265401"/>
    <n v="3328.3454942579501"/>
    <x v="0"/>
    <n v="2.5526805923010699E-2"/>
    <s v="Fixed"/>
    <n v="1141"/>
    <n v="10"/>
    <n v="4.7500000000000001E-2"/>
    <n v="0.01"/>
    <n v="0"/>
    <s v="Simple"/>
    <n v="0.1"/>
    <n v="10"/>
    <n v="12"/>
    <x v="10"/>
  </r>
  <r>
    <s v="N"/>
    <x v="4"/>
    <s v="Female"/>
    <n v="12980.547427605999"/>
    <n v="0.435653069347963"/>
    <n v="9985.0364827738504"/>
    <x v="0"/>
    <n v="7.6580417769032197E-2"/>
    <s v="Indexed"/>
    <n v="1142"/>
    <n v="10"/>
    <n v="4.7500000000000001E-2"/>
    <n v="0.01"/>
    <n v="0"/>
    <s v="Simple"/>
    <n v="0.1"/>
    <n v="10"/>
    <n v="12"/>
    <x v="10"/>
  </r>
  <r>
    <s v="N"/>
    <x v="4"/>
    <s v="Female"/>
    <n v="3849.81623275536"/>
    <n v="0.129207513595196"/>
    <n v="2961.3971021195098"/>
    <x v="0"/>
    <n v="2.2712488597469001E-2"/>
    <s v="Fixed"/>
    <n v="1143"/>
    <n v="10"/>
    <n v="4.7500000000000001E-2"/>
    <n v="0.01"/>
    <n v="0"/>
    <s v="Simple"/>
    <n v="0.1"/>
    <n v="10"/>
    <n v="15"/>
    <x v="11"/>
  </r>
  <r>
    <s v="N"/>
    <x v="4"/>
    <s v="Female"/>
    <n v="11549.4486982661"/>
    <n v="0.387622540785587"/>
    <n v="8884.1913063585198"/>
    <x v="0"/>
    <n v="6.8137465792406995E-2"/>
    <s v="Indexed"/>
    <n v="1144"/>
    <n v="10"/>
    <n v="4.7500000000000001E-2"/>
    <n v="0.01"/>
    <n v="0"/>
    <s v="Simple"/>
    <n v="0.1"/>
    <n v="10"/>
    <n v="15"/>
    <x v="11"/>
  </r>
  <r>
    <s v="N"/>
    <x v="4"/>
    <s v="Female"/>
    <n v="6031.1469162182202"/>
    <n v="0.202417323336536"/>
    <n v="4639.3437817063204"/>
    <x v="0"/>
    <n v="3.5581530982902697E-2"/>
    <s v="Fixed"/>
    <n v="1145"/>
    <n v="10"/>
    <n v="4.7500000000000001E-2"/>
    <n v="0.01"/>
    <n v="0"/>
    <s v="Simple"/>
    <n v="0.1"/>
    <n v="10"/>
    <n v="20"/>
    <x v="12"/>
  </r>
  <r>
    <s v="N"/>
    <x v="4"/>
    <s v="Female"/>
    <n v="18093.440748654699"/>
    <n v="0.60725197000960895"/>
    <n v="13918.031345119"/>
    <x v="0"/>
    <n v="0.106744592948708"/>
    <s v="Indexed"/>
    <n v="1146"/>
    <n v="10"/>
    <n v="4.7500000000000001E-2"/>
    <n v="0.01"/>
    <n v="0"/>
    <s v="Simple"/>
    <n v="0.1"/>
    <n v="10"/>
    <n v="20"/>
    <x v="12"/>
  </r>
  <r>
    <s v="N"/>
    <x v="4"/>
    <s v="Female"/>
    <n v="19383.751228906101"/>
    <n v="0.65055736404390696"/>
    <n v="14910.5778683893"/>
    <x v="0"/>
    <n v="0.114356946447704"/>
    <s v="Fixed"/>
    <n v="1147"/>
    <n v="10"/>
    <n v="4.7500000000000001E-2"/>
    <n v="0.01"/>
    <n v="0"/>
    <s v="Simple"/>
    <n v="0.1"/>
    <n v="10"/>
    <n v="99"/>
    <x v="13"/>
  </r>
  <r>
    <s v="N"/>
    <x v="4"/>
    <s v="Female"/>
    <n v="58151.253686718199"/>
    <n v="1.9516720921317201"/>
    <n v="44731.733605167901"/>
    <x v="0"/>
    <n v="0.343070839343111"/>
    <s v="Indexed"/>
    <n v="1148"/>
    <n v="10"/>
    <n v="4.7500000000000001E-2"/>
    <n v="0.01"/>
    <n v="0"/>
    <s v="Simple"/>
    <n v="0.1"/>
    <n v="10"/>
    <n v="99"/>
    <x v="13"/>
  </r>
  <r>
    <s v="N"/>
    <x v="4"/>
    <s v="Female"/>
    <n v="17352.214334299999"/>
    <n v="0.133710571603468"/>
    <n v="13347.8571802308"/>
    <x v="1"/>
    <n v="1.7592851639923999E-2"/>
    <s v="Fixed"/>
    <n v="1149"/>
    <n v="10"/>
    <n v="4.7500000000000001E-2"/>
    <n v="0.01"/>
    <n v="0"/>
    <s v="Simple"/>
    <n v="0.1"/>
    <n v="10"/>
    <n v="1"/>
    <x v="0"/>
  </r>
  <r>
    <s v="N"/>
    <x v="4"/>
    <s v="Female"/>
    <n v="52056.643002899997"/>
    <n v="0.40113171481040399"/>
    <n v="40043.571540692297"/>
    <x v="1"/>
    <n v="5.2778554919771903E-2"/>
    <s v="Indexed"/>
    <n v="1150"/>
    <n v="10"/>
    <n v="4.7500000000000001E-2"/>
    <n v="0.01"/>
    <n v="0"/>
    <s v="Simple"/>
    <n v="0.1"/>
    <n v="10"/>
    <n v="1"/>
    <x v="0"/>
  </r>
  <r>
    <s v="N"/>
    <x v="4"/>
    <s v="Female"/>
    <n v="8803.4511382733599"/>
    <n v="6.7836557404373304E-2"/>
    <n v="6771.88549097951"/>
    <x v="1"/>
    <n v="8.9255357737725305E-3"/>
    <s v="Fixed"/>
    <n v="1151"/>
    <n v="10"/>
    <n v="4.7500000000000001E-2"/>
    <n v="0.01"/>
    <n v="0"/>
    <s v="Simple"/>
    <n v="0.1"/>
    <n v="10"/>
    <n v="2"/>
    <x v="1"/>
  </r>
  <r>
    <s v="N"/>
    <x v="4"/>
    <s v="Female"/>
    <n v="26410.3534148201"/>
    <n v="0.20350967221312"/>
    <n v="20315.656472938499"/>
    <x v="1"/>
    <n v="2.6776607321317598E-2"/>
    <s v="Indexed"/>
    <n v="1152"/>
    <n v="10"/>
    <n v="4.7500000000000001E-2"/>
    <n v="0.01"/>
    <n v="0"/>
    <s v="Simple"/>
    <n v="0.1"/>
    <n v="10"/>
    <n v="2"/>
    <x v="1"/>
  </r>
  <r>
    <s v="N"/>
    <x v="4"/>
    <s v="Female"/>
    <n v="4538.3716724050801"/>
    <n v="3.4971229537359802E-2"/>
    <n v="3491.0551326192899"/>
    <x v="1"/>
    <n v="4.6013089730935E-3"/>
    <s v="Fixed"/>
    <n v="1153"/>
    <n v="10"/>
    <n v="4.7500000000000001E-2"/>
    <n v="0.01"/>
    <n v="0"/>
    <s v="Simple"/>
    <n v="0.1"/>
    <n v="10"/>
    <n v="3"/>
    <x v="2"/>
  </r>
  <r>
    <s v="N"/>
    <x v="4"/>
    <s v="Female"/>
    <n v="13615.115017215199"/>
    <n v="0.104913688612079"/>
    <n v="10473.1653978579"/>
    <x v="1"/>
    <n v="1.38039269192805E-2"/>
    <s v="Indexed"/>
    <n v="1154"/>
    <n v="10"/>
    <n v="4.7500000000000001E-2"/>
    <n v="0.01"/>
    <n v="0"/>
    <s v="Simple"/>
    <n v="0.1"/>
    <n v="10"/>
    <n v="3"/>
    <x v="2"/>
  </r>
  <r>
    <s v="N"/>
    <x v="4"/>
    <s v="Female"/>
    <n v="5489.3106973520398"/>
    <n v="4.22988592067539E-2"/>
    <n v="4222.5466902708004"/>
    <x v="1"/>
    <n v="5.5654354449199998E-3"/>
    <s v="Fixed"/>
    <n v="1155"/>
    <n v="10"/>
    <n v="4.7500000000000001E-2"/>
    <n v="0.01"/>
    <n v="0"/>
    <s v="Simple"/>
    <n v="0.1"/>
    <n v="10"/>
    <n v="4"/>
    <x v="3"/>
  </r>
  <r>
    <s v="N"/>
    <x v="4"/>
    <s v="Female"/>
    <n v="16467.9320920561"/>
    <n v="0.12689657762026199"/>
    <n v="12667.6400708124"/>
    <x v="1"/>
    <n v="1.6696306334759999E-2"/>
    <s v="Indexed"/>
    <n v="1156"/>
    <n v="10"/>
    <n v="4.7500000000000001E-2"/>
    <n v="0.01"/>
    <n v="0"/>
    <s v="Simple"/>
    <n v="0.1"/>
    <n v="10"/>
    <n v="4"/>
    <x v="3"/>
  </r>
  <r>
    <s v="N"/>
    <x v="4"/>
    <s v="Female"/>
    <n v="6627.12356490402"/>
    <n v="5.1066478483875598E-2"/>
    <n v="5097.7873576184802"/>
    <x v="1"/>
    <n v="6.7190272913087504E-3"/>
    <s v="Fixed"/>
    <n v="1157"/>
    <n v="10"/>
    <n v="4.7500000000000001E-2"/>
    <n v="0.01"/>
    <n v="0"/>
    <s v="Simple"/>
    <n v="0.1"/>
    <n v="10"/>
    <n v="5"/>
    <x v="4"/>
  </r>
  <r>
    <s v="N"/>
    <x v="4"/>
    <s v="Female"/>
    <n v="19881.370694712099"/>
    <n v="0.15319943545162701"/>
    <n v="15293.3620728554"/>
    <x v="1"/>
    <n v="2.01570818739263E-2"/>
    <s v="Indexed"/>
    <n v="1158"/>
    <n v="10"/>
    <n v="4.7500000000000001E-2"/>
    <n v="0.01"/>
    <n v="0"/>
    <s v="Simple"/>
    <n v="0.1"/>
    <n v="10"/>
    <n v="5"/>
    <x v="4"/>
  </r>
  <r>
    <s v="N"/>
    <x v="4"/>
    <s v="Female"/>
    <n v="7773.7538155566199"/>
    <n v="5.9902041673613703E-2"/>
    <n v="5979.8106273512503"/>
    <x v="1"/>
    <n v="7.8815587986395003E-3"/>
    <s v="Fixed"/>
    <n v="1159"/>
    <n v="10"/>
    <n v="4.7500000000000001E-2"/>
    <n v="0.01"/>
    <n v="0"/>
    <s v="Simple"/>
    <n v="0.1"/>
    <n v="10"/>
    <n v="6"/>
    <x v="5"/>
  </r>
  <r>
    <s v="N"/>
    <x v="4"/>
    <s v="Female"/>
    <n v="23321.261446669901"/>
    <n v="0.17970612502084099"/>
    <n v="17939.431882053701"/>
    <x v="1"/>
    <n v="2.3644676395918499E-2"/>
    <s v="Indexed"/>
    <n v="1160"/>
    <n v="10"/>
    <n v="4.7500000000000001E-2"/>
    <n v="0.01"/>
    <n v="0"/>
    <s v="Simple"/>
    <n v="0.1"/>
    <n v="10"/>
    <n v="6"/>
    <x v="5"/>
  </r>
  <r>
    <s v="N"/>
    <x v="4"/>
    <s v="Female"/>
    <n v="8856.0432825136395"/>
    <n v="6.8241815519144294E-2"/>
    <n v="6812.3409865489602"/>
    <x v="1"/>
    <n v="8.9788572561619994E-3"/>
    <s v="Fixed"/>
    <n v="1161"/>
    <n v="10"/>
    <n v="4.7500000000000001E-2"/>
    <n v="0.01"/>
    <n v="0"/>
    <s v="Simple"/>
    <n v="0.1"/>
    <n v="10"/>
    <n v="7"/>
    <x v="6"/>
  </r>
  <r>
    <s v="N"/>
    <x v="4"/>
    <s v="Female"/>
    <n v="26568.129847540898"/>
    <n v="0.20472544655743299"/>
    <n v="20437.0229596469"/>
    <x v="1"/>
    <n v="2.6936571768486E-2"/>
    <s v="Indexed"/>
    <n v="1162"/>
    <n v="10"/>
    <n v="4.7500000000000001E-2"/>
    <n v="0.01"/>
    <n v="0"/>
    <s v="Simple"/>
    <n v="0.1"/>
    <n v="10"/>
    <n v="7"/>
    <x v="6"/>
  </r>
  <r>
    <s v="N"/>
    <x v="4"/>
    <s v="Female"/>
    <n v="9796.4672359093202"/>
    <n v="7.5488419435831206E-2"/>
    <n v="7535.7440276225498"/>
    <x v="1"/>
    <n v="9.9323228353657492E-3"/>
    <s v="Fixed"/>
    <n v="1163"/>
    <n v="10"/>
    <n v="4.7500000000000001E-2"/>
    <n v="0.01"/>
    <n v="0"/>
    <s v="Simple"/>
    <n v="0.1"/>
    <n v="10"/>
    <n v="8"/>
    <x v="7"/>
  </r>
  <r>
    <s v="N"/>
    <x v="4"/>
    <s v="Female"/>
    <n v="29389.401707728"/>
    <n v="0.22646525830749401"/>
    <n v="22607.2320828677"/>
    <x v="1"/>
    <n v="2.9796968506097199E-2"/>
    <s v="Indexed"/>
    <n v="1164"/>
    <n v="10"/>
    <n v="4.7500000000000001E-2"/>
    <n v="0.01"/>
    <n v="0"/>
    <s v="Simple"/>
    <n v="0.1"/>
    <n v="10"/>
    <n v="8"/>
    <x v="7"/>
  </r>
  <r>
    <s v="N"/>
    <x v="4"/>
    <s v="Female"/>
    <n v="10523.831985520699"/>
    <n v="8.10932577902366E-2"/>
    <n v="8095.2553734774401"/>
    <x v="1"/>
    <n v="1.0669774545072201E-2"/>
    <s v="Fixed"/>
    <n v="1165"/>
    <n v="10"/>
    <n v="4.7500000000000001E-2"/>
    <n v="0.01"/>
    <n v="0"/>
    <s v="Simple"/>
    <n v="0.1"/>
    <n v="10"/>
    <n v="9"/>
    <x v="8"/>
  </r>
  <r>
    <s v="N"/>
    <x v="4"/>
    <s v="Female"/>
    <n v="31571.495956562001"/>
    <n v="0.24327977337071"/>
    <n v="24285.766120432301"/>
    <x v="1"/>
    <n v="3.2009323635216698E-2"/>
    <s v="Indexed"/>
    <n v="1166"/>
    <n v="10"/>
    <n v="4.7500000000000001E-2"/>
    <n v="0.01"/>
    <n v="0"/>
    <s v="Simple"/>
    <n v="0.1"/>
    <n v="10"/>
    <n v="9"/>
    <x v="8"/>
  </r>
  <r>
    <s v="N"/>
    <x v="4"/>
    <s v="Female"/>
    <n v="10983.9253330338"/>
    <n v="8.4638588852989097E-2"/>
    <n v="8449.1733331029209"/>
    <x v="1"/>
    <n v="1.11362483822075E-2"/>
    <s v="Fixed"/>
    <n v="1167"/>
    <n v="10"/>
    <n v="4.7500000000000001E-2"/>
    <n v="0.01"/>
    <n v="0"/>
    <s v="Simple"/>
    <n v="0.1"/>
    <n v="10"/>
    <n v="10"/>
    <x v="9"/>
  </r>
  <r>
    <s v="N"/>
    <x v="4"/>
    <s v="Female"/>
    <n v="32951.775999101403"/>
    <n v="0.25391576655896703"/>
    <n v="25347.519999308799"/>
    <x v="1"/>
    <n v="3.3408745146622502E-2"/>
    <s v="Indexed"/>
    <n v="1168"/>
    <n v="10"/>
    <n v="4.7500000000000001E-2"/>
    <n v="0.01"/>
    <n v="0"/>
    <s v="Simple"/>
    <n v="0.1"/>
    <n v="10"/>
    <n v="10"/>
    <x v="9"/>
  </r>
  <r>
    <s v="N"/>
    <x v="4"/>
    <s v="Female"/>
    <n v="31208.866153736701"/>
    <n v="0.24048546497397799"/>
    <n v="24006.820118258998"/>
    <x v="1"/>
    <n v="3.1641664949217697E-2"/>
    <s v="Fixed"/>
    <n v="1169"/>
    <n v="10"/>
    <n v="4.7500000000000001E-2"/>
    <n v="0.01"/>
    <n v="0"/>
    <s v="Simple"/>
    <n v="0.1"/>
    <n v="10"/>
    <n v="12"/>
    <x v="10"/>
  </r>
  <r>
    <s v="N"/>
    <x v="4"/>
    <s v="Female"/>
    <n v="93626.59846121"/>
    <n v="0.72145639492193303"/>
    <n v="72020.460354776893"/>
    <x v="1"/>
    <n v="9.4924994847653196E-2"/>
    <s v="Indexed"/>
    <n v="1170"/>
    <n v="10"/>
    <n v="4.7500000000000001E-2"/>
    <n v="0.01"/>
    <n v="0"/>
    <s v="Simple"/>
    <n v="0.1"/>
    <n v="10"/>
    <n v="12"/>
    <x v="10"/>
  </r>
  <r>
    <s v="N"/>
    <x v="4"/>
    <s v="Female"/>
    <n v="29590.428458626498"/>
    <n v="0.22801430566550701"/>
    <n v="22761.868045097301"/>
    <x v="1"/>
    <n v="3.0000783058873E-2"/>
    <s v="Fixed"/>
    <n v="1171"/>
    <n v="10"/>
    <n v="4.7500000000000001E-2"/>
    <n v="0.01"/>
    <n v="0"/>
    <s v="Simple"/>
    <n v="0.1"/>
    <n v="10"/>
    <n v="15"/>
    <x v="11"/>
  </r>
  <r>
    <s v="N"/>
    <x v="4"/>
    <s v="Female"/>
    <n v="88771.285375879495"/>
    <n v="0.68404291699652198"/>
    <n v="68285.604135291898"/>
    <x v="1"/>
    <n v="9.0002349176619006E-2"/>
    <s v="Indexed"/>
    <n v="1172"/>
    <n v="10"/>
    <n v="4.7500000000000001E-2"/>
    <n v="0.01"/>
    <n v="0"/>
    <s v="Simple"/>
    <n v="0.1"/>
    <n v="10"/>
    <n v="15"/>
    <x v="11"/>
  </r>
  <r>
    <s v="N"/>
    <x v="4"/>
    <s v="Female"/>
    <n v="38482.641590648898"/>
    <n v="0.29653483438859501"/>
    <n v="29602.0319928069"/>
    <x v="1"/>
    <n v="3.9016311761340801E-2"/>
    <s v="Fixed"/>
    <n v="1173"/>
    <n v="10"/>
    <n v="4.7500000000000001E-2"/>
    <n v="0.01"/>
    <n v="0"/>
    <s v="Simple"/>
    <n v="0.1"/>
    <n v="10"/>
    <n v="20"/>
    <x v="12"/>
  </r>
  <r>
    <s v="N"/>
    <x v="4"/>
    <s v="Female"/>
    <n v="115447.924771947"/>
    <n v="0.88960450316578599"/>
    <n v="88806.095978420606"/>
    <x v="1"/>
    <n v="0.11704893528402199"/>
    <s v="Indexed"/>
    <n v="1174"/>
    <n v="10"/>
    <n v="4.7500000000000001E-2"/>
    <n v="0.01"/>
    <n v="0"/>
    <s v="Simple"/>
    <n v="0.1"/>
    <n v="10"/>
    <n v="20"/>
    <x v="12"/>
  </r>
  <r>
    <s v="N"/>
    <x v="4"/>
    <s v="Female"/>
    <n v="56554.038325005196"/>
    <n v="0.43578719379770298"/>
    <n v="43503.106403850099"/>
    <x v="1"/>
    <n v="5.7338319290102698E-2"/>
    <s v="Fixed"/>
    <n v="1175"/>
    <n v="10"/>
    <n v="4.7500000000000001E-2"/>
    <n v="0.01"/>
    <n v="0"/>
    <s v="Simple"/>
    <n v="0.1"/>
    <n v="10"/>
    <n v="99"/>
    <x v="13"/>
  </r>
  <r>
    <s v="N"/>
    <x v="4"/>
    <s v="Female"/>
    <n v="169662.11497501601"/>
    <n v="1.3073615813931101"/>
    <n v="130509.31921155"/>
    <x v="1"/>
    <n v="0.17201495787030799"/>
    <s v="Indexed"/>
    <n v="1176"/>
    <n v="10"/>
    <n v="4.7500000000000001E-2"/>
    <n v="0.01"/>
    <n v="0"/>
    <s v="Simple"/>
    <n v="0.1"/>
    <n v="10"/>
    <n v="99"/>
    <x v="13"/>
  </r>
  <r>
    <s v="N"/>
    <x v="4"/>
    <s v="Female"/>
    <n v="30962.1413084167"/>
    <n v="0.11037986296731001"/>
    <n v="23817.031775705102"/>
    <x v="2"/>
    <n v="2.42536338375181E-2"/>
    <s v="Fixed"/>
    <n v="1177"/>
    <n v="10"/>
    <n v="4.7500000000000001E-2"/>
    <n v="0.01"/>
    <n v="0"/>
    <s v="Simple"/>
    <n v="0.1"/>
    <n v="10"/>
    <n v="1"/>
    <x v="0"/>
  </r>
  <r>
    <s v="N"/>
    <x v="4"/>
    <s v="Female"/>
    <n v="92886.423925249997"/>
    <n v="0.33113958890192902"/>
    <n v="71451.095327115399"/>
    <x v="2"/>
    <n v="7.2760901512554405E-2"/>
    <s v="Indexed"/>
    <n v="1178"/>
    <n v="10"/>
    <n v="4.7500000000000001E-2"/>
    <n v="0.01"/>
    <n v="0"/>
    <s v="Simple"/>
    <n v="0.1"/>
    <n v="10"/>
    <n v="1"/>
    <x v="0"/>
  </r>
  <r>
    <s v="N"/>
    <x v="4"/>
    <s v="Female"/>
    <n v="14483.081417619"/>
    <n v="5.1632105360445602E-2"/>
    <n v="11140.831859706899"/>
    <x v="2"/>
    <n v="1.13450600862159E-2"/>
    <s v="Fixed"/>
    <n v="1179"/>
    <n v="10"/>
    <n v="4.7500000000000001E-2"/>
    <n v="0.01"/>
    <n v="0"/>
    <s v="Simple"/>
    <n v="0.1"/>
    <n v="10"/>
    <n v="2"/>
    <x v="1"/>
  </r>
  <r>
    <s v="N"/>
    <x v="4"/>
    <s v="Female"/>
    <n v="43449.244252857003"/>
    <n v="0.154896316081337"/>
    <n v="33422.495579120703"/>
    <x v="2"/>
    <n v="3.4035180258647602E-2"/>
    <s v="Indexed"/>
    <n v="1180"/>
    <n v="10"/>
    <n v="4.7500000000000001E-2"/>
    <n v="0.01"/>
    <n v="0"/>
    <s v="Simple"/>
    <n v="0.1"/>
    <n v="10"/>
    <n v="2"/>
    <x v="1"/>
  </r>
  <r>
    <s v="N"/>
    <x v="4"/>
    <s v="Female"/>
    <n v="6936.0667583634704"/>
    <n v="2.4727039731975899E-2"/>
    <n v="5335.4359679719"/>
    <x v="2"/>
    <n v="5.4332425446362497E-3"/>
    <s v="Fixed"/>
    <n v="1181"/>
    <n v="10"/>
    <n v="4.7500000000000001E-2"/>
    <n v="0.01"/>
    <n v="0"/>
    <s v="Simple"/>
    <n v="0.1"/>
    <n v="10"/>
    <n v="3"/>
    <x v="2"/>
  </r>
  <r>
    <s v="N"/>
    <x v="4"/>
    <s v="Female"/>
    <n v="20808.200275090399"/>
    <n v="7.4181119195927805E-2"/>
    <n v="16006.3079039157"/>
    <x v="2"/>
    <n v="1.62997276339088E-2"/>
    <s v="Indexed"/>
    <n v="1182"/>
    <n v="10"/>
    <n v="4.7500000000000001E-2"/>
    <n v="0.01"/>
    <n v="0"/>
    <s v="Simple"/>
    <n v="0.1"/>
    <n v="10"/>
    <n v="3"/>
    <x v="2"/>
  </r>
  <r>
    <s v="N"/>
    <x v="4"/>
    <s v="Female"/>
    <n v="8339.1883328517397"/>
    <n v="2.97291604049537E-2"/>
    <n v="6414.7602560398"/>
    <x v="2"/>
    <n v="6.5323524724082496E-3"/>
    <s v="Fixed"/>
    <n v="1183"/>
    <n v="10"/>
    <n v="4.7500000000000001E-2"/>
    <n v="0.01"/>
    <n v="0"/>
    <s v="Simple"/>
    <n v="0.1"/>
    <n v="10"/>
    <n v="4"/>
    <x v="3"/>
  </r>
  <r>
    <s v="N"/>
    <x v="4"/>
    <s v="Female"/>
    <n v="25017.564998555201"/>
    <n v="8.91874812148611E-2"/>
    <n v="19244.280768119399"/>
    <x v="2"/>
    <n v="1.95970574172247E-2"/>
    <s v="Indexed"/>
    <n v="1184"/>
    <n v="10"/>
    <n v="4.7500000000000001E-2"/>
    <n v="0.01"/>
    <n v="0"/>
    <s v="Simple"/>
    <n v="0.1"/>
    <n v="10"/>
    <n v="4"/>
    <x v="3"/>
  </r>
  <r>
    <s v="N"/>
    <x v="4"/>
    <s v="Female"/>
    <n v="9993.1766575611"/>
    <n v="3.5625619658607499E-2"/>
    <n v="7687.0589673546901"/>
    <x v="2"/>
    <n v="7.8279743352322496E-3"/>
    <s v="Fixed"/>
    <n v="1185"/>
    <n v="10"/>
    <n v="4.7500000000000001E-2"/>
    <n v="0.01"/>
    <n v="0"/>
    <s v="Simple"/>
    <n v="0.1"/>
    <n v="10"/>
    <n v="5"/>
    <x v="4"/>
  </r>
  <r>
    <s v="N"/>
    <x v="4"/>
    <s v="Female"/>
    <n v="29979.5299726833"/>
    <n v="0.106876858975822"/>
    <n v="23061.1769020641"/>
    <x v="2"/>
    <n v="2.3483923005696801E-2"/>
    <s v="Indexed"/>
    <n v="1186"/>
    <n v="10"/>
    <n v="4.7500000000000001E-2"/>
    <n v="0.01"/>
    <n v="0"/>
    <s v="Simple"/>
    <n v="0.1"/>
    <n v="10"/>
    <n v="5"/>
    <x v="4"/>
  </r>
  <r>
    <s v="N"/>
    <x v="4"/>
    <s v="Female"/>
    <n v="11617.2494952382"/>
    <n v="4.1415430366014597E-2"/>
    <n v="8936.3457655678103"/>
    <x v="2"/>
    <n v="9.1001624419304993E-3"/>
    <s v="Fixed"/>
    <n v="1187"/>
    <n v="10"/>
    <n v="4.7500000000000001E-2"/>
    <n v="0.01"/>
    <n v="0"/>
    <s v="Simple"/>
    <n v="0.1"/>
    <n v="10"/>
    <n v="6"/>
    <x v="5"/>
  </r>
  <r>
    <s v="N"/>
    <x v="4"/>
    <s v="Female"/>
    <n v="34851.748485714503"/>
    <n v="0.124246291098044"/>
    <n v="26809.037296703402"/>
    <x v="2"/>
    <n v="2.73004873257915E-2"/>
    <s v="Indexed"/>
    <n v="1188"/>
    <n v="10"/>
    <n v="4.7500000000000001E-2"/>
    <n v="0.01"/>
    <n v="0"/>
    <s v="Simple"/>
    <n v="0.1"/>
    <n v="10"/>
    <n v="6"/>
    <x v="5"/>
  </r>
  <r>
    <s v="N"/>
    <x v="4"/>
    <s v="Female"/>
    <n v="13094.5274233905"/>
    <n v="4.66819180307343E-2"/>
    <n v="10072.7134026081"/>
    <x v="2"/>
    <n v="1.0257361409171E-2"/>
    <s v="Fixed"/>
    <n v="1189"/>
    <n v="10"/>
    <n v="4.7500000000000001E-2"/>
    <n v="0.01"/>
    <n v="0"/>
    <s v="Simple"/>
    <n v="0.1"/>
    <n v="10"/>
    <n v="7"/>
    <x v="6"/>
  </r>
  <r>
    <s v="N"/>
    <x v="4"/>
    <s v="Female"/>
    <n v="39283.582270171399"/>
    <n v="0.14004575409220299"/>
    <n v="30218.140207824199"/>
    <x v="2"/>
    <n v="3.0772084227513E-2"/>
    <s v="Indexed"/>
    <n v="1190"/>
    <n v="10"/>
    <n v="4.7500000000000001E-2"/>
    <n v="0.01"/>
    <n v="0"/>
    <s v="Simple"/>
    <n v="0.1"/>
    <n v="10"/>
    <n v="7"/>
    <x v="6"/>
  </r>
  <r>
    <s v="N"/>
    <x v="4"/>
    <s v="Female"/>
    <n v="14307.666847710199"/>
    <n v="5.1006753386364401E-2"/>
    <n v="11005.8975751617"/>
    <x v="2"/>
    <n v="1.1207652253018801E-2"/>
    <s v="Fixed"/>
    <n v="1191"/>
    <n v="10"/>
    <n v="4.7500000000000001E-2"/>
    <n v="0.01"/>
    <n v="0"/>
    <s v="Simple"/>
    <n v="0.1"/>
    <n v="10"/>
    <n v="8"/>
    <x v="7"/>
  </r>
  <r>
    <s v="N"/>
    <x v="4"/>
    <s v="Female"/>
    <n v="42923.0005431307"/>
    <n v="0.15302026015909301"/>
    <n v="33017.692725485198"/>
    <x v="2"/>
    <n v="3.3622956759056299E-2"/>
    <s v="Indexed"/>
    <n v="1192"/>
    <n v="10"/>
    <n v="4.7500000000000001E-2"/>
    <n v="0.01"/>
    <n v="0"/>
    <s v="Simple"/>
    <n v="0.1"/>
    <n v="10"/>
    <n v="8"/>
    <x v="7"/>
  </r>
  <r>
    <s v="N"/>
    <x v="4"/>
    <s v="Female"/>
    <n v="15156.9781860363"/>
    <n v="5.4034543622420599E-2"/>
    <n v="11659.2139892587"/>
    <x v="2"/>
    <n v="1.18729449409057E-2"/>
    <s v="Fixed"/>
    <n v="1193"/>
    <n v="10"/>
    <n v="4.7500000000000001E-2"/>
    <n v="0.01"/>
    <n v="0"/>
    <s v="Simple"/>
    <n v="0.1"/>
    <n v="10"/>
    <n v="9"/>
    <x v="8"/>
  </r>
  <r>
    <s v="N"/>
    <x v="4"/>
    <s v="Female"/>
    <n v="45470.9345581089"/>
    <n v="0.16210363086726201"/>
    <n v="34977.641967776101"/>
    <x v="2"/>
    <n v="3.5618834822717202E-2"/>
    <s v="Indexed"/>
    <n v="1194"/>
    <n v="10"/>
    <n v="4.7500000000000001E-2"/>
    <n v="0.01"/>
    <n v="0"/>
    <s v="Simple"/>
    <n v="0.1"/>
    <n v="10"/>
    <n v="9"/>
    <x v="8"/>
  </r>
  <r>
    <s v="N"/>
    <x v="4"/>
    <s v="Female"/>
    <n v="15576.747523820501"/>
    <n v="5.5531018996037698E-2"/>
    <n v="11982.1134798619"/>
    <x v="2"/>
    <n v="1.2201763665470799E-2"/>
    <s v="Fixed"/>
    <n v="1195"/>
    <n v="10"/>
    <n v="4.7500000000000001E-2"/>
    <n v="0.01"/>
    <n v="0"/>
    <s v="Simple"/>
    <n v="0.1"/>
    <n v="10"/>
    <n v="10"/>
    <x v="9"/>
  </r>
  <r>
    <s v="N"/>
    <x v="4"/>
    <s v="Female"/>
    <n v="46730.242571461502"/>
    <n v="0.166593056988113"/>
    <n v="35946.340439585802"/>
    <x v="2"/>
    <n v="3.6605290996412299E-2"/>
    <s v="Indexed"/>
    <n v="1196"/>
    <n v="10"/>
    <n v="4.7500000000000001E-2"/>
    <n v="0.01"/>
    <n v="0"/>
    <s v="Simple"/>
    <n v="0.1"/>
    <n v="10"/>
    <n v="10"/>
    <x v="9"/>
  </r>
  <r>
    <s v="N"/>
    <x v="4"/>
    <s v="Female"/>
    <n v="40397.050430321498"/>
    <n v="0.14401526194088701"/>
    <n v="31074.6541771704"/>
    <x v="2"/>
    <n v="3.1644299387860203E-2"/>
    <s v="Fixed"/>
    <n v="1197"/>
    <n v="10"/>
    <n v="4.7500000000000001E-2"/>
    <n v="0.01"/>
    <n v="0"/>
    <s v="Simple"/>
    <n v="0.1"/>
    <n v="10"/>
    <n v="12"/>
    <x v="10"/>
  </r>
  <r>
    <s v="N"/>
    <x v="4"/>
    <s v="Female"/>
    <n v="121191.151290965"/>
    <n v="0.43204578582266101"/>
    <n v="93223.962531511206"/>
    <x v="2"/>
    <n v="9.4932898163580706E-2"/>
    <s v="Indexed"/>
    <n v="1198"/>
    <n v="10"/>
    <n v="4.7500000000000001E-2"/>
    <n v="0.01"/>
    <n v="0"/>
    <s v="Simple"/>
    <n v="0.1"/>
    <n v="10"/>
    <n v="12"/>
    <x v="10"/>
  </r>
  <r>
    <s v="N"/>
    <x v="4"/>
    <s v="Female"/>
    <n v="39046.190044956602"/>
    <n v="0.13919945211884399"/>
    <n v="30035.530803812799"/>
    <x v="2"/>
    <n v="3.05861273181093E-2"/>
    <s v="Fixed"/>
    <n v="1199"/>
    <n v="10"/>
    <n v="4.7500000000000001E-2"/>
    <n v="0.01"/>
    <n v="0"/>
    <s v="Simple"/>
    <n v="0.1"/>
    <n v="10"/>
    <n v="15"/>
    <x v="11"/>
  </r>
  <r>
    <s v="N"/>
    <x v="4"/>
    <s v="Female"/>
    <n v="117138.57013486999"/>
    <n v="0.41759835635653297"/>
    <n v="90106.592411438294"/>
    <x v="2"/>
    <n v="9.1758381954327797E-2"/>
    <s v="Indexed"/>
    <n v="1200"/>
    <n v="10"/>
    <n v="4.7500000000000001E-2"/>
    <n v="0.01"/>
    <n v="0"/>
    <s v="Simple"/>
    <n v="0.1"/>
    <n v="10"/>
    <n v="15"/>
    <x v="11"/>
  </r>
  <r>
    <s v="N"/>
    <x v="4"/>
    <s v="Female"/>
    <n v="46621.635007468903"/>
    <n v="0.166205871621594"/>
    <n v="35862.796159591497"/>
    <x v="2"/>
    <n v="3.6520215223944802E-2"/>
    <s v="Fixed"/>
    <n v="1201"/>
    <n v="10"/>
    <n v="4.7500000000000001E-2"/>
    <n v="0.01"/>
    <n v="0"/>
    <s v="Simple"/>
    <n v="0.1"/>
    <n v="10"/>
    <n v="20"/>
    <x v="12"/>
  </r>
  <r>
    <s v="N"/>
    <x v="4"/>
    <s v="Female"/>
    <n v="139864.90502240701"/>
    <n v="0.49861761486478101"/>
    <n v="107588.388478774"/>
    <x v="2"/>
    <n v="0.109560645671834"/>
    <s v="Indexed"/>
    <n v="1202"/>
    <n v="10"/>
    <n v="4.7500000000000001E-2"/>
    <n v="0.01"/>
    <n v="0"/>
    <s v="Simple"/>
    <n v="0.1"/>
    <n v="10"/>
    <n v="20"/>
    <x v="12"/>
  </r>
  <r>
    <s v="N"/>
    <x v="4"/>
    <s v="Female"/>
    <n v="52617.809417586097"/>
    <n v="0.18758220031682199"/>
    <n v="40475.2380135278"/>
    <x v="2"/>
    <n v="4.1217210083578301E-2"/>
    <s v="Fixed"/>
    <n v="1203"/>
    <n v="10"/>
    <n v="4.7500000000000001E-2"/>
    <n v="0.01"/>
    <n v="0"/>
    <s v="Simple"/>
    <n v="0.1"/>
    <n v="10"/>
    <n v="99"/>
    <x v="13"/>
  </r>
  <r>
    <s v="N"/>
    <x v="4"/>
    <s v="Female"/>
    <n v="157853.42825275799"/>
    <n v="0.56274660095046702"/>
    <n v="121425.714040583"/>
    <x v="2"/>
    <n v="0.123651630250735"/>
    <s v="Indexed"/>
    <n v="1204"/>
    <n v="10"/>
    <n v="4.7500000000000001E-2"/>
    <n v="0.01"/>
    <n v="0"/>
    <s v="Simple"/>
    <n v="0.1"/>
    <n v="10"/>
    <n v="99"/>
    <x v="13"/>
  </r>
  <r>
    <s v="N"/>
    <x v="4"/>
    <s v="Female"/>
    <n v="6027.6318497742304"/>
    <n v="8.7976936335714795E-2"/>
    <n v="4636.6398844417199"/>
    <x v="3"/>
    <n v="1.3285955913753899E-2"/>
    <s v="Fixed"/>
    <n v="1205"/>
    <n v="10"/>
    <n v="4.7500000000000001E-2"/>
    <n v="0.01"/>
    <n v="0"/>
    <s v="Simple"/>
    <n v="0.1"/>
    <n v="10"/>
    <n v="1"/>
    <x v="0"/>
  </r>
  <r>
    <s v="N"/>
    <x v="4"/>
    <s v="Female"/>
    <n v="18082.8955493227"/>
    <n v="0.263930809007144"/>
    <n v="13909.9196533251"/>
    <x v="3"/>
    <n v="3.98578677412618E-2"/>
    <s v="Indexed"/>
    <n v="1206"/>
    <n v="10"/>
    <n v="4.7500000000000001E-2"/>
    <n v="0.01"/>
    <n v="0"/>
    <s v="Simple"/>
    <n v="0.1"/>
    <n v="10"/>
    <n v="1"/>
    <x v="0"/>
  </r>
  <r>
    <s v="N"/>
    <x v="4"/>
    <s v="Female"/>
    <n v="3167.4917856216498"/>
    <n v="4.6231460399820803E-2"/>
    <n v="2436.5321427858898"/>
    <x v="3"/>
    <n v="6.9817064594817997E-3"/>
    <s v="Fixed"/>
    <n v="1207"/>
    <n v="10"/>
    <n v="4.7500000000000001E-2"/>
    <n v="0.01"/>
    <n v="0"/>
    <s v="Simple"/>
    <n v="0.1"/>
    <n v="10"/>
    <n v="2"/>
    <x v="1"/>
  </r>
  <r>
    <s v="N"/>
    <x v="4"/>
    <s v="Female"/>
    <n v="9502.4753568649594"/>
    <n v="0.13869438119946201"/>
    <n v="7309.5964283576604"/>
    <x v="3"/>
    <n v="2.0945119378445402E-2"/>
    <s v="Indexed"/>
    <n v="1208"/>
    <n v="10"/>
    <n v="4.7500000000000001E-2"/>
    <n v="0.01"/>
    <n v="0"/>
    <s v="Simple"/>
    <n v="0.1"/>
    <n v="10"/>
    <n v="2"/>
    <x v="1"/>
  </r>
  <r>
    <s v="N"/>
    <x v="4"/>
    <s v="Female"/>
    <n v="1683.41363513075"/>
    <n v="2.4570441243872601E-2"/>
    <n v="1294.9335654852"/>
    <x v="3"/>
    <n v="3.7105383836269199E-3"/>
    <s v="Fixed"/>
    <n v="1209"/>
    <n v="10"/>
    <n v="4.7500000000000001E-2"/>
    <n v="0.01"/>
    <n v="0"/>
    <s v="Simple"/>
    <n v="0.1"/>
    <n v="10"/>
    <n v="3"/>
    <x v="2"/>
  </r>
  <r>
    <s v="N"/>
    <x v="4"/>
    <s v="Female"/>
    <n v="5050.2409053922602"/>
    <n v="7.3711323731617706E-2"/>
    <n v="3884.8006964555898"/>
    <x v="3"/>
    <n v="1.11316151508808E-2"/>
    <s v="Indexed"/>
    <n v="1210"/>
    <n v="10"/>
    <n v="4.7500000000000001E-2"/>
    <n v="0.01"/>
    <n v="0"/>
    <s v="Simple"/>
    <n v="0.1"/>
    <n v="10"/>
    <n v="3"/>
    <x v="2"/>
  </r>
  <r>
    <s v="N"/>
    <x v="4"/>
    <s v="Female"/>
    <n v="2047.5498937300599"/>
    <n v="2.9885230407964598E-2"/>
    <n v="1575.03837979235"/>
    <x v="3"/>
    <n v="4.5131584504996001E-3"/>
    <s v="Fixed"/>
    <n v="1211"/>
    <n v="10"/>
    <n v="4.7500000000000001E-2"/>
    <n v="0.01"/>
    <n v="0"/>
    <s v="Simple"/>
    <n v="0.1"/>
    <n v="10"/>
    <n v="4"/>
    <x v="3"/>
  </r>
  <r>
    <s v="N"/>
    <x v="4"/>
    <s v="Female"/>
    <n v="6142.6496811901798"/>
    <n v="8.9655691223893899E-2"/>
    <n v="4725.1151393770597"/>
    <x v="3"/>
    <n v="1.3539475351498799E-2"/>
    <s v="Indexed"/>
    <n v="1212"/>
    <n v="10"/>
    <n v="4.7500000000000001E-2"/>
    <n v="0.01"/>
    <n v="0"/>
    <s v="Simple"/>
    <n v="0.1"/>
    <n v="10"/>
    <n v="4"/>
    <x v="3"/>
  </r>
  <r>
    <s v="N"/>
    <x v="4"/>
    <s v="Female"/>
    <n v="2489.1375990522201"/>
    <n v="3.6330470330707597E-2"/>
    <n v="1914.72123004017"/>
    <x v="3"/>
    <n v="5.4864950661367498E-3"/>
    <s v="Fixed"/>
    <n v="1213"/>
    <n v="10"/>
    <n v="4.7500000000000001E-2"/>
    <n v="0.01"/>
    <n v="0"/>
    <s v="Simple"/>
    <n v="0.1"/>
    <n v="10"/>
    <n v="5"/>
    <x v="4"/>
  </r>
  <r>
    <s v="N"/>
    <x v="4"/>
    <s v="Female"/>
    <n v="7467.4127971566504"/>
    <n v="0.10899141099212301"/>
    <n v="5744.1636901205002"/>
    <x v="3"/>
    <n v="1.6459485198410301E-2"/>
    <s v="Indexed"/>
    <n v="1214"/>
    <n v="10"/>
    <n v="4.7500000000000001E-2"/>
    <n v="0.01"/>
    <n v="0"/>
    <s v="Simple"/>
    <n v="0.1"/>
    <n v="10"/>
    <n v="5"/>
    <x v="4"/>
  </r>
  <r>
    <s v="N"/>
    <x v="4"/>
    <s v="Female"/>
    <n v="2944.4180411245402"/>
    <n v="4.2975564036719698E-2"/>
    <n v="2264.9369547111901"/>
    <x v="3"/>
    <n v="6.4900128708935004E-3"/>
    <s v="Fixed"/>
    <n v="1215"/>
    <n v="10"/>
    <n v="4.7500000000000001E-2"/>
    <n v="0.01"/>
    <n v="0"/>
    <s v="Simple"/>
    <n v="0.1"/>
    <n v="10"/>
    <n v="6"/>
    <x v="5"/>
  </r>
  <r>
    <s v="N"/>
    <x v="4"/>
    <s v="Female"/>
    <n v="8833.2541233736192"/>
    <n v="0.128926692110159"/>
    <n v="6794.8108641335602"/>
    <x v="3"/>
    <n v="1.9470038612680499E-2"/>
    <s v="Indexed"/>
    <n v="1216"/>
    <n v="10"/>
    <n v="4.7500000000000001E-2"/>
    <n v="0.01"/>
    <n v="0"/>
    <s v="Simple"/>
    <n v="0.1"/>
    <n v="10"/>
    <n v="6"/>
    <x v="5"/>
  </r>
  <r>
    <s v="N"/>
    <x v="4"/>
    <s v="Female"/>
    <n v="3387.88579533346"/>
    <n v="4.9448244411258897E-2"/>
    <n v="2606.0659964103602"/>
    <x v="3"/>
    <n v="7.4674934434357503E-3"/>
    <s v="Fixed"/>
    <n v="1217"/>
    <n v="10"/>
    <n v="4.7500000000000001E-2"/>
    <n v="0.01"/>
    <n v="0"/>
    <s v="Simple"/>
    <n v="0.1"/>
    <n v="10"/>
    <n v="7"/>
    <x v="6"/>
  </r>
  <r>
    <s v="N"/>
    <x v="4"/>
    <s v="Female"/>
    <n v="10163.657386000399"/>
    <n v="0.148344733233777"/>
    <n v="7818.1979892310701"/>
    <x v="3"/>
    <n v="2.2402480330307201E-2"/>
    <s v="Indexed"/>
    <n v="1218"/>
    <n v="10"/>
    <n v="4.7500000000000001E-2"/>
    <n v="0.01"/>
    <n v="0"/>
    <s v="Simple"/>
    <n v="0.1"/>
    <n v="10"/>
    <n v="7"/>
    <x v="6"/>
  </r>
  <r>
    <s v="N"/>
    <x v="4"/>
    <s v="Female"/>
    <n v="3791.1220915676599"/>
    <n v="5.53337222981298E-2"/>
    <n v="2916.24776274435"/>
    <x v="3"/>
    <n v="8.3562968388842494E-3"/>
    <s v="Fixed"/>
    <n v="1219"/>
    <n v="10"/>
    <n v="4.7500000000000001E-2"/>
    <n v="0.01"/>
    <n v="0"/>
    <s v="Simple"/>
    <n v="0.1"/>
    <n v="10"/>
    <n v="8"/>
    <x v="7"/>
  </r>
  <r>
    <s v="N"/>
    <x v="4"/>
    <s v="Female"/>
    <n v="11373.366274702999"/>
    <n v="0.16600116689438901"/>
    <n v="8748.7432882330504"/>
    <x v="3"/>
    <n v="2.50688905166528E-2"/>
    <s v="Indexed"/>
    <n v="1220"/>
    <n v="10"/>
    <n v="4.7500000000000001E-2"/>
    <n v="0.01"/>
    <n v="0"/>
    <s v="Simple"/>
    <n v="0.1"/>
    <n v="10"/>
    <n v="8"/>
    <x v="7"/>
  </r>
  <r>
    <s v="N"/>
    <x v="4"/>
    <s v="Female"/>
    <n v="4126.2450164522597"/>
    <n v="6.0225044290251002E-2"/>
    <n v="3174.0346280402"/>
    <x v="3"/>
    <n v="9.0949664385997393E-3"/>
    <s v="Fixed"/>
    <n v="1221"/>
    <n v="10"/>
    <n v="4.7500000000000001E-2"/>
    <n v="0.01"/>
    <n v="0"/>
    <s v="Simple"/>
    <n v="0.1"/>
    <n v="10"/>
    <n v="9"/>
    <x v="8"/>
  </r>
  <r>
    <s v="N"/>
    <x v="4"/>
    <s v="Female"/>
    <n v="12378.735049356799"/>
    <n v="0.18067513287075301"/>
    <n v="9522.10388412059"/>
    <x v="3"/>
    <n v="2.7284899315799201E-2"/>
    <s v="Indexed"/>
    <n v="1222"/>
    <n v="10"/>
    <n v="4.7500000000000001E-2"/>
    <n v="0.01"/>
    <n v="0"/>
    <s v="Simple"/>
    <n v="0.1"/>
    <n v="10"/>
    <n v="9"/>
    <x v="8"/>
  </r>
  <r>
    <s v="N"/>
    <x v="4"/>
    <s v="Female"/>
    <n v="4369.6703234267097"/>
    <n v="6.3777984029759996E-2"/>
    <n v="3361.2848641743899"/>
    <x v="3"/>
    <n v="9.6315184340365102E-3"/>
    <s v="Fixed"/>
    <n v="1223"/>
    <n v="10"/>
    <n v="4.7500000000000001E-2"/>
    <n v="0.01"/>
    <n v="0"/>
    <s v="Simple"/>
    <n v="0.1"/>
    <n v="10"/>
    <n v="10"/>
    <x v="9"/>
  </r>
  <r>
    <s v="N"/>
    <x v="4"/>
    <s v="Female"/>
    <n v="13109.0109702801"/>
    <n v="0.19133395208928"/>
    <n v="10083.854592523199"/>
    <x v="3"/>
    <n v="2.8894555302109499E-2"/>
    <s v="Indexed"/>
    <n v="1224"/>
    <n v="10"/>
    <n v="4.7500000000000001E-2"/>
    <n v="0.01"/>
    <n v="0"/>
    <s v="Simple"/>
    <n v="0.1"/>
    <n v="10"/>
    <n v="10"/>
    <x v="9"/>
  </r>
  <r>
    <s v="N"/>
    <x v="4"/>
    <s v="Female"/>
    <n v="13457.969670737401"/>
    <n v="0.19642721560289"/>
    <n v="10352.2843621057"/>
    <x v="3"/>
    <n v="2.96637213735528E-2"/>
    <s v="Fixed"/>
    <n v="1225"/>
    <n v="10"/>
    <n v="4.7500000000000001E-2"/>
    <n v="0.01"/>
    <n v="0"/>
    <s v="Simple"/>
    <n v="0.1"/>
    <n v="10"/>
    <n v="12"/>
    <x v="10"/>
  </r>
  <r>
    <s v="N"/>
    <x v="4"/>
    <s v="Female"/>
    <n v="40373.909012212302"/>
    <n v="0.58928164680867001"/>
    <n v="31056.853086317202"/>
    <x v="3"/>
    <n v="8.8991164120658203E-2"/>
    <s v="Indexed"/>
    <n v="1226"/>
    <n v="10"/>
    <n v="4.7500000000000001E-2"/>
    <n v="0.01"/>
    <n v="0"/>
    <s v="Simple"/>
    <n v="0.1"/>
    <n v="10"/>
    <n v="12"/>
    <x v="10"/>
  </r>
  <r>
    <s v="N"/>
    <x v="4"/>
    <s v="Female"/>
    <n v="12688.6315075438"/>
    <n v="0.185198259307815"/>
    <n v="9760.4857750337305"/>
    <x v="3"/>
    <n v="2.79679653662675E-2"/>
    <s v="Fixed"/>
    <n v="1227"/>
    <n v="10"/>
    <n v="4.7500000000000001E-2"/>
    <n v="0.01"/>
    <n v="0"/>
    <s v="Simple"/>
    <n v="0.1"/>
    <n v="10"/>
    <n v="15"/>
    <x v="11"/>
  </r>
  <r>
    <s v="N"/>
    <x v="4"/>
    <s v="Female"/>
    <n v="38065.894522631497"/>
    <n v="0.55559477792344403"/>
    <n v="29281.457325101201"/>
    <x v="3"/>
    <n v="8.39038960988025E-2"/>
    <s v="Indexed"/>
    <n v="1228"/>
    <n v="10"/>
    <n v="4.7500000000000001E-2"/>
    <n v="0.01"/>
    <n v="0"/>
    <s v="Simple"/>
    <n v="0.1"/>
    <n v="10"/>
    <n v="15"/>
    <x v="11"/>
  </r>
  <r>
    <s v="N"/>
    <x v="4"/>
    <s v="Female"/>
    <n v="17902.789378342899"/>
    <n v="0.26130205039466298"/>
    <n v="13771.376444879101"/>
    <x v="3"/>
    <n v="3.9460882207461703E-2"/>
    <s v="Fixed"/>
    <n v="1229"/>
    <n v="10"/>
    <n v="4.7500000000000001E-2"/>
    <n v="0.01"/>
    <n v="0"/>
    <s v="Simple"/>
    <n v="0.1"/>
    <n v="10"/>
    <n v="20"/>
    <x v="12"/>
  </r>
  <r>
    <s v="N"/>
    <x v="4"/>
    <s v="Female"/>
    <n v="53708.368135028701"/>
    <n v="0.78390615118398999"/>
    <n v="41314.1293346374"/>
    <x v="3"/>
    <n v="0.118382646622385"/>
    <s v="Indexed"/>
    <n v="1230"/>
    <n v="10"/>
    <n v="4.7500000000000001E-2"/>
    <n v="0.01"/>
    <n v="0"/>
    <s v="Simple"/>
    <n v="0.1"/>
    <n v="10"/>
    <n v="20"/>
    <x v="12"/>
  </r>
  <r>
    <s v="N"/>
    <x v="4"/>
    <s v="Female"/>
    <n v="35337.160584737903"/>
    <n v="0.51576725396141399"/>
    <n v="27182.431219029098"/>
    <x v="3"/>
    <n v="7.7889288753369298E-2"/>
    <s v="Fixed"/>
    <n v="1231"/>
    <n v="10"/>
    <n v="4.7500000000000001E-2"/>
    <n v="0.01"/>
    <n v="0"/>
    <s v="Simple"/>
    <n v="0.1"/>
    <n v="10"/>
    <n v="99"/>
    <x v="13"/>
  </r>
  <r>
    <s v="N"/>
    <x v="4"/>
    <s v="Female"/>
    <n v="106011.48175421399"/>
    <n v="1.54730176188424"/>
    <n v="81547.293657087401"/>
    <x v="3"/>
    <n v="0.23366786626010799"/>
    <s v="Indexed"/>
    <n v="1232"/>
    <n v="10"/>
    <n v="4.7500000000000001E-2"/>
    <n v="0.01"/>
    <n v="0"/>
    <s v="Simple"/>
    <n v="0.1"/>
    <n v="10"/>
    <n v="99"/>
    <x v="13"/>
  </r>
  <r>
    <s v="N"/>
    <x v="4"/>
    <s v="Female"/>
    <n v="15252.428237034999"/>
    <n v="2.43075424896807E-2"/>
    <n v="11732.637105411501"/>
    <x v="4"/>
    <n v="3.3911536017589998E-2"/>
    <s v="Fixed"/>
    <n v="1233"/>
    <n v="10"/>
    <n v="4.7500000000000001E-2"/>
    <n v="0.01"/>
    <n v="0"/>
    <s v="Simple"/>
    <n v="0.1"/>
    <n v="10"/>
    <n v="1"/>
    <x v="0"/>
  </r>
  <r>
    <s v="N"/>
    <x v="4"/>
    <s v="Female"/>
    <n v="45757.284711105"/>
    <n v="7.2922627469042198E-2"/>
    <n v="35197.911316234597"/>
    <x v="4"/>
    <n v="0.10173460805277"/>
    <s v="Indexed"/>
    <n v="1234"/>
    <n v="10"/>
    <n v="4.7500000000000001E-2"/>
    <n v="0.01"/>
    <n v="0"/>
    <s v="Simple"/>
    <n v="0.1"/>
    <n v="10"/>
    <n v="1"/>
    <x v="0"/>
  </r>
  <r>
    <s v="N"/>
    <x v="4"/>
    <s v="Female"/>
    <n v="6257.3820076054499"/>
    <n v="9.9722861606199604E-3"/>
    <n v="4813.37077508112"/>
    <x v="4"/>
    <n v="1.39123706749518E-2"/>
    <s v="Fixed"/>
    <n v="1235"/>
    <n v="10"/>
    <n v="4.7500000000000001E-2"/>
    <n v="0.01"/>
    <n v="0"/>
    <s v="Simple"/>
    <n v="0.1"/>
    <n v="10"/>
    <n v="2"/>
    <x v="1"/>
  </r>
  <r>
    <s v="N"/>
    <x v="4"/>
    <s v="Female"/>
    <n v="18772.1460228164"/>
    <n v="2.99168584818599E-2"/>
    <n v="14440.112325243301"/>
    <x v="4"/>
    <n v="4.1737112024855298E-2"/>
    <s v="Indexed"/>
    <n v="1236"/>
    <n v="10"/>
    <n v="4.7500000000000001E-2"/>
    <n v="0.01"/>
    <n v="0"/>
    <s v="Simple"/>
    <n v="0.1"/>
    <n v="10"/>
    <n v="2"/>
    <x v="1"/>
  </r>
  <r>
    <s v="N"/>
    <x v="4"/>
    <s v="Female"/>
    <n v="2657.3217579811399"/>
    <n v="4.2349297132924096E-3"/>
    <n v="2044.0936599854899"/>
    <x v="4"/>
    <n v="5.9081649889224999E-3"/>
    <s v="Fixed"/>
    <n v="1237"/>
    <n v="10"/>
    <n v="4.7500000000000001E-2"/>
    <n v="0.01"/>
    <n v="0"/>
    <s v="Simple"/>
    <n v="0.1"/>
    <n v="10"/>
    <n v="3"/>
    <x v="2"/>
  </r>
  <r>
    <s v="N"/>
    <x v="4"/>
    <s v="Female"/>
    <n v="7971.9652739434296"/>
    <n v="1.2704789139877199E-2"/>
    <n v="6132.2809799564802"/>
    <x v="4"/>
    <n v="1.77244949667675E-2"/>
    <s v="Indexed"/>
    <n v="1238"/>
    <n v="10"/>
    <n v="4.7500000000000001E-2"/>
    <n v="0.01"/>
    <n v="0"/>
    <s v="Simple"/>
    <n v="0.1"/>
    <n v="10"/>
    <n v="3"/>
    <x v="2"/>
  </r>
  <r>
    <s v="N"/>
    <x v="4"/>
    <s v="Female"/>
    <n v="3179.2008376456301"/>
    <n v="5.0666397666869001E-3"/>
    <n v="2445.5391058812502"/>
    <x v="4"/>
    <n v="7.0684865411259996E-3"/>
    <s v="Fixed"/>
    <n v="1239"/>
    <n v="10"/>
    <n v="4.7500000000000001E-2"/>
    <n v="0.01"/>
    <n v="0"/>
    <s v="Simple"/>
    <n v="0.1"/>
    <n v="10"/>
    <n v="4"/>
    <x v="3"/>
  </r>
  <r>
    <s v="N"/>
    <x v="4"/>
    <s v="Female"/>
    <n v="9537.6025129368809"/>
    <n v="1.5199919300060699E-2"/>
    <n v="7336.6173176437596"/>
    <x v="4"/>
    <n v="2.1205459623378001E-2"/>
    <s v="Indexed"/>
    <n v="1240"/>
    <n v="10"/>
    <n v="4.7500000000000001E-2"/>
    <n v="0.01"/>
    <n v="0"/>
    <s v="Simple"/>
    <n v="0.1"/>
    <n v="10"/>
    <n v="4"/>
    <x v="3"/>
  </r>
  <r>
    <s v="N"/>
    <x v="4"/>
    <s v="Female"/>
    <n v="3786.6587848550598"/>
    <n v="6.0347354451595302E-3"/>
    <n v="2912.8144498885099"/>
    <x v="4"/>
    <n v="8.4190801473259993E-3"/>
    <s v="Fixed"/>
    <n v="1241"/>
    <n v="10"/>
    <n v="4.7500000000000001E-2"/>
    <n v="0.01"/>
    <n v="0"/>
    <s v="Simple"/>
    <n v="0.1"/>
    <n v="10"/>
    <n v="5"/>
    <x v="4"/>
  </r>
  <r>
    <s v="N"/>
    <x v="4"/>
    <s v="Female"/>
    <n v="11359.9763545652"/>
    <n v="1.8104206335478601E-2"/>
    <n v="8738.4433496655201"/>
    <x v="4"/>
    <n v="2.5257240441978E-2"/>
    <s v="Indexed"/>
    <n v="1242"/>
    <n v="10"/>
    <n v="4.7500000000000001E-2"/>
    <n v="0.01"/>
    <n v="0"/>
    <s v="Simple"/>
    <n v="0.1"/>
    <n v="10"/>
    <n v="5"/>
    <x v="4"/>
  </r>
  <r>
    <s v="N"/>
    <x v="4"/>
    <s v="Female"/>
    <n v="4369.8200131971998"/>
    <n v="6.9641098448267004E-3"/>
    <n v="3361.4000101516899"/>
    <x v="4"/>
    <n v="9.7156535644667592E-3"/>
    <s v="Fixed"/>
    <n v="1243"/>
    <n v="10"/>
    <n v="4.7500000000000001E-2"/>
    <n v="0.01"/>
    <n v="0"/>
    <s v="Simple"/>
    <n v="0.1"/>
    <n v="10"/>
    <n v="6"/>
    <x v="5"/>
  </r>
  <r>
    <s v="N"/>
    <x v="4"/>
    <s v="Female"/>
    <n v="13109.4600395916"/>
    <n v="2.08923295344801E-2"/>
    <n v="10084.2000304551"/>
    <x v="4"/>
    <n v="2.9146960693400299E-2"/>
    <s v="Indexed"/>
    <n v="1244"/>
    <n v="10"/>
    <n v="4.7500000000000001E-2"/>
    <n v="0.01"/>
    <n v="0"/>
    <s v="Simple"/>
    <n v="0.1"/>
    <n v="10"/>
    <n v="6"/>
    <x v="5"/>
  </r>
  <r>
    <s v="N"/>
    <x v="4"/>
    <s v="Female"/>
    <n v="4882.8990150456302"/>
    <n v="7.7817953598262402E-3"/>
    <n v="3756.0761654197099"/>
    <x v="4"/>
    <n v="1.08564094349847E-2"/>
    <s v="Fixed"/>
    <n v="1245"/>
    <n v="10"/>
    <n v="4.7500000000000001E-2"/>
    <n v="0.01"/>
    <n v="0"/>
    <s v="Simple"/>
    <n v="0.1"/>
    <n v="10"/>
    <n v="7"/>
    <x v="6"/>
  </r>
  <r>
    <s v="N"/>
    <x v="4"/>
    <s v="Female"/>
    <n v="14648.6970451369"/>
    <n v="2.3345386079478701E-2"/>
    <n v="11268.2284962591"/>
    <x v="4"/>
    <n v="3.2569228304954199E-2"/>
    <s v="Indexed"/>
    <n v="1246"/>
    <n v="10"/>
    <n v="4.7500000000000001E-2"/>
    <n v="0.01"/>
    <n v="0"/>
    <s v="Simple"/>
    <n v="0.1"/>
    <n v="10"/>
    <n v="7"/>
    <x v="6"/>
  </r>
  <r>
    <s v="N"/>
    <x v="4"/>
    <s v="Female"/>
    <n v="5281.9785630541801"/>
    <n v="8.4178018316630396E-3"/>
    <n v="4063.0604331186"/>
    <x v="4"/>
    <n v="1.1743704248364999E-2"/>
    <s v="Fixed"/>
    <n v="1247"/>
    <n v="10"/>
    <n v="4.7500000000000001E-2"/>
    <n v="0.01"/>
    <n v="0"/>
    <s v="Simple"/>
    <n v="0.1"/>
    <n v="10"/>
    <n v="8"/>
    <x v="7"/>
  </r>
  <r>
    <s v="N"/>
    <x v="4"/>
    <s v="Female"/>
    <n v="15845.935689162599"/>
    <n v="2.5253405494989101E-2"/>
    <n v="12189.1812993558"/>
    <x v="4"/>
    <n v="3.5231112745095002E-2"/>
    <s v="Indexed"/>
    <n v="1248"/>
    <n v="10"/>
    <n v="4.7500000000000001E-2"/>
    <n v="0.01"/>
    <n v="0"/>
    <s v="Simple"/>
    <n v="0.1"/>
    <n v="10"/>
    <n v="8"/>
    <x v="7"/>
  </r>
  <r>
    <s v="N"/>
    <x v="4"/>
    <s v="Female"/>
    <n v="5532.3443306981198"/>
    <n v="8.8168056125947497E-3"/>
    <n v="4255.6494851524003"/>
    <x v="4"/>
    <n v="1.2300355793619501E-2"/>
    <s v="Fixed"/>
    <n v="1249"/>
    <n v="10"/>
    <n v="4.7500000000000001E-2"/>
    <n v="0.01"/>
    <n v="0"/>
    <s v="Simple"/>
    <n v="0.1"/>
    <n v="10"/>
    <n v="9"/>
    <x v="8"/>
  </r>
  <r>
    <s v="N"/>
    <x v="4"/>
    <s v="Female"/>
    <n v="16597.032992094399"/>
    <n v="2.6450416837784301E-2"/>
    <n v="12766.948455457201"/>
    <x v="4"/>
    <n v="3.69010673808585E-2"/>
    <s v="Indexed"/>
    <n v="1250"/>
    <n v="10"/>
    <n v="4.7500000000000001E-2"/>
    <n v="0.01"/>
    <n v="0"/>
    <s v="Simple"/>
    <n v="0.1"/>
    <n v="10"/>
    <n v="9"/>
    <x v="8"/>
  </r>
  <r>
    <s v="N"/>
    <x v="4"/>
    <s v="Female"/>
    <n v="5614.5307904455703"/>
    <n v="8.9477848135023595E-3"/>
    <n v="4318.8698388042803"/>
    <x v="4"/>
    <n v="1.2483085326686001E-2"/>
    <s v="Fixed"/>
    <n v="1251"/>
    <n v="10"/>
    <n v="4.7500000000000001E-2"/>
    <n v="0.01"/>
    <n v="0"/>
    <s v="Simple"/>
    <n v="0.1"/>
    <n v="10"/>
    <n v="10"/>
    <x v="9"/>
  </r>
  <r>
    <s v="N"/>
    <x v="4"/>
    <s v="Female"/>
    <n v="16843.592371336701"/>
    <n v="2.6843354440507099E-2"/>
    <n v="12956.6095164128"/>
    <x v="4"/>
    <n v="3.7449255980058001E-2"/>
    <s v="Indexed"/>
    <n v="1252"/>
    <n v="10"/>
    <n v="4.7500000000000001E-2"/>
    <n v="0.01"/>
    <n v="0"/>
    <s v="Simple"/>
    <n v="0.1"/>
    <n v="10"/>
    <n v="10"/>
    <x v="9"/>
  </r>
  <r>
    <s v="N"/>
    <x v="4"/>
    <s v="Female"/>
    <n v="13277.8911562132"/>
    <n v="2.1160755417902601E-2"/>
    <n v="10213.7624278563"/>
    <x v="4"/>
    <n v="2.9521442565337799E-2"/>
    <s v="Fixed"/>
    <n v="1253"/>
    <n v="10"/>
    <n v="4.7500000000000001E-2"/>
    <n v="0.01"/>
    <n v="0"/>
    <s v="Simple"/>
    <n v="0.1"/>
    <n v="10"/>
    <n v="12"/>
    <x v="10"/>
  </r>
  <r>
    <s v="N"/>
    <x v="4"/>
    <s v="Female"/>
    <n v="39833.673468639703"/>
    <n v="6.34822662537078E-2"/>
    <n v="30641.287283569"/>
    <x v="4"/>
    <n v="8.8564327696013301E-2"/>
    <s v="Indexed"/>
    <n v="1254"/>
    <n v="10"/>
    <n v="4.7500000000000001E-2"/>
    <n v="0.01"/>
    <n v="0"/>
    <s v="Simple"/>
    <n v="0.1"/>
    <n v="10"/>
    <n v="12"/>
    <x v="10"/>
  </r>
  <r>
    <s v="N"/>
    <x v="4"/>
    <s v="Female"/>
    <n v="13414.7930895628"/>
    <n v="2.1378933763677999E-2"/>
    <n v="10319.071607356"/>
    <x v="4"/>
    <n v="2.98258239249162E-2"/>
    <s v="Fixed"/>
    <n v="1255"/>
    <n v="10"/>
    <n v="4.7500000000000001E-2"/>
    <n v="0.01"/>
    <n v="0"/>
    <s v="Simple"/>
    <n v="0.1"/>
    <n v="10"/>
    <n v="15"/>
    <x v="11"/>
  </r>
  <r>
    <s v="N"/>
    <x v="4"/>
    <s v="Female"/>
    <n v="40244.379268688397"/>
    <n v="6.4136801291033996E-2"/>
    <n v="30957.214822067999"/>
    <x v="4"/>
    <n v="8.9477471774748699E-2"/>
    <s v="Indexed"/>
    <n v="1256"/>
    <n v="10"/>
    <n v="4.7500000000000001E-2"/>
    <n v="0.01"/>
    <n v="0"/>
    <s v="Simple"/>
    <n v="0.1"/>
    <n v="10"/>
    <n v="15"/>
    <x v="11"/>
  </r>
  <r>
    <s v="N"/>
    <x v="4"/>
    <s v="Female"/>
    <n v="14958.0342514979"/>
    <n v="2.3838371666455801E-2"/>
    <n v="11506.180193459901"/>
    <x v="4"/>
    <n v="3.3256994190626298E-2"/>
    <s v="Fixed"/>
    <n v="1257"/>
    <n v="10"/>
    <n v="4.7500000000000001E-2"/>
    <n v="0.01"/>
    <n v="0"/>
    <s v="Simple"/>
    <n v="0.1"/>
    <n v="10"/>
    <n v="20"/>
    <x v="12"/>
  </r>
  <r>
    <s v="N"/>
    <x v="4"/>
    <s v="Female"/>
    <n v="44874.102754493797"/>
    <n v="7.1515114999367399E-2"/>
    <n v="34518.540580379798"/>
    <x v="4"/>
    <n v="9.9770982571878705E-2"/>
    <s v="Indexed"/>
    <n v="1258"/>
    <n v="10"/>
    <n v="4.7500000000000001E-2"/>
    <n v="0.01"/>
    <n v="0"/>
    <s v="Simple"/>
    <n v="0.1"/>
    <n v="10"/>
    <n v="20"/>
    <x v="12"/>
  </r>
  <r>
    <s v="N"/>
    <x v="4"/>
    <s v="Female"/>
    <n v="13977.487592338101"/>
    <n v="2.22756906814853E-2"/>
    <n v="10751.9135325678"/>
    <x v="4"/>
    <n v="3.1076892581081501E-2"/>
    <s v="Fixed"/>
    <n v="1259"/>
    <n v="10"/>
    <n v="4.7500000000000001E-2"/>
    <n v="0.01"/>
    <n v="0"/>
    <s v="Simple"/>
    <n v="0.1"/>
    <n v="10"/>
    <n v="99"/>
    <x v="13"/>
  </r>
  <r>
    <s v="N"/>
    <x v="4"/>
    <s v="Female"/>
    <n v="41932.462777014298"/>
    <n v="6.6827072044455899E-2"/>
    <n v="32255.740597703301"/>
    <x v="4"/>
    <n v="9.3230677743244506E-2"/>
    <s v="Indexed"/>
    <n v="1260"/>
    <n v="10"/>
    <n v="4.7500000000000001E-2"/>
    <n v="0.01"/>
    <n v="0"/>
    <s v="Simple"/>
    <n v="0.1"/>
    <n v="10"/>
    <n v="99"/>
    <x v="13"/>
  </r>
  <r>
    <s v="N"/>
    <x v="4"/>
    <s v="Male"/>
    <n v="1022.49456993936"/>
    <n v="3.2488422774454198E-2"/>
    <n v="786.53428456873996"/>
    <x v="0"/>
    <n v="8.4731654087056799E-3"/>
    <s v="Fixed"/>
    <n v="1261"/>
    <n v="10"/>
    <n v="4.7500000000000001E-2"/>
    <n v="0.01"/>
    <n v="0"/>
    <s v="Simple"/>
    <n v="0.1"/>
    <n v="10"/>
    <n v="1"/>
    <x v="0"/>
  </r>
  <r>
    <s v="N"/>
    <x v="4"/>
    <s v="Male"/>
    <n v="3067.4837098180901"/>
    <n v="9.7465268323362594E-2"/>
    <n v="2359.6028537062198"/>
    <x v="0"/>
    <n v="2.5419496226117E-2"/>
    <s v="Indexed"/>
    <n v="1262"/>
    <n v="10"/>
    <n v="4.7500000000000001E-2"/>
    <n v="0.01"/>
    <n v="0"/>
    <s v="Simple"/>
    <n v="0.1"/>
    <n v="10"/>
    <n v="1"/>
    <x v="0"/>
  </r>
  <r>
    <s v="N"/>
    <x v="4"/>
    <s v="Male"/>
    <n v="554.57521239093205"/>
    <n v="1.7620899406299899E-2"/>
    <n v="426.59631722379402"/>
    <x v="0"/>
    <n v="4.5956307684207201E-3"/>
    <s v="Fixed"/>
    <n v="1263"/>
    <n v="10"/>
    <n v="4.7500000000000001E-2"/>
    <n v="0.01"/>
    <n v="0"/>
    <s v="Simple"/>
    <n v="0.1"/>
    <n v="10"/>
    <n v="2"/>
    <x v="1"/>
  </r>
  <r>
    <s v="N"/>
    <x v="4"/>
    <s v="Male"/>
    <n v="1663.7256371727999"/>
    <n v="5.2862698218899599E-2"/>
    <n v="1279.7889516713799"/>
    <x v="0"/>
    <n v="1.3786892305262199E-2"/>
    <s v="Indexed"/>
    <n v="1264"/>
    <n v="10"/>
    <n v="4.7500000000000001E-2"/>
    <n v="0.01"/>
    <n v="0"/>
    <s v="Simple"/>
    <n v="0.1"/>
    <n v="10"/>
    <n v="2"/>
    <x v="1"/>
  </r>
  <r>
    <s v="N"/>
    <x v="4"/>
    <s v="Male"/>
    <n v="302.66184812433602"/>
    <n v="9.6166829327457397E-3"/>
    <n v="232.81680624948899"/>
    <x v="0"/>
    <n v="2.5080855952263302E-3"/>
    <s v="Fixed"/>
    <n v="1265"/>
    <n v="10"/>
    <n v="4.7500000000000001E-2"/>
    <n v="0.01"/>
    <n v="0"/>
    <s v="Simple"/>
    <n v="0.1"/>
    <n v="10"/>
    <n v="3"/>
    <x v="2"/>
  </r>
  <r>
    <s v="N"/>
    <x v="4"/>
    <s v="Male"/>
    <n v="907.98554437300697"/>
    <n v="2.8850048798237202E-2"/>
    <n v="698.45041874846697"/>
    <x v="0"/>
    <n v="7.5242567856789802E-3"/>
    <s v="Indexed"/>
    <n v="1266"/>
    <n v="10"/>
    <n v="4.7500000000000001E-2"/>
    <n v="0.01"/>
    <n v="0"/>
    <s v="Simple"/>
    <n v="0.1"/>
    <n v="10"/>
    <n v="3"/>
    <x v="2"/>
  </r>
  <r>
    <s v="N"/>
    <x v="4"/>
    <s v="Male"/>
    <n v="370.70821473751101"/>
    <n v="1.17787669102924E-2"/>
    <n v="285.16016518270101"/>
    <x v="0"/>
    <n v="3.0719693915080499E-3"/>
    <s v="Fixed"/>
    <n v="1267"/>
    <n v="10"/>
    <n v="4.7500000000000001E-2"/>
    <n v="0.01"/>
    <n v="0"/>
    <s v="Simple"/>
    <n v="0.1"/>
    <n v="10"/>
    <n v="4"/>
    <x v="3"/>
  </r>
  <r>
    <s v="N"/>
    <x v="4"/>
    <s v="Male"/>
    <n v="1112.12464421253"/>
    <n v="3.5336300730877103E-2"/>
    <n v="855.480495548102"/>
    <x v="0"/>
    <n v="9.2159081745241608E-3"/>
    <s v="Indexed"/>
    <n v="1268"/>
    <n v="10"/>
    <n v="4.7500000000000001E-2"/>
    <n v="0.01"/>
    <n v="0"/>
    <s v="Simple"/>
    <n v="0.1"/>
    <n v="10"/>
    <n v="4"/>
    <x v="3"/>
  </r>
  <r>
    <s v="N"/>
    <x v="4"/>
    <s v="Male"/>
    <n v="454.579026087572"/>
    <n v="1.44436518472744E-2"/>
    <n v="349.676173913517"/>
    <x v="0"/>
    <n v="3.7669865372456199E-3"/>
    <s v="Fixed"/>
    <n v="1269"/>
    <n v="10"/>
    <n v="4.7500000000000001E-2"/>
    <n v="0.01"/>
    <n v="0"/>
    <s v="Simple"/>
    <n v="0.1"/>
    <n v="10"/>
    <n v="5"/>
    <x v="4"/>
  </r>
  <r>
    <s v="N"/>
    <x v="4"/>
    <s v="Male"/>
    <n v="1363.7370782627199"/>
    <n v="4.3330955541823098E-2"/>
    <n v="1049.0285217405501"/>
    <x v="0"/>
    <n v="1.13009596117369E-2"/>
    <s v="Indexed"/>
    <n v="1270"/>
    <n v="10"/>
    <n v="4.7500000000000001E-2"/>
    <n v="0.01"/>
    <n v="0"/>
    <s v="Simple"/>
    <n v="0.1"/>
    <n v="10"/>
    <n v="5"/>
    <x v="4"/>
  </r>
  <r>
    <s v="N"/>
    <x v="4"/>
    <s v="Male"/>
    <n v="543.41077046958105"/>
    <n v="1.7266163919339599E-2"/>
    <n v="418.00828497660098"/>
    <x v="0"/>
    <n v="4.5031137361776002E-3"/>
    <s v="Fixed"/>
    <n v="1271"/>
    <n v="10"/>
    <n v="4.7500000000000001E-2"/>
    <n v="0.01"/>
    <n v="0"/>
    <s v="Simple"/>
    <n v="0.1"/>
    <n v="10"/>
    <n v="6"/>
    <x v="5"/>
  </r>
  <r>
    <s v="N"/>
    <x v="4"/>
    <s v="Male"/>
    <n v="1630.2323114087401"/>
    <n v="5.1798491758018698E-2"/>
    <n v="1254.0248549298001"/>
    <x v="0"/>
    <n v="1.35093412085328E-2"/>
    <s v="Indexed"/>
    <n v="1272"/>
    <n v="10"/>
    <n v="4.7500000000000001E-2"/>
    <n v="0.01"/>
    <n v="0"/>
    <s v="Simple"/>
    <n v="0.1"/>
    <n v="10"/>
    <n v="6"/>
    <x v="5"/>
  </r>
  <r>
    <s v="N"/>
    <x v="4"/>
    <s v="Male"/>
    <n v="633.11412438504203"/>
    <n v="2.0116370240205201E-2"/>
    <n v="487.01086491157002"/>
    <x v="0"/>
    <n v="5.2464637526832497E-3"/>
    <s v="Fixed"/>
    <n v="1273"/>
    <n v="10"/>
    <n v="4.7500000000000001E-2"/>
    <n v="0.01"/>
    <n v="0"/>
    <s v="Simple"/>
    <n v="0.1"/>
    <n v="10"/>
    <n v="7"/>
    <x v="6"/>
  </r>
  <r>
    <s v="N"/>
    <x v="4"/>
    <s v="Male"/>
    <n v="1899.34237315512"/>
    <n v="6.0349110720615599E-2"/>
    <n v="1461.0325947347101"/>
    <x v="0"/>
    <n v="1.5739391258049799E-2"/>
    <s v="Indexed"/>
    <n v="1274"/>
    <n v="10"/>
    <n v="4.7500000000000001E-2"/>
    <n v="0.01"/>
    <n v="0"/>
    <s v="Simple"/>
    <n v="0.1"/>
    <n v="10"/>
    <n v="7"/>
    <x v="6"/>
  </r>
  <r>
    <s v="N"/>
    <x v="4"/>
    <s v="Male"/>
    <n v="718.822698303229"/>
    <n v="2.2839647670436201E-2"/>
    <n v="552.94053715633004"/>
    <x v="0"/>
    <n v="5.95670999271575E-3"/>
    <s v="Fixed"/>
    <n v="1275"/>
    <n v="10"/>
    <n v="4.7500000000000001E-2"/>
    <n v="0.01"/>
    <n v="0"/>
    <s v="Simple"/>
    <n v="0.1"/>
    <n v="10"/>
    <n v="8"/>
    <x v="7"/>
  </r>
  <r>
    <s v="N"/>
    <x v="4"/>
    <s v="Male"/>
    <n v="2156.4680949096901"/>
    <n v="6.8518943011308606E-2"/>
    <n v="1658.8216114689901"/>
    <x v="0"/>
    <n v="1.7870129978147201E-2"/>
    <s v="Indexed"/>
    <n v="1276"/>
    <n v="10"/>
    <n v="4.7500000000000001E-2"/>
    <n v="0.01"/>
    <n v="0"/>
    <s v="Simple"/>
    <n v="0.1"/>
    <n v="10"/>
    <n v="8"/>
    <x v="7"/>
  </r>
  <r>
    <s v="N"/>
    <x v="4"/>
    <s v="Male"/>
    <n v="795.37083643468304"/>
    <n v="2.5271864278060299E-2"/>
    <n v="611.82372033437196"/>
    <x v="0"/>
    <n v="6.5910459150617497E-3"/>
    <s v="Fixed"/>
    <n v="1277"/>
    <n v="10"/>
    <n v="4.7500000000000001E-2"/>
    <n v="0.01"/>
    <n v="0"/>
    <s v="Simple"/>
    <n v="0.1"/>
    <n v="10"/>
    <n v="9"/>
    <x v="8"/>
  </r>
  <r>
    <s v="N"/>
    <x v="4"/>
    <s v="Male"/>
    <n v="2386.11250930405"/>
    <n v="7.5815592834181003E-2"/>
    <n v="1835.47116100312"/>
    <x v="0"/>
    <n v="1.9773137745185299E-2"/>
    <s v="Indexed"/>
    <n v="1278"/>
    <n v="10"/>
    <n v="4.7500000000000001E-2"/>
    <n v="0.01"/>
    <n v="0"/>
    <s v="Simple"/>
    <n v="0.1"/>
    <n v="10"/>
    <n v="9"/>
    <x v="8"/>
  </r>
  <r>
    <s v="N"/>
    <x v="4"/>
    <s v="Male"/>
    <n v="857.88153297368001"/>
    <n v="2.7258059605439901E-2"/>
    <n v="659.90887151821505"/>
    <x v="0"/>
    <n v="7.1090569511690002E-3"/>
    <s v="Fixed"/>
    <n v="1279"/>
    <n v="10"/>
    <n v="4.7500000000000001E-2"/>
    <n v="0.01"/>
    <n v="0"/>
    <s v="Simple"/>
    <n v="0.1"/>
    <n v="10"/>
    <n v="10"/>
    <x v="9"/>
  </r>
  <r>
    <s v="N"/>
    <x v="4"/>
    <s v="Male"/>
    <n v="2573.6445989210401"/>
    <n v="8.1774178816319695E-2"/>
    <n v="1979.72661455465"/>
    <x v="0"/>
    <n v="2.1327170853507001E-2"/>
    <s v="Indexed"/>
    <n v="1280"/>
    <n v="10"/>
    <n v="4.7500000000000001E-2"/>
    <n v="0.01"/>
    <n v="0"/>
    <s v="Simple"/>
    <n v="0.1"/>
    <n v="10"/>
    <n v="10"/>
    <x v="9"/>
  </r>
  <r>
    <s v="N"/>
    <x v="4"/>
    <s v="Male"/>
    <n v="3080.4332484005599"/>
    <n v="9.7876722913509004E-2"/>
    <n v="2369.5640372312"/>
    <x v="0"/>
    <n v="2.5526805923010699E-2"/>
    <s v="Fixed"/>
    <n v="1281"/>
    <n v="10"/>
    <n v="4.7500000000000001E-2"/>
    <n v="0.01"/>
    <n v="0"/>
    <s v="Simple"/>
    <n v="0.1"/>
    <n v="10"/>
    <n v="12"/>
    <x v="10"/>
  </r>
  <r>
    <s v="N"/>
    <x v="4"/>
    <s v="Male"/>
    <n v="9241.2997452016698"/>
    <n v="0.293630168740527"/>
    <n v="7108.69211169359"/>
    <x v="0"/>
    <n v="7.6580417769032197E-2"/>
    <s v="Indexed"/>
    <n v="1282"/>
    <n v="10"/>
    <n v="4.7500000000000001E-2"/>
    <n v="0.01"/>
    <n v="0"/>
    <s v="Simple"/>
    <n v="0.1"/>
    <n v="10"/>
    <n v="12"/>
    <x v="10"/>
  </r>
  <r>
    <s v="N"/>
    <x v="4"/>
    <s v="Male"/>
    <n v="2740.8170548471899"/>
    <n v="8.7085864163161802E-2"/>
    <n v="2108.3208114209101"/>
    <x v="0"/>
    <n v="2.2712488597469001E-2"/>
    <s v="Fixed"/>
    <n v="1283"/>
    <n v="10"/>
    <n v="4.7500000000000001E-2"/>
    <n v="0.01"/>
    <n v="0"/>
    <s v="Simple"/>
    <n v="0.1"/>
    <n v="10"/>
    <n v="15"/>
    <x v="11"/>
  </r>
  <r>
    <s v="N"/>
    <x v="4"/>
    <s v="Male"/>
    <n v="8222.4511645415605"/>
    <n v="0.26125759248948499"/>
    <n v="6324.9624342627403"/>
    <x v="0"/>
    <n v="6.8137465792406995E-2"/>
    <s v="Indexed"/>
    <n v="1284"/>
    <n v="10"/>
    <n v="4.7500000000000001E-2"/>
    <n v="0.01"/>
    <n v="0"/>
    <s v="Simple"/>
    <n v="0.1"/>
    <n v="10"/>
    <n v="15"/>
    <x v="11"/>
  </r>
  <r>
    <s v="N"/>
    <x v="4"/>
    <s v="Male"/>
    <n v="4293.7816583595804"/>
    <n v="0.13642927592882501"/>
    <n v="3302.9089679689"/>
    <x v="0"/>
    <n v="3.5581530982902697E-2"/>
    <s v="Fixed"/>
    <n v="1285"/>
    <n v="10"/>
    <n v="4.7500000000000001E-2"/>
    <n v="0.01"/>
    <n v="0"/>
    <s v="Simple"/>
    <n v="0.1"/>
    <n v="10"/>
    <n v="20"/>
    <x v="12"/>
  </r>
  <r>
    <s v="N"/>
    <x v="4"/>
    <s v="Male"/>
    <n v="12881.3449750787"/>
    <n v="0.40928782778647599"/>
    <n v="9908.7269039067105"/>
    <x v="0"/>
    <n v="0.106744592948708"/>
    <s v="Indexed"/>
    <n v="1286"/>
    <n v="10"/>
    <n v="4.7500000000000001E-2"/>
    <n v="0.01"/>
    <n v="0"/>
    <s v="Simple"/>
    <n v="0.1"/>
    <n v="10"/>
    <n v="20"/>
    <x v="12"/>
  </r>
  <r>
    <s v="N"/>
    <x v="4"/>
    <s v="Male"/>
    <n v="13799.961541820699"/>
    <n v="0.43847566336559302"/>
    <n v="10615.3550321697"/>
    <x v="0"/>
    <n v="0.114356946447704"/>
    <s v="Fixed"/>
    <n v="1287"/>
    <n v="10"/>
    <n v="4.7500000000000001E-2"/>
    <n v="0.01"/>
    <n v="0"/>
    <s v="Simple"/>
    <n v="0.1"/>
    <n v="10"/>
    <n v="99"/>
    <x v="13"/>
  </r>
  <r>
    <s v="N"/>
    <x v="4"/>
    <s v="Male"/>
    <n v="41399.884625462"/>
    <n v="1.3154269900967801"/>
    <n v="31846.065096509199"/>
    <x v="0"/>
    <n v="0.343070839343111"/>
    <s v="Indexed"/>
    <n v="1288"/>
    <n v="10"/>
    <n v="4.7500000000000001E-2"/>
    <n v="0.01"/>
    <n v="0"/>
    <s v="Simple"/>
    <n v="0.1"/>
    <n v="10"/>
    <n v="99"/>
    <x v="13"/>
  </r>
  <r>
    <s v="N"/>
    <x v="4"/>
    <s v="Male"/>
    <n v="12155.951413884201"/>
    <n v="9.2876804227558604E-2"/>
    <n v="9350.7318568340106"/>
    <x v="1"/>
    <n v="1.7592851639923999E-2"/>
    <s v="Fixed"/>
    <n v="1289"/>
    <n v="10"/>
    <n v="4.7500000000000001E-2"/>
    <n v="0.01"/>
    <n v="0"/>
    <s v="Simple"/>
    <n v="0.1"/>
    <n v="10"/>
    <n v="1"/>
    <x v="0"/>
  </r>
  <r>
    <s v="N"/>
    <x v="4"/>
    <s v="Male"/>
    <n v="36467.854241652603"/>
    <n v="0.27863041268267602"/>
    <n v="28052.195570502001"/>
    <x v="1"/>
    <n v="5.2778554919771903E-2"/>
    <s v="Indexed"/>
    <n v="1290"/>
    <n v="10"/>
    <n v="4.7500000000000001E-2"/>
    <n v="0.01"/>
    <n v="0"/>
    <s v="Simple"/>
    <n v="0.1"/>
    <n v="10"/>
    <n v="1"/>
    <x v="0"/>
  </r>
  <r>
    <s v="N"/>
    <x v="4"/>
    <s v="Male"/>
    <n v="6167.1854813261598"/>
    <n v="4.7120003945552699E-2"/>
    <n v="4743.9888317893501"/>
    <x v="1"/>
    <n v="8.9255357737725305E-3"/>
    <s v="Fixed"/>
    <n v="1291"/>
    <n v="10"/>
    <n v="4.7500000000000001E-2"/>
    <n v="0.01"/>
    <n v="0"/>
    <s v="Simple"/>
    <n v="0.1"/>
    <n v="10"/>
    <n v="2"/>
    <x v="1"/>
  </r>
  <r>
    <s v="N"/>
    <x v="4"/>
    <s v="Male"/>
    <n v="18501.556443978501"/>
    <n v="0.141360011836658"/>
    <n v="14231.9664953681"/>
    <x v="1"/>
    <n v="2.6776607321317598E-2"/>
    <s v="Indexed"/>
    <n v="1292"/>
    <n v="10"/>
    <n v="4.7500000000000001E-2"/>
    <n v="0.01"/>
    <n v="0"/>
    <s v="Simple"/>
    <n v="0.1"/>
    <n v="10"/>
    <n v="2"/>
    <x v="1"/>
  </r>
  <r>
    <s v="N"/>
    <x v="4"/>
    <s v="Male"/>
    <n v="3179.3190474171302"/>
    <n v="2.42913929720583E-2"/>
    <n v="2445.6300364747199"/>
    <x v="1"/>
    <n v="4.6013089730935E-3"/>
    <s v="Fixed"/>
    <n v="1293"/>
    <n v="10"/>
    <n v="4.7500000000000001E-2"/>
    <n v="0.01"/>
    <n v="0"/>
    <s v="Simple"/>
    <n v="0.1"/>
    <n v="10"/>
    <n v="3"/>
    <x v="2"/>
  </r>
  <r>
    <s v="N"/>
    <x v="4"/>
    <s v="Male"/>
    <n v="9537.9571422514"/>
    <n v="7.2874178916174898E-2"/>
    <n v="7336.8901094241501"/>
    <x v="1"/>
    <n v="1.38039269192805E-2"/>
    <s v="Indexed"/>
    <n v="1294"/>
    <n v="10"/>
    <n v="4.7500000000000001E-2"/>
    <n v="0.01"/>
    <n v="0"/>
    <s v="Simple"/>
    <n v="0.1"/>
    <n v="10"/>
    <n v="3"/>
    <x v="2"/>
  </r>
  <r>
    <s v="N"/>
    <x v="4"/>
    <s v="Male"/>
    <n v="3845.4915809117201"/>
    <n v="2.9381243520859E-2"/>
    <n v="2958.0704468551698"/>
    <x v="1"/>
    <n v="5.5654354449199998E-3"/>
    <s v="Fixed"/>
    <n v="1295"/>
    <n v="10"/>
    <n v="4.7500000000000001E-2"/>
    <n v="0.01"/>
    <n v="0"/>
    <s v="Simple"/>
    <n v="0.1"/>
    <n v="10"/>
    <n v="4"/>
    <x v="3"/>
  </r>
  <r>
    <s v="N"/>
    <x v="4"/>
    <s v="Male"/>
    <n v="11536.474742735199"/>
    <n v="8.8143730562577099E-2"/>
    <n v="8874.2113405655109"/>
    <x v="1"/>
    <n v="1.6696306334759999E-2"/>
    <s v="Indexed"/>
    <n v="1296"/>
    <n v="10"/>
    <n v="4.7500000000000001E-2"/>
    <n v="0.01"/>
    <n v="0"/>
    <s v="Simple"/>
    <n v="0.1"/>
    <n v="10"/>
    <n v="4"/>
    <x v="3"/>
  </r>
  <r>
    <s v="N"/>
    <x v="4"/>
    <s v="Male"/>
    <n v="4642.5770519408597"/>
    <n v="3.5471326372033402E-2"/>
    <n v="3571.21311687759"/>
    <x v="1"/>
    <n v="6.7190272913087504E-3"/>
    <s v="Fixed"/>
    <n v="1297"/>
    <n v="10"/>
    <n v="4.7500000000000001E-2"/>
    <n v="0.01"/>
    <n v="0"/>
    <s v="Simple"/>
    <n v="0.1"/>
    <n v="10"/>
    <n v="5"/>
    <x v="4"/>
  </r>
  <r>
    <s v="N"/>
    <x v="4"/>
    <s v="Male"/>
    <n v="13927.731155822599"/>
    <n v="0.1064139791161"/>
    <n v="10713.6393506328"/>
    <x v="1"/>
    <n v="2.01570818739263E-2"/>
    <s v="Indexed"/>
    <n v="1298"/>
    <n v="10"/>
    <n v="4.7500000000000001E-2"/>
    <n v="0.01"/>
    <n v="0"/>
    <s v="Simple"/>
    <n v="0.1"/>
    <n v="10"/>
    <n v="5"/>
    <x v="4"/>
  </r>
  <r>
    <s v="N"/>
    <x v="4"/>
    <s v="Male"/>
    <n v="5445.8394683732704"/>
    <n v="4.1608603797240698E-2"/>
    <n v="4189.1072833640501"/>
    <x v="1"/>
    <n v="7.8815587986395003E-3"/>
    <s v="Fixed"/>
    <n v="1299"/>
    <n v="10"/>
    <n v="4.7500000000000001E-2"/>
    <n v="0.01"/>
    <n v="0"/>
    <s v="Simple"/>
    <n v="0.1"/>
    <n v="10"/>
    <n v="6"/>
    <x v="5"/>
  </r>
  <r>
    <s v="N"/>
    <x v="4"/>
    <s v="Male"/>
    <n v="16337.518405119799"/>
    <n v="0.124825811391722"/>
    <n v="12567.321850092199"/>
    <x v="1"/>
    <n v="2.3644676395918499E-2"/>
    <s v="Indexed"/>
    <n v="1300"/>
    <n v="10"/>
    <n v="4.7500000000000001E-2"/>
    <n v="0.01"/>
    <n v="0"/>
    <s v="Simple"/>
    <n v="0.1"/>
    <n v="10"/>
    <n v="6"/>
    <x v="5"/>
  </r>
  <r>
    <s v="N"/>
    <x v="4"/>
    <s v="Male"/>
    <n v="6204.0284765670103"/>
    <n v="4.74015006001242E-2"/>
    <n v="4772.3295973592403"/>
    <x v="1"/>
    <n v="8.9788572561619994E-3"/>
    <s v="Fixed"/>
    <n v="1301"/>
    <n v="10"/>
    <n v="4.7500000000000001E-2"/>
    <n v="0.01"/>
    <n v="0"/>
    <s v="Simple"/>
    <n v="0.1"/>
    <n v="10"/>
    <n v="7"/>
    <x v="6"/>
  </r>
  <r>
    <s v="N"/>
    <x v="4"/>
    <s v="Male"/>
    <n v="18612.085429701001"/>
    <n v="0.142204501800373"/>
    <n v="14316.9887920777"/>
    <x v="1"/>
    <n v="2.6936571768486E-2"/>
    <s v="Indexed"/>
    <n v="1302"/>
    <n v="10"/>
    <n v="4.7500000000000001E-2"/>
    <n v="0.01"/>
    <n v="0"/>
    <s v="Simple"/>
    <n v="0.1"/>
    <n v="10"/>
    <n v="7"/>
    <x v="6"/>
  </r>
  <r>
    <s v="N"/>
    <x v="4"/>
    <s v="Male"/>
    <n v="6862.8347629401396"/>
    <n v="5.2435069787763001E-2"/>
    <n v="5279.1036638001096"/>
    <x v="1"/>
    <n v="9.9323228353657492E-3"/>
    <s v="Fixed"/>
    <n v="1303"/>
    <n v="10"/>
    <n v="4.7500000000000001E-2"/>
    <n v="0.01"/>
    <n v="0"/>
    <s v="Simple"/>
    <n v="0.1"/>
    <n v="10"/>
    <n v="8"/>
    <x v="7"/>
  </r>
  <r>
    <s v="N"/>
    <x v="4"/>
    <s v="Male"/>
    <n v="20588.504288820401"/>
    <n v="0.15730520936328901"/>
    <n v="15837.3109914003"/>
    <x v="1"/>
    <n v="2.9796968506097199E-2"/>
    <s v="Indexed"/>
    <n v="1304"/>
    <n v="10"/>
    <n v="4.7500000000000001E-2"/>
    <n v="0.01"/>
    <n v="0"/>
    <s v="Simple"/>
    <n v="0.1"/>
    <n v="10"/>
    <n v="8"/>
    <x v="7"/>
  </r>
  <r>
    <s v="N"/>
    <x v="4"/>
    <s v="Male"/>
    <n v="7372.3841717997502"/>
    <n v="5.6328250920164399E-2"/>
    <n v="5671.0647475382702"/>
    <x v="1"/>
    <n v="1.0669774545072201E-2"/>
    <s v="Fixed"/>
    <n v="1305"/>
    <n v="10"/>
    <n v="4.7500000000000001E-2"/>
    <n v="0.01"/>
    <n v="0"/>
    <s v="Simple"/>
    <n v="0.1"/>
    <n v="10"/>
    <n v="9"/>
    <x v="8"/>
  </r>
  <r>
    <s v="N"/>
    <x v="4"/>
    <s v="Male"/>
    <n v="22117.152515399201"/>
    <n v="0.16898475276049299"/>
    <n v="17013.194242614802"/>
    <x v="1"/>
    <n v="3.2009323635216698E-2"/>
    <s v="Indexed"/>
    <n v="1306"/>
    <n v="10"/>
    <n v="4.7500000000000001E-2"/>
    <n v="0.01"/>
    <n v="0"/>
    <s v="Simple"/>
    <n v="0.1"/>
    <n v="10"/>
    <n v="9"/>
    <x v="8"/>
  </r>
  <r>
    <s v="N"/>
    <x v="4"/>
    <s v="Male"/>
    <n v="7694.6987923127899"/>
    <n v="5.8790876089501398E-2"/>
    <n v="5918.99907100984"/>
    <x v="1"/>
    <n v="1.11362483822075E-2"/>
    <s v="Fixed"/>
    <n v="1307"/>
    <n v="10"/>
    <n v="4.7500000000000001E-2"/>
    <n v="0.01"/>
    <n v="0"/>
    <s v="Simple"/>
    <n v="0.1"/>
    <n v="10"/>
    <n v="10"/>
    <x v="9"/>
  </r>
  <r>
    <s v="N"/>
    <x v="4"/>
    <s v="Male"/>
    <n v="23084.0963769384"/>
    <n v="0.176372628268504"/>
    <n v="17756.997213029499"/>
    <x v="1"/>
    <n v="3.3408745146622502E-2"/>
    <s v="Indexed"/>
    <n v="1308"/>
    <n v="10"/>
    <n v="4.7500000000000001E-2"/>
    <n v="0.01"/>
    <n v="0"/>
    <s v="Simple"/>
    <n v="0.1"/>
    <n v="10"/>
    <n v="10"/>
    <x v="9"/>
  </r>
  <r>
    <s v="N"/>
    <x v="4"/>
    <s v="Male"/>
    <n v="21863.115181636102"/>
    <n v="0.16704379602982899"/>
    <n v="16817.780908950899"/>
    <x v="1"/>
    <n v="3.1641664949217697E-2"/>
    <s v="Fixed"/>
    <n v="1309"/>
    <n v="10"/>
    <n v="4.7500000000000001E-2"/>
    <n v="0.01"/>
    <n v="0"/>
    <s v="Simple"/>
    <n v="0.1"/>
    <n v="10"/>
    <n v="12"/>
    <x v="10"/>
  </r>
  <r>
    <s v="N"/>
    <x v="4"/>
    <s v="Male"/>
    <n v="65589.345544908399"/>
    <n v="0.50113138808948599"/>
    <n v="50453.342726852599"/>
    <x v="1"/>
    <n v="9.4924994847653196E-2"/>
    <s v="Indexed"/>
    <n v="1310"/>
    <n v="10"/>
    <n v="4.7500000000000001E-2"/>
    <n v="0.01"/>
    <n v="0"/>
    <s v="Simple"/>
    <n v="0.1"/>
    <n v="10"/>
    <n v="12"/>
    <x v="10"/>
  </r>
  <r>
    <s v="N"/>
    <x v="4"/>
    <s v="Male"/>
    <n v="20729.331930165499"/>
    <n v="0.158381194354484"/>
    <n v="15945.639946281201"/>
    <x v="1"/>
    <n v="3.0000783058873E-2"/>
    <s v="Fixed"/>
    <n v="1311"/>
    <n v="10"/>
    <n v="4.7500000000000001E-2"/>
    <n v="0.01"/>
    <n v="0"/>
    <s v="Simple"/>
    <n v="0.1"/>
    <n v="10"/>
    <n v="15"/>
    <x v="11"/>
  </r>
  <r>
    <s v="N"/>
    <x v="4"/>
    <s v="Male"/>
    <n v="62187.995790496498"/>
    <n v="0.475143583063452"/>
    <n v="47836.919838843503"/>
    <x v="1"/>
    <n v="9.0002349176619006E-2"/>
    <s v="Indexed"/>
    <n v="1312"/>
    <n v="10"/>
    <n v="4.7500000000000001E-2"/>
    <n v="0.01"/>
    <n v="0"/>
    <s v="Simple"/>
    <n v="0.1"/>
    <n v="10"/>
    <n v="15"/>
    <x v="11"/>
  </r>
  <r>
    <s v="N"/>
    <x v="4"/>
    <s v="Male"/>
    <n v="26958.6988981092"/>
    <n v="0.205976292150162"/>
    <n v="20737.460690853299"/>
    <x v="1"/>
    <n v="3.9016311761340801E-2"/>
    <s v="Fixed"/>
    <n v="1313"/>
    <n v="10"/>
    <n v="4.7500000000000001E-2"/>
    <n v="0.01"/>
    <n v="0"/>
    <s v="Simple"/>
    <n v="0.1"/>
    <n v="10"/>
    <n v="20"/>
    <x v="12"/>
  </r>
  <r>
    <s v="N"/>
    <x v="4"/>
    <s v="Male"/>
    <n v="80876.096694327702"/>
    <n v="0.617928876450486"/>
    <n v="62212.382072559798"/>
    <x v="1"/>
    <n v="0.11704893528402199"/>
    <s v="Indexed"/>
    <n v="1314"/>
    <n v="10"/>
    <n v="4.7500000000000001E-2"/>
    <n v="0.01"/>
    <n v="0"/>
    <s v="Simple"/>
    <n v="0.1"/>
    <n v="10"/>
    <n v="20"/>
    <x v="12"/>
  </r>
  <r>
    <s v="N"/>
    <x v="4"/>
    <s v="Male"/>
    <n v="39618.467642991003"/>
    <n v="0.302702481919363"/>
    <n v="30475.7443407623"/>
    <x v="1"/>
    <n v="5.7338319290102698E-2"/>
    <s v="Fixed"/>
    <n v="1315"/>
    <n v="10"/>
    <n v="4.7500000000000001E-2"/>
    <n v="0.01"/>
    <n v="0"/>
    <s v="Simple"/>
    <n v="0.1"/>
    <n v="10"/>
    <n v="99"/>
    <x v="13"/>
  </r>
  <r>
    <s v="N"/>
    <x v="4"/>
    <s v="Male"/>
    <n v="118855.402928973"/>
    <n v="0.90810744575808799"/>
    <n v="91427.233022286906"/>
    <x v="1"/>
    <n v="0.17201495787030799"/>
    <s v="Indexed"/>
    <n v="1316"/>
    <n v="10"/>
    <n v="4.7500000000000001E-2"/>
    <n v="0.01"/>
    <n v="0"/>
    <s v="Simple"/>
    <n v="0.1"/>
    <n v="10"/>
    <n v="99"/>
    <x v="13"/>
  </r>
  <r>
    <s v="N"/>
    <x v="4"/>
    <s v="Male"/>
    <n v="22053.9647701961"/>
    <n v="7.8921602021626402E-2"/>
    <n v="16964.588284766302"/>
    <x v="2"/>
    <n v="2.42536338375181E-2"/>
    <s v="Fixed"/>
    <n v="1317"/>
    <n v="10"/>
    <n v="4.7500000000000001E-2"/>
    <n v="0.01"/>
    <n v="0"/>
    <s v="Simple"/>
    <n v="0.1"/>
    <n v="10"/>
    <n v="1"/>
    <x v="0"/>
  </r>
  <r>
    <s v="N"/>
    <x v="4"/>
    <s v="Male"/>
    <n v="66161.894310588395"/>
    <n v="0.23676480606487901"/>
    <n v="50893.764854298803"/>
    <x v="2"/>
    <n v="7.2760901512554405E-2"/>
    <s v="Indexed"/>
    <n v="1318"/>
    <n v="10"/>
    <n v="4.7500000000000001E-2"/>
    <n v="0.01"/>
    <n v="0"/>
    <s v="Simple"/>
    <n v="0.1"/>
    <n v="10"/>
    <n v="1"/>
    <x v="0"/>
  </r>
  <r>
    <s v="N"/>
    <x v="4"/>
    <s v="Male"/>
    <n v="10316.126529053199"/>
    <n v="3.6916955332718597E-2"/>
    <n v="7935.4819454255403"/>
    <x v="2"/>
    <n v="1.13450600862159E-2"/>
    <s v="Fixed"/>
    <n v="1319"/>
    <n v="10"/>
    <n v="4.7500000000000001E-2"/>
    <n v="0.01"/>
    <n v="0"/>
    <s v="Simple"/>
    <n v="0.1"/>
    <n v="10"/>
    <n v="2"/>
    <x v="1"/>
  </r>
  <r>
    <s v="N"/>
    <x v="4"/>
    <s v="Male"/>
    <n v="30948.379587159601"/>
    <n v="0.11075086599815601"/>
    <n v="23806.445836276602"/>
    <x v="2"/>
    <n v="3.4035180258647602E-2"/>
    <s v="Indexed"/>
    <n v="1320"/>
    <n v="10"/>
    <n v="4.7500000000000001E-2"/>
    <n v="0.01"/>
    <n v="0"/>
    <s v="Simple"/>
    <n v="0.1"/>
    <n v="10"/>
    <n v="2"/>
    <x v="1"/>
  </r>
  <r>
    <s v="N"/>
    <x v="4"/>
    <s v="Male"/>
    <n v="4940.4778051023904"/>
    <n v="1.7679833408362801E-2"/>
    <n v="3800.3675423864602"/>
    <x v="2"/>
    <n v="5.4332425446362497E-3"/>
    <s v="Fixed"/>
    <n v="1321"/>
    <n v="10"/>
    <n v="4.7500000000000001E-2"/>
    <n v="0.01"/>
    <n v="0"/>
    <s v="Simple"/>
    <n v="0.1"/>
    <n v="10"/>
    <n v="3"/>
    <x v="2"/>
  </r>
  <r>
    <s v="N"/>
    <x v="4"/>
    <s v="Male"/>
    <n v="14821.4334153072"/>
    <n v="5.3039500225088403E-2"/>
    <n v="11401.1026271594"/>
    <x v="2"/>
    <n v="1.62997276339088E-2"/>
    <s v="Indexed"/>
    <n v="1322"/>
    <n v="10"/>
    <n v="4.7500000000000001E-2"/>
    <n v="0.01"/>
    <n v="0"/>
    <s v="Simple"/>
    <n v="0.1"/>
    <n v="10"/>
    <n v="3"/>
    <x v="2"/>
  </r>
  <r>
    <s v="N"/>
    <x v="4"/>
    <s v="Male"/>
    <n v="5939.9046039089199"/>
    <n v="2.12563496895419E-2"/>
    <n v="4569.1573876222501"/>
    <x v="2"/>
    <n v="6.5323524724082496E-3"/>
    <s v="Fixed"/>
    <n v="1323"/>
    <n v="10"/>
    <n v="4.7500000000000001E-2"/>
    <n v="0.01"/>
    <n v="0"/>
    <s v="Simple"/>
    <n v="0.1"/>
    <n v="10"/>
    <n v="4"/>
    <x v="3"/>
  </r>
  <r>
    <s v="N"/>
    <x v="4"/>
    <s v="Male"/>
    <n v="17819.7138117268"/>
    <n v="6.3769049068625697E-2"/>
    <n v="13707.472162866699"/>
    <x v="2"/>
    <n v="1.95970574172247E-2"/>
    <s v="Indexed"/>
    <n v="1324"/>
    <n v="10"/>
    <n v="4.7500000000000001E-2"/>
    <n v="0.01"/>
    <n v="0"/>
    <s v="Simple"/>
    <n v="0.1"/>
    <n v="10"/>
    <n v="4"/>
    <x v="3"/>
  </r>
  <r>
    <s v="N"/>
    <x v="4"/>
    <s v="Male"/>
    <n v="7118.0208033056397"/>
    <n v="2.54723180559044E-2"/>
    <n v="5475.4006179274102"/>
    <x v="2"/>
    <n v="7.8279743352322496E-3"/>
    <s v="Fixed"/>
    <n v="1325"/>
    <n v="10"/>
    <n v="4.7500000000000001E-2"/>
    <n v="0.01"/>
    <n v="0"/>
    <s v="Simple"/>
    <n v="0.1"/>
    <n v="10"/>
    <n v="5"/>
    <x v="4"/>
  </r>
  <r>
    <s v="N"/>
    <x v="4"/>
    <s v="Male"/>
    <n v="21354.0624099169"/>
    <n v="7.6416954167713103E-2"/>
    <n v="16426.2018537822"/>
    <x v="2"/>
    <n v="2.3483923005696801E-2"/>
    <s v="Indexed"/>
    <n v="1326"/>
    <n v="10"/>
    <n v="4.7500000000000001E-2"/>
    <n v="0.01"/>
    <n v="0"/>
    <s v="Simple"/>
    <n v="0.1"/>
    <n v="10"/>
    <n v="5"/>
    <x v="4"/>
  </r>
  <r>
    <s v="N"/>
    <x v="4"/>
    <s v="Male"/>
    <n v="8274.8285573166904"/>
    <n v="2.96120327117004E-2"/>
    <n v="6365.2527363974496"/>
    <x v="2"/>
    <n v="9.1001624419304993E-3"/>
    <s v="Fixed"/>
    <n v="1327"/>
    <n v="10"/>
    <n v="4.7500000000000001E-2"/>
    <n v="0.01"/>
    <n v="0"/>
    <s v="Simple"/>
    <n v="0.1"/>
    <n v="10"/>
    <n v="6"/>
    <x v="5"/>
  </r>
  <r>
    <s v="N"/>
    <x v="4"/>
    <s v="Male"/>
    <n v="24824.4856719501"/>
    <n v="8.8836098135101293E-2"/>
    <n v="19095.758209192401"/>
    <x v="2"/>
    <n v="2.73004873257915E-2"/>
    <s v="Indexed"/>
    <n v="1328"/>
    <n v="10"/>
    <n v="4.7500000000000001E-2"/>
    <n v="0.01"/>
    <n v="0"/>
    <s v="Simple"/>
    <n v="0.1"/>
    <n v="10"/>
    <n v="6"/>
    <x v="5"/>
  </r>
  <r>
    <s v="N"/>
    <x v="4"/>
    <s v="Male"/>
    <n v="9327.0760442953506"/>
    <n v="3.3377571391975003E-2"/>
    <n v="7174.6738802271902"/>
    <x v="2"/>
    <n v="1.0257361409171E-2"/>
    <s v="Fixed"/>
    <n v="1329"/>
    <n v="10"/>
    <n v="4.7500000000000001E-2"/>
    <n v="0.01"/>
    <n v="0"/>
    <s v="Simple"/>
    <n v="0.1"/>
    <n v="10"/>
    <n v="7"/>
    <x v="6"/>
  </r>
  <r>
    <s v="N"/>
    <x v="4"/>
    <s v="Male"/>
    <n v="27981.228132886099"/>
    <n v="0.10013271417592499"/>
    <n v="21524.0216406816"/>
    <x v="2"/>
    <n v="3.0772084227513E-2"/>
    <s v="Indexed"/>
    <n v="1330"/>
    <n v="10"/>
    <n v="4.7500000000000001E-2"/>
    <n v="0.01"/>
    <n v="0"/>
    <s v="Simple"/>
    <n v="0.1"/>
    <n v="10"/>
    <n v="7"/>
    <x v="6"/>
  </r>
  <r>
    <s v="N"/>
    <x v="4"/>
    <s v="Male"/>
    <n v="10191.180818535"/>
    <n v="3.64698286712506E-2"/>
    <n v="7839.3698604114998"/>
    <x v="2"/>
    <n v="1.1207652253018801E-2"/>
    <s v="Fixed"/>
    <n v="1331"/>
    <n v="10"/>
    <n v="4.7500000000000001E-2"/>
    <n v="0.01"/>
    <n v="0"/>
    <s v="Simple"/>
    <n v="0.1"/>
    <n v="10"/>
    <n v="8"/>
    <x v="7"/>
  </r>
  <r>
    <s v="N"/>
    <x v="4"/>
    <s v="Male"/>
    <n v="30573.5424556049"/>
    <n v="0.109409486013752"/>
    <n v="23518.109581234501"/>
    <x v="2"/>
    <n v="3.3622956759056299E-2"/>
    <s v="Indexed"/>
    <n v="1332"/>
    <n v="10"/>
    <n v="4.7500000000000001E-2"/>
    <n v="0.01"/>
    <n v="0"/>
    <s v="Simple"/>
    <n v="0.1"/>
    <n v="10"/>
    <n v="8"/>
    <x v="7"/>
  </r>
  <r>
    <s v="N"/>
    <x v="4"/>
    <s v="Male"/>
    <n v="10796.1351770786"/>
    <n v="3.8634698690030701E-2"/>
    <n v="8304.7193669835506"/>
    <x v="2"/>
    <n v="1.18729449409057E-2"/>
    <s v="Fixed"/>
    <n v="1333"/>
    <n v="10"/>
    <n v="4.7500000000000001E-2"/>
    <n v="0.01"/>
    <n v="0"/>
    <s v="Simple"/>
    <n v="0.1"/>
    <n v="10"/>
    <n v="9"/>
    <x v="8"/>
  </r>
  <r>
    <s v="N"/>
    <x v="4"/>
    <s v="Male"/>
    <n v="32388.4055312358"/>
    <n v="0.115904096070092"/>
    <n v="24914.158100950601"/>
    <x v="2"/>
    <n v="3.5618834822717202E-2"/>
    <s v="Indexed"/>
    <n v="1334"/>
    <n v="10"/>
    <n v="4.7500000000000001E-2"/>
    <n v="0.01"/>
    <n v="0"/>
    <s v="Simple"/>
    <n v="0.1"/>
    <n v="10"/>
    <n v="9"/>
    <x v="8"/>
  </r>
  <r>
    <s v="N"/>
    <x v="4"/>
    <s v="Male"/>
    <n v="11095.1318806621"/>
    <n v="3.9704678582166898E-2"/>
    <n v="8534.7168312784997"/>
    <x v="2"/>
    <n v="1.2201763665470799E-2"/>
    <s v="Fixed"/>
    <n v="1335"/>
    <n v="10"/>
    <n v="4.7500000000000001E-2"/>
    <n v="0.01"/>
    <n v="0"/>
    <s v="Simple"/>
    <n v="0.1"/>
    <n v="10"/>
    <n v="10"/>
    <x v="9"/>
  </r>
  <r>
    <s v="N"/>
    <x v="4"/>
    <s v="Male"/>
    <n v="33285.395641986201"/>
    <n v="0.11911403574650101"/>
    <n v="25604.150493835499"/>
    <x v="2"/>
    <n v="3.6605290996412299E-2"/>
    <s v="Indexed"/>
    <n v="1336"/>
    <n v="10"/>
    <n v="4.7500000000000001E-2"/>
    <n v="0.01"/>
    <n v="0"/>
    <s v="Simple"/>
    <n v="0.1"/>
    <n v="10"/>
    <n v="10"/>
    <x v="9"/>
  </r>
  <r>
    <s v="N"/>
    <x v="4"/>
    <s v="Male"/>
    <n v="28774.338251856101"/>
    <n v="0.102970912287734"/>
    <n v="22134.106347581601"/>
    <x v="2"/>
    <n v="3.1644299387860203E-2"/>
    <s v="Fixed"/>
    <n v="1337"/>
    <n v="10"/>
    <n v="4.7500000000000001E-2"/>
    <n v="0.01"/>
    <n v="0"/>
    <s v="Simple"/>
    <n v="0.1"/>
    <n v="10"/>
    <n v="12"/>
    <x v="10"/>
  </r>
  <r>
    <s v="N"/>
    <x v="4"/>
    <s v="Male"/>
    <n v="86323.014755568307"/>
    <n v="0.30891273686320297"/>
    <n v="66402.319042744799"/>
    <x v="2"/>
    <n v="9.4932898163580706E-2"/>
    <s v="Indexed"/>
    <n v="1338"/>
    <n v="10"/>
    <n v="4.7500000000000001E-2"/>
    <n v="0.01"/>
    <n v="0"/>
    <s v="Simple"/>
    <n v="0.1"/>
    <n v="10"/>
    <n v="12"/>
    <x v="10"/>
  </r>
  <r>
    <s v="N"/>
    <x v="4"/>
    <s v="Male"/>
    <n v="27812.136476095999"/>
    <n v="9.9527608264973699E-2"/>
    <n v="21393.951135458501"/>
    <x v="2"/>
    <n v="3.05861273181093E-2"/>
    <s v="Fixed"/>
    <n v="1339"/>
    <n v="10"/>
    <n v="4.7500000000000001E-2"/>
    <n v="0.01"/>
    <n v="0"/>
    <s v="Simple"/>
    <n v="0.1"/>
    <n v="10"/>
    <n v="15"/>
    <x v="11"/>
  </r>
  <r>
    <s v="N"/>
    <x v="4"/>
    <s v="Male"/>
    <n v="83436.409428288098"/>
    <n v="0.29858282479492099"/>
    <n v="64181.8534063755"/>
    <x v="2"/>
    <n v="9.1758381954327797E-2"/>
    <s v="Indexed"/>
    <n v="1340"/>
    <n v="10"/>
    <n v="4.7500000000000001E-2"/>
    <n v="0.01"/>
    <n v="0"/>
    <s v="Simple"/>
    <n v="0.1"/>
    <n v="10"/>
    <n v="15"/>
    <x v="11"/>
  </r>
  <r>
    <s v="N"/>
    <x v="4"/>
    <s v="Male"/>
    <n v="33208.035766704597"/>
    <n v="0.11883719820944"/>
    <n v="25544.642897465001"/>
    <x v="2"/>
    <n v="3.6520215223944802E-2"/>
    <s v="Fixed"/>
    <n v="1341"/>
    <n v="10"/>
    <n v="4.7500000000000001E-2"/>
    <n v="0.01"/>
    <n v="0"/>
    <s v="Simple"/>
    <n v="0.1"/>
    <n v="10"/>
    <n v="20"/>
    <x v="12"/>
  </r>
  <r>
    <s v="N"/>
    <x v="4"/>
    <s v="Male"/>
    <n v="99624.107300113697"/>
    <n v="0.356511594628319"/>
    <n v="76633.9286923951"/>
    <x v="2"/>
    <n v="0.109560645671834"/>
    <s v="Indexed"/>
    <n v="1342"/>
    <n v="10"/>
    <n v="4.7500000000000001E-2"/>
    <n v="0.01"/>
    <n v="0"/>
    <s v="Simple"/>
    <n v="0.1"/>
    <n v="10"/>
    <n v="20"/>
    <x v="12"/>
  </r>
  <r>
    <s v="N"/>
    <x v="4"/>
    <s v="Male"/>
    <n v="37479.039437911597"/>
    <n v="0.134121273226528"/>
    <n v="28830.030336855001"/>
    <x v="2"/>
    <n v="4.1217210083578301E-2"/>
    <s v="Fixed"/>
    <n v="1343"/>
    <n v="10"/>
    <n v="4.7500000000000001E-2"/>
    <n v="0.01"/>
    <n v="0"/>
    <s v="Simple"/>
    <n v="0.1"/>
    <n v="10"/>
    <n v="99"/>
    <x v="13"/>
  </r>
  <r>
    <s v="N"/>
    <x v="4"/>
    <s v="Male"/>
    <n v="112437.118313735"/>
    <n v="0.40236381967958401"/>
    <n v="86490.091010565098"/>
    <x v="2"/>
    <n v="0.123651630250735"/>
    <s v="Indexed"/>
    <n v="1344"/>
    <n v="10"/>
    <n v="4.7500000000000001E-2"/>
    <n v="0.01"/>
    <n v="0"/>
    <s v="Simple"/>
    <n v="0.1"/>
    <n v="10"/>
    <n v="99"/>
    <x v="13"/>
  </r>
  <r>
    <s v="N"/>
    <x v="4"/>
    <s v="Male"/>
    <n v="4165.3180086779503"/>
    <n v="6.1523390186659699E-2"/>
    <n v="3204.0907759061101"/>
    <x v="3"/>
    <n v="1.3285955913753899E-2"/>
    <s v="Fixed"/>
    <n v="1345"/>
    <n v="10"/>
    <n v="4.7500000000000001E-2"/>
    <n v="0.01"/>
    <n v="0"/>
    <s v="Simple"/>
    <n v="0.1"/>
    <n v="10"/>
    <n v="1"/>
    <x v="0"/>
  </r>
  <r>
    <s v="N"/>
    <x v="4"/>
    <s v="Male"/>
    <n v="12495.9540260338"/>
    <n v="0.18457017055997901"/>
    <n v="9612.2723277183395"/>
    <x v="3"/>
    <n v="3.98578677412618E-2"/>
    <s v="Indexed"/>
    <n v="1346"/>
    <n v="10"/>
    <n v="4.7500000000000001E-2"/>
    <n v="0.01"/>
    <n v="0"/>
    <s v="Simple"/>
    <n v="0.1"/>
    <n v="10"/>
    <n v="1"/>
    <x v="0"/>
  </r>
  <r>
    <s v="N"/>
    <x v="4"/>
    <s v="Male"/>
    <n v="2188.8547452485"/>
    <n v="3.2330248080286998E-2"/>
    <n v="1683.7344194219299"/>
    <x v="3"/>
    <n v="6.9817064594817997E-3"/>
    <s v="Fixed"/>
    <n v="1347"/>
    <n v="10"/>
    <n v="4.7500000000000001E-2"/>
    <n v="0.01"/>
    <n v="0"/>
    <s v="Simple"/>
    <n v="0.1"/>
    <n v="10"/>
    <n v="2"/>
    <x v="1"/>
  </r>
  <r>
    <s v="N"/>
    <x v="4"/>
    <s v="Male"/>
    <n v="6566.5642357455099"/>
    <n v="9.6990744240861099E-2"/>
    <n v="5051.2032582657803"/>
    <x v="3"/>
    <n v="2.0945119378445402E-2"/>
    <s v="Indexed"/>
    <n v="1348"/>
    <n v="10"/>
    <n v="4.7500000000000001E-2"/>
    <n v="0.01"/>
    <n v="0"/>
    <s v="Simple"/>
    <n v="0.1"/>
    <n v="10"/>
    <n v="2"/>
    <x v="1"/>
  </r>
  <r>
    <s v="N"/>
    <x v="4"/>
    <s v="Male"/>
    <n v="1163.30149306096"/>
    <n v="1.71824219695123E-2"/>
    <n v="894.84730235458301"/>
    <x v="3"/>
    <n v="3.7105383836269199E-3"/>
    <s v="Fixed"/>
    <n v="1349"/>
    <n v="10"/>
    <n v="4.7500000000000001E-2"/>
    <n v="0.01"/>
    <n v="0"/>
    <s v="Simple"/>
    <n v="0.1"/>
    <n v="10"/>
    <n v="3"/>
    <x v="2"/>
  </r>
  <r>
    <s v="N"/>
    <x v="4"/>
    <s v="Male"/>
    <n v="3489.9044791828701"/>
    <n v="5.1547265908536803E-2"/>
    <n v="2684.5419070637499"/>
    <x v="3"/>
    <n v="1.11316151508808E-2"/>
    <s v="Indexed"/>
    <n v="1350"/>
    <n v="10"/>
    <n v="4.7500000000000001E-2"/>
    <n v="0.01"/>
    <n v="0"/>
    <s v="Simple"/>
    <n v="0.1"/>
    <n v="10"/>
    <n v="3"/>
    <x v="2"/>
  </r>
  <r>
    <s v="N"/>
    <x v="4"/>
    <s v="Male"/>
    <n v="1414.9332040475999"/>
    <n v="2.0899121608318898E-2"/>
    <n v="1088.4101569596901"/>
    <x v="3"/>
    <n v="4.5131584504996001E-3"/>
    <s v="Fixed"/>
    <n v="1351"/>
    <n v="10"/>
    <n v="4.7500000000000001E-2"/>
    <n v="0.01"/>
    <n v="0"/>
    <s v="Simple"/>
    <n v="0.1"/>
    <n v="10"/>
    <n v="4"/>
    <x v="3"/>
  </r>
  <r>
    <s v="N"/>
    <x v="4"/>
    <s v="Male"/>
    <n v="4244.7996121428096"/>
    <n v="6.2697364824956803E-2"/>
    <n v="3265.2304708790798"/>
    <x v="3"/>
    <n v="1.3539475351498799E-2"/>
    <s v="Indexed"/>
    <n v="1352"/>
    <n v="10"/>
    <n v="4.7500000000000001E-2"/>
    <n v="0.01"/>
    <n v="0"/>
    <s v="Simple"/>
    <n v="0.1"/>
    <n v="10"/>
    <n v="4"/>
    <x v="3"/>
  </r>
  <r>
    <s v="N"/>
    <x v="4"/>
    <s v="Male"/>
    <n v="1720.0867481311"/>
    <n v="2.5406359836079001E-2"/>
    <n v="1323.14365240854"/>
    <x v="3"/>
    <n v="5.4864950661367498E-3"/>
    <s v="Fixed"/>
    <n v="1353"/>
    <n v="10"/>
    <n v="4.7500000000000001E-2"/>
    <n v="0.01"/>
    <n v="0"/>
    <s v="Simple"/>
    <n v="0.1"/>
    <n v="10"/>
    <n v="5"/>
    <x v="4"/>
  </r>
  <r>
    <s v="N"/>
    <x v="4"/>
    <s v="Male"/>
    <n v="5160.2602443933001"/>
    <n v="7.62190795082371E-2"/>
    <n v="3969.4309572256102"/>
    <x v="3"/>
    <n v="1.6459485198410301E-2"/>
    <s v="Indexed"/>
    <n v="1354"/>
    <n v="10"/>
    <n v="4.7500000000000001E-2"/>
    <n v="0.01"/>
    <n v="0"/>
    <s v="Simple"/>
    <n v="0.1"/>
    <n v="10"/>
    <n v="5"/>
    <x v="4"/>
  </r>
  <r>
    <s v="N"/>
    <x v="4"/>
    <s v="Male"/>
    <n v="2034.7024830708101"/>
    <n v="3.0053358355575498E-2"/>
    <n v="1565.1557562083101"/>
    <x v="3"/>
    <n v="6.4900128708935004E-3"/>
    <s v="Fixed"/>
    <n v="1355"/>
    <n v="10"/>
    <n v="4.7500000000000001E-2"/>
    <n v="0.01"/>
    <n v="0"/>
    <s v="Simple"/>
    <n v="0.1"/>
    <n v="10"/>
    <n v="6"/>
    <x v="5"/>
  </r>
  <r>
    <s v="N"/>
    <x v="4"/>
    <s v="Male"/>
    <n v="6104.1074492124199"/>
    <n v="9.0160075066726506E-2"/>
    <n v="4695.4672686249396"/>
    <x v="3"/>
    <n v="1.9470038612680499E-2"/>
    <s v="Indexed"/>
    <n v="1356"/>
    <n v="10"/>
    <n v="4.7500000000000001E-2"/>
    <n v="0.01"/>
    <n v="0"/>
    <s v="Simple"/>
    <n v="0.1"/>
    <n v="10"/>
    <n v="6"/>
    <x v="5"/>
  </r>
  <r>
    <s v="N"/>
    <x v="4"/>
    <s v="Male"/>
    <n v="2341.1552109267"/>
    <n v="3.4579786040175899E-2"/>
    <n v="1800.88862378977"/>
    <x v="3"/>
    <n v="7.4674934434357503E-3"/>
    <s v="Fixed"/>
    <n v="1357"/>
    <n v="10"/>
    <n v="4.7500000000000001E-2"/>
    <n v="0.01"/>
    <n v="0"/>
    <s v="Simple"/>
    <n v="0.1"/>
    <n v="10"/>
    <n v="7"/>
    <x v="6"/>
  </r>
  <r>
    <s v="N"/>
    <x v="4"/>
    <s v="Male"/>
    <n v="7023.4656327801003"/>
    <n v="0.10373935812052799"/>
    <n v="5402.6658713693096"/>
    <x v="3"/>
    <n v="2.2402480330307201E-2"/>
    <s v="Indexed"/>
    <n v="1358"/>
    <n v="10"/>
    <n v="4.7500000000000001E-2"/>
    <n v="0.01"/>
    <n v="0"/>
    <s v="Simple"/>
    <n v="0.1"/>
    <n v="10"/>
    <n v="7"/>
    <x v="6"/>
  </r>
  <r>
    <s v="N"/>
    <x v="4"/>
    <s v="Male"/>
    <n v="2619.8065035599402"/>
    <n v="3.8695575559001397E-2"/>
    <n v="2015.23577196919"/>
    <x v="3"/>
    <n v="8.3562968388842494E-3"/>
    <s v="Fixed"/>
    <n v="1359"/>
    <n v="10"/>
    <n v="4.7500000000000001E-2"/>
    <n v="0.01"/>
    <n v="0"/>
    <s v="Simple"/>
    <n v="0.1"/>
    <n v="10"/>
    <n v="8"/>
    <x v="7"/>
  </r>
  <r>
    <s v="N"/>
    <x v="4"/>
    <s v="Male"/>
    <n v="7859.4195106798197"/>
    <n v="0.116086726677004"/>
    <n v="6045.7073159075599"/>
    <x v="3"/>
    <n v="2.50688905166528E-2"/>
    <s v="Indexed"/>
    <n v="1360"/>
    <n v="10"/>
    <n v="4.7500000000000001E-2"/>
    <n v="0.01"/>
    <n v="0"/>
    <s v="Simple"/>
    <n v="0.1"/>
    <n v="10"/>
    <n v="8"/>
    <x v="7"/>
  </r>
  <r>
    <s v="N"/>
    <x v="4"/>
    <s v="Male"/>
    <n v="2851.3889208230198"/>
    <n v="4.2116139220158298E-2"/>
    <n v="2193.3760929407899"/>
    <x v="3"/>
    <n v="9.0949664385997393E-3"/>
    <s v="Fixed"/>
    <n v="1361"/>
    <n v="10"/>
    <n v="4.7500000000000001E-2"/>
    <n v="0.01"/>
    <n v="0"/>
    <s v="Simple"/>
    <n v="0.1"/>
    <n v="10"/>
    <n v="9"/>
    <x v="8"/>
  </r>
  <r>
    <s v="N"/>
    <x v="4"/>
    <s v="Male"/>
    <n v="8554.1667624690708"/>
    <n v="0.126348417660475"/>
    <n v="6580.1282788223598"/>
    <x v="3"/>
    <n v="2.7284899315799201E-2"/>
    <s v="Indexed"/>
    <n v="1362"/>
    <n v="10"/>
    <n v="4.7500000000000001E-2"/>
    <n v="0.01"/>
    <n v="0"/>
    <s v="Simple"/>
    <n v="0.1"/>
    <n v="10"/>
    <n v="9"/>
    <x v="8"/>
  </r>
  <r>
    <s v="N"/>
    <x v="4"/>
    <s v="Male"/>
    <n v="3019.6048703333799"/>
    <n v="4.4600755154832201E-2"/>
    <n v="2322.7729771795198"/>
    <x v="3"/>
    <n v="9.6315184340365102E-3"/>
    <s v="Fixed"/>
    <n v="1363"/>
    <n v="10"/>
    <n v="4.7500000000000001E-2"/>
    <n v="0.01"/>
    <n v="0"/>
    <s v="Simple"/>
    <n v="0.1"/>
    <n v="10"/>
    <n v="10"/>
    <x v="9"/>
  </r>
  <r>
    <s v="N"/>
    <x v="4"/>
    <s v="Male"/>
    <n v="9058.8146110001308"/>
    <n v="0.133802265464496"/>
    <n v="6968.3189315385598"/>
    <x v="3"/>
    <n v="2.8894555302109499E-2"/>
    <s v="Indexed"/>
    <n v="1364"/>
    <n v="10"/>
    <n v="4.7500000000000001E-2"/>
    <n v="0.01"/>
    <n v="0"/>
    <s v="Simple"/>
    <n v="0.1"/>
    <n v="10"/>
    <n v="10"/>
    <x v="9"/>
  </r>
  <r>
    <s v="N"/>
    <x v="4"/>
    <s v="Male"/>
    <n v="9299.9580642709607"/>
    <n v="0.13736404939927199"/>
    <n v="7153.8138955930399"/>
    <x v="3"/>
    <n v="2.96637213735528E-2"/>
    <s v="Fixed"/>
    <n v="1365"/>
    <n v="10"/>
    <n v="4.7500000000000001E-2"/>
    <n v="0.01"/>
    <n v="0"/>
    <s v="Simple"/>
    <n v="0.1"/>
    <n v="10"/>
    <n v="12"/>
    <x v="10"/>
  </r>
  <r>
    <s v="N"/>
    <x v="4"/>
    <s v="Male"/>
    <n v="27899.874192812898"/>
    <n v="0.41209214819781498"/>
    <n v="21461.441686779101"/>
    <x v="3"/>
    <n v="8.8991164120658203E-2"/>
    <s v="Indexed"/>
    <n v="1366"/>
    <n v="10"/>
    <n v="4.7500000000000001E-2"/>
    <n v="0.01"/>
    <n v="0"/>
    <s v="Simple"/>
    <n v="0.1"/>
    <n v="10"/>
    <n v="12"/>
    <x v="10"/>
  </r>
  <r>
    <s v="N"/>
    <x v="4"/>
    <s v="Male"/>
    <n v="8768.3167520973293"/>
    <n v="0.129511497488455"/>
    <n v="6744.8590400748699"/>
    <x v="3"/>
    <n v="2.79679653662675E-2"/>
    <s v="Fixed"/>
    <n v="1367"/>
    <n v="10"/>
    <n v="4.7500000000000001E-2"/>
    <n v="0.01"/>
    <n v="0"/>
    <s v="Simple"/>
    <n v="0.1"/>
    <n v="10"/>
    <n v="15"/>
    <x v="11"/>
  </r>
  <r>
    <s v="N"/>
    <x v="4"/>
    <s v="Male"/>
    <n v="26304.950256291999"/>
    <n v="0.38853449246536398"/>
    <n v="20234.5771202246"/>
    <x v="3"/>
    <n v="8.39038960988025E-2"/>
    <s v="Indexed"/>
    <n v="1368"/>
    <n v="10"/>
    <n v="4.7500000000000001E-2"/>
    <n v="0.01"/>
    <n v="0"/>
    <s v="Simple"/>
    <n v="0.1"/>
    <n v="10"/>
    <n v="15"/>
    <x v="11"/>
  </r>
  <r>
    <s v="N"/>
    <x v="4"/>
    <s v="Male"/>
    <n v="12371.4939567806"/>
    <n v="0.182731846238192"/>
    <n v="9516.5338129081192"/>
    <x v="3"/>
    <n v="3.9460882207461703E-2"/>
    <s v="Fixed"/>
    <n v="1369"/>
    <n v="10"/>
    <n v="4.7500000000000001E-2"/>
    <n v="0.01"/>
    <n v="0"/>
    <s v="Simple"/>
    <n v="0.1"/>
    <n v="10"/>
    <n v="20"/>
    <x v="12"/>
  </r>
  <r>
    <s v="N"/>
    <x v="4"/>
    <s v="Male"/>
    <n v="37114.481870341697"/>
    <n v="0.54819553871457705"/>
    <n v="28549.601438724399"/>
    <x v="3"/>
    <n v="0.118382646622385"/>
    <s v="Indexed"/>
    <n v="1370"/>
    <n v="10"/>
    <n v="4.7500000000000001E-2"/>
    <n v="0.01"/>
    <n v="0"/>
    <s v="Simple"/>
    <n v="0.1"/>
    <n v="10"/>
    <n v="20"/>
    <x v="12"/>
  </r>
  <r>
    <s v="N"/>
    <x v="4"/>
    <s v="Male"/>
    <n v="24419.293518177699"/>
    <n v="0.360682598560645"/>
    <n v="18784.071937059802"/>
    <x v="3"/>
    <n v="7.7889288753369298E-2"/>
    <s v="Fixed"/>
    <n v="1371"/>
    <n v="10"/>
    <n v="4.7500000000000001E-2"/>
    <n v="0.01"/>
    <n v="0"/>
    <s v="Simple"/>
    <n v="0.1"/>
    <n v="10"/>
    <n v="99"/>
    <x v="13"/>
  </r>
  <r>
    <s v="N"/>
    <x v="4"/>
    <s v="Male"/>
    <n v="73257.880554533098"/>
    <n v="1.0820477956819401"/>
    <n v="56352.215811179303"/>
    <x v="3"/>
    <n v="0.23366786626010799"/>
    <s v="Indexed"/>
    <n v="1372"/>
    <n v="10"/>
    <n v="4.7500000000000001E-2"/>
    <n v="0.01"/>
    <n v="0"/>
    <s v="Simple"/>
    <n v="0.1"/>
    <n v="10"/>
    <n v="99"/>
    <x v="13"/>
  </r>
  <r>
    <s v="N"/>
    <x v="4"/>
    <s v="Male"/>
    <n v="13463.389865200599"/>
    <n v="2.08350364197263E-2"/>
    <n v="10356.453742461999"/>
    <x v="4"/>
    <n v="3.3911536017589998E-2"/>
    <s v="Fixed"/>
    <n v="1373"/>
    <n v="10"/>
    <n v="4.7500000000000001E-2"/>
    <n v="0.01"/>
    <n v="0"/>
    <s v="Simple"/>
    <n v="0.1"/>
    <n v="10"/>
    <n v="1"/>
    <x v="0"/>
  </r>
  <r>
    <s v="N"/>
    <x v="4"/>
    <s v="Male"/>
    <n v="40390.169595601699"/>
    <n v="6.2505109259179001E-2"/>
    <n v="31069.3612273859"/>
    <x v="4"/>
    <n v="0.10173460805277"/>
    <s v="Indexed"/>
    <n v="1374"/>
    <n v="10"/>
    <n v="4.7500000000000001E-2"/>
    <n v="0.01"/>
    <n v="0"/>
    <s v="Simple"/>
    <n v="0.1"/>
    <n v="10"/>
    <n v="1"/>
    <x v="0"/>
  </r>
  <r>
    <s v="N"/>
    <x v="4"/>
    <s v="Male"/>
    <n v="5523.4204150735704"/>
    <n v="8.5476738519599596E-3"/>
    <n v="4248.7849346719704"/>
    <x v="4"/>
    <n v="1.39123706749518E-2"/>
    <s v="Fixed"/>
    <n v="1375"/>
    <n v="10"/>
    <n v="4.7500000000000001E-2"/>
    <n v="0.01"/>
    <n v="0"/>
    <s v="Simple"/>
    <n v="0.1"/>
    <n v="10"/>
    <n v="2"/>
    <x v="1"/>
  </r>
  <r>
    <s v="N"/>
    <x v="4"/>
    <s v="Male"/>
    <n v="16570.261245220699"/>
    <n v="2.56430215558799E-2"/>
    <n v="12746.3548040159"/>
    <x v="4"/>
    <n v="4.1737112024855298E-2"/>
    <s v="Indexed"/>
    <n v="1376"/>
    <n v="10"/>
    <n v="4.7500000000000001E-2"/>
    <n v="0.01"/>
    <n v="0"/>
    <s v="Simple"/>
    <n v="0.1"/>
    <n v="10"/>
    <n v="2"/>
    <x v="1"/>
  </r>
  <r>
    <s v="N"/>
    <x v="4"/>
    <s v="Male"/>
    <n v="2345.6303658003699"/>
    <n v="3.6299397542506398E-3"/>
    <n v="1804.3310506156699"/>
    <x v="4"/>
    <n v="5.9081649889224999E-3"/>
    <s v="Fixed"/>
    <n v="1377"/>
    <n v="10"/>
    <n v="4.7500000000000001E-2"/>
    <n v="0.01"/>
    <n v="0"/>
    <s v="Simple"/>
    <n v="0.1"/>
    <n v="10"/>
    <n v="3"/>
    <x v="2"/>
  </r>
  <r>
    <s v="N"/>
    <x v="4"/>
    <s v="Male"/>
    <n v="7036.8910974011096"/>
    <n v="1.08898192627519E-2"/>
    <n v="5412.9931518470103"/>
    <x v="4"/>
    <n v="1.77244949667675E-2"/>
    <s v="Indexed"/>
    <n v="1378"/>
    <n v="10"/>
    <n v="4.7500000000000001E-2"/>
    <n v="0.01"/>
    <n v="0"/>
    <s v="Simple"/>
    <n v="0.1"/>
    <n v="10"/>
    <n v="3"/>
    <x v="2"/>
  </r>
  <r>
    <s v="N"/>
    <x v="4"/>
    <s v="Male"/>
    <n v="2806.2954745175698"/>
    <n v="4.3428340857316304E-3"/>
    <n v="2158.6888265519801"/>
    <x v="4"/>
    <n v="7.0684865411259996E-3"/>
    <s v="Fixed"/>
    <n v="1379"/>
    <n v="10"/>
    <n v="4.7500000000000001E-2"/>
    <n v="0.01"/>
    <n v="0"/>
    <s v="Simple"/>
    <n v="0.1"/>
    <n v="10"/>
    <n v="4"/>
    <x v="3"/>
  </r>
  <r>
    <s v="N"/>
    <x v="4"/>
    <s v="Male"/>
    <n v="8418.8864235527108"/>
    <n v="1.30285022571949E-2"/>
    <n v="6476.0664796559304"/>
    <x v="4"/>
    <n v="2.1205459623378001E-2"/>
    <s v="Indexed"/>
    <n v="1380"/>
    <n v="10"/>
    <n v="4.7500000000000001E-2"/>
    <n v="0.01"/>
    <n v="0"/>
    <s v="Simple"/>
    <n v="0.1"/>
    <n v="10"/>
    <n v="4"/>
    <x v="3"/>
  </r>
  <r>
    <s v="N"/>
    <x v="4"/>
    <s v="Male"/>
    <n v="3342.5014505690801"/>
    <n v="5.1726303815653098E-3"/>
    <n v="2571.15496197622"/>
    <x v="4"/>
    <n v="8.4190801473259993E-3"/>
    <s v="Fixed"/>
    <n v="1381"/>
    <n v="10"/>
    <n v="4.7500000000000001E-2"/>
    <n v="0.01"/>
    <n v="0"/>
    <s v="Simple"/>
    <n v="0.1"/>
    <n v="10"/>
    <n v="5"/>
    <x v="4"/>
  </r>
  <r>
    <s v="N"/>
    <x v="4"/>
    <s v="Male"/>
    <n v="10027.504351707201"/>
    <n v="1.55178911446959E-2"/>
    <n v="7713.4648859286499"/>
    <x v="4"/>
    <n v="2.5257240441978E-2"/>
    <s v="Indexed"/>
    <n v="1382"/>
    <n v="10"/>
    <n v="4.7500000000000001E-2"/>
    <n v="0.01"/>
    <n v="0"/>
    <s v="Simple"/>
    <n v="0.1"/>
    <n v="10"/>
    <n v="5"/>
    <x v="4"/>
  </r>
  <r>
    <s v="N"/>
    <x v="4"/>
    <s v="Male"/>
    <n v="3857.2605990419402"/>
    <n v="5.9692370098514604E-3"/>
    <n v="2967.1235377245698"/>
    <x v="4"/>
    <n v="9.7156535644667592E-3"/>
    <s v="Fixed"/>
    <n v="1383"/>
    <n v="10"/>
    <n v="4.7500000000000001E-2"/>
    <n v="0.01"/>
    <n v="0"/>
    <s v="Simple"/>
    <n v="0.1"/>
    <n v="10"/>
    <n v="6"/>
    <x v="5"/>
  </r>
  <r>
    <s v="N"/>
    <x v="4"/>
    <s v="Male"/>
    <n v="11571.781797125799"/>
    <n v="1.79077110295544E-2"/>
    <n v="8901.3706131737108"/>
    <x v="4"/>
    <n v="2.9146960693400299E-2"/>
    <s v="Indexed"/>
    <n v="1384"/>
    <n v="10"/>
    <n v="4.7500000000000001E-2"/>
    <n v="0.01"/>
    <n v="0"/>
    <s v="Simple"/>
    <n v="0.1"/>
    <n v="10"/>
    <n v="6"/>
    <x v="5"/>
  </r>
  <r>
    <s v="N"/>
    <x v="4"/>
    <s v="Male"/>
    <n v="4310.1578378409604"/>
    <n v="6.6701103084224897E-3"/>
    <n v="3315.5060291084301"/>
    <x v="4"/>
    <n v="1.08564094349847E-2"/>
    <s v="Fixed"/>
    <n v="1385"/>
    <n v="10"/>
    <n v="4.7500000000000001E-2"/>
    <n v="0.01"/>
    <n v="0"/>
    <s v="Simple"/>
    <n v="0.1"/>
    <n v="10"/>
    <n v="7"/>
    <x v="6"/>
  </r>
  <r>
    <s v="N"/>
    <x v="4"/>
    <s v="Male"/>
    <n v="12930.4735135229"/>
    <n v="2.0010330925267501E-2"/>
    <n v="9946.5180873252903"/>
    <x v="4"/>
    <n v="3.2569228304954199E-2"/>
    <s v="Indexed"/>
    <n v="1386"/>
    <n v="10"/>
    <n v="4.7500000000000001E-2"/>
    <n v="0.01"/>
    <n v="0"/>
    <s v="Simple"/>
    <n v="0.1"/>
    <n v="10"/>
    <n v="7"/>
    <x v="6"/>
  </r>
  <r>
    <s v="N"/>
    <x v="4"/>
    <s v="Male"/>
    <n v="4662.4272246275796"/>
    <n v="7.2152587128540401E-3"/>
    <n v="3586.4824804827499"/>
    <x v="4"/>
    <n v="1.1743704248364999E-2"/>
    <s v="Fixed"/>
    <n v="1387"/>
    <n v="10"/>
    <n v="4.7500000000000001E-2"/>
    <n v="0.01"/>
    <n v="0"/>
    <s v="Simple"/>
    <n v="0.1"/>
    <n v="10"/>
    <n v="8"/>
    <x v="7"/>
  </r>
  <r>
    <s v="N"/>
    <x v="4"/>
    <s v="Male"/>
    <n v="13987.2816738827"/>
    <n v="2.1645776138562101E-2"/>
    <n v="10759.447441448299"/>
    <x v="4"/>
    <n v="3.5231112745095002E-2"/>
    <s v="Indexed"/>
    <n v="1388"/>
    <n v="10"/>
    <n v="4.7500000000000001E-2"/>
    <n v="0.01"/>
    <n v="0"/>
    <s v="Simple"/>
    <n v="0.1"/>
    <n v="10"/>
    <n v="8"/>
    <x v="7"/>
  </r>
  <r>
    <s v="N"/>
    <x v="4"/>
    <s v="Male"/>
    <n v="4883.4262607355404"/>
    <n v="7.5572619536526404E-3"/>
    <n v="3756.4817390273402"/>
    <x v="4"/>
    <n v="1.2300355793619501E-2"/>
    <s v="Fixed"/>
    <n v="1389"/>
    <n v="10"/>
    <n v="4.7500000000000001E-2"/>
    <n v="0.01"/>
    <n v="0"/>
    <s v="Simple"/>
    <n v="0.1"/>
    <n v="10"/>
    <n v="9"/>
    <x v="8"/>
  </r>
  <r>
    <s v="N"/>
    <x v="4"/>
    <s v="Male"/>
    <n v="14650.2787822066"/>
    <n v="2.2671785860957899E-2"/>
    <n v="11269.445217082"/>
    <x v="4"/>
    <n v="3.69010673808585E-2"/>
    <s v="Indexed"/>
    <n v="1390"/>
    <n v="10"/>
    <n v="4.7500000000000001E-2"/>
    <n v="0.01"/>
    <n v="0"/>
    <s v="Simple"/>
    <n v="0.1"/>
    <n v="10"/>
    <n v="9"/>
    <x v="8"/>
  </r>
  <r>
    <s v="N"/>
    <x v="4"/>
    <s v="Male"/>
    <n v="4955.9726338129503"/>
    <n v="7.6695298401448803E-3"/>
    <n v="3812.2866413945799"/>
    <x v="4"/>
    <n v="1.2483085326686001E-2"/>
    <s v="Fixed"/>
    <n v="1391"/>
    <n v="10"/>
    <n v="4.7500000000000001E-2"/>
    <n v="0.01"/>
    <n v="0"/>
    <s v="Simple"/>
    <n v="0.1"/>
    <n v="10"/>
    <n v="10"/>
    <x v="9"/>
  </r>
  <r>
    <s v="N"/>
    <x v="4"/>
    <s v="Male"/>
    <n v="14867.917901438899"/>
    <n v="2.3008589520434601E-2"/>
    <n v="11436.8599241837"/>
    <x v="4"/>
    <n v="3.7449255980058001E-2"/>
    <s v="Indexed"/>
    <n v="1392"/>
    <n v="10"/>
    <n v="4.7500000000000001E-2"/>
    <n v="0.01"/>
    <n v="0"/>
    <s v="Simple"/>
    <n v="0.1"/>
    <n v="10"/>
    <n v="10"/>
    <x v="9"/>
  </r>
  <r>
    <s v="N"/>
    <x v="4"/>
    <s v="Male"/>
    <n v="11720.456732897799"/>
    <n v="1.8137790358202201E-2"/>
    <n v="9015.7359483829296"/>
    <x v="4"/>
    <n v="2.9521442565337799E-2"/>
    <s v="Fixed"/>
    <n v="1393"/>
    <n v="10"/>
    <n v="4.7500000000000001E-2"/>
    <n v="0.01"/>
    <n v="0"/>
    <s v="Simple"/>
    <n v="0.1"/>
    <n v="10"/>
    <n v="12"/>
    <x v="10"/>
  </r>
  <r>
    <s v="N"/>
    <x v="4"/>
    <s v="Male"/>
    <n v="35161.370198693403"/>
    <n v="5.4413371074606698E-2"/>
    <n v="27047.207845148801"/>
    <x v="4"/>
    <n v="8.8564327696013301E-2"/>
    <s v="Indexed"/>
    <n v="1394"/>
    <n v="10"/>
    <n v="4.7500000000000001E-2"/>
    <n v="0.01"/>
    <n v="0"/>
    <s v="Simple"/>
    <n v="0.1"/>
    <n v="10"/>
    <n v="12"/>
    <x v="10"/>
  </r>
  <r>
    <s v="N"/>
    <x v="4"/>
    <s v="Male"/>
    <n v="11841.300710875699"/>
    <n v="1.8324800368866901E-2"/>
    <n v="9108.6928545197406"/>
    <x v="4"/>
    <n v="2.98258239249162E-2"/>
    <s v="Fixed"/>
    <n v="1395"/>
    <n v="10"/>
    <n v="4.7500000000000001E-2"/>
    <n v="0.01"/>
    <n v="0"/>
    <s v="Simple"/>
    <n v="0.1"/>
    <n v="10"/>
    <n v="15"/>
    <x v="11"/>
  </r>
  <r>
    <s v="N"/>
    <x v="4"/>
    <s v="Male"/>
    <n v="35523.902132627001"/>
    <n v="5.4974401106600602E-2"/>
    <n v="27326.0785635592"/>
    <x v="4"/>
    <n v="8.9477471774748699E-2"/>
    <s v="Indexed"/>
    <n v="1396"/>
    <n v="10"/>
    <n v="4.7500000000000001E-2"/>
    <n v="0.01"/>
    <n v="0"/>
    <s v="Simple"/>
    <n v="0.1"/>
    <n v="10"/>
    <n v="15"/>
    <x v="11"/>
  </r>
  <r>
    <s v="N"/>
    <x v="4"/>
    <s v="Male"/>
    <n v="13203.526914878201"/>
    <n v="2.0432889999819299E-2"/>
    <n v="10156.559165290901"/>
    <x v="4"/>
    <n v="3.3256994190626298E-2"/>
    <s v="Fixed"/>
    <n v="1397"/>
    <n v="10"/>
    <n v="4.7500000000000001E-2"/>
    <n v="0.01"/>
    <n v="0"/>
    <s v="Simple"/>
    <n v="0.1"/>
    <n v="10"/>
    <n v="20"/>
    <x v="12"/>
  </r>
  <r>
    <s v="N"/>
    <x v="4"/>
    <s v="Male"/>
    <n v="39610.580744634703"/>
    <n v="6.1298669999457801E-2"/>
    <n v="30469.677495872798"/>
    <x v="4"/>
    <n v="9.9770982571878705E-2"/>
    <s v="Indexed"/>
    <n v="1398"/>
    <n v="10"/>
    <n v="4.7500000000000001E-2"/>
    <n v="0.01"/>
    <n v="0"/>
    <s v="Simple"/>
    <n v="0.1"/>
    <n v="10"/>
    <n v="20"/>
    <x v="12"/>
  </r>
  <r>
    <s v="N"/>
    <x v="4"/>
    <s v="Male"/>
    <n v="12337.993784800399"/>
    <n v="1.90934491555588E-2"/>
    <n v="9490.7644498464506"/>
    <x v="4"/>
    <n v="3.1076892581081501E-2"/>
    <s v="Fixed"/>
    <n v="1399"/>
    <n v="10"/>
    <n v="4.7500000000000001E-2"/>
    <n v="0.01"/>
    <n v="0"/>
    <s v="Simple"/>
    <n v="0.1"/>
    <n v="10"/>
    <n v="99"/>
    <x v="13"/>
  </r>
  <r>
    <s v="N"/>
    <x v="4"/>
    <s v="Male"/>
    <n v="37013.981354401199"/>
    <n v="5.7280347466676498E-2"/>
    <n v="28472.293349539399"/>
    <x v="4"/>
    <n v="9.3230677743244506E-2"/>
    <s v="Indexed"/>
    <n v="1400"/>
    <n v="10"/>
    <n v="4.7500000000000001E-2"/>
    <n v="0.01"/>
    <n v="0"/>
    <s v="Simple"/>
    <n v="0.1"/>
    <n v="10"/>
    <n v="99"/>
    <x v="13"/>
  </r>
  <r>
    <s v="Q"/>
    <x v="0"/>
    <s v="Female"/>
    <n v="87.709154209137196"/>
    <n v="2.8475964586312801E-3"/>
    <n v="67.468580160874694"/>
    <x v="0"/>
    <n v="3.4712839225112301E-4"/>
    <s v="Fixed"/>
    <n v="1401"/>
    <n v="10"/>
    <n v="4.7500000000000001E-2"/>
    <n v="0.01"/>
    <n v="0"/>
    <s v="Simple"/>
    <n v="0.1"/>
    <n v="10"/>
    <n v="1"/>
    <x v="0"/>
  </r>
  <r>
    <s v="Q"/>
    <x v="0"/>
    <s v="Female"/>
    <n v="263.12746262741098"/>
    <n v="8.5427893758938493E-3"/>
    <n v="202.405740482624"/>
    <x v="0"/>
    <n v="1.0413851767533699E-3"/>
    <s v="Indexed"/>
    <n v="1402"/>
    <n v="10"/>
    <n v="4.7500000000000001E-2"/>
    <n v="0.01"/>
    <n v="0"/>
    <s v="Simple"/>
    <n v="0.1"/>
    <n v="10"/>
    <n v="1"/>
    <x v="0"/>
  </r>
  <r>
    <s v="Q"/>
    <x v="0"/>
    <s v="Female"/>
    <n v="59.274143318371003"/>
    <n v="1.9244153261281001E-3"/>
    <n v="45.595494860285399"/>
    <x v="0"/>
    <n v="2.3459054254596E-4"/>
    <s v="Fixed"/>
    <n v="1403"/>
    <n v="10"/>
    <n v="4.7500000000000001E-2"/>
    <n v="0.01"/>
    <n v="0"/>
    <s v="Simple"/>
    <n v="0.1"/>
    <n v="10"/>
    <n v="2"/>
    <x v="1"/>
  </r>
  <r>
    <s v="Q"/>
    <x v="0"/>
    <s v="Female"/>
    <n v="177.82242995511299"/>
    <n v="5.7732459783843004E-3"/>
    <n v="136.78648458085601"/>
    <x v="0"/>
    <n v="7.0377162763787999E-4"/>
    <s v="Indexed"/>
    <n v="1404"/>
    <n v="10"/>
    <n v="4.7500000000000001E-2"/>
    <n v="0.01"/>
    <n v="0"/>
    <s v="Simple"/>
    <n v="0.1"/>
    <n v="10"/>
    <n v="2"/>
    <x v="1"/>
  </r>
  <r>
    <s v="Q"/>
    <x v="0"/>
    <s v="Female"/>
    <n v="171.74195110471101"/>
    <n v="5.57583499891113E-3"/>
    <n v="132.10919315747"/>
    <x v="0"/>
    <n v="6.7970678667014805E-4"/>
    <s v="Fixed"/>
    <n v="1405"/>
    <n v="10"/>
    <n v="4.7500000000000001E-2"/>
    <n v="0.01"/>
    <n v="0"/>
    <s v="Simple"/>
    <n v="0.1"/>
    <n v="10"/>
    <n v="3"/>
    <x v="2"/>
  </r>
  <r>
    <s v="Q"/>
    <x v="0"/>
    <s v="Female"/>
    <n v="515.225853314132"/>
    <n v="1.6727504996733401E-2"/>
    <n v="396.32757947240901"/>
    <x v="0"/>
    <n v="2.03912036001044E-3"/>
    <s v="Indexed"/>
    <n v="1406"/>
    <n v="10"/>
    <n v="4.7500000000000001E-2"/>
    <n v="0.01"/>
    <n v="0"/>
    <s v="Simple"/>
    <n v="0.1"/>
    <n v="10"/>
    <n v="3"/>
    <x v="2"/>
  </r>
  <r>
    <s v="Q"/>
    <x v="0"/>
    <s v="Female"/>
    <n v="251.49546016221299"/>
    <n v="8.1651406649313803E-3"/>
    <n v="193.45804627862501"/>
    <x v="0"/>
    <n v="9.9534895224734203E-4"/>
    <s v="Fixed"/>
    <n v="1407"/>
    <n v="10"/>
    <n v="4.7500000000000001E-2"/>
    <n v="0.01"/>
    <n v="0"/>
    <s v="Simple"/>
    <n v="0.1"/>
    <n v="10"/>
    <n v="4"/>
    <x v="3"/>
  </r>
  <r>
    <s v="Q"/>
    <x v="0"/>
    <s v="Female"/>
    <n v="754.48638048663895"/>
    <n v="2.4495421994794101E-2"/>
    <n v="580.37413883587601"/>
    <x v="0"/>
    <n v="2.9860468567420302E-3"/>
    <s v="Indexed"/>
    <n v="1408"/>
    <n v="10"/>
    <n v="4.7500000000000001E-2"/>
    <n v="0.01"/>
    <n v="0"/>
    <s v="Simple"/>
    <n v="0.1"/>
    <n v="10"/>
    <n v="4"/>
    <x v="3"/>
  </r>
  <r>
    <s v="Q"/>
    <x v="0"/>
    <s v="Female"/>
    <n v="359.67814779012502"/>
    <n v="1.16774381092769E-2"/>
    <n v="276.67549830009602"/>
    <x v="0"/>
    <n v="1.4235058848309E-3"/>
    <s v="Fixed"/>
    <n v="1409"/>
    <n v="10"/>
    <n v="4.7500000000000001E-2"/>
    <n v="0.01"/>
    <n v="0"/>
    <s v="Simple"/>
    <n v="0.1"/>
    <n v="10"/>
    <n v="5"/>
    <x v="4"/>
  </r>
  <r>
    <s v="Q"/>
    <x v="0"/>
    <s v="Female"/>
    <n v="1079.0344433703799"/>
    <n v="3.5032314327830598E-2"/>
    <n v="830.02649490028898"/>
    <x v="0"/>
    <n v="4.2705176544927097E-3"/>
    <s v="Indexed"/>
    <n v="1410"/>
    <n v="10"/>
    <n v="4.7500000000000001E-2"/>
    <n v="0.01"/>
    <n v="0"/>
    <s v="Simple"/>
    <n v="0.1"/>
    <n v="10"/>
    <n v="5"/>
    <x v="4"/>
  </r>
  <r>
    <s v="Q"/>
    <x v="0"/>
    <s v="Female"/>
    <n v="502.08151569079899"/>
    <n v="1.6300756277004499E-2"/>
    <n v="386.21655053138397"/>
    <x v="0"/>
    <n v="1.9870987343598998E-3"/>
    <s v="Fixed"/>
    <n v="1411"/>
    <n v="10"/>
    <n v="4.7500000000000001E-2"/>
    <n v="0.01"/>
    <n v="0"/>
    <s v="Simple"/>
    <n v="0.1"/>
    <n v="10"/>
    <n v="6"/>
    <x v="5"/>
  </r>
  <r>
    <s v="Q"/>
    <x v="0"/>
    <s v="Female"/>
    <n v="1506.2445470724001"/>
    <n v="4.8902268831013403E-2"/>
    <n v="1158.6496515941501"/>
    <x v="0"/>
    <n v="5.9612962030797002E-3"/>
    <s v="Indexed"/>
    <n v="1412"/>
    <n v="10"/>
    <n v="4.7500000000000001E-2"/>
    <n v="0.01"/>
    <n v="0"/>
    <s v="Simple"/>
    <n v="0.1"/>
    <n v="10"/>
    <n v="6"/>
    <x v="5"/>
  </r>
  <r>
    <s v="Q"/>
    <x v="0"/>
    <s v="Female"/>
    <n v="683.60889429594795"/>
    <n v="2.21942884301944E-2"/>
    <n v="525.85299561226805"/>
    <x v="0"/>
    <n v="2.7055335163726798E-3"/>
    <s v="Fixed"/>
    <n v="1413"/>
    <n v="10"/>
    <n v="4.7500000000000001E-2"/>
    <n v="0.01"/>
    <n v="0"/>
    <s v="Simple"/>
    <n v="0.1"/>
    <n v="10"/>
    <n v="7"/>
    <x v="6"/>
  </r>
  <r>
    <s v="Q"/>
    <x v="0"/>
    <s v="Female"/>
    <n v="2050.82668288785"/>
    <n v="6.6582865290583201E-2"/>
    <n v="1577.5589868367999"/>
    <x v="0"/>
    <n v="8.1166005491180304E-3"/>
    <s v="Indexed"/>
    <n v="1414"/>
    <n v="10"/>
    <n v="4.7500000000000001E-2"/>
    <n v="0.01"/>
    <n v="0"/>
    <s v="Simple"/>
    <n v="0.1"/>
    <n v="10"/>
    <n v="7"/>
    <x v="6"/>
  </r>
  <r>
    <s v="Q"/>
    <x v="0"/>
    <s v="Female"/>
    <n v="907.12502502934899"/>
    <n v="2.94510422783246E-2"/>
    <n v="697.78848079180705"/>
    <x v="0"/>
    <n v="3.5901480791658801E-3"/>
    <s v="Fixed"/>
    <n v="1415"/>
    <n v="10"/>
    <n v="4.7500000000000001E-2"/>
    <n v="0.01"/>
    <n v="0"/>
    <s v="Simple"/>
    <n v="0.1"/>
    <n v="10"/>
    <n v="8"/>
    <x v="7"/>
  </r>
  <r>
    <s v="Q"/>
    <x v="0"/>
    <s v="Female"/>
    <n v="2721.3750750880499"/>
    <n v="8.8353126834973705E-2"/>
    <n v="2093.3654423754201"/>
    <x v="0"/>
    <n v="1.07704442374976E-2"/>
    <s v="Indexed"/>
    <n v="1416"/>
    <n v="10"/>
    <n v="4.7500000000000001E-2"/>
    <n v="0.01"/>
    <n v="0"/>
    <s v="Simple"/>
    <n v="0.1"/>
    <n v="10"/>
    <n v="8"/>
    <x v="7"/>
  </r>
  <r>
    <s v="Q"/>
    <x v="0"/>
    <s v="Female"/>
    <n v="1963.6054442929101"/>
    <n v="6.3751109673054904E-2"/>
    <n v="1510.4657263791601"/>
    <x v="0"/>
    <n v="7.7714031909104798E-3"/>
    <s v="Fixed"/>
    <n v="1417"/>
    <n v="10"/>
    <n v="4.7500000000000001E-2"/>
    <n v="0.01"/>
    <n v="0"/>
    <s v="Simple"/>
    <n v="0.1"/>
    <n v="10"/>
    <n v="9"/>
    <x v="8"/>
  </r>
  <r>
    <s v="Q"/>
    <x v="0"/>
    <s v="Female"/>
    <n v="5890.8163328787195"/>
    <n v="0.191253329019165"/>
    <n v="4531.3971791374797"/>
    <x v="0"/>
    <n v="2.3314209572731399E-2"/>
    <s v="Indexed"/>
    <n v="1418"/>
    <n v="10"/>
    <n v="4.7500000000000001E-2"/>
    <n v="0.01"/>
    <n v="0"/>
    <s v="Simple"/>
    <n v="0.1"/>
    <n v="10"/>
    <n v="9"/>
    <x v="8"/>
  </r>
  <r>
    <s v="Q"/>
    <x v="0"/>
    <s v="Female"/>
    <n v="2426.0518318695899"/>
    <n v="7.8765057845787495E-2"/>
    <n v="1866.1937168227601"/>
    <x v="0"/>
    <n v="9.6016371325018494E-3"/>
    <s v="Fixed"/>
    <n v="1419"/>
    <n v="10"/>
    <n v="4.7500000000000001E-2"/>
    <n v="0.01"/>
    <n v="0"/>
    <s v="Simple"/>
    <n v="0.1"/>
    <n v="10"/>
    <n v="10"/>
    <x v="9"/>
  </r>
  <r>
    <s v="Q"/>
    <x v="0"/>
    <s v="Female"/>
    <n v="7278.1554956087803"/>
    <n v="0.23629517353736301"/>
    <n v="5598.5811504682897"/>
    <x v="0"/>
    <n v="2.88049113975056E-2"/>
    <s v="Indexed"/>
    <n v="1420"/>
    <n v="10"/>
    <n v="4.7500000000000001E-2"/>
    <n v="0.01"/>
    <n v="0"/>
    <s v="Simple"/>
    <n v="0.1"/>
    <n v="10"/>
    <n v="10"/>
    <x v="9"/>
  </r>
  <r>
    <s v="Q"/>
    <x v="0"/>
    <s v="Female"/>
    <n v="10041.2924578201"/>
    <n v="0.326004156587692"/>
    <n v="7724.0711214000803"/>
    <x v="0"/>
    <n v="3.9740637547309797E-2"/>
    <s v="Fixed"/>
    <n v="1421"/>
    <n v="10"/>
    <n v="4.7500000000000001E-2"/>
    <n v="0.01"/>
    <n v="0"/>
    <s v="Simple"/>
    <n v="0.1"/>
    <n v="10"/>
    <n v="12"/>
    <x v="10"/>
  </r>
  <r>
    <s v="Q"/>
    <x v="0"/>
    <s v="Female"/>
    <n v="30123.877373460298"/>
    <n v="0.97801246976307499"/>
    <n v="23172.213364200299"/>
    <x v="0"/>
    <n v="0.119221912641929"/>
    <s v="Indexed"/>
    <n v="1422"/>
    <n v="10"/>
    <n v="4.7500000000000001E-2"/>
    <n v="0.01"/>
    <n v="0"/>
    <s v="Simple"/>
    <n v="0.1"/>
    <n v="10"/>
    <n v="12"/>
    <x v="10"/>
  </r>
  <r>
    <s v="Q"/>
    <x v="0"/>
    <s v="Female"/>
    <n v="17624.9994526228"/>
    <n v="0.57221947329459699"/>
    <n v="13557.6918866329"/>
    <x v="0"/>
    <n v="6.9754836636864007E-2"/>
    <s v="Fixed"/>
    <n v="1423"/>
    <n v="10"/>
    <n v="4.7500000000000001E-2"/>
    <n v="0.01"/>
    <n v="0"/>
    <s v="Simple"/>
    <n v="0.1"/>
    <n v="10"/>
    <n v="15"/>
    <x v="11"/>
  </r>
  <r>
    <s v="Q"/>
    <x v="0"/>
    <s v="Female"/>
    <n v="52874.998357868499"/>
    <n v="1.71665841988379"/>
    <n v="40673.075659898801"/>
    <x v="0"/>
    <n v="0.20926450991059201"/>
    <s v="Indexed"/>
    <n v="1424"/>
    <n v="10"/>
    <n v="4.7500000000000001E-2"/>
    <n v="0.01"/>
    <n v="0"/>
    <s v="Simple"/>
    <n v="0.1"/>
    <n v="10"/>
    <n v="15"/>
    <x v="11"/>
  </r>
  <r>
    <s v="Q"/>
    <x v="0"/>
    <s v="Female"/>
    <n v="16189.5928425737"/>
    <n v="0.52561705401090797"/>
    <n v="12453.5329558259"/>
    <x v="0"/>
    <n v="6.40738972495693E-2"/>
    <s v="Fixed"/>
    <n v="1425"/>
    <n v="10"/>
    <n v="4.7500000000000001E-2"/>
    <n v="0.01"/>
    <n v="0"/>
    <s v="Simple"/>
    <n v="0.1"/>
    <n v="10"/>
    <n v="20"/>
    <x v="12"/>
  </r>
  <r>
    <s v="Q"/>
    <x v="0"/>
    <s v="Female"/>
    <n v="48568.778527720999"/>
    <n v="1.5768511620327199"/>
    <n v="37360.598867477704"/>
    <x v="0"/>
    <n v="0.19222169174870801"/>
    <s v="Indexed"/>
    <n v="1426"/>
    <n v="10"/>
    <n v="4.7500000000000001E-2"/>
    <n v="0.01"/>
    <n v="0"/>
    <s v="Simple"/>
    <n v="0.1"/>
    <n v="10"/>
    <n v="20"/>
    <x v="12"/>
  </r>
  <r>
    <s v="Q"/>
    <x v="0"/>
    <s v="Female"/>
    <n v="11899.404526799301"/>
    <n v="0.386330280982287"/>
    <n v="9153.3880975379107"/>
    <x v="0"/>
    <n v="4.7094527354400798E-2"/>
    <s v="Fixed"/>
    <n v="1427"/>
    <n v="10"/>
    <n v="4.7500000000000001E-2"/>
    <n v="0.01"/>
    <n v="0"/>
    <s v="Simple"/>
    <n v="0.1"/>
    <n v="10"/>
    <n v="99"/>
    <x v="13"/>
  </r>
  <r>
    <s v="Q"/>
    <x v="0"/>
    <s v="Female"/>
    <n v="35698.213580397802"/>
    <n v="1.1589908429468601"/>
    <n v="27460.164292613699"/>
    <x v="0"/>
    <n v="0.14128358206320199"/>
    <s v="Indexed"/>
    <n v="1428"/>
    <n v="10"/>
    <n v="4.7500000000000001E-2"/>
    <n v="0.01"/>
    <n v="0"/>
    <s v="Simple"/>
    <n v="0.1"/>
    <n v="10"/>
    <n v="99"/>
    <x v="13"/>
  </r>
  <r>
    <s v="Q"/>
    <x v="0"/>
    <s v="Female"/>
    <n v="1337.28583649345"/>
    <n v="1.0142109429338001E-2"/>
    <n v="1028.68141268727"/>
    <x v="1"/>
    <n v="7.4782330295950004E-4"/>
    <s v="Fixed"/>
    <n v="1429"/>
    <n v="10"/>
    <n v="4.7500000000000001E-2"/>
    <n v="0.01"/>
    <n v="0"/>
    <s v="Simple"/>
    <n v="0.1"/>
    <n v="10"/>
    <n v="1"/>
    <x v="0"/>
  </r>
  <r>
    <s v="Q"/>
    <x v="0"/>
    <s v="Female"/>
    <n v="4011.85750948034"/>
    <n v="3.04263282880139E-2"/>
    <n v="3086.0442380618001"/>
    <x v="1"/>
    <n v="2.2434699088784999E-3"/>
    <s v="Indexed"/>
    <n v="1430"/>
    <n v="10"/>
    <n v="4.7500000000000001E-2"/>
    <n v="0.01"/>
    <n v="0"/>
    <s v="Simple"/>
    <n v="0.1"/>
    <n v="10"/>
    <n v="1"/>
    <x v="0"/>
  </r>
  <r>
    <s v="Q"/>
    <x v="0"/>
    <s v="Female"/>
    <n v="861.54069263941506"/>
    <n v="6.5340107134376204E-3"/>
    <n v="662.72360972262697"/>
    <x v="1"/>
    <n v="4.8178197122988702E-4"/>
    <s v="Fixed"/>
    <n v="1431"/>
    <n v="10"/>
    <n v="4.7500000000000001E-2"/>
    <n v="0.01"/>
    <n v="0"/>
    <s v="Simple"/>
    <n v="0.1"/>
    <n v="10"/>
    <n v="2"/>
    <x v="1"/>
  </r>
  <r>
    <s v="Q"/>
    <x v="0"/>
    <s v="Female"/>
    <n v="2584.6220779182399"/>
    <n v="1.9602032140312801E-2"/>
    <n v="1988.1708291678799"/>
    <x v="1"/>
    <n v="1.44534591368966E-3"/>
    <s v="Indexed"/>
    <n v="1432"/>
    <n v="10"/>
    <n v="4.7500000000000001E-2"/>
    <n v="0.01"/>
    <n v="0"/>
    <s v="Simple"/>
    <n v="0.1"/>
    <n v="10"/>
    <n v="2"/>
    <x v="1"/>
  </r>
  <r>
    <s v="Q"/>
    <x v="0"/>
    <s v="Female"/>
    <n v="2375.79861701769"/>
    <n v="1.80182941434909E-2"/>
    <n v="1827.5373977059101"/>
    <x v="1"/>
    <n v="1.32856979447526E-3"/>
    <s v="Fixed"/>
    <n v="1433"/>
    <n v="10"/>
    <n v="4.7500000000000001E-2"/>
    <n v="0.01"/>
    <n v="0"/>
    <s v="Simple"/>
    <n v="0.1"/>
    <n v="10"/>
    <n v="3"/>
    <x v="2"/>
  </r>
  <r>
    <s v="Q"/>
    <x v="0"/>
    <s v="Female"/>
    <n v="7127.3958510530701"/>
    <n v="5.4054882430472698E-2"/>
    <n v="5482.6121931177404"/>
    <x v="1"/>
    <n v="3.9857093834257899E-3"/>
    <s v="Indexed"/>
    <n v="1434"/>
    <n v="10"/>
    <n v="4.7500000000000001E-2"/>
    <n v="0.01"/>
    <n v="0"/>
    <s v="Simple"/>
    <n v="0.1"/>
    <n v="10"/>
    <n v="3"/>
    <x v="2"/>
  </r>
  <r>
    <s v="Q"/>
    <x v="0"/>
    <s v="Female"/>
    <n v="3465.69072164196"/>
    <n v="2.62841447863538E-2"/>
    <n v="2665.9159397245799"/>
    <x v="1"/>
    <n v="1.9380481059234501E-3"/>
    <s v="Fixed"/>
    <n v="1435"/>
    <n v="10"/>
    <n v="4.7500000000000001E-2"/>
    <n v="0.01"/>
    <n v="0"/>
    <s v="Simple"/>
    <n v="0.1"/>
    <n v="10"/>
    <n v="4"/>
    <x v="3"/>
  </r>
  <r>
    <s v="Q"/>
    <x v="0"/>
    <s v="Female"/>
    <n v="10397.072164925899"/>
    <n v="7.8852434359061405E-2"/>
    <n v="7997.74781917375"/>
    <x v="1"/>
    <n v="5.8141443177703502E-3"/>
    <s v="Indexed"/>
    <n v="1436"/>
    <n v="10"/>
    <n v="4.7500000000000001E-2"/>
    <n v="0.01"/>
    <n v="0"/>
    <s v="Simple"/>
    <n v="0.1"/>
    <n v="10"/>
    <n v="4"/>
    <x v="3"/>
  </r>
  <r>
    <s v="Q"/>
    <x v="0"/>
    <s v="Female"/>
    <n v="4929.1566747877896"/>
    <n v="3.7383216830543603E-2"/>
    <n v="3791.6589806059901"/>
    <x v="1"/>
    <n v="2.7564325626974798E-3"/>
    <s v="Fixed"/>
    <n v="1437"/>
    <n v="10"/>
    <n v="4.7500000000000001E-2"/>
    <n v="0.01"/>
    <n v="0"/>
    <s v="Simple"/>
    <n v="0.1"/>
    <n v="10"/>
    <n v="5"/>
    <x v="4"/>
  </r>
  <r>
    <s v="Q"/>
    <x v="0"/>
    <s v="Female"/>
    <n v="14787.4700243634"/>
    <n v="0.112149650491631"/>
    <n v="11374.976941818"/>
    <x v="1"/>
    <n v="8.2692976880924304E-3"/>
    <s v="Indexed"/>
    <n v="1438"/>
    <n v="10"/>
    <n v="4.7500000000000001E-2"/>
    <n v="0.01"/>
    <n v="0"/>
    <s v="Simple"/>
    <n v="0.1"/>
    <n v="10"/>
    <n v="5"/>
    <x v="4"/>
  </r>
  <r>
    <s v="Q"/>
    <x v="0"/>
    <s v="Female"/>
    <n v="6827.5590626021503"/>
    <n v="5.1780890261839303E-2"/>
    <n v="5251.9685096939602"/>
    <x v="1"/>
    <n v="3.81803772238728E-3"/>
    <s v="Fixed"/>
    <n v="1439"/>
    <n v="10"/>
    <n v="4.7500000000000001E-2"/>
    <n v="0.01"/>
    <n v="0"/>
    <s v="Simple"/>
    <n v="0.1"/>
    <n v="10"/>
    <n v="6"/>
    <x v="5"/>
  </r>
  <r>
    <s v="Q"/>
    <x v="0"/>
    <s v="Female"/>
    <n v="20482.677187806399"/>
    <n v="0.155342670785518"/>
    <n v="15755.9055290819"/>
    <x v="1"/>
    <n v="1.14541131671618E-2"/>
    <s v="Indexed"/>
    <n v="1440"/>
    <n v="10"/>
    <n v="4.7500000000000001E-2"/>
    <n v="0.01"/>
    <n v="0"/>
    <s v="Simple"/>
    <n v="0.1"/>
    <n v="10"/>
    <n v="6"/>
    <x v="5"/>
  </r>
  <r>
    <s v="Q"/>
    <x v="0"/>
    <s v="Female"/>
    <n v="9197.7902465092902"/>
    <n v="6.9756960436222898E-2"/>
    <n v="7075.2232665456104"/>
    <x v="1"/>
    <n v="5.1434941538820002E-3"/>
    <s v="Fixed"/>
    <n v="1441"/>
    <n v="10"/>
    <n v="4.7500000000000001E-2"/>
    <n v="0.01"/>
    <n v="0"/>
    <s v="Simple"/>
    <n v="0.1"/>
    <n v="10"/>
    <n v="7"/>
    <x v="6"/>
  </r>
  <r>
    <s v="Q"/>
    <x v="0"/>
    <s v="Female"/>
    <n v="27593.370739527902"/>
    <n v="0.209270881308669"/>
    <n v="21225.669799636798"/>
    <x v="1"/>
    <n v="1.5430482461646E-2"/>
    <s v="Indexed"/>
    <n v="1442"/>
    <n v="10"/>
    <n v="4.7500000000000001E-2"/>
    <n v="0.01"/>
    <n v="0"/>
    <s v="Simple"/>
    <n v="0.1"/>
    <n v="10"/>
    <n v="7"/>
    <x v="6"/>
  </r>
  <r>
    <s v="Q"/>
    <x v="0"/>
    <s v="Female"/>
    <n v="12032.6429012358"/>
    <n v="9.1256766278537099E-2"/>
    <n v="9255.8791547967903"/>
    <x v="1"/>
    <n v="6.7287714504844698E-3"/>
    <s v="Fixed"/>
    <n v="1443"/>
    <n v="10"/>
    <n v="4.7500000000000001E-2"/>
    <n v="0.01"/>
    <n v="0"/>
    <s v="Simple"/>
    <n v="0.1"/>
    <n v="10"/>
    <n v="8"/>
    <x v="7"/>
  </r>
  <r>
    <s v="Q"/>
    <x v="0"/>
    <s v="Female"/>
    <n v="36097.928703707497"/>
    <n v="0.27377029883561099"/>
    <n v="27767.637464390398"/>
    <x v="1"/>
    <n v="2.0186314351453401E-2"/>
    <s v="Indexed"/>
    <n v="1444"/>
    <n v="10"/>
    <n v="4.7500000000000001E-2"/>
    <n v="0.01"/>
    <n v="0"/>
    <s v="Simple"/>
    <n v="0.1"/>
    <n v="10"/>
    <n v="8"/>
    <x v="7"/>
  </r>
  <r>
    <s v="Q"/>
    <x v="0"/>
    <s v="Female"/>
    <n v="25250.997082301499"/>
    <n v="0.191506085400651"/>
    <n v="19423.843909462699"/>
    <x v="1"/>
    <n v="1.41206042311957E-2"/>
    <s v="Fixed"/>
    <n v="1445"/>
    <n v="10"/>
    <n v="4.7500000000000001E-2"/>
    <n v="0.01"/>
    <n v="0"/>
    <s v="Simple"/>
    <n v="0.1"/>
    <n v="10"/>
    <n v="9"/>
    <x v="8"/>
  </r>
  <r>
    <s v="Q"/>
    <x v="0"/>
    <s v="Female"/>
    <n v="75752.991246904596"/>
    <n v="0.57451825620195496"/>
    <n v="58271.531728388101"/>
    <x v="1"/>
    <n v="4.2361812693586999E-2"/>
    <s v="Indexed"/>
    <n v="1446"/>
    <n v="10"/>
    <n v="4.7500000000000001E-2"/>
    <n v="0.01"/>
    <n v="0"/>
    <s v="Simple"/>
    <n v="0.1"/>
    <n v="10"/>
    <n v="9"/>
    <x v="8"/>
  </r>
  <r>
    <s v="Q"/>
    <x v="0"/>
    <s v="Female"/>
    <n v="29991.191999877901"/>
    <n v="0.22745619738008599"/>
    <n v="23070.147692213799"/>
    <x v="1"/>
    <n v="1.67713675333995E-2"/>
    <s v="Fixed"/>
    <n v="1447"/>
    <n v="10"/>
    <n v="4.7500000000000001E-2"/>
    <n v="0.01"/>
    <n v="0"/>
    <s v="Simple"/>
    <n v="0.1"/>
    <n v="10"/>
    <n v="10"/>
    <x v="9"/>
  </r>
  <r>
    <s v="Q"/>
    <x v="0"/>
    <s v="Female"/>
    <n v="89973.575999633598"/>
    <n v="0.68236859214025802"/>
    <n v="69210.443076641299"/>
    <x v="1"/>
    <n v="5.0314102600198501E-2"/>
    <s v="Indexed"/>
    <n v="1448"/>
    <n v="10"/>
    <n v="4.7500000000000001E-2"/>
    <n v="0.01"/>
    <n v="0"/>
    <s v="Simple"/>
    <n v="0.1"/>
    <n v="10"/>
    <n v="10"/>
    <x v="9"/>
  </r>
  <r>
    <s v="Q"/>
    <x v="0"/>
    <s v="Female"/>
    <n v="96460.975512471094"/>
    <n v="0.73156967838189302"/>
    <n v="74200.750394208502"/>
    <x v="1"/>
    <n v="5.3941919779530299E-2"/>
    <s v="Fixed"/>
    <n v="1449"/>
    <n v="10"/>
    <n v="4.7500000000000001E-2"/>
    <n v="0.01"/>
    <n v="0"/>
    <s v="Simple"/>
    <n v="0.1"/>
    <n v="10"/>
    <n v="12"/>
    <x v="10"/>
  </r>
  <r>
    <s v="Q"/>
    <x v="0"/>
    <s v="Female"/>
    <n v="289382.92653741298"/>
    <n v="2.1947090351456802"/>
    <n v="222602.251182626"/>
    <x v="1"/>
    <n v="0.161825759338591"/>
    <s v="Indexed"/>
    <n v="1450"/>
    <n v="10"/>
    <n v="4.7500000000000001E-2"/>
    <n v="0.01"/>
    <n v="0"/>
    <s v="Simple"/>
    <n v="0.1"/>
    <n v="10"/>
    <n v="12"/>
    <x v="10"/>
  </r>
  <r>
    <s v="Q"/>
    <x v="0"/>
    <s v="Female"/>
    <n v="149406.78636077399"/>
    <n v="1.1331159991419799"/>
    <n v="114928.297200595"/>
    <x v="1"/>
    <n v="8.3549734403715797E-2"/>
    <s v="Fixed"/>
    <n v="1451"/>
    <n v="10"/>
    <n v="4.7500000000000001E-2"/>
    <n v="0.01"/>
    <n v="0"/>
    <s v="Simple"/>
    <n v="0.1"/>
    <n v="10"/>
    <n v="15"/>
    <x v="11"/>
  </r>
  <r>
    <s v="Q"/>
    <x v="0"/>
    <s v="Female"/>
    <n v="448220.35908232199"/>
    <n v="3.3993479974259402"/>
    <n v="344784.89160178602"/>
    <x v="1"/>
    <n v="0.25064920321114698"/>
    <s v="Indexed"/>
    <n v="1452"/>
    <n v="10"/>
    <n v="4.7500000000000001E-2"/>
    <n v="0.01"/>
    <n v="0"/>
    <s v="Simple"/>
    <n v="0.1"/>
    <n v="10"/>
    <n v="15"/>
    <x v="11"/>
  </r>
  <r>
    <s v="Q"/>
    <x v="0"/>
    <s v="Female"/>
    <n v="83036.588542639307"/>
    <n v="0.62975778599931798"/>
    <n v="63874.298878953297"/>
    <x v="1"/>
    <n v="4.6434871450722802E-2"/>
    <s v="Fixed"/>
    <n v="1453"/>
    <n v="10"/>
    <n v="4.7500000000000001E-2"/>
    <n v="0.01"/>
    <n v="0"/>
    <s v="Simple"/>
    <n v="0.1"/>
    <n v="10"/>
    <n v="20"/>
    <x v="12"/>
  </r>
  <r>
    <s v="Q"/>
    <x v="0"/>
    <s v="Female"/>
    <n v="249109.76562791801"/>
    <n v="1.8892733579979499"/>
    <n v="191622.89663686001"/>
    <x v="1"/>
    <n v="0.13930461435216801"/>
    <s v="Indexed"/>
    <n v="1454"/>
    <n v="10"/>
    <n v="4.7500000000000001E-2"/>
    <n v="0.01"/>
    <n v="0"/>
    <s v="Simple"/>
    <n v="0.1"/>
    <n v="10"/>
    <n v="20"/>
    <x v="12"/>
  </r>
  <r>
    <s v="Q"/>
    <x v="0"/>
    <s v="Female"/>
    <n v="21885.425162734598"/>
    <n v="0.165981251614885"/>
    <n v="16834.9424328727"/>
    <x v="1"/>
    <n v="1.22385435373968E-2"/>
    <s v="Fixed"/>
    <n v="1455"/>
    <n v="10"/>
    <n v="4.7500000000000001E-2"/>
    <n v="0.01"/>
    <n v="0"/>
    <s v="Simple"/>
    <n v="0.1"/>
    <n v="10"/>
    <n v="99"/>
    <x v="13"/>
  </r>
  <r>
    <s v="Q"/>
    <x v="0"/>
    <s v="Female"/>
    <n v="65656.275488203697"/>
    <n v="0.49794375484465397"/>
    <n v="50504.827298618198"/>
    <x v="1"/>
    <n v="3.6715630612190298E-2"/>
    <s v="Indexed"/>
    <n v="1456"/>
    <n v="10"/>
    <n v="4.7500000000000001E-2"/>
    <n v="0.01"/>
    <n v="0"/>
    <s v="Simple"/>
    <n v="0.1"/>
    <n v="10"/>
    <n v="99"/>
    <x v="13"/>
  </r>
  <r>
    <s v="Q"/>
    <x v="0"/>
    <s v="Female"/>
    <n v="2761.2537087225501"/>
    <n v="1.01672745238592E-2"/>
    <n v="2124.0413144019599"/>
    <x v="2"/>
    <n v="1.06004409898608E-3"/>
    <s v="Fixed"/>
    <n v="1457"/>
    <n v="10"/>
    <n v="4.7500000000000001E-2"/>
    <n v="0.01"/>
    <n v="0"/>
    <s v="Simple"/>
    <n v="0.1"/>
    <n v="10"/>
    <n v="1"/>
    <x v="0"/>
  </r>
  <r>
    <s v="Q"/>
    <x v="0"/>
    <s v="Female"/>
    <n v="8283.7611261676393"/>
    <n v="3.0501823571577501E-2"/>
    <n v="6372.1239432058701"/>
    <x v="2"/>
    <n v="3.1801322969582401E-3"/>
    <s v="Indexed"/>
    <n v="1458"/>
    <n v="10"/>
    <n v="4.7500000000000001E-2"/>
    <n v="0.01"/>
    <n v="0"/>
    <s v="Simple"/>
    <n v="0.1"/>
    <n v="10"/>
    <n v="1"/>
    <x v="0"/>
  </r>
  <r>
    <s v="Q"/>
    <x v="0"/>
    <s v="Female"/>
    <n v="1659.59755157263"/>
    <n v="6.1108415545668201E-3"/>
    <n v="1276.61350120972"/>
    <x v="2"/>
    <n v="6.3711877893690802E-4"/>
    <s v="Fixed"/>
    <n v="1459"/>
    <n v="10"/>
    <n v="4.7500000000000001E-2"/>
    <n v="0.01"/>
    <n v="0"/>
    <s v="Simple"/>
    <n v="0.1"/>
    <n v="10"/>
    <n v="2"/>
    <x v="1"/>
  </r>
  <r>
    <s v="Q"/>
    <x v="0"/>
    <s v="Female"/>
    <n v="4978.7926547179004"/>
    <n v="1.83325246637005E-2"/>
    <n v="3829.8405036291501"/>
    <x v="2"/>
    <n v="1.9113563368107201E-3"/>
    <s v="Indexed"/>
    <n v="1460"/>
    <n v="10"/>
    <n v="4.7500000000000001E-2"/>
    <n v="0.01"/>
    <n v="0"/>
    <s v="Simple"/>
    <n v="0.1"/>
    <n v="10"/>
    <n v="2"/>
    <x v="1"/>
  </r>
  <r>
    <s v="Q"/>
    <x v="0"/>
    <s v="Female"/>
    <n v="4266.8294905208004"/>
    <n v="1.5710989048048501E-2"/>
    <n v="3282.17653116985"/>
    <x v="2"/>
    <n v="1.63803398743061E-3"/>
    <s v="Fixed"/>
    <n v="1461"/>
    <n v="10"/>
    <n v="4.7500000000000001E-2"/>
    <n v="0.01"/>
    <n v="0"/>
    <s v="Simple"/>
    <n v="0.1"/>
    <n v="10"/>
    <n v="3"/>
    <x v="2"/>
  </r>
  <r>
    <s v="Q"/>
    <x v="0"/>
    <s v="Female"/>
    <n v="12800.488471562399"/>
    <n v="4.7132967144145499E-2"/>
    <n v="9846.5295935095401"/>
    <x v="2"/>
    <n v="4.9141019622918397E-3"/>
    <s v="Indexed"/>
    <n v="1462"/>
    <n v="10"/>
    <n v="4.7500000000000001E-2"/>
    <n v="0.01"/>
    <n v="0"/>
    <s v="Simple"/>
    <n v="0.1"/>
    <n v="10"/>
    <n v="3"/>
    <x v="2"/>
  </r>
  <r>
    <s v="Q"/>
    <x v="0"/>
    <s v="Female"/>
    <n v="6212.70424280528"/>
    <n v="2.2875938336491701E-2"/>
    <n v="4779.0032636963697"/>
    <x v="2"/>
    <n v="2.3850544593304801E-3"/>
    <s v="Fixed"/>
    <n v="1463"/>
    <n v="10"/>
    <n v="4.7500000000000001E-2"/>
    <n v="0.01"/>
    <n v="0"/>
    <s v="Simple"/>
    <n v="0.1"/>
    <n v="10"/>
    <n v="4"/>
    <x v="3"/>
  </r>
  <r>
    <s v="Q"/>
    <x v="0"/>
    <s v="Female"/>
    <n v="18638.112728415799"/>
    <n v="6.8627815009475096E-2"/>
    <n v="14337.0097910891"/>
    <x v="2"/>
    <n v="7.1551633779914298E-3"/>
    <s v="Indexed"/>
    <n v="1464"/>
    <n v="10"/>
    <n v="4.7500000000000001E-2"/>
    <n v="0.01"/>
    <n v="0"/>
    <s v="Simple"/>
    <n v="0.1"/>
    <n v="10"/>
    <n v="4"/>
    <x v="3"/>
  </r>
  <r>
    <s v="Q"/>
    <x v="0"/>
    <s v="Female"/>
    <n v="8812.7266322595005"/>
    <n v="3.24495393852672E-2"/>
    <n v="6779.02048635346"/>
    <x v="2"/>
    <n v="3.3832019249060799E-3"/>
    <s v="Fixed"/>
    <n v="1465"/>
    <n v="10"/>
    <n v="4.7500000000000001E-2"/>
    <n v="0.01"/>
    <n v="0"/>
    <s v="Simple"/>
    <n v="0.1"/>
    <n v="10"/>
    <n v="5"/>
    <x v="4"/>
  </r>
  <r>
    <s v="Q"/>
    <x v="0"/>
    <s v="Female"/>
    <n v="26438.1798967785"/>
    <n v="9.7348618155801495E-2"/>
    <n v="20337.061459060398"/>
    <x v="2"/>
    <n v="1.01496057747182E-2"/>
    <s v="Indexed"/>
    <n v="1466"/>
    <n v="10"/>
    <n v="4.7500000000000001E-2"/>
    <n v="0.01"/>
    <n v="0"/>
    <s v="Simple"/>
    <n v="0.1"/>
    <n v="10"/>
    <n v="5"/>
    <x v="4"/>
  </r>
  <r>
    <s v="Q"/>
    <x v="0"/>
    <s v="Female"/>
    <n v="12161.5385924394"/>
    <n v="4.4780275391298099E-2"/>
    <n v="9355.02968649182"/>
    <x v="2"/>
    <n v="4.6688093813266503E-3"/>
    <s v="Fixed"/>
    <n v="1467"/>
    <n v="10"/>
    <n v="4.7500000000000001E-2"/>
    <n v="0.01"/>
    <n v="0"/>
    <s v="Simple"/>
    <n v="0.1"/>
    <n v="10"/>
    <n v="6"/>
    <x v="5"/>
  </r>
  <r>
    <s v="Q"/>
    <x v="0"/>
    <s v="Female"/>
    <n v="36484.615777318097"/>
    <n v="0.13434082617389401"/>
    <n v="28065.0890594755"/>
    <x v="2"/>
    <n v="1.4006428143979999E-2"/>
    <s v="Indexed"/>
    <n v="1468"/>
    <n v="10"/>
    <n v="4.7500000000000001E-2"/>
    <n v="0.01"/>
    <n v="0"/>
    <s v="Simple"/>
    <n v="0.1"/>
    <n v="10"/>
    <n v="6"/>
    <x v="5"/>
  </r>
  <r>
    <s v="Q"/>
    <x v="0"/>
    <s v="Female"/>
    <n v="16300.3963939961"/>
    <n v="6.0020056998730302E-2"/>
    <n v="12538.766456920101"/>
    <x v="2"/>
    <n v="6.2577150929689499E-3"/>
    <s v="Fixed"/>
    <n v="1469"/>
    <n v="10"/>
    <n v="4.7500000000000001E-2"/>
    <n v="0.01"/>
    <n v="0"/>
    <s v="Simple"/>
    <n v="0.1"/>
    <n v="10"/>
    <n v="7"/>
    <x v="6"/>
  </r>
  <r>
    <s v="Q"/>
    <x v="0"/>
    <s v="Female"/>
    <n v="48901.189181988397"/>
    <n v="0.18006017099619101"/>
    <n v="37616.299370760302"/>
    <x v="2"/>
    <n v="1.8773145278906899E-2"/>
    <s v="Indexed"/>
    <n v="1470"/>
    <n v="10"/>
    <n v="4.7500000000000001E-2"/>
    <n v="0.01"/>
    <n v="0"/>
    <s v="Simple"/>
    <n v="0.1"/>
    <n v="10"/>
    <n v="7"/>
    <x v="6"/>
  </r>
  <r>
    <s v="Q"/>
    <x v="0"/>
    <s v="Female"/>
    <n v="21179.983259640499"/>
    <n v="7.7987293790229603E-2"/>
    <n v="16292.2948151081"/>
    <x v="2"/>
    <n v="8.1309863704602508E-3"/>
    <s v="Fixed"/>
    <n v="1471"/>
    <n v="10"/>
    <n v="4.7500000000000001E-2"/>
    <n v="0.01"/>
    <n v="0"/>
    <s v="Simple"/>
    <n v="0.1"/>
    <n v="10"/>
    <n v="8"/>
    <x v="7"/>
  </r>
  <r>
    <s v="Q"/>
    <x v="0"/>
    <s v="Female"/>
    <n v="63539.9497789214"/>
    <n v="0.23396188137068899"/>
    <n v="48876.884445324198"/>
    <x v="2"/>
    <n v="2.4392959111380799E-2"/>
    <s v="Indexed"/>
    <n v="1472"/>
    <n v="10"/>
    <n v="4.7500000000000001E-2"/>
    <n v="0.01"/>
    <n v="0"/>
    <s v="Simple"/>
    <n v="0.1"/>
    <n v="10"/>
    <n v="8"/>
    <x v="7"/>
  </r>
  <r>
    <s v="Q"/>
    <x v="0"/>
    <s v="Female"/>
    <n v="43801.978664408598"/>
    <n v="0.16128425300523999"/>
    <n v="33693.829741852802"/>
    <x v="2"/>
    <n v="1.6815560576866201E-2"/>
    <s v="Fixed"/>
    <n v="1473"/>
    <n v="10"/>
    <n v="4.7500000000000001E-2"/>
    <n v="0.01"/>
    <n v="0"/>
    <s v="Simple"/>
    <n v="0.1"/>
    <n v="10"/>
    <n v="9"/>
    <x v="8"/>
  </r>
  <r>
    <s v="Q"/>
    <x v="0"/>
    <s v="Female"/>
    <n v="131405.93599322601"/>
    <n v="0.483852759015721"/>
    <n v="101081.48922555801"/>
    <x v="2"/>
    <n v="5.0446681730598797E-2"/>
    <s v="Indexed"/>
    <n v="1474"/>
    <n v="10"/>
    <n v="4.7500000000000001E-2"/>
    <n v="0.01"/>
    <n v="0"/>
    <s v="Simple"/>
    <n v="0.1"/>
    <n v="10"/>
    <n v="9"/>
    <x v="8"/>
  </r>
  <r>
    <s v="Q"/>
    <x v="0"/>
    <s v="Female"/>
    <n v="51072.023786483303"/>
    <n v="0.18805345002740501"/>
    <n v="39286.172143448697"/>
    <x v="2"/>
    <n v="1.9606527740322999E-2"/>
    <s v="Fixed"/>
    <n v="1475"/>
    <n v="10"/>
    <n v="4.7500000000000001E-2"/>
    <n v="0.01"/>
    <n v="0"/>
    <s v="Simple"/>
    <n v="0.1"/>
    <n v="10"/>
    <n v="10"/>
    <x v="9"/>
  </r>
  <r>
    <s v="Q"/>
    <x v="0"/>
    <s v="Female"/>
    <n v="153216.07135945"/>
    <n v="0.56416035008221499"/>
    <n v="117858.516430346"/>
    <x v="2"/>
    <n v="5.8819583220969002E-2"/>
    <s v="Indexed"/>
    <n v="1476"/>
    <n v="10"/>
    <n v="4.7500000000000001E-2"/>
    <n v="0.01"/>
    <n v="0"/>
    <s v="Simple"/>
    <n v="0.1"/>
    <n v="10"/>
    <n v="10"/>
    <x v="9"/>
  </r>
  <r>
    <s v="Q"/>
    <x v="0"/>
    <s v="Female"/>
    <n v="148968.99409651401"/>
    <n v="0.548522091156601"/>
    <n v="114591.533920395"/>
    <x v="2"/>
    <n v="5.7189132105125502E-2"/>
    <s v="Fixed"/>
    <n v="1477"/>
    <n v="10"/>
    <n v="4.7500000000000001E-2"/>
    <n v="0.01"/>
    <n v="0"/>
    <s v="Simple"/>
    <n v="0.1"/>
    <n v="10"/>
    <n v="12"/>
    <x v="10"/>
  </r>
  <r>
    <s v="Q"/>
    <x v="0"/>
    <s v="Female"/>
    <n v="446906.98228954099"/>
    <n v="1.6455662734698"/>
    <n v="343774.60176118498"/>
    <x v="2"/>
    <n v="0.17156739631537701"/>
    <s v="Indexed"/>
    <n v="1478"/>
    <n v="10"/>
    <n v="4.7500000000000001E-2"/>
    <n v="0.01"/>
    <n v="0"/>
    <s v="Simple"/>
    <n v="0.1"/>
    <n v="10"/>
    <n v="12"/>
    <x v="10"/>
  </r>
  <r>
    <s v="Q"/>
    <x v="0"/>
    <s v="Female"/>
    <n v="218115.60995734099"/>
    <n v="0.80312840409048603"/>
    <n v="167781.23842872301"/>
    <x v="2"/>
    <n v="8.3734487889197004E-2"/>
    <s v="Fixed"/>
    <n v="1479"/>
    <n v="10"/>
    <n v="4.7500000000000001E-2"/>
    <n v="0.01"/>
    <n v="0"/>
    <s v="Simple"/>
    <n v="0.1"/>
    <n v="10"/>
    <n v="15"/>
    <x v="11"/>
  </r>
  <r>
    <s v="Q"/>
    <x v="0"/>
    <s v="Female"/>
    <n v="654346.82987202203"/>
    <n v="2.4093852122714599"/>
    <n v="503343.71528617002"/>
    <x v="2"/>
    <n v="0.251203463667591"/>
    <s v="Indexed"/>
    <n v="1480"/>
    <n v="10"/>
    <n v="4.7500000000000001E-2"/>
    <n v="0.01"/>
    <n v="0"/>
    <s v="Simple"/>
    <n v="0.1"/>
    <n v="10"/>
    <n v="15"/>
    <x v="11"/>
  </r>
  <r>
    <s v="Q"/>
    <x v="0"/>
    <s v="Female"/>
    <n v="98145.710391570596"/>
    <n v="0.36138453259042602"/>
    <n v="75496.700301208097"/>
    <x v="2"/>
    <n v="3.7678095574025801E-2"/>
    <s v="Fixed"/>
    <n v="1481"/>
    <n v="10"/>
    <n v="4.7500000000000001E-2"/>
    <n v="0.01"/>
    <n v="0"/>
    <s v="Simple"/>
    <n v="0.1"/>
    <n v="10"/>
    <n v="20"/>
    <x v="12"/>
  </r>
  <r>
    <s v="Q"/>
    <x v="0"/>
    <s v="Female"/>
    <n v="294437.13117471198"/>
    <n v="1.08415359777128"/>
    <n v="226490.100903624"/>
    <x v="2"/>
    <n v="0.11303428672207699"/>
    <s v="Indexed"/>
    <n v="1482"/>
    <n v="10"/>
    <n v="4.7500000000000001E-2"/>
    <n v="0.01"/>
    <n v="0"/>
    <s v="Simple"/>
    <n v="0.1"/>
    <n v="10"/>
    <n v="20"/>
    <x v="12"/>
  </r>
  <r>
    <s v="Q"/>
    <x v="0"/>
    <s v="Female"/>
    <n v="17752.643224325398"/>
    <n v="6.5367407788597703E-2"/>
    <n v="13655.879403327201"/>
    <x v="2"/>
    <n v="6.8152320201164997E-3"/>
    <s v="Fixed"/>
    <n v="1483"/>
    <n v="10"/>
    <n v="4.7500000000000001E-2"/>
    <n v="0.01"/>
    <n v="0"/>
    <s v="Simple"/>
    <n v="0.1"/>
    <n v="10"/>
    <n v="99"/>
    <x v="13"/>
  </r>
  <r>
    <s v="Q"/>
    <x v="0"/>
    <s v="Female"/>
    <n v="53257.929672976097"/>
    <n v="0.196102223365793"/>
    <n v="40967.638209981596"/>
    <x v="2"/>
    <n v="2.0445696060349499E-2"/>
    <s v="Indexed"/>
    <n v="1484"/>
    <n v="10"/>
    <n v="4.7500000000000001E-2"/>
    <n v="0.01"/>
    <n v="0"/>
    <s v="Simple"/>
    <n v="0.1"/>
    <n v="10"/>
    <n v="99"/>
    <x v="13"/>
  </r>
  <r>
    <s v="Q"/>
    <x v="0"/>
    <s v="Female"/>
    <n v="359.73288419736502"/>
    <n v="5.2465171454693701E-3"/>
    <n v="276.71760322874201"/>
    <x v="3"/>
    <n v="5.5490294545873498E-4"/>
    <s v="Fixed"/>
    <n v="1485"/>
    <n v="10"/>
    <n v="4.7500000000000001E-2"/>
    <n v="0.01"/>
    <n v="0"/>
    <s v="Simple"/>
    <n v="0.1"/>
    <n v="10"/>
    <n v="1"/>
    <x v="0"/>
  </r>
  <r>
    <s v="Q"/>
    <x v="0"/>
    <s v="Female"/>
    <n v="1079.19865259209"/>
    <n v="1.5739551436408102E-2"/>
    <n v="830.15280968622596"/>
    <x v="3"/>
    <n v="1.6647088363762001E-3"/>
    <s v="Indexed"/>
    <n v="1486"/>
    <n v="10"/>
    <n v="4.7500000000000001E-2"/>
    <n v="0.01"/>
    <n v="0"/>
    <s v="Simple"/>
    <n v="0.1"/>
    <n v="10"/>
    <n v="1"/>
    <x v="0"/>
  </r>
  <r>
    <s v="Q"/>
    <x v="0"/>
    <s v="Female"/>
    <n v="237.95637932973401"/>
    <n v="3.4704701151044002E-3"/>
    <n v="183.04336871518001"/>
    <x v="3"/>
    <n v="3.6705761853098002E-4"/>
    <s v="Fixed"/>
    <n v="1487"/>
    <n v="10"/>
    <n v="4.7500000000000001E-2"/>
    <n v="0.01"/>
    <n v="0"/>
    <s v="Simple"/>
    <n v="0.1"/>
    <n v="10"/>
    <n v="2"/>
    <x v="1"/>
  </r>
  <r>
    <s v="Q"/>
    <x v="0"/>
    <s v="Female"/>
    <n v="713.86913798920204"/>
    <n v="1.0411410345313199E-2"/>
    <n v="549.13010614554003"/>
    <x v="3"/>
    <n v="1.1011728555929399E-3"/>
    <s v="Indexed"/>
    <n v="1488"/>
    <n v="10"/>
    <n v="4.7500000000000001E-2"/>
    <n v="0.01"/>
    <n v="0"/>
    <s v="Simple"/>
    <n v="0.1"/>
    <n v="10"/>
    <n v="2"/>
    <x v="1"/>
  </r>
  <r>
    <s v="Q"/>
    <x v="0"/>
    <s v="Female"/>
    <n v="674.22447932849798"/>
    <n v="9.83321360399011E-3"/>
    <n v="518.63421486807499"/>
    <x v="3"/>
    <n v="1.0400193196530301E-3"/>
    <s v="Fixed"/>
    <n v="1489"/>
    <n v="10"/>
    <n v="4.7500000000000001E-2"/>
    <n v="0.01"/>
    <n v="0"/>
    <s v="Simple"/>
    <n v="0.1"/>
    <n v="10"/>
    <n v="3"/>
    <x v="2"/>
  </r>
  <r>
    <s v="Q"/>
    <x v="0"/>
    <s v="Female"/>
    <n v="2022.67343798549"/>
    <n v="2.9499640811970301E-2"/>
    <n v="1555.9026446042301"/>
    <x v="3"/>
    <n v="3.12005795895909E-3"/>
    <s v="Indexed"/>
    <n v="1490"/>
    <n v="10"/>
    <n v="4.7500000000000001E-2"/>
    <n v="0.01"/>
    <n v="0"/>
    <s v="Simple"/>
    <n v="0.1"/>
    <n v="10"/>
    <n v="3"/>
    <x v="2"/>
  </r>
  <r>
    <s v="Q"/>
    <x v="0"/>
    <s v="Female"/>
    <n v="985.213858199838"/>
    <n v="1.4368832058632699E-2"/>
    <n v="757.85681399987504"/>
    <x v="3"/>
    <n v="1.51973337950921E-3"/>
    <s v="Fixed"/>
    <n v="1491"/>
    <n v="10"/>
    <n v="4.7500000000000001E-2"/>
    <n v="0.01"/>
    <n v="0"/>
    <s v="Simple"/>
    <n v="0.1"/>
    <n v="10"/>
    <n v="4"/>
    <x v="3"/>
  </r>
  <r>
    <s v="Q"/>
    <x v="0"/>
    <s v="Female"/>
    <n v="2955.64157459951"/>
    <n v="4.3106496175897999E-2"/>
    <n v="2273.57044199963"/>
    <x v="3"/>
    <n v="4.5592001385276202E-3"/>
    <s v="Indexed"/>
    <n v="1492"/>
    <n v="10"/>
    <n v="4.7500000000000001E-2"/>
    <n v="0.01"/>
    <n v="0"/>
    <s v="Simple"/>
    <n v="0.1"/>
    <n v="10"/>
    <n v="4"/>
    <x v="3"/>
  </r>
  <r>
    <s v="Q"/>
    <x v="0"/>
    <s v="Female"/>
    <n v="1404.69765764966"/>
    <n v="2.0486785247623499E-2"/>
    <n v="1080.5366597305101"/>
    <x v="3"/>
    <n v="2.1668045984951701E-3"/>
    <s v="Fixed"/>
    <n v="1493"/>
    <n v="10"/>
    <n v="4.7500000000000001E-2"/>
    <n v="0.01"/>
    <n v="0"/>
    <s v="Simple"/>
    <n v="0.1"/>
    <n v="10"/>
    <n v="5"/>
    <x v="4"/>
  </r>
  <r>
    <s v="Q"/>
    <x v="0"/>
    <s v="Female"/>
    <n v="4214.0929729489799"/>
    <n v="6.1460355742870398E-2"/>
    <n v="3241.6099791915199"/>
    <x v="3"/>
    <n v="6.5004137954855299E-3"/>
    <s v="Indexed"/>
    <n v="1494"/>
    <n v="10"/>
    <n v="4.7500000000000001E-2"/>
    <n v="0.01"/>
    <n v="0"/>
    <s v="Simple"/>
    <n v="0.1"/>
    <n v="10"/>
    <n v="5"/>
    <x v="4"/>
  </r>
  <r>
    <s v="Q"/>
    <x v="0"/>
    <s v="Female"/>
    <n v="1952.42655646856"/>
    <n v="2.8475126555742001E-2"/>
    <n v="1501.86658189889"/>
    <x v="3"/>
    <n v="3.0116992206413299E-3"/>
    <s v="Fixed"/>
    <n v="1495"/>
    <n v="10"/>
    <n v="4.7500000000000001E-2"/>
    <n v="0.01"/>
    <n v="0"/>
    <s v="Simple"/>
    <n v="0.1"/>
    <n v="10"/>
    <n v="6"/>
    <x v="5"/>
  </r>
  <r>
    <s v="Q"/>
    <x v="0"/>
    <s v="Female"/>
    <n v="5857.2796694056797"/>
    <n v="8.5425379667225895E-2"/>
    <n v="4505.5997456966797"/>
    <x v="3"/>
    <n v="9.0350976619239798E-3"/>
    <s v="Indexed"/>
    <n v="1496"/>
    <n v="10"/>
    <n v="4.7500000000000001E-2"/>
    <n v="0.01"/>
    <n v="0"/>
    <s v="Simple"/>
    <n v="0.1"/>
    <n v="10"/>
    <n v="6"/>
    <x v="5"/>
  </r>
  <r>
    <s v="Q"/>
    <x v="0"/>
    <s v="Female"/>
    <n v="2642.6869086055999"/>
    <n v="3.8542215030027402E-2"/>
    <n v="2032.83608354277"/>
    <x v="3"/>
    <n v="4.0764545414923503E-3"/>
    <s v="Fixed"/>
    <n v="1497"/>
    <n v="10"/>
    <n v="4.7500000000000001E-2"/>
    <n v="0.01"/>
    <n v="0"/>
    <s v="Simple"/>
    <n v="0.1"/>
    <n v="10"/>
    <n v="7"/>
    <x v="6"/>
  </r>
  <r>
    <s v="Q"/>
    <x v="0"/>
    <s v="Female"/>
    <n v="7928.0607258168102"/>
    <n v="0.115626645090082"/>
    <n v="6098.5082506283197"/>
    <x v="3"/>
    <n v="1.22293636244771E-2"/>
    <s v="Indexed"/>
    <n v="1498"/>
    <n v="10"/>
    <n v="4.7500000000000001E-2"/>
    <n v="0.01"/>
    <n v="0"/>
    <s v="Simple"/>
    <n v="0.1"/>
    <n v="10"/>
    <n v="7"/>
    <x v="6"/>
  </r>
  <r>
    <s v="Q"/>
    <x v="0"/>
    <s v="Female"/>
    <n v="3479.1266489336999"/>
    <n v="5.0741253904593102E-2"/>
    <n v="2676.25126841054"/>
    <x v="3"/>
    <n v="5.3666976524117003E-3"/>
    <s v="Fixed"/>
    <n v="1499"/>
    <n v="10"/>
    <n v="4.7500000000000001E-2"/>
    <n v="0.01"/>
    <n v="0"/>
    <s v="Simple"/>
    <n v="0.1"/>
    <n v="10"/>
    <n v="8"/>
    <x v="7"/>
  </r>
  <r>
    <s v="Q"/>
    <x v="0"/>
    <s v="Female"/>
    <n v="10437.3799468011"/>
    <n v="0.15222376171377899"/>
    <n v="8028.7538052316104"/>
    <x v="3"/>
    <n v="1.61000929572351E-2"/>
    <s v="Indexed"/>
    <n v="1500"/>
    <n v="10"/>
    <n v="4.7500000000000001E-2"/>
    <n v="0.01"/>
    <n v="0"/>
    <s v="Simple"/>
    <n v="0.1"/>
    <n v="10"/>
    <n v="8"/>
    <x v="7"/>
  </r>
  <r>
    <s v="Q"/>
    <x v="0"/>
    <s v="Female"/>
    <n v="7401.9340106524596"/>
    <n v="0.107953360402867"/>
    <n v="5693.7953928095903"/>
    <x v="3"/>
    <n v="1.1417791269671001E-2"/>
    <s v="Fixed"/>
    <n v="1501"/>
    <n v="10"/>
    <n v="4.7500000000000001E-2"/>
    <n v="0.01"/>
    <n v="0"/>
    <s v="Simple"/>
    <n v="0.1"/>
    <n v="10"/>
    <n v="9"/>
    <x v="8"/>
  </r>
  <r>
    <s v="Q"/>
    <x v="0"/>
    <s v="Female"/>
    <n v="22205.802031957399"/>
    <n v="0.32386008120860199"/>
    <n v="17081.386178428798"/>
    <x v="3"/>
    <n v="3.4253373809012999E-2"/>
    <s v="Indexed"/>
    <n v="1502"/>
    <n v="10"/>
    <n v="4.7500000000000001E-2"/>
    <n v="0.01"/>
    <n v="0"/>
    <s v="Simple"/>
    <n v="0.1"/>
    <n v="10"/>
    <n v="9"/>
    <x v="8"/>
  </r>
  <r>
    <s v="Q"/>
    <x v="0"/>
    <s v="Female"/>
    <n v="8945.8031454619195"/>
    <n v="0.13046988931073"/>
    <n v="6881.3870349707104"/>
    <x v="3"/>
    <n v="1.3799273663809199E-2"/>
    <s v="Fixed"/>
    <n v="1503"/>
    <n v="10"/>
    <n v="4.7500000000000001E-2"/>
    <n v="0.01"/>
    <n v="0"/>
    <s v="Simple"/>
    <n v="0.1"/>
    <n v="10"/>
    <n v="10"/>
    <x v="9"/>
  </r>
  <r>
    <s v="Q"/>
    <x v="0"/>
    <s v="Female"/>
    <n v="26837.409436385798"/>
    <n v="0.39140966793219001"/>
    <n v="20644.161104912098"/>
    <x v="3"/>
    <n v="4.1397820991427699E-2"/>
    <s v="Indexed"/>
    <n v="1504"/>
    <n v="10"/>
    <n v="4.7500000000000001E-2"/>
    <n v="0.01"/>
    <n v="0"/>
    <s v="Simple"/>
    <n v="0.1"/>
    <n v="10"/>
    <n v="10"/>
    <x v="9"/>
  </r>
  <r>
    <s v="Q"/>
    <x v="0"/>
    <s v="Female"/>
    <n v="31461.014634900999"/>
    <n v="0.45884254664166801"/>
    <n v="24200.780488385401"/>
    <x v="3"/>
    <n v="4.8529924438180799E-2"/>
    <s v="Fixed"/>
    <n v="1505"/>
    <n v="10"/>
    <n v="4.7500000000000001E-2"/>
    <n v="0.01"/>
    <n v="0"/>
    <s v="Simple"/>
    <n v="0.1"/>
    <n v="10"/>
    <n v="12"/>
    <x v="10"/>
  </r>
  <r>
    <s v="Q"/>
    <x v="0"/>
    <s v="Female"/>
    <n v="94383.043904702994"/>
    <n v="1.3765276399249999"/>
    <n v="72602.341465156103"/>
    <x v="3"/>
    <n v="0.14558977331454201"/>
    <s v="Indexed"/>
    <n v="1506"/>
    <n v="10"/>
    <n v="4.7500000000000001E-2"/>
    <n v="0.01"/>
    <n v="0"/>
    <s v="Simple"/>
    <n v="0.1"/>
    <n v="10"/>
    <n v="12"/>
    <x v="10"/>
  </r>
  <r>
    <s v="Q"/>
    <x v="0"/>
    <s v="Female"/>
    <n v="52365.577515148303"/>
    <n v="0.76372473113939399"/>
    <n v="40281.213473190997"/>
    <x v="3"/>
    <n v="8.0776082699910004E-2"/>
    <s v="Fixed"/>
    <n v="1507"/>
    <n v="10"/>
    <n v="4.7500000000000001E-2"/>
    <n v="0.01"/>
    <n v="0"/>
    <s v="Simple"/>
    <n v="0.1"/>
    <n v="10"/>
    <n v="15"/>
    <x v="11"/>
  </r>
  <r>
    <s v="Q"/>
    <x v="0"/>
    <s v="Female"/>
    <n v="157096.732545445"/>
    <n v="2.29117419341818"/>
    <n v="120843.640419573"/>
    <x v="3"/>
    <n v="0.24232824809973"/>
    <s v="Indexed"/>
    <n v="1508"/>
    <n v="10"/>
    <n v="4.7500000000000001E-2"/>
    <n v="0.01"/>
    <n v="0"/>
    <s v="Simple"/>
    <n v="0.1"/>
    <n v="10"/>
    <n v="15"/>
    <x v="11"/>
  </r>
  <r>
    <s v="Q"/>
    <x v="0"/>
    <s v="Female"/>
    <n v="35983.934307895099"/>
    <n v="0.52480697929254805"/>
    <n v="27679.949467611601"/>
    <x v="3"/>
    <n v="5.5506716271425303E-2"/>
    <s v="Fixed"/>
    <n v="1509"/>
    <n v="10"/>
    <n v="4.7500000000000001E-2"/>
    <n v="0.01"/>
    <n v="0"/>
    <s v="Simple"/>
    <n v="0.1"/>
    <n v="10"/>
    <n v="20"/>
    <x v="12"/>
  </r>
  <r>
    <s v="Q"/>
    <x v="0"/>
    <s v="Female"/>
    <n v="107951.802923685"/>
    <n v="1.5744209378776499"/>
    <n v="83039.848402834803"/>
    <x v="3"/>
    <n v="0.16652014881427599"/>
    <s v="Indexed"/>
    <n v="1510"/>
    <n v="10"/>
    <n v="4.7500000000000001E-2"/>
    <n v="0.01"/>
    <n v="0"/>
    <s v="Simple"/>
    <n v="0.1"/>
    <n v="10"/>
    <n v="20"/>
    <x v="12"/>
  </r>
  <r>
    <s v="Q"/>
    <x v="0"/>
    <s v="Female"/>
    <n v="14175.8524482789"/>
    <n v="0.20674744008316701"/>
    <n v="10904.501883291499"/>
    <x v="3"/>
    <n v="2.1866842380811199E-2"/>
    <s v="Fixed"/>
    <n v="1511"/>
    <n v="10"/>
    <n v="4.7500000000000001E-2"/>
    <n v="0.01"/>
    <n v="0"/>
    <s v="Simple"/>
    <n v="0.1"/>
    <n v="10"/>
    <n v="99"/>
    <x v="13"/>
  </r>
  <r>
    <s v="Q"/>
    <x v="0"/>
    <s v="Female"/>
    <n v="42527.557344836801"/>
    <n v="0.62024232024949999"/>
    <n v="32713.505649874402"/>
    <x v="3"/>
    <n v="6.5600527142433696E-2"/>
    <s v="Indexed"/>
    <n v="1512"/>
    <n v="10"/>
    <n v="4.7500000000000001E-2"/>
    <n v="0.01"/>
    <n v="0"/>
    <s v="Simple"/>
    <n v="0.1"/>
    <n v="10"/>
    <n v="99"/>
    <x v="13"/>
  </r>
  <r>
    <s v="Q"/>
    <x v="0"/>
    <s v="Female"/>
    <n v="1484.21304223686"/>
    <n v="2.3385190371482999E-3"/>
    <n v="1141.7023401822"/>
    <x v="4"/>
    <n v="1.5453833404474901E-3"/>
    <s v="Fixed"/>
    <n v="1513"/>
    <n v="10"/>
    <n v="4.7500000000000001E-2"/>
    <n v="0.01"/>
    <n v="0"/>
    <s v="Simple"/>
    <n v="0.1"/>
    <n v="10"/>
    <n v="1"/>
    <x v="0"/>
  </r>
  <r>
    <s v="Q"/>
    <x v="0"/>
    <s v="Female"/>
    <n v="4452.6391267105901"/>
    <n v="7.0155571114448902E-3"/>
    <n v="3425.1070205466099"/>
    <x v="4"/>
    <n v="4.6361500213424603E-3"/>
    <s v="Indexed"/>
    <n v="1514"/>
    <n v="10"/>
    <n v="4.7500000000000001E-2"/>
    <n v="0.01"/>
    <n v="0"/>
    <s v="Simple"/>
    <n v="0.1"/>
    <n v="10"/>
    <n v="1"/>
    <x v="0"/>
  </r>
  <r>
    <s v="Q"/>
    <x v="0"/>
    <s v="Female"/>
    <n v="793.58058762284497"/>
    <n v="1.2503618138744201E-3"/>
    <n v="610.44660586372697"/>
    <x v="4"/>
    <n v="8.2628718688968004E-4"/>
    <s v="Fixed"/>
    <n v="1515"/>
    <n v="10"/>
    <n v="4.7500000000000001E-2"/>
    <n v="0.01"/>
    <n v="0"/>
    <s v="Simple"/>
    <n v="0.1"/>
    <n v="10"/>
    <n v="2"/>
    <x v="1"/>
  </r>
  <r>
    <s v="Q"/>
    <x v="0"/>
    <s v="Female"/>
    <n v="2380.7417628685398"/>
    <n v="3.75108544162326E-3"/>
    <n v="1831.33981759118"/>
    <x v="4"/>
    <n v="2.47886156066904E-3"/>
    <s v="Indexed"/>
    <n v="1516"/>
    <n v="10"/>
    <n v="4.7500000000000001E-2"/>
    <n v="0.01"/>
    <n v="0"/>
    <s v="Simple"/>
    <n v="0.1"/>
    <n v="10"/>
    <n v="2"/>
    <x v="1"/>
  </r>
  <r>
    <s v="Q"/>
    <x v="0"/>
    <s v="Female"/>
    <n v="1814.57065465972"/>
    <n v="2.85902892604766E-3"/>
    <n v="1395.8235805074801"/>
    <x v="4"/>
    <n v="1.88935629857408E-3"/>
    <s v="Fixed"/>
    <n v="1517"/>
    <n v="10"/>
    <n v="4.7500000000000001E-2"/>
    <n v="0.01"/>
    <n v="0"/>
    <s v="Simple"/>
    <n v="0.1"/>
    <n v="10"/>
    <n v="3"/>
    <x v="2"/>
  </r>
  <r>
    <s v="Q"/>
    <x v="0"/>
    <s v="Female"/>
    <n v="5443.7119639791599"/>
    <n v="8.5770867781429904E-3"/>
    <n v="4187.4707415224302"/>
    <x v="4"/>
    <n v="5.6680688957222499E-3"/>
    <s v="Indexed"/>
    <n v="1518"/>
    <n v="10"/>
    <n v="4.7500000000000001E-2"/>
    <n v="0.01"/>
    <n v="0"/>
    <s v="Simple"/>
    <n v="0.1"/>
    <n v="10"/>
    <n v="3"/>
    <x v="2"/>
  </r>
  <r>
    <s v="Q"/>
    <x v="0"/>
    <s v="Female"/>
    <n v="2638.07560427417"/>
    <n v="4.1565394228944598E-3"/>
    <n v="2029.2889263647501"/>
    <x v="4"/>
    <n v="2.7468011489388501E-3"/>
    <s v="Fixed"/>
    <n v="1519"/>
    <n v="10"/>
    <n v="4.7500000000000001E-2"/>
    <n v="0.01"/>
    <n v="0"/>
    <s v="Simple"/>
    <n v="0.1"/>
    <n v="10"/>
    <n v="4"/>
    <x v="3"/>
  </r>
  <r>
    <s v="Q"/>
    <x v="0"/>
    <s v="Female"/>
    <n v="7914.2268128225196"/>
    <n v="1.24696182686834E-2"/>
    <n v="6087.86677909424"/>
    <x v="4"/>
    <n v="8.2404034468165493E-3"/>
    <s v="Indexed"/>
    <n v="1520"/>
    <n v="10"/>
    <n v="4.7500000000000001E-2"/>
    <n v="0.01"/>
    <n v="0"/>
    <s v="Simple"/>
    <n v="0.1"/>
    <n v="10"/>
    <n v="4"/>
    <x v="3"/>
  </r>
  <r>
    <s v="Q"/>
    <x v="0"/>
    <s v="Female"/>
    <n v="3733.9534593871199"/>
    <n v="5.8831993791420897E-3"/>
    <n v="2872.2718918362398"/>
    <x v="4"/>
    <n v="3.8878444710649701E-3"/>
    <s v="Fixed"/>
    <n v="1521"/>
    <n v="10"/>
    <n v="4.7500000000000001E-2"/>
    <n v="0.01"/>
    <n v="0"/>
    <s v="Simple"/>
    <n v="0.1"/>
    <n v="10"/>
    <n v="5"/>
    <x v="4"/>
  </r>
  <r>
    <s v="Q"/>
    <x v="0"/>
    <s v="Female"/>
    <n v="11201.8603781614"/>
    <n v="1.7649598137426298E-2"/>
    <n v="8616.8156755087293"/>
    <x v="4"/>
    <n v="1.16635334131949E-2"/>
    <s v="Indexed"/>
    <n v="1522"/>
    <n v="10"/>
    <n v="4.7500000000000001E-2"/>
    <n v="0.01"/>
    <n v="0"/>
    <s v="Simple"/>
    <n v="0.1"/>
    <n v="10"/>
    <n v="5"/>
    <x v="4"/>
  </r>
  <r>
    <s v="Q"/>
    <x v="0"/>
    <s v="Female"/>
    <n v="5137.1370477917999"/>
    <n v="8.0940487927498792E-3"/>
    <n v="3951.6438829167701"/>
    <x v="4"/>
    <n v="5.3488588129426201E-3"/>
    <s v="Fixed"/>
    <n v="1523"/>
    <n v="10"/>
    <n v="4.7500000000000001E-2"/>
    <n v="0.01"/>
    <n v="0"/>
    <s v="Simple"/>
    <n v="0.1"/>
    <n v="10"/>
    <n v="6"/>
    <x v="5"/>
  </r>
  <r>
    <s v="Q"/>
    <x v="0"/>
    <s v="Female"/>
    <n v="15411.411143375401"/>
    <n v="2.4282146378249599E-2"/>
    <n v="11854.9316487503"/>
    <x v="4"/>
    <n v="1.6046576438827901E-2"/>
    <s v="Indexed"/>
    <n v="1524"/>
    <n v="10"/>
    <n v="4.7500000000000001E-2"/>
    <n v="0.01"/>
    <n v="0"/>
    <s v="Simple"/>
    <n v="0.1"/>
    <n v="10"/>
    <n v="6"/>
    <x v="5"/>
  </r>
  <r>
    <s v="Q"/>
    <x v="0"/>
    <s v="Female"/>
    <n v="6856.7679386478203"/>
    <n v="1.0803491076773E-2"/>
    <n v="5274.4368758829396"/>
    <x v="4"/>
    <n v="7.1393625040048298E-3"/>
    <s v="Fixed"/>
    <n v="1525"/>
    <n v="10"/>
    <n v="4.7500000000000001E-2"/>
    <n v="0.01"/>
    <n v="0"/>
    <s v="Simple"/>
    <n v="0.1"/>
    <n v="10"/>
    <n v="7"/>
    <x v="6"/>
  </r>
  <r>
    <s v="Q"/>
    <x v="0"/>
    <s v="Female"/>
    <n v="20570.303815943498"/>
    <n v="3.2410473230318898E-2"/>
    <n v="15823.3106276488"/>
    <x v="4"/>
    <n v="2.1418087512014499E-2"/>
    <s v="Indexed"/>
    <n v="1526"/>
    <n v="10"/>
    <n v="4.7500000000000001E-2"/>
    <n v="0.01"/>
    <n v="0"/>
    <s v="Simple"/>
    <n v="0.1"/>
    <n v="10"/>
    <n v="7"/>
    <x v="6"/>
  </r>
  <r>
    <s v="Q"/>
    <x v="0"/>
    <s v="Female"/>
    <n v="8859.9436915861897"/>
    <n v="1.3959685302057699E-2"/>
    <n v="6815.3413012201499"/>
    <x v="4"/>
    <n v="9.2250970639934701E-3"/>
    <s v="Fixed"/>
    <n v="1527"/>
    <n v="10"/>
    <n v="4.7500000000000001E-2"/>
    <n v="0.01"/>
    <n v="0"/>
    <s v="Simple"/>
    <n v="0.1"/>
    <n v="10"/>
    <n v="8"/>
    <x v="7"/>
  </r>
  <r>
    <s v="Q"/>
    <x v="0"/>
    <s v="Female"/>
    <n v="26579.8310747586"/>
    <n v="4.1879055906173003E-2"/>
    <n v="20446.0239036604"/>
    <x v="4"/>
    <n v="2.7675291191980401E-2"/>
    <s v="Indexed"/>
    <n v="1528"/>
    <n v="10"/>
    <n v="4.7500000000000001E-2"/>
    <n v="0.01"/>
    <n v="0"/>
    <s v="Simple"/>
    <n v="0.1"/>
    <n v="10"/>
    <n v="8"/>
    <x v="7"/>
  </r>
  <r>
    <s v="Q"/>
    <x v="0"/>
    <s v="Female"/>
    <n v="18106.5608986814"/>
    <n v="2.8528611563092499E-2"/>
    <n v="13928.123768216399"/>
    <x v="4"/>
    <n v="1.88528039906245E-2"/>
    <s v="Fixed"/>
    <n v="1529"/>
    <n v="10"/>
    <n v="4.7500000000000001E-2"/>
    <n v="0.01"/>
    <n v="0"/>
    <s v="Simple"/>
    <n v="0.1"/>
    <n v="10"/>
    <n v="9"/>
    <x v="8"/>
  </r>
  <r>
    <s v="Q"/>
    <x v="0"/>
    <s v="Female"/>
    <n v="54319.682696044103"/>
    <n v="8.5585834689277607E-2"/>
    <n v="41784.371304649299"/>
    <x v="4"/>
    <n v="5.6558411971873501E-2"/>
    <s v="Indexed"/>
    <n v="1530"/>
    <n v="10"/>
    <n v="4.7500000000000001E-2"/>
    <n v="0.01"/>
    <n v="0"/>
    <s v="Simple"/>
    <n v="0.1"/>
    <n v="10"/>
    <n v="9"/>
    <x v="8"/>
  </r>
  <r>
    <s v="Q"/>
    <x v="0"/>
    <s v="Female"/>
    <n v="20797.9997057035"/>
    <n v="3.2769229795401901E-2"/>
    <n v="15998.4613120796"/>
    <x v="4"/>
    <n v="2.165516765126E-2"/>
    <s v="Fixed"/>
    <n v="1531"/>
    <n v="10"/>
    <n v="4.7500000000000001E-2"/>
    <n v="0.01"/>
    <n v="0"/>
    <s v="Simple"/>
    <n v="0.1"/>
    <n v="10"/>
    <n v="10"/>
    <x v="9"/>
  </r>
  <r>
    <s v="Q"/>
    <x v="0"/>
    <s v="Female"/>
    <n v="62393.999117110499"/>
    <n v="9.8307689386205599E-2"/>
    <n v="47995.383936238803"/>
    <x v="4"/>
    <n v="6.4965502953779994E-2"/>
    <s v="Indexed"/>
    <n v="1532"/>
    <n v="10"/>
    <n v="4.7500000000000001E-2"/>
    <n v="0.01"/>
    <n v="0"/>
    <s v="Simple"/>
    <n v="0.1"/>
    <n v="10"/>
    <n v="10"/>
    <x v="9"/>
  </r>
  <r>
    <s v="Q"/>
    <x v="0"/>
    <s v="Female"/>
    <n v="55254.086425089903"/>
    <n v="8.7058076777558099E-2"/>
    <n v="42503.143403915303"/>
    <x v="4"/>
    <n v="5.7531326179622998E-2"/>
    <s v="Fixed"/>
    <n v="1533"/>
    <n v="10"/>
    <n v="4.7500000000000001E-2"/>
    <n v="0.01"/>
    <n v="0"/>
    <s v="Simple"/>
    <n v="0.1"/>
    <n v="10"/>
    <n v="12"/>
    <x v="10"/>
  </r>
  <r>
    <s v="Q"/>
    <x v="0"/>
    <s v="Female"/>
    <n v="165762.25927526999"/>
    <n v="0.26117423033267401"/>
    <n v="127509.430211746"/>
    <x v="4"/>
    <n v="0.17259397853886899"/>
    <s v="Indexed"/>
    <n v="1534"/>
    <n v="10"/>
    <n v="4.7500000000000001E-2"/>
    <n v="0.01"/>
    <n v="0"/>
    <s v="Simple"/>
    <n v="0.1"/>
    <n v="10"/>
    <n v="12"/>
    <x v="10"/>
  </r>
  <r>
    <s v="Q"/>
    <x v="0"/>
    <s v="Female"/>
    <n v="79870.044021403402"/>
    <n v="0.125842862935924"/>
    <n v="61438.495401079599"/>
    <x v="4"/>
    <n v="8.3161804888510299E-2"/>
    <s v="Fixed"/>
    <n v="1535"/>
    <n v="10"/>
    <n v="4.7500000000000001E-2"/>
    <n v="0.01"/>
    <n v="0"/>
    <s v="Simple"/>
    <n v="0.1"/>
    <n v="10"/>
    <n v="15"/>
    <x v="11"/>
  </r>
  <r>
    <s v="Q"/>
    <x v="0"/>
    <s v="Female"/>
    <n v="239610.13206420999"/>
    <n v="0.37752858880777201"/>
    <n v="184315.48620323901"/>
    <x v="4"/>
    <n v="0.24948541466553101"/>
    <s v="Indexed"/>
    <n v="1536"/>
    <n v="10"/>
    <n v="4.7500000000000001E-2"/>
    <n v="0.01"/>
    <n v="0"/>
    <s v="Simple"/>
    <n v="0.1"/>
    <n v="10"/>
    <n v="15"/>
    <x v="11"/>
  </r>
  <r>
    <s v="Q"/>
    <x v="0"/>
    <s v="Female"/>
    <n v="30572.9259672312"/>
    <n v="4.8170557299472699E-2"/>
    <n v="23517.635359408599"/>
    <x v="4"/>
    <n v="3.1832957341007703E-2"/>
    <s v="Fixed"/>
    <n v="1537"/>
    <n v="10"/>
    <n v="4.7500000000000001E-2"/>
    <n v="0.01"/>
    <n v="0"/>
    <s v="Simple"/>
    <n v="0.1"/>
    <n v="10"/>
    <n v="20"/>
    <x v="12"/>
  </r>
  <r>
    <s v="Q"/>
    <x v="0"/>
    <s v="Female"/>
    <n v="91718.777901693495"/>
    <n v="0.14451167189841799"/>
    <n v="70552.906078225802"/>
    <x v="4"/>
    <n v="9.5498872023023207E-2"/>
    <s v="Indexed"/>
    <n v="1538"/>
    <n v="10"/>
    <n v="4.7500000000000001E-2"/>
    <n v="0.01"/>
    <n v="0"/>
    <s v="Simple"/>
    <n v="0.1"/>
    <n v="10"/>
    <n v="20"/>
    <x v="12"/>
  </r>
  <r>
    <s v="Q"/>
    <x v="0"/>
    <s v="Female"/>
    <n v="4184.48972637316"/>
    <n v="6.5930621867648503E-3"/>
    <n v="3218.8382510562801"/>
    <x v="4"/>
    <n v="4.3569491221185103E-3"/>
    <s v="Fixed"/>
    <n v="1539"/>
    <n v="10"/>
    <n v="4.7500000000000001E-2"/>
    <n v="0.01"/>
    <n v="0"/>
    <s v="Simple"/>
    <n v="0.1"/>
    <n v="10"/>
    <n v="99"/>
    <x v="13"/>
  </r>
  <r>
    <s v="Q"/>
    <x v="0"/>
    <s v="Female"/>
    <n v="12553.4691791195"/>
    <n v="1.97791865602946E-2"/>
    <n v="9656.5147531688308"/>
    <x v="4"/>
    <n v="1.30708473663555E-2"/>
    <s v="Indexed"/>
    <n v="1540"/>
    <n v="10"/>
    <n v="4.7500000000000001E-2"/>
    <n v="0.01"/>
    <n v="0"/>
    <s v="Simple"/>
    <n v="0.1"/>
    <n v="10"/>
    <n v="99"/>
    <x v="13"/>
  </r>
  <r>
    <s v="Q"/>
    <x v="0"/>
    <s v="Male"/>
    <n v="58.959972400986501"/>
    <n v="1.9945023739373099E-3"/>
    <n v="45.353824923835802"/>
    <x v="0"/>
    <n v="3.4712839225112301E-4"/>
    <s v="Fixed"/>
    <n v="1541"/>
    <n v="10"/>
    <n v="4.7500000000000001E-2"/>
    <n v="0.01"/>
    <n v="0"/>
    <s v="Simple"/>
    <n v="0.1"/>
    <n v="10"/>
    <n v="1"/>
    <x v="0"/>
  </r>
  <r>
    <s v="Q"/>
    <x v="0"/>
    <s v="Male"/>
    <n v="176.87991720296"/>
    <n v="5.9835071218119198E-3"/>
    <n v="136.06147477150699"/>
    <x v="0"/>
    <n v="1.0413851767533699E-3"/>
    <s v="Indexed"/>
    <n v="1542"/>
    <n v="10"/>
    <n v="4.7500000000000001E-2"/>
    <n v="0.01"/>
    <n v="0"/>
    <s v="Simple"/>
    <n v="0.1"/>
    <n v="10"/>
    <n v="1"/>
    <x v="0"/>
  </r>
  <r>
    <s v="Q"/>
    <x v="0"/>
    <s v="Male"/>
    <n v="39.845348933705701"/>
    <n v="1.34789145588723E-3"/>
    <n v="30.6502684105429"/>
    <x v="0"/>
    <n v="2.3459054254596E-4"/>
    <s v="Fixed"/>
    <n v="1543"/>
    <n v="10"/>
    <n v="4.7500000000000001E-2"/>
    <n v="0.01"/>
    <n v="0"/>
    <s v="Simple"/>
    <n v="0.1"/>
    <n v="10"/>
    <n v="2"/>
    <x v="1"/>
  </r>
  <r>
    <s v="Q"/>
    <x v="0"/>
    <s v="Male"/>
    <n v="119.536046801117"/>
    <n v="4.0436743676616803E-3"/>
    <n v="91.950805231628607"/>
    <x v="0"/>
    <n v="7.0377162763787999E-4"/>
    <s v="Indexed"/>
    <n v="1544"/>
    <n v="10"/>
    <n v="4.7500000000000001E-2"/>
    <n v="0.01"/>
    <n v="0"/>
    <s v="Simple"/>
    <n v="0.1"/>
    <n v="10"/>
    <n v="2"/>
    <x v="1"/>
  </r>
  <r>
    <s v="Q"/>
    <x v="0"/>
    <s v="Male"/>
    <n v="115.448618659356"/>
    <n v="3.9054045415397001E-3"/>
    <n v="88.806629737966006"/>
    <x v="0"/>
    <n v="6.7970678667014805E-4"/>
    <s v="Fixed"/>
    <n v="1545"/>
    <n v="10"/>
    <n v="4.7500000000000001E-2"/>
    <n v="0.01"/>
    <n v="0"/>
    <s v="Simple"/>
    <n v="0.1"/>
    <n v="10"/>
    <n v="3"/>
    <x v="2"/>
  </r>
  <r>
    <s v="Q"/>
    <x v="0"/>
    <s v="Male"/>
    <n v="346.34585597806802"/>
    <n v="1.1716213624619101E-2"/>
    <n v="266.41988921389799"/>
    <x v="0"/>
    <n v="2.03912036001044E-3"/>
    <s v="Indexed"/>
    <n v="1546"/>
    <n v="10"/>
    <n v="4.7500000000000001E-2"/>
    <n v="0.01"/>
    <n v="0"/>
    <s v="Simple"/>
    <n v="0.1"/>
    <n v="10"/>
    <n v="3"/>
    <x v="2"/>
  </r>
  <r>
    <s v="Q"/>
    <x v="0"/>
    <s v="Male"/>
    <n v="169.06063596030799"/>
    <n v="5.71899588875221E-3"/>
    <n v="130.04664304639101"/>
    <x v="0"/>
    <n v="9.9534895224734203E-4"/>
    <s v="Fixed"/>
    <n v="1547"/>
    <n v="10"/>
    <n v="4.7500000000000001E-2"/>
    <n v="0.01"/>
    <n v="0"/>
    <s v="Simple"/>
    <n v="0.1"/>
    <n v="10"/>
    <n v="4"/>
    <x v="3"/>
  </r>
  <r>
    <s v="Q"/>
    <x v="0"/>
    <s v="Male"/>
    <n v="507.181907880925"/>
    <n v="1.7156987666256601E-2"/>
    <n v="390.13992913917298"/>
    <x v="0"/>
    <n v="2.9860468567420302E-3"/>
    <s v="Indexed"/>
    <n v="1548"/>
    <n v="10"/>
    <n v="4.7500000000000001E-2"/>
    <n v="0.01"/>
    <n v="0"/>
    <s v="Simple"/>
    <n v="0.1"/>
    <n v="10"/>
    <n v="4"/>
    <x v="3"/>
  </r>
  <r>
    <s v="Q"/>
    <x v="0"/>
    <s v="Male"/>
    <n v="241.78335611785599"/>
    <n v="8.1790655273021092E-3"/>
    <n v="185.987197013735"/>
    <x v="0"/>
    <n v="1.4235058848309E-3"/>
    <s v="Fixed"/>
    <n v="1549"/>
    <n v="10"/>
    <n v="4.7500000000000001E-2"/>
    <n v="0.01"/>
    <n v="0"/>
    <s v="Simple"/>
    <n v="0.1"/>
    <n v="10"/>
    <n v="5"/>
    <x v="4"/>
  </r>
  <r>
    <s v="Q"/>
    <x v="0"/>
    <s v="Male"/>
    <n v="725.35006835356796"/>
    <n v="2.4537196581906302E-2"/>
    <n v="557.96159104120602"/>
    <x v="0"/>
    <n v="4.2705176544927097E-3"/>
    <s v="Indexed"/>
    <n v="1550"/>
    <n v="10"/>
    <n v="4.7500000000000001E-2"/>
    <n v="0.01"/>
    <n v="0"/>
    <s v="Simple"/>
    <n v="0.1"/>
    <n v="10"/>
    <n v="5"/>
    <x v="4"/>
  </r>
  <r>
    <s v="Q"/>
    <x v="0"/>
    <s v="Male"/>
    <n v="337.509950644252"/>
    <n v="1.14173119554608E-2"/>
    <n v="259.62303895711699"/>
    <x v="0"/>
    <n v="1.9870987343598998E-3"/>
    <s v="Fixed"/>
    <n v="1551"/>
    <n v="10"/>
    <n v="4.7500000000000001E-2"/>
    <n v="0.01"/>
    <n v="0"/>
    <s v="Simple"/>
    <n v="0.1"/>
    <n v="10"/>
    <n v="6"/>
    <x v="5"/>
  </r>
  <r>
    <s v="Q"/>
    <x v="0"/>
    <s v="Male"/>
    <n v="1012.52985193276"/>
    <n v="3.4251935866382498E-2"/>
    <n v="778.86911687135103"/>
    <x v="0"/>
    <n v="5.9612962030797002E-3"/>
    <s v="Indexed"/>
    <n v="1552"/>
    <n v="10"/>
    <n v="4.7500000000000001E-2"/>
    <n v="0.01"/>
    <n v="0"/>
    <s v="Simple"/>
    <n v="0.1"/>
    <n v="10"/>
    <n v="6"/>
    <x v="5"/>
  </r>
  <r>
    <s v="Q"/>
    <x v="0"/>
    <s v="Male"/>
    <n v="459.53654329685901"/>
    <n v="1.55452366952124E-2"/>
    <n v="353.48964868989202"/>
    <x v="0"/>
    <n v="2.7055335163726798E-3"/>
    <s v="Fixed"/>
    <n v="1553"/>
    <n v="10"/>
    <n v="4.7500000000000001E-2"/>
    <n v="0.01"/>
    <n v="0"/>
    <s v="Simple"/>
    <n v="0.1"/>
    <n v="10"/>
    <n v="7"/>
    <x v="6"/>
  </r>
  <r>
    <s v="Q"/>
    <x v="0"/>
    <s v="Male"/>
    <n v="1378.60962989058"/>
    <n v="4.66357100856373E-2"/>
    <n v="1060.46894606967"/>
    <x v="0"/>
    <n v="8.1166005491180304E-3"/>
    <s v="Indexed"/>
    <n v="1554"/>
    <n v="10"/>
    <n v="4.7500000000000001E-2"/>
    <n v="0.01"/>
    <n v="0"/>
    <s v="Simple"/>
    <n v="0.1"/>
    <n v="10"/>
    <n v="7"/>
    <x v="6"/>
  </r>
  <r>
    <s v="Q"/>
    <x v="0"/>
    <s v="Male"/>
    <n v="609.78887463040803"/>
    <n v="2.0627983842654501E-2"/>
    <n v="469.068365100314"/>
    <x v="0"/>
    <n v="3.5901480791658801E-3"/>
    <s v="Fixed"/>
    <n v="1555"/>
    <n v="10"/>
    <n v="4.7500000000000001E-2"/>
    <n v="0.01"/>
    <n v="0"/>
    <s v="Simple"/>
    <n v="0.1"/>
    <n v="10"/>
    <n v="8"/>
    <x v="7"/>
  </r>
  <r>
    <s v="Q"/>
    <x v="0"/>
    <s v="Male"/>
    <n v="1829.3666238912199"/>
    <n v="6.1883951527963603E-2"/>
    <n v="1407.20509530094"/>
    <x v="0"/>
    <n v="1.07704442374976E-2"/>
    <s v="Indexed"/>
    <n v="1556"/>
    <n v="10"/>
    <n v="4.7500000000000001E-2"/>
    <n v="0.01"/>
    <n v="0"/>
    <s v="Simple"/>
    <n v="0.1"/>
    <n v="10"/>
    <n v="8"/>
    <x v="7"/>
  </r>
  <r>
    <s v="Q"/>
    <x v="0"/>
    <s v="Male"/>
    <n v="1319.9776448177799"/>
    <n v="4.4652302891668098E-2"/>
    <n v="1015.3674190906"/>
    <x v="0"/>
    <n v="7.7714031909104798E-3"/>
    <s v="Fixed"/>
    <n v="1557"/>
    <n v="10"/>
    <n v="4.7500000000000001E-2"/>
    <n v="0.01"/>
    <n v="0"/>
    <s v="Simple"/>
    <n v="0.1"/>
    <n v="10"/>
    <n v="9"/>
    <x v="8"/>
  </r>
  <r>
    <s v="Q"/>
    <x v="0"/>
    <s v="Male"/>
    <n v="3959.9329344533498"/>
    <n v="0.13395690867500401"/>
    <n v="3046.1022572718098"/>
    <x v="0"/>
    <n v="2.3314209572731399E-2"/>
    <s v="Indexed"/>
    <n v="1558"/>
    <n v="10"/>
    <n v="4.7500000000000001E-2"/>
    <n v="0.01"/>
    <n v="0"/>
    <s v="Simple"/>
    <n v="0.1"/>
    <n v="10"/>
    <n v="9"/>
    <x v="8"/>
  </r>
  <r>
    <s v="Q"/>
    <x v="0"/>
    <s v="Male"/>
    <n v="1630.8440132636999"/>
    <n v="5.5168313747743003E-2"/>
    <n v="1254.4953948182299"/>
    <x v="0"/>
    <n v="9.6016371325018494E-3"/>
    <s v="Fixed"/>
    <n v="1559"/>
    <n v="10"/>
    <n v="4.7500000000000001E-2"/>
    <n v="0.01"/>
    <n v="0"/>
    <s v="Simple"/>
    <n v="0.1"/>
    <n v="10"/>
    <n v="10"/>
    <x v="9"/>
  </r>
  <r>
    <s v="Q"/>
    <x v="0"/>
    <s v="Male"/>
    <n v="4892.5320397911"/>
    <n v="0.16550494124322901"/>
    <n v="3763.4861844546899"/>
    <x v="0"/>
    <n v="2.88049113975056E-2"/>
    <s v="Indexed"/>
    <n v="1560"/>
    <n v="10"/>
    <n v="4.7500000000000001E-2"/>
    <n v="0.01"/>
    <n v="0"/>
    <s v="Simple"/>
    <n v="0.1"/>
    <n v="10"/>
    <n v="10"/>
    <x v="9"/>
  </r>
  <r>
    <s v="Q"/>
    <x v="0"/>
    <s v="Male"/>
    <n v="6749.9718988469303"/>
    <n v="0.22833855627847999"/>
    <n v="5192.2860760361"/>
    <x v="0"/>
    <n v="3.9740637547309797E-2"/>
    <s v="Fixed"/>
    <n v="1561"/>
    <n v="10"/>
    <n v="4.7500000000000001E-2"/>
    <n v="0.01"/>
    <n v="0"/>
    <s v="Simple"/>
    <n v="0.1"/>
    <n v="10"/>
    <n v="12"/>
    <x v="10"/>
  </r>
  <r>
    <s v="Q"/>
    <x v="0"/>
    <s v="Male"/>
    <n v="20249.9156965408"/>
    <n v="0.68501566883544096"/>
    <n v="15576.8582281083"/>
    <x v="0"/>
    <n v="0.119221912641929"/>
    <s v="Indexed"/>
    <n v="1562"/>
    <n v="10"/>
    <n v="4.7500000000000001E-2"/>
    <n v="0.01"/>
    <n v="0"/>
    <s v="Simple"/>
    <n v="0.1"/>
    <n v="10"/>
    <n v="12"/>
    <x v="10"/>
  </r>
  <r>
    <s v="Q"/>
    <x v="0"/>
    <s v="Male"/>
    <n v="11847.9022020462"/>
    <n v="0.400791725400515"/>
    <n v="9113.7709246509094"/>
    <x v="0"/>
    <n v="6.9754836636864007E-2"/>
    <s v="Fixed"/>
    <n v="1563"/>
    <n v="10"/>
    <n v="4.7500000000000001E-2"/>
    <n v="0.01"/>
    <n v="0"/>
    <s v="Simple"/>
    <n v="0.1"/>
    <n v="10"/>
    <n v="15"/>
    <x v="11"/>
  </r>
  <r>
    <s v="Q"/>
    <x v="0"/>
    <s v="Male"/>
    <n v="35543.706606138498"/>
    <n v="1.20237517620155"/>
    <n v="27341.312773952701"/>
    <x v="0"/>
    <n v="0.20926450991059201"/>
    <s v="Indexed"/>
    <n v="1564"/>
    <n v="10"/>
    <n v="4.7500000000000001E-2"/>
    <n v="0.01"/>
    <n v="0"/>
    <s v="Simple"/>
    <n v="0.1"/>
    <n v="10"/>
    <n v="15"/>
    <x v="11"/>
  </r>
  <r>
    <s v="Q"/>
    <x v="0"/>
    <s v="Male"/>
    <n v="10882.991128899899"/>
    <n v="0.36815064115881901"/>
    <n v="8371.5316376153005"/>
    <x v="0"/>
    <n v="6.40738972495693E-2"/>
    <s v="Fixed"/>
    <n v="1565"/>
    <n v="10"/>
    <n v="4.7500000000000001E-2"/>
    <n v="0.01"/>
    <n v="0"/>
    <s v="Simple"/>
    <n v="0.1"/>
    <n v="10"/>
    <n v="20"/>
    <x v="12"/>
  </r>
  <r>
    <s v="Q"/>
    <x v="0"/>
    <s v="Male"/>
    <n v="32648.973386699701"/>
    <n v="1.10445192347646"/>
    <n v="25114.5949128459"/>
    <x v="0"/>
    <n v="0.19222169174870801"/>
    <s v="Indexed"/>
    <n v="1566"/>
    <n v="10"/>
    <n v="4.7500000000000001E-2"/>
    <n v="0.01"/>
    <n v="0"/>
    <s v="Simple"/>
    <n v="0.1"/>
    <n v="10"/>
    <n v="20"/>
    <x v="12"/>
  </r>
  <r>
    <s v="Q"/>
    <x v="0"/>
    <s v="Male"/>
    <n v="7999.0346368563096"/>
    <n v="0.27059194437732997"/>
    <n v="6153.1035668125496"/>
    <x v="0"/>
    <n v="4.7094527354400798E-2"/>
    <s v="Fixed"/>
    <n v="1567"/>
    <n v="10"/>
    <n v="4.7500000000000001E-2"/>
    <n v="0.01"/>
    <n v="0"/>
    <s v="Simple"/>
    <n v="0.1"/>
    <n v="10"/>
    <n v="99"/>
    <x v="13"/>
  </r>
  <r>
    <s v="Q"/>
    <x v="0"/>
    <s v="Male"/>
    <n v="23997.103910568901"/>
    <n v="0.81177583313198898"/>
    <n v="18459.3107004376"/>
    <x v="0"/>
    <n v="0.14128358206320199"/>
    <s v="Indexed"/>
    <n v="1568"/>
    <n v="10"/>
    <n v="4.7500000000000001E-2"/>
    <n v="0.01"/>
    <n v="0"/>
    <s v="Simple"/>
    <n v="0.1"/>
    <n v="10"/>
    <n v="99"/>
    <x v="13"/>
  </r>
  <r>
    <s v="Q"/>
    <x v="0"/>
    <s v="Male"/>
    <n v="1461.37852831497"/>
    <n v="1.1052516903280201E-2"/>
    <n v="1124.1373294730499"/>
    <x v="1"/>
    <n v="7.4782330295950004E-4"/>
    <s v="Fixed"/>
    <n v="1569"/>
    <n v="10"/>
    <n v="4.7500000000000001E-2"/>
    <n v="0.01"/>
    <n v="0"/>
    <s v="Simple"/>
    <n v="0.1"/>
    <n v="10"/>
    <n v="1"/>
    <x v="0"/>
  </r>
  <r>
    <s v="Q"/>
    <x v="0"/>
    <s v="Male"/>
    <n v="4384.1355849449001"/>
    <n v="3.3157550709840701E-2"/>
    <n v="3372.41198841916"/>
    <x v="1"/>
    <n v="2.2434699088784999E-3"/>
    <s v="Indexed"/>
    <n v="1570"/>
    <n v="10"/>
    <n v="4.7500000000000001E-2"/>
    <n v="0.01"/>
    <n v="0"/>
    <s v="Simple"/>
    <n v="0.1"/>
    <n v="10"/>
    <n v="1"/>
    <x v="0"/>
  </r>
  <r>
    <s v="Q"/>
    <x v="0"/>
    <s v="Male"/>
    <n v="941.48687971916195"/>
    <n v="7.1205368429156602E-3"/>
    <n v="724.22067670704803"/>
    <x v="1"/>
    <n v="4.8178197122988702E-4"/>
    <s v="Fixed"/>
    <n v="1571"/>
    <n v="10"/>
    <n v="4.7500000000000001E-2"/>
    <n v="0.01"/>
    <n v="0"/>
    <s v="Simple"/>
    <n v="0.1"/>
    <n v="10"/>
    <n v="2"/>
    <x v="1"/>
  </r>
  <r>
    <s v="Q"/>
    <x v="0"/>
    <s v="Male"/>
    <n v="2824.4606391574898"/>
    <n v="2.1361610528747001E-2"/>
    <n v="2172.6620301211401"/>
    <x v="1"/>
    <n v="1.44534591368966E-3"/>
    <s v="Indexed"/>
    <n v="1572"/>
    <n v="10"/>
    <n v="4.7500000000000001E-2"/>
    <n v="0.01"/>
    <n v="0"/>
    <s v="Simple"/>
    <n v="0.1"/>
    <n v="10"/>
    <n v="2"/>
    <x v="1"/>
  </r>
  <r>
    <s v="Q"/>
    <x v="0"/>
    <s v="Male"/>
    <n v="2596.2595219089199"/>
    <n v="1.9635708131203598E-2"/>
    <n v="1997.12270916071"/>
    <x v="1"/>
    <n v="1.32856979447526E-3"/>
    <s v="Fixed"/>
    <n v="1573"/>
    <n v="10"/>
    <n v="4.7500000000000001E-2"/>
    <n v="0.01"/>
    <n v="0"/>
    <s v="Simple"/>
    <n v="0.1"/>
    <n v="10"/>
    <n v="3"/>
    <x v="2"/>
  </r>
  <r>
    <s v="Q"/>
    <x v="0"/>
    <s v="Male"/>
    <n v="7788.7785657267495"/>
    <n v="5.8907124393610698E-2"/>
    <n v="5991.3681274821201"/>
    <x v="1"/>
    <n v="3.9857093834257899E-3"/>
    <s v="Indexed"/>
    <n v="1574"/>
    <n v="10"/>
    <n v="4.7500000000000001E-2"/>
    <n v="0.01"/>
    <n v="0"/>
    <s v="Simple"/>
    <n v="0.1"/>
    <n v="10"/>
    <n v="3"/>
    <x v="2"/>
  </r>
  <r>
    <s v="Q"/>
    <x v="0"/>
    <s v="Male"/>
    <n v="3787.2875552681298"/>
    <n v="2.8643543689155702E-2"/>
    <n v="2913.29811943702"/>
    <x v="1"/>
    <n v="1.9380481059234501E-3"/>
    <s v="Fixed"/>
    <n v="1575"/>
    <n v="10"/>
    <n v="4.7500000000000001E-2"/>
    <n v="0.01"/>
    <n v="0"/>
    <s v="Simple"/>
    <n v="0.1"/>
    <n v="10"/>
    <n v="4"/>
    <x v="3"/>
  </r>
  <r>
    <s v="Q"/>
    <x v="0"/>
    <s v="Male"/>
    <n v="11361.8626658044"/>
    <n v="8.5930631067466998E-2"/>
    <n v="8739.8943583110595"/>
    <x v="1"/>
    <n v="5.8141443177703502E-3"/>
    <s v="Indexed"/>
    <n v="1576"/>
    <n v="10"/>
    <n v="4.7500000000000001E-2"/>
    <n v="0.01"/>
    <n v="0"/>
    <s v="Simple"/>
    <n v="0.1"/>
    <n v="10"/>
    <n v="4"/>
    <x v="3"/>
  </r>
  <r>
    <s v="Q"/>
    <x v="0"/>
    <s v="Male"/>
    <n v="5386.5550136413003"/>
    <n v="4.0738925052748398E-2"/>
    <n v="4143.5038566471503"/>
    <x v="1"/>
    <n v="2.7564325626974798E-3"/>
    <s v="Fixed"/>
    <n v="1577"/>
    <n v="10"/>
    <n v="4.7500000000000001E-2"/>
    <n v="0.01"/>
    <n v="0"/>
    <s v="Simple"/>
    <n v="0.1"/>
    <n v="10"/>
    <n v="5"/>
    <x v="4"/>
  </r>
  <r>
    <s v="Q"/>
    <x v="0"/>
    <s v="Male"/>
    <n v="16159.665040923899"/>
    <n v="0.122216775158245"/>
    <n v="12430.5115699415"/>
    <x v="1"/>
    <n v="8.2692976880924304E-3"/>
    <s v="Indexed"/>
    <n v="1578"/>
    <n v="10"/>
    <n v="4.7500000000000001E-2"/>
    <n v="0.01"/>
    <n v="0"/>
    <s v="Simple"/>
    <n v="0.1"/>
    <n v="10"/>
    <n v="5"/>
    <x v="4"/>
  </r>
  <r>
    <s v="Q"/>
    <x v="0"/>
    <s v="Male"/>
    <n v="7461.1185900628698"/>
    <n v="5.6429007089034602E-2"/>
    <n v="5739.32199235606"/>
    <x v="1"/>
    <n v="3.81803772238728E-3"/>
    <s v="Fixed"/>
    <n v="1579"/>
    <n v="10"/>
    <n v="4.7500000000000001E-2"/>
    <n v="0.01"/>
    <n v="0"/>
    <s v="Simple"/>
    <n v="0.1"/>
    <n v="10"/>
    <n v="6"/>
    <x v="5"/>
  </r>
  <r>
    <s v="Q"/>
    <x v="0"/>
    <s v="Male"/>
    <n v="22383.355770188598"/>
    <n v="0.16928702126710399"/>
    <n v="17217.965977068201"/>
    <x v="1"/>
    <n v="1.14541131671618E-2"/>
    <s v="Indexed"/>
    <n v="1580"/>
    <n v="10"/>
    <n v="4.7500000000000001E-2"/>
    <n v="0.01"/>
    <n v="0"/>
    <s v="Simple"/>
    <n v="0.1"/>
    <n v="10"/>
    <n v="6"/>
    <x v="5"/>
  </r>
  <r>
    <s v="Q"/>
    <x v="0"/>
    <s v="Male"/>
    <n v="10051.2940520173"/>
    <n v="7.6018701012293202E-2"/>
    <n v="7731.7646553978902"/>
    <x v="1"/>
    <n v="5.1434941538820002E-3"/>
    <s v="Fixed"/>
    <n v="1581"/>
    <n v="10"/>
    <n v="4.7500000000000001E-2"/>
    <n v="0.01"/>
    <n v="0"/>
    <s v="Simple"/>
    <n v="0.1"/>
    <n v="10"/>
    <n v="7"/>
    <x v="6"/>
  </r>
  <r>
    <s v="Q"/>
    <x v="0"/>
    <s v="Male"/>
    <n v="30153.882156051801"/>
    <n v="0.22805610303688001"/>
    <n v="23195.293966193702"/>
    <x v="1"/>
    <n v="1.5430482461646E-2"/>
    <s v="Indexed"/>
    <n v="1582"/>
    <n v="10"/>
    <n v="4.7500000000000001E-2"/>
    <n v="0.01"/>
    <n v="0"/>
    <s v="Simple"/>
    <n v="0.1"/>
    <n v="10"/>
    <n v="7"/>
    <x v="6"/>
  </r>
  <r>
    <s v="Q"/>
    <x v="0"/>
    <s v="Male"/>
    <n v="13149.205274510299"/>
    <n v="9.94484390904527E-2"/>
    <n v="10114.7732880848"/>
    <x v="1"/>
    <n v="6.7287714504844698E-3"/>
    <s v="Fixed"/>
    <n v="1583"/>
    <n v="10"/>
    <n v="4.7500000000000001E-2"/>
    <n v="0.01"/>
    <n v="0"/>
    <s v="Simple"/>
    <n v="0.1"/>
    <n v="10"/>
    <n v="8"/>
    <x v="7"/>
  </r>
  <r>
    <s v="Q"/>
    <x v="0"/>
    <s v="Male"/>
    <n v="39447.615823530898"/>
    <n v="0.29834531727135799"/>
    <n v="30344.319864254499"/>
    <x v="1"/>
    <n v="2.0186314351453401E-2"/>
    <s v="Indexed"/>
    <n v="1584"/>
    <n v="10"/>
    <n v="4.7500000000000001E-2"/>
    <n v="0.01"/>
    <n v="0"/>
    <s v="Simple"/>
    <n v="0.1"/>
    <n v="10"/>
    <n v="8"/>
    <x v="7"/>
  </r>
  <r>
    <s v="Q"/>
    <x v="0"/>
    <s v="Male"/>
    <n v="27594.149244397599"/>
    <n v="0.20869664843577701"/>
    <n v="21226.2686495366"/>
    <x v="1"/>
    <n v="1.41206042311957E-2"/>
    <s v="Fixed"/>
    <n v="1585"/>
    <n v="10"/>
    <n v="4.7500000000000001E-2"/>
    <n v="0.01"/>
    <n v="0"/>
    <s v="Simple"/>
    <n v="0.1"/>
    <n v="10"/>
    <n v="9"/>
    <x v="8"/>
  </r>
  <r>
    <s v="Q"/>
    <x v="0"/>
    <s v="Male"/>
    <n v="82782.447733192894"/>
    <n v="0.62608994530733098"/>
    <n v="63678.805948610003"/>
    <x v="1"/>
    <n v="4.2361812693586999E-2"/>
    <s v="Indexed"/>
    <n v="1586"/>
    <n v="10"/>
    <n v="4.7500000000000001E-2"/>
    <n v="0.01"/>
    <n v="0"/>
    <s v="Simple"/>
    <n v="0.1"/>
    <n v="10"/>
    <n v="9"/>
    <x v="8"/>
  </r>
  <r>
    <s v="Q"/>
    <x v="0"/>
    <s v="Male"/>
    <n v="32774.207900173104"/>
    <n v="0.247873825836184"/>
    <n v="25210.929153979301"/>
    <x v="1"/>
    <n v="1.67713675333995E-2"/>
    <s v="Fixed"/>
    <n v="1587"/>
    <n v="10"/>
    <n v="4.7500000000000001E-2"/>
    <n v="0.01"/>
    <n v="0"/>
    <s v="Simple"/>
    <n v="0.1"/>
    <n v="10"/>
    <n v="10"/>
    <x v="9"/>
  </r>
  <r>
    <s v="Q"/>
    <x v="0"/>
    <s v="Male"/>
    <n v="98322.623700519296"/>
    <n v="0.74362147750855201"/>
    <n v="75632.7874619379"/>
    <x v="1"/>
    <n v="5.0314102600198501E-2"/>
    <s v="Indexed"/>
    <n v="1588"/>
    <n v="10"/>
    <n v="4.7500000000000001E-2"/>
    <n v="0.01"/>
    <n v="0"/>
    <s v="Simple"/>
    <n v="0.1"/>
    <n v="10"/>
    <n v="10"/>
    <x v="9"/>
  </r>
  <r>
    <s v="Q"/>
    <x v="0"/>
    <s v="Male"/>
    <n v="105412.01782550399"/>
    <n v="0.79723910420979804"/>
    <n v="81086.167558079906"/>
    <x v="1"/>
    <n v="5.3941919779530299E-2"/>
    <s v="Fixed"/>
    <n v="1589"/>
    <n v="10"/>
    <n v="4.7500000000000001E-2"/>
    <n v="0.01"/>
    <n v="0"/>
    <s v="Simple"/>
    <n v="0.1"/>
    <n v="10"/>
    <n v="12"/>
    <x v="10"/>
  </r>
  <r>
    <s v="Q"/>
    <x v="0"/>
    <s v="Male"/>
    <n v="316236.05347651098"/>
    <n v="2.3917173126293898"/>
    <n v="243258.50267424001"/>
    <x v="1"/>
    <n v="0.161825759338591"/>
    <s v="Indexed"/>
    <n v="1590"/>
    <n v="10"/>
    <n v="4.7500000000000001E-2"/>
    <n v="0.01"/>
    <n v="0"/>
    <s v="Simple"/>
    <n v="0.1"/>
    <n v="10"/>
    <n v="12"/>
    <x v="10"/>
  </r>
  <r>
    <s v="Q"/>
    <x v="0"/>
    <s v="Male"/>
    <n v="163270.90560137399"/>
    <n v="1.23483027087704"/>
    <n v="125593.00430874999"/>
    <x v="1"/>
    <n v="8.3549734403715797E-2"/>
    <s v="Fixed"/>
    <n v="1591"/>
    <n v="10"/>
    <n v="4.7500000000000001E-2"/>
    <n v="0.01"/>
    <n v="0"/>
    <s v="Simple"/>
    <n v="0.1"/>
    <n v="10"/>
    <n v="15"/>
    <x v="11"/>
  </r>
  <r>
    <s v="Q"/>
    <x v="0"/>
    <s v="Male"/>
    <n v="489812.71680412302"/>
    <n v="3.70449081263112"/>
    <n v="376779.01292624901"/>
    <x v="1"/>
    <n v="0.25064920321114698"/>
    <s v="Indexed"/>
    <n v="1592"/>
    <n v="10"/>
    <n v="4.7500000000000001E-2"/>
    <n v="0.01"/>
    <n v="0"/>
    <s v="Simple"/>
    <n v="0.1"/>
    <n v="10"/>
    <n v="15"/>
    <x v="11"/>
  </r>
  <r>
    <s v="Q"/>
    <x v="0"/>
    <s v="Male"/>
    <n v="90741.922369363499"/>
    <n v="0.68628805705798102"/>
    <n v="69801.478745664193"/>
    <x v="1"/>
    <n v="4.6434871450722802E-2"/>
    <s v="Fixed"/>
    <n v="1593"/>
    <n v="10"/>
    <n v="4.7500000000000001E-2"/>
    <n v="0.01"/>
    <n v="0"/>
    <s v="Simple"/>
    <n v="0.1"/>
    <n v="10"/>
    <n v="20"/>
    <x v="12"/>
  </r>
  <r>
    <s v="Q"/>
    <x v="0"/>
    <s v="Male"/>
    <n v="272225.76710808999"/>
    <n v="2.0588641711739402"/>
    <n v="209404.436236993"/>
    <x v="1"/>
    <n v="0.13930461435216801"/>
    <s v="Indexed"/>
    <n v="1594"/>
    <n v="10"/>
    <n v="4.7500000000000001E-2"/>
    <n v="0.01"/>
    <n v="0"/>
    <s v="Simple"/>
    <n v="0.1"/>
    <n v="10"/>
    <n v="20"/>
    <x v="12"/>
  </r>
  <r>
    <s v="Q"/>
    <x v="0"/>
    <s v="Male"/>
    <n v="23916.270959489098"/>
    <n v="0.180880575375617"/>
    <n v="18397.131507299298"/>
    <x v="1"/>
    <n v="1.22385435373968E-2"/>
    <s v="Fixed"/>
    <n v="1595"/>
    <n v="10"/>
    <n v="4.7500000000000001E-2"/>
    <n v="0.01"/>
    <n v="0"/>
    <s v="Simple"/>
    <n v="0.1"/>
    <n v="10"/>
    <n v="99"/>
    <x v="13"/>
  </r>
  <r>
    <s v="Q"/>
    <x v="0"/>
    <s v="Male"/>
    <n v="71748.812878467405"/>
    <n v="0.54264172612685002"/>
    <n v="55191.394521898001"/>
    <x v="1"/>
    <n v="3.6715630612190298E-2"/>
    <s v="Indexed"/>
    <n v="1596"/>
    <n v="10"/>
    <n v="4.7500000000000001E-2"/>
    <n v="0.01"/>
    <n v="0"/>
    <s v="Simple"/>
    <n v="0.1"/>
    <n v="10"/>
    <n v="99"/>
    <x v="13"/>
  </r>
  <r>
    <s v="Q"/>
    <x v="0"/>
    <s v="Male"/>
    <n v="3872.1925417054099"/>
    <n v="1.37493392137597E-2"/>
    <n v="2978.6096474657002"/>
    <x v="2"/>
    <n v="1.06004409898608E-3"/>
    <s v="Fixed"/>
    <n v="1597"/>
    <n v="10"/>
    <n v="4.7500000000000001E-2"/>
    <n v="0.01"/>
    <n v="0"/>
    <s v="Simple"/>
    <n v="0.1"/>
    <n v="10"/>
    <n v="1"/>
    <x v="0"/>
  </r>
  <r>
    <s v="Q"/>
    <x v="0"/>
    <s v="Male"/>
    <n v="11616.577625116201"/>
    <n v="4.1248017641279201E-2"/>
    <n v="8935.8289423971"/>
    <x v="2"/>
    <n v="3.1801322969582401E-3"/>
    <s v="Indexed"/>
    <n v="1598"/>
    <n v="10"/>
    <n v="4.7500000000000001E-2"/>
    <n v="0.01"/>
    <n v="0"/>
    <s v="Simple"/>
    <n v="0.1"/>
    <n v="10"/>
    <n v="1"/>
    <x v="0"/>
  </r>
  <r>
    <s v="Q"/>
    <x v="0"/>
    <s v="Male"/>
    <n v="2327.30561524719"/>
    <n v="8.2637714972789798E-3"/>
    <n v="1790.2350886516799"/>
    <x v="2"/>
    <n v="6.3711877893690802E-4"/>
    <s v="Fixed"/>
    <n v="1599"/>
    <n v="10"/>
    <n v="4.7500000000000001E-2"/>
    <n v="0.01"/>
    <n v="0"/>
    <s v="Simple"/>
    <n v="0.1"/>
    <n v="10"/>
    <n v="2"/>
    <x v="1"/>
  </r>
  <r>
    <s v="Q"/>
    <x v="0"/>
    <s v="Male"/>
    <n v="6981.9168457415699"/>
    <n v="2.4791314491836899E-2"/>
    <n v="5370.70526595505"/>
    <x v="2"/>
    <n v="1.9113563368107201E-3"/>
    <s v="Indexed"/>
    <n v="1600"/>
    <n v="10"/>
    <n v="4.7500000000000001E-2"/>
    <n v="0.01"/>
    <n v="0"/>
    <s v="Simple"/>
    <n v="0.1"/>
    <n v="10"/>
    <n v="2"/>
    <x v="1"/>
  </r>
  <r>
    <s v="Q"/>
    <x v="0"/>
    <s v="Male"/>
    <n v="5983.5086061566599"/>
    <n v="2.12461773603503E-2"/>
    <n v="4602.6989278128103"/>
    <x v="2"/>
    <n v="1.63803398743061E-3"/>
    <s v="Fixed"/>
    <n v="1601"/>
    <n v="10"/>
    <n v="4.7500000000000001E-2"/>
    <n v="0.01"/>
    <n v="0"/>
    <s v="Simple"/>
    <n v="0.1"/>
    <n v="10"/>
    <n v="3"/>
    <x v="2"/>
  </r>
  <r>
    <s v="Q"/>
    <x v="0"/>
    <s v="Male"/>
    <n v="17950.52581847"/>
    <n v="6.3738532081050805E-2"/>
    <n v="13808.096783438399"/>
    <x v="2"/>
    <n v="4.9141019622918397E-3"/>
    <s v="Indexed"/>
    <n v="1602"/>
    <n v="10"/>
    <n v="4.7500000000000001E-2"/>
    <n v="0.01"/>
    <n v="0"/>
    <s v="Simple"/>
    <n v="0.1"/>
    <n v="10"/>
    <n v="3"/>
    <x v="2"/>
  </r>
  <r>
    <s v="Q"/>
    <x v="0"/>
    <s v="Male"/>
    <n v="8712.2697044530905"/>
    <n v="3.0935432625860699E-2"/>
    <n v="6701.7459265023699"/>
    <x v="2"/>
    <n v="2.3850544593304801E-3"/>
    <s v="Fixed"/>
    <n v="1603"/>
    <n v="10"/>
    <n v="4.7500000000000001E-2"/>
    <n v="0.01"/>
    <n v="0"/>
    <s v="Simple"/>
    <n v="0.1"/>
    <n v="10"/>
    <n v="4"/>
    <x v="3"/>
  </r>
  <r>
    <s v="Q"/>
    <x v="0"/>
    <s v="Male"/>
    <n v="26136.809113359301"/>
    <n v="9.2806297877581906E-2"/>
    <n v="20105.237779507101"/>
    <x v="2"/>
    <n v="7.1551633779914298E-3"/>
    <s v="Indexed"/>
    <n v="1604"/>
    <n v="10"/>
    <n v="4.7500000000000001E-2"/>
    <n v="0.01"/>
    <n v="0"/>
    <s v="Simple"/>
    <n v="0.1"/>
    <n v="10"/>
    <n v="4"/>
    <x v="3"/>
  </r>
  <r>
    <s v="Q"/>
    <x v="0"/>
    <s v="Male"/>
    <n v="12358.3625183472"/>
    <n v="4.3881939382211799E-2"/>
    <n v="9506.4327064209101"/>
    <x v="2"/>
    <n v="3.3832019249060799E-3"/>
    <s v="Fixed"/>
    <n v="1605"/>
    <n v="10"/>
    <n v="4.7500000000000001E-2"/>
    <n v="0.01"/>
    <n v="0"/>
    <s v="Simple"/>
    <n v="0.1"/>
    <n v="10"/>
    <n v="5"/>
    <x v="4"/>
  </r>
  <r>
    <s v="Q"/>
    <x v="0"/>
    <s v="Male"/>
    <n v="37075.087555041602"/>
    <n v="0.13164581814663601"/>
    <n v="28519.298119262799"/>
    <x v="2"/>
    <n v="1.01496057747182E-2"/>
    <s v="Indexed"/>
    <n v="1606"/>
    <n v="10"/>
    <n v="4.7500000000000001E-2"/>
    <n v="0.01"/>
    <n v="0"/>
    <s v="Simple"/>
    <n v="0.1"/>
    <n v="10"/>
    <n v="5"/>
    <x v="4"/>
  </r>
  <r>
    <s v="Q"/>
    <x v="0"/>
    <s v="Male"/>
    <n v="17054.506394884102"/>
    <n v="6.0556956045171903E-2"/>
    <n v="13118.8510729878"/>
    <x v="2"/>
    <n v="4.6688093813266503E-3"/>
    <s v="Fixed"/>
    <n v="1607"/>
    <n v="10"/>
    <n v="4.7500000000000001E-2"/>
    <n v="0.01"/>
    <n v="0"/>
    <s v="Simple"/>
    <n v="0.1"/>
    <n v="10"/>
    <n v="6"/>
    <x v="5"/>
  </r>
  <r>
    <s v="Q"/>
    <x v="0"/>
    <s v="Male"/>
    <n v="51163.519184652403"/>
    <n v="0.181670868135516"/>
    <n v="39356.553218963403"/>
    <x v="2"/>
    <n v="1.4006428143979999E-2"/>
    <s v="Indexed"/>
    <n v="1608"/>
    <n v="10"/>
    <n v="4.7500000000000001E-2"/>
    <n v="0.01"/>
    <n v="0"/>
    <s v="Simple"/>
    <n v="0.1"/>
    <n v="10"/>
    <n v="6"/>
    <x v="5"/>
  </r>
  <r>
    <s v="Q"/>
    <x v="0"/>
    <s v="Male"/>
    <n v="22858.556294298"/>
    <n v="8.1165913379065993E-2"/>
    <n v="17583.504841767699"/>
    <x v="2"/>
    <n v="6.2577150929689499E-3"/>
    <s v="Fixed"/>
    <n v="1609"/>
    <n v="10"/>
    <n v="4.7500000000000001E-2"/>
    <n v="0.01"/>
    <n v="0"/>
    <s v="Simple"/>
    <n v="0.1"/>
    <n v="10"/>
    <n v="7"/>
    <x v="6"/>
  </r>
  <r>
    <s v="Q"/>
    <x v="0"/>
    <s v="Male"/>
    <n v="68575.668882894097"/>
    <n v="0.24349774013719799"/>
    <n v="52750.514525303202"/>
    <x v="2"/>
    <n v="1.8773145278906899E-2"/>
    <s v="Indexed"/>
    <n v="1610"/>
    <n v="10"/>
    <n v="4.7500000000000001E-2"/>
    <n v="0.01"/>
    <n v="0"/>
    <s v="Simple"/>
    <n v="0.1"/>
    <n v="10"/>
    <n v="7"/>
    <x v="6"/>
  </r>
  <r>
    <s v="Q"/>
    <x v="0"/>
    <s v="Male"/>
    <n v="29701.353755489301"/>
    <n v="0.105463244271485"/>
    <n v="22847.195196530301"/>
    <x v="2"/>
    <n v="8.1309863704602508E-3"/>
    <s v="Fixed"/>
    <n v="1611"/>
    <n v="10"/>
    <n v="4.7500000000000001E-2"/>
    <n v="0.01"/>
    <n v="0"/>
    <s v="Simple"/>
    <n v="0.1"/>
    <n v="10"/>
    <n v="8"/>
    <x v="7"/>
  </r>
  <r>
    <s v="Q"/>
    <x v="0"/>
    <s v="Male"/>
    <n v="89104.061266467994"/>
    <n v="0.31638973281445498"/>
    <n v="68541.585589590803"/>
    <x v="2"/>
    <n v="2.4392959111380799E-2"/>
    <s v="Indexed"/>
    <n v="1612"/>
    <n v="10"/>
    <n v="4.7500000000000001E-2"/>
    <n v="0.01"/>
    <n v="0"/>
    <s v="Simple"/>
    <n v="0.1"/>
    <n v="10"/>
    <n v="8"/>
    <x v="7"/>
  </r>
  <r>
    <s v="Q"/>
    <x v="0"/>
    <s v="Male"/>
    <n v="61424.886297293597"/>
    <n v="0.21810681901064499"/>
    <n v="47249.912536379699"/>
    <x v="2"/>
    <n v="1.6815560576866201E-2"/>
    <s v="Fixed"/>
    <n v="1613"/>
    <n v="10"/>
    <n v="4.7500000000000001E-2"/>
    <n v="0.01"/>
    <n v="0"/>
    <s v="Simple"/>
    <n v="0.1"/>
    <n v="10"/>
    <n v="9"/>
    <x v="8"/>
  </r>
  <r>
    <s v="Q"/>
    <x v="0"/>
    <s v="Male"/>
    <n v="184274.658891881"/>
    <n v="0.65432045703193598"/>
    <n v="141749.737609139"/>
    <x v="2"/>
    <n v="5.0446681730598797E-2"/>
    <s v="Indexed"/>
    <n v="1614"/>
    <n v="10"/>
    <n v="4.7500000000000001E-2"/>
    <n v="0.01"/>
    <n v="0"/>
    <s v="Simple"/>
    <n v="0.1"/>
    <n v="10"/>
    <n v="9"/>
    <x v="8"/>
  </r>
  <r>
    <s v="Q"/>
    <x v="0"/>
    <s v="Male"/>
    <n v="71619.898226343401"/>
    <n v="0.25430715662068998"/>
    <n v="55092.229404879501"/>
    <x v="2"/>
    <n v="1.9606527740322999E-2"/>
    <s v="Fixed"/>
    <n v="1615"/>
    <n v="10"/>
    <n v="4.7500000000000001E-2"/>
    <n v="0.01"/>
    <n v="0"/>
    <s v="Simple"/>
    <n v="0.1"/>
    <n v="10"/>
    <n v="10"/>
    <x v="9"/>
  </r>
  <r>
    <s v="Q"/>
    <x v="0"/>
    <s v="Male"/>
    <n v="214859.69467903001"/>
    <n v="0.76292146986206999"/>
    <n v="165276.688214639"/>
    <x v="2"/>
    <n v="5.8819583220969002E-2"/>
    <s v="Indexed"/>
    <n v="1616"/>
    <n v="10"/>
    <n v="4.7500000000000001E-2"/>
    <n v="0.01"/>
    <n v="0"/>
    <s v="Simple"/>
    <n v="0.1"/>
    <n v="10"/>
    <n v="10"/>
    <x v="9"/>
  </r>
  <r>
    <s v="Q"/>
    <x v="0"/>
    <s v="Male"/>
    <n v="208903.88524013699"/>
    <n v="0.74177364640394405"/>
    <n v="160695.29633856699"/>
    <x v="2"/>
    <n v="5.7189132105125502E-2"/>
    <s v="Fixed"/>
    <n v="1617"/>
    <n v="10"/>
    <n v="4.7500000000000001E-2"/>
    <n v="0.01"/>
    <n v="0"/>
    <s v="Simple"/>
    <n v="0.1"/>
    <n v="10"/>
    <n v="12"/>
    <x v="10"/>
  </r>
  <r>
    <s v="Q"/>
    <x v="0"/>
    <s v="Male"/>
    <n v="626711.65572041098"/>
    <n v="2.2253209392118301"/>
    <n v="482085.88901570003"/>
    <x v="2"/>
    <n v="0.17156739631537701"/>
    <s v="Indexed"/>
    <n v="1618"/>
    <n v="10"/>
    <n v="4.7500000000000001E-2"/>
    <n v="0.01"/>
    <n v="0"/>
    <s v="Simple"/>
    <n v="0.1"/>
    <n v="10"/>
    <n v="12"/>
    <x v="10"/>
  </r>
  <r>
    <s v="Q"/>
    <x v="0"/>
    <s v="Male"/>
    <n v="305870.34992053499"/>
    <n v="1.0860811158518999"/>
    <n v="235284.88455425799"/>
    <x v="2"/>
    <n v="8.3734487889197004E-2"/>
    <s v="Fixed"/>
    <n v="1619"/>
    <n v="10"/>
    <n v="4.7500000000000001E-2"/>
    <n v="0.01"/>
    <n v="0"/>
    <s v="Simple"/>
    <n v="0.1"/>
    <n v="10"/>
    <n v="15"/>
    <x v="11"/>
  </r>
  <r>
    <s v="Q"/>
    <x v="0"/>
    <s v="Male"/>
    <n v="917611.04976160498"/>
    <n v="3.2582433475557102"/>
    <n v="705854.65366277297"/>
    <x v="2"/>
    <n v="0.251203463667591"/>
    <s v="Indexed"/>
    <n v="1620"/>
    <n v="10"/>
    <n v="4.7500000000000001E-2"/>
    <n v="0.01"/>
    <n v="0"/>
    <s v="Simple"/>
    <n v="0.1"/>
    <n v="10"/>
    <n v="15"/>
    <x v="11"/>
  </r>
  <r>
    <s v="Q"/>
    <x v="0"/>
    <s v="Male"/>
    <n v="137632.80301919"/>
    <n v="0.488705061866056"/>
    <n v="105871.38693783899"/>
    <x v="2"/>
    <n v="3.7678095574025801E-2"/>
    <s v="Fixed"/>
    <n v="1621"/>
    <n v="10"/>
    <n v="4.7500000000000001E-2"/>
    <n v="0.01"/>
    <n v="0"/>
    <s v="Simple"/>
    <n v="0.1"/>
    <n v="10"/>
    <n v="20"/>
    <x v="12"/>
  </r>
  <r>
    <s v="Q"/>
    <x v="0"/>
    <s v="Male"/>
    <n v="412898.40905757103"/>
    <n v="1.46611518559817"/>
    <n v="317614.16081351601"/>
    <x v="2"/>
    <n v="0.11303428672207699"/>
    <s v="Indexed"/>
    <n v="1622"/>
    <n v="10"/>
    <n v="4.7500000000000001E-2"/>
    <n v="0.01"/>
    <n v="0"/>
    <s v="Simple"/>
    <n v="0.1"/>
    <n v="10"/>
    <n v="20"/>
    <x v="12"/>
  </r>
  <r>
    <s v="Q"/>
    <x v="0"/>
    <s v="Male"/>
    <n v="24895.0875001602"/>
    <n v="8.8397206262160702E-2"/>
    <n v="19150.0673078156"/>
    <x v="2"/>
    <n v="6.8152320201164997E-3"/>
    <s v="Fixed"/>
    <n v="1623"/>
    <n v="10"/>
    <n v="4.7500000000000001E-2"/>
    <n v="0.01"/>
    <n v="0"/>
    <s v="Simple"/>
    <n v="0.1"/>
    <n v="10"/>
    <n v="99"/>
    <x v="13"/>
  </r>
  <r>
    <s v="Q"/>
    <x v="0"/>
    <s v="Male"/>
    <n v="74685.262500480705"/>
    <n v="0.26519161878648201"/>
    <n v="57450.201923446701"/>
    <x v="2"/>
    <n v="2.0445696060349499E-2"/>
    <s v="Indexed"/>
    <n v="1624"/>
    <n v="10"/>
    <n v="4.7500000000000001E-2"/>
    <n v="0.01"/>
    <n v="0"/>
    <s v="Simple"/>
    <n v="0.1"/>
    <n v="10"/>
    <n v="99"/>
    <x v="13"/>
  </r>
  <r>
    <s v="Q"/>
    <x v="0"/>
    <s v="Male"/>
    <n v="320.77318538144499"/>
    <n v="4.6846157905394399E-3"/>
    <n v="246.74860413957299"/>
    <x v="3"/>
    <n v="5.5490294545873498E-4"/>
    <s v="Fixed"/>
    <n v="1625"/>
    <n v="10"/>
    <n v="4.7500000000000001E-2"/>
    <n v="0.01"/>
    <n v="0"/>
    <s v="Simple"/>
    <n v="0.1"/>
    <n v="10"/>
    <n v="1"/>
    <x v="0"/>
  </r>
  <r>
    <s v="Q"/>
    <x v="0"/>
    <s v="Male"/>
    <n v="962.31955614433502"/>
    <n v="1.40538473716183E-2"/>
    <n v="740.24581241871897"/>
    <x v="3"/>
    <n v="1.6647088363762001E-3"/>
    <s v="Indexed"/>
    <n v="1626"/>
    <n v="10"/>
    <n v="4.7500000000000001E-2"/>
    <n v="0.01"/>
    <n v="0"/>
    <s v="Simple"/>
    <n v="0.1"/>
    <n v="10"/>
    <n v="1"/>
    <x v="0"/>
  </r>
  <r>
    <s v="Q"/>
    <x v="0"/>
    <s v="Male"/>
    <n v="212.18528839736601"/>
    <n v="3.0987831834024802E-3"/>
    <n v="163.21945261335901"/>
    <x v="3"/>
    <n v="3.6705761853098002E-4"/>
    <s v="Fixed"/>
    <n v="1627"/>
    <n v="10"/>
    <n v="4.7500000000000001E-2"/>
    <n v="0.01"/>
    <n v="0"/>
    <s v="Simple"/>
    <n v="0.1"/>
    <n v="10"/>
    <n v="2"/>
    <x v="1"/>
  </r>
  <r>
    <s v="Q"/>
    <x v="0"/>
    <s v="Male"/>
    <n v="636.55586519209999"/>
    <n v="9.2963495502074393E-3"/>
    <n v="489.65835784007601"/>
    <x v="3"/>
    <n v="1.1011728555929399E-3"/>
    <s v="Indexed"/>
    <n v="1628"/>
    <n v="10"/>
    <n v="4.7500000000000001E-2"/>
    <n v="0.01"/>
    <n v="0"/>
    <s v="Simple"/>
    <n v="0.1"/>
    <n v="10"/>
    <n v="2"/>
    <x v="1"/>
  </r>
  <r>
    <s v="Q"/>
    <x v="0"/>
    <s v="Male"/>
    <n v="601.20479221380197"/>
    <n v="8.7800776103016398E-3"/>
    <n v="462.46522477984797"/>
    <x v="3"/>
    <n v="1.0400193196530301E-3"/>
    <s v="Fixed"/>
    <n v="1629"/>
    <n v="10"/>
    <n v="4.7500000000000001E-2"/>
    <n v="0.01"/>
    <n v="0"/>
    <s v="Simple"/>
    <n v="0.1"/>
    <n v="10"/>
    <n v="3"/>
    <x v="2"/>
  </r>
  <r>
    <s v="Q"/>
    <x v="0"/>
    <s v="Male"/>
    <n v="1803.61437664141"/>
    <n v="2.6340232830904899E-2"/>
    <n v="1387.3956743395399"/>
    <x v="3"/>
    <n v="3.12005795895909E-3"/>
    <s v="Indexed"/>
    <n v="1630"/>
    <n v="10"/>
    <n v="4.7500000000000001E-2"/>
    <n v="0.01"/>
    <n v="0"/>
    <s v="Simple"/>
    <n v="0.1"/>
    <n v="10"/>
    <n v="3"/>
    <x v="2"/>
  </r>
  <r>
    <s v="Q"/>
    <x v="0"/>
    <s v="Male"/>
    <n v="878.51347891597698"/>
    <n v="1.2829931874254401E-2"/>
    <n v="675.77959916613599"/>
    <x v="3"/>
    <n v="1.51973337950921E-3"/>
    <s v="Fixed"/>
    <n v="1631"/>
    <n v="10"/>
    <n v="4.7500000000000001E-2"/>
    <n v="0.01"/>
    <n v="0"/>
    <s v="Simple"/>
    <n v="0.1"/>
    <n v="10"/>
    <n v="4"/>
    <x v="3"/>
  </r>
  <r>
    <s v="Q"/>
    <x v="0"/>
    <s v="Male"/>
    <n v="2635.54043674793"/>
    <n v="3.84897956227633E-2"/>
    <n v="2027.33879749841"/>
    <x v="3"/>
    <n v="4.5592001385276202E-3"/>
    <s v="Indexed"/>
    <n v="1632"/>
    <n v="10"/>
    <n v="4.7500000000000001E-2"/>
    <n v="0.01"/>
    <n v="0"/>
    <s v="Simple"/>
    <n v="0.1"/>
    <n v="10"/>
    <n v="4"/>
    <x v="3"/>
  </r>
  <r>
    <s v="Q"/>
    <x v="0"/>
    <s v="Male"/>
    <n v="1252.56645120862"/>
    <n v="1.8292653012920101E-2"/>
    <n v="963.51265477586401"/>
    <x v="3"/>
    <n v="2.1668045984951701E-3"/>
    <s v="Fixed"/>
    <n v="1633"/>
    <n v="10"/>
    <n v="4.7500000000000001E-2"/>
    <n v="0.01"/>
    <n v="0"/>
    <s v="Simple"/>
    <n v="0.1"/>
    <n v="10"/>
    <n v="5"/>
    <x v="4"/>
  </r>
  <r>
    <s v="Q"/>
    <x v="0"/>
    <s v="Male"/>
    <n v="3757.6993536258701"/>
    <n v="5.4877959038760298E-2"/>
    <n v="2890.5379643275901"/>
    <x v="3"/>
    <n v="6.5004137954855299E-3"/>
    <s v="Indexed"/>
    <n v="1634"/>
    <n v="10"/>
    <n v="4.7500000000000001E-2"/>
    <n v="0.01"/>
    <n v="0"/>
    <s v="Simple"/>
    <n v="0.1"/>
    <n v="10"/>
    <n v="5"/>
    <x v="4"/>
  </r>
  <r>
    <s v="Q"/>
    <x v="0"/>
    <s v="Male"/>
    <n v="1740.97535491957"/>
    <n v="2.5425443928231699E-2"/>
    <n v="1339.2118114765899"/>
    <x v="3"/>
    <n v="3.0116992206413299E-3"/>
    <s v="Fixed"/>
    <n v="1635"/>
    <n v="10"/>
    <n v="4.7500000000000001E-2"/>
    <n v="0.01"/>
    <n v="0"/>
    <s v="Simple"/>
    <n v="0.1"/>
    <n v="10"/>
    <n v="6"/>
    <x v="5"/>
  </r>
  <r>
    <s v="Q"/>
    <x v="0"/>
    <s v="Male"/>
    <n v="5222.9260647586998"/>
    <n v="7.6276331784695103E-2"/>
    <n v="4017.6354344297702"/>
    <x v="3"/>
    <n v="9.0350976619239798E-3"/>
    <s v="Indexed"/>
    <n v="1636"/>
    <n v="10"/>
    <n v="4.7500000000000001E-2"/>
    <n v="0.01"/>
    <n v="0"/>
    <s v="Simple"/>
    <n v="0.1"/>
    <n v="10"/>
    <n v="6"/>
    <x v="5"/>
  </r>
  <r>
    <s v="Q"/>
    <x v="0"/>
    <s v="Male"/>
    <n v="2356.4793069464799"/>
    <n v="3.4414348438363801E-2"/>
    <n v="1812.67638995883"/>
    <x v="3"/>
    <n v="4.0764545414923503E-3"/>
    <s v="Fixed"/>
    <n v="1637"/>
    <n v="10"/>
    <n v="4.7500000000000001E-2"/>
    <n v="0.01"/>
    <n v="0"/>
    <s v="Simple"/>
    <n v="0.1"/>
    <n v="10"/>
    <n v="7"/>
    <x v="6"/>
  </r>
  <r>
    <s v="Q"/>
    <x v="0"/>
    <s v="Male"/>
    <n v="7069.4379208394303"/>
    <n v="0.103243045315091"/>
    <n v="5438.0291698764904"/>
    <x v="3"/>
    <n v="1.22293636244771E-2"/>
    <s v="Indexed"/>
    <n v="1638"/>
    <n v="10"/>
    <n v="4.7500000000000001E-2"/>
    <n v="0.01"/>
    <n v="0"/>
    <s v="Simple"/>
    <n v="0.1"/>
    <n v="10"/>
    <n v="7"/>
    <x v="6"/>
  </r>
  <r>
    <s v="Q"/>
    <x v="0"/>
    <s v="Male"/>
    <n v="3102.3311644526898"/>
    <n v="4.5306871717458598E-2"/>
    <n v="2386.40858804053"/>
    <x v="3"/>
    <n v="5.3666976524117003E-3"/>
    <s v="Fixed"/>
    <n v="1639"/>
    <n v="10"/>
    <n v="4.7500000000000001E-2"/>
    <n v="0.01"/>
    <n v="0"/>
    <s v="Simple"/>
    <n v="0.1"/>
    <n v="10"/>
    <n v="8"/>
    <x v="7"/>
  </r>
  <r>
    <s v="Q"/>
    <x v="0"/>
    <s v="Male"/>
    <n v="9306.9934933580698"/>
    <n v="0.135920615152376"/>
    <n v="7159.2257641215901"/>
    <x v="3"/>
    <n v="1.61000929572351E-2"/>
    <s v="Indexed"/>
    <n v="1640"/>
    <n v="10"/>
    <n v="4.7500000000000001E-2"/>
    <n v="0.01"/>
    <n v="0"/>
    <s v="Simple"/>
    <n v="0.1"/>
    <n v="10"/>
    <n v="8"/>
    <x v="7"/>
  </r>
  <r>
    <s v="Q"/>
    <x v="0"/>
    <s v="Male"/>
    <n v="6600.2916466140496"/>
    <n v="9.6391568494497704E-2"/>
    <n v="5077.1474204723499"/>
    <x v="3"/>
    <n v="1.1417791269671001E-2"/>
    <s v="Fixed"/>
    <n v="1641"/>
    <n v="10"/>
    <n v="4.7500000000000001E-2"/>
    <n v="0.01"/>
    <n v="0"/>
    <s v="Simple"/>
    <n v="0.1"/>
    <n v="10"/>
    <n v="9"/>
    <x v="8"/>
  </r>
  <r>
    <s v="Q"/>
    <x v="0"/>
    <s v="Male"/>
    <n v="19800.874939842099"/>
    <n v="0.289174705483493"/>
    <n v="15231.442261417"/>
    <x v="3"/>
    <n v="3.4253373809012999E-2"/>
    <s v="Indexed"/>
    <n v="1642"/>
    <n v="10"/>
    <n v="4.7500000000000001E-2"/>
    <n v="0.01"/>
    <n v="0"/>
    <s v="Simple"/>
    <n v="0.1"/>
    <n v="10"/>
    <n v="9"/>
    <x v="8"/>
  </r>
  <r>
    <s v="Q"/>
    <x v="0"/>
    <s v="Male"/>
    <n v="7976.9570612588204"/>
    <n v="0.11649657986589899"/>
    <n v="6136.12081635294"/>
    <x v="3"/>
    <n v="1.3799273663809199E-2"/>
    <s v="Fixed"/>
    <n v="1643"/>
    <n v="10"/>
    <n v="4.7500000000000001E-2"/>
    <n v="0.01"/>
    <n v="0"/>
    <s v="Simple"/>
    <n v="0.1"/>
    <n v="10"/>
    <n v="10"/>
    <x v="9"/>
  </r>
  <r>
    <s v="Q"/>
    <x v="0"/>
    <s v="Male"/>
    <n v="23930.8711837765"/>
    <n v="0.34948973959769603"/>
    <n v="18408.362449058801"/>
    <x v="3"/>
    <n v="4.1397820991427699E-2"/>
    <s v="Indexed"/>
    <n v="1644"/>
    <n v="10"/>
    <n v="4.7500000000000001E-2"/>
    <n v="0.01"/>
    <n v="0"/>
    <s v="Simple"/>
    <n v="0.1"/>
    <n v="10"/>
    <n v="10"/>
    <x v="9"/>
  </r>
  <r>
    <s v="Q"/>
    <x v="0"/>
    <s v="Male"/>
    <n v="28053.731874655699"/>
    <n v="0.40970056511205499"/>
    <n v="21579.7937497352"/>
    <x v="3"/>
    <n v="4.8529924438180799E-2"/>
    <s v="Fixed"/>
    <n v="1645"/>
    <n v="10"/>
    <n v="4.7500000000000001E-2"/>
    <n v="0.01"/>
    <n v="0"/>
    <s v="Simple"/>
    <n v="0.1"/>
    <n v="10"/>
    <n v="12"/>
    <x v="10"/>
  </r>
  <r>
    <s v="Q"/>
    <x v="0"/>
    <s v="Male"/>
    <n v="84161.1956239672"/>
    <n v="1.22910169533616"/>
    <n v="64739.381249205602"/>
    <x v="3"/>
    <n v="0.14558977331454201"/>
    <s v="Indexed"/>
    <n v="1646"/>
    <n v="10"/>
    <n v="4.7500000000000001E-2"/>
    <n v="0.01"/>
    <n v="0"/>
    <s v="Simple"/>
    <n v="0.1"/>
    <n v="10"/>
    <n v="12"/>
    <x v="10"/>
  </r>
  <r>
    <s v="Q"/>
    <x v="0"/>
    <s v="Male"/>
    <n v="46694.294132579998"/>
    <n v="0.68192990433866396"/>
    <n v="35918.687794292302"/>
    <x v="3"/>
    <n v="8.0776082699910004E-2"/>
    <s v="Fixed"/>
    <n v="1647"/>
    <n v="10"/>
    <n v="4.7500000000000001E-2"/>
    <n v="0.01"/>
    <n v="0"/>
    <s v="Simple"/>
    <n v="0.1"/>
    <n v="10"/>
    <n v="15"/>
    <x v="11"/>
  </r>
  <r>
    <s v="Q"/>
    <x v="0"/>
    <s v="Male"/>
    <n v="140082.88239774"/>
    <n v="2.0457897130159899"/>
    <n v="107756.06338287699"/>
    <x v="3"/>
    <n v="0.24232824809973"/>
    <s v="Indexed"/>
    <n v="1648"/>
    <n v="10"/>
    <n v="4.7500000000000001E-2"/>
    <n v="0.01"/>
    <n v="0"/>
    <s v="Simple"/>
    <n v="0.1"/>
    <n v="10"/>
    <n v="15"/>
    <x v="11"/>
  </r>
  <r>
    <s v="Q"/>
    <x v="0"/>
    <s v="Male"/>
    <n v="32086.811458046599"/>
    <n v="0.46860021496398402"/>
    <n v="24682.162660035901"/>
    <x v="3"/>
    <n v="5.5506716271425303E-2"/>
    <s v="Fixed"/>
    <n v="1649"/>
    <n v="10"/>
    <n v="4.7500000000000001E-2"/>
    <n v="0.01"/>
    <n v="0"/>
    <s v="Simple"/>
    <n v="0.1"/>
    <n v="10"/>
    <n v="20"/>
    <x v="12"/>
  </r>
  <r>
    <s v="Q"/>
    <x v="0"/>
    <s v="Male"/>
    <n v="96260.434374139906"/>
    <n v="1.40580064489195"/>
    <n v="74046.487980107602"/>
    <x v="3"/>
    <n v="0.16652014881427599"/>
    <s v="Indexed"/>
    <n v="1650"/>
    <n v="10"/>
    <n v="4.7500000000000001E-2"/>
    <n v="0.01"/>
    <n v="0"/>
    <s v="Simple"/>
    <n v="0.1"/>
    <n v="10"/>
    <n v="20"/>
    <x v="12"/>
  </r>
  <r>
    <s v="Q"/>
    <x v="0"/>
    <s v="Male"/>
    <n v="12640.582902165201"/>
    <n v="0.18460481412961499"/>
    <n v="9723.5253093578594"/>
    <x v="3"/>
    <n v="2.1866842380811199E-2"/>
    <s v="Fixed"/>
    <n v="1651"/>
    <n v="10"/>
    <n v="4.7500000000000001E-2"/>
    <n v="0.01"/>
    <n v="0"/>
    <s v="Simple"/>
    <n v="0.1"/>
    <n v="10"/>
    <n v="99"/>
    <x v="13"/>
  </r>
  <r>
    <s v="Q"/>
    <x v="0"/>
    <s v="Male"/>
    <n v="37921.7487064956"/>
    <n v="0.55381444238884403"/>
    <n v="29170.575928073598"/>
    <x v="3"/>
    <n v="6.5600527142433696E-2"/>
    <s v="Indexed"/>
    <n v="1652"/>
    <n v="10"/>
    <n v="4.7500000000000001E-2"/>
    <n v="0.01"/>
    <n v="0"/>
    <s v="Simple"/>
    <n v="0.1"/>
    <n v="10"/>
    <n v="99"/>
    <x v="13"/>
  </r>
  <r>
    <s v="Q"/>
    <x v="0"/>
    <s v="Male"/>
    <n v="2058.0499779155298"/>
    <n v="3.1121644328965998E-3"/>
    <n v="1583.11536762733"/>
    <x v="4"/>
    <n v="1.5453833404474901E-3"/>
    <s v="Fixed"/>
    <n v="1653"/>
    <n v="10"/>
    <n v="4.7500000000000001E-2"/>
    <n v="0.01"/>
    <n v="0"/>
    <s v="Simple"/>
    <n v="0.1"/>
    <n v="10"/>
    <n v="1"/>
    <x v="0"/>
  </r>
  <r>
    <s v="Q"/>
    <x v="0"/>
    <s v="Male"/>
    <n v="6174.1499337465902"/>
    <n v="9.3364932986898103E-3"/>
    <n v="4749.3461028820002"/>
    <x v="4"/>
    <n v="4.6361500213424603E-3"/>
    <s v="Indexed"/>
    <n v="1654"/>
    <n v="10"/>
    <n v="4.7500000000000001E-2"/>
    <n v="0.01"/>
    <n v="0"/>
    <s v="Simple"/>
    <n v="0.1"/>
    <n v="10"/>
    <n v="1"/>
    <x v="0"/>
  </r>
  <r>
    <s v="Q"/>
    <x v="0"/>
    <s v="Male"/>
    <n v="1100.4003228336701"/>
    <n v="1.664015346284E-3"/>
    <n v="846.46178679513196"/>
    <x v="4"/>
    <n v="8.2628718688968004E-4"/>
    <s v="Fixed"/>
    <n v="1655"/>
    <n v="10"/>
    <n v="4.7500000000000001E-2"/>
    <n v="0.01"/>
    <n v="0"/>
    <s v="Simple"/>
    <n v="0.1"/>
    <n v="10"/>
    <n v="2"/>
    <x v="1"/>
  </r>
  <r>
    <s v="Q"/>
    <x v="0"/>
    <s v="Male"/>
    <n v="3301.2009685010098"/>
    <n v="4.9920460388519997E-3"/>
    <n v="2539.38536038539"/>
    <x v="4"/>
    <n v="2.47886156066904E-3"/>
    <s v="Indexed"/>
    <n v="1656"/>
    <n v="10"/>
    <n v="4.7500000000000001E-2"/>
    <n v="0.01"/>
    <n v="0"/>
    <s v="Simple"/>
    <n v="0.1"/>
    <n v="10"/>
    <n v="2"/>
    <x v="1"/>
  </r>
  <r>
    <s v="Q"/>
    <x v="0"/>
    <s v="Male"/>
    <n v="2516.1327851696801"/>
    <n v="3.80487308203336E-3"/>
    <n v="1935.48675782283"/>
    <x v="4"/>
    <n v="1.88935629857408E-3"/>
    <s v="Fixed"/>
    <n v="1657"/>
    <n v="10"/>
    <n v="4.7500000000000001E-2"/>
    <n v="0.01"/>
    <n v="0"/>
    <s v="Simple"/>
    <n v="0.1"/>
    <n v="10"/>
    <n v="3"/>
    <x v="2"/>
  </r>
  <r>
    <s v="Q"/>
    <x v="0"/>
    <s v="Male"/>
    <n v="7548.3983555090399"/>
    <n v="1.1414619246100099E-2"/>
    <n v="5806.4602734684904"/>
    <x v="4"/>
    <n v="5.6680688957222499E-3"/>
    <s v="Indexed"/>
    <n v="1658"/>
    <n v="10"/>
    <n v="4.7500000000000001E-2"/>
    <n v="0.01"/>
    <n v="0"/>
    <s v="Simple"/>
    <n v="0.1"/>
    <n v="10"/>
    <n v="3"/>
    <x v="2"/>
  </r>
  <r>
    <s v="Q"/>
    <x v="0"/>
    <s v="Male"/>
    <n v="3658.02703831079"/>
    <n v="5.5316351718219499E-3"/>
    <n v="2813.8669525467599"/>
    <x v="4"/>
    <n v="2.7468011489388501E-3"/>
    <s v="Fixed"/>
    <n v="1659"/>
    <n v="10"/>
    <n v="4.7500000000000001E-2"/>
    <n v="0.01"/>
    <n v="0"/>
    <s v="Simple"/>
    <n v="0.1"/>
    <n v="10"/>
    <n v="4"/>
    <x v="3"/>
  </r>
  <r>
    <s v="Q"/>
    <x v="0"/>
    <s v="Male"/>
    <n v="10974.0811149324"/>
    <n v="1.6594905515465799E-2"/>
    <n v="8441.6008576402801"/>
    <x v="4"/>
    <n v="8.2404034468165493E-3"/>
    <s v="Indexed"/>
    <n v="1660"/>
    <n v="10"/>
    <n v="4.7500000000000001E-2"/>
    <n v="0.01"/>
    <n v="0"/>
    <s v="Simple"/>
    <n v="0.1"/>
    <n v="10"/>
    <n v="4"/>
    <x v="3"/>
  </r>
  <r>
    <s v="Q"/>
    <x v="0"/>
    <s v="Male"/>
    <n v="5177.6009345987704"/>
    <n v="7.8295209782567703E-3"/>
    <n v="3982.7699496913701"/>
    <x v="4"/>
    <n v="3.8878444710649701E-3"/>
    <s v="Fixed"/>
    <n v="1661"/>
    <n v="10"/>
    <n v="4.7500000000000001E-2"/>
    <n v="0.01"/>
    <n v="0"/>
    <s v="Simple"/>
    <n v="0.1"/>
    <n v="10"/>
    <n v="5"/>
    <x v="4"/>
  </r>
  <r>
    <s v="Q"/>
    <x v="0"/>
    <s v="Male"/>
    <n v="15532.802803796299"/>
    <n v="2.34885629347703E-2"/>
    <n v="11948.309849074099"/>
    <x v="4"/>
    <n v="1.16635334131949E-2"/>
    <s v="Indexed"/>
    <n v="1662"/>
    <n v="10"/>
    <n v="4.7500000000000001E-2"/>
    <n v="0.01"/>
    <n v="0"/>
    <s v="Simple"/>
    <n v="0.1"/>
    <n v="10"/>
    <n v="5"/>
    <x v="4"/>
  </r>
  <r>
    <s v="Q"/>
    <x v="0"/>
    <s v="Male"/>
    <n v="7123.2932785869598"/>
    <n v="1.07717792204265E-2"/>
    <n v="5479.4563681438203"/>
    <x v="4"/>
    <n v="5.3488588129426201E-3"/>
    <s v="Fixed"/>
    <n v="1663"/>
    <n v="10"/>
    <n v="4.7500000000000001E-2"/>
    <n v="0.01"/>
    <n v="0"/>
    <s v="Simple"/>
    <n v="0.1"/>
    <n v="10"/>
    <n v="6"/>
    <x v="5"/>
  </r>
  <r>
    <s v="Q"/>
    <x v="0"/>
    <s v="Male"/>
    <n v="21369.879835760901"/>
    <n v="3.23153376612796E-2"/>
    <n v="16438.369104431498"/>
    <x v="4"/>
    <n v="1.6046576438827901E-2"/>
    <s v="Indexed"/>
    <n v="1664"/>
    <n v="10"/>
    <n v="4.7500000000000001E-2"/>
    <n v="0.01"/>
    <n v="0"/>
    <s v="Simple"/>
    <n v="0.1"/>
    <n v="10"/>
    <n v="6"/>
    <x v="5"/>
  </r>
  <r>
    <s v="Q"/>
    <x v="0"/>
    <s v="Male"/>
    <n v="9507.7800175091106"/>
    <n v="1.4377578350291799E-2"/>
    <n v="7313.6769365454702"/>
    <x v="4"/>
    <n v="7.1393625040048298E-3"/>
    <s v="Fixed"/>
    <n v="1665"/>
    <n v="10"/>
    <n v="4.7500000000000001E-2"/>
    <n v="0.01"/>
    <n v="0"/>
    <s v="Simple"/>
    <n v="0.1"/>
    <n v="10"/>
    <n v="7"/>
    <x v="6"/>
  </r>
  <r>
    <s v="Q"/>
    <x v="0"/>
    <s v="Male"/>
    <n v="28523.340052527299"/>
    <n v="4.3132735050875497E-2"/>
    <n v="21941.030809636399"/>
    <x v="4"/>
    <n v="2.1418087512014499E-2"/>
    <s v="Indexed"/>
    <n v="1666"/>
    <n v="10"/>
    <n v="4.7500000000000001E-2"/>
    <n v="0.01"/>
    <n v="0"/>
    <s v="Simple"/>
    <n v="0.1"/>
    <n v="10"/>
    <n v="7"/>
    <x v="6"/>
  </r>
  <r>
    <s v="Q"/>
    <x v="0"/>
    <s v="Male"/>
    <n v="12285.4377369713"/>
    <n v="1.85779270561219E-2"/>
    <n v="9450.3367207471892"/>
    <x v="4"/>
    <n v="9.2250970639934701E-3"/>
    <s v="Fixed"/>
    <n v="1667"/>
    <n v="10"/>
    <n v="4.7500000000000001E-2"/>
    <n v="0.01"/>
    <n v="0"/>
    <s v="Simple"/>
    <n v="0.1"/>
    <n v="10"/>
    <n v="8"/>
    <x v="7"/>
  </r>
  <r>
    <s v="Q"/>
    <x v="0"/>
    <s v="Male"/>
    <n v="36856.313210913999"/>
    <n v="5.5733781168365602E-2"/>
    <n v="28351.0101622416"/>
    <x v="4"/>
    <n v="2.7675291191980401E-2"/>
    <s v="Indexed"/>
    <n v="1668"/>
    <n v="10"/>
    <n v="4.7500000000000001E-2"/>
    <n v="0.01"/>
    <n v="0"/>
    <s v="Simple"/>
    <n v="0.1"/>
    <n v="10"/>
    <n v="8"/>
    <x v="7"/>
  </r>
  <r>
    <s v="Q"/>
    <x v="0"/>
    <s v="Male"/>
    <n v="25107.0474367321"/>
    <n v="3.7966648471183299E-2"/>
    <n v="19313.1134128708"/>
    <x v="4"/>
    <n v="1.88528039906245E-2"/>
    <s v="Fixed"/>
    <n v="1669"/>
    <n v="10"/>
    <n v="4.7500000000000001E-2"/>
    <n v="0.01"/>
    <n v="0"/>
    <s v="Simple"/>
    <n v="0.1"/>
    <n v="10"/>
    <n v="9"/>
    <x v="8"/>
  </r>
  <r>
    <s v="Q"/>
    <x v="0"/>
    <s v="Male"/>
    <n v="75321.142310196301"/>
    <n v="0.11389994541355"/>
    <n v="57939.340238612502"/>
    <x v="4"/>
    <n v="5.6558411971873501E-2"/>
    <s v="Indexed"/>
    <n v="1670"/>
    <n v="10"/>
    <n v="4.7500000000000001E-2"/>
    <n v="0.01"/>
    <n v="0"/>
    <s v="Simple"/>
    <n v="0.1"/>
    <n v="10"/>
    <n v="9"/>
    <x v="8"/>
  </r>
  <r>
    <s v="Q"/>
    <x v="0"/>
    <s v="Male"/>
    <n v="28839.0693363678"/>
    <n v="4.3610177998391897E-2"/>
    <n v="22183.8994895137"/>
    <x v="4"/>
    <n v="2.165516765126E-2"/>
    <s v="Fixed"/>
    <n v="1671"/>
    <n v="10"/>
    <n v="4.7500000000000001E-2"/>
    <n v="0.01"/>
    <n v="0"/>
    <s v="Simple"/>
    <n v="0.1"/>
    <n v="10"/>
    <n v="10"/>
    <x v="9"/>
  </r>
  <r>
    <s v="Q"/>
    <x v="0"/>
    <s v="Male"/>
    <n v="86517.2080091034"/>
    <n v="0.130830533995176"/>
    <n v="66551.698468541101"/>
    <x v="4"/>
    <n v="6.4965502953779994E-2"/>
    <s v="Indexed"/>
    <n v="1672"/>
    <n v="10"/>
    <n v="4.7500000000000001E-2"/>
    <n v="0.01"/>
    <n v="0"/>
    <s v="Simple"/>
    <n v="0.1"/>
    <n v="10"/>
    <n v="10"/>
    <x v="9"/>
  </r>
  <r>
    <s v="Q"/>
    <x v="0"/>
    <s v="Male"/>
    <n v="76616.811812620697"/>
    <n v="0.115859245034795"/>
    <n v="58936.009086631297"/>
    <x v="4"/>
    <n v="5.7531326179622998E-2"/>
    <s v="Fixed"/>
    <n v="1673"/>
    <n v="10"/>
    <n v="4.7500000000000001E-2"/>
    <n v="0.01"/>
    <n v="0"/>
    <s v="Simple"/>
    <n v="0.1"/>
    <n v="10"/>
    <n v="12"/>
    <x v="10"/>
  </r>
  <r>
    <s v="Q"/>
    <x v="0"/>
    <s v="Male"/>
    <n v="229850.435437862"/>
    <n v="0.347577735104386"/>
    <n v="176808.02725989401"/>
    <x v="4"/>
    <n v="0.17259397853886899"/>
    <s v="Indexed"/>
    <n v="1674"/>
    <n v="10"/>
    <n v="4.7500000000000001E-2"/>
    <n v="0.01"/>
    <n v="0"/>
    <s v="Simple"/>
    <n v="0.1"/>
    <n v="10"/>
    <n v="12"/>
    <x v="10"/>
  </r>
  <r>
    <s v="Q"/>
    <x v="0"/>
    <s v="Male"/>
    <n v="110749.964901689"/>
    <n v="0.167475088268109"/>
    <n v="85192.280693606997"/>
    <x v="4"/>
    <n v="8.3161804888510299E-2"/>
    <s v="Fixed"/>
    <n v="1675"/>
    <n v="10"/>
    <n v="4.7500000000000001E-2"/>
    <n v="0.01"/>
    <n v="0"/>
    <s v="Simple"/>
    <n v="0.1"/>
    <n v="10"/>
    <n v="15"/>
    <x v="11"/>
  </r>
  <r>
    <s v="Q"/>
    <x v="0"/>
    <s v="Male"/>
    <n v="332249.89470506698"/>
    <n v="0.50242526480432803"/>
    <n v="255576.84208082099"/>
    <x v="4"/>
    <n v="0.24948541466553101"/>
    <s v="Indexed"/>
    <n v="1676"/>
    <n v="10"/>
    <n v="4.7500000000000001E-2"/>
    <n v="0.01"/>
    <n v="0"/>
    <s v="Simple"/>
    <n v="0.1"/>
    <n v="10"/>
    <n v="15"/>
    <x v="11"/>
  </r>
  <r>
    <s v="Q"/>
    <x v="0"/>
    <s v="Male"/>
    <n v="42393.2466708723"/>
    <n v="6.4106681518847103E-2"/>
    <n v="32610.189746824901"/>
    <x v="4"/>
    <n v="3.1832957341007703E-2"/>
    <s v="Fixed"/>
    <n v="1677"/>
    <n v="10"/>
    <n v="4.7500000000000001E-2"/>
    <n v="0.01"/>
    <n v="0"/>
    <s v="Simple"/>
    <n v="0.1"/>
    <n v="10"/>
    <n v="20"/>
    <x v="12"/>
  </r>
  <r>
    <s v="Q"/>
    <x v="0"/>
    <s v="Male"/>
    <n v="127179.740012617"/>
    <n v="0.192320044556541"/>
    <n v="97830.569240474593"/>
    <x v="4"/>
    <n v="9.5498872023023207E-2"/>
    <s v="Indexed"/>
    <n v="1678"/>
    <n v="10"/>
    <n v="4.7500000000000001E-2"/>
    <n v="0.01"/>
    <n v="0"/>
    <s v="Simple"/>
    <n v="0.1"/>
    <n v="10"/>
    <n v="20"/>
    <x v="12"/>
  </r>
  <r>
    <s v="Q"/>
    <x v="0"/>
    <s v="Male"/>
    <n v="5802.3267171746602"/>
    <n v="8.7742256169727802E-3"/>
    <n v="4463.3282439805098"/>
    <x v="4"/>
    <n v="4.3569491221185103E-3"/>
    <s v="Fixed"/>
    <n v="1679"/>
    <n v="10"/>
    <n v="4.7500000000000001E-2"/>
    <n v="0.01"/>
    <n v="0"/>
    <s v="Simple"/>
    <n v="0.1"/>
    <n v="10"/>
    <n v="99"/>
    <x v="13"/>
  </r>
  <r>
    <s v="Q"/>
    <x v="0"/>
    <s v="Male"/>
    <n v="17406.980151524"/>
    <n v="2.6322676850918301E-2"/>
    <n v="13389.9847319415"/>
    <x v="4"/>
    <n v="1.30708473663555E-2"/>
    <s v="Indexed"/>
    <n v="1680"/>
    <n v="10"/>
    <n v="4.7500000000000001E-2"/>
    <n v="0.01"/>
    <n v="0"/>
    <s v="Simple"/>
    <n v="0.1"/>
    <n v="10"/>
    <n v="99"/>
    <x v="13"/>
  </r>
  <r>
    <s v="Q"/>
    <x v="1"/>
    <s v="Female"/>
    <n v="1446.0943722061199"/>
    <n v="4.5739270647606703E-2"/>
    <n v="1112.3802863123999"/>
    <x v="0"/>
    <n v="3.5294941665892799E-3"/>
    <s v="Fixed"/>
    <n v="1681"/>
    <n v="10"/>
    <n v="4.7500000000000001E-2"/>
    <n v="0.01"/>
    <n v="0"/>
    <s v="Simple"/>
    <n v="0.1"/>
    <n v="10"/>
    <n v="1"/>
    <x v="0"/>
  </r>
  <r>
    <s v="Q"/>
    <x v="1"/>
    <s v="Female"/>
    <n v="4338.2831166183496"/>
    <n v="0.13721781194282001"/>
    <n v="3337.1408589371899"/>
    <x v="0"/>
    <n v="1.05884824997678E-2"/>
    <s v="Indexed"/>
    <n v="1682"/>
    <n v="10"/>
    <n v="4.7500000000000001E-2"/>
    <n v="0.01"/>
    <n v="0"/>
    <s v="Simple"/>
    <n v="0.1"/>
    <n v="10"/>
    <n v="1"/>
    <x v="0"/>
  </r>
  <r>
    <s v="Q"/>
    <x v="1"/>
    <s v="Female"/>
    <n v="869.21635530209403"/>
    <n v="2.7492895962133002E-2"/>
    <n v="668.62796561699599"/>
    <x v="0"/>
    <n v="2.1215033503397501E-3"/>
    <s v="Fixed"/>
    <n v="1683"/>
    <n v="10"/>
    <n v="4.7500000000000001E-2"/>
    <n v="0.01"/>
    <n v="0"/>
    <s v="Simple"/>
    <n v="0.1"/>
    <n v="10"/>
    <n v="2"/>
    <x v="1"/>
  </r>
  <r>
    <s v="Q"/>
    <x v="1"/>
    <s v="Female"/>
    <n v="2607.6490659062802"/>
    <n v="8.2478687886398894E-2"/>
    <n v="2005.8838968509899"/>
    <x v="0"/>
    <n v="6.3645100510192499E-3"/>
    <s v="Indexed"/>
    <n v="1684"/>
    <n v="10"/>
    <n v="4.7500000000000001E-2"/>
    <n v="0.01"/>
    <n v="0"/>
    <s v="Simple"/>
    <n v="0.1"/>
    <n v="10"/>
    <n v="2"/>
    <x v="1"/>
  </r>
  <r>
    <s v="Q"/>
    <x v="1"/>
    <s v="Female"/>
    <n v="512.948820259527"/>
    <n v="1.62243248913474E-2"/>
    <n v="394.57601558425199"/>
    <x v="0"/>
    <n v="1.2519583117545001E-3"/>
    <s v="Fixed"/>
    <n v="1685"/>
    <n v="10"/>
    <n v="4.7500000000000001E-2"/>
    <n v="0.01"/>
    <n v="0"/>
    <s v="Simple"/>
    <n v="0.1"/>
    <n v="10"/>
    <n v="3"/>
    <x v="2"/>
  </r>
  <r>
    <s v="Q"/>
    <x v="1"/>
    <s v="Female"/>
    <n v="1538.84646077858"/>
    <n v="4.8672974674042198E-2"/>
    <n v="1183.7280467527601"/>
    <x v="0"/>
    <n v="3.7558749352635001E-3"/>
    <s v="Indexed"/>
    <n v="1686"/>
    <n v="10"/>
    <n v="4.7500000000000001E-2"/>
    <n v="0.01"/>
    <n v="0"/>
    <s v="Simple"/>
    <n v="0.1"/>
    <n v="10"/>
    <n v="3"/>
    <x v="2"/>
  </r>
  <r>
    <s v="Q"/>
    <x v="1"/>
    <s v="Female"/>
    <n v="1134.7501042501301"/>
    <n v="3.5891600944768003E-2"/>
    <n v="872.88469557702501"/>
    <x v="0"/>
    <n v="2.76959370734385E-3"/>
    <s v="Fixed"/>
    <n v="1687"/>
    <n v="10"/>
    <n v="4.7500000000000001E-2"/>
    <n v="0.01"/>
    <n v="0"/>
    <s v="Simple"/>
    <n v="0.1"/>
    <n v="10"/>
    <n v="4"/>
    <x v="3"/>
  </r>
  <r>
    <s v="Q"/>
    <x v="1"/>
    <s v="Female"/>
    <n v="3404.2503127504001"/>
    <n v="0.107674802834304"/>
    <n v="2618.65408673107"/>
    <x v="0"/>
    <n v="8.3087811220315493E-3"/>
    <s v="Indexed"/>
    <n v="1688"/>
    <n v="10"/>
    <n v="4.7500000000000001E-2"/>
    <n v="0.01"/>
    <n v="0"/>
    <s v="Simple"/>
    <n v="0.1"/>
    <n v="10"/>
    <n v="4"/>
    <x v="3"/>
  </r>
  <r>
    <s v="Q"/>
    <x v="1"/>
    <s v="Female"/>
    <n v="1441.5792242755399"/>
    <n v="4.5596458686520298E-2"/>
    <n v="1108.9070955965699"/>
    <x v="0"/>
    <n v="3.5184740087153801E-3"/>
    <s v="Fixed"/>
    <n v="1689"/>
    <n v="10"/>
    <n v="4.7500000000000001E-2"/>
    <n v="0.01"/>
    <n v="0"/>
    <s v="Simple"/>
    <n v="0.1"/>
    <n v="10"/>
    <n v="5"/>
    <x v="4"/>
  </r>
  <r>
    <s v="Q"/>
    <x v="1"/>
    <s v="Female"/>
    <n v="4324.7376728266099"/>
    <n v="0.13678937605956101"/>
    <n v="3326.7212867897001"/>
    <x v="0"/>
    <n v="1.0555422026146099E-2"/>
    <s v="Indexed"/>
    <n v="1690"/>
    <n v="10"/>
    <n v="4.7500000000000001E-2"/>
    <n v="0.01"/>
    <n v="0"/>
    <s v="Simple"/>
    <n v="0.1"/>
    <n v="10"/>
    <n v="5"/>
    <x v="4"/>
  </r>
  <r>
    <s v="Q"/>
    <x v="1"/>
    <s v="Female"/>
    <n v="1784.8826211569601"/>
    <n v="5.6454980292027203E-2"/>
    <n v="1372.9866316591999"/>
    <x v="0"/>
    <n v="4.3563773710075301E-3"/>
    <s v="Fixed"/>
    <n v="1691"/>
    <n v="10"/>
    <n v="4.7500000000000001E-2"/>
    <n v="0.01"/>
    <n v="0"/>
    <s v="Simple"/>
    <n v="0.1"/>
    <n v="10"/>
    <n v="6"/>
    <x v="5"/>
  </r>
  <r>
    <s v="Q"/>
    <x v="1"/>
    <s v="Female"/>
    <n v="5354.6478634708701"/>
    <n v="0.169364940876082"/>
    <n v="4118.95989497759"/>
    <x v="0"/>
    <n v="1.3069132113022601E-2"/>
    <s v="Indexed"/>
    <n v="1692"/>
    <n v="10"/>
    <n v="4.7500000000000001E-2"/>
    <n v="0.01"/>
    <n v="0"/>
    <s v="Simple"/>
    <n v="0.1"/>
    <n v="10"/>
    <n v="6"/>
    <x v="5"/>
  </r>
  <r>
    <s v="Q"/>
    <x v="1"/>
    <s v="Female"/>
    <n v="2152.8137447755298"/>
    <n v="6.8092465069175198E-2"/>
    <n v="1656.01057290426"/>
    <x v="0"/>
    <n v="5.2543898240518501E-3"/>
    <s v="Fixed"/>
    <n v="1693"/>
    <n v="10"/>
    <n v="4.7500000000000001E-2"/>
    <n v="0.01"/>
    <n v="0"/>
    <s v="Simple"/>
    <n v="0.1"/>
    <n v="10"/>
    <n v="7"/>
    <x v="6"/>
  </r>
  <r>
    <s v="Q"/>
    <x v="1"/>
    <s v="Female"/>
    <n v="6458.4412343266004"/>
    <n v="0.204277395207526"/>
    <n v="4968.0317187127703"/>
    <x v="0"/>
    <n v="1.5763169472155499E-2"/>
    <s v="Indexed"/>
    <n v="1694"/>
    <n v="10"/>
    <n v="4.7500000000000001E-2"/>
    <n v="0.01"/>
    <n v="0"/>
    <s v="Simple"/>
    <n v="0.1"/>
    <n v="10"/>
    <n v="7"/>
    <x v="6"/>
  </r>
  <r>
    <s v="Q"/>
    <x v="1"/>
    <s v="Female"/>
    <n v="2528.5078408187401"/>
    <n v="7.9975488936706807E-2"/>
    <n v="1945.00603139903"/>
    <x v="0"/>
    <n v="6.1713494263381198E-3"/>
    <s v="Fixed"/>
    <n v="1695"/>
    <n v="10"/>
    <n v="4.7500000000000001E-2"/>
    <n v="0.01"/>
    <n v="0"/>
    <s v="Simple"/>
    <n v="0.1"/>
    <n v="10"/>
    <n v="8"/>
    <x v="7"/>
  </r>
  <r>
    <s v="Q"/>
    <x v="1"/>
    <s v="Female"/>
    <n v="7585.5235224562302"/>
    <n v="0.23992646681012"/>
    <n v="5835.0180941971003"/>
    <x v="0"/>
    <n v="1.85140482790144E-2"/>
    <s v="Indexed"/>
    <n v="1696"/>
    <n v="10"/>
    <n v="4.7500000000000001E-2"/>
    <n v="0.01"/>
    <n v="0"/>
    <s v="Simple"/>
    <n v="0.1"/>
    <n v="10"/>
    <n v="8"/>
    <x v="7"/>
  </r>
  <r>
    <s v="Q"/>
    <x v="1"/>
    <s v="Female"/>
    <n v="6345.3157402728502"/>
    <n v="0.20069929014805099"/>
    <n v="4881.0121079021901"/>
    <x v="0"/>
    <n v="1.548706316884E-2"/>
    <s v="Fixed"/>
    <n v="1697"/>
    <n v="10"/>
    <n v="4.7500000000000001E-2"/>
    <n v="0.01"/>
    <n v="0"/>
    <s v="Simple"/>
    <n v="0.1"/>
    <n v="10"/>
    <n v="9"/>
    <x v="8"/>
  </r>
  <r>
    <s v="Q"/>
    <x v="1"/>
    <s v="Female"/>
    <n v="19035.947220818602"/>
    <n v="0.60209787044415297"/>
    <n v="14643.036323706599"/>
    <x v="0"/>
    <n v="4.646118950652E-2"/>
    <s v="Indexed"/>
    <n v="1698"/>
    <n v="10"/>
    <n v="4.7500000000000001E-2"/>
    <n v="0.01"/>
    <n v="0"/>
    <s v="Simple"/>
    <n v="0.1"/>
    <n v="10"/>
    <n v="9"/>
    <x v="8"/>
  </r>
  <r>
    <s v="Q"/>
    <x v="1"/>
    <s v="Female"/>
    <n v="6193.5978584101604"/>
    <n v="0.195900526392396"/>
    <n v="4764.3060449308896"/>
    <x v="0"/>
    <n v="1.5116764114163E-2"/>
    <s v="Fixed"/>
    <n v="1699"/>
    <n v="10"/>
    <n v="4.7500000000000001E-2"/>
    <n v="0.01"/>
    <n v="0"/>
    <s v="Simple"/>
    <n v="0.1"/>
    <n v="10"/>
    <n v="10"/>
    <x v="9"/>
  </r>
  <r>
    <s v="Q"/>
    <x v="1"/>
    <s v="Female"/>
    <n v="18580.793575230498"/>
    <n v="0.58770157917718802"/>
    <n v="14292.918134792701"/>
    <x v="0"/>
    <n v="4.5350292342489003E-2"/>
    <s v="Indexed"/>
    <n v="1700"/>
    <n v="10"/>
    <n v="4.7500000000000001E-2"/>
    <n v="0.01"/>
    <n v="0"/>
    <s v="Simple"/>
    <n v="0.1"/>
    <n v="10"/>
    <n v="10"/>
    <x v="9"/>
  </r>
  <r>
    <s v="Q"/>
    <x v="1"/>
    <s v="Female"/>
    <n v="20230.601628435499"/>
    <n v="0.639884215741236"/>
    <n v="15562.0012526427"/>
    <x v="0"/>
    <n v="4.9376992128959997E-2"/>
    <s v="Fixed"/>
    <n v="1701"/>
    <n v="10"/>
    <n v="4.7500000000000001E-2"/>
    <n v="0.01"/>
    <n v="0"/>
    <s v="Simple"/>
    <n v="0.1"/>
    <n v="10"/>
    <n v="12"/>
    <x v="10"/>
  </r>
  <r>
    <s v="Q"/>
    <x v="1"/>
    <s v="Female"/>
    <n v="60691.804885306599"/>
    <n v="1.9196526472237101"/>
    <n v="46686.0037579282"/>
    <x v="0"/>
    <n v="0.14813097638688"/>
    <s v="Indexed"/>
    <n v="1702"/>
    <n v="10"/>
    <n v="4.7500000000000001E-2"/>
    <n v="0.01"/>
    <n v="0"/>
    <s v="Simple"/>
    <n v="0.1"/>
    <n v="10"/>
    <n v="12"/>
    <x v="10"/>
  </r>
  <r>
    <s v="Q"/>
    <x v="1"/>
    <s v="Female"/>
    <n v="19466.551897892499"/>
    <n v="0.61571768962425399"/>
    <n v="14974.270690686501"/>
    <x v="0"/>
    <n v="4.7512169805627301E-2"/>
    <s v="Fixed"/>
    <n v="1703"/>
    <n v="10"/>
    <n v="4.7500000000000001E-2"/>
    <n v="0.01"/>
    <n v="0"/>
    <s v="Simple"/>
    <n v="0.1"/>
    <n v="10"/>
    <n v="15"/>
    <x v="11"/>
  </r>
  <r>
    <s v="Q"/>
    <x v="1"/>
    <s v="Female"/>
    <n v="58399.655693677501"/>
    <n v="1.84715306887276"/>
    <n v="44922.812072059598"/>
    <x v="0"/>
    <n v="0.14253650941688201"/>
    <s v="Indexed"/>
    <n v="1704"/>
    <n v="10"/>
    <n v="4.7500000000000001E-2"/>
    <n v="0.01"/>
    <n v="0"/>
    <s v="Simple"/>
    <n v="0.1"/>
    <n v="10"/>
    <n v="15"/>
    <x v="11"/>
  </r>
  <r>
    <s v="Q"/>
    <x v="1"/>
    <s v="Female"/>
    <n v="21768.5565545383"/>
    <n v="0.68852899160155401"/>
    <n v="16745.043503491001"/>
    <x v="0"/>
    <n v="5.3130691088368702E-2"/>
    <s v="Fixed"/>
    <n v="1705"/>
    <n v="10"/>
    <n v="4.7500000000000001E-2"/>
    <n v="0.01"/>
    <n v="0"/>
    <s v="Simple"/>
    <n v="0.1"/>
    <n v="10"/>
    <n v="20"/>
    <x v="12"/>
  </r>
  <r>
    <s v="Q"/>
    <x v="1"/>
    <s v="Female"/>
    <n v="65305.669663614899"/>
    <n v="2.0655869748046598"/>
    <n v="50235.130510472998"/>
    <x v="0"/>
    <n v="0.15939207326510599"/>
    <s v="Indexed"/>
    <n v="1706"/>
    <n v="10"/>
    <n v="4.7500000000000001E-2"/>
    <n v="0.01"/>
    <n v="0"/>
    <s v="Simple"/>
    <n v="0.1"/>
    <n v="10"/>
    <n v="20"/>
    <x v="12"/>
  </r>
  <r>
    <s v="Q"/>
    <x v="1"/>
    <s v="Female"/>
    <n v="16553.876498113401"/>
    <n v="0.52359116525649896"/>
    <n v="12733.7511523949"/>
    <x v="0"/>
    <n v="4.0403179527900797E-2"/>
    <s v="Fixed"/>
    <n v="1707"/>
    <n v="10"/>
    <n v="4.7500000000000001E-2"/>
    <n v="0.01"/>
    <n v="0"/>
    <s v="Simple"/>
    <n v="0.1"/>
    <n v="10"/>
    <n v="99"/>
    <x v="13"/>
  </r>
  <r>
    <s v="Q"/>
    <x v="1"/>
    <s v="Female"/>
    <n v="49661.629494340297"/>
    <n v="1.5707734957695001"/>
    <n v="38201.253457184801"/>
    <x v="0"/>
    <n v="0.121209538583702"/>
    <s v="Indexed"/>
    <n v="1708"/>
    <n v="10"/>
    <n v="4.7500000000000001E-2"/>
    <n v="0.01"/>
    <n v="0"/>
    <s v="Simple"/>
    <n v="0.1"/>
    <n v="10"/>
    <n v="99"/>
    <x v="13"/>
  </r>
  <r>
    <s v="Q"/>
    <x v="1"/>
    <s v="Female"/>
    <n v="29060.243253480199"/>
    <n v="0.21382483930037499"/>
    <n v="22354.0332719078"/>
    <x v="1"/>
    <n v="7.4933769408871203E-3"/>
    <s v="Fixed"/>
    <n v="1709"/>
    <n v="10"/>
    <n v="4.7500000000000001E-2"/>
    <n v="0.01"/>
    <n v="0"/>
    <s v="Simple"/>
    <n v="0.1"/>
    <n v="10"/>
    <n v="1"/>
    <x v="0"/>
  </r>
  <r>
    <s v="Q"/>
    <x v="1"/>
    <s v="Female"/>
    <n v="87180.729760440503"/>
    <n v="0.64147451790112398"/>
    <n v="67062.099815723501"/>
    <x v="1"/>
    <n v="2.2480130822661398E-2"/>
    <s v="Indexed"/>
    <n v="1710"/>
    <n v="10"/>
    <n v="4.7500000000000001E-2"/>
    <n v="0.01"/>
    <n v="0"/>
    <s v="Simple"/>
    <n v="0.1"/>
    <n v="10"/>
    <n v="1"/>
    <x v="0"/>
  </r>
  <r>
    <s v="Q"/>
    <x v="1"/>
    <s v="Female"/>
    <n v="16517.815404201501"/>
    <n v="0.121537841014929"/>
    <n v="12706.011849385701"/>
    <x v="1"/>
    <n v="4.2592285268930304E-3"/>
    <s v="Fixed"/>
    <n v="1711"/>
    <n v="10"/>
    <n v="4.7500000000000001E-2"/>
    <n v="0.01"/>
    <n v="0"/>
    <s v="Simple"/>
    <n v="0.1"/>
    <n v="10"/>
    <n v="2"/>
    <x v="1"/>
  </r>
  <r>
    <s v="Q"/>
    <x v="1"/>
    <s v="Female"/>
    <n v="49553.446212604402"/>
    <n v="0.364613523044787"/>
    <n v="38118.035548157197"/>
    <x v="1"/>
    <n v="1.2777685580679101E-2"/>
    <s v="Indexed"/>
    <n v="1712"/>
    <n v="10"/>
    <n v="4.7500000000000001E-2"/>
    <n v="0.01"/>
    <n v="0"/>
    <s v="Simple"/>
    <n v="0.1"/>
    <n v="10"/>
    <n v="2"/>
    <x v="1"/>
  </r>
  <r>
    <s v="Q"/>
    <x v="1"/>
    <s v="Female"/>
    <n v="9255.9333750001497"/>
    <n v="6.8105020636651706E-2"/>
    <n v="7119.9487500001196"/>
    <x v="1"/>
    <n v="2.3867039623045E-3"/>
    <s v="Fixed"/>
    <n v="1713"/>
    <n v="10"/>
    <n v="4.7500000000000001E-2"/>
    <n v="0.01"/>
    <n v="0"/>
    <s v="Simple"/>
    <n v="0.1"/>
    <n v="10"/>
    <n v="3"/>
    <x v="2"/>
  </r>
  <r>
    <s v="Q"/>
    <x v="1"/>
    <s v="Female"/>
    <n v="27767.8001250005"/>
    <n v="0.20431506190995499"/>
    <n v="21359.846250000399"/>
    <x v="1"/>
    <n v="7.1601118869135004E-3"/>
    <s v="Indexed"/>
    <n v="1714"/>
    <n v="10"/>
    <n v="4.7500000000000001E-2"/>
    <n v="0.01"/>
    <n v="0"/>
    <s v="Simple"/>
    <n v="0.1"/>
    <n v="10"/>
    <n v="3"/>
    <x v="2"/>
  </r>
  <r>
    <s v="Q"/>
    <x v="1"/>
    <s v="Female"/>
    <n v="20253.421916000701"/>
    <n v="0.149024378381723"/>
    <n v="15579.5553200006"/>
    <x v="1"/>
    <n v="5.2224795035479502E-3"/>
    <s v="Fixed"/>
    <n v="1715"/>
    <n v="10"/>
    <n v="4.7500000000000001E-2"/>
    <n v="0.01"/>
    <n v="0"/>
    <s v="Simple"/>
    <n v="0.1"/>
    <n v="10"/>
    <n v="4"/>
    <x v="3"/>
  </r>
  <r>
    <s v="Q"/>
    <x v="1"/>
    <s v="Female"/>
    <n v="60760.265748002203"/>
    <n v="0.447073135145169"/>
    <n v="46738.665960001701"/>
    <x v="1"/>
    <n v="1.5667438510643901E-2"/>
    <s v="Indexed"/>
    <n v="1716"/>
    <n v="10"/>
    <n v="4.7500000000000001E-2"/>
    <n v="0.01"/>
    <n v="0"/>
    <s v="Simple"/>
    <n v="0.1"/>
    <n v="10"/>
    <n v="4"/>
    <x v="3"/>
  </r>
  <r>
    <s v="Q"/>
    <x v="1"/>
    <s v="Female"/>
    <n v="25371.421315100801"/>
    <n v="0.18668254213164101"/>
    <n v="19516.477934693001"/>
    <x v="1"/>
    <n v="6.5421896775534E-3"/>
    <s v="Fixed"/>
    <n v="1717"/>
    <n v="10"/>
    <n v="4.7500000000000001E-2"/>
    <n v="0.01"/>
    <n v="0"/>
    <s v="Simple"/>
    <n v="0.1"/>
    <n v="10"/>
    <n v="5"/>
    <x v="4"/>
  </r>
  <r>
    <s v="Q"/>
    <x v="1"/>
    <s v="Female"/>
    <n v="76114.263945302504"/>
    <n v="0.560047626394923"/>
    <n v="58549.433804078901"/>
    <x v="1"/>
    <n v="1.9626569032660201E-2"/>
    <s v="Indexed"/>
    <n v="1718"/>
    <n v="10"/>
    <n v="4.7500000000000001E-2"/>
    <n v="0.01"/>
    <n v="0"/>
    <s v="Simple"/>
    <n v="0.1"/>
    <n v="10"/>
    <n v="5"/>
    <x v="4"/>
  </r>
  <r>
    <s v="Q"/>
    <x v="1"/>
    <s v="Female"/>
    <n v="30865.6130630281"/>
    <n v="0.227108723610535"/>
    <n v="23742.779279252401"/>
    <x v="1"/>
    <n v="7.9589035499605006E-3"/>
    <s v="Fixed"/>
    <n v="1719"/>
    <n v="10"/>
    <n v="4.7500000000000001E-2"/>
    <n v="0.01"/>
    <n v="0"/>
    <s v="Simple"/>
    <n v="0.1"/>
    <n v="10"/>
    <n v="6"/>
    <x v="5"/>
  </r>
  <r>
    <s v="Q"/>
    <x v="1"/>
    <s v="Female"/>
    <n v="92596.839189084305"/>
    <n v="0.68132617083160396"/>
    <n v="71228.337837757106"/>
    <x v="1"/>
    <n v="2.3876710649881502E-2"/>
    <s v="Indexed"/>
    <n v="1720"/>
    <n v="10"/>
    <n v="4.7500000000000001E-2"/>
    <n v="0.01"/>
    <n v="0"/>
    <s v="Simple"/>
    <n v="0.1"/>
    <n v="10"/>
    <n v="6"/>
    <x v="5"/>
  </r>
  <r>
    <s v="Q"/>
    <x v="1"/>
    <s v="Female"/>
    <n v="36433.557396409196"/>
    <n v="0.26807757552047401"/>
    <n v="28025.813381853201"/>
    <x v="1"/>
    <n v="9.3946350168987395E-3"/>
    <s v="Fixed"/>
    <n v="1721"/>
    <n v="10"/>
    <n v="4.7500000000000001E-2"/>
    <n v="0.01"/>
    <n v="0"/>
    <s v="Simple"/>
    <n v="0.1"/>
    <n v="10"/>
    <n v="7"/>
    <x v="6"/>
  </r>
  <r>
    <s v="Q"/>
    <x v="1"/>
    <s v="Female"/>
    <n v="109300.672189228"/>
    <n v="0.80423272656142297"/>
    <n v="84077.440145559696"/>
    <x v="1"/>
    <n v="2.8183905050696199E-2"/>
    <s v="Indexed"/>
    <n v="1722"/>
    <n v="10"/>
    <n v="4.7500000000000001E-2"/>
    <n v="0.01"/>
    <n v="0"/>
    <s v="Simple"/>
    <n v="0.1"/>
    <n v="10"/>
    <n v="7"/>
    <x v="6"/>
  </r>
  <r>
    <s v="Q"/>
    <x v="1"/>
    <s v="Female"/>
    <n v="41698.825541604201"/>
    <n v="0.30681934052221299"/>
    <n v="32076.019647387799"/>
    <x v="1"/>
    <n v="1.07523194162565E-2"/>
    <s v="Fixed"/>
    <n v="1723"/>
    <n v="10"/>
    <n v="4.7500000000000001E-2"/>
    <n v="0.01"/>
    <n v="0"/>
    <s v="Simple"/>
    <n v="0.1"/>
    <n v="10"/>
    <n v="8"/>
    <x v="7"/>
  </r>
  <r>
    <s v="Q"/>
    <x v="1"/>
    <s v="Female"/>
    <n v="125096.476624813"/>
    <n v="0.92045802156664003"/>
    <n v="96228.058942163494"/>
    <x v="1"/>
    <n v="3.22569582487695E-2"/>
    <s v="Indexed"/>
    <n v="1724"/>
    <n v="10"/>
    <n v="4.7500000000000001E-2"/>
    <n v="0.01"/>
    <n v="0"/>
    <s v="Simple"/>
    <n v="0.1"/>
    <n v="10"/>
    <n v="8"/>
    <x v="7"/>
  </r>
  <r>
    <s v="Q"/>
    <x v="1"/>
    <s v="Female"/>
    <n v="98016.999070690494"/>
    <n v="0.72120762693496898"/>
    <n v="75397.691592838906"/>
    <x v="1"/>
    <n v="2.5274334913329002E-2"/>
    <s v="Fixed"/>
    <n v="1725"/>
    <n v="10"/>
    <n v="4.7500000000000001E-2"/>
    <n v="0.01"/>
    <n v="0"/>
    <s v="Simple"/>
    <n v="0.1"/>
    <n v="10"/>
    <n v="9"/>
    <x v="8"/>
  </r>
  <r>
    <s v="Q"/>
    <x v="1"/>
    <s v="Female"/>
    <n v="294050.99721207202"/>
    <n v="2.1636228808049101"/>
    <n v="226193.07477851701"/>
    <x v="1"/>
    <n v="7.5823004739987002E-2"/>
    <s v="Indexed"/>
    <n v="1726"/>
    <n v="10"/>
    <n v="4.7500000000000001E-2"/>
    <n v="0.01"/>
    <n v="0"/>
    <s v="Simple"/>
    <n v="0.1"/>
    <n v="10"/>
    <n v="9"/>
    <x v="8"/>
  </r>
  <r>
    <s v="Q"/>
    <x v="1"/>
    <s v="Female"/>
    <n v="89334.015579180093"/>
    <n v="0.65731836305216695"/>
    <n v="68718.473522446206"/>
    <x v="1"/>
    <n v="2.3035369887955501E-2"/>
    <s v="Fixed"/>
    <n v="1727"/>
    <n v="10"/>
    <n v="4.7500000000000001E-2"/>
    <n v="0.01"/>
    <n v="0"/>
    <s v="Simple"/>
    <n v="0.1"/>
    <n v="10"/>
    <n v="10"/>
    <x v="9"/>
  </r>
  <r>
    <s v="Q"/>
    <x v="1"/>
    <s v="Female"/>
    <n v="268002.04673753999"/>
    <n v="1.9719550891565001"/>
    <n v="206155.420567339"/>
    <x v="1"/>
    <n v="6.9106109663866502E-2"/>
    <s v="Indexed"/>
    <n v="1728"/>
    <n v="10"/>
    <n v="4.7500000000000001E-2"/>
    <n v="0.01"/>
    <n v="0"/>
    <s v="Simple"/>
    <n v="0.1"/>
    <n v="10"/>
    <n v="10"/>
    <x v="9"/>
  </r>
  <r>
    <s v="Q"/>
    <x v="1"/>
    <s v="Female"/>
    <n v="217453.00145502301"/>
    <n v="1.6000159629061601"/>
    <n v="167271.53958078701"/>
    <x v="1"/>
    <n v="5.6071702243394798E-2"/>
    <s v="Fixed"/>
    <n v="1729"/>
    <n v="10"/>
    <n v="4.7500000000000001E-2"/>
    <n v="0.01"/>
    <n v="0"/>
    <s v="Simple"/>
    <n v="0.1"/>
    <n v="10"/>
    <n v="12"/>
    <x v="10"/>
  </r>
  <r>
    <s v="Q"/>
    <x v="1"/>
    <s v="Female"/>
    <n v="652359.00436506805"/>
    <n v="4.8000478887184901"/>
    <n v="501814.61874235998"/>
    <x v="1"/>
    <n v="0.168215106730184"/>
    <s v="Indexed"/>
    <n v="1730"/>
    <n v="10"/>
    <n v="4.7500000000000001E-2"/>
    <n v="0.01"/>
    <n v="0"/>
    <s v="Simple"/>
    <n v="0.1"/>
    <n v="10"/>
    <n v="12"/>
    <x v="10"/>
  </r>
  <r>
    <s v="Q"/>
    <x v="1"/>
    <s v="Female"/>
    <n v="188978.903844771"/>
    <n v="1.39050397456429"/>
    <n v="145368.387572901"/>
    <x v="1"/>
    <n v="4.8729466853824302E-2"/>
    <s v="Fixed"/>
    <n v="1731"/>
    <n v="10"/>
    <n v="4.7500000000000001E-2"/>
    <n v="0.01"/>
    <n v="0"/>
    <s v="Simple"/>
    <n v="0.1"/>
    <n v="10"/>
    <n v="15"/>
    <x v="11"/>
  </r>
  <r>
    <s v="Q"/>
    <x v="1"/>
    <s v="Female"/>
    <n v="566936.71153431304"/>
    <n v="4.1715119236928597"/>
    <n v="436105.16271870199"/>
    <x v="1"/>
    <n v="0.146188400561473"/>
    <s v="Indexed"/>
    <n v="1732"/>
    <n v="10"/>
    <n v="4.7500000000000001E-2"/>
    <n v="0.01"/>
    <n v="0"/>
    <s v="Simple"/>
    <n v="0.1"/>
    <n v="10"/>
    <n v="15"/>
    <x v="11"/>
  </r>
  <r>
    <s v="Q"/>
    <x v="1"/>
    <s v="Female"/>
    <n v="130440.507195003"/>
    <n v="0.95977931932454497"/>
    <n v="100338.851688464"/>
    <x v="1"/>
    <n v="3.3634952063093998E-2"/>
    <s v="Fixed"/>
    <n v="1733"/>
    <n v="10"/>
    <n v="4.7500000000000001E-2"/>
    <n v="0.01"/>
    <n v="0"/>
    <s v="Simple"/>
    <n v="0.1"/>
    <n v="10"/>
    <n v="20"/>
    <x v="12"/>
  </r>
  <r>
    <s v="Q"/>
    <x v="1"/>
    <s v="Female"/>
    <n v="391321.521585009"/>
    <n v="2.8793379579736298"/>
    <n v="301016.555065391"/>
    <x v="1"/>
    <n v="0.10090485618928199"/>
    <s v="Indexed"/>
    <n v="1734"/>
    <n v="10"/>
    <n v="4.7500000000000001E-2"/>
    <n v="0.01"/>
    <n v="0"/>
    <s v="Simple"/>
    <n v="0.1"/>
    <n v="10"/>
    <n v="20"/>
    <x v="12"/>
  </r>
  <r>
    <s v="Q"/>
    <x v="1"/>
    <s v="Female"/>
    <n v="35850.684806337602"/>
    <n v="0.26378880763861101"/>
    <n v="27577.449851029"/>
    <x v="1"/>
    <n v="9.2443374441007493E-3"/>
    <s v="Fixed"/>
    <n v="1735"/>
    <n v="10"/>
    <n v="4.7500000000000001E-2"/>
    <n v="0.01"/>
    <n v="0"/>
    <s v="Simple"/>
    <n v="0.1"/>
    <n v="10"/>
    <n v="99"/>
    <x v="13"/>
  </r>
  <r>
    <s v="Q"/>
    <x v="1"/>
    <s v="Female"/>
    <n v="107552.054419013"/>
    <n v="0.79136642291583403"/>
    <n v="82732.349553086897"/>
    <x v="1"/>
    <n v="2.7733012332302201E-2"/>
    <s v="Indexed"/>
    <n v="1736"/>
    <n v="10"/>
    <n v="4.7500000000000001E-2"/>
    <n v="0.01"/>
    <n v="0"/>
    <s v="Simple"/>
    <n v="0.1"/>
    <n v="10"/>
    <n v="99"/>
    <x v="13"/>
  </r>
  <r>
    <s v="Q"/>
    <x v="1"/>
    <s v="Female"/>
    <n v="63270.288004797098"/>
    <n v="0.22693471232022799"/>
    <n v="48669.452311382302"/>
    <x v="2"/>
    <n v="1.05032311675235E-2"/>
    <s v="Fixed"/>
    <n v="1737"/>
    <n v="10"/>
    <n v="4.7500000000000001E-2"/>
    <n v="0.01"/>
    <n v="0"/>
    <s v="Simple"/>
    <n v="0.1"/>
    <n v="10"/>
    <n v="1"/>
    <x v="0"/>
  </r>
  <r>
    <s v="Q"/>
    <x v="1"/>
    <s v="Female"/>
    <n v="189810.864014391"/>
    <n v="0.68080413696068598"/>
    <n v="146008.35693414701"/>
    <x v="2"/>
    <n v="3.1509693502570497E-2"/>
    <s v="Indexed"/>
    <n v="1738"/>
    <n v="10"/>
    <n v="4.7500000000000001E-2"/>
    <n v="0.01"/>
    <n v="0"/>
    <s v="Simple"/>
    <n v="0.1"/>
    <n v="10"/>
    <n v="1"/>
    <x v="0"/>
  </r>
  <r>
    <s v="Q"/>
    <x v="1"/>
    <s v="Female"/>
    <n v="33381.011132676504"/>
    <n v="0.11972934527780101"/>
    <n v="25677.700871289599"/>
    <x v="2"/>
    <n v="5.5414395538328299E-3"/>
    <s v="Fixed"/>
    <n v="1739"/>
    <n v="10"/>
    <n v="4.7500000000000001E-2"/>
    <n v="0.01"/>
    <n v="0"/>
    <s v="Simple"/>
    <n v="0.1"/>
    <n v="10"/>
    <n v="2"/>
    <x v="1"/>
  </r>
  <r>
    <s v="Q"/>
    <x v="1"/>
    <s v="Female"/>
    <n v="100143.03339803001"/>
    <n v="0.35918803583340497"/>
    <n v="77033.102613868905"/>
    <x v="2"/>
    <n v="1.6624318661498501E-2"/>
    <s v="Indexed"/>
    <n v="1740"/>
    <n v="10"/>
    <n v="4.7500000000000001E-2"/>
    <n v="0.01"/>
    <n v="0"/>
    <s v="Simple"/>
    <n v="0.1"/>
    <n v="10"/>
    <n v="2"/>
    <x v="1"/>
  </r>
  <r>
    <s v="Q"/>
    <x v="1"/>
    <s v="Female"/>
    <n v="17420.299103083998"/>
    <n v="6.2482259685477798E-2"/>
    <n v="13400.230079295399"/>
    <x v="2"/>
    <n v="2.8918696951912301E-3"/>
    <s v="Fixed"/>
    <n v="1741"/>
    <n v="10"/>
    <n v="4.7500000000000001E-2"/>
    <n v="0.01"/>
    <n v="0"/>
    <s v="Simple"/>
    <n v="0.1"/>
    <n v="10"/>
    <n v="3"/>
    <x v="2"/>
  </r>
  <r>
    <s v="Q"/>
    <x v="1"/>
    <s v="Female"/>
    <n v="52260.897309252003"/>
    <n v="0.187446779056433"/>
    <n v="40200.690237886098"/>
    <x v="2"/>
    <n v="8.6756090855736791E-3"/>
    <s v="Indexed"/>
    <n v="1742"/>
    <n v="10"/>
    <n v="4.7500000000000001E-2"/>
    <n v="0.01"/>
    <n v="0"/>
    <s v="Simple"/>
    <n v="0.1"/>
    <n v="10"/>
    <n v="3"/>
    <x v="2"/>
  </r>
  <r>
    <s v="Q"/>
    <x v="1"/>
    <s v="Female"/>
    <n v="37919.4896962485"/>
    <n v="0.13600773375483299"/>
    <n v="29168.838227883502"/>
    <x v="2"/>
    <n v="6.2948530596862E-3"/>
    <s v="Fixed"/>
    <n v="1743"/>
    <n v="10"/>
    <n v="4.7500000000000001E-2"/>
    <n v="0.01"/>
    <n v="0"/>
    <s v="Simple"/>
    <n v="0.1"/>
    <n v="10"/>
    <n v="4"/>
    <x v="3"/>
  </r>
  <r>
    <s v="Q"/>
    <x v="1"/>
    <s v="Female"/>
    <n v="113758.469088746"/>
    <n v="0.40802320126449798"/>
    <n v="87506.514683650399"/>
    <x v="2"/>
    <n v="1.88845591790586E-2"/>
    <s v="Indexed"/>
    <n v="1744"/>
    <n v="10"/>
    <n v="4.7500000000000001E-2"/>
    <n v="0.01"/>
    <n v="0"/>
    <s v="Simple"/>
    <n v="0.1"/>
    <n v="10"/>
    <n v="4"/>
    <x v="3"/>
  </r>
  <r>
    <s v="Q"/>
    <x v="1"/>
    <s v="Female"/>
    <n v="47184.711848043502"/>
    <n v="0.16923977030635301"/>
    <n v="36295.932190802698"/>
    <x v="2"/>
    <n v="7.8329331466835007E-3"/>
    <s v="Fixed"/>
    <n v="1745"/>
    <n v="10"/>
    <n v="4.7500000000000001E-2"/>
    <n v="0.01"/>
    <n v="0"/>
    <s v="Simple"/>
    <n v="0.1"/>
    <n v="10"/>
    <n v="5"/>
    <x v="4"/>
  </r>
  <r>
    <s v="Q"/>
    <x v="1"/>
    <s v="Female"/>
    <n v="141554.13554413099"/>
    <n v="0.50771931091905798"/>
    <n v="108887.796572408"/>
    <x v="2"/>
    <n v="2.34987994400505E-2"/>
    <s v="Indexed"/>
    <n v="1746"/>
    <n v="10"/>
    <n v="4.7500000000000001E-2"/>
    <n v="0.01"/>
    <n v="0"/>
    <s v="Simple"/>
    <n v="0.1"/>
    <n v="10"/>
    <n v="5"/>
    <x v="4"/>
  </r>
  <r>
    <s v="Q"/>
    <x v="1"/>
    <s v="Female"/>
    <n v="56923.817369148899"/>
    <n v="0.20417150808382001"/>
    <n v="43787.551822422203"/>
    <x v="2"/>
    <n v="9.4496805944795006E-3"/>
    <s v="Fixed"/>
    <n v="1747"/>
    <n v="10"/>
    <n v="4.7500000000000001E-2"/>
    <n v="0.01"/>
    <n v="0"/>
    <s v="Simple"/>
    <n v="0.1"/>
    <n v="10"/>
    <n v="6"/>
    <x v="5"/>
  </r>
  <r>
    <s v="Q"/>
    <x v="1"/>
    <s v="Female"/>
    <n v="170771.452107447"/>
    <n v="0.61251452425145902"/>
    <n v="131362.655467267"/>
    <x v="2"/>
    <n v="2.83490417834385E-2"/>
    <s v="Indexed"/>
    <n v="1748"/>
    <n v="10"/>
    <n v="4.7500000000000001E-2"/>
    <n v="0.01"/>
    <n v="0"/>
    <s v="Simple"/>
    <n v="0.1"/>
    <n v="10"/>
    <n v="6"/>
    <x v="5"/>
  </r>
  <r>
    <s v="Q"/>
    <x v="1"/>
    <s v="Female"/>
    <n v="66507.891122214904"/>
    <n v="0.23854718565056299"/>
    <n v="51159.916247857604"/>
    <x v="2"/>
    <n v="1.10406918784398E-2"/>
    <s v="Fixed"/>
    <n v="1749"/>
    <n v="10"/>
    <n v="4.7500000000000001E-2"/>
    <n v="0.01"/>
    <n v="0"/>
    <s v="Simple"/>
    <n v="0.1"/>
    <n v="10"/>
    <n v="7"/>
    <x v="6"/>
  </r>
  <r>
    <s v="Q"/>
    <x v="1"/>
    <s v="Female"/>
    <n v="199523.673366645"/>
    <n v="0.71564155695168896"/>
    <n v="153479.748743573"/>
    <x v="2"/>
    <n v="3.3122075635319298E-2"/>
    <s v="Indexed"/>
    <n v="1750"/>
    <n v="10"/>
    <n v="4.7500000000000001E-2"/>
    <n v="0.01"/>
    <n v="0"/>
    <s v="Simple"/>
    <n v="0.1"/>
    <n v="10"/>
    <n v="7"/>
    <x v="6"/>
  </r>
  <r>
    <s v="Q"/>
    <x v="1"/>
    <s v="Female"/>
    <n v="75193.308404669893"/>
    <n v="0.26969960702448897"/>
    <n v="57841.006465130697"/>
    <x v="2"/>
    <n v="1.2482521027330501E-2"/>
    <s v="Fixed"/>
    <n v="1751"/>
    <n v="10"/>
    <n v="4.7500000000000001E-2"/>
    <n v="0.01"/>
    <n v="0"/>
    <s v="Simple"/>
    <n v="0.1"/>
    <n v="10"/>
    <n v="8"/>
    <x v="7"/>
  </r>
  <r>
    <s v="Q"/>
    <x v="1"/>
    <s v="Female"/>
    <n v="225579.92521401"/>
    <n v="0.80909882107346598"/>
    <n v="173523.01939539201"/>
    <x v="2"/>
    <n v="3.74475630819915E-2"/>
    <s v="Indexed"/>
    <n v="1752"/>
    <n v="10"/>
    <n v="4.7500000000000001E-2"/>
    <n v="0.01"/>
    <n v="0"/>
    <s v="Simple"/>
    <n v="0.1"/>
    <n v="10"/>
    <n v="8"/>
    <x v="7"/>
  </r>
  <r>
    <s v="Q"/>
    <x v="1"/>
    <s v="Female"/>
    <n v="171511.16165888199"/>
    <n v="0.61516767756479096"/>
    <n v="131931.662814524"/>
    <x v="2"/>
    <n v="2.8471837817098999E-2"/>
    <s v="Fixed"/>
    <n v="1753"/>
    <n v="10"/>
    <n v="4.7500000000000001E-2"/>
    <n v="0.01"/>
    <n v="0"/>
    <s v="Simple"/>
    <n v="0.1"/>
    <n v="10"/>
    <n v="9"/>
    <x v="8"/>
  </r>
  <r>
    <s v="Q"/>
    <x v="1"/>
    <s v="Female"/>
    <n v="514533.48497664498"/>
    <n v="1.84550303269437"/>
    <n v="395794.98844357301"/>
    <x v="2"/>
    <n v="8.5415513451296998E-2"/>
    <s v="Indexed"/>
    <n v="1754"/>
    <n v="10"/>
    <n v="4.7500000000000001E-2"/>
    <n v="0.01"/>
    <n v="0"/>
    <s v="Simple"/>
    <n v="0.1"/>
    <n v="10"/>
    <n v="9"/>
    <x v="8"/>
  </r>
  <r>
    <s v="Q"/>
    <x v="1"/>
    <s v="Female"/>
    <n v="151477.23992514799"/>
    <n v="0.54331100662714604"/>
    <n v="116520.95378857599"/>
    <x v="2"/>
    <n v="2.514609175529E-2"/>
    <s v="Fixed"/>
    <n v="1755"/>
    <n v="10"/>
    <n v="4.7500000000000001E-2"/>
    <n v="0.01"/>
    <n v="0"/>
    <s v="Simple"/>
    <n v="0.1"/>
    <n v="10"/>
    <n v="10"/>
    <x v="9"/>
  </r>
  <r>
    <s v="Q"/>
    <x v="1"/>
    <s v="Female"/>
    <n v="454431.719775445"/>
    <n v="1.6299330198814399"/>
    <n v="349562.86136572697"/>
    <x v="2"/>
    <n v="7.5438275265870006E-2"/>
    <s v="Indexed"/>
    <n v="1756"/>
    <n v="10"/>
    <n v="4.7500000000000001E-2"/>
    <n v="0.01"/>
    <n v="0"/>
    <s v="Simple"/>
    <n v="0.1"/>
    <n v="10"/>
    <n v="10"/>
    <x v="9"/>
  </r>
  <r>
    <s v="Q"/>
    <x v="1"/>
    <s v="Female"/>
    <n v="329545.621357036"/>
    <n v="1.18199779291948"/>
    <n v="253496.631813104"/>
    <x v="2"/>
    <n v="5.47064657125583E-2"/>
    <s v="Fixed"/>
    <n v="1757"/>
    <n v="10"/>
    <n v="4.7500000000000001E-2"/>
    <n v="0.01"/>
    <n v="0"/>
    <s v="Simple"/>
    <n v="0.1"/>
    <n v="10"/>
    <n v="12"/>
    <x v="10"/>
  </r>
  <r>
    <s v="Q"/>
    <x v="1"/>
    <s v="Female"/>
    <n v="988636.864071107"/>
    <n v="3.5459933787584301"/>
    <n v="760489.89543931303"/>
    <x v="2"/>
    <n v="0.16411939713767501"/>
    <s v="Indexed"/>
    <n v="1758"/>
    <n v="10"/>
    <n v="4.7500000000000001E-2"/>
    <n v="0.01"/>
    <n v="0"/>
    <s v="Simple"/>
    <n v="0.1"/>
    <n v="10"/>
    <n v="12"/>
    <x v="10"/>
  </r>
  <r>
    <s v="Q"/>
    <x v="1"/>
    <s v="Female"/>
    <n v="272870.86167797702"/>
    <n v="0.97871959253243002"/>
    <n v="209900.66282921299"/>
    <x v="2"/>
    <n v="4.5298130124961998E-2"/>
    <s v="Fixed"/>
    <n v="1759"/>
    <n v="10"/>
    <n v="4.7500000000000001E-2"/>
    <n v="0.01"/>
    <n v="0"/>
    <s v="Simple"/>
    <n v="0.1"/>
    <n v="10"/>
    <n v="15"/>
    <x v="11"/>
  </r>
  <r>
    <s v="Q"/>
    <x v="1"/>
    <s v="Female"/>
    <n v="818612.58503393002"/>
    <n v="2.9361587775972899"/>
    <n v="629701.98848763795"/>
    <x v="2"/>
    <n v="0.13589439037488599"/>
    <s v="Indexed"/>
    <n v="1760"/>
    <n v="10"/>
    <n v="4.7500000000000001E-2"/>
    <n v="0.01"/>
    <n v="0"/>
    <s v="Simple"/>
    <n v="0.1"/>
    <n v="10"/>
    <n v="15"/>
    <x v="11"/>
  </r>
  <r>
    <s v="Q"/>
    <x v="1"/>
    <s v="Female"/>
    <n v="153678.03811690901"/>
    <n v="0.55120471977863605"/>
    <n v="118213.875474545"/>
    <x v="2"/>
    <n v="2.5511436894218E-2"/>
    <s v="Fixed"/>
    <n v="1761"/>
    <n v="10"/>
    <n v="4.7500000000000001E-2"/>
    <n v="0.01"/>
    <n v="0"/>
    <s v="Simple"/>
    <n v="0.1"/>
    <n v="10"/>
    <n v="20"/>
    <x v="12"/>
  </r>
  <r>
    <s v="Q"/>
    <x v="1"/>
    <s v="Female"/>
    <n v="461034.11435072601"/>
    <n v="1.6536141593359099"/>
    <n v="354641.626423635"/>
    <x v="2"/>
    <n v="7.6534310682653997E-2"/>
    <s v="Indexed"/>
    <n v="1762"/>
    <n v="10"/>
    <n v="4.7500000000000001E-2"/>
    <n v="0.01"/>
    <n v="0"/>
    <s v="Simple"/>
    <n v="0.1"/>
    <n v="10"/>
    <n v="20"/>
    <x v="12"/>
  </r>
  <r>
    <s v="Q"/>
    <x v="1"/>
    <s v="Female"/>
    <n v="29088.256144680799"/>
    <n v="0.104332305861952"/>
    <n v="22375.581649754498"/>
    <x v="2"/>
    <n v="4.8288175727057604E-3"/>
    <s v="Fixed"/>
    <n v="1763"/>
    <n v="10"/>
    <n v="4.7500000000000001E-2"/>
    <n v="0.01"/>
    <n v="0"/>
    <s v="Simple"/>
    <n v="0.1"/>
    <n v="10"/>
    <n v="99"/>
    <x v="13"/>
  </r>
  <r>
    <s v="Q"/>
    <x v="1"/>
    <s v="Female"/>
    <n v="87264.768434042402"/>
    <n v="0.31299691758585502"/>
    <n v="67126.744949263404"/>
    <x v="2"/>
    <n v="1.44864527181173E-2"/>
    <s v="Indexed"/>
    <n v="1764"/>
    <n v="10"/>
    <n v="4.7500000000000001E-2"/>
    <n v="0.01"/>
    <n v="0"/>
    <s v="Simple"/>
    <n v="0.1"/>
    <n v="10"/>
    <n v="99"/>
    <x v="13"/>
  </r>
  <r>
    <s v="Q"/>
    <x v="1"/>
    <s v="Female"/>
    <n v="8001.8954934089597"/>
    <n v="0.11448259332294899"/>
    <n v="6155.3042256992003"/>
    <x v="3"/>
    <n v="5.5993593362824801E-3"/>
    <s v="Fixed"/>
    <n v="1765"/>
    <n v="10"/>
    <n v="4.7500000000000001E-2"/>
    <n v="0.01"/>
    <n v="0"/>
    <s v="Simple"/>
    <n v="0.1"/>
    <n v="10"/>
    <n v="1"/>
    <x v="0"/>
  </r>
  <r>
    <s v="Q"/>
    <x v="1"/>
    <s v="Female"/>
    <n v="24005.686480226901"/>
    <n v="0.34344777996884801"/>
    <n v="18465.9126770976"/>
    <x v="3"/>
    <n v="1.67980780088474E-2"/>
    <s v="Indexed"/>
    <n v="1766"/>
    <n v="10"/>
    <n v="4.7500000000000001E-2"/>
    <n v="0.01"/>
    <n v="0"/>
    <s v="Simple"/>
    <n v="0.1"/>
    <n v="10"/>
    <n v="1"/>
    <x v="0"/>
  </r>
  <r>
    <s v="Q"/>
    <x v="1"/>
    <s v="Female"/>
    <n v="4687.4702524043296"/>
    <n v="6.7063329065150196E-2"/>
    <n v="3605.7463480033298"/>
    <x v="3"/>
    <n v="3.2800766197166298E-3"/>
    <s v="Fixed"/>
    <n v="1767"/>
    <n v="10"/>
    <n v="4.7500000000000001E-2"/>
    <n v="0.01"/>
    <n v="0"/>
    <s v="Simple"/>
    <n v="0.1"/>
    <n v="10"/>
    <n v="2"/>
    <x v="1"/>
  </r>
  <r>
    <s v="Q"/>
    <x v="1"/>
    <s v="Female"/>
    <n v="14062.410757213"/>
    <n v="0.201189987195451"/>
    <n v="10817.239044010001"/>
    <x v="3"/>
    <n v="9.8402298591498804E-3"/>
    <s v="Indexed"/>
    <n v="1768"/>
    <n v="10"/>
    <n v="4.7500000000000001E-2"/>
    <n v="0.01"/>
    <n v="0"/>
    <s v="Simple"/>
    <n v="0.1"/>
    <n v="10"/>
    <n v="2"/>
    <x v="1"/>
  </r>
  <r>
    <s v="Q"/>
    <x v="1"/>
    <s v="Female"/>
    <n v="2701.6259231967501"/>
    <n v="3.86519846617377E-2"/>
    <n v="2078.17378707442"/>
    <x v="3"/>
    <n v="1.8904738694293999E-3"/>
    <s v="Fixed"/>
    <n v="1769"/>
    <n v="10"/>
    <n v="4.7500000000000001E-2"/>
    <n v="0.01"/>
    <n v="0"/>
    <s v="Simple"/>
    <n v="0.1"/>
    <n v="10"/>
    <n v="3"/>
    <x v="2"/>
  </r>
  <r>
    <s v="Q"/>
    <x v="1"/>
    <s v="Female"/>
    <n v="8104.87776959026"/>
    <n v="0.115955953985213"/>
    <n v="6234.5213612232701"/>
    <x v="3"/>
    <n v="5.6714216082881996E-3"/>
    <s v="Indexed"/>
    <n v="1770"/>
    <n v="10"/>
    <n v="4.7500000000000001E-2"/>
    <n v="0.01"/>
    <n v="0"/>
    <s v="Simple"/>
    <n v="0.1"/>
    <n v="10"/>
    <n v="3"/>
    <x v="2"/>
  </r>
  <r>
    <s v="Q"/>
    <x v="1"/>
    <s v="Female"/>
    <n v="5940.3928315458497"/>
    <n v="8.4988810122875402E-2"/>
    <n v="4569.5329473429601"/>
    <x v="3"/>
    <n v="4.1568143560359498E-3"/>
    <s v="Fixed"/>
    <n v="1771"/>
    <n v="10"/>
    <n v="4.7500000000000001E-2"/>
    <n v="0.01"/>
    <n v="0"/>
    <s v="Simple"/>
    <n v="0.1"/>
    <n v="10"/>
    <n v="4"/>
    <x v="3"/>
  </r>
  <r>
    <s v="Q"/>
    <x v="1"/>
    <s v="Female"/>
    <n v="17821.178494637501"/>
    <n v="0.25496643036862598"/>
    <n v="13708.5988420289"/>
    <x v="3"/>
    <n v="1.2470443068107901E-2"/>
    <s v="Indexed"/>
    <n v="1772"/>
    <n v="10"/>
    <n v="4.7500000000000001E-2"/>
    <n v="0.01"/>
    <n v="0"/>
    <s v="Simple"/>
    <n v="0.1"/>
    <n v="10"/>
    <n v="4"/>
    <x v="3"/>
  </r>
  <r>
    <s v="Q"/>
    <x v="1"/>
    <s v="Female"/>
    <n v="7488.0494761919599"/>
    <n v="0.107131032099971"/>
    <n v="5760.0380586091997"/>
    <x v="3"/>
    <n v="5.2397934688845002E-3"/>
    <s v="Fixed"/>
    <n v="1773"/>
    <n v="10"/>
    <n v="4.7500000000000001E-2"/>
    <n v="0.01"/>
    <n v="0"/>
    <s v="Simple"/>
    <n v="0.1"/>
    <n v="10"/>
    <n v="5"/>
    <x v="4"/>
  </r>
  <r>
    <s v="Q"/>
    <x v="1"/>
    <s v="Female"/>
    <n v="22464.1484285759"/>
    <n v="0.32139309629991297"/>
    <n v="17280.114175827599"/>
    <x v="3"/>
    <n v="1.5719380406653501E-2"/>
    <s v="Indexed"/>
    <n v="1774"/>
    <n v="10"/>
    <n v="4.7500000000000001E-2"/>
    <n v="0.01"/>
    <n v="0"/>
    <s v="Simple"/>
    <n v="0.1"/>
    <n v="10"/>
    <n v="5"/>
    <x v="4"/>
  </r>
  <r>
    <s v="Q"/>
    <x v="1"/>
    <s v="Female"/>
    <n v="9181.0218425328694"/>
    <n v="0.13135227656416601"/>
    <n v="7062.3244942560495"/>
    <x v="3"/>
    <n v="6.4244578566345504E-3"/>
    <s v="Fixed"/>
    <n v="1775"/>
    <n v="10"/>
    <n v="4.7500000000000001E-2"/>
    <n v="0.01"/>
    <n v="0"/>
    <s v="Simple"/>
    <n v="0.1"/>
    <n v="10"/>
    <n v="6"/>
    <x v="5"/>
  </r>
  <r>
    <s v="Q"/>
    <x v="1"/>
    <s v="Female"/>
    <n v="27543.065527598599"/>
    <n v="0.394056829692497"/>
    <n v="21186.9734827682"/>
    <x v="3"/>
    <n v="1.9273373569903701E-2"/>
    <s v="Indexed"/>
    <n v="1776"/>
    <n v="10"/>
    <n v="4.7500000000000001E-2"/>
    <n v="0.01"/>
    <n v="0"/>
    <s v="Simple"/>
    <n v="0.1"/>
    <n v="10"/>
    <n v="6"/>
    <x v="5"/>
  </r>
  <r>
    <s v="Q"/>
    <x v="1"/>
    <s v="Female"/>
    <n v="10941.400517579799"/>
    <n v="0.15653789866030399"/>
    <n v="8416.4619365998205"/>
    <x v="3"/>
    <n v="7.6562900865900004E-3"/>
    <s v="Fixed"/>
    <n v="1777"/>
    <n v="10"/>
    <n v="4.7500000000000001E-2"/>
    <n v="0.01"/>
    <n v="0"/>
    <s v="Simple"/>
    <n v="0.1"/>
    <n v="10"/>
    <n v="7"/>
    <x v="6"/>
  </r>
  <r>
    <s v="Q"/>
    <x v="1"/>
    <s v="Female"/>
    <n v="32824.201552739301"/>
    <n v="0.46961369598091102"/>
    <n v="25249.3858097995"/>
    <x v="3"/>
    <n v="2.296887025977E-2"/>
    <s v="Indexed"/>
    <n v="1778"/>
    <n v="10"/>
    <n v="4.7500000000000001E-2"/>
    <n v="0.01"/>
    <n v="0"/>
    <s v="Simple"/>
    <n v="0.1"/>
    <n v="10"/>
    <n v="7"/>
    <x v="6"/>
  </r>
  <r>
    <s v="Q"/>
    <x v="1"/>
    <s v="Female"/>
    <n v="12666.939244401799"/>
    <n v="0.18122506790520099"/>
    <n v="9743.7994187706099"/>
    <x v="3"/>
    <n v="8.8637429192477499E-3"/>
    <s v="Fixed"/>
    <n v="1779"/>
    <n v="10"/>
    <n v="4.7500000000000001E-2"/>
    <n v="0.01"/>
    <n v="0"/>
    <s v="Simple"/>
    <n v="0.1"/>
    <n v="10"/>
    <n v="8"/>
    <x v="7"/>
  </r>
  <r>
    <s v="Q"/>
    <x v="1"/>
    <s v="Female"/>
    <n v="38000.817733205397"/>
    <n v="0.54367520371560196"/>
    <n v="29231.398256311801"/>
    <x v="3"/>
    <n v="2.65912287577432E-2"/>
    <s v="Indexed"/>
    <n v="1780"/>
    <n v="10"/>
    <n v="4.7500000000000001E-2"/>
    <n v="0.01"/>
    <n v="0"/>
    <s v="Simple"/>
    <n v="0.1"/>
    <n v="10"/>
    <n v="8"/>
    <x v="7"/>
  </r>
  <r>
    <s v="Q"/>
    <x v="1"/>
    <s v="Female"/>
    <n v="30640.4421549006"/>
    <n v="0.43837079368809001"/>
    <n v="23569.5708883851"/>
    <x v="3"/>
    <n v="2.1440775624873201E-2"/>
    <s v="Fixed"/>
    <n v="1781"/>
    <n v="10"/>
    <n v="4.7500000000000001E-2"/>
    <n v="0.01"/>
    <n v="0"/>
    <s v="Simple"/>
    <n v="0.1"/>
    <n v="10"/>
    <n v="9"/>
    <x v="8"/>
  </r>
  <r>
    <s v="Q"/>
    <x v="1"/>
    <s v="Female"/>
    <n v="91921.326464701793"/>
    <n v="1.31511238106427"/>
    <n v="70708.712665155195"/>
    <x v="3"/>
    <n v="6.4322326874619695E-2"/>
    <s v="Indexed"/>
    <n v="1782"/>
    <n v="10"/>
    <n v="4.7500000000000001E-2"/>
    <n v="0.01"/>
    <n v="0"/>
    <s v="Simple"/>
    <n v="0.1"/>
    <n v="10"/>
    <n v="9"/>
    <x v="8"/>
  </r>
  <r>
    <s v="Q"/>
    <x v="1"/>
    <s v="Female"/>
    <n v="28776.754604768699"/>
    <n v="0.411707138300622"/>
    <n v="22135.965080591301"/>
    <x v="3"/>
    <n v="2.01366525839838E-2"/>
    <s v="Fixed"/>
    <n v="1783"/>
    <n v="10"/>
    <n v="4.7500000000000001E-2"/>
    <n v="0.01"/>
    <n v="0"/>
    <s v="Simple"/>
    <n v="0.1"/>
    <n v="10"/>
    <n v="10"/>
    <x v="9"/>
  </r>
  <r>
    <s v="Q"/>
    <x v="1"/>
    <s v="Female"/>
    <n v="86330.263814306207"/>
    <n v="1.2351214149018701"/>
    <n v="66407.895241773993"/>
    <x v="3"/>
    <n v="6.04099577519513E-2"/>
    <s v="Indexed"/>
    <n v="1784"/>
    <n v="10"/>
    <n v="4.7500000000000001E-2"/>
    <n v="0.01"/>
    <n v="0"/>
    <s v="Simple"/>
    <n v="0.1"/>
    <n v="10"/>
    <n v="10"/>
    <x v="9"/>
  </r>
  <r>
    <s v="Q"/>
    <x v="1"/>
    <s v="Female"/>
    <n v="77939.240607189204"/>
    <n v="1.1150715969337299"/>
    <n v="59953.262005530101"/>
    <x v="3"/>
    <n v="5.45383046949433E-2"/>
    <s v="Fixed"/>
    <n v="1785"/>
    <n v="10"/>
    <n v="4.7500000000000001E-2"/>
    <n v="0.01"/>
    <n v="0"/>
    <s v="Simple"/>
    <n v="0.1"/>
    <n v="10"/>
    <n v="12"/>
    <x v="10"/>
  </r>
  <r>
    <s v="Q"/>
    <x v="1"/>
    <s v="Female"/>
    <n v="233817.721821568"/>
    <n v="3.3452147908011902"/>
    <n v="179859.78601658999"/>
    <x v="3"/>
    <n v="0.16361491408483"/>
    <s v="Indexed"/>
    <n v="1786"/>
    <n v="10"/>
    <n v="4.7500000000000001E-2"/>
    <n v="0.01"/>
    <n v="0"/>
    <s v="Simple"/>
    <n v="0.1"/>
    <n v="10"/>
    <n v="12"/>
    <x v="10"/>
  </r>
  <r>
    <s v="Q"/>
    <x v="1"/>
    <s v="Female"/>
    <n v="72184.606040852304"/>
    <n v="1.0327404181120601"/>
    <n v="55526.620031424798"/>
    <x v="3"/>
    <n v="5.0511475450240803E-2"/>
    <s v="Fixed"/>
    <n v="1787"/>
    <n v="10"/>
    <n v="4.7500000000000001E-2"/>
    <n v="0.01"/>
    <n v="0"/>
    <s v="Simple"/>
    <n v="0.1"/>
    <n v="10"/>
    <n v="15"/>
    <x v="11"/>
  </r>
  <r>
    <s v="Q"/>
    <x v="1"/>
    <s v="Female"/>
    <n v="216553.81812255699"/>
    <n v="3.09822125433619"/>
    <n v="166579.86009427501"/>
    <x v="3"/>
    <n v="0.15153442635072201"/>
    <s v="Indexed"/>
    <n v="1788"/>
    <n v="10"/>
    <n v="4.7500000000000001E-2"/>
    <n v="0.01"/>
    <n v="0"/>
    <s v="Simple"/>
    <n v="0.1"/>
    <n v="10"/>
    <n v="15"/>
    <x v="11"/>
  </r>
  <r>
    <s v="Q"/>
    <x v="1"/>
    <s v="Female"/>
    <n v="61102.506445519699"/>
    <n v="0.87418954698635398"/>
    <n v="47001.928035015197"/>
    <x v="3"/>
    <n v="4.2756730604366501E-2"/>
    <s v="Fixed"/>
    <n v="1789"/>
    <n v="10"/>
    <n v="4.7500000000000001E-2"/>
    <n v="0.01"/>
    <n v="0"/>
    <s v="Simple"/>
    <n v="0.1"/>
    <n v="10"/>
    <n v="20"/>
    <x v="12"/>
  </r>
  <r>
    <s v="Q"/>
    <x v="1"/>
    <s v="Female"/>
    <n v="183307.51933655899"/>
    <n v="2.6225686409590598"/>
    <n v="141005.78410504601"/>
    <x v="3"/>
    <n v="0.12827019181310001"/>
    <s v="Indexed"/>
    <n v="1790"/>
    <n v="10"/>
    <n v="4.7500000000000001E-2"/>
    <n v="0.01"/>
    <n v="0"/>
    <s v="Simple"/>
    <n v="0.1"/>
    <n v="10"/>
    <n v="20"/>
    <x v="12"/>
  </r>
  <r>
    <s v="Q"/>
    <x v="1"/>
    <s v="Female"/>
    <n v="25016.004962249699"/>
    <n v="0.35790234014141598"/>
    <n v="19243.080740192101"/>
    <x v="3"/>
    <n v="1.7505052528771201E-2"/>
    <s v="Fixed"/>
    <n v="1791"/>
    <n v="10"/>
    <n v="4.7500000000000001E-2"/>
    <n v="0.01"/>
    <n v="0"/>
    <s v="Simple"/>
    <n v="0.1"/>
    <n v="10"/>
    <n v="99"/>
    <x v="13"/>
  </r>
  <r>
    <s v="Q"/>
    <x v="1"/>
    <s v="Female"/>
    <n v="75048.014886749093"/>
    <n v="1.07370702042425"/>
    <n v="57729.2422205763"/>
    <x v="3"/>
    <n v="5.2515157586313699E-2"/>
    <s v="Indexed"/>
    <n v="1792"/>
    <n v="10"/>
    <n v="4.7500000000000001E-2"/>
    <n v="0.01"/>
    <n v="0"/>
    <s v="Simple"/>
    <n v="0.1"/>
    <n v="10"/>
    <n v="99"/>
    <x v="13"/>
  </r>
  <r>
    <s v="Q"/>
    <x v="1"/>
    <s v="Female"/>
    <n v="24390.323762980399"/>
    <n v="3.7844479342729401E-2"/>
    <n v="18761.787509984901"/>
    <x v="4"/>
    <n v="1.5050717992691399E-2"/>
    <s v="Fixed"/>
    <n v="1793"/>
    <n v="10"/>
    <n v="4.7500000000000001E-2"/>
    <n v="0.01"/>
    <n v="0"/>
    <s v="Simple"/>
    <n v="0.1"/>
    <n v="10"/>
    <n v="1"/>
    <x v="0"/>
  </r>
  <r>
    <s v="Q"/>
    <x v="1"/>
    <s v="Female"/>
    <n v="73170.971288941204"/>
    <n v="0.11353343802818799"/>
    <n v="56285.3625299548"/>
    <x v="4"/>
    <n v="4.5152153978074198E-2"/>
    <s v="Indexed"/>
    <n v="1794"/>
    <n v="10"/>
    <n v="4.7500000000000001E-2"/>
    <n v="0.01"/>
    <n v="0"/>
    <s v="Simple"/>
    <n v="0.1"/>
    <n v="10"/>
    <n v="1"/>
    <x v="0"/>
  </r>
  <r>
    <s v="Q"/>
    <x v="1"/>
    <s v="Female"/>
    <n v="11377.3406033021"/>
    <n v="1.7653292987048399E-2"/>
    <n v="8751.8004640785402"/>
    <x v="4"/>
    <n v="7.02069995425813E-3"/>
    <s v="Fixed"/>
    <n v="1795"/>
    <n v="10"/>
    <n v="4.7500000000000001E-2"/>
    <n v="0.01"/>
    <n v="0"/>
    <s v="Simple"/>
    <n v="0.1"/>
    <n v="10"/>
    <n v="2"/>
    <x v="1"/>
  </r>
  <r>
    <s v="Q"/>
    <x v="1"/>
    <s v="Female"/>
    <n v="34132.021809906299"/>
    <n v="5.2959878961145297E-2"/>
    <n v="26255.401392235599"/>
    <x v="4"/>
    <n v="2.1062099862774401E-2"/>
    <s v="Indexed"/>
    <n v="1796"/>
    <n v="10"/>
    <n v="4.7500000000000001E-2"/>
    <n v="0.01"/>
    <n v="0"/>
    <s v="Simple"/>
    <n v="0.1"/>
    <n v="10"/>
    <n v="2"/>
    <x v="1"/>
  </r>
  <r>
    <s v="Q"/>
    <x v="1"/>
    <s v="Female"/>
    <n v="5275.7337567836803"/>
    <n v="8.1859264811965995E-3"/>
    <n v="4058.2567359874502"/>
    <x v="4"/>
    <n v="3.25553616054872E-3"/>
    <s v="Fixed"/>
    <n v="1797"/>
    <n v="10"/>
    <n v="4.7500000000000001E-2"/>
    <n v="0.01"/>
    <n v="0"/>
    <s v="Simple"/>
    <n v="0.1"/>
    <n v="10"/>
    <n v="3"/>
    <x v="2"/>
  </r>
  <r>
    <s v="Q"/>
    <x v="1"/>
    <s v="Female"/>
    <n v="15827.201270351001"/>
    <n v="2.4557779443589799E-2"/>
    <n v="12174.7702079623"/>
    <x v="4"/>
    <n v="9.7666084816461704E-3"/>
    <s v="Indexed"/>
    <n v="1798"/>
    <n v="10"/>
    <n v="4.7500000000000001E-2"/>
    <n v="0.01"/>
    <n v="0"/>
    <s v="Simple"/>
    <n v="0.1"/>
    <n v="10"/>
    <n v="3"/>
    <x v="2"/>
  </r>
  <r>
    <s v="Q"/>
    <x v="1"/>
    <s v="Female"/>
    <n v="11434.759628688"/>
    <n v="1.77423854132586E-2"/>
    <n v="8795.9689451446193"/>
    <x v="4"/>
    <n v="7.0561319381422499E-3"/>
    <s v="Fixed"/>
    <n v="1799"/>
    <n v="10"/>
    <n v="4.7500000000000001E-2"/>
    <n v="0.01"/>
    <n v="0"/>
    <s v="Simple"/>
    <n v="0.1"/>
    <n v="10"/>
    <n v="4"/>
    <x v="3"/>
  </r>
  <r>
    <s v="Q"/>
    <x v="1"/>
    <s v="Female"/>
    <n v="34304.278886063999"/>
    <n v="5.3227156239775898E-2"/>
    <n v="26387.9068354339"/>
    <x v="4"/>
    <n v="2.1168395814426699E-2"/>
    <s v="Indexed"/>
    <n v="1800"/>
    <n v="10"/>
    <n v="4.7500000000000001E-2"/>
    <n v="0.01"/>
    <n v="0"/>
    <s v="Simple"/>
    <n v="0.1"/>
    <n v="10"/>
    <n v="4"/>
    <x v="3"/>
  </r>
  <r>
    <s v="Q"/>
    <x v="1"/>
    <s v="Female"/>
    <n v="14150.915340972"/>
    <n v="2.19568230625523E-2"/>
    <n v="10885.3194930554"/>
    <x v="4"/>
    <n v="8.7322102898314997E-3"/>
    <s v="Fixed"/>
    <n v="1801"/>
    <n v="10"/>
    <n v="4.7500000000000001E-2"/>
    <n v="0.01"/>
    <n v="0"/>
    <s v="Simple"/>
    <n v="0.1"/>
    <n v="10"/>
    <n v="5"/>
    <x v="4"/>
  </r>
  <r>
    <s v="Q"/>
    <x v="1"/>
    <s v="Female"/>
    <n v="42452.746022915897"/>
    <n v="6.5870469187656905E-2"/>
    <n v="32655.9584791661"/>
    <x v="4"/>
    <n v="2.6196630869494499E-2"/>
    <s v="Indexed"/>
    <n v="1802"/>
    <n v="10"/>
    <n v="4.7500000000000001E-2"/>
    <n v="0.01"/>
    <n v="0"/>
    <s v="Simple"/>
    <n v="0.1"/>
    <n v="10"/>
    <n v="5"/>
    <x v="4"/>
  </r>
  <r>
    <s v="Q"/>
    <x v="1"/>
    <s v="Female"/>
    <n v="16955.1915496937"/>
    <n v="2.63079901107468E-2"/>
    <n v="13042.4550382259"/>
    <x v="4"/>
    <n v="1.04626658098663E-2"/>
    <s v="Fixed"/>
    <n v="1803"/>
    <n v="10"/>
    <n v="4.7500000000000001E-2"/>
    <n v="0.01"/>
    <n v="0"/>
    <s v="Simple"/>
    <n v="0.1"/>
    <n v="10"/>
    <n v="6"/>
    <x v="5"/>
  </r>
  <r>
    <s v="Q"/>
    <x v="1"/>
    <s v="Female"/>
    <n v="50865.574649080998"/>
    <n v="7.8923970332240398E-2"/>
    <n v="39127.365114677697"/>
    <x v="4"/>
    <n v="3.1387997429598802E-2"/>
    <s v="Indexed"/>
    <n v="1804"/>
    <n v="10"/>
    <n v="4.7500000000000001E-2"/>
    <n v="0.01"/>
    <n v="0"/>
    <s v="Simple"/>
    <n v="0.1"/>
    <n v="10"/>
    <n v="6"/>
    <x v="5"/>
  </r>
  <r>
    <s v="Q"/>
    <x v="1"/>
    <s v="Female"/>
    <n v="19644.952062066099"/>
    <n v="3.04814724776299E-2"/>
    <n v="15111.5015862047"/>
    <x v="4"/>
    <n v="1.2122456279767199E-2"/>
    <s v="Fixed"/>
    <n v="1805"/>
    <n v="10"/>
    <n v="4.7500000000000001E-2"/>
    <n v="0.01"/>
    <n v="0"/>
    <s v="Simple"/>
    <n v="0.1"/>
    <n v="10"/>
    <n v="7"/>
    <x v="6"/>
  </r>
  <r>
    <s v="Q"/>
    <x v="1"/>
    <s v="Female"/>
    <n v="58934.856186198303"/>
    <n v="9.1444417432889599E-2"/>
    <n v="45334.504758614101"/>
    <x v="4"/>
    <n v="3.6367368839301702E-2"/>
    <s v="Indexed"/>
    <n v="1806"/>
    <n v="10"/>
    <n v="4.7500000000000001E-2"/>
    <n v="0.01"/>
    <n v="0"/>
    <s v="Simple"/>
    <n v="0.1"/>
    <n v="10"/>
    <n v="7"/>
    <x v="6"/>
  </r>
  <r>
    <s v="Q"/>
    <x v="1"/>
    <s v="Female"/>
    <n v="21989.9745893006"/>
    <n v="3.4120052984087101E-2"/>
    <n v="16915.365068692699"/>
    <x v="4"/>
    <n v="1.35695167241835E-2"/>
    <s v="Fixed"/>
    <n v="1807"/>
    <n v="10"/>
    <n v="4.7500000000000001E-2"/>
    <n v="0.01"/>
    <n v="0"/>
    <s v="Simple"/>
    <n v="0.1"/>
    <n v="10"/>
    <n v="8"/>
    <x v="7"/>
  </r>
  <r>
    <s v="Q"/>
    <x v="1"/>
    <s v="Female"/>
    <n v="65969.923767901695"/>
    <n v="0.102360158952261"/>
    <n v="50746.095206078302"/>
    <x v="4"/>
    <n v="4.0708550172550498E-2"/>
    <s v="Indexed"/>
    <n v="1808"/>
    <n v="10"/>
    <n v="4.7500000000000001E-2"/>
    <n v="0.01"/>
    <n v="0"/>
    <s v="Simple"/>
    <n v="0.1"/>
    <n v="10"/>
    <n v="8"/>
    <x v="7"/>
  </r>
  <r>
    <s v="Q"/>
    <x v="1"/>
    <s v="Female"/>
    <n v="48962.1418697681"/>
    <n v="7.5970568680134701E-2"/>
    <n v="37663.1860536678"/>
    <x v="4"/>
    <n v="3.0213432046298502E-2"/>
    <s v="Fixed"/>
    <n v="1809"/>
    <n v="10"/>
    <n v="4.7500000000000001E-2"/>
    <n v="0.01"/>
    <n v="0"/>
    <s v="Simple"/>
    <n v="0.1"/>
    <n v="10"/>
    <n v="9"/>
    <x v="8"/>
  </r>
  <r>
    <s v="Q"/>
    <x v="1"/>
    <s v="Female"/>
    <n v="146886.42560930399"/>
    <n v="0.22791170604040401"/>
    <n v="112989.55816100301"/>
    <x v="4"/>
    <n v="9.0640296138895501E-2"/>
    <s v="Indexed"/>
    <n v="1810"/>
    <n v="10"/>
    <n v="4.7500000000000001E-2"/>
    <n v="0.01"/>
    <n v="0"/>
    <s v="Simple"/>
    <n v="0.1"/>
    <n v="10"/>
    <n v="9"/>
    <x v="8"/>
  </r>
  <r>
    <s v="Q"/>
    <x v="1"/>
    <s v="Female"/>
    <n v="42167.047984592697"/>
    <n v="6.5427174805235105E-2"/>
    <n v="32436.190757379001"/>
    <x v="4"/>
    <n v="2.6020333061902799E-2"/>
    <s v="Fixed"/>
    <n v="1811"/>
    <n v="10"/>
    <n v="4.7500000000000001E-2"/>
    <n v="0.01"/>
    <n v="0"/>
    <s v="Simple"/>
    <n v="0.1"/>
    <n v="10"/>
    <n v="10"/>
    <x v="9"/>
  </r>
  <r>
    <s v="Q"/>
    <x v="1"/>
    <s v="Female"/>
    <n v="126501.143953778"/>
    <n v="0.19628152441570501"/>
    <n v="97308.572272137098"/>
    <x v="4"/>
    <n v="7.8060999185708302E-2"/>
    <s v="Indexed"/>
    <n v="1812"/>
    <n v="10"/>
    <n v="4.7500000000000001E-2"/>
    <n v="0.01"/>
    <n v="0"/>
    <s v="Simple"/>
    <n v="0.1"/>
    <n v="10"/>
    <n v="10"/>
    <x v="9"/>
  </r>
  <r>
    <s v="Q"/>
    <x v="1"/>
    <s v="Female"/>
    <n v="82910.353588088896"/>
    <n v="0.128645244489342"/>
    <n v="63777.195067760702"/>
    <x v="4"/>
    <n v="5.1162106852499299E-2"/>
    <s v="Fixed"/>
    <n v="1813"/>
    <n v="10"/>
    <n v="4.7500000000000001E-2"/>
    <n v="0.01"/>
    <n v="0"/>
    <s v="Simple"/>
    <n v="0.1"/>
    <n v="10"/>
    <n v="12"/>
    <x v="10"/>
  </r>
  <r>
    <s v="Q"/>
    <x v="1"/>
    <s v="Female"/>
    <n v="248731.06076426699"/>
    <n v="0.38593573346802501"/>
    <n v="191331.58520328201"/>
    <x v="4"/>
    <n v="0.153486320557498"/>
    <s v="Indexed"/>
    <n v="1814"/>
    <n v="10"/>
    <n v="4.7500000000000001E-2"/>
    <n v="0.01"/>
    <n v="0"/>
    <s v="Simple"/>
    <n v="0.1"/>
    <n v="10"/>
    <n v="12"/>
    <x v="10"/>
  </r>
  <r>
    <s v="Q"/>
    <x v="1"/>
    <s v="Female"/>
    <n v="68262.223656275397"/>
    <n v="0.105916934033065"/>
    <n v="52509.402812519496"/>
    <x v="4"/>
    <n v="4.2123076667149699E-2"/>
    <s v="Fixed"/>
    <n v="1815"/>
    <n v="10"/>
    <n v="4.7500000000000001E-2"/>
    <n v="0.01"/>
    <n v="0"/>
    <s v="Simple"/>
    <n v="0.1"/>
    <n v="10"/>
    <n v="15"/>
    <x v="11"/>
  </r>
  <r>
    <s v="Q"/>
    <x v="1"/>
    <s v="Female"/>
    <n v="204786.67096882599"/>
    <n v="0.31775080209919399"/>
    <n v="157528.208437558"/>
    <x v="4"/>
    <n v="0.12636923000144901"/>
    <s v="Indexed"/>
    <n v="1816"/>
    <n v="10"/>
    <n v="4.7500000000000001E-2"/>
    <n v="0.01"/>
    <n v="0"/>
    <s v="Simple"/>
    <n v="0.1"/>
    <n v="10"/>
    <n v="15"/>
    <x v="11"/>
  </r>
  <r>
    <s v="Q"/>
    <x v="1"/>
    <s v="Female"/>
    <n v="32890.967223628497"/>
    <n v="5.1034235615447801E-2"/>
    <n v="25300.744018175701"/>
    <x v="4"/>
    <n v="2.02962731040515E-2"/>
    <s v="Fixed"/>
    <n v="1817"/>
    <n v="10"/>
    <n v="4.7500000000000001E-2"/>
    <n v="0.01"/>
    <n v="0"/>
    <s v="Simple"/>
    <n v="0.1"/>
    <n v="10"/>
    <n v="20"/>
    <x v="12"/>
  </r>
  <r>
    <s v="Q"/>
    <x v="1"/>
    <s v="Female"/>
    <n v="98672.901670885403"/>
    <n v="0.153102706846343"/>
    <n v="75902.232054527194"/>
    <x v="4"/>
    <n v="6.0888819312154598E-2"/>
    <s v="Indexed"/>
    <n v="1818"/>
    <n v="10"/>
    <n v="4.7500000000000001E-2"/>
    <n v="0.01"/>
    <n v="0"/>
    <s v="Simple"/>
    <n v="0.1"/>
    <n v="10"/>
    <n v="20"/>
    <x v="12"/>
  </r>
  <r>
    <s v="Q"/>
    <x v="1"/>
    <s v="Female"/>
    <n v="4723.6263027834302"/>
    <n v="7.3292663014907196E-3"/>
    <n v="3633.55869444879"/>
    <x v="4"/>
    <n v="2.9148431188092401E-3"/>
    <s v="Fixed"/>
    <n v="1819"/>
    <n v="10"/>
    <n v="4.7500000000000001E-2"/>
    <n v="0.01"/>
    <n v="0"/>
    <s v="Simple"/>
    <n v="0.1"/>
    <n v="10"/>
    <n v="99"/>
    <x v="13"/>
  </r>
  <r>
    <s v="Q"/>
    <x v="1"/>
    <s v="Female"/>
    <n v="14170.8789083503"/>
    <n v="2.1987798904472201E-2"/>
    <n v="10900.6760833464"/>
    <x v="4"/>
    <n v="8.7445293564277198E-3"/>
    <s v="Indexed"/>
    <n v="1820"/>
    <n v="10"/>
    <n v="4.7500000000000001E-2"/>
    <n v="0.01"/>
    <n v="0"/>
    <s v="Simple"/>
    <n v="0.1"/>
    <n v="10"/>
    <n v="99"/>
    <x v="13"/>
  </r>
  <r>
    <s v="Q"/>
    <x v="1"/>
    <s v="Male"/>
    <n v="1184.0118729497201"/>
    <n v="3.8029051188133003E-2"/>
    <n v="910.77836380747794"/>
    <x v="0"/>
    <n v="3.5294941665892799E-3"/>
    <s v="Fixed"/>
    <n v="1821"/>
    <n v="10"/>
    <n v="4.7500000000000001E-2"/>
    <n v="0.01"/>
    <n v="0"/>
    <s v="Simple"/>
    <n v="0.1"/>
    <n v="10"/>
    <n v="1"/>
    <x v="0"/>
  </r>
  <r>
    <s v="Q"/>
    <x v="1"/>
    <s v="Male"/>
    <n v="3552.0356188491601"/>
    <n v="0.114087153564399"/>
    <n v="2732.3350914224302"/>
    <x v="0"/>
    <n v="1.05884824997678E-2"/>
    <s v="Indexed"/>
    <n v="1822"/>
    <n v="10"/>
    <n v="4.7500000000000001E-2"/>
    <n v="0.01"/>
    <n v="0"/>
    <s v="Simple"/>
    <n v="0.1"/>
    <n v="10"/>
    <n v="1"/>
    <x v="0"/>
  </r>
  <r>
    <s v="Q"/>
    <x v="1"/>
    <s v="Male"/>
    <n v="711.68417816999397"/>
    <n v="2.28584481792273E-2"/>
    <n v="547.44936782307195"/>
    <x v="0"/>
    <n v="2.1215033503397501E-3"/>
    <s v="Fixed"/>
    <n v="1823"/>
    <n v="10"/>
    <n v="4.7500000000000001E-2"/>
    <n v="0.01"/>
    <n v="0"/>
    <s v="Simple"/>
    <n v="0.1"/>
    <n v="10"/>
    <n v="2"/>
    <x v="1"/>
  </r>
  <r>
    <s v="Q"/>
    <x v="1"/>
    <s v="Male"/>
    <n v="2135.05253450998"/>
    <n v="6.8575344537682006E-2"/>
    <n v="1642.34810346922"/>
    <x v="0"/>
    <n v="6.3645100510192499E-3"/>
    <s v="Indexed"/>
    <n v="1824"/>
    <n v="10"/>
    <n v="4.7500000000000001E-2"/>
    <n v="0.01"/>
    <n v="0"/>
    <s v="Simple"/>
    <n v="0.1"/>
    <n v="10"/>
    <n v="2"/>
    <x v="1"/>
  </r>
  <r>
    <s v="Q"/>
    <x v="1"/>
    <s v="Male"/>
    <n v="419.98468777407498"/>
    <n v="1.34894079649745E-2"/>
    <n v="323.06514444159598"/>
    <x v="0"/>
    <n v="1.2519583117545001E-3"/>
    <s v="Fixed"/>
    <n v="1825"/>
    <n v="10"/>
    <n v="4.7500000000000001E-2"/>
    <n v="0.01"/>
    <n v="0"/>
    <s v="Simple"/>
    <n v="0.1"/>
    <n v="10"/>
    <n v="3"/>
    <x v="2"/>
  </r>
  <r>
    <s v="Q"/>
    <x v="1"/>
    <s v="Male"/>
    <n v="1259.95406332223"/>
    <n v="4.0468223894923598E-2"/>
    <n v="969.19543332478895"/>
    <x v="0"/>
    <n v="3.7558749352635001E-3"/>
    <s v="Indexed"/>
    <n v="1826"/>
    <n v="10"/>
    <n v="4.7500000000000001E-2"/>
    <n v="0.01"/>
    <n v="0"/>
    <s v="Simple"/>
    <n v="0.1"/>
    <n v="10"/>
    <n v="3"/>
    <x v="2"/>
  </r>
  <r>
    <s v="Q"/>
    <x v="1"/>
    <s v="Male"/>
    <n v="929.09399419997806"/>
    <n v="2.9841392532656101E-2"/>
    <n v="714.68768784613701"/>
    <x v="0"/>
    <n v="2.76959370734385E-3"/>
    <s v="Fixed"/>
    <n v="1827"/>
    <n v="10"/>
    <n v="4.7500000000000001E-2"/>
    <n v="0.01"/>
    <n v="0"/>
    <s v="Simple"/>
    <n v="0.1"/>
    <n v="10"/>
    <n v="4"/>
    <x v="3"/>
  </r>
  <r>
    <s v="Q"/>
    <x v="1"/>
    <s v="Male"/>
    <n v="2787.28198259994"/>
    <n v="8.9524177597968199E-2"/>
    <n v="2144.06306353841"/>
    <x v="0"/>
    <n v="8.3087811220315493E-3"/>
    <s v="Indexed"/>
    <n v="1828"/>
    <n v="10"/>
    <n v="4.7500000000000001E-2"/>
    <n v="0.01"/>
    <n v="0"/>
    <s v="Simple"/>
    <n v="0.1"/>
    <n v="10"/>
    <n v="4"/>
    <x v="3"/>
  </r>
  <r>
    <s v="Q"/>
    <x v="1"/>
    <s v="Male"/>
    <n v="1180.3150265608001"/>
    <n v="3.7910312885105102E-2"/>
    <n v="907.93463581599997"/>
    <x v="0"/>
    <n v="3.5184740087153801E-3"/>
    <s v="Fixed"/>
    <n v="1829"/>
    <n v="10"/>
    <n v="4.7500000000000001E-2"/>
    <n v="0.01"/>
    <n v="0"/>
    <s v="Simple"/>
    <n v="0.1"/>
    <n v="10"/>
    <n v="5"/>
    <x v="4"/>
  </r>
  <r>
    <s v="Q"/>
    <x v="1"/>
    <s v="Male"/>
    <n v="3540.9450796823999"/>
    <n v="0.113730938655315"/>
    <n v="2723.8039074479998"/>
    <x v="0"/>
    <n v="1.0555422026146099E-2"/>
    <s v="Indexed"/>
    <n v="1830"/>
    <n v="10"/>
    <n v="4.7500000000000001E-2"/>
    <n v="0.01"/>
    <n v="0"/>
    <s v="Simple"/>
    <n v="0.1"/>
    <n v="10"/>
    <n v="5"/>
    <x v="4"/>
  </r>
  <r>
    <s v="Q"/>
    <x v="1"/>
    <s v="Male"/>
    <n v="1461.3999306611199"/>
    <n v="4.6938425229631001E-2"/>
    <n v="1124.15379281625"/>
    <x v="0"/>
    <n v="4.3563773710075301E-3"/>
    <s v="Fixed"/>
    <n v="1831"/>
    <n v="10"/>
    <n v="4.7500000000000001E-2"/>
    <n v="0.01"/>
    <n v="0"/>
    <s v="Simple"/>
    <n v="0.1"/>
    <n v="10"/>
    <n v="6"/>
    <x v="5"/>
  </r>
  <r>
    <s v="Q"/>
    <x v="1"/>
    <s v="Male"/>
    <n v="4384.1997919833702"/>
    <n v="0.14081527568889299"/>
    <n v="3372.4613784487401"/>
    <x v="0"/>
    <n v="1.3069132113022601E-2"/>
    <s v="Indexed"/>
    <n v="1832"/>
    <n v="10"/>
    <n v="4.7500000000000001E-2"/>
    <n v="0.01"/>
    <n v="0"/>
    <s v="Simple"/>
    <n v="0.1"/>
    <n v="10"/>
    <n v="6"/>
    <x v="5"/>
  </r>
  <r>
    <s v="Q"/>
    <x v="1"/>
    <s v="Male"/>
    <n v="1762.6491624989701"/>
    <n v="5.6614191765152699E-2"/>
    <n v="1355.88397115305"/>
    <x v="0"/>
    <n v="5.2543898240518501E-3"/>
    <s v="Fixed"/>
    <n v="1833"/>
    <n v="10"/>
    <n v="4.7500000000000001E-2"/>
    <n v="0.01"/>
    <n v="0"/>
    <s v="Simple"/>
    <n v="0.1"/>
    <n v="10"/>
    <n v="7"/>
    <x v="6"/>
  </r>
  <r>
    <s v="Q"/>
    <x v="1"/>
    <s v="Male"/>
    <n v="5287.9474874969101"/>
    <n v="0.16984257529545799"/>
    <n v="4067.6519134591599"/>
    <x v="0"/>
    <n v="1.5763169472155499E-2"/>
    <s v="Indexed"/>
    <n v="1834"/>
    <n v="10"/>
    <n v="4.7500000000000001E-2"/>
    <n v="0.01"/>
    <n v="0"/>
    <s v="Simple"/>
    <n v="0.1"/>
    <n v="10"/>
    <n v="7"/>
    <x v="6"/>
  </r>
  <r>
    <s v="Q"/>
    <x v="1"/>
    <s v="Male"/>
    <n v="2070.2544466780801"/>
    <n v="6.6494107131748303E-2"/>
    <n v="1592.5034205216"/>
    <x v="0"/>
    <n v="6.1713494263381198E-3"/>
    <s v="Fixed"/>
    <n v="1835"/>
    <n v="10"/>
    <n v="4.7500000000000001E-2"/>
    <n v="0.01"/>
    <n v="0"/>
    <s v="Simple"/>
    <n v="0.1"/>
    <n v="10"/>
    <n v="8"/>
    <x v="7"/>
  </r>
  <r>
    <s v="Q"/>
    <x v="1"/>
    <s v="Male"/>
    <n v="6210.7633400342402"/>
    <n v="0.19948232139524499"/>
    <n v="4777.5102615648002"/>
    <x v="0"/>
    <n v="1.85140482790144E-2"/>
    <s v="Indexed"/>
    <n v="1836"/>
    <n v="10"/>
    <n v="4.7500000000000001E-2"/>
    <n v="0.01"/>
    <n v="0"/>
    <s v="Simple"/>
    <n v="0.1"/>
    <n v="10"/>
    <n v="8"/>
    <x v="7"/>
  </r>
  <r>
    <s v="Q"/>
    <x v="1"/>
    <s v="Male"/>
    <n v="5195.3242599487603"/>
    <n v="0.166867627541883"/>
    <n v="3996.4032768836601"/>
    <x v="0"/>
    <n v="1.548706316884E-2"/>
    <s v="Fixed"/>
    <n v="1837"/>
    <n v="10"/>
    <n v="4.7500000000000001E-2"/>
    <n v="0.01"/>
    <n v="0"/>
    <s v="Simple"/>
    <n v="0.1"/>
    <n v="10"/>
    <n v="9"/>
    <x v="8"/>
  </r>
  <r>
    <s v="Q"/>
    <x v="1"/>
    <s v="Male"/>
    <n v="15585.972779846299"/>
    <n v="0.50060288262564701"/>
    <n v="11989.209830651"/>
    <x v="0"/>
    <n v="4.646118950652E-2"/>
    <s v="Indexed"/>
    <n v="1838"/>
    <n v="10"/>
    <n v="4.7500000000000001E-2"/>
    <n v="0.01"/>
    <n v="0"/>
    <s v="Simple"/>
    <n v="0.1"/>
    <n v="10"/>
    <n v="9"/>
    <x v="8"/>
  </r>
  <r>
    <s v="Q"/>
    <x v="1"/>
    <s v="Male"/>
    <n v="5071.1029249399198"/>
    <n v="0.162877786210359"/>
    <n v="3900.8484037999401"/>
    <x v="0"/>
    <n v="1.5116764114163E-2"/>
    <s v="Fixed"/>
    <n v="1839"/>
    <n v="10"/>
    <n v="4.7500000000000001E-2"/>
    <n v="0.01"/>
    <n v="0"/>
    <s v="Simple"/>
    <n v="0.1"/>
    <n v="10"/>
    <n v="10"/>
    <x v="9"/>
  </r>
  <r>
    <s v="Q"/>
    <x v="1"/>
    <s v="Male"/>
    <n v="15213.3087748198"/>
    <n v="0.48863335863107699"/>
    <n v="11702.5452113998"/>
    <x v="0"/>
    <n v="4.5350292342489003E-2"/>
    <s v="Indexed"/>
    <n v="1840"/>
    <n v="10"/>
    <n v="4.7500000000000001E-2"/>
    <n v="0.01"/>
    <n v="0"/>
    <s v="Simple"/>
    <n v="0.1"/>
    <n v="10"/>
    <n v="10"/>
    <x v="9"/>
  </r>
  <r>
    <s v="Q"/>
    <x v="1"/>
    <s v="Male"/>
    <n v="16564.114338154399"/>
    <n v="0.53201962450127405"/>
    <n v="12741.626413964899"/>
    <x v="0"/>
    <n v="4.9376992128959997E-2"/>
    <s v="Fixed"/>
    <n v="1841"/>
    <n v="10"/>
    <n v="4.7500000000000001E-2"/>
    <n v="0.01"/>
    <n v="0"/>
    <s v="Simple"/>
    <n v="0.1"/>
    <n v="10"/>
    <n v="12"/>
    <x v="10"/>
  </r>
  <r>
    <s v="Q"/>
    <x v="1"/>
    <s v="Male"/>
    <n v="49692.343014463098"/>
    <n v="1.5960588735038199"/>
    <n v="38224.879241894698"/>
    <x v="0"/>
    <n v="0.14813097638688"/>
    <s v="Indexed"/>
    <n v="1842"/>
    <n v="10"/>
    <n v="4.7500000000000001E-2"/>
    <n v="0.01"/>
    <n v="0"/>
    <s v="Simple"/>
    <n v="0.1"/>
    <n v="10"/>
    <n v="12"/>
    <x v="10"/>
  </r>
  <r>
    <s v="Q"/>
    <x v="1"/>
    <s v="Male"/>
    <n v="15938.5369416343"/>
    <n v="0.51192682359452901"/>
    <n v="12260.413032026399"/>
    <x v="0"/>
    <n v="4.7512169805627301E-2"/>
    <s v="Fixed"/>
    <n v="1843"/>
    <n v="10"/>
    <n v="4.7500000000000001E-2"/>
    <n v="0.01"/>
    <n v="0"/>
    <s v="Simple"/>
    <n v="0.1"/>
    <n v="10"/>
    <n v="15"/>
    <x v="11"/>
  </r>
  <r>
    <s v="Q"/>
    <x v="1"/>
    <s v="Male"/>
    <n v="47815.610824902898"/>
    <n v="1.53578047078359"/>
    <n v="36781.239096079102"/>
    <x v="0"/>
    <n v="0.14253650941688201"/>
    <s v="Indexed"/>
    <n v="1844"/>
    <n v="10"/>
    <n v="4.7500000000000001E-2"/>
    <n v="0.01"/>
    <n v="0"/>
    <s v="Simple"/>
    <n v="0.1"/>
    <n v="10"/>
    <n v="15"/>
    <x v="11"/>
  </r>
  <r>
    <s v="Q"/>
    <x v="1"/>
    <s v="Male"/>
    <n v="17823.338443832301"/>
    <n v="0.57246440302605095"/>
    <n v="13710.260341409499"/>
    <x v="0"/>
    <n v="5.3130691088368702E-2"/>
    <s v="Fixed"/>
    <n v="1845"/>
    <n v="10"/>
    <n v="4.7500000000000001E-2"/>
    <n v="0.01"/>
    <n v="0"/>
    <s v="Simple"/>
    <n v="0.1"/>
    <n v="10"/>
    <n v="20"/>
    <x v="12"/>
  </r>
  <r>
    <s v="Q"/>
    <x v="1"/>
    <s v="Male"/>
    <n v="53470.015331497001"/>
    <n v="1.7173932090781501"/>
    <n v="41130.781024228403"/>
    <x v="0"/>
    <n v="0.15939207326510599"/>
    <s v="Indexed"/>
    <n v="1846"/>
    <n v="10"/>
    <n v="4.7500000000000001E-2"/>
    <n v="0.01"/>
    <n v="0"/>
    <s v="Simple"/>
    <n v="0.1"/>
    <n v="10"/>
    <n v="20"/>
    <x v="12"/>
  </r>
  <r>
    <s v="Q"/>
    <x v="1"/>
    <s v="Male"/>
    <n v="13553.739433484199"/>
    <n v="0.435329967952506"/>
    <n v="10425.9534103725"/>
    <x v="0"/>
    <n v="4.0403179527900797E-2"/>
    <s v="Fixed"/>
    <n v="1847"/>
    <n v="10"/>
    <n v="4.7500000000000001E-2"/>
    <n v="0.01"/>
    <n v="0"/>
    <s v="Simple"/>
    <n v="0.1"/>
    <n v="10"/>
    <n v="99"/>
    <x v="13"/>
  </r>
  <r>
    <s v="Q"/>
    <x v="1"/>
    <s v="Male"/>
    <n v="40661.218300452703"/>
    <n v="1.30598990385752"/>
    <n v="31277.860231117498"/>
    <x v="0"/>
    <n v="0.121209538583702"/>
    <s v="Indexed"/>
    <n v="1848"/>
    <n v="10"/>
    <n v="4.7500000000000001E-2"/>
    <n v="0.01"/>
    <n v="0"/>
    <s v="Simple"/>
    <n v="0.1"/>
    <n v="10"/>
    <n v="99"/>
    <x v="13"/>
  </r>
  <r>
    <s v="Q"/>
    <x v="1"/>
    <s v="Male"/>
    <n v="33835.574457491799"/>
    <n v="0.25619762444083999"/>
    <n v="26027.364967301401"/>
    <x v="1"/>
    <n v="7.4933769408871203E-3"/>
    <s v="Fixed"/>
    <n v="1849"/>
    <n v="10"/>
    <n v="4.7500000000000001E-2"/>
    <n v="0.01"/>
    <n v="0"/>
    <s v="Simple"/>
    <n v="0.1"/>
    <n v="10"/>
    <n v="1"/>
    <x v="0"/>
  </r>
  <r>
    <s v="Q"/>
    <x v="1"/>
    <s v="Male"/>
    <n v="101506.723372475"/>
    <n v="0.76859287332252002"/>
    <n v="78082.0949019041"/>
    <x v="1"/>
    <n v="2.2480130822661398E-2"/>
    <s v="Indexed"/>
    <n v="1850"/>
    <n v="10"/>
    <n v="4.7500000000000001E-2"/>
    <n v="0.01"/>
    <n v="0"/>
    <s v="Simple"/>
    <n v="0.1"/>
    <n v="10"/>
    <n v="1"/>
    <x v="0"/>
  </r>
  <r>
    <s v="Q"/>
    <x v="1"/>
    <s v="Male"/>
    <n v="19232.109246609001"/>
    <n v="0.145622492922592"/>
    <n v="14793.9301896992"/>
    <x v="1"/>
    <n v="4.2592285268930304E-3"/>
    <s v="Fixed"/>
    <n v="1851"/>
    <n v="10"/>
    <n v="4.7500000000000001E-2"/>
    <n v="0.01"/>
    <n v="0"/>
    <s v="Simple"/>
    <n v="0.1"/>
    <n v="10"/>
    <n v="2"/>
    <x v="1"/>
  </r>
  <r>
    <s v="Q"/>
    <x v="1"/>
    <s v="Male"/>
    <n v="57696.327739827"/>
    <n v="0.43686747876777698"/>
    <n v="44381.790569097699"/>
    <x v="1"/>
    <n v="1.2777685580679101E-2"/>
    <s v="Indexed"/>
    <n v="1852"/>
    <n v="10"/>
    <n v="4.7500000000000001E-2"/>
    <n v="0.01"/>
    <n v="0"/>
    <s v="Simple"/>
    <n v="0.1"/>
    <n v="10"/>
    <n v="2"/>
    <x v="1"/>
  </r>
  <r>
    <s v="Q"/>
    <x v="1"/>
    <s v="Male"/>
    <n v="10776.916770849701"/>
    <n v="8.1601111249257702E-2"/>
    <n v="8289.9359775766497"/>
    <x v="1"/>
    <n v="2.3867039623045E-3"/>
    <s v="Fixed"/>
    <n v="1853"/>
    <n v="10"/>
    <n v="4.7500000000000001E-2"/>
    <n v="0.01"/>
    <n v="0"/>
    <s v="Simple"/>
    <n v="0.1"/>
    <n v="10"/>
    <n v="3"/>
    <x v="2"/>
  </r>
  <r>
    <s v="Q"/>
    <x v="1"/>
    <s v="Male"/>
    <n v="32330.750312548898"/>
    <n v="0.24480333374777299"/>
    <n v="24869.80793273"/>
    <x v="1"/>
    <n v="7.1601118869135004E-3"/>
    <s v="Indexed"/>
    <n v="1854"/>
    <n v="10"/>
    <n v="4.7500000000000001E-2"/>
    <n v="0.01"/>
    <n v="0"/>
    <s v="Simple"/>
    <n v="0.1"/>
    <n v="10"/>
    <n v="3"/>
    <x v="2"/>
  </r>
  <r>
    <s v="Q"/>
    <x v="1"/>
    <s v="Male"/>
    <n v="23581.570163758701"/>
    <n v="0.17855592385848401"/>
    <n v="18139.6693567375"/>
    <x v="1"/>
    <n v="5.2224795035479502E-3"/>
    <s v="Fixed"/>
    <n v="1855"/>
    <n v="10"/>
    <n v="4.7500000000000001E-2"/>
    <n v="0.01"/>
    <n v="0"/>
    <s v="Simple"/>
    <n v="0.1"/>
    <n v="10"/>
    <n v="4"/>
    <x v="3"/>
  </r>
  <r>
    <s v="Q"/>
    <x v="1"/>
    <s v="Male"/>
    <n v="70744.710491276099"/>
    <n v="0.53566777157545198"/>
    <n v="54419.008070212403"/>
    <x v="1"/>
    <n v="1.5667438510643901E-2"/>
    <s v="Indexed"/>
    <n v="1856"/>
    <n v="10"/>
    <n v="4.7500000000000001E-2"/>
    <n v="0.01"/>
    <n v="0"/>
    <s v="Simple"/>
    <n v="0.1"/>
    <n v="10"/>
    <n v="4"/>
    <x v="3"/>
  </r>
  <r>
    <s v="Q"/>
    <x v="1"/>
    <s v="Male"/>
    <n v="29540.585999626201"/>
    <n v="0.22367665036107701"/>
    <n v="22723.527692020201"/>
    <x v="1"/>
    <n v="6.5421896775534E-3"/>
    <s v="Fixed"/>
    <n v="1857"/>
    <n v="10"/>
    <n v="4.7500000000000001E-2"/>
    <n v="0.01"/>
    <n v="0"/>
    <s v="Simple"/>
    <n v="0.1"/>
    <n v="10"/>
    <n v="5"/>
    <x v="4"/>
  </r>
  <r>
    <s v="Q"/>
    <x v="1"/>
    <s v="Male"/>
    <n v="88621.757998878602"/>
    <n v="0.67102995108323105"/>
    <n v="68170.583076060502"/>
    <x v="1"/>
    <n v="1.9626569032660201E-2"/>
    <s v="Indexed"/>
    <n v="1858"/>
    <n v="10"/>
    <n v="4.7500000000000001E-2"/>
    <n v="0.01"/>
    <n v="0"/>
    <s v="Simple"/>
    <n v="0.1"/>
    <n v="10"/>
    <n v="5"/>
    <x v="4"/>
  </r>
  <r>
    <s v="Q"/>
    <x v="1"/>
    <s v="Male"/>
    <n v="35937.612079181403"/>
    <n v="0.27211392123192102"/>
    <n v="27644.3169839857"/>
    <x v="1"/>
    <n v="7.9589035499605006E-3"/>
    <s v="Fixed"/>
    <n v="1859"/>
    <n v="10"/>
    <n v="4.7500000000000001E-2"/>
    <n v="0.01"/>
    <n v="0"/>
    <s v="Simple"/>
    <n v="0.1"/>
    <n v="10"/>
    <n v="6"/>
    <x v="5"/>
  </r>
  <r>
    <s v="Q"/>
    <x v="1"/>
    <s v="Male"/>
    <n v="107812.836237544"/>
    <n v="0.81634176369576195"/>
    <n v="82932.950951956998"/>
    <x v="1"/>
    <n v="2.3876710649881502E-2"/>
    <s v="Indexed"/>
    <n v="1860"/>
    <n v="10"/>
    <n v="4.7500000000000001E-2"/>
    <n v="0.01"/>
    <n v="0"/>
    <s v="Simple"/>
    <n v="0.1"/>
    <n v="10"/>
    <n v="6"/>
    <x v="5"/>
  </r>
  <r>
    <s v="Q"/>
    <x v="1"/>
    <s v="Male"/>
    <n v="42420.510154878801"/>
    <n v="0.32120140129147701"/>
    <n v="32631.161657599099"/>
    <x v="1"/>
    <n v="9.3946350168987395E-3"/>
    <s v="Fixed"/>
    <n v="1861"/>
    <n v="10"/>
    <n v="4.7500000000000001E-2"/>
    <n v="0.01"/>
    <n v="0"/>
    <s v="Simple"/>
    <n v="0.1"/>
    <n v="10"/>
    <n v="7"/>
    <x v="6"/>
  </r>
  <r>
    <s v="Q"/>
    <x v="1"/>
    <s v="Male"/>
    <n v="127261.530464636"/>
    <n v="0.96360420387443202"/>
    <n v="97893.484972797203"/>
    <x v="1"/>
    <n v="2.8183905050696199E-2"/>
    <s v="Indexed"/>
    <n v="1862"/>
    <n v="10"/>
    <n v="4.7500000000000001E-2"/>
    <n v="0.01"/>
    <n v="0"/>
    <s v="Simple"/>
    <n v="0.1"/>
    <n v="10"/>
    <n v="7"/>
    <x v="6"/>
  </r>
  <r>
    <s v="Q"/>
    <x v="1"/>
    <s v="Male"/>
    <n v="48550.994707655896"/>
    <n v="0.36762046182984498"/>
    <n v="37346.919005889104"/>
    <x v="1"/>
    <n v="1.07523194162565E-2"/>
    <s v="Fixed"/>
    <n v="1863"/>
    <n v="10"/>
    <n v="4.7500000000000001E-2"/>
    <n v="0.01"/>
    <n v="0"/>
    <s v="Simple"/>
    <n v="0.1"/>
    <n v="10"/>
    <n v="8"/>
    <x v="7"/>
  </r>
  <r>
    <s v="Q"/>
    <x v="1"/>
    <s v="Male"/>
    <n v="145652.98412296799"/>
    <n v="1.1028613854895299"/>
    <n v="112040.757017667"/>
    <x v="1"/>
    <n v="3.22569582487695E-2"/>
    <s v="Indexed"/>
    <n v="1864"/>
    <n v="10"/>
    <n v="4.7500000000000001E-2"/>
    <n v="0.01"/>
    <n v="0"/>
    <s v="Simple"/>
    <n v="0.1"/>
    <n v="10"/>
    <n v="8"/>
    <x v="7"/>
  </r>
  <r>
    <s v="Q"/>
    <x v="1"/>
    <s v="Male"/>
    <n v="114123.665147197"/>
    <n v="0.86412636321354996"/>
    <n v="87787.434728612803"/>
    <x v="1"/>
    <n v="2.5274334913329002E-2"/>
    <s v="Fixed"/>
    <n v="1865"/>
    <n v="10"/>
    <n v="4.7500000000000001E-2"/>
    <n v="0.01"/>
    <n v="0"/>
    <s v="Simple"/>
    <n v="0.1"/>
    <n v="10"/>
    <n v="9"/>
    <x v="8"/>
  </r>
  <r>
    <s v="Q"/>
    <x v="1"/>
    <s v="Male"/>
    <n v="342370.99544159003"/>
    <n v="2.5923790896406498"/>
    <n v="263362.30418583797"/>
    <x v="1"/>
    <n v="7.5823004739987002E-2"/>
    <s v="Indexed"/>
    <n v="1866"/>
    <n v="10"/>
    <n v="4.7500000000000001E-2"/>
    <n v="0.01"/>
    <n v="0"/>
    <s v="Simple"/>
    <n v="0.1"/>
    <n v="10"/>
    <n v="9"/>
    <x v="8"/>
  </r>
  <r>
    <s v="Q"/>
    <x v="1"/>
    <s v="Male"/>
    <n v="104013.848382157"/>
    <n v="0.78757642781968196"/>
    <n v="80010.652601659007"/>
    <x v="1"/>
    <n v="2.3035369887955501E-2"/>
    <s v="Fixed"/>
    <n v="1867"/>
    <n v="10"/>
    <n v="4.7500000000000001E-2"/>
    <n v="0.01"/>
    <n v="0"/>
    <s v="Simple"/>
    <n v="0.1"/>
    <n v="10"/>
    <n v="10"/>
    <x v="9"/>
  </r>
  <r>
    <s v="Q"/>
    <x v="1"/>
    <s v="Male"/>
    <n v="312041.54514647002"/>
    <n v="2.3627292834590401"/>
    <n v="240031.95780497699"/>
    <x v="1"/>
    <n v="6.9106109663866502E-2"/>
    <s v="Indexed"/>
    <n v="1868"/>
    <n v="10"/>
    <n v="4.7500000000000001E-2"/>
    <n v="0.01"/>
    <n v="0"/>
    <s v="Simple"/>
    <n v="0.1"/>
    <n v="10"/>
    <n v="10"/>
    <x v="9"/>
  </r>
  <r>
    <s v="Q"/>
    <x v="1"/>
    <s v="Male"/>
    <n v="253186.01628894999"/>
    <n v="1.9170845169589401"/>
    <n v="194758.47406842301"/>
    <x v="1"/>
    <n v="5.6071702243394798E-2"/>
    <s v="Fixed"/>
    <n v="1869"/>
    <n v="10"/>
    <n v="4.7500000000000001E-2"/>
    <n v="0.01"/>
    <n v="0"/>
    <s v="Simple"/>
    <n v="0.1"/>
    <n v="10"/>
    <n v="12"/>
    <x v="10"/>
  </r>
  <r>
    <s v="Q"/>
    <x v="1"/>
    <s v="Male"/>
    <n v="759558.04886685102"/>
    <n v="5.7512535508768199"/>
    <n v="584275.42220527004"/>
    <x v="1"/>
    <n v="0.168215106730184"/>
    <s v="Indexed"/>
    <n v="1870"/>
    <n v="10"/>
    <n v="4.7500000000000001E-2"/>
    <n v="0.01"/>
    <n v="0"/>
    <s v="Simple"/>
    <n v="0.1"/>
    <n v="10"/>
    <n v="12"/>
    <x v="10"/>
  </r>
  <r>
    <s v="Q"/>
    <x v="1"/>
    <s v="Male"/>
    <n v="220032.905993283"/>
    <n v="1.6660544033356"/>
    <n v="169256.081533294"/>
    <x v="1"/>
    <n v="4.8729466853824302E-2"/>
    <s v="Fixed"/>
    <n v="1871"/>
    <n v="10"/>
    <n v="4.7500000000000001E-2"/>
    <n v="0.01"/>
    <n v="0"/>
    <s v="Simple"/>
    <n v="0.1"/>
    <n v="10"/>
    <n v="15"/>
    <x v="11"/>
  </r>
  <r>
    <s v="Q"/>
    <x v="1"/>
    <s v="Male"/>
    <n v="660098.71797984804"/>
    <n v="4.9981632100067896"/>
    <n v="507768.24459988298"/>
    <x v="1"/>
    <n v="0.146188400561473"/>
    <s v="Indexed"/>
    <n v="1872"/>
    <n v="10"/>
    <n v="4.7500000000000001E-2"/>
    <n v="0.01"/>
    <n v="0"/>
    <s v="Simple"/>
    <n v="0.1"/>
    <n v="10"/>
    <n v="15"/>
    <x v="11"/>
  </r>
  <r>
    <s v="Q"/>
    <x v="1"/>
    <s v="Male"/>
    <n v="151875.17375447199"/>
    <n v="1.1499748223964299"/>
    <n v="116827.05673420901"/>
    <x v="1"/>
    <n v="3.3634952063093998E-2"/>
    <s v="Fixed"/>
    <n v="1873"/>
    <n v="10"/>
    <n v="4.7500000000000001E-2"/>
    <n v="0.01"/>
    <n v="0"/>
    <s v="Simple"/>
    <n v="0.1"/>
    <n v="10"/>
    <n v="20"/>
    <x v="12"/>
  </r>
  <r>
    <s v="Q"/>
    <x v="1"/>
    <s v="Male"/>
    <n v="455625.52126341499"/>
    <n v="3.4499244671892999"/>
    <n v="350481.17020262702"/>
    <x v="1"/>
    <n v="0.10090485618928199"/>
    <s v="Indexed"/>
    <n v="1874"/>
    <n v="10"/>
    <n v="4.7500000000000001E-2"/>
    <n v="0.01"/>
    <n v="0"/>
    <s v="Simple"/>
    <n v="0.1"/>
    <n v="10"/>
    <n v="20"/>
    <x v="12"/>
  </r>
  <r>
    <s v="Q"/>
    <x v="1"/>
    <s v="Male"/>
    <n v="41741.856891429801"/>
    <n v="0.31606274599442902"/>
    <n v="32109.120685715199"/>
    <x v="1"/>
    <n v="9.2443374441007493E-3"/>
    <s v="Fixed"/>
    <n v="1875"/>
    <n v="10"/>
    <n v="4.7500000000000001E-2"/>
    <n v="0.01"/>
    <n v="0"/>
    <s v="Simple"/>
    <n v="0.1"/>
    <n v="10"/>
    <n v="99"/>
    <x v="13"/>
  </r>
  <r>
    <s v="Q"/>
    <x v="1"/>
    <s v="Male"/>
    <n v="125225.570674289"/>
    <n v="0.948188237983286"/>
    <n v="96327.362057145598"/>
    <x v="1"/>
    <n v="2.7733012332302201E-2"/>
    <s v="Indexed"/>
    <n v="1876"/>
    <n v="10"/>
    <n v="4.7500000000000001E-2"/>
    <n v="0.01"/>
    <n v="0"/>
    <s v="Simple"/>
    <n v="0.1"/>
    <n v="10"/>
    <n v="99"/>
    <x v="13"/>
  </r>
  <r>
    <s v="Q"/>
    <x v="1"/>
    <s v="Male"/>
    <n v="99027.1936212562"/>
    <n v="0.35061950813457099"/>
    <n v="76174.764324043193"/>
    <x v="2"/>
    <n v="1.05032311675235E-2"/>
    <s v="Fixed"/>
    <n v="1877"/>
    <n v="10"/>
    <n v="4.7500000000000001E-2"/>
    <n v="0.01"/>
    <n v="0"/>
    <s v="Simple"/>
    <n v="0.1"/>
    <n v="10"/>
    <n v="1"/>
    <x v="0"/>
  </r>
  <r>
    <s v="Q"/>
    <x v="1"/>
    <s v="Male"/>
    <n v="297081.58086376899"/>
    <n v="1.05185852440371"/>
    <n v="228524.29297213"/>
    <x v="2"/>
    <n v="3.1509693502570497E-2"/>
    <s v="Indexed"/>
    <n v="1878"/>
    <n v="10"/>
    <n v="4.7500000000000001E-2"/>
    <n v="0.01"/>
    <n v="0"/>
    <s v="Simple"/>
    <n v="0.1"/>
    <n v="10"/>
    <n v="1"/>
    <x v="0"/>
  </r>
  <r>
    <s v="Q"/>
    <x v="1"/>
    <s v="Male"/>
    <n v="52246.132536305799"/>
    <n v="0.18498467564248"/>
    <n v="40189.332720235201"/>
    <x v="2"/>
    <n v="5.5414395538328299E-3"/>
    <s v="Fixed"/>
    <n v="1879"/>
    <n v="10"/>
    <n v="4.7500000000000001E-2"/>
    <n v="0.01"/>
    <n v="0"/>
    <s v="Simple"/>
    <n v="0.1"/>
    <n v="10"/>
    <n v="2"/>
    <x v="1"/>
  </r>
  <r>
    <s v="Q"/>
    <x v="1"/>
    <s v="Male"/>
    <n v="156738.397608917"/>
    <n v="0.55495402692744"/>
    <n v="120567.998160706"/>
    <x v="2"/>
    <n v="1.6624318661498501E-2"/>
    <s v="Indexed"/>
    <n v="1880"/>
    <n v="10"/>
    <n v="4.7500000000000001E-2"/>
    <n v="0.01"/>
    <n v="0"/>
    <s v="Simple"/>
    <n v="0.1"/>
    <n v="10"/>
    <n v="2"/>
    <x v="1"/>
  </r>
  <r>
    <s v="Q"/>
    <x v="1"/>
    <s v="Male"/>
    <n v="27265.299188941601"/>
    <n v="9.6536571836330604E-2"/>
    <n v="20973.307068416601"/>
    <x v="2"/>
    <n v="2.8918696951912301E-3"/>
    <s v="Fixed"/>
    <n v="1881"/>
    <n v="10"/>
    <n v="4.7500000000000001E-2"/>
    <n v="0.01"/>
    <n v="0"/>
    <s v="Simple"/>
    <n v="0.1"/>
    <n v="10"/>
    <n v="3"/>
    <x v="2"/>
  </r>
  <r>
    <s v="Q"/>
    <x v="1"/>
    <s v="Male"/>
    <n v="81795.897566824802"/>
    <n v="0.289609715508992"/>
    <n v="62919.921205249899"/>
    <x v="2"/>
    <n v="8.6756090855736791E-3"/>
    <s v="Indexed"/>
    <n v="1882"/>
    <n v="10"/>
    <n v="4.7500000000000001E-2"/>
    <n v="0.01"/>
    <n v="0"/>
    <s v="Simple"/>
    <n v="0.1"/>
    <n v="10"/>
    <n v="3"/>
    <x v="2"/>
  </r>
  <r>
    <s v="Q"/>
    <x v="1"/>
    <s v="Male"/>
    <n v="59349.510909211102"/>
    <n v="0.210135171583296"/>
    <n v="45653.469930162399"/>
    <x v="2"/>
    <n v="6.2948530596862E-3"/>
    <s v="Fixed"/>
    <n v="1883"/>
    <n v="10"/>
    <n v="4.7500000000000001E-2"/>
    <n v="0.01"/>
    <n v="0"/>
    <s v="Simple"/>
    <n v="0.1"/>
    <n v="10"/>
    <n v="4"/>
    <x v="3"/>
  </r>
  <r>
    <s v="Q"/>
    <x v="1"/>
    <s v="Male"/>
    <n v="178048.53272763299"/>
    <n v="0.63040551474988804"/>
    <n v="136960.409790487"/>
    <x v="2"/>
    <n v="1.88845591790586E-2"/>
    <s v="Indexed"/>
    <n v="1884"/>
    <n v="10"/>
    <n v="4.7500000000000001E-2"/>
    <n v="0.01"/>
    <n v="0"/>
    <s v="Simple"/>
    <n v="0.1"/>
    <n v="10"/>
    <n v="4"/>
    <x v="3"/>
  </r>
  <r>
    <s v="Q"/>
    <x v="1"/>
    <s v="Male"/>
    <n v="73850.929772678195"/>
    <n v="0.26147945554441199"/>
    <n v="56808.407517444699"/>
    <x v="2"/>
    <n v="7.8329331466835007E-3"/>
    <s v="Fixed"/>
    <n v="1885"/>
    <n v="10"/>
    <n v="4.7500000000000001E-2"/>
    <n v="0.01"/>
    <n v="0"/>
    <s v="Simple"/>
    <n v="0.1"/>
    <n v="10"/>
    <n v="5"/>
    <x v="4"/>
  </r>
  <r>
    <s v="Q"/>
    <x v="1"/>
    <s v="Male"/>
    <n v="221552.78931803399"/>
    <n v="0.78443836663323696"/>
    <n v="170425.22255233399"/>
    <x v="2"/>
    <n v="2.34987994400505E-2"/>
    <s v="Indexed"/>
    <n v="1886"/>
    <n v="10"/>
    <n v="4.7500000000000001E-2"/>
    <n v="0.01"/>
    <n v="0"/>
    <s v="Simple"/>
    <n v="0.1"/>
    <n v="10"/>
    <n v="5"/>
    <x v="4"/>
  </r>
  <r>
    <s v="Q"/>
    <x v="1"/>
    <s v="Male"/>
    <n v="89094.044962279004"/>
    <n v="0.31544981817689699"/>
    <n v="68533.880740214605"/>
    <x v="2"/>
    <n v="9.4496805944795006E-3"/>
    <s v="Fixed"/>
    <n v="1887"/>
    <n v="10"/>
    <n v="4.7500000000000001E-2"/>
    <n v="0.01"/>
    <n v="0"/>
    <s v="Simple"/>
    <n v="0.1"/>
    <n v="10"/>
    <n v="6"/>
    <x v="5"/>
  </r>
  <r>
    <s v="Q"/>
    <x v="1"/>
    <s v="Male"/>
    <n v="267282.13488683698"/>
    <n v="0.94634945453068997"/>
    <n v="205601.64222064399"/>
    <x v="2"/>
    <n v="2.83490417834385E-2"/>
    <s v="Indexed"/>
    <n v="1888"/>
    <n v="10"/>
    <n v="4.7500000000000001E-2"/>
    <n v="0.01"/>
    <n v="0"/>
    <s v="Simple"/>
    <n v="0.1"/>
    <n v="10"/>
    <n v="6"/>
    <x v="5"/>
  </r>
  <r>
    <s v="Q"/>
    <x v="1"/>
    <s v="Male"/>
    <n v="104094.51290946599"/>
    <n v="0.36856105460703098"/>
    <n v="80072.702238051002"/>
    <x v="2"/>
    <n v="1.10406918784398E-2"/>
    <s v="Fixed"/>
    <n v="1889"/>
    <n v="10"/>
    <n v="4.7500000000000001E-2"/>
    <n v="0.01"/>
    <n v="0"/>
    <s v="Simple"/>
    <n v="0.1"/>
    <n v="10"/>
    <n v="7"/>
    <x v="6"/>
  </r>
  <r>
    <s v="Q"/>
    <x v="1"/>
    <s v="Male"/>
    <n v="312283.53872839903"/>
    <n v="1.10568316382109"/>
    <n v="240218.10671415299"/>
    <x v="2"/>
    <n v="3.3122075635319298E-2"/>
    <s v="Indexed"/>
    <n v="1890"/>
    <n v="10"/>
    <n v="4.7500000000000001E-2"/>
    <n v="0.01"/>
    <n v="0"/>
    <s v="Simple"/>
    <n v="0.1"/>
    <n v="10"/>
    <n v="7"/>
    <x v="6"/>
  </r>
  <r>
    <s v="Q"/>
    <x v="1"/>
    <s v="Male"/>
    <n v="117688.45290932601"/>
    <n v="0.41669228383878298"/>
    <n v="90529.579161020301"/>
    <x v="2"/>
    <n v="1.2482521027330501E-2"/>
    <s v="Fixed"/>
    <n v="1891"/>
    <n v="10"/>
    <n v="4.7500000000000001E-2"/>
    <n v="0.01"/>
    <n v="0"/>
    <s v="Simple"/>
    <n v="0.1"/>
    <n v="10"/>
    <n v="8"/>
    <x v="7"/>
  </r>
  <r>
    <s v="Q"/>
    <x v="1"/>
    <s v="Male"/>
    <n v="353065.35872797901"/>
    <n v="1.2500768515163501"/>
    <n v="271588.73748306098"/>
    <x v="2"/>
    <n v="3.74475630819915E-2"/>
    <s v="Indexed"/>
    <n v="1892"/>
    <n v="10"/>
    <n v="4.7500000000000001E-2"/>
    <n v="0.01"/>
    <n v="0"/>
    <s v="Simple"/>
    <n v="0.1"/>
    <n v="10"/>
    <n v="8"/>
    <x v="7"/>
  </r>
  <r>
    <s v="Q"/>
    <x v="1"/>
    <s v="Male"/>
    <n v="268439.88781136798"/>
    <n v="0.95044863927071999"/>
    <n v="206492.22139336"/>
    <x v="2"/>
    <n v="2.8471837817098999E-2"/>
    <s v="Fixed"/>
    <n v="1893"/>
    <n v="10"/>
    <n v="4.7500000000000001E-2"/>
    <n v="0.01"/>
    <n v="0"/>
    <s v="Simple"/>
    <n v="0.1"/>
    <n v="10"/>
    <n v="9"/>
    <x v="8"/>
  </r>
  <r>
    <s v="Q"/>
    <x v="1"/>
    <s v="Male"/>
    <n v="805319.66343410197"/>
    <n v="2.8513459178121598"/>
    <n v="619476.66418007901"/>
    <x v="2"/>
    <n v="8.5415513451296998E-2"/>
    <s v="Indexed"/>
    <n v="1894"/>
    <n v="10"/>
    <n v="4.7500000000000001E-2"/>
    <n v="0.01"/>
    <n v="0"/>
    <s v="Simple"/>
    <n v="0.1"/>
    <n v="10"/>
    <n v="9"/>
    <x v="8"/>
  </r>
  <r>
    <s v="Q"/>
    <x v="1"/>
    <s v="Male"/>
    <n v="237083.889457621"/>
    <n v="0.83942837990734398"/>
    <n v="182372.222659708"/>
    <x v="2"/>
    <n v="2.514609175529E-2"/>
    <s v="Fixed"/>
    <n v="1895"/>
    <n v="10"/>
    <n v="4.7500000000000001E-2"/>
    <n v="0.01"/>
    <n v="0"/>
    <s v="Simple"/>
    <n v="0.1"/>
    <n v="10"/>
    <n v="10"/>
    <x v="9"/>
  </r>
  <r>
    <s v="Q"/>
    <x v="1"/>
    <s v="Male"/>
    <n v="711251.66837286204"/>
    <n v="2.5182851397220301"/>
    <n v="547116.66797912505"/>
    <x v="2"/>
    <n v="7.5438275265870006E-2"/>
    <s v="Indexed"/>
    <n v="1896"/>
    <n v="10"/>
    <n v="4.7500000000000001E-2"/>
    <n v="0.01"/>
    <n v="0"/>
    <s v="Simple"/>
    <n v="0.1"/>
    <n v="10"/>
    <n v="10"/>
    <x v="9"/>
  </r>
  <r>
    <s v="Q"/>
    <x v="1"/>
    <s v="Male"/>
    <n v="515786.77894885"/>
    <n v="1.8262145994869701"/>
    <n v="396759.06072988501"/>
    <x v="2"/>
    <n v="5.47064657125583E-2"/>
    <s v="Fixed"/>
    <n v="1897"/>
    <n v="10"/>
    <n v="4.7500000000000001E-2"/>
    <n v="0.01"/>
    <n v="0"/>
    <s v="Simple"/>
    <n v="0.1"/>
    <n v="10"/>
    <n v="12"/>
    <x v="10"/>
  </r>
  <r>
    <s v="Q"/>
    <x v="1"/>
    <s v="Male"/>
    <n v="1547360.33684655"/>
    <n v="5.4786437984609"/>
    <n v="1190277.1821896499"/>
    <x v="2"/>
    <n v="0.16411939713767501"/>
    <s v="Indexed"/>
    <n v="1898"/>
    <n v="10"/>
    <n v="4.7500000000000001E-2"/>
    <n v="0.01"/>
    <n v="0"/>
    <s v="Simple"/>
    <n v="0.1"/>
    <n v="10"/>
    <n v="12"/>
    <x v="10"/>
  </r>
  <r>
    <s v="Q"/>
    <x v="1"/>
    <s v="Male"/>
    <n v="427082.54545854602"/>
    <n v="1.5121449628700101"/>
    <n v="328525.03496811201"/>
    <x v="2"/>
    <n v="4.5298130124961998E-2"/>
    <s v="Fixed"/>
    <n v="1899"/>
    <n v="10"/>
    <n v="4.7500000000000001E-2"/>
    <n v="0.01"/>
    <n v="0"/>
    <s v="Simple"/>
    <n v="0.1"/>
    <n v="10"/>
    <n v="15"/>
    <x v="11"/>
  </r>
  <r>
    <s v="Q"/>
    <x v="1"/>
    <s v="Male"/>
    <n v="1281247.6363756401"/>
    <n v="4.5364348886100299"/>
    <n v="985575.10490433604"/>
    <x v="2"/>
    <n v="0.13589439037488599"/>
    <s v="Indexed"/>
    <n v="1900"/>
    <n v="10"/>
    <n v="4.7500000000000001E-2"/>
    <n v="0.01"/>
    <n v="0"/>
    <s v="Simple"/>
    <n v="0.1"/>
    <n v="10"/>
    <n v="15"/>
    <x v="11"/>
  </r>
  <r>
    <s v="Q"/>
    <x v="1"/>
    <s v="Male"/>
    <n v="240528.45839399501"/>
    <n v="0.85162435378121004"/>
    <n v="185021.89107230399"/>
    <x v="2"/>
    <n v="2.5511436894218E-2"/>
    <s v="Fixed"/>
    <n v="1901"/>
    <n v="10"/>
    <n v="4.7500000000000001E-2"/>
    <n v="0.01"/>
    <n v="0"/>
    <s v="Simple"/>
    <n v="0.1"/>
    <n v="10"/>
    <n v="20"/>
    <x v="12"/>
  </r>
  <r>
    <s v="Q"/>
    <x v="1"/>
    <s v="Male"/>
    <n v="721585.37518198404"/>
    <n v="2.5548730613436299"/>
    <n v="555065.67321691103"/>
    <x v="2"/>
    <n v="7.6534310682653997E-2"/>
    <s v="Indexed"/>
    <n v="1902"/>
    <n v="10"/>
    <n v="4.7500000000000001E-2"/>
    <n v="0.01"/>
    <n v="0"/>
    <s v="Simple"/>
    <n v="0.1"/>
    <n v="10"/>
    <n v="20"/>
    <x v="12"/>
  </r>
  <r>
    <s v="Q"/>
    <x v="1"/>
    <s v="Male"/>
    <n v="45527.347261729003"/>
    <n v="0.16119588488623801"/>
    <n v="35021.036355176097"/>
    <x v="2"/>
    <n v="4.8288175727057604E-3"/>
    <s v="Fixed"/>
    <n v="1903"/>
    <n v="10"/>
    <n v="4.7500000000000001E-2"/>
    <n v="0.01"/>
    <n v="0"/>
    <s v="Simple"/>
    <n v="0.1"/>
    <n v="10"/>
    <n v="99"/>
    <x v="13"/>
  </r>
  <r>
    <s v="Q"/>
    <x v="1"/>
    <s v="Male"/>
    <n v="136582.041785187"/>
    <n v="0.48358765465871401"/>
    <n v="105063.109065528"/>
    <x v="2"/>
    <n v="1.44864527181173E-2"/>
    <s v="Indexed"/>
    <n v="1904"/>
    <n v="10"/>
    <n v="4.7500000000000001E-2"/>
    <n v="0.01"/>
    <n v="0"/>
    <s v="Simple"/>
    <n v="0.1"/>
    <n v="10"/>
    <n v="99"/>
    <x v="13"/>
  </r>
  <r>
    <s v="Q"/>
    <x v="1"/>
    <s v="Male"/>
    <n v="7073.3251388828803"/>
    <n v="0.105244988408187"/>
    <n v="5441.0193376022098"/>
    <x v="3"/>
    <n v="5.5993593362824801E-3"/>
    <s v="Fixed"/>
    <n v="1905"/>
    <n v="10"/>
    <n v="4.7500000000000001E-2"/>
    <n v="0.01"/>
    <n v="0"/>
    <s v="Simple"/>
    <n v="0.1"/>
    <n v="10"/>
    <n v="1"/>
    <x v="0"/>
  </r>
  <r>
    <s v="Q"/>
    <x v="1"/>
    <s v="Male"/>
    <n v="21219.975416648598"/>
    <n v="0.31573496522456101"/>
    <n v="16323.058012806599"/>
    <x v="3"/>
    <n v="1.67980780088474E-2"/>
    <s v="Indexed"/>
    <n v="1906"/>
    <n v="10"/>
    <n v="4.7500000000000001E-2"/>
    <n v="0.01"/>
    <n v="0"/>
    <s v="Simple"/>
    <n v="0.1"/>
    <n v="10"/>
    <n v="1"/>
    <x v="0"/>
  </r>
  <r>
    <s v="Q"/>
    <x v="1"/>
    <s v="Male"/>
    <n v="4143.5183952861298"/>
    <n v="6.1651986430510897E-2"/>
    <n v="3187.3218425277901"/>
    <x v="3"/>
    <n v="3.2800766197166298E-3"/>
    <s v="Fixed"/>
    <n v="1907"/>
    <n v="10"/>
    <n v="4.7500000000000001E-2"/>
    <n v="0.01"/>
    <n v="0"/>
    <s v="Simple"/>
    <n v="0.1"/>
    <n v="10"/>
    <n v="2"/>
    <x v="1"/>
  </r>
  <r>
    <s v="Q"/>
    <x v="1"/>
    <s v="Male"/>
    <n v="12430.5551858584"/>
    <n v="0.184955959291533"/>
    <n v="9561.9655275833902"/>
    <x v="3"/>
    <n v="9.8402298591498804E-3"/>
    <s v="Indexed"/>
    <n v="1908"/>
    <n v="10"/>
    <n v="4.7500000000000001E-2"/>
    <n v="0.01"/>
    <n v="0"/>
    <s v="Simple"/>
    <n v="0.1"/>
    <n v="10"/>
    <n v="2"/>
    <x v="1"/>
  </r>
  <r>
    <s v="Q"/>
    <x v="1"/>
    <s v="Male"/>
    <n v="2388.1189868257402"/>
    <n v="3.5533154513739999E-2"/>
    <n v="1837.01460525057"/>
    <x v="3"/>
    <n v="1.8904738694293999E-3"/>
    <s v="Fixed"/>
    <n v="1909"/>
    <n v="10"/>
    <n v="4.7500000000000001E-2"/>
    <n v="0.01"/>
    <n v="0"/>
    <s v="Simple"/>
    <n v="0.1"/>
    <n v="10"/>
    <n v="3"/>
    <x v="2"/>
  </r>
  <r>
    <s v="Q"/>
    <x v="1"/>
    <s v="Male"/>
    <n v="7164.3569604772201"/>
    <n v="0.10659946354122"/>
    <n v="5511.0438157517101"/>
    <x v="3"/>
    <n v="5.6714216082881996E-3"/>
    <s v="Indexed"/>
    <n v="1910"/>
    <n v="10"/>
    <n v="4.7500000000000001E-2"/>
    <n v="0.01"/>
    <n v="0"/>
    <s v="Simple"/>
    <n v="0.1"/>
    <n v="10"/>
    <n v="3"/>
    <x v="2"/>
  </r>
  <r>
    <s v="Q"/>
    <x v="1"/>
    <s v="Male"/>
    <n v="5251.0470781357699"/>
    <n v="7.8131059723422505E-2"/>
    <n v="4039.26698318136"/>
    <x v="3"/>
    <n v="4.1568143560359498E-3"/>
    <s v="Fixed"/>
    <n v="1911"/>
    <n v="10"/>
    <n v="4.7500000000000001E-2"/>
    <n v="0.01"/>
    <n v="0"/>
    <s v="Simple"/>
    <n v="0.1"/>
    <n v="10"/>
    <n v="4"/>
    <x v="3"/>
  </r>
  <r>
    <s v="Q"/>
    <x v="1"/>
    <s v="Male"/>
    <n v="15753.1412344073"/>
    <n v="0.234393179170267"/>
    <n v="12117.8009495441"/>
    <x v="3"/>
    <n v="1.2470443068107901E-2"/>
    <s v="Indexed"/>
    <n v="1912"/>
    <n v="10"/>
    <n v="4.7500000000000001E-2"/>
    <n v="0.01"/>
    <n v="0"/>
    <s v="Simple"/>
    <n v="0.1"/>
    <n v="10"/>
    <n v="4"/>
    <x v="3"/>
  </r>
  <r>
    <s v="Q"/>
    <x v="1"/>
    <s v="Male"/>
    <n v="6619.1077657505302"/>
    <n v="9.8486624946662202E-2"/>
    <n v="5091.62135826964"/>
    <x v="3"/>
    <n v="5.2397934688845002E-3"/>
    <s v="Fixed"/>
    <n v="1913"/>
    <n v="10"/>
    <n v="4.7500000000000001E-2"/>
    <n v="0.01"/>
    <n v="0"/>
    <s v="Simple"/>
    <n v="0.1"/>
    <n v="10"/>
    <n v="5"/>
    <x v="4"/>
  </r>
  <r>
    <s v="Q"/>
    <x v="1"/>
    <s v="Male"/>
    <n v="19857.323297251602"/>
    <n v="0.29545987483998698"/>
    <n v="15274.8640748089"/>
    <x v="3"/>
    <n v="1.5719380406653501E-2"/>
    <s v="Indexed"/>
    <n v="1914"/>
    <n v="10"/>
    <n v="4.7500000000000001E-2"/>
    <n v="0.01"/>
    <n v="0"/>
    <s v="Simple"/>
    <n v="0.1"/>
    <n v="10"/>
    <n v="5"/>
    <x v="4"/>
  </r>
  <r>
    <s v="Q"/>
    <x v="1"/>
    <s v="Male"/>
    <n v="8115.6211866189697"/>
    <n v="0.120753456251531"/>
    <n v="6242.7855281684397"/>
    <x v="3"/>
    <n v="6.4244578566345504E-3"/>
    <s v="Fixed"/>
    <n v="1915"/>
    <n v="10"/>
    <n v="4.7500000000000001E-2"/>
    <n v="0.01"/>
    <n v="0"/>
    <s v="Simple"/>
    <n v="0.1"/>
    <n v="10"/>
    <n v="6"/>
    <x v="5"/>
  </r>
  <r>
    <s v="Q"/>
    <x v="1"/>
    <s v="Male"/>
    <n v="24346.863559856902"/>
    <n v="0.362260368754594"/>
    <n v="18728.356584505302"/>
    <x v="3"/>
    <n v="1.9273373569903701E-2"/>
    <s v="Indexed"/>
    <n v="1916"/>
    <n v="10"/>
    <n v="4.7500000000000001E-2"/>
    <n v="0.01"/>
    <n v="0"/>
    <s v="Simple"/>
    <n v="0.1"/>
    <n v="10"/>
    <n v="6"/>
    <x v="5"/>
  </r>
  <r>
    <s v="Q"/>
    <x v="1"/>
    <s v="Male"/>
    <n v="9671.7188320354708"/>
    <n v="0.14390684951965599"/>
    <n v="7439.78371695036"/>
    <x v="3"/>
    <n v="7.6562900865900004E-3"/>
    <s v="Fixed"/>
    <n v="1917"/>
    <n v="10"/>
    <n v="4.7500000000000001E-2"/>
    <n v="0.01"/>
    <n v="0"/>
    <s v="Simple"/>
    <n v="0.1"/>
    <n v="10"/>
    <n v="7"/>
    <x v="6"/>
  </r>
  <r>
    <s v="Q"/>
    <x v="1"/>
    <s v="Male"/>
    <n v="29015.1564961064"/>
    <n v="0.43172054855896802"/>
    <n v="22319.3511508511"/>
    <x v="3"/>
    <n v="2.296887025977E-2"/>
    <s v="Indexed"/>
    <n v="1918"/>
    <n v="10"/>
    <n v="4.7500000000000001E-2"/>
    <n v="0.01"/>
    <n v="0"/>
    <s v="Simple"/>
    <n v="0.1"/>
    <n v="10"/>
    <n v="7"/>
    <x v="6"/>
  </r>
  <r>
    <s v="Q"/>
    <x v="1"/>
    <s v="Male"/>
    <n v="11197.019489185999"/>
    <n v="0.16660201011652301"/>
    <n v="8613.09191475843"/>
    <x v="3"/>
    <n v="8.8637429192477499E-3"/>
    <s v="Fixed"/>
    <n v="1919"/>
    <n v="10"/>
    <n v="4.7500000000000001E-2"/>
    <n v="0.01"/>
    <n v="0"/>
    <s v="Simple"/>
    <n v="0.1"/>
    <n v="10"/>
    <n v="8"/>
    <x v="7"/>
  </r>
  <r>
    <s v="Q"/>
    <x v="1"/>
    <s v="Male"/>
    <n v="33591.058467557901"/>
    <n v="0.499806030349569"/>
    <n v="25839.275744275299"/>
    <x v="3"/>
    <n v="2.65912287577432E-2"/>
    <s v="Indexed"/>
    <n v="1920"/>
    <n v="10"/>
    <n v="4.7500000000000001E-2"/>
    <n v="0.01"/>
    <n v="0"/>
    <s v="Simple"/>
    <n v="0.1"/>
    <n v="10"/>
    <n v="8"/>
    <x v="7"/>
  </r>
  <r>
    <s v="Q"/>
    <x v="1"/>
    <s v="Male"/>
    <n v="27084.808835514301"/>
    <n v="0.402998637269185"/>
    <n v="20834.468335010999"/>
    <x v="3"/>
    <n v="2.1440775624873201E-2"/>
    <s v="Fixed"/>
    <n v="1921"/>
    <n v="10"/>
    <n v="4.7500000000000001E-2"/>
    <n v="0.01"/>
    <n v="0"/>
    <s v="Simple"/>
    <n v="0.1"/>
    <n v="10"/>
    <n v="9"/>
    <x v="8"/>
  </r>
  <r>
    <s v="Q"/>
    <x v="1"/>
    <s v="Male"/>
    <n v="81254.426506542994"/>
    <n v="1.2089959118075599"/>
    <n v="62503.405005033099"/>
    <x v="3"/>
    <n v="6.4322326874619695E-2"/>
    <s v="Indexed"/>
    <n v="1922"/>
    <n v="10"/>
    <n v="4.7500000000000001E-2"/>
    <n v="0.01"/>
    <n v="0"/>
    <s v="Simple"/>
    <n v="0.1"/>
    <n v="10"/>
    <n v="9"/>
    <x v="8"/>
  </r>
  <r>
    <s v="Q"/>
    <x v="1"/>
    <s v="Male"/>
    <n v="25437.390669377401"/>
    <n v="0.37848647327358198"/>
    <n v="19567.223591828799"/>
    <x v="3"/>
    <n v="2.01366525839838E-2"/>
    <s v="Fixed"/>
    <n v="1923"/>
    <n v="10"/>
    <n v="4.7500000000000001E-2"/>
    <n v="0.01"/>
    <n v="0"/>
    <s v="Simple"/>
    <n v="0.1"/>
    <n v="10"/>
    <n v="10"/>
    <x v="9"/>
  </r>
  <r>
    <s v="Q"/>
    <x v="1"/>
    <s v="Male"/>
    <n v="76312.172008132198"/>
    <n v="1.1354594198207499"/>
    <n v="58701.670775486396"/>
    <x v="3"/>
    <n v="6.04099577519513E-2"/>
    <s v="Indexed"/>
    <n v="1924"/>
    <n v="10"/>
    <n v="4.7500000000000001E-2"/>
    <n v="0.01"/>
    <n v="0"/>
    <s v="Simple"/>
    <n v="0.1"/>
    <n v="10"/>
    <n v="10"/>
    <x v="9"/>
  </r>
  <r>
    <s v="Q"/>
    <x v="1"/>
    <s v="Male"/>
    <n v="68894.875013846598"/>
    <n v="1.02509642634086"/>
    <n v="52996.057702958897"/>
    <x v="3"/>
    <n v="5.45383046949433E-2"/>
    <s v="Fixed"/>
    <n v="1925"/>
    <n v="10"/>
    <n v="4.7500000000000001E-2"/>
    <n v="0.01"/>
    <n v="0"/>
    <s v="Simple"/>
    <n v="0.1"/>
    <n v="10"/>
    <n v="12"/>
    <x v="10"/>
  </r>
  <r>
    <s v="Q"/>
    <x v="1"/>
    <s v="Male"/>
    <n v="206684.62504154001"/>
    <n v="3.0752892790225701"/>
    <n v="158988.173108877"/>
    <x v="3"/>
    <n v="0.16361491408483"/>
    <s v="Indexed"/>
    <n v="1926"/>
    <n v="10"/>
    <n v="4.7500000000000001E-2"/>
    <n v="0.01"/>
    <n v="0"/>
    <s v="Simple"/>
    <n v="0.1"/>
    <n v="10"/>
    <n v="12"/>
    <x v="10"/>
  </r>
  <r>
    <s v="Q"/>
    <x v="1"/>
    <s v="Male"/>
    <n v="63808.0301060766"/>
    <n v="0.94940855354542497"/>
    <n v="49083.100081597397"/>
    <x v="3"/>
    <n v="5.0511475450240803E-2"/>
    <s v="Fixed"/>
    <n v="1927"/>
    <n v="10"/>
    <n v="4.7500000000000001E-2"/>
    <n v="0.01"/>
    <n v="0"/>
    <s v="Simple"/>
    <n v="0.1"/>
    <n v="10"/>
    <n v="15"/>
    <x v="11"/>
  </r>
  <r>
    <s v="Q"/>
    <x v="1"/>
    <s v="Male"/>
    <n v="191424.09031823001"/>
    <n v="2.8482256606362801"/>
    <n v="147249.30024479199"/>
    <x v="3"/>
    <n v="0.15153442635072201"/>
    <s v="Indexed"/>
    <n v="1928"/>
    <n v="10"/>
    <n v="4.7500000000000001E-2"/>
    <n v="0.01"/>
    <n v="0"/>
    <s v="Simple"/>
    <n v="0.1"/>
    <n v="10"/>
    <n v="15"/>
    <x v="11"/>
  </r>
  <r>
    <s v="Q"/>
    <x v="1"/>
    <s v="Male"/>
    <n v="54011.939451826504"/>
    <n v="0.80365115838700996"/>
    <n v="41547.645732174198"/>
    <x v="3"/>
    <n v="4.2756730604366501E-2"/>
    <s v="Fixed"/>
    <n v="1929"/>
    <n v="10"/>
    <n v="4.7500000000000001E-2"/>
    <n v="0.01"/>
    <n v="0"/>
    <s v="Simple"/>
    <n v="0.1"/>
    <n v="10"/>
    <n v="20"/>
    <x v="12"/>
  </r>
  <r>
    <s v="Q"/>
    <x v="1"/>
    <s v="Male"/>
    <n v="162035.81835548001"/>
    <n v="2.4109534751610302"/>
    <n v="124642.93719652299"/>
    <x v="3"/>
    <n v="0.12827019181310001"/>
    <s v="Indexed"/>
    <n v="1930"/>
    <n v="10"/>
    <n v="4.7500000000000001E-2"/>
    <n v="0.01"/>
    <n v="0"/>
    <s v="Simple"/>
    <n v="0.1"/>
    <n v="10"/>
    <n v="20"/>
    <x v="12"/>
  </r>
  <r>
    <s v="Q"/>
    <x v="1"/>
    <s v="Male"/>
    <n v="22113.052703531001"/>
    <n v="0.329023186373745"/>
    <n v="17010.040541177699"/>
    <x v="3"/>
    <n v="1.7505052528771201E-2"/>
    <s v="Fixed"/>
    <n v="1931"/>
    <n v="10"/>
    <n v="4.7500000000000001E-2"/>
    <n v="0.01"/>
    <n v="0"/>
    <s v="Simple"/>
    <n v="0.1"/>
    <n v="10"/>
    <n v="99"/>
    <x v="13"/>
  </r>
  <r>
    <s v="Q"/>
    <x v="1"/>
    <s v="Male"/>
    <n v="66339.158110593096"/>
    <n v="0.98706955912123395"/>
    <n v="51030.121623533203"/>
    <x v="3"/>
    <n v="5.2515157586313699E-2"/>
    <s v="Indexed"/>
    <n v="1932"/>
    <n v="10"/>
    <n v="4.7500000000000001E-2"/>
    <n v="0.01"/>
    <n v="0"/>
    <s v="Simple"/>
    <n v="0.1"/>
    <n v="10"/>
    <n v="99"/>
    <x v="13"/>
  </r>
  <r>
    <s v="Q"/>
    <x v="1"/>
    <s v="Male"/>
    <n v="58931.953526501202"/>
    <n v="8.7333413867836995E-2"/>
    <n v="45332.271943462503"/>
    <x v="4"/>
    <n v="1.5050717992691399E-2"/>
    <s v="Fixed"/>
    <n v="1933"/>
    <n v="10"/>
    <n v="4.7500000000000001E-2"/>
    <n v="0.01"/>
    <n v="0"/>
    <s v="Simple"/>
    <n v="0.1"/>
    <n v="10"/>
    <n v="1"/>
    <x v="0"/>
  </r>
  <r>
    <s v="Q"/>
    <x v="1"/>
    <s v="Male"/>
    <n v="176795.86057950399"/>
    <n v="0.26200024160351099"/>
    <n v="135996.815830387"/>
    <x v="4"/>
    <n v="4.5152153978074198E-2"/>
    <s v="Indexed"/>
    <n v="1934"/>
    <n v="10"/>
    <n v="4.7500000000000001E-2"/>
    <n v="0.01"/>
    <n v="0"/>
    <s v="Simple"/>
    <n v="0.1"/>
    <n v="10"/>
    <n v="1"/>
    <x v="0"/>
  </r>
  <r>
    <s v="Q"/>
    <x v="1"/>
    <s v="Male"/>
    <n v="27489.955205376998"/>
    <n v="4.0738368431650199E-2"/>
    <n v="21146.119388751598"/>
    <x v="4"/>
    <n v="7.02069995425813E-3"/>
    <s v="Fixed"/>
    <n v="1935"/>
    <n v="10"/>
    <n v="4.7500000000000001E-2"/>
    <n v="0.01"/>
    <n v="0"/>
    <s v="Simple"/>
    <n v="0.1"/>
    <n v="10"/>
    <n v="2"/>
    <x v="1"/>
  </r>
  <r>
    <s v="Q"/>
    <x v="1"/>
    <s v="Male"/>
    <n v="82469.865616131094"/>
    <n v="0.122215105294951"/>
    <n v="63438.3581662547"/>
    <x v="4"/>
    <n v="2.1062099862774401E-2"/>
    <s v="Indexed"/>
    <n v="1936"/>
    <n v="10"/>
    <n v="4.7500000000000001E-2"/>
    <n v="0.01"/>
    <n v="0"/>
    <s v="Simple"/>
    <n v="0.1"/>
    <n v="10"/>
    <n v="2"/>
    <x v="1"/>
  </r>
  <r>
    <s v="Q"/>
    <x v="1"/>
    <s v="Male"/>
    <n v="12747.2394214326"/>
    <n v="1.8890599571992201E-2"/>
    <n v="9805.5687857174198"/>
    <x v="4"/>
    <n v="3.25553616054872E-3"/>
    <s v="Fixed"/>
    <n v="1937"/>
    <n v="10"/>
    <n v="4.7500000000000001E-2"/>
    <n v="0.01"/>
    <n v="0"/>
    <s v="Simple"/>
    <n v="0.1"/>
    <n v="10"/>
    <n v="3"/>
    <x v="2"/>
  </r>
  <r>
    <s v="Q"/>
    <x v="1"/>
    <s v="Male"/>
    <n v="38241.718264297902"/>
    <n v="5.6671798715976503E-2"/>
    <n v="29416.706357152299"/>
    <x v="4"/>
    <n v="9.7666084816461704E-3"/>
    <s v="Indexed"/>
    <n v="1938"/>
    <n v="10"/>
    <n v="4.7500000000000001E-2"/>
    <n v="0.01"/>
    <n v="0"/>
    <s v="Simple"/>
    <n v="0.1"/>
    <n v="10"/>
    <n v="3"/>
    <x v="2"/>
  </r>
  <r>
    <s v="Q"/>
    <x v="1"/>
    <s v="Male"/>
    <n v="27628.691179875099"/>
    <n v="4.0943966338289201E-2"/>
    <n v="21252.839369134701"/>
    <x v="4"/>
    <n v="7.0561319381422499E-3"/>
    <s v="Fixed"/>
    <n v="1939"/>
    <n v="10"/>
    <n v="4.7500000000000001E-2"/>
    <n v="0.01"/>
    <n v="0"/>
    <s v="Simple"/>
    <n v="0.1"/>
    <n v="10"/>
    <n v="4"/>
    <x v="3"/>
  </r>
  <r>
    <s v="Q"/>
    <x v="1"/>
    <s v="Male"/>
    <n v="82886.073539625198"/>
    <n v="0.122831899014868"/>
    <n v="63758.518107404001"/>
    <x v="4"/>
    <n v="2.1168395814426699E-2"/>
    <s v="Indexed"/>
    <n v="1940"/>
    <n v="10"/>
    <n v="4.7500000000000001E-2"/>
    <n v="0.01"/>
    <n v="0"/>
    <s v="Simple"/>
    <n v="0.1"/>
    <n v="10"/>
    <n v="4"/>
    <x v="3"/>
  </r>
  <r>
    <s v="Q"/>
    <x v="1"/>
    <s v="Male"/>
    <n v="34191.472541966301"/>
    <n v="5.0669591682813001E-2"/>
    <n v="26301.132724589399"/>
    <x v="4"/>
    <n v="8.7322102898314997E-3"/>
    <s v="Fixed"/>
    <n v="1941"/>
    <n v="10"/>
    <n v="4.7500000000000001E-2"/>
    <n v="0.01"/>
    <n v="0"/>
    <s v="Simple"/>
    <n v="0.1"/>
    <n v="10"/>
    <n v="5"/>
    <x v="4"/>
  </r>
  <r>
    <s v="Q"/>
    <x v="1"/>
    <s v="Male"/>
    <n v="102574.417625899"/>
    <n v="0.15200877504843899"/>
    <n v="78903.398173768306"/>
    <x v="4"/>
    <n v="2.6196630869494499E-2"/>
    <s v="Indexed"/>
    <n v="1942"/>
    <n v="10"/>
    <n v="4.7500000000000001E-2"/>
    <n v="0.01"/>
    <n v="0"/>
    <s v="Simple"/>
    <n v="0.1"/>
    <n v="10"/>
    <n v="5"/>
    <x v="4"/>
  </r>
  <r>
    <s v="Q"/>
    <x v="1"/>
    <s v="Male"/>
    <n v="40967.170839940198"/>
    <n v="6.0710746409415699E-2"/>
    <n v="31513.208338415599"/>
    <x v="4"/>
    <n v="1.04626658098663E-2"/>
    <s v="Fixed"/>
    <n v="1943"/>
    <n v="10"/>
    <n v="4.7500000000000001E-2"/>
    <n v="0.01"/>
    <n v="0"/>
    <s v="Simple"/>
    <n v="0.1"/>
    <n v="10"/>
    <n v="6"/>
    <x v="5"/>
  </r>
  <r>
    <s v="Q"/>
    <x v="1"/>
    <s v="Male"/>
    <n v="122901.512519821"/>
    <n v="0.18213223922824701"/>
    <n v="94539.625015246696"/>
    <x v="4"/>
    <n v="3.1387997429598802E-2"/>
    <s v="Indexed"/>
    <n v="1944"/>
    <n v="10"/>
    <n v="4.7500000000000001E-2"/>
    <n v="0.01"/>
    <n v="0"/>
    <s v="Simple"/>
    <n v="0.1"/>
    <n v="10"/>
    <n v="6"/>
    <x v="5"/>
  </r>
  <r>
    <s v="Q"/>
    <x v="1"/>
    <s v="Male"/>
    <n v="47466.176062377701"/>
    <n v="7.0341859563761197E-2"/>
    <n v="36512.443124905898"/>
    <x v="4"/>
    <n v="1.2122456279767199E-2"/>
    <s v="Fixed"/>
    <n v="1945"/>
    <n v="10"/>
    <n v="4.7500000000000001E-2"/>
    <n v="0.01"/>
    <n v="0"/>
    <s v="Simple"/>
    <n v="0.1"/>
    <n v="10"/>
    <n v="7"/>
    <x v="6"/>
  </r>
  <r>
    <s v="Q"/>
    <x v="1"/>
    <s v="Male"/>
    <n v="142398.52818713299"/>
    <n v="0.21102557869128399"/>
    <n v="109537.329374718"/>
    <x v="4"/>
    <n v="3.6367368839301702E-2"/>
    <s v="Indexed"/>
    <n v="1946"/>
    <n v="10"/>
    <n v="4.7500000000000001E-2"/>
    <n v="0.01"/>
    <n v="0"/>
    <s v="Simple"/>
    <n v="0.1"/>
    <n v="10"/>
    <n v="7"/>
    <x v="6"/>
  </r>
  <r>
    <s v="Q"/>
    <x v="1"/>
    <s v="Male"/>
    <n v="53132.224612472601"/>
    <n v="7.8738583809431703E-2"/>
    <n v="40870.942009594299"/>
    <x v="4"/>
    <n v="1.35695167241835E-2"/>
    <s v="Fixed"/>
    <n v="1947"/>
    <n v="10"/>
    <n v="4.7500000000000001E-2"/>
    <n v="0.01"/>
    <n v="0"/>
    <s v="Simple"/>
    <n v="0.1"/>
    <n v="10"/>
    <n v="8"/>
    <x v="7"/>
  </r>
  <r>
    <s v="Q"/>
    <x v="1"/>
    <s v="Male"/>
    <n v="159396.673837418"/>
    <n v="0.23621575142829501"/>
    <n v="122612.82602878301"/>
    <x v="4"/>
    <n v="4.0708550172550498E-2"/>
    <s v="Indexed"/>
    <n v="1948"/>
    <n v="10"/>
    <n v="4.7500000000000001E-2"/>
    <n v="0.01"/>
    <n v="0"/>
    <s v="Simple"/>
    <n v="0.1"/>
    <n v="10"/>
    <n v="8"/>
    <x v="7"/>
  </r>
  <r>
    <s v="Q"/>
    <x v="1"/>
    <s v="Male"/>
    <n v="118302.43408275901"/>
    <n v="0.175316696954157"/>
    <n v="91001.872371352903"/>
    <x v="4"/>
    <n v="3.0213432046298502E-2"/>
    <s v="Fixed"/>
    <n v="1949"/>
    <n v="10"/>
    <n v="4.7500000000000001E-2"/>
    <n v="0.01"/>
    <n v="0"/>
    <s v="Simple"/>
    <n v="0.1"/>
    <n v="10"/>
    <n v="9"/>
    <x v="8"/>
  </r>
  <r>
    <s v="Q"/>
    <x v="1"/>
    <s v="Male"/>
    <n v="354907.30224827601"/>
    <n v="0.52595009086247102"/>
    <n v="273005.61711405899"/>
    <x v="4"/>
    <n v="9.0640296138895501E-2"/>
    <s v="Indexed"/>
    <n v="1950"/>
    <n v="10"/>
    <n v="4.7500000000000001E-2"/>
    <n v="0.01"/>
    <n v="0"/>
    <s v="Simple"/>
    <n v="0.1"/>
    <n v="10"/>
    <n v="9"/>
    <x v="8"/>
  </r>
  <r>
    <s v="Q"/>
    <x v="1"/>
    <s v="Male"/>
    <n v="101884.11340195"/>
    <n v="0.15098578801208101"/>
    <n v="78372.3949245767"/>
    <x v="4"/>
    <n v="2.6020333061902799E-2"/>
    <s v="Fixed"/>
    <n v="1951"/>
    <n v="10"/>
    <n v="4.7500000000000001E-2"/>
    <n v="0.01"/>
    <n v="0"/>
    <s v="Simple"/>
    <n v="0.1"/>
    <n v="10"/>
    <n v="10"/>
    <x v="9"/>
  </r>
  <r>
    <s v="Q"/>
    <x v="1"/>
    <s v="Male"/>
    <n v="305652.34020584897"/>
    <n v="0.45295736403624298"/>
    <n v="235117.18477373"/>
    <x v="4"/>
    <n v="7.8060999185708302E-2"/>
    <s v="Indexed"/>
    <n v="1952"/>
    <n v="10"/>
    <n v="4.7500000000000001E-2"/>
    <n v="0.01"/>
    <n v="0"/>
    <s v="Simple"/>
    <n v="0.1"/>
    <n v="10"/>
    <n v="10"/>
    <x v="9"/>
  </r>
  <r>
    <s v="Q"/>
    <x v="1"/>
    <s v="Male"/>
    <n v="200328.177354296"/>
    <n v="0.29687364112925002"/>
    <n v="154098.59796484301"/>
    <x v="4"/>
    <n v="5.1162106852499299E-2"/>
    <s v="Fixed"/>
    <n v="1953"/>
    <n v="10"/>
    <n v="4.7500000000000001E-2"/>
    <n v="0.01"/>
    <n v="0"/>
    <s v="Simple"/>
    <n v="0.1"/>
    <n v="10"/>
    <n v="12"/>
    <x v="10"/>
  </r>
  <r>
    <s v="Q"/>
    <x v="1"/>
    <s v="Male"/>
    <n v="600984.53206288698"/>
    <n v="0.89062092338775101"/>
    <n v="462295.79389452899"/>
    <x v="4"/>
    <n v="0.153486320557498"/>
    <s v="Indexed"/>
    <n v="1954"/>
    <n v="10"/>
    <n v="4.7500000000000001E-2"/>
    <n v="0.01"/>
    <n v="0"/>
    <s v="Simple"/>
    <n v="0.1"/>
    <n v="10"/>
    <n v="12"/>
    <x v="10"/>
  </r>
  <r>
    <s v="Q"/>
    <x v="1"/>
    <s v="Male"/>
    <n v="164935.33383239"/>
    <n v="0.244423693922457"/>
    <n v="126873.33371722299"/>
    <x v="4"/>
    <n v="4.2123076667149699E-2"/>
    <s v="Fixed"/>
    <n v="1955"/>
    <n v="10"/>
    <n v="4.7500000000000001E-2"/>
    <n v="0.01"/>
    <n v="0"/>
    <s v="Simple"/>
    <n v="0.1"/>
    <n v="10"/>
    <n v="15"/>
    <x v="11"/>
  </r>
  <r>
    <s v="Q"/>
    <x v="1"/>
    <s v="Male"/>
    <n v="494806.00149717001"/>
    <n v="0.73327108176736999"/>
    <n v="380620.00115166901"/>
    <x v="4"/>
    <n v="0.12636923000144901"/>
    <s v="Indexed"/>
    <n v="1956"/>
    <n v="10"/>
    <n v="4.7500000000000001E-2"/>
    <n v="0.01"/>
    <n v="0"/>
    <s v="Simple"/>
    <n v="0.1"/>
    <n v="10"/>
    <n v="15"/>
    <x v="11"/>
  </r>
  <r>
    <s v="Q"/>
    <x v="1"/>
    <s v="Male"/>
    <n v="79471.226815223301"/>
    <n v="0.117771312958726"/>
    <n v="61131.712934787101"/>
    <x v="4"/>
    <n v="2.02962731040515E-2"/>
    <s v="Fixed"/>
    <n v="1957"/>
    <n v="10"/>
    <n v="4.7500000000000001E-2"/>
    <n v="0.01"/>
    <n v="0"/>
    <s v="Simple"/>
    <n v="0.1"/>
    <n v="10"/>
    <n v="20"/>
    <x v="12"/>
  </r>
  <r>
    <s v="Q"/>
    <x v="1"/>
    <s v="Male"/>
    <n v="238413.68044567"/>
    <n v="0.35331393887617701"/>
    <n v="183395.13880436099"/>
    <x v="4"/>
    <n v="6.0888819312154598E-2"/>
    <s v="Indexed"/>
    <n v="1958"/>
    <n v="10"/>
    <n v="4.7500000000000001E-2"/>
    <n v="0.01"/>
    <n v="0"/>
    <s v="Simple"/>
    <n v="0.1"/>
    <n v="10"/>
    <n v="20"/>
    <x v="12"/>
  </r>
  <r>
    <s v="Q"/>
    <x v="1"/>
    <s v="Male"/>
    <n v="11413.2361856838"/>
    <n v="1.6913691464978599E-2"/>
    <n v="8779.4124505260097"/>
    <x v="4"/>
    <n v="2.9148431188092401E-3"/>
    <s v="Fixed"/>
    <n v="1959"/>
    <n v="10"/>
    <n v="4.7500000000000001E-2"/>
    <n v="0.01"/>
    <n v="0"/>
    <s v="Simple"/>
    <n v="0.1"/>
    <n v="10"/>
    <n v="99"/>
    <x v="13"/>
  </r>
  <r>
    <s v="Q"/>
    <x v="1"/>
    <s v="Male"/>
    <n v="34239.708557051403"/>
    <n v="5.0741074394935803E-2"/>
    <n v="26338.237351577998"/>
    <x v="4"/>
    <n v="8.7445293564277198E-3"/>
    <s v="Indexed"/>
    <n v="1960"/>
    <n v="10"/>
    <n v="4.7500000000000001E-2"/>
    <n v="0.01"/>
    <n v="0"/>
    <s v="Simple"/>
    <n v="0.1"/>
    <n v="10"/>
    <n v="99"/>
    <x v="13"/>
  </r>
  <r>
    <s v="Q"/>
    <x v="2"/>
    <s v="Female"/>
    <n v="3628.4893462648802"/>
    <n v="0.10940073712348999"/>
    <n v="2791.1456509729901"/>
    <x v="0"/>
    <n v="7.9862098669919498E-3"/>
    <s v="Fixed"/>
    <n v="1961"/>
    <n v="10"/>
    <n v="4.7500000000000001E-2"/>
    <n v="0.01"/>
    <n v="0"/>
    <s v="Simple"/>
    <n v="0.1"/>
    <n v="10"/>
    <n v="1"/>
    <x v="0"/>
  </r>
  <r>
    <s v="Q"/>
    <x v="2"/>
    <s v="Female"/>
    <n v="10885.468038794599"/>
    <n v="0.32820221137047101"/>
    <n v="8373.4369529189607"/>
    <x v="0"/>
    <n v="2.3958629600975799E-2"/>
    <s v="Indexed"/>
    <n v="1962"/>
    <n v="10"/>
    <n v="4.7500000000000001E-2"/>
    <n v="0.01"/>
    <n v="0"/>
    <s v="Simple"/>
    <n v="0.1"/>
    <n v="10"/>
    <n v="1"/>
    <x v="0"/>
  </r>
  <r>
    <s v="Q"/>
    <x v="2"/>
    <s v="Female"/>
    <n v="1937.0884945939499"/>
    <n v="5.8404170154214903E-2"/>
    <n v="1490.0680727645699"/>
    <x v="0"/>
    <n v="4.2634809620392998E-3"/>
    <s v="Fixed"/>
    <n v="1963"/>
    <n v="10"/>
    <n v="4.7500000000000001E-2"/>
    <n v="0.01"/>
    <n v="0"/>
    <s v="Simple"/>
    <n v="0.1"/>
    <n v="10"/>
    <n v="2"/>
    <x v="1"/>
  </r>
  <r>
    <s v="Q"/>
    <x v="2"/>
    <s v="Female"/>
    <n v="5811.26548378184"/>
    <n v="0.17521251046264499"/>
    <n v="4470.2042182937203"/>
    <x v="0"/>
    <n v="1.27904428861179E-2"/>
    <s v="Indexed"/>
    <n v="1964"/>
    <n v="10"/>
    <n v="4.7500000000000001E-2"/>
    <n v="0.01"/>
    <n v="0"/>
    <s v="Simple"/>
    <n v="0.1"/>
    <n v="10"/>
    <n v="2"/>
    <x v="1"/>
  </r>
  <r>
    <s v="Q"/>
    <x v="2"/>
    <s v="Female"/>
    <n v="1020.14644891327"/>
    <n v="3.07579168173409E-2"/>
    <n v="784.72803762559204"/>
    <x v="0"/>
    <n v="2.24531557312535E-3"/>
    <s v="Fixed"/>
    <n v="1965"/>
    <n v="10"/>
    <n v="4.7500000000000001E-2"/>
    <n v="0.01"/>
    <n v="0"/>
    <s v="Simple"/>
    <n v="0.1"/>
    <n v="10"/>
    <n v="3"/>
    <x v="2"/>
  </r>
  <r>
    <s v="Q"/>
    <x v="2"/>
    <s v="Female"/>
    <n v="3060.4393467398099"/>
    <n v="9.2273750452022699E-2"/>
    <n v="2354.1841128767801"/>
    <x v="0"/>
    <n v="6.7359467193760496E-3"/>
    <s v="Indexed"/>
    <n v="1966"/>
    <n v="10"/>
    <n v="4.7500000000000001E-2"/>
    <n v="0.01"/>
    <n v="0"/>
    <s v="Simple"/>
    <n v="0.1"/>
    <n v="10"/>
    <n v="3"/>
    <x v="2"/>
  </r>
  <r>
    <s v="Q"/>
    <x v="2"/>
    <s v="Female"/>
    <n v="2683.9111928603802"/>
    <n v="8.0921241556120904E-2"/>
    <n v="2064.54707143106"/>
    <x v="0"/>
    <n v="5.9072181299404504E-3"/>
    <s v="Fixed"/>
    <n v="1967"/>
    <n v="10"/>
    <n v="4.7500000000000001E-2"/>
    <n v="0.01"/>
    <n v="0"/>
    <s v="Simple"/>
    <n v="0.1"/>
    <n v="10"/>
    <n v="4"/>
    <x v="3"/>
  </r>
  <r>
    <s v="Q"/>
    <x v="2"/>
    <s v="Female"/>
    <n v="8051.7335785811301"/>
    <n v="0.24276372466836299"/>
    <n v="6193.6412142931804"/>
    <x v="0"/>
    <n v="1.7721654389821401E-2"/>
    <s v="Indexed"/>
    <n v="1968"/>
    <n v="10"/>
    <n v="4.7500000000000001E-2"/>
    <n v="0.01"/>
    <n v="0"/>
    <s v="Simple"/>
    <n v="0.1"/>
    <n v="10"/>
    <n v="4"/>
    <x v="3"/>
  </r>
  <r>
    <s v="Q"/>
    <x v="2"/>
    <s v="Female"/>
    <n v="2753.0789259220801"/>
    <n v="8.3006682702558496E-2"/>
    <n v="2117.7530199400599"/>
    <x v="0"/>
    <n v="6.0594544959707E-3"/>
    <s v="Fixed"/>
    <n v="1969"/>
    <n v="10"/>
    <n v="4.7500000000000001E-2"/>
    <n v="0.01"/>
    <n v="0"/>
    <s v="Simple"/>
    <n v="0.1"/>
    <n v="10"/>
    <n v="5"/>
    <x v="4"/>
  </r>
  <r>
    <s v="Q"/>
    <x v="2"/>
    <s v="Female"/>
    <n v="8259.2367777662494"/>
    <n v="0.249020048107675"/>
    <n v="6353.2590598201896"/>
    <x v="0"/>
    <n v="1.8178363487912099E-2"/>
    <s v="Indexed"/>
    <n v="1970"/>
    <n v="10"/>
    <n v="4.7500000000000001E-2"/>
    <n v="0.01"/>
    <n v="0"/>
    <s v="Simple"/>
    <n v="0.1"/>
    <n v="10"/>
    <n v="5"/>
    <x v="4"/>
  </r>
  <r>
    <s v="Q"/>
    <x v="2"/>
    <s v="Female"/>
    <n v="2947.8190896906599"/>
    <n v="8.8878194351273199E-2"/>
    <n v="2267.5531459158901"/>
    <x v="0"/>
    <n v="6.48807248791525E-3"/>
    <s v="Fixed"/>
    <n v="1971"/>
    <n v="10"/>
    <n v="4.7500000000000001E-2"/>
    <n v="0.01"/>
    <n v="0"/>
    <s v="Simple"/>
    <n v="0.1"/>
    <n v="10"/>
    <n v="6"/>
    <x v="5"/>
  </r>
  <r>
    <s v="Q"/>
    <x v="2"/>
    <s v="Female"/>
    <n v="8843.4572690719797"/>
    <n v="0.26663458305381998"/>
    <n v="6802.6594377476704"/>
    <x v="0"/>
    <n v="1.94642174637457E-2"/>
    <s v="Indexed"/>
    <n v="1972"/>
    <n v="10"/>
    <n v="4.7500000000000001E-2"/>
    <n v="0.01"/>
    <n v="0"/>
    <s v="Simple"/>
    <n v="0.1"/>
    <n v="10"/>
    <n v="6"/>
    <x v="5"/>
  </r>
  <r>
    <s v="Q"/>
    <x v="2"/>
    <s v="Female"/>
    <n v="3267.1892221082198"/>
    <n v="9.8507360808017405E-2"/>
    <n v="2513.2224785447802"/>
    <x v="0"/>
    <n v="7.1909977715077502E-3"/>
    <s v="Fixed"/>
    <n v="1973"/>
    <n v="10"/>
    <n v="4.7500000000000001E-2"/>
    <n v="0.01"/>
    <n v="0"/>
    <s v="Simple"/>
    <n v="0.1"/>
    <n v="10"/>
    <n v="7"/>
    <x v="6"/>
  </r>
  <r>
    <s v="Q"/>
    <x v="2"/>
    <s v="Female"/>
    <n v="9801.5676663246504"/>
    <n v="0.29552208242405198"/>
    <n v="7539.6674356343401"/>
    <x v="0"/>
    <n v="2.1572993314523298E-2"/>
    <s v="Indexed"/>
    <n v="1974"/>
    <n v="10"/>
    <n v="4.7500000000000001E-2"/>
    <n v="0.01"/>
    <n v="0"/>
    <s v="Simple"/>
    <n v="0.1"/>
    <n v="10"/>
    <n v="7"/>
    <x v="6"/>
  </r>
  <r>
    <s v="Q"/>
    <x v="2"/>
    <s v="Female"/>
    <n v="3715.9650042380499"/>
    <n v="0.112038171204006"/>
    <n v="2858.4346186446501"/>
    <x v="0"/>
    <n v="8.1787414954907506E-3"/>
    <s v="Fixed"/>
    <n v="1975"/>
    <n v="10"/>
    <n v="4.7500000000000001E-2"/>
    <n v="0.01"/>
    <n v="0"/>
    <s v="Simple"/>
    <n v="0.1"/>
    <n v="10"/>
    <n v="8"/>
    <x v="7"/>
  </r>
  <r>
    <s v="Q"/>
    <x v="2"/>
    <s v="Female"/>
    <n v="11147.8950127141"/>
    <n v="0.336114513612018"/>
    <n v="8575.3038559339602"/>
    <x v="0"/>
    <n v="2.4536224486472202E-2"/>
    <s v="Indexed"/>
    <n v="1976"/>
    <n v="10"/>
    <n v="4.7500000000000001E-2"/>
    <n v="0.01"/>
    <n v="0"/>
    <s v="Simple"/>
    <n v="0.1"/>
    <n v="10"/>
    <n v="8"/>
    <x v="7"/>
  </r>
  <r>
    <s v="Q"/>
    <x v="2"/>
    <s v="Female"/>
    <n v="4297.8396884882904"/>
    <n v="0.12958197891450801"/>
    <n v="3306.0305296063798"/>
    <x v="0"/>
    <n v="9.4594324115315001E-3"/>
    <s v="Fixed"/>
    <n v="1977"/>
    <n v="10"/>
    <n v="4.7500000000000001E-2"/>
    <n v="0.01"/>
    <n v="0"/>
    <s v="Simple"/>
    <n v="0.1"/>
    <n v="10"/>
    <n v="9"/>
    <x v="8"/>
  </r>
  <r>
    <s v="Q"/>
    <x v="2"/>
    <s v="Female"/>
    <n v="12893.5190654649"/>
    <n v="0.38874593674352198"/>
    <n v="9918.0915888191303"/>
    <x v="0"/>
    <n v="2.83782972345945E-2"/>
    <s v="Indexed"/>
    <n v="1978"/>
    <n v="10"/>
    <n v="4.7500000000000001E-2"/>
    <n v="0.01"/>
    <n v="0"/>
    <s v="Simple"/>
    <n v="0.1"/>
    <n v="10"/>
    <n v="9"/>
    <x v="8"/>
  </r>
  <r>
    <s v="Q"/>
    <x v="2"/>
    <s v="Female"/>
    <n v="5006.7540652730104"/>
    <n v="0.15095609579252001"/>
    <n v="3851.3492809792401"/>
    <x v="0"/>
    <n v="1.10197343582793E-2"/>
    <s v="Fixed"/>
    <n v="1979"/>
    <n v="10"/>
    <n v="4.7500000000000001E-2"/>
    <n v="0.01"/>
    <n v="0"/>
    <s v="Simple"/>
    <n v="0.1"/>
    <n v="10"/>
    <n v="10"/>
    <x v="9"/>
  </r>
  <r>
    <s v="Q"/>
    <x v="2"/>
    <s v="Female"/>
    <n v="15020.262195818999"/>
    <n v="0.45286828737756002"/>
    <n v="11554.0478429377"/>
    <x v="0"/>
    <n v="3.3059203074837798E-2"/>
    <s v="Indexed"/>
    <n v="1980"/>
    <n v="10"/>
    <n v="4.7500000000000001E-2"/>
    <n v="0.01"/>
    <n v="0"/>
    <s v="Simple"/>
    <n v="0.1"/>
    <n v="10"/>
    <n v="10"/>
    <x v="9"/>
  </r>
  <r>
    <s v="Q"/>
    <x v="2"/>
    <s v="Female"/>
    <n v="19544.695653699499"/>
    <n v="0.58928217980577602"/>
    <n v="15034.3812720765"/>
    <x v="0"/>
    <n v="4.3017362428693501E-2"/>
    <s v="Fixed"/>
    <n v="1981"/>
    <n v="10"/>
    <n v="4.7500000000000001E-2"/>
    <n v="0.01"/>
    <n v="0"/>
    <s v="Simple"/>
    <n v="0.1"/>
    <n v="10"/>
    <n v="12"/>
    <x v="10"/>
  </r>
  <r>
    <s v="Q"/>
    <x v="2"/>
    <s v="Female"/>
    <n v="58634.086961098503"/>
    <n v="1.7678465394173299"/>
    <n v="45103.143816229604"/>
    <x v="0"/>
    <n v="0.129052087286081"/>
    <s v="Indexed"/>
    <n v="1982"/>
    <n v="10"/>
    <n v="4.7500000000000001E-2"/>
    <n v="0.01"/>
    <n v="0"/>
    <s v="Simple"/>
    <n v="0.1"/>
    <n v="10"/>
    <n v="12"/>
    <x v="10"/>
  </r>
  <r>
    <s v="Q"/>
    <x v="2"/>
    <s v="Female"/>
    <n v="21570.4859680306"/>
    <n v="0.65036075342032695"/>
    <n v="16592.681513869698"/>
    <x v="0"/>
    <n v="4.7476073769108999E-2"/>
    <s v="Fixed"/>
    <n v="1983"/>
    <n v="10"/>
    <n v="4.7500000000000001E-2"/>
    <n v="0.01"/>
    <n v="0"/>
    <s v="Simple"/>
    <n v="0.1"/>
    <n v="10"/>
    <n v="15"/>
    <x v="11"/>
  </r>
  <r>
    <s v="Q"/>
    <x v="2"/>
    <s v="Female"/>
    <n v="64711.457904091898"/>
    <n v="1.9510822602609801"/>
    <n v="49778.044541609102"/>
    <x v="0"/>
    <n v="0.14242822130732699"/>
    <s v="Indexed"/>
    <n v="1984"/>
    <n v="10"/>
    <n v="4.7500000000000001E-2"/>
    <n v="0.01"/>
    <n v="0"/>
    <s v="Simple"/>
    <n v="0.1"/>
    <n v="10"/>
    <n v="15"/>
    <x v="11"/>
  </r>
  <r>
    <s v="Q"/>
    <x v="2"/>
    <s v="Female"/>
    <n v="21759.223457640001"/>
    <n v="0.65605128149294201"/>
    <n v="16737.864198184601"/>
    <x v="0"/>
    <n v="4.7891480032694E-2"/>
    <s v="Fixed"/>
    <n v="1985"/>
    <n v="10"/>
    <n v="4.7500000000000001E-2"/>
    <n v="0.01"/>
    <n v="0"/>
    <s v="Simple"/>
    <n v="0.1"/>
    <n v="10"/>
    <n v="20"/>
    <x v="12"/>
  </r>
  <r>
    <s v="Q"/>
    <x v="2"/>
    <s v="Female"/>
    <n v="65277.670372920104"/>
    <n v="1.96815384447883"/>
    <n v="50213.592594553898"/>
    <x v="0"/>
    <n v="0.143674440098082"/>
    <s v="Indexed"/>
    <n v="1986"/>
    <n v="10"/>
    <n v="4.7500000000000001E-2"/>
    <n v="0.01"/>
    <n v="0"/>
    <s v="Simple"/>
    <n v="0.1"/>
    <n v="10"/>
    <n v="20"/>
    <x v="12"/>
  </r>
  <r>
    <s v="Q"/>
    <x v="2"/>
    <s v="Female"/>
    <n v="19453.401420690399"/>
    <n v="0.58652961381117097"/>
    <n v="14964.1549389926"/>
    <x v="0"/>
    <n v="4.2816426216711299E-2"/>
    <s v="Fixed"/>
    <n v="1987"/>
    <n v="10"/>
    <n v="4.7500000000000001E-2"/>
    <n v="0.01"/>
    <n v="0"/>
    <s v="Simple"/>
    <n v="0.1"/>
    <n v="10"/>
    <n v="99"/>
    <x v="13"/>
  </r>
  <r>
    <s v="Q"/>
    <x v="2"/>
    <s v="Female"/>
    <n v="58360.204262071296"/>
    <n v="1.7595888414335099"/>
    <n v="44892.464816977903"/>
    <x v="0"/>
    <n v="0.128449278650134"/>
    <s v="Indexed"/>
    <n v="1988"/>
    <n v="10"/>
    <n v="4.7500000000000001E-2"/>
    <n v="0.01"/>
    <n v="0"/>
    <s v="Simple"/>
    <n v="0.1"/>
    <n v="10"/>
    <n v="99"/>
    <x v="13"/>
  </r>
  <r>
    <s v="Q"/>
    <x v="2"/>
    <s v="Female"/>
    <n v="52555.8837383379"/>
    <n v="0.39251395861680499"/>
    <n v="40427.602875644501"/>
    <x v="1"/>
    <n v="1.6617845388574901E-2"/>
    <s v="Fixed"/>
    <n v="1989"/>
    <n v="10"/>
    <n v="4.7500000000000001E-2"/>
    <n v="0.01"/>
    <n v="0"/>
    <s v="Simple"/>
    <n v="0.1"/>
    <n v="10"/>
    <n v="1"/>
    <x v="0"/>
  </r>
  <r>
    <s v="Q"/>
    <x v="2"/>
    <s v="Female"/>
    <n v="157667.65121501399"/>
    <n v="1.1775418758504199"/>
    <n v="121282.808626934"/>
    <x v="1"/>
    <n v="4.9853536165724799E-2"/>
    <s v="Indexed"/>
    <n v="1990"/>
    <n v="10"/>
    <n v="4.7500000000000001E-2"/>
    <n v="0.01"/>
    <n v="0"/>
    <s v="Simple"/>
    <n v="0.1"/>
    <n v="10"/>
    <n v="1"/>
    <x v="0"/>
  </r>
  <r>
    <s v="Q"/>
    <x v="2"/>
    <s v="Female"/>
    <n v="26283.310737707201"/>
    <n v="0.196297076737907"/>
    <n v="20217.9313366979"/>
    <x v="1"/>
    <n v="8.3106202973136992E-3"/>
    <s v="Fixed"/>
    <n v="1991"/>
    <n v="10"/>
    <n v="4.7500000000000001E-2"/>
    <n v="0.01"/>
    <n v="0"/>
    <s v="Simple"/>
    <n v="0.1"/>
    <n v="10"/>
    <n v="2"/>
    <x v="1"/>
  </r>
  <r>
    <s v="Q"/>
    <x v="2"/>
    <s v="Female"/>
    <n v="78849.932213121705"/>
    <n v="0.58889123021372203"/>
    <n v="60653.794010093603"/>
    <x v="1"/>
    <n v="2.4931860891941101E-2"/>
    <s v="Indexed"/>
    <n v="1992"/>
    <n v="10"/>
    <n v="4.7500000000000001E-2"/>
    <n v="0.01"/>
    <n v="0"/>
    <s v="Simple"/>
    <n v="0.1"/>
    <n v="10"/>
    <n v="2"/>
    <x v="1"/>
  </r>
  <r>
    <s v="Q"/>
    <x v="2"/>
    <s v="Female"/>
    <n v="13089.312701876999"/>
    <n v="9.7757616821104995E-2"/>
    <n v="10068.7020783669"/>
    <x v="1"/>
    <n v="4.13875972108962E-3"/>
    <s v="Fixed"/>
    <n v="1993"/>
    <n v="10"/>
    <n v="4.7500000000000001E-2"/>
    <n v="0.01"/>
    <n v="0"/>
    <s v="Simple"/>
    <n v="0.1"/>
    <n v="10"/>
    <n v="3"/>
    <x v="2"/>
  </r>
  <r>
    <s v="Q"/>
    <x v="2"/>
    <s v="Female"/>
    <n v="39267.938105631001"/>
    <n v="0.29327285046331503"/>
    <n v="30206.1062351008"/>
    <x v="1"/>
    <n v="1.2416279163268901E-2"/>
    <s v="Indexed"/>
    <n v="1994"/>
    <n v="10"/>
    <n v="4.7500000000000001E-2"/>
    <n v="0.01"/>
    <n v="0"/>
    <s v="Simple"/>
    <n v="0.1"/>
    <n v="10"/>
    <n v="3"/>
    <x v="2"/>
  </r>
  <r>
    <s v="Q"/>
    <x v="2"/>
    <s v="Female"/>
    <n v="33623.032610208298"/>
    <n v="0.25111383715364299"/>
    <n v="25863.871238621799"/>
    <x v="1"/>
    <n v="1.06313949584273E-2"/>
    <s v="Fixed"/>
    <n v="1995"/>
    <n v="10"/>
    <n v="4.7500000000000001E-2"/>
    <n v="0.01"/>
    <n v="0"/>
    <s v="Simple"/>
    <n v="0.1"/>
    <n v="10"/>
    <n v="4"/>
    <x v="3"/>
  </r>
  <r>
    <s v="Q"/>
    <x v="2"/>
    <s v="Female"/>
    <n v="100869.097830625"/>
    <n v="0.75334151146092998"/>
    <n v="77591.6137158653"/>
    <x v="1"/>
    <n v="3.1894184875281797E-2"/>
    <s v="Indexed"/>
    <n v="1996"/>
    <n v="10"/>
    <n v="4.7500000000000001E-2"/>
    <n v="0.01"/>
    <n v="0"/>
    <s v="Simple"/>
    <n v="0.1"/>
    <n v="10"/>
    <n v="4"/>
    <x v="3"/>
  </r>
  <r>
    <s v="Q"/>
    <x v="2"/>
    <s v="Female"/>
    <n v="33633.095160224802"/>
    <n v="0.25118898937371498"/>
    <n v="25871.611661711398"/>
    <x v="1"/>
    <n v="1.06345766745073E-2"/>
    <s v="Fixed"/>
    <n v="1997"/>
    <n v="10"/>
    <n v="4.7500000000000001E-2"/>
    <n v="0.01"/>
    <n v="0"/>
    <s v="Simple"/>
    <n v="0.1"/>
    <n v="10"/>
    <n v="5"/>
    <x v="4"/>
  </r>
  <r>
    <s v="Q"/>
    <x v="2"/>
    <s v="Female"/>
    <n v="100899.28548067401"/>
    <n v="0.75356696812114399"/>
    <n v="77614.834985134104"/>
    <x v="1"/>
    <n v="3.1903730023521697E-2"/>
    <s v="Indexed"/>
    <n v="1998"/>
    <n v="10"/>
    <n v="4.7500000000000001E-2"/>
    <n v="0.01"/>
    <n v="0"/>
    <s v="Simple"/>
    <n v="0.1"/>
    <n v="10"/>
    <n v="5"/>
    <x v="4"/>
  </r>
  <r>
    <s v="Q"/>
    <x v="2"/>
    <s v="Female"/>
    <n v="35031.111259655198"/>
    <n v="0.26163008168089602"/>
    <n v="26947.008661273201"/>
    <x v="1"/>
    <n v="1.1076620718647699E-2"/>
    <s v="Fixed"/>
    <n v="1999"/>
    <n v="10"/>
    <n v="4.7500000000000001E-2"/>
    <n v="0.01"/>
    <n v="0"/>
    <s v="Simple"/>
    <n v="0.1"/>
    <n v="10"/>
    <n v="6"/>
    <x v="5"/>
  </r>
  <r>
    <s v="Q"/>
    <x v="2"/>
    <s v="Female"/>
    <n v="105093.333778966"/>
    <n v="0.78489024504268701"/>
    <n v="80841.025983819607"/>
    <x v="1"/>
    <n v="3.3229862155943202E-2"/>
    <s v="Indexed"/>
    <n v="2000"/>
    <n v="10"/>
    <n v="4.7500000000000001E-2"/>
    <n v="0.01"/>
    <n v="0"/>
    <s v="Simple"/>
    <n v="0.1"/>
    <n v="10"/>
    <n v="6"/>
    <x v="5"/>
  </r>
  <r>
    <s v="Q"/>
    <x v="2"/>
    <s v="Female"/>
    <n v="37623.722303226299"/>
    <n v="0.28099301407743299"/>
    <n v="28941.324848635599"/>
    <x v="1"/>
    <n v="1.18963882957525E-2"/>
    <s v="Fixed"/>
    <n v="2001"/>
    <n v="10"/>
    <n v="4.7500000000000001E-2"/>
    <n v="0.01"/>
    <n v="0"/>
    <s v="Simple"/>
    <n v="0.1"/>
    <n v="10"/>
    <n v="7"/>
    <x v="6"/>
  </r>
  <r>
    <s v="Q"/>
    <x v="2"/>
    <s v="Female"/>
    <n v="112871.166909679"/>
    <n v="0.84297904223230002"/>
    <n v="86823.974545906705"/>
    <x v="1"/>
    <n v="3.5689164887257499E-2"/>
    <s v="Indexed"/>
    <n v="2002"/>
    <n v="10"/>
    <n v="4.7500000000000001E-2"/>
    <n v="0.01"/>
    <n v="0"/>
    <s v="Simple"/>
    <n v="0.1"/>
    <n v="10"/>
    <n v="7"/>
    <x v="6"/>
  </r>
  <r>
    <s v="Q"/>
    <x v="2"/>
    <s v="Female"/>
    <n v="41240.865900886201"/>
    <n v="0.30800767450007299"/>
    <n v="31723.743000681701"/>
    <x v="1"/>
    <n v="1.3040106729895E-2"/>
    <s v="Fixed"/>
    <n v="2003"/>
    <n v="10"/>
    <n v="4.7500000000000001E-2"/>
    <n v="0.01"/>
    <n v="0"/>
    <s v="Simple"/>
    <n v="0.1"/>
    <n v="10"/>
    <n v="8"/>
    <x v="7"/>
  </r>
  <r>
    <s v="Q"/>
    <x v="2"/>
    <s v="Female"/>
    <n v="123722.597702659"/>
    <n v="0.92402302350022003"/>
    <n v="95171.229002045206"/>
    <x v="1"/>
    <n v="3.9120320189684997E-2"/>
    <s v="Indexed"/>
    <n v="2004"/>
    <n v="10"/>
    <n v="4.7500000000000001E-2"/>
    <n v="0.01"/>
    <n v="0"/>
    <s v="Simple"/>
    <n v="0.1"/>
    <n v="10"/>
    <n v="8"/>
    <x v="7"/>
  </r>
  <r>
    <s v="Q"/>
    <x v="2"/>
    <s v="Female"/>
    <n v="45633.529677111597"/>
    <n v="0.34081431240693699"/>
    <n v="35102.715136239698"/>
    <x v="1"/>
    <n v="1.4429039848035299E-2"/>
    <s v="Fixed"/>
    <n v="2005"/>
    <n v="10"/>
    <n v="4.7500000000000001E-2"/>
    <n v="0.01"/>
    <n v="0"/>
    <s v="Simple"/>
    <n v="0.1"/>
    <n v="10"/>
    <n v="9"/>
    <x v="8"/>
  </r>
  <r>
    <s v="Q"/>
    <x v="2"/>
    <s v="Female"/>
    <n v="136900.589031335"/>
    <n v="1.0224429372208099"/>
    <n v="105308.14540871901"/>
    <x v="1"/>
    <n v="4.3287119544105801E-2"/>
    <s v="Indexed"/>
    <n v="2006"/>
    <n v="10"/>
    <n v="4.7500000000000001E-2"/>
    <n v="0.01"/>
    <n v="0"/>
    <s v="Simple"/>
    <n v="0.1"/>
    <n v="10"/>
    <n v="9"/>
    <x v="8"/>
  </r>
  <r>
    <s v="Q"/>
    <x v="2"/>
    <s v="Female"/>
    <n v="50374.217902655902"/>
    <n v="0.37622017317108702"/>
    <n v="38749.3983866583"/>
    <x v="1"/>
    <n v="1.5928016144576201E-2"/>
    <s v="Fixed"/>
    <n v="2007"/>
    <n v="10"/>
    <n v="4.7500000000000001E-2"/>
    <n v="0.01"/>
    <n v="0"/>
    <s v="Simple"/>
    <n v="0.1"/>
    <n v="10"/>
    <n v="10"/>
    <x v="9"/>
  </r>
  <r>
    <s v="Q"/>
    <x v="2"/>
    <s v="Female"/>
    <n v="151122.65370796801"/>
    <n v="1.12866051951326"/>
    <n v="116248.195159975"/>
    <x v="1"/>
    <n v="4.7784048433728701E-2"/>
    <s v="Indexed"/>
    <n v="2008"/>
    <n v="10"/>
    <n v="4.7500000000000001E-2"/>
    <n v="0.01"/>
    <n v="0"/>
    <s v="Simple"/>
    <n v="0.1"/>
    <n v="10"/>
    <n v="10"/>
    <x v="9"/>
  </r>
  <r>
    <s v="Q"/>
    <x v="2"/>
    <s v="Female"/>
    <n v="148685.325445797"/>
    <n v="1.1104573175768899"/>
    <n v="114373.327265997"/>
    <x v="1"/>
    <n v="4.7013380311704198E-2"/>
    <s v="Fixed"/>
    <n v="2009"/>
    <n v="10"/>
    <n v="4.7500000000000001E-2"/>
    <n v="0.01"/>
    <n v="0"/>
    <s v="Simple"/>
    <n v="0.1"/>
    <n v="10"/>
    <n v="12"/>
    <x v="10"/>
  </r>
  <r>
    <s v="Q"/>
    <x v="2"/>
    <s v="Female"/>
    <n v="446055.97633738897"/>
    <n v="3.3313719527306702"/>
    <n v="343119.98179799202"/>
    <x v="1"/>
    <n v="0.141040140935113"/>
    <s v="Indexed"/>
    <n v="2010"/>
    <n v="10"/>
    <n v="4.7500000000000001E-2"/>
    <n v="0.01"/>
    <n v="0"/>
    <s v="Simple"/>
    <n v="0.1"/>
    <n v="10"/>
    <n v="12"/>
    <x v="10"/>
  </r>
  <r>
    <s v="Q"/>
    <x v="2"/>
    <s v="Female"/>
    <n v="147383.01809568901"/>
    <n v="1.10073102668487"/>
    <n v="113371.552381299"/>
    <x v="1"/>
    <n v="4.6601598782156799E-2"/>
    <s v="Fixed"/>
    <n v="2011"/>
    <n v="10"/>
    <n v="4.7500000000000001E-2"/>
    <n v="0.01"/>
    <n v="0"/>
    <s v="Simple"/>
    <n v="0.1"/>
    <n v="10"/>
    <n v="15"/>
    <x v="11"/>
  </r>
  <r>
    <s v="Q"/>
    <x v="2"/>
    <s v="Female"/>
    <n v="442149.05428706697"/>
    <n v="3.3021930800546002"/>
    <n v="340114.65714389703"/>
    <x v="1"/>
    <n v="0.13980479634647"/>
    <s v="Indexed"/>
    <n v="2012"/>
    <n v="10"/>
    <n v="4.7500000000000001E-2"/>
    <n v="0.01"/>
    <n v="0"/>
    <s v="Simple"/>
    <n v="0.1"/>
    <n v="10"/>
    <n v="15"/>
    <x v="11"/>
  </r>
  <r>
    <s v="Q"/>
    <x v="2"/>
    <s v="Female"/>
    <n v="93961.318953865004"/>
    <n v="0.70175072011079498"/>
    <n v="72277.937656819195"/>
    <x v="1"/>
    <n v="2.9709987917925298E-2"/>
    <s v="Fixed"/>
    <n v="2013"/>
    <n v="10"/>
    <n v="4.7500000000000001E-2"/>
    <n v="0.01"/>
    <n v="0"/>
    <s v="Simple"/>
    <n v="0.1"/>
    <n v="10"/>
    <n v="20"/>
    <x v="12"/>
  </r>
  <r>
    <s v="Q"/>
    <x v="2"/>
    <s v="Female"/>
    <n v="281883.95686159498"/>
    <n v="2.1052521603323799"/>
    <n v="216833.81297045801"/>
    <x v="1"/>
    <n v="8.9129963753775798E-2"/>
    <s v="Indexed"/>
    <n v="2014"/>
    <n v="10"/>
    <n v="4.7500000000000001E-2"/>
    <n v="0.01"/>
    <n v="0"/>
    <s v="Simple"/>
    <n v="0.1"/>
    <n v="10"/>
    <n v="20"/>
    <x v="12"/>
  </r>
  <r>
    <s v="Q"/>
    <x v="2"/>
    <s v="Female"/>
    <n v="31536.556798878901"/>
    <n v="0.23553097902227699"/>
    <n v="24258.889845291498"/>
    <x v="1"/>
    <n v="9.9716642113942492E-3"/>
    <s v="Fixed"/>
    <n v="2015"/>
    <n v="10"/>
    <n v="4.7500000000000001E-2"/>
    <n v="0.01"/>
    <n v="0"/>
    <s v="Simple"/>
    <n v="0.1"/>
    <n v="10"/>
    <n v="99"/>
    <x v="13"/>
  </r>
  <r>
    <s v="Q"/>
    <x v="2"/>
    <s v="Female"/>
    <n v="94609.670396636793"/>
    <n v="0.70659293706683102"/>
    <n v="72776.669535874404"/>
    <x v="1"/>
    <n v="2.9914992634182801E-2"/>
    <s v="Indexed"/>
    <n v="2016"/>
    <n v="10"/>
    <n v="4.7500000000000001E-2"/>
    <n v="0.01"/>
    <n v="0"/>
    <s v="Simple"/>
    <n v="0.1"/>
    <n v="10"/>
    <n v="99"/>
    <x v="13"/>
  </r>
  <r>
    <s v="Q"/>
    <x v="2"/>
    <s v="Female"/>
    <n v="112978.635936173"/>
    <n v="0.40126618374401302"/>
    <n v="86906.643027825194"/>
    <x v="2"/>
    <n v="2.29459293200324E-2"/>
    <s v="Fixed"/>
    <n v="2017"/>
    <n v="10"/>
    <n v="4.7500000000000001E-2"/>
    <n v="0.01"/>
    <n v="0"/>
    <s v="Simple"/>
    <n v="0.1"/>
    <n v="10"/>
    <n v="1"/>
    <x v="0"/>
  </r>
  <r>
    <s v="Q"/>
    <x v="2"/>
    <s v="Female"/>
    <n v="338935.90780851798"/>
    <n v="1.2037985512320399"/>
    <n v="260719.92908347599"/>
    <x v="2"/>
    <n v="6.8837787960097194E-2"/>
    <s v="Indexed"/>
    <n v="2018"/>
    <n v="10"/>
    <n v="4.7500000000000001E-2"/>
    <n v="0.01"/>
    <n v="0"/>
    <s v="Simple"/>
    <n v="0.1"/>
    <n v="10"/>
    <n v="1"/>
    <x v="0"/>
  </r>
  <r>
    <s v="Q"/>
    <x v="2"/>
    <s v="Female"/>
    <n v="52140.6841652277"/>
    <n v="0.18518805063820101"/>
    <n v="40108.218588636701"/>
    <x v="2"/>
    <n v="1.05897583524496E-2"/>
    <s v="Fixed"/>
    <n v="2019"/>
    <n v="10"/>
    <n v="4.7500000000000001E-2"/>
    <n v="0.01"/>
    <n v="0"/>
    <s v="Simple"/>
    <n v="0.1"/>
    <n v="10"/>
    <n v="2"/>
    <x v="1"/>
  </r>
  <r>
    <s v="Q"/>
    <x v="2"/>
    <s v="Female"/>
    <n v="156422.05249568299"/>
    <n v="0.55556415191460295"/>
    <n v="120324.65576591001"/>
    <x v="2"/>
    <n v="3.1769275057348799E-2"/>
    <s v="Indexed"/>
    <n v="2020"/>
    <n v="10"/>
    <n v="4.7500000000000001E-2"/>
    <n v="0.01"/>
    <n v="0"/>
    <s v="Simple"/>
    <n v="0.1"/>
    <n v="10"/>
    <n v="2"/>
    <x v="1"/>
  </r>
  <r>
    <s v="Q"/>
    <x v="2"/>
    <s v="Female"/>
    <n v="24134.8148587623"/>
    <n v="8.5719613920769197E-2"/>
    <n v="18565.242199047902"/>
    <x v="2"/>
    <n v="4.9017741390867502E-3"/>
    <s v="Fixed"/>
    <n v="2021"/>
    <n v="10"/>
    <n v="4.7500000000000001E-2"/>
    <n v="0.01"/>
    <n v="0"/>
    <s v="Simple"/>
    <n v="0.1"/>
    <n v="10"/>
    <n v="3"/>
    <x v="2"/>
  </r>
  <r>
    <s v="Q"/>
    <x v="2"/>
    <s v="Female"/>
    <n v="72404.444576287002"/>
    <n v="0.25715884176230802"/>
    <n v="55695.726597143803"/>
    <x v="2"/>
    <n v="1.47053224172602E-2"/>
    <s v="Indexed"/>
    <n v="2022"/>
    <n v="10"/>
    <n v="4.7500000000000001E-2"/>
    <n v="0.01"/>
    <n v="0"/>
    <s v="Simple"/>
    <n v="0.1"/>
    <n v="10"/>
    <n v="3"/>
    <x v="2"/>
  </r>
  <r>
    <s v="Q"/>
    <x v="2"/>
    <s v="Female"/>
    <n v="61297.525541945797"/>
    <n v="0.21771040111569101"/>
    <n v="47151.942724573702"/>
    <x v="2"/>
    <n v="1.24495102717738E-2"/>
    <s v="Fixed"/>
    <n v="2023"/>
    <n v="10"/>
    <n v="4.7500000000000001E-2"/>
    <n v="0.01"/>
    <n v="0"/>
    <s v="Simple"/>
    <n v="0.1"/>
    <n v="10"/>
    <n v="4"/>
    <x v="3"/>
  </r>
  <r>
    <s v="Q"/>
    <x v="2"/>
    <s v="Female"/>
    <n v="183892.57662583701"/>
    <n v="0.65313120334707297"/>
    <n v="141455.82817372101"/>
    <x v="2"/>
    <n v="3.7348530815321301E-2"/>
    <s v="Indexed"/>
    <n v="2024"/>
    <n v="10"/>
    <n v="4.7500000000000001E-2"/>
    <n v="0.01"/>
    <n v="0"/>
    <s v="Simple"/>
    <n v="0.1"/>
    <n v="10"/>
    <n v="4"/>
    <x v="3"/>
  </r>
  <r>
    <s v="Q"/>
    <x v="2"/>
    <s v="Female"/>
    <n v="60590.284540171102"/>
    <n v="0.21519849348450201"/>
    <n v="46607.911184746998"/>
    <x v="2"/>
    <n v="1.2305869822369499E-2"/>
    <s v="Fixed"/>
    <n v="2025"/>
    <n v="10"/>
    <n v="4.7500000000000001E-2"/>
    <n v="0.01"/>
    <n v="0"/>
    <s v="Simple"/>
    <n v="0.1"/>
    <n v="10"/>
    <n v="5"/>
    <x v="4"/>
  </r>
  <r>
    <s v="Q"/>
    <x v="2"/>
    <s v="Female"/>
    <n v="181770.85362051299"/>
    <n v="0.64559548045350501"/>
    <n v="139823.73355424099"/>
    <x v="2"/>
    <n v="3.6917609467108502E-2"/>
    <s v="Indexed"/>
    <n v="2026"/>
    <n v="10"/>
    <n v="4.7500000000000001E-2"/>
    <n v="0.01"/>
    <n v="0"/>
    <s v="Simple"/>
    <n v="0.1"/>
    <n v="10"/>
    <n v="5"/>
    <x v="4"/>
  </r>
  <r>
    <s v="Q"/>
    <x v="2"/>
    <s v="Female"/>
    <n v="62290.4869750539"/>
    <n v="0.22123710190798401"/>
    <n v="47915.759211579898"/>
    <x v="2"/>
    <n v="1.2651180460768499E-2"/>
    <s v="Fixed"/>
    <n v="2027"/>
    <n v="10"/>
    <n v="4.7500000000000001E-2"/>
    <n v="0.01"/>
    <n v="0"/>
    <s v="Simple"/>
    <n v="0.1"/>
    <n v="10"/>
    <n v="6"/>
    <x v="5"/>
  </r>
  <r>
    <s v="Q"/>
    <x v="2"/>
    <s v="Female"/>
    <n v="186871.46092516201"/>
    <n v="0.66371130572395098"/>
    <n v="143747.27763473999"/>
    <x v="2"/>
    <n v="3.79535413823055E-2"/>
    <s v="Indexed"/>
    <n v="2028"/>
    <n v="10"/>
    <n v="4.7500000000000001E-2"/>
    <n v="0.01"/>
    <n v="0"/>
    <s v="Simple"/>
    <n v="0.1"/>
    <n v="10"/>
    <n v="6"/>
    <x v="5"/>
  </r>
  <r>
    <s v="Q"/>
    <x v="2"/>
    <s v="Female"/>
    <n v="65915.855400850705"/>
    <n v="0.234113321742213"/>
    <n v="50704.504154500602"/>
    <x v="2"/>
    <n v="1.3387491772797499E-2"/>
    <s v="Fixed"/>
    <n v="2029"/>
    <n v="10"/>
    <n v="4.7500000000000001E-2"/>
    <n v="0.01"/>
    <n v="0"/>
    <s v="Simple"/>
    <n v="0.1"/>
    <n v="10"/>
    <n v="7"/>
    <x v="6"/>
  </r>
  <r>
    <s v="Q"/>
    <x v="2"/>
    <s v="Female"/>
    <n v="197747.566202552"/>
    <n v="0.70233996522664"/>
    <n v="152113.512463502"/>
    <x v="2"/>
    <n v="4.0162475318392503E-2"/>
    <s v="Indexed"/>
    <n v="2030"/>
    <n v="10"/>
    <n v="4.7500000000000001E-2"/>
    <n v="0.01"/>
    <n v="0"/>
    <s v="Simple"/>
    <n v="0.1"/>
    <n v="10"/>
    <n v="7"/>
    <x v="6"/>
  </r>
  <r>
    <s v="Q"/>
    <x v="2"/>
    <s v="Female"/>
    <n v="71011.926459824201"/>
    <n v="0.25221303563040198"/>
    <n v="54624.558815249402"/>
    <x v="2"/>
    <n v="1.44225023777683E-2"/>
    <s v="Fixed"/>
    <n v="2031"/>
    <n v="10"/>
    <n v="4.7500000000000001E-2"/>
    <n v="0.01"/>
    <n v="0"/>
    <s v="Simple"/>
    <n v="0.1"/>
    <n v="10"/>
    <n v="8"/>
    <x v="7"/>
  </r>
  <r>
    <s v="Q"/>
    <x v="2"/>
    <s v="Female"/>
    <n v="213035.77937947301"/>
    <n v="0.75663910689120695"/>
    <n v="163873.67644574799"/>
    <x v="2"/>
    <n v="4.3267507133304801E-2"/>
    <s v="Indexed"/>
    <n v="2032"/>
    <n v="10"/>
    <n v="4.7500000000000001E-2"/>
    <n v="0.01"/>
    <n v="0"/>
    <s v="Simple"/>
    <n v="0.1"/>
    <n v="10"/>
    <n v="8"/>
    <x v="7"/>
  </r>
  <r>
    <s v="Q"/>
    <x v="2"/>
    <s v="Female"/>
    <n v="76968.516036683504"/>
    <n v="0.273369052852862"/>
    <n v="59206.550797448901"/>
    <x v="2"/>
    <n v="1.5632284052741498E-2"/>
    <s v="Fixed"/>
    <n v="2033"/>
    <n v="10"/>
    <n v="4.7500000000000001E-2"/>
    <n v="0.01"/>
    <n v="0"/>
    <s v="Simple"/>
    <n v="0.1"/>
    <n v="10"/>
    <n v="9"/>
    <x v="8"/>
  </r>
  <r>
    <s v="Q"/>
    <x v="2"/>
    <s v="Female"/>
    <n v="230905.54811005099"/>
    <n v="0.82010715855858696"/>
    <n v="177619.65239234699"/>
    <x v="2"/>
    <n v="4.6896852158224499E-2"/>
    <s v="Indexed"/>
    <n v="2034"/>
    <n v="10"/>
    <n v="4.7500000000000001E-2"/>
    <n v="0.01"/>
    <n v="0"/>
    <s v="Simple"/>
    <n v="0.1"/>
    <n v="10"/>
    <n v="9"/>
    <x v="8"/>
  </r>
  <r>
    <s v="Q"/>
    <x v="2"/>
    <s v="Female"/>
    <n v="82869.758052088699"/>
    <n v="0.29432849215968199"/>
    <n v="63745.967732375997"/>
    <x v="2"/>
    <n v="1.6830824653483002E-2"/>
    <s v="Fixed"/>
    <n v="2035"/>
    <n v="10"/>
    <n v="4.7500000000000001E-2"/>
    <n v="0.01"/>
    <n v="0"/>
    <s v="Simple"/>
    <n v="0.1"/>
    <n v="10"/>
    <n v="10"/>
    <x v="9"/>
  </r>
  <r>
    <s v="Q"/>
    <x v="2"/>
    <s v="Female"/>
    <n v="248609.27415626601"/>
    <n v="0.88298547647904602"/>
    <n v="191237.90319712801"/>
    <x v="2"/>
    <n v="5.0492473960449001E-2"/>
    <s v="Indexed"/>
    <n v="2036"/>
    <n v="10"/>
    <n v="4.7500000000000001E-2"/>
    <n v="0.01"/>
    <n v="0"/>
    <s v="Simple"/>
    <n v="0.1"/>
    <n v="10"/>
    <n v="10"/>
    <x v="9"/>
  </r>
  <r>
    <s v="Q"/>
    <x v="2"/>
    <s v="Female"/>
    <n v="219689.68133226701"/>
    <n v="0.78027176824776001"/>
    <n v="168992.06256328299"/>
    <x v="2"/>
    <n v="4.4618912756554802E-2"/>
    <s v="Fixed"/>
    <n v="2037"/>
    <n v="10"/>
    <n v="4.7500000000000001E-2"/>
    <n v="0.01"/>
    <n v="0"/>
    <s v="Simple"/>
    <n v="0.1"/>
    <n v="10"/>
    <n v="12"/>
    <x v="10"/>
  </r>
  <r>
    <s v="Q"/>
    <x v="2"/>
    <s v="Female"/>
    <n v="659069.04399680195"/>
    <n v="2.34081530474328"/>
    <n v="506976.18768984801"/>
    <x v="2"/>
    <n v="0.13385673826966399"/>
    <s v="Indexed"/>
    <n v="2038"/>
    <n v="10"/>
    <n v="4.7500000000000001E-2"/>
    <n v="0.01"/>
    <n v="0"/>
    <s v="Simple"/>
    <n v="0.1"/>
    <n v="10"/>
    <n v="12"/>
    <x v="10"/>
  </r>
  <r>
    <s v="Q"/>
    <x v="2"/>
    <s v="Female"/>
    <n v="207026.06099139201"/>
    <n v="0.73529439208757297"/>
    <n v="159250.81614722501"/>
    <x v="2"/>
    <n v="4.2046935011650799E-2"/>
    <s v="Fixed"/>
    <n v="2039"/>
    <n v="10"/>
    <n v="4.7500000000000001E-2"/>
    <n v="0.01"/>
    <n v="0"/>
    <s v="Simple"/>
    <n v="0.1"/>
    <n v="10"/>
    <n v="15"/>
    <x v="11"/>
  </r>
  <r>
    <s v="Q"/>
    <x v="2"/>
    <s v="Female"/>
    <n v="621078.18297417695"/>
    <n v="2.20588317626272"/>
    <n v="477752.44844167499"/>
    <x v="2"/>
    <n v="0.12614080503495201"/>
    <s v="Indexed"/>
    <n v="2040"/>
    <n v="10"/>
    <n v="4.7500000000000001E-2"/>
    <n v="0.01"/>
    <n v="0"/>
    <s v="Simple"/>
    <n v="0.1"/>
    <n v="10"/>
    <n v="15"/>
    <x v="11"/>
  </r>
  <r>
    <s v="Q"/>
    <x v="2"/>
    <s v="Female"/>
    <n v="108496.573699774"/>
    <n v="0.38534724478710503"/>
    <n v="83458.902845980207"/>
    <x v="2"/>
    <n v="2.20356237349792E-2"/>
    <s v="Fixed"/>
    <n v="2041"/>
    <n v="10"/>
    <n v="4.7500000000000001E-2"/>
    <n v="0.01"/>
    <n v="0"/>
    <s v="Simple"/>
    <n v="0.1"/>
    <n v="10"/>
    <n v="20"/>
    <x v="12"/>
  </r>
  <r>
    <s v="Q"/>
    <x v="2"/>
    <s v="Female"/>
    <n v="325489.72109932301"/>
    <n v="1.1560417343613101"/>
    <n v="250376.70853794101"/>
    <x v="2"/>
    <n v="6.6106871204937703E-2"/>
    <s v="Indexed"/>
    <n v="2042"/>
    <n v="10"/>
    <n v="4.7500000000000001E-2"/>
    <n v="0.01"/>
    <n v="0"/>
    <s v="Simple"/>
    <n v="0.1"/>
    <n v="10"/>
    <n v="20"/>
    <x v="12"/>
  </r>
  <r>
    <s v="Q"/>
    <x v="2"/>
    <s v="Female"/>
    <n v="25511.6219489623"/>
    <n v="9.0609619205913303E-2"/>
    <n v="19624.324576124902"/>
    <x v="2"/>
    <n v="5.1814032735444902E-3"/>
    <s v="Fixed"/>
    <n v="2043"/>
    <n v="10"/>
    <n v="4.7500000000000001E-2"/>
    <n v="0.01"/>
    <n v="0"/>
    <s v="Simple"/>
    <n v="0.1"/>
    <n v="10"/>
    <n v="99"/>
    <x v="13"/>
  </r>
  <r>
    <s v="Q"/>
    <x v="2"/>
    <s v="Female"/>
    <n v="76534.865846886998"/>
    <n v="0.27182885761774001"/>
    <n v="58872.9737283746"/>
    <x v="2"/>
    <n v="1.55442098206335E-2"/>
    <s v="Indexed"/>
    <n v="2044"/>
    <n v="10"/>
    <n v="4.7500000000000001E-2"/>
    <n v="0.01"/>
    <n v="0"/>
    <s v="Simple"/>
    <n v="0.1"/>
    <n v="10"/>
    <n v="99"/>
    <x v="13"/>
  </r>
  <r>
    <s v="Q"/>
    <x v="2"/>
    <s v="Female"/>
    <n v="15941.949565962401"/>
    <n v="0.22565501764439999"/>
    <n v="12263.0381276634"/>
    <x v="3"/>
    <n v="1.25367646533209E-2"/>
    <s v="Fixed"/>
    <n v="2045"/>
    <n v="10"/>
    <n v="4.7500000000000001E-2"/>
    <n v="0.01"/>
    <n v="0"/>
    <s v="Simple"/>
    <n v="0.1"/>
    <n v="10"/>
    <n v="1"/>
    <x v="0"/>
  </r>
  <r>
    <s v="Q"/>
    <x v="2"/>
    <s v="Female"/>
    <n v="47825.848697887202"/>
    <n v="0.67696505293319997"/>
    <n v="36789.114382990098"/>
    <x v="3"/>
    <n v="3.7610293959962598E-2"/>
    <s v="Indexed"/>
    <n v="2046"/>
    <n v="10"/>
    <n v="4.7500000000000001E-2"/>
    <n v="0.01"/>
    <n v="0"/>
    <s v="Simple"/>
    <n v="0.1"/>
    <n v="10"/>
    <n v="1"/>
    <x v="0"/>
  </r>
  <r>
    <s v="Q"/>
    <x v="2"/>
    <s v="Female"/>
    <n v="8252.3582600964"/>
    <n v="0.11681043407425599"/>
    <n v="6347.9678923818501"/>
    <x v="3"/>
    <n v="6.48966256690522E-3"/>
    <s v="Fixed"/>
    <n v="2047"/>
    <n v="10"/>
    <n v="4.7500000000000001E-2"/>
    <n v="0.01"/>
    <n v="0"/>
    <s v="Simple"/>
    <n v="0.1"/>
    <n v="10"/>
    <n v="2"/>
    <x v="1"/>
  </r>
  <r>
    <s v="Q"/>
    <x v="2"/>
    <s v="Female"/>
    <n v="24757.0747802892"/>
    <n v="0.35043130222276803"/>
    <n v="19043.903677145499"/>
    <x v="3"/>
    <n v="1.9468987700715701E-2"/>
    <s v="Indexed"/>
    <n v="2048"/>
    <n v="10"/>
    <n v="4.7500000000000001E-2"/>
    <n v="0.01"/>
    <n v="0"/>
    <s v="Simple"/>
    <n v="0.1"/>
    <n v="10"/>
    <n v="2"/>
    <x v="1"/>
  </r>
  <r>
    <s v="Q"/>
    <x v="2"/>
    <s v="Female"/>
    <n v="4234.7992453555298"/>
    <n v="5.9942712431577297E-2"/>
    <n v="3257.5378810427101"/>
    <x v="3"/>
    <n v="3.3302502478390001E-3"/>
    <s v="Fixed"/>
    <n v="2049"/>
    <n v="10"/>
    <n v="4.7500000000000001E-2"/>
    <n v="0.01"/>
    <n v="0"/>
    <s v="Simple"/>
    <n v="0.1"/>
    <n v="10"/>
    <n v="3"/>
    <x v="2"/>
  </r>
  <r>
    <s v="Q"/>
    <x v="2"/>
    <s v="Female"/>
    <n v="12704.397736066599"/>
    <n v="0.17982813729473199"/>
    <n v="9772.6136431281393"/>
    <x v="3"/>
    <n v="9.9907507435169993E-3"/>
    <s v="Indexed"/>
    <n v="2050"/>
    <n v="10"/>
    <n v="4.7500000000000001E-2"/>
    <n v="0.01"/>
    <n v="0"/>
    <s v="Simple"/>
    <n v="0.1"/>
    <n v="10"/>
    <n v="3"/>
    <x v="2"/>
  </r>
  <r>
    <s v="Q"/>
    <x v="2"/>
    <s v="Female"/>
    <n v="10993.991665383001"/>
    <n v="0.15561769110920101"/>
    <n v="8456.9166656792495"/>
    <x v="3"/>
    <n v="8.6456857449703998E-3"/>
    <s v="Fixed"/>
    <n v="2051"/>
    <n v="10"/>
    <n v="4.7500000000000001E-2"/>
    <n v="0.01"/>
    <n v="0"/>
    <s v="Simple"/>
    <n v="0.1"/>
    <n v="10"/>
    <n v="4"/>
    <x v="3"/>
  </r>
  <r>
    <s v="Q"/>
    <x v="2"/>
    <s v="Female"/>
    <n v="32981.974996149103"/>
    <n v="0.46685307332760201"/>
    <n v="25370.749997037699"/>
    <x v="3"/>
    <n v="2.5937057234911201E-2"/>
    <s v="Indexed"/>
    <n v="2052"/>
    <n v="10"/>
    <n v="4.7500000000000001E-2"/>
    <n v="0.01"/>
    <n v="0"/>
    <s v="Simple"/>
    <n v="0.1"/>
    <n v="10"/>
    <n v="4"/>
    <x v="3"/>
  </r>
  <r>
    <s v="Q"/>
    <x v="2"/>
    <s v="Female"/>
    <n v="11120.4746343773"/>
    <n v="0.157408031524093"/>
    <n v="8554.2112572132792"/>
    <x v="3"/>
    <n v="8.7451520748802504E-3"/>
    <s v="Fixed"/>
    <n v="2053"/>
    <n v="10"/>
    <n v="4.7500000000000001E-2"/>
    <n v="0.01"/>
    <n v="0"/>
    <s v="Simple"/>
    <n v="0.1"/>
    <n v="10"/>
    <n v="5"/>
    <x v="4"/>
  </r>
  <r>
    <s v="Q"/>
    <x v="2"/>
    <s v="Female"/>
    <n v="33361.423903131799"/>
    <n v="0.47222409457227799"/>
    <n v="25662.633771639801"/>
    <x v="3"/>
    <n v="2.62354562246408E-2"/>
    <s v="Indexed"/>
    <n v="2054"/>
    <n v="10"/>
    <n v="4.7500000000000001E-2"/>
    <n v="0.01"/>
    <n v="0"/>
    <s v="Simple"/>
    <n v="0.1"/>
    <n v="10"/>
    <n v="5"/>
    <x v="4"/>
  </r>
  <r>
    <s v="Q"/>
    <x v="2"/>
    <s v="Female"/>
    <n v="11725.2128861854"/>
    <n v="0.16596797711402"/>
    <n v="9019.3945278349092"/>
    <x v="3"/>
    <n v="9.2207188246312497E-3"/>
    <s v="Fixed"/>
    <n v="2055"/>
    <n v="10"/>
    <n v="4.7500000000000001E-2"/>
    <n v="0.01"/>
    <n v="0"/>
    <s v="Simple"/>
    <n v="0.1"/>
    <n v="10"/>
    <n v="6"/>
    <x v="5"/>
  </r>
  <r>
    <s v="Q"/>
    <x v="2"/>
    <s v="Female"/>
    <n v="35175.6386585562"/>
    <n v="0.49790393134206001"/>
    <n v="27058.183583504699"/>
    <x v="3"/>
    <n v="2.7662156473893699E-2"/>
    <s v="Indexed"/>
    <n v="2056"/>
    <n v="10"/>
    <n v="4.7500000000000001E-2"/>
    <n v="0.01"/>
    <n v="0"/>
    <s v="Simple"/>
    <n v="0.1"/>
    <n v="10"/>
    <n v="6"/>
    <x v="5"/>
  </r>
  <r>
    <s v="Q"/>
    <x v="2"/>
    <s v="Female"/>
    <n v="12769.444221854301"/>
    <n v="0.180748856924249"/>
    <n v="9822.6494014264208"/>
    <x v="3"/>
    <n v="1.0041903363243501E-2"/>
    <s v="Fixed"/>
    <n v="2057"/>
    <n v="10"/>
    <n v="4.7500000000000001E-2"/>
    <n v="0.01"/>
    <n v="0"/>
    <s v="Simple"/>
    <n v="0.1"/>
    <n v="10"/>
    <n v="7"/>
    <x v="6"/>
  </r>
  <r>
    <s v="Q"/>
    <x v="2"/>
    <s v="Female"/>
    <n v="38308.332665563001"/>
    <n v="0.54224657077274596"/>
    <n v="29467.948204279299"/>
    <x v="3"/>
    <n v="3.0125710089730501E-2"/>
    <s v="Indexed"/>
    <n v="2058"/>
    <n v="10"/>
    <n v="4.7500000000000001E-2"/>
    <n v="0.01"/>
    <n v="0"/>
    <s v="Simple"/>
    <n v="0.1"/>
    <n v="10"/>
    <n v="7"/>
    <x v="6"/>
  </r>
  <r>
    <s v="Q"/>
    <x v="2"/>
    <s v="Female"/>
    <n v="14227.1154745983"/>
    <n v="0.20138189373675799"/>
    <n v="10943.934980460201"/>
    <x v="3"/>
    <n v="1.11882174550018E-2"/>
    <s v="Fixed"/>
    <n v="2059"/>
    <n v="10"/>
    <n v="4.7500000000000001E-2"/>
    <n v="0.01"/>
    <n v="0"/>
    <s v="Simple"/>
    <n v="0.1"/>
    <n v="10"/>
    <n v="8"/>
    <x v="7"/>
  </r>
  <r>
    <s v="Q"/>
    <x v="2"/>
    <s v="Female"/>
    <n v="42681.346423794799"/>
    <n v="0.60414568121027301"/>
    <n v="32831.8049413806"/>
    <x v="3"/>
    <n v="3.3564652365005297E-2"/>
    <s v="Indexed"/>
    <n v="2060"/>
    <n v="10"/>
    <n v="4.7500000000000001E-2"/>
    <n v="0.01"/>
    <n v="0"/>
    <s v="Simple"/>
    <n v="0.1"/>
    <n v="10"/>
    <n v="8"/>
    <x v="7"/>
  </r>
  <r>
    <s v="Q"/>
    <x v="2"/>
    <s v="Female"/>
    <n v="16052.534901799299"/>
    <n v="0.22722033033129699"/>
    <n v="12348.1037706148"/>
    <x v="3"/>
    <n v="1.2623729069044199E-2"/>
    <s v="Fixed"/>
    <n v="2061"/>
    <n v="10"/>
    <n v="4.7500000000000001E-2"/>
    <n v="0.01"/>
    <n v="0"/>
    <s v="Simple"/>
    <n v="0.1"/>
    <n v="10"/>
    <n v="9"/>
    <x v="8"/>
  </r>
  <r>
    <s v="Q"/>
    <x v="2"/>
    <s v="Female"/>
    <n v="48157.604705397804"/>
    <n v="0.68166099099389199"/>
    <n v="37044.311311844402"/>
    <x v="3"/>
    <n v="3.78711872071327E-2"/>
    <s v="Indexed"/>
    <n v="2062"/>
    <n v="10"/>
    <n v="4.7500000000000001E-2"/>
    <n v="0.01"/>
    <n v="0"/>
    <s v="Simple"/>
    <n v="0.1"/>
    <n v="10"/>
    <n v="9"/>
    <x v="8"/>
  </r>
  <r>
    <s v="Q"/>
    <x v="2"/>
    <s v="Female"/>
    <n v="18144.445785124401"/>
    <n v="0.256830898683308"/>
    <n v="13957.265988557199"/>
    <x v="3"/>
    <n v="1.4268809823531301E-2"/>
    <s v="Fixed"/>
    <n v="2063"/>
    <n v="10"/>
    <n v="4.7500000000000001E-2"/>
    <n v="0.01"/>
    <n v="0"/>
    <s v="Simple"/>
    <n v="0.1"/>
    <n v="10"/>
    <n v="10"/>
    <x v="9"/>
  </r>
  <r>
    <s v="Q"/>
    <x v="2"/>
    <s v="Female"/>
    <n v="54433.3373553731"/>
    <n v="0.77049269604992399"/>
    <n v="41871.797965671598"/>
    <x v="3"/>
    <n v="4.28064294705938E-2"/>
    <s v="Indexed"/>
    <n v="2064"/>
    <n v="10"/>
    <n v="4.7500000000000001E-2"/>
    <n v="0.01"/>
    <n v="0"/>
    <s v="Simple"/>
    <n v="0.1"/>
    <n v="10"/>
    <n v="10"/>
    <x v="9"/>
  </r>
  <r>
    <s v="Q"/>
    <x v="2"/>
    <s v="Female"/>
    <n v="59254.857632264997"/>
    <n v="0.83874032402372301"/>
    <n v="45580.659717126902"/>
    <x v="3"/>
    <n v="4.6598077708627797E-2"/>
    <s v="Fixed"/>
    <n v="2065"/>
    <n v="10"/>
    <n v="4.7500000000000001E-2"/>
    <n v="0.01"/>
    <n v="0"/>
    <s v="Simple"/>
    <n v="0.1"/>
    <n v="10"/>
    <n v="12"/>
    <x v="10"/>
  </r>
  <r>
    <s v="Q"/>
    <x v="2"/>
    <s v="Female"/>
    <n v="177764.572896795"/>
    <n v="2.5162209720711699"/>
    <n v="136741.97915138101"/>
    <x v="3"/>
    <n v="0.13979423312588299"/>
    <s v="Indexed"/>
    <n v="2066"/>
    <n v="10"/>
    <n v="4.7500000000000001E-2"/>
    <n v="0.01"/>
    <n v="0"/>
    <s v="Simple"/>
    <n v="0.1"/>
    <n v="10"/>
    <n v="12"/>
    <x v="10"/>
  </r>
  <r>
    <s v="Q"/>
    <x v="2"/>
    <s v="Female"/>
    <n v="62704.311917700797"/>
    <n v="0.88756664005382202"/>
    <n v="48234.086090539"/>
    <x v="3"/>
    <n v="4.9310731915690999E-2"/>
    <s v="Fixed"/>
    <n v="2067"/>
    <n v="10"/>
    <n v="4.7500000000000001E-2"/>
    <n v="0.01"/>
    <n v="0"/>
    <s v="Simple"/>
    <n v="0.1"/>
    <n v="10"/>
    <n v="15"/>
    <x v="11"/>
  </r>
  <r>
    <s v="Q"/>
    <x v="2"/>
    <s v="Female"/>
    <n v="188112.93575310201"/>
    <n v="2.6626999201614701"/>
    <n v="144702.258271617"/>
    <x v="3"/>
    <n v="0.147932195747073"/>
    <s v="Indexed"/>
    <n v="2068"/>
    <n v="10"/>
    <n v="4.7500000000000001E-2"/>
    <n v="0.01"/>
    <n v="0"/>
    <s v="Simple"/>
    <n v="0.1"/>
    <n v="10"/>
    <n v="15"/>
    <x v="11"/>
  </r>
  <r>
    <s v="Q"/>
    <x v="2"/>
    <s v="Female"/>
    <n v="48588.8763571749"/>
    <n v="0.68776555253378502"/>
    <n v="37376.058736288403"/>
    <x v="3"/>
    <n v="3.8210339653802203E-2"/>
    <s v="Fixed"/>
    <n v="2069"/>
    <n v="10"/>
    <n v="4.7500000000000001E-2"/>
    <n v="0.01"/>
    <n v="0"/>
    <s v="Simple"/>
    <n v="0.1"/>
    <n v="10"/>
    <n v="20"/>
    <x v="12"/>
  </r>
  <r>
    <s v="Q"/>
    <x v="2"/>
    <s v="Female"/>
    <n v="145766.62907152501"/>
    <n v="2.0632966576013598"/>
    <n v="112128.176208865"/>
    <x v="3"/>
    <n v="0.114631018961407"/>
    <s v="Indexed"/>
    <n v="2070"/>
    <n v="10"/>
    <n v="4.7500000000000001E-2"/>
    <n v="0.01"/>
    <n v="0"/>
    <s v="Simple"/>
    <n v="0.1"/>
    <n v="10"/>
    <n v="20"/>
    <x v="12"/>
  </r>
  <r>
    <s v="Q"/>
    <x v="2"/>
    <s v="Female"/>
    <n v="23893.608399462599"/>
    <n v="0.33820911317402202"/>
    <n v="18379.698768817401"/>
    <x v="3"/>
    <n v="1.87899568985113E-2"/>
    <s v="Fixed"/>
    <n v="2071"/>
    <n v="10"/>
    <n v="4.7500000000000001E-2"/>
    <n v="0.01"/>
    <n v="0"/>
    <s v="Simple"/>
    <n v="0.1"/>
    <n v="10"/>
    <n v="99"/>
    <x v="13"/>
  </r>
  <r>
    <s v="Q"/>
    <x v="2"/>
    <s v="Female"/>
    <n v="71680.8251983878"/>
    <n v="1.01462733952206"/>
    <n v="55139.0963064522"/>
    <x v="3"/>
    <n v="5.63698706955338E-2"/>
    <s v="Indexed"/>
    <n v="2072"/>
    <n v="10"/>
    <n v="4.7500000000000001E-2"/>
    <n v="0.01"/>
    <n v="0"/>
    <s v="Simple"/>
    <n v="0.1"/>
    <n v="10"/>
    <n v="99"/>
    <x v="13"/>
  </r>
  <r>
    <s v="Q"/>
    <x v="2"/>
    <s v="Female"/>
    <n v="48693.506640122803"/>
    <n v="7.7565420776422103E-2"/>
    <n v="37456.5435693252"/>
    <x v="4"/>
    <n v="3.21572757141078E-2"/>
    <s v="Fixed"/>
    <n v="2073"/>
    <n v="10"/>
    <n v="4.7500000000000001E-2"/>
    <n v="0.01"/>
    <n v="0"/>
    <s v="Simple"/>
    <n v="0.1"/>
    <n v="10"/>
    <n v="1"/>
    <x v="0"/>
  </r>
  <r>
    <s v="Q"/>
    <x v="2"/>
    <s v="Female"/>
    <n v="146080.51992036801"/>
    <n v="0.23269626232926599"/>
    <n v="112369.630707976"/>
    <x v="4"/>
    <n v="9.6471827142323205E-2"/>
    <s v="Indexed"/>
    <n v="2074"/>
    <n v="10"/>
    <n v="4.7500000000000001E-2"/>
    <n v="0.01"/>
    <n v="0"/>
    <s v="Simple"/>
    <n v="0.1"/>
    <n v="10"/>
    <n v="1"/>
    <x v="0"/>
  </r>
  <r>
    <s v="Q"/>
    <x v="2"/>
    <s v="Female"/>
    <n v="19730.595518498099"/>
    <n v="3.14294871977992E-2"/>
    <n v="15177.381168075401"/>
    <x v="4"/>
    <n v="1.3030119288412001E-2"/>
    <s v="Fixed"/>
    <n v="2075"/>
    <n v="10"/>
    <n v="4.7500000000000001E-2"/>
    <n v="0.01"/>
    <n v="0"/>
    <s v="Simple"/>
    <n v="0.1"/>
    <n v="10"/>
    <n v="2"/>
    <x v="1"/>
  </r>
  <r>
    <s v="Q"/>
    <x v="2"/>
    <s v="Female"/>
    <n v="59191.786555494298"/>
    <n v="9.4288461593397696E-2"/>
    <n v="45532.143504226398"/>
    <x v="4"/>
    <n v="3.9090357865236E-2"/>
    <s v="Indexed"/>
    <n v="2076"/>
    <n v="10"/>
    <n v="4.7500000000000001E-2"/>
    <n v="0.01"/>
    <n v="0"/>
    <s v="Simple"/>
    <n v="0.1"/>
    <n v="10"/>
    <n v="2"/>
    <x v="1"/>
  </r>
  <r>
    <s v="Q"/>
    <x v="2"/>
    <s v="Female"/>
    <n v="8101.9714321995698"/>
    <n v="1.2905885540379001E-2"/>
    <n v="6232.2857170765901"/>
    <x v="4"/>
    <n v="5.3505558985227604E-3"/>
    <s v="Fixed"/>
    <n v="2077"/>
    <n v="10"/>
    <n v="4.7500000000000001E-2"/>
    <n v="0.01"/>
    <n v="0"/>
    <s v="Simple"/>
    <n v="0.1"/>
    <n v="10"/>
    <n v="3"/>
    <x v="2"/>
  </r>
  <r>
    <s v="Q"/>
    <x v="2"/>
    <s v="Female"/>
    <n v="24305.914296598701"/>
    <n v="3.8717656621137103E-2"/>
    <n v="18696.8571512298"/>
    <x v="4"/>
    <n v="1.60516676955683E-2"/>
    <s v="Indexed"/>
    <n v="2078"/>
    <n v="10"/>
    <n v="4.7500000000000001E-2"/>
    <n v="0.01"/>
    <n v="0"/>
    <s v="Simple"/>
    <n v="0.1"/>
    <n v="10"/>
    <n v="3"/>
    <x v="2"/>
  </r>
  <r>
    <s v="Q"/>
    <x v="2"/>
    <s v="Female"/>
    <n v="20388.071256187301"/>
    <n v="3.2476801013603403E-2"/>
    <n v="15683.131735528699"/>
    <x v="4"/>
    <n v="1.3464317398818501E-2"/>
    <s v="Fixed"/>
    <n v="2079"/>
    <n v="10"/>
    <n v="4.7500000000000001E-2"/>
    <n v="0.01"/>
    <n v="0"/>
    <s v="Simple"/>
    <n v="0.1"/>
    <n v="10"/>
    <n v="4"/>
    <x v="3"/>
  </r>
  <r>
    <s v="Q"/>
    <x v="2"/>
    <s v="Female"/>
    <n v="61164.2137685618"/>
    <n v="9.7430403040810104E-2"/>
    <n v="47049.395206585999"/>
    <x v="4"/>
    <n v="4.0392952196455501E-2"/>
    <s v="Indexed"/>
    <n v="2080"/>
    <n v="10"/>
    <n v="4.7500000000000001E-2"/>
    <n v="0.01"/>
    <n v="0"/>
    <s v="Simple"/>
    <n v="0.1"/>
    <n v="10"/>
    <n v="4"/>
    <x v="3"/>
  </r>
  <r>
    <s v="Q"/>
    <x v="2"/>
    <s v="Female"/>
    <n v="19958.223792056498"/>
    <n v="3.1792083445994303E-2"/>
    <n v="15352.479840043499"/>
    <x v="4"/>
    <n v="1.3180445392613999E-2"/>
    <s v="Fixed"/>
    <n v="2081"/>
    <n v="10"/>
    <n v="4.7500000000000001E-2"/>
    <n v="0.01"/>
    <n v="0"/>
    <s v="Simple"/>
    <n v="0.1"/>
    <n v="10"/>
    <n v="5"/>
    <x v="4"/>
  </r>
  <r>
    <s v="Q"/>
    <x v="2"/>
    <s v="Female"/>
    <n v="59874.671376169499"/>
    <n v="9.5376250337982693E-2"/>
    <n v="46057.4395201304"/>
    <x v="4"/>
    <n v="3.9541336177842001E-2"/>
    <s v="Indexed"/>
    <n v="2082"/>
    <n v="10"/>
    <n v="4.7500000000000001E-2"/>
    <n v="0.01"/>
    <n v="0"/>
    <s v="Simple"/>
    <n v="0.1"/>
    <n v="10"/>
    <n v="5"/>
    <x v="4"/>
  </r>
  <r>
    <s v="Q"/>
    <x v="2"/>
    <s v="Female"/>
    <n v="20301.344193829998"/>
    <n v="3.2338650743708897E-2"/>
    <n v="15616.4186106385"/>
    <x v="4"/>
    <n v="1.3407042697353501E-2"/>
    <s v="Fixed"/>
    <n v="2083"/>
    <n v="10"/>
    <n v="4.7500000000000001E-2"/>
    <n v="0.01"/>
    <n v="0"/>
    <s v="Simple"/>
    <n v="0.1"/>
    <n v="10"/>
    <n v="6"/>
    <x v="5"/>
  </r>
  <r>
    <s v="Q"/>
    <x v="2"/>
    <s v="Female"/>
    <n v="60904.032581490101"/>
    <n v="9.7015952231126495E-2"/>
    <n v="46849.255831915398"/>
    <x v="4"/>
    <n v="4.02211280920605E-2"/>
    <s v="Indexed"/>
    <n v="2084"/>
    <n v="10"/>
    <n v="4.7500000000000001E-2"/>
    <n v="0.01"/>
    <n v="0"/>
    <s v="Simple"/>
    <n v="0.1"/>
    <n v="10"/>
    <n v="6"/>
    <x v="5"/>
  </r>
  <r>
    <s v="Q"/>
    <x v="2"/>
    <s v="Female"/>
    <n v="21225.4745623948"/>
    <n v="3.3810727121772202E-2"/>
    <n v="16327.2881249191"/>
    <x v="4"/>
    <n v="1.4017339985600801E-2"/>
    <s v="Fixed"/>
    <n v="2085"/>
    <n v="10"/>
    <n v="4.7500000000000001E-2"/>
    <n v="0.01"/>
    <n v="0"/>
    <s v="Simple"/>
    <n v="0.1"/>
    <n v="10"/>
    <n v="7"/>
    <x v="6"/>
  </r>
  <r>
    <s v="Q"/>
    <x v="2"/>
    <s v="Female"/>
    <n v="63676.423687184302"/>
    <n v="0.101432181365317"/>
    <n v="48981.864374757199"/>
    <x v="4"/>
    <n v="4.20520199568023E-2"/>
    <s v="Indexed"/>
    <n v="2086"/>
    <n v="10"/>
    <n v="4.7500000000000001E-2"/>
    <n v="0.01"/>
    <n v="0"/>
    <s v="Simple"/>
    <n v="0.1"/>
    <n v="10"/>
    <n v="7"/>
    <x v="6"/>
  </r>
  <r>
    <s v="Q"/>
    <x v="2"/>
    <s v="Female"/>
    <n v="22547.319989277901"/>
    <n v="3.5916336345920598E-2"/>
    <n v="17344.092299444499"/>
    <x v="4"/>
    <n v="1.4890288983869999E-2"/>
    <s v="Fixed"/>
    <n v="2087"/>
    <n v="10"/>
    <n v="4.7500000000000001E-2"/>
    <n v="0.01"/>
    <n v="0"/>
    <s v="Simple"/>
    <n v="0.1"/>
    <n v="10"/>
    <n v="8"/>
    <x v="7"/>
  </r>
  <r>
    <s v="Q"/>
    <x v="2"/>
    <s v="Female"/>
    <n v="67641.959967833594"/>
    <n v="0.10774900903776199"/>
    <n v="52032.276898333497"/>
    <x v="4"/>
    <n v="4.4670866951610003E-2"/>
    <s v="Indexed"/>
    <n v="2088"/>
    <n v="10"/>
    <n v="4.7500000000000001E-2"/>
    <n v="0.01"/>
    <n v="0"/>
    <s v="Simple"/>
    <n v="0.1"/>
    <n v="10"/>
    <n v="8"/>
    <x v="7"/>
  </r>
  <r>
    <s v="Q"/>
    <x v="2"/>
    <s v="Female"/>
    <n v="24033.5838948454"/>
    <n v="3.8283852944636099E-2"/>
    <n v="18487.372226804098"/>
    <x v="4"/>
    <n v="1.5871820228857001E-2"/>
    <s v="Fixed"/>
    <n v="2089"/>
    <n v="10"/>
    <n v="4.7500000000000001E-2"/>
    <n v="0.01"/>
    <n v="0"/>
    <s v="Simple"/>
    <n v="0.1"/>
    <n v="10"/>
    <n v="9"/>
    <x v="8"/>
  </r>
  <r>
    <s v="Q"/>
    <x v="2"/>
    <s v="Female"/>
    <n v="72100.751684536197"/>
    <n v="0.114851558833908"/>
    <n v="55462.1166804124"/>
    <x v="4"/>
    <n v="4.7615460686571E-2"/>
    <s v="Indexed"/>
    <n v="2090"/>
    <n v="10"/>
    <n v="4.7500000000000001E-2"/>
    <n v="0.01"/>
    <n v="0"/>
    <s v="Simple"/>
    <n v="0.1"/>
    <n v="10"/>
    <n v="9"/>
    <x v="8"/>
  </r>
  <r>
    <s v="Q"/>
    <x v="2"/>
    <s v="Female"/>
    <n v="25361.043613166101"/>
    <n v="4.0398405350489199E-2"/>
    <n v="19508.4950870508"/>
    <x v="4"/>
    <n v="1.6748476914868499E-2"/>
    <s v="Fixed"/>
    <n v="2091"/>
    <n v="10"/>
    <n v="4.7500000000000001E-2"/>
    <n v="0.01"/>
    <n v="0"/>
    <s v="Simple"/>
    <n v="0.1"/>
    <n v="10"/>
    <n v="10"/>
    <x v="9"/>
  </r>
  <r>
    <s v="Q"/>
    <x v="2"/>
    <s v="Female"/>
    <n v="76083.130839498204"/>
    <n v="0.121195216051468"/>
    <n v="58525.485261152498"/>
    <x v="4"/>
    <n v="5.0245430744605503E-2"/>
    <s v="Indexed"/>
    <n v="2092"/>
    <n v="10"/>
    <n v="4.7500000000000001E-2"/>
    <n v="0.01"/>
    <n v="0"/>
    <s v="Simple"/>
    <n v="0.1"/>
    <n v="10"/>
    <n v="10"/>
    <x v="9"/>
  </r>
  <r>
    <s v="Q"/>
    <x v="2"/>
    <s v="Female"/>
    <n v="60959.391004254001"/>
    <n v="9.7104134406769294E-2"/>
    <n v="46891.839234041501"/>
    <x v="4"/>
    <n v="4.0257686889870498E-2"/>
    <s v="Fixed"/>
    <n v="2093"/>
    <n v="10"/>
    <n v="4.7500000000000001E-2"/>
    <n v="0.01"/>
    <n v="0"/>
    <s v="Simple"/>
    <n v="0.1"/>
    <n v="10"/>
    <n v="12"/>
    <x v="10"/>
  </r>
  <r>
    <s v="Q"/>
    <x v="2"/>
    <s v="Female"/>
    <n v="182878.17301276201"/>
    <n v="0.29131240322030799"/>
    <n v="140675.51770212501"/>
    <x v="4"/>
    <n v="0.12077306066961201"/>
    <s v="Indexed"/>
    <n v="2094"/>
    <n v="10"/>
    <n v="4.7500000000000001E-2"/>
    <n v="0.01"/>
    <n v="0"/>
    <s v="Simple"/>
    <n v="0.1"/>
    <n v="10"/>
    <n v="12"/>
    <x v="10"/>
  </r>
  <r>
    <s v="Q"/>
    <x v="2"/>
    <s v="Female"/>
    <n v="56956.784596929101"/>
    <n v="9.07282565616781E-2"/>
    <n v="43812.911228407"/>
    <x v="4"/>
    <n v="3.76143587195115E-2"/>
    <s v="Fixed"/>
    <n v="2095"/>
    <n v="10"/>
    <n v="4.7500000000000001E-2"/>
    <n v="0.01"/>
    <n v="0"/>
    <s v="Simple"/>
    <n v="0.1"/>
    <n v="10"/>
    <n v="15"/>
    <x v="11"/>
  </r>
  <r>
    <s v="Q"/>
    <x v="2"/>
    <s v="Female"/>
    <n v="170870.35379078699"/>
    <n v="0.27218476968503402"/>
    <n v="131438.733685221"/>
    <x v="4"/>
    <n v="0.11284307615853401"/>
    <s v="Indexed"/>
    <n v="2096"/>
    <n v="10"/>
    <n v="4.7500000000000001E-2"/>
    <n v="0.01"/>
    <n v="0"/>
    <s v="Simple"/>
    <n v="0.1"/>
    <n v="10"/>
    <n v="15"/>
    <x v="11"/>
  </r>
  <r>
    <s v="Q"/>
    <x v="2"/>
    <s v="Female"/>
    <n v="25660.1259944372"/>
    <n v="4.0874823097963399E-2"/>
    <n v="19738.558457259402"/>
    <x v="4"/>
    <n v="1.69459914349635E-2"/>
    <s v="Fixed"/>
    <n v="2097"/>
    <n v="10"/>
    <n v="4.7500000000000001E-2"/>
    <n v="0.01"/>
    <n v="0"/>
    <s v="Simple"/>
    <n v="0.1"/>
    <n v="10"/>
    <n v="20"/>
    <x v="12"/>
  </r>
  <r>
    <s v="Q"/>
    <x v="2"/>
    <s v="Female"/>
    <n v="76980.377983311497"/>
    <n v="0.12262446929389"/>
    <n v="59215.675371778103"/>
    <x v="4"/>
    <n v="5.0837974304890503E-2"/>
    <s v="Indexed"/>
    <n v="2098"/>
    <n v="10"/>
    <n v="4.7500000000000001E-2"/>
    <n v="0.01"/>
    <n v="0"/>
    <s v="Simple"/>
    <n v="0.1"/>
    <n v="10"/>
    <n v="20"/>
    <x v="12"/>
  </r>
  <r>
    <s v="Q"/>
    <x v="2"/>
    <s v="Female"/>
    <n v="4640.0249167209304"/>
    <n v="7.3912418700604401E-3"/>
    <n v="3569.24993593918"/>
    <x v="4"/>
    <n v="3.0642804526297401E-3"/>
    <s v="Fixed"/>
    <n v="2099"/>
    <n v="10"/>
    <n v="4.7500000000000001E-2"/>
    <n v="0.01"/>
    <n v="0"/>
    <s v="Simple"/>
    <n v="0.1"/>
    <n v="10"/>
    <n v="99"/>
    <x v="13"/>
  </r>
  <r>
    <s v="Q"/>
    <x v="2"/>
    <s v="Female"/>
    <n v="13920.074750162799"/>
    <n v="2.21737256101813E-2"/>
    <n v="10707.749807817499"/>
    <x v="4"/>
    <n v="9.1928413578892306E-3"/>
    <s v="Indexed"/>
    <n v="2100"/>
    <n v="10"/>
    <n v="4.7500000000000001E-2"/>
    <n v="0.01"/>
    <n v="0"/>
    <s v="Simple"/>
    <n v="0.1"/>
    <n v="10"/>
    <n v="99"/>
    <x v="13"/>
  </r>
  <r>
    <s v="Q"/>
    <x v="2"/>
    <s v="Male"/>
    <n v="2518.5780574796399"/>
    <n v="7.90520276556783E-2"/>
    <n v="1937.3677365228"/>
    <x v="0"/>
    <n v="7.9862098669919498E-3"/>
    <s v="Fixed"/>
    <n v="2101"/>
    <n v="10"/>
    <n v="4.7500000000000001E-2"/>
    <n v="0.01"/>
    <n v="0"/>
    <s v="Simple"/>
    <n v="0.1"/>
    <n v="10"/>
    <n v="1"/>
    <x v="0"/>
  </r>
  <r>
    <s v="Q"/>
    <x v="2"/>
    <s v="Male"/>
    <n v="7555.7341724389298"/>
    <n v="0.237156082967035"/>
    <n v="5812.1032095684004"/>
    <x v="0"/>
    <n v="2.3958629600975799E-2"/>
    <s v="Indexed"/>
    <n v="2102"/>
    <n v="10"/>
    <n v="4.7500000000000001E-2"/>
    <n v="0.01"/>
    <n v="0"/>
    <s v="Simple"/>
    <n v="0.1"/>
    <n v="10"/>
    <n v="1"/>
    <x v="0"/>
  </r>
  <r>
    <s v="Q"/>
    <x v="2"/>
    <s v="Male"/>
    <n v="1344.55640138579"/>
    <n v="4.22023488655872E-2"/>
    <n v="1034.2741549121499"/>
    <x v="0"/>
    <n v="4.2634809620392998E-3"/>
    <s v="Fixed"/>
    <n v="2103"/>
    <n v="10"/>
    <n v="4.7500000000000001E-2"/>
    <n v="0.01"/>
    <n v="0"/>
    <s v="Simple"/>
    <n v="0.1"/>
    <n v="10"/>
    <n v="2"/>
    <x v="1"/>
  </r>
  <r>
    <s v="Q"/>
    <x v="2"/>
    <s v="Male"/>
    <n v="4033.6692041573701"/>
    <n v="0.126607046596761"/>
    <n v="3102.82246473644"/>
    <x v="0"/>
    <n v="1.27904428861179E-2"/>
    <s v="Indexed"/>
    <n v="2104"/>
    <n v="10"/>
    <n v="4.7500000000000001E-2"/>
    <n v="0.01"/>
    <n v="0"/>
    <s v="Simple"/>
    <n v="0.1"/>
    <n v="10"/>
    <n v="2"/>
    <x v="1"/>
  </r>
  <r>
    <s v="Q"/>
    <x v="2"/>
    <s v="Male"/>
    <n v="708.09590891966104"/>
    <n v="2.22254050092081E-2"/>
    <n v="544.68916070743205"/>
    <x v="0"/>
    <n v="2.24531557312535E-3"/>
    <s v="Fixed"/>
    <n v="2105"/>
    <n v="10"/>
    <n v="4.7500000000000001E-2"/>
    <n v="0.01"/>
    <n v="0"/>
    <s v="Simple"/>
    <n v="0.1"/>
    <n v="10"/>
    <n v="3"/>
    <x v="2"/>
  </r>
  <r>
    <s v="Q"/>
    <x v="2"/>
    <s v="Male"/>
    <n v="2124.2877267589802"/>
    <n v="6.66762150276244E-2"/>
    <n v="1634.0674821222899"/>
    <x v="0"/>
    <n v="6.7359467193760496E-3"/>
    <s v="Indexed"/>
    <n v="2106"/>
    <n v="10"/>
    <n v="4.7500000000000001E-2"/>
    <n v="0.01"/>
    <n v="0"/>
    <s v="Simple"/>
    <n v="0.1"/>
    <n v="10"/>
    <n v="3"/>
    <x v="2"/>
  </r>
  <r>
    <s v="Q"/>
    <x v="2"/>
    <s v="Male"/>
    <n v="1862.93501054935"/>
    <n v="5.8472990160984402E-2"/>
    <n v="1433.02693119181"/>
    <x v="0"/>
    <n v="5.9072181299404504E-3"/>
    <s v="Fixed"/>
    <n v="2107"/>
    <n v="10"/>
    <n v="4.7500000000000001E-2"/>
    <n v="0.01"/>
    <n v="0"/>
    <s v="Simple"/>
    <n v="0.1"/>
    <n v="10"/>
    <n v="4"/>
    <x v="3"/>
  </r>
  <r>
    <s v="Q"/>
    <x v="2"/>
    <s v="Male"/>
    <n v="5588.8050316480403"/>
    <n v="0.17541897048295299"/>
    <n v="4299.0807935754201"/>
    <x v="0"/>
    <n v="1.7721654389821401E-2"/>
    <s v="Indexed"/>
    <n v="2108"/>
    <n v="10"/>
    <n v="4.7500000000000001E-2"/>
    <n v="0.01"/>
    <n v="0"/>
    <s v="Simple"/>
    <n v="0.1"/>
    <n v="10"/>
    <n v="4"/>
    <x v="3"/>
  </r>
  <r>
    <s v="Q"/>
    <x v="2"/>
    <s v="Male"/>
    <n v="1910.9451652309699"/>
    <n v="5.9979911919622798E-2"/>
    <n v="1469.9578194084399"/>
    <x v="0"/>
    <n v="6.0594544959707E-3"/>
    <s v="Fixed"/>
    <n v="2109"/>
    <n v="10"/>
    <n v="4.7500000000000001E-2"/>
    <n v="0.01"/>
    <n v="0"/>
    <s v="Simple"/>
    <n v="0.1"/>
    <n v="10"/>
    <n v="5"/>
    <x v="4"/>
  </r>
  <r>
    <s v="Q"/>
    <x v="2"/>
    <s v="Male"/>
    <n v="5732.8354956929197"/>
    <n v="0.17993973575886801"/>
    <n v="4409.8734582253301"/>
    <x v="0"/>
    <n v="1.8178363487912099E-2"/>
    <s v="Indexed"/>
    <n v="2110"/>
    <n v="10"/>
    <n v="4.7500000000000001E-2"/>
    <n v="0.01"/>
    <n v="0"/>
    <s v="Simple"/>
    <n v="0.1"/>
    <n v="10"/>
    <n v="5"/>
    <x v="4"/>
  </r>
  <r>
    <s v="Q"/>
    <x v="2"/>
    <s v="Male"/>
    <n v="2046.11665302449"/>
    <n v="6.4222615519607701E-2"/>
    <n v="1573.93588694191"/>
    <x v="0"/>
    <n v="6.48807248791525E-3"/>
    <s v="Fixed"/>
    <n v="2111"/>
    <n v="10"/>
    <n v="4.7500000000000001E-2"/>
    <n v="0.01"/>
    <n v="0"/>
    <s v="Simple"/>
    <n v="0.1"/>
    <n v="10"/>
    <n v="6"/>
    <x v="5"/>
  </r>
  <r>
    <s v="Q"/>
    <x v="2"/>
    <s v="Male"/>
    <n v="6138.34995907346"/>
    <n v="0.19266784655882299"/>
    <n v="4721.8076608257397"/>
    <x v="0"/>
    <n v="1.94642174637457E-2"/>
    <s v="Indexed"/>
    <n v="2112"/>
    <n v="10"/>
    <n v="4.7500000000000001E-2"/>
    <n v="0.01"/>
    <n v="0"/>
    <s v="Simple"/>
    <n v="0.1"/>
    <n v="10"/>
    <n v="6"/>
    <x v="5"/>
  </r>
  <r>
    <s v="Q"/>
    <x v="2"/>
    <s v="Male"/>
    <n v="2267.79529969027"/>
    <n v="7.1180568025726906E-2"/>
    <n v="1744.4579228386699"/>
    <x v="0"/>
    <n v="7.1909977715077502E-3"/>
    <s v="Fixed"/>
    <n v="2113"/>
    <n v="10"/>
    <n v="4.7500000000000001E-2"/>
    <n v="0.01"/>
    <n v="0"/>
    <s v="Simple"/>
    <n v="0.1"/>
    <n v="10"/>
    <n v="7"/>
    <x v="6"/>
  </r>
  <r>
    <s v="Q"/>
    <x v="2"/>
    <s v="Male"/>
    <n v="6803.3858990708204"/>
    <n v="0.21354170407718101"/>
    <n v="5233.3737685160104"/>
    <x v="0"/>
    <n v="2.1572993314523298E-2"/>
    <s v="Indexed"/>
    <n v="2114"/>
    <n v="10"/>
    <n v="4.7500000000000001E-2"/>
    <n v="0.01"/>
    <n v="0"/>
    <s v="Simple"/>
    <n v="0.1"/>
    <n v="10"/>
    <n v="7"/>
    <x v="6"/>
  </r>
  <r>
    <s v="Q"/>
    <x v="2"/>
    <s v="Male"/>
    <n v="2579.2959628419899"/>
    <n v="8.0957814740436201E-2"/>
    <n v="1984.07381757076"/>
    <x v="0"/>
    <n v="8.1787414954907506E-3"/>
    <s v="Fixed"/>
    <n v="2115"/>
    <n v="10"/>
    <n v="4.7500000000000001E-2"/>
    <n v="0.01"/>
    <n v="0"/>
    <s v="Simple"/>
    <n v="0.1"/>
    <n v="10"/>
    <n v="8"/>
    <x v="7"/>
  </r>
  <r>
    <s v="Q"/>
    <x v="2"/>
    <s v="Male"/>
    <n v="7737.8878885259801"/>
    <n v="0.24287344422130899"/>
    <n v="5952.2214527122896"/>
    <x v="0"/>
    <n v="2.4536224486472202E-2"/>
    <s v="Indexed"/>
    <n v="2116"/>
    <n v="10"/>
    <n v="4.7500000000000001E-2"/>
    <n v="0.01"/>
    <n v="0"/>
    <s v="Simple"/>
    <n v="0.1"/>
    <n v="10"/>
    <n v="8"/>
    <x v="7"/>
  </r>
  <r>
    <s v="Q"/>
    <x v="2"/>
    <s v="Male"/>
    <n v="2983.1821733565998"/>
    <n v="9.3634818650848398E-2"/>
    <n v="2294.7555179666201"/>
    <x v="0"/>
    <n v="9.4594324115315001E-3"/>
    <s v="Fixed"/>
    <n v="2117"/>
    <n v="10"/>
    <n v="4.7500000000000001E-2"/>
    <n v="0.01"/>
    <n v="0"/>
    <s v="Simple"/>
    <n v="0.1"/>
    <n v="10"/>
    <n v="9"/>
    <x v="8"/>
  </r>
  <r>
    <s v="Q"/>
    <x v="2"/>
    <s v="Male"/>
    <n v="8949.5465200698"/>
    <n v="0.28090445595254498"/>
    <n v="6884.2665538998499"/>
    <x v="0"/>
    <n v="2.83782972345945E-2"/>
    <s v="Indexed"/>
    <n v="2118"/>
    <n v="10"/>
    <n v="4.7500000000000001E-2"/>
    <n v="0.01"/>
    <n v="0"/>
    <s v="Simple"/>
    <n v="0.1"/>
    <n v="10"/>
    <n v="9"/>
    <x v="8"/>
  </r>
  <r>
    <s v="Q"/>
    <x v="2"/>
    <s v="Male"/>
    <n v="3475.24816104919"/>
    <n v="0.10907957087997699"/>
    <n v="2673.2678161916801"/>
    <x v="0"/>
    <n v="1.10197343582793E-2"/>
    <s v="Fixed"/>
    <n v="2119"/>
    <n v="10"/>
    <n v="4.7500000000000001E-2"/>
    <n v="0.01"/>
    <n v="0"/>
    <s v="Simple"/>
    <n v="0.1"/>
    <n v="10"/>
    <n v="10"/>
    <x v="9"/>
  </r>
  <r>
    <s v="Q"/>
    <x v="2"/>
    <s v="Male"/>
    <n v="10425.7444831476"/>
    <n v="0.32723871263993098"/>
    <n v="8019.8034485750404"/>
    <x v="0"/>
    <n v="3.3059203074837798E-2"/>
    <s v="Indexed"/>
    <n v="2120"/>
    <n v="10"/>
    <n v="4.7500000000000001E-2"/>
    <n v="0.01"/>
    <n v="0"/>
    <s v="Simple"/>
    <n v="0.1"/>
    <n v="10"/>
    <n v="10"/>
    <x v="9"/>
  </r>
  <r>
    <s v="Q"/>
    <x v="2"/>
    <s v="Male"/>
    <n v="13566.2081147342"/>
    <n v="0.42581021298257898"/>
    <n v="10435.544703641701"/>
    <x v="0"/>
    <n v="4.3017362428693501E-2"/>
    <s v="Fixed"/>
    <n v="2121"/>
    <n v="10"/>
    <n v="4.7500000000000001E-2"/>
    <n v="0.01"/>
    <n v="0"/>
    <s v="Simple"/>
    <n v="0.1"/>
    <n v="10"/>
    <n v="12"/>
    <x v="10"/>
  </r>
  <r>
    <s v="Q"/>
    <x v="2"/>
    <s v="Male"/>
    <n v="40698.624344202603"/>
    <n v="1.2774306389477399"/>
    <n v="31306.634110925101"/>
    <x v="0"/>
    <n v="0.129052087286081"/>
    <s v="Indexed"/>
    <n v="2122"/>
    <n v="10"/>
    <n v="4.7500000000000001E-2"/>
    <n v="0.01"/>
    <n v="0"/>
    <s v="Simple"/>
    <n v="0.1"/>
    <n v="10"/>
    <n v="12"/>
    <x v="10"/>
  </r>
  <r>
    <s v="Q"/>
    <x v="2"/>
    <s v="Male"/>
    <n v="14972.3335150971"/>
    <n v="0.46994506268744501"/>
    <n v="11517.1796269978"/>
    <x v="0"/>
    <n v="4.7476073769108999E-2"/>
    <s v="Fixed"/>
    <n v="2123"/>
    <n v="10"/>
    <n v="4.7500000000000001E-2"/>
    <n v="0.01"/>
    <n v="0"/>
    <s v="Simple"/>
    <n v="0.1"/>
    <n v="10"/>
    <n v="15"/>
    <x v="11"/>
  </r>
  <r>
    <s v="Q"/>
    <x v="2"/>
    <s v="Male"/>
    <n v="44917.000545291303"/>
    <n v="1.4098351880623401"/>
    <n v="34551.538880993299"/>
    <x v="0"/>
    <n v="0.14242822130732699"/>
    <s v="Indexed"/>
    <n v="2124"/>
    <n v="10"/>
    <n v="4.7500000000000001E-2"/>
    <n v="0.01"/>
    <n v="0"/>
    <s v="Simple"/>
    <n v="0.1"/>
    <n v="10"/>
    <n v="15"/>
    <x v="11"/>
  </r>
  <r>
    <s v="Q"/>
    <x v="2"/>
    <s v="Male"/>
    <n v="15103.338474624799"/>
    <n v="0.47405698911865402"/>
    <n v="11617.9526727883"/>
    <x v="0"/>
    <n v="4.7891480032694E-2"/>
    <s v="Fixed"/>
    <n v="2125"/>
    <n v="10"/>
    <n v="4.7500000000000001E-2"/>
    <n v="0.01"/>
    <n v="0"/>
    <s v="Simple"/>
    <n v="0.1"/>
    <n v="10"/>
    <n v="20"/>
    <x v="12"/>
  </r>
  <r>
    <s v="Q"/>
    <x v="2"/>
    <s v="Male"/>
    <n v="45310.015423874298"/>
    <n v="1.4221709673559599"/>
    <n v="34853.858018364903"/>
    <x v="0"/>
    <n v="0.143674440098082"/>
    <s v="Indexed"/>
    <n v="2126"/>
    <n v="10"/>
    <n v="4.7500000000000001E-2"/>
    <n v="0.01"/>
    <n v="0"/>
    <s v="Simple"/>
    <n v="0.1"/>
    <n v="10"/>
    <n v="20"/>
    <x v="12"/>
  </r>
  <r>
    <s v="Q"/>
    <x v="2"/>
    <s v="Male"/>
    <n v="13502.839690553001"/>
    <n v="0.42382123257119497"/>
    <n v="10386.799761963901"/>
    <x v="0"/>
    <n v="4.2816426216711299E-2"/>
    <s v="Fixed"/>
    <n v="2127"/>
    <n v="10"/>
    <n v="4.7500000000000001E-2"/>
    <n v="0.01"/>
    <n v="0"/>
    <s v="Simple"/>
    <n v="0.1"/>
    <n v="10"/>
    <n v="99"/>
    <x v="13"/>
  </r>
  <r>
    <s v="Q"/>
    <x v="2"/>
    <s v="Male"/>
    <n v="40508.519071659102"/>
    <n v="1.27146369771358"/>
    <n v="31160.399285891599"/>
    <x v="0"/>
    <n v="0.128449278650134"/>
    <s v="Indexed"/>
    <n v="2128"/>
    <n v="10"/>
    <n v="4.7500000000000001E-2"/>
    <n v="0.01"/>
    <n v="0"/>
    <s v="Simple"/>
    <n v="0.1"/>
    <n v="10"/>
    <n v="99"/>
    <x v="13"/>
  </r>
  <r>
    <s v="Q"/>
    <x v="2"/>
    <s v="Male"/>
    <n v="66315.317042275899"/>
    <n v="0.50501193808549505"/>
    <n v="51011.782340212303"/>
    <x v="1"/>
    <n v="1.6617845388574901E-2"/>
    <s v="Fixed"/>
    <n v="2129"/>
    <n v="10"/>
    <n v="4.7500000000000001E-2"/>
    <n v="0.01"/>
    <n v="0"/>
    <s v="Simple"/>
    <n v="0.1"/>
    <n v="10"/>
    <n v="1"/>
    <x v="0"/>
  </r>
  <r>
    <s v="Q"/>
    <x v="2"/>
    <s v="Male"/>
    <n v="198945.951126828"/>
    <n v="1.5150358142564799"/>
    <n v="153035.34702063701"/>
    <x v="1"/>
    <n v="4.9853536165724799E-2"/>
    <s v="Indexed"/>
    <n v="2130"/>
    <n v="10"/>
    <n v="4.7500000000000001E-2"/>
    <n v="0.01"/>
    <n v="0"/>
    <s v="Simple"/>
    <n v="0.1"/>
    <n v="10"/>
    <n v="1"/>
    <x v="0"/>
  </r>
  <r>
    <s v="Q"/>
    <x v="2"/>
    <s v="Male"/>
    <n v="33164.432990406698"/>
    <n v="0.25255755875093999"/>
    <n v="25511.102300312799"/>
    <x v="1"/>
    <n v="8.3106202973136992E-3"/>
    <s v="Fixed"/>
    <n v="2131"/>
    <n v="10"/>
    <n v="4.7500000000000001E-2"/>
    <n v="0.01"/>
    <n v="0"/>
    <s v="Simple"/>
    <n v="0.1"/>
    <n v="10"/>
    <n v="2"/>
    <x v="1"/>
  </r>
  <r>
    <s v="Q"/>
    <x v="2"/>
    <s v="Male"/>
    <n v="99493.298971220007"/>
    <n v="0.75767267625281898"/>
    <n v="76533.306900938507"/>
    <x v="1"/>
    <n v="2.4931860891941101E-2"/>
    <s v="Indexed"/>
    <n v="2132"/>
    <n v="10"/>
    <n v="4.7500000000000001E-2"/>
    <n v="0.01"/>
    <n v="0"/>
    <s v="Simple"/>
    <n v="0.1"/>
    <n v="10"/>
    <n v="2"/>
    <x v="1"/>
  </r>
  <r>
    <s v="Q"/>
    <x v="2"/>
    <s v="Male"/>
    <n v="16516.170216300001"/>
    <n v="0.125775816247192"/>
    <n v="12704.746320230801"/>
    <x v="1"/>
    <n v="4.13875972108962E-3"/>
    <s v="Fixed"/>
    <n v="2133"/>
    <n v="10"/>
    <n v="4.7500000000000001E-2"/>
    <n v="0.01"/>
    <n v="0"/>
    <s v="Simple"/>
    <n v="0.1"/>
    <n v="10"/>
    <n v="3"/>
    <x v="2"/>
  </r>
  <r>
    <s v="Q"/>
    <x v="2"/>
    <s v="Male"/>
    <n v="49548.510648900097"/>
    <n v="0.37732744874157698"/>
    <n v="38114.238960692397"/>
    <x v="1"/>
    <n v="1.2416279163268901E-2"/>
    <s v="Indexed"/>
    <n v="2134"/>
    <n v="10"/>
    <n v="4.7500000000000001E-2"/>
    <n v="0.01"/>
    <n v="0"/>
    <s v="Simple"/>
    <n v="0.1"/>
    <n v="10"/>
    <n v="3"/>
    <x v="2"/>
  </r>
  <r>
    <s v="Q"/>
    <x v="2"/>
    <s v="Male"/>
    <n v="42425.736356560097"/>
    <n v="0.32308528855365198"/>
    <n v="32635.181812738501"/>
    <x v="1"/>
    <n v="1.06313949584273E-2"/>
    <s v="Fixed"/>
    <n v="2135"/>
    <n v="10"/>
    <n v="4.7500000000000001E-2"/>
    <n v="0.01"/>
    <n v="0"/>
    <s v="Simple"/>
    <n v="0.1"/>
    <n v="10"/>
    <n v="4"/>
    <x v="3"/>
  </r>
  <r>
    <s v="Q"/>
    <x v="2"/>
    <s v="Male"/>
    <n v="127277.20906968"/>
    <n v="0.96925586566095601"/>
    <n v="97905.545438215602"/>
    <x v="1"/>
    <n v="3.1894184875281797E-2"/>
    <s v="Indexed"/>
    <n v="2136"/>
    <n v="10"/>
    <n v="4.7500000000000001E-2"/>
    <n v="0.01"/>
    <n v="0"/>
    <s v="Simple"/>
    <n v="0.1"/>
    <n v="10"/>
    <n v="4"/>
    <x v="3"/>
  </r>
  <r>
    <s v="Q"/>
    <x v="2"/>
    <s v="Male"/>
    <n v="42438.4333401732"/>
    <n v="0.32318198006608501"/>
    <n v="32644.948723210098"/>
    <x v="1"/>
    <n v="1.06345766745073E-2"/>
    <s v="Fixed"/>
    <n v="2137"/>
    <n v="10"/>
    <n v="4.7500000000000001E-2"/>
    <n v="0.01"/>
    <n v="0"/>
    <s v="Simple"/>
    <n v="0.1"/>
    <n v="10"/>
    <n v="5"/>
    <x v="4"/>
  </r>
  <r>
    <s v="Q"/>
    <x v="2"/>
    <s v="Male"/>
    <n v="127315.300020519"/>
    <n v="0.96954594019825402"/>
    <n v="97934.846169630298"/>
    <x v="1"/>
    <n v="3.1903730023521697E-2"/>
    <s v="Indexed"/>
    <n v="2138"/>
    <n v="10"/>
    <n v="4.7500000000000001E-2"/>
    <n v="0.01"/>
    <n v="0"/>
    <s v="Simple"/>
    <n v="0.1"/>
    <n v="10"/>
    <n v="5"/>
    <x v="4"/>
  </r>
  <r>
    <s v="Q"/>
    <x v="2"/>
    <s v="Male"/>
    <n v="44202.458112842003"/>
    <n v="0.33661558196997698"/>
    <n v="34001.890856032303"/>
    <x v="1"/>
    <n v="1.1076620718647699E-2"/>
    <s v="Fixed"/>
    <n v="2139"/>
    <n v="10"/>
    <n v="4.7500000000000001E-2"/>
    <n v="0.01"/>
    <n v="0"/>
    <s v="Simple"/>
    <n v="0.1"/>
    <n v="10"/>
    <n v="6"/>
    <x v="5"/>
  </r>
  <r>
    <s v="Q"/>
    <x v="2"/>
    <s v="Male"/>
    <n v="132607.37433852599"/>
    <n v="1.0098467459099301"/>
    <n v="102005.672568097"/>
    <x v="1"/>
    <n v="3.3229862155943202E-2"/>
    <s v="Indexed"/>
    <n v="2140"/>
    <n v="10"/>
    <n v="4.7500000000000001E-2"/>
    <n v="0.01"/>
    <n v="0"/>
    <s v="Simple"/>
    <n v="0.1"/>
    <n v="10"/>
    <n v="6"/>
    <x v="5"/>
  </r>
  <r>
    <s v="Q"/>
    <x v="2"/>
    <s v="Male"/>
    <n v="47473.829671880303"/>
    <n v="0.36152810240887501"/>
    <n v="36518.330516831003"/>
    <x v="1"/>
    <n v="1.18963882957525E-2"/>
    <s v="Fixed"/>
    <n v="2141"/>
    <n v="10"/>
    <n v="4.7500000000000001E-2"/>
    <n v="0.01"/>
    <n v="0"/>
    <s v="Simple"/>
    <n v="0.1"/>
    <n v="10"/>
    <n v="7"/>
    <x v="6"/>
  </r>
  <r>
    <s v="Q"/>
    <x v="2"/>
    <s v="Male"/>
    <n v="142421.48901564101"/>
    <n v="1.0845843072266199"/>
    <n v="109554.991550493"/>
    <x v="1"/>
    <n v="3.5689164887257499E-2"/>
    <s v="Indexed"/>
    <n v="2142"/>
    <n v="10"/>
    <n v="4.7500000000000001E-2"/>
    <n v="0.01"/>
    <n v="0"/>
    <s v="Simple"/>
    <n v="0.1"/>
    <n v="10"/>
    <n v="7"/>
    <x v="6"/>
  </r>
  <r>
    <s v="Q"/>
    <x v="2"/>
    <s v="Male"/>
    <n v="52037.962313251599"/>
    <n v="0.39628540394494"/>
    <n v="40029.2017794243"/>
    <x v="1"/>
    <n v="1.3040106729895E-2"/>
    <s v="Fixed"/>
    <n v="2143"/>
    <n v="10"/>
    <n v="4.7500000000000001E-2"/>
    <n v="0.01"/>
    <n v="0"/>
    <s v="Simple"/>
    <n v="0.1"/>
    <n v="10"/>
    <n v="8"/>
    <x v="7"/>
  </r>
  <r>
    <s v="Q"/>
    <x v="2"/>
    <s v="Male"/>
    <n v="156113.886939755"/>
    <n v="1.18885621183482"/>
    <n v="120087.605338273"/>
    <x v="1"/>
    <n v="3.9120320189684997E-2"/>
    <s v="Indexed"/>
    <n v="2144"/>
    <n v="10"/>
    <n v="4.7500000000000001E-2"/>
    <n v="0.01"/>
    <n v="0"/>
    <s v="Simple"/>
    <n v="0.1"/>
    <n v="10"/>
    <n v="8"/>
    <x v="7"/>
  </r>
  <r>
    <s v="Q"/>
    <x v="2"/>
    <s v="Male"/>
    <n v="57580.650786169601"/>
    <n v="0.43849471504765303"/>
    <n v="44292.808297053503"/>
    <x v="1"/>
    <n v="1.4429039848035299E-2"/>
    <s v="Fixed"/>
    <n v="2145"/>
    <n v="10"/>
    <n v="4.7500000000000001E-2"/>
    <n v="0.01"/>
    <n v="0"/>
    <s v="Simple"/>
    <n v="0.1"/>
    <n v="10"/>
    <n v="9"/>
    <x v="8"/>
  </r>
  <r>
    <s v="Q"/>
    <x v="2"/>
    <s v="Male"/>
    <n v="172741.95235850901"/>
    <n v="1.31548414514296"/>
    <n v="132878.424891161"/>
    <x v="1"/>
    <n v="4.3287119544105801E-2"/>
    <s v="Indexed"/>
    <n v="2146"/>
    <n v="10"/>
    <n v="4.7500000000000001E-2"/>
    <n v="0.01"/>
    <n v="0"/>
    <s v="Simple"/>
    <n v="0.1"/>
    <n v="10"/>
    <n v="9"/>
    <x v="8"/>
  </r>
  <r>
    <s v="Q"/>
    <x v="2"/>
    <s v="Male"/>
    <n v="63562.478515311603"/>
    <n v="0.48404820931597897"/>
    <n v="48894.214242547401"/>
    <x v="1"/>
    <n v="1.5928016144576201E-2"/>
    <s v="Fixed"/>
    <n v="2147"/>
    <n v="10"/>
    <n v="4.7500000000000001E-2"/>
    <n v="0.01"/>
    <n v="0"/>
    <s v="Simple"/>
    <n v="0.1"/>
    <n v="10"/>
    <n v="10"/>
    <x v="9"/>
  </r>
  <r>
    <s v="Q"/>
    <x v="2"/>
    <s v="Male"/>
    <n v="190687.435545935"/>
    <n v="1.45214462794794"/>
    <n v="146682.642727642"/>
    <x v="1"/>
    <n v="4.7784048433728701E-2"/>
    <s v="Indexed"/>
    <n v="2148"/>
    <n v="10"/>
    <n v="4.7500000000000001E-2"/>
    <n v="0.01"/>
    <n v="0"/>
    <s v="Simple"/>
    <n v="0.1"/>
    <n v="10"/>
    <n v="10"/>
    <x v="9"/>
  </r>
  <r>
    <s v="Q"/>
    <x v="2"/>
    <s v="Male"/>
    <n v="187612.000695544"/>
    <n v="1.42872422699801"/>
    <n v="144316.923611957"/>
    <x v="1"/>
    <n v="4.7013380311704198E-2"/>
    <s v="Fixed"/>
    <n v="2149"/>
    <n v="10"/>
    <n v="4.7500000000000001E-2"/>
    <n v="0.01"/>
    <n v="0"/>
    <s v="Simple"/>
    <n v="0.1"/>
    <n v="10"/>
    <n v="12"/>
    <x v="10"/>
  </r>
  <r>
    <s v="Q"/>
    <x v="2"/>
    <s v="Male"/>
    <n v="562836.00208663195"/>
    <n v="4.2861726809940404"/>
    <n v="432950.77083587099"/>
    <x v="1"/>
    <n v="0.141040140935113"/>
    <s v="Indexed"/>
    <n v="2150"/>
    <n v="10"/>
    <n v="4.7500000000000001E-2"/>
    <n v="0.01"/>
    <n v="0"/>
    <s v="Simple"/>
    <n v="0.1"/>
    <n v="10"/>
    <n v="12"/>
    <x v="10"/>
  </r>
  <r>
    <s v="Q"/>
    <x v="2"/>
    <s v="Male"/>
    <n v="185968.74177445201"/>
    <n v="1.4162102949302899"/>
    <n v="143052.87828804"/>
    <x v="1"/>
    <n v="4.6601598782156799E-2"/>
    <s v="Fixed"/>
    <n v="2151"/>
    <n v="10"/>
    <n v="4.7500000000000001E-2"/>
    <n v="0.01"/>
    <n v="0"/>
    <s v="Simple"/>
    <n v="0.1"/>
    <n v="10"/>
    <n v="15"/>
    <x v="11"/>
  </r>
  <r>
    <s v="Q"/>
    <x v="2"/>
    <s v="Male"/>
    <n v="557906.22532335704"/>
    <n v="4.2486308847908596"/>
    <n v="429158.63486412098"/>
    <x v="1"/>
    <n v="0.13980479634647"/>
    <s v="Indexed"/>
    <n v="2152"/>
    <n v="10"/>
    <n v="4.7500000000000001E-2"/>
    <n v="0.01"/>
    <n v="0"/>
    <s v="Simple"/>
    <n v="0.1"/>
    <n v="10"/>
    <n v="15"/>
    <x v="11"/>
  </r>
  <r>
    <s v="Q"/>
    <x v="2"/>
    <s v="Male"/>
    <n v="118560.93386534799"/>
    <n v="0.90287869625044903"/>
    <n v="91200.718357959602"/>
    <x v="1"/>
    <n v="2.9709987917925298E-2"/>
    <s v="Fixed"/>
    <n v="2153"/>
    <n v="10"/>
    <n v="4.7500000000000001E-2"/>
    <n v="0.01"/>
    <n v="0"/>
    <s v="Simple"/>
    <n v="0.1"/>
    <n v="10"/>
    <n v="20"/>
    <x v="12"/>
  </r>
  <r>
    <s v="Q"/>
    <x v="2"/>
    <s v="Male"/>
    <n v="355682.801596042"/>
    <n v="2.7086360887513501"/>
    <n v="273602.155073879"/>
    <x v="1"/>
    <n v="8.9129963753775798E-2"/>
    <s v="Indexed"/>
    <n v="2154"/>
    <n v="10"/>
    <n v="4.7500000000000001E-2"/>
    <n v="0.01"/>
    <n v="0"/>
    <s v="Simple"/>
    <n v="0.1"/>
    <n v="10"/>
    <n v="20"/>
    <x v="12"/>
  </r>
  <r>
    <s v="Q"/>
    <x v="2"/>
    <s v="Male"/>
    <n v="39793.0091510157"/>
    <n v="0.30303624516787198"/>
    <n v="30610.007039242901"/>
    <x v="1"/>
    <n v="9.9716642113942492E-3"/>
    <s v="Fixed"/>
    <n v="2155"/>
    <n v="10"/>
    <n v="4.7500000000000001E-2"/>
    <n v="0.01"/>
    <n v="0"/>
    <s v="Simple"/>
    <n v="0.1"/>
    <n v="10"/>
    <n v="99"/>
    <x v="13"/>
  </r>
  <r>
    <s v="Q"/>
    <x v="2"/>
    <s v="Male"/>
    <n v="119379.02745304701"/>
    <n v="0.90910873550361504"/>
    <n v="91830.021117728596"/>
    <x v="1"/>
    <n v="2.9914992634182801E-2"/>
    <s v="Indexed"/>
    <n v="2156"/>
    <n v="10"/>
    <n v="4.7500000000000001E-2"/>
    <n v="0.01"/>
    <n v="0"/>
    <s v="Simple"/>
    <n v="0.1"/>
    <n v="10"/>
    <n v="99"/>
    <x v="13"/>
  </r>
  <r>
    <s v="Q"/>
    <x v="2"/>
    <s v="Male"/>
    <n v="192209.17569129201"/>
    <n v="0.67565184354554797"/>
    <n v="147853.21207022501"/>
    <x v="2"/>
    <n v="2.29459293200324E-2"/>
    <s v="Fixed"/>
    <n v="2157"/>
    <n v="10"/>
    <n v="4.7500000000000001E-2"/>
    <n v="0.01"/>
    <n v="0"/>
    <s v="Simple"/>
    <n v="0.1"/>
    <n v="10"/>
    <n v="1"/>
    <x v="0"/>
  </r>
  <r>
    <s v="Q"/>
    <x v="2"/>
    <s v="Male"/>
    <n v="576627.52707387705"/>
    <n v="2.02695553063664"/>
    <n v="443559.63621067401"/>
    <x v="2"/>
    <n v="6.8837787960097194E-2"/>
    <s v="Indexed"/>
    <n v="2158"/>
    <n v="10"/>
    <n v="4.7500000000000001E-2"/>
    <n v="0.01"/>
    <n v="0"/>
    <s v="Simple"/>
    <n v="0.1"/>
    <n v="10"/>
    <n v="1"/>
    <x v="0"/>
  </r>
  <r>
    <s v="Q"/>
    <x v="2"/>
    <s v="Male"/>
    <n v="88706.310182752801"/>
    <n v="0.31181956737258598"/>
    <n v="68235.6232175021"/>
    <x v="2"/>
    <n v="1.05897583524496E-2"/>
    <s v="Fixed"/>
    <n v="2159"/>
    <n v="10"/>
    <n v="4.7500000000000001E-2"/>
    <n v="0.01"/>
    <n v="0"/>
    <s v="Simple"/>
    <n v="0.1"/>
    <n v="10"/>
    <n v="2"/>
    <x v="1"/>
  </r>
  <r>
    <s v="Q"/>
    <x v="2"/>
    <s v="Male"/>
    <n v="266118.93054825801"/>
    <n v="0.93545870211775695"/>
    <n v="204706.86965250599"/>
    <x v="2"/>
    <n v="3.1769275057348799E-2"/>
    <s v="Indexed"/>
    <n v="2160"/>
    <n v="10"/>
    <n v="4.7500000000000001E-2"/>
    <n v="0.01"/>
    <n v="0"/>
    <s v="Simple"/>
    <n v="0.1"/>
    <n v="10"/>
    <n v="2"/>
    <x v="1"/>
  </r>
  <r>
    <s v="Q"/>
    <x v="2"/>
    <s v="Male"/>
    <n v="41060.266226664498"/>
    <n v="0.144334652457352"/>
    <n v="31584.820174357301"/>
    <x v="2"/>
    <n v="4.9017741390867502E-3"/>
    <s v="Fixed"/>
    <n v="2161"/>
    <n v="10"/>
    <n v="4.7500000000000001E-2"/>
    <n v="0.01"/>
    <n v="0"/>
    <s v="Simple"/>
    <n v="0.1"/>
    <n v="10"/>
    <n v="3"/>
    <x v="2"/>
  </r>
  <r>
    <s v="Q"/>
    <x v="2"/>
    <s v="Male"/>
    <n v="123180.798679994"/>
    <n v="0.43300395737205699"/>
    <n v="94754.460523071903"/>
    <x v="2"/>
    <n v="1.47053224172602E-2"/>
    <s v="Indexed"/>
    <n v="2162"/>
    <n v="10"/>
    <n v="4.7500000000000001E-2"/>
    <n v="0.01"/>
    <n v="0"/>
    <s v="Simple"/>
    <n v="0.1"/>
    <n v="10"/>
    <n v="3"/>
    <x v="2"/>
  </r>
  <r>
    <s v="Q"/>
    <x v="2"/>
    <s v="Male"/>
    <n v="104284.732761241"/>
    <n v="0.36658068841080599"/>
    <n v="80219.025200954798"/>
    <x v="2"/>
    <n v="1.24495102717738E-2"/>
    <s v="Fixed"/>
    <n v="2163"/>
    <n v="10"/>
    <n v="4.7500000000000001E-2"/>
    <n v="0.01"/>
    <n v="0"/>
    <s v="Simple"/>
    <n v="0.1"/>
    <n v="10"/>
    <n v="4"/>
    <x v="3"/>
  </r>
  <r>
    <s v="Q"/>
    <x v="2"/>
    <s v="Male"/>
    <n v="312854.19828372402"/>
    <n v="1.0997420652324199"/>
    <n v="240657.075602864"/>
    <x v="2"/>
    <n v="3.7348530815321301E-2"/>
    <s v="Indexed"/>
    <n v="2164"/>
    <n v="10"/>
    <n v="4.7500000000000001E-2"/>
    <n v="0.01"/>
    <n v="0"/>
    <s v="Simple"/>
    <n v="0.1"/>
    <n v="10"/>
    <n v="4"/>
    <x v="3"/>
  </r>
  <r>
    <s v="Q"/>
    <x v="2"/>
    <s v="Male"/>
    <n v="103081.51226880201"/>
    <n v="0.36235113932198498"/>
    <n v="79293.470976001801"/>
    <x v="2"/>
    <n v="1.2305869822369499E-2"/>
    <s v="Fixed"/>
    <n v="2165"/>
    <n v="10"/>
    <n v="4.7500000000000001E-2"/>
    <n v="0.01"/>
    <n v="0"/>
    <s v="Simple"/>
    <n v="0.1"/>
    <n v="10"/>
    <n v="5"/>
    <x v="4"/>
  </r>
  <r>
    <s v="Q"/>
    <x v="2"/>
    <s v="Male"/>
    <n v="309244.53680640698"/>
    <n v="1.0870534179659499"/>
    <n v="237880.41292800501"/>
    <x v="2"/>
    <n v="3.6917609467108502E-2"/>
    <s v="Indexed"/>
    <n v="2166"/>
    <n v="10"/>
    <n v="4.7500000000000001E-2"/>
    <n v="0.01"/>
    <n v="0"/>
    <s v="Simple"/>
    <n v="0.1"/>
    <n v="10"/>
    <n v="5"/>
    <x v="4"/>
  </r>
  <r>
    <s v="Q"/>
    <x v="2"/>
    <s v="Male"/>
    <n v="105974.04593952"/>
    <n v="0.37251894582814699"/>
    <n v="81518.496876553894"/>
    <x v="2"/>
    <n v="1.2651180460768499E-2"/>
    <s v="Fixed"/>
    <n v="2167"/>
    <n v="10"/>
    <n v="4.7500000000000001E-2"/>
    <n v="0.01"/>
    <n v="0"/>
    <s v="Simple"/>
    <n v="0.1"/>
    <n v="10"/>
    <n v="6"/>
    <x v="5"/>
  </r>
  <r>
    <s v="Q"/>
    <x v="2"/>
    <s v="Male"/>
    <n v="317922.13781856"/>
    <n v="1.11755683748444"/>
    <n v="244555.490629662"/>
    <x v="2"/>
    <n v="3.79535413823055E-2"/>
    <s v="Indexed"/>
    <n v="2168"/>
    <n v="10"/>
    <n v="4.7500000000000001E-2"/>
    <n v="0.01"/>
    <n v="0"/>
    <s v="Simple"/>
    <n v="0.1"/>
    <n v="10"/>
    <n v="6"/>
    <x v="5"/>
  </r>
  <r>
    <s v="Q"/>
    <x v="2"/>
    <s v="Male"/>
    <n v="112141.841035695"/>
    <n v="0.39419991975852198"/>
    <n v="86262.954642842305"/>
    <x v="2"/>
    <n v="1.3387491772797499E-2"/>
    <s v="Fixed"/>
    <n v="2169"/>
    <n v="10"/>
    <n v="4.7500000000000001E-2"/>
    <n v="0.01"/>
    <n v="0"/>
    <s v="Simple"/>
    <n v="0.1"/>
    <n v="10"/>
    <n v="7"/>
    <x v="6"/>
  </r>
  <r>
    <s v="Q"/>
    <x v="2"/>
    <s v="Male"/>
    <n v="336425.52310708503"/>
    <n v="1.1825997592755699"/>
    <n v="258788.86392852699"/>
    <x v="2"/>
    <n v="4.0162475318392503E-2"/>
    <s v="Indexed"/>
    <n v="2170"/>
    <n v="10"/>
    <n v="4.7500000000000001E-2"/>
    <n v="0.01"/>
    <n v="0"/>
    <s v="Simple"/>
    <n v="0.1"/>
    <n v="10"/>
    <n v="7"/>
    <x v="6"/>
  </r>
  <r>
    <s v="Q"/>
    <x v="2"/>
    <s v="Male"/>
    <n v="120811.72458839499"/>
    <n v="0.42467621093785402"/>
    <n v="92932.095837227098"/>
    <x v="2"/>
    <n v="1.44225023777683E-2"/>
    <s v="Fixed"/>
    <n v="2171"/>
    <n v="10"/>
    <n v="4.7500000000000001E-2"/>
    <n v="0.01"/>
    <n v="0"/>
    <s v="Simple"/>
    <n v="0.1"/>
    <n v="10"/>
    <n v="8"/>
    <x v="7"/>
  </r>
  <r>
    <s v="Q"/>
    <x v="2"/>
    <s v="Male"/>
    <n v="362435.17376518599"/>
    <n v="1.2740286328135599"/>
    <n v="278796.28751168097"/>
    <x v="2"/>
    <n v="4.3267507133304801E-2"/>
    <s v="Indexed"/>
    <n v="2172"/>
    <n v="10"/>
    <n v="4.7500000000000001E-2"/>
    <n v="0.01"/>
    <n v="0"/>
    <s v="Simple"/>
    <n v="0.1"/>
    <n v="10"/>
    <n v="8"/>
    <x v="7"/>
  </r>
  <r>
    <s v="Q"/>
    <x v="2"/>
    <s v="Male"/>
    <n v="130945.59780267499"/>
    <n v="0.46029870447833998"/>
    <n v="100727.382925135"/>
    <x v="2"/>
    <n v="1.5632284052741498E-2"/>
    <s v="Fixed"/>
    <n v="2173"/>
    <n v="10"/>
    <n v="4.7500000000000001E-2"/>
    <n v="0.01"/>
    <n v="0"/>
    <s v="Simple"/>
    <n v="0.1"/>
    <n v="10"/>
    <n v="9"/>
    <x v="8"/>
  </r>
  <r>
    <s v="Q"/>
    <x v="2"/>
    <s v="Male"/>
    <n v="392836.79340802599"/>
    <n v="1.3808961134350199"/>
    <n v="302182.14877540502"/>
    <x v="2"/>
    <n v="4.6896852158224499E-2"/>
    <s v="Indexed"/>
    <n v="2174"/>
    <n v="10"/>
    <n v="4.7500000000000001E-2"/>
    <n v="0.01"/>
    <n v="0"/>
    <s v="Simple"/>
    <n v="0.1"/>
    <n v="10"/>
    <n v="9"/>
    <x v="8"/>
  </r>
  <r>
    <s v="Q"/>
    <x v="2"/>
    <s v="Male"/>
    <n v="140985.308885545"/>
    <n v="0.49559020020120798"/>
    <n v="108450.237604265"/>
    <x v="2"/>
    <n v="1.6830824653483002E-2"/>
    <s v="Fixed"/>
    <n v="2175"/>
    <n v="10"/>
    <n v="4.7500000000000001E-2"/>
    <n v="0.01"/>
    <n v="0"/>
    <s v="Simple"/>
    <n v="0.1"/>
    <n v="10"/>
    <n v="10"/>
    <x v="9"/>
  </r>
  <r>
    <s v="Q"/>
    <x v="2"/>
    <s v="Male"/>
    <n v="422955.92665663402"/>
    <n v="1.4867706006036201"/>
    <n v="325350.71281279501"/>
    <x v="2"/>
    <n v="5.0492473960449001E-2"/>
    <s v="Indexed"/>
    <n v="2176"/>
    <n v="10"/>
    <n v="4.7500000000000001E-2"/>
    <n v="0.01"/>
    <n v="0"/>
    <s v="Simple"/>
    <n v="0.1"/>
    <n v="10"/>
    <n v="10"/>
    <x v="9"/>
  </r>
  <r>
    <s v="Q"/>
    <x v="2"/>
    <s v="Male"/>
    <n v="373755.37602183101"/>
    <n v="1.31382129878022"/>
    <n v="287504.135401409"/>
    <x v="2"/>
    <n v="4.4618912756554802E-2"/>
    <s v="Fixed"/>
    <n v="2177"/>
    <n v="10"/>
    <n v="4.7500000000000001E-2"/>
    <n v="0.01"/>
    <n v="0"/>
    <s v="Simple"/>
    <n v="0.1"/>
    <n v="10"/>
    <n v="12"/>
    <x v="10"/>
  </r>
  <r>
    <s v="Q"/>
    <x v="2"/>
    <s v="Male"/>
    <n v="1121266.1280654899"/>
    <n v="3.9414638963406698"/>
    <n v="862512.40620422596"/>
    <x v="2"/>
    <n v="0.13385673826966399"/>
    <s v="Indexed"/>
    <n v="2178"/>
    <n v="10"/>
    <n v="4.7500000000000001E-2"/>
    <n v="0.01"/>
    <n v="0"/>
    <s v="Simple"/>
    <n v="0.1"/>
    <n v="10"/>
    <n v="12"/>
    <x v="10"/>
  </r>
  <r>
    <s v="Q"/>
    <x v="2"/>
    <s v="Male"/>
    <n v="352210.91315221199"/>
    <n v="1.23808841035956"/>
    <n v="270931.47165554803"/>
    <x v="2"/>
    <n v="4.2046935011650799E-2"/>
    <s v="Fixed"/>
    <n v="2179"/>
    <n v="10"/>
    <n v="4.7500000000000001E-2"/>
    <n v="0.01"/>
    <n v="0"/>
    <s v="Simple"/>
    <n v="0.1"/>
    <n v="10"/>
    <n v="15"/>
    <x v="11"/>
  </r>
  <r>
    <s v="Q"/>
    <x v="2"/>
    <s v="Male"/>
    <n v="1056632.7394566401"/>
    <n v="3.7142652310786701"/>
    <n v="812794.41496664297"/>
    <x v="2"/>
    <n v="0.12614080503495201"/>
    <s v="Indexed"/>
    <n v="2180"/>
    <n v="10"/>
    <n v="4.7500000000000001E-2"/>
    <n v="0.01"/>
    <n v="0"/>
    <s v="Simple"/>
    <n v="0.1"/>
    <n v="10"/>
    <n v="15"/>
    <x v="11"/>
  </r>
  <r>
    <s v="Q"/>
    <x v="2"/>
    <s v="Male"/>
    <n v="184583.89786140301"/>
    <n v="0.64884754034419401"/>
    <n v="141987.613739541"/>
    <x v="2"/>
    <n v="2.20356237349792E-2"/>
    <s v="Fixed"/>
    <n v="2181"/>
    <n v="10"/>
    <n v="4.7500000000000001E-2"/>
    <n v="0.01"/>
    <n v="0"/>
    <s v="Simple"/>
    <n v="0.1"/>
    <n v="10"/>
    <n v="20"/>
    <x v="12"/>
  </r>
  <r>
    <s v="Q"/>
    <x v="2"/>
    <s v="Male"/>
    <n v="553751.69358420896"/>
    <n v="1.94654262103258"/>
    <n v="425962.84121862298"/>
    <x v="2"/>
    <n v="6.6106871204937703E-2"/>
    <s v="Indexed"/>
    <n v="2182"/>
    <n v="10"/>
    <n v="4.7500000000000001E-2"/>
    <n v="0.01"/>
    <n v="0"/>
    <s v="Simple"/>
    <n v="0.1"/>
    <n v="10"/>
    <n v="20"/>
    <x v="12"/>
  </r>
  <r>
    <s v="Q"/>
    <x v="2"/>
    <s v="Male"/>
    <n v="43402.611340857402"/>
    <n v="0.15256844144756301"/>
    <n v="33386.624108351803"/>
    <x v="2"/>
    <n v="5.1814032735444902E-3"/>
    <s v="Fixed"/>
    <n v="2183"/>
    <n v="10"/>
    <n v="4.7500000000000001E-2"/>
    <n v="0.01"/>
    <n v="0"/>
    <s v="Simple"/>
    <n v="0.1"/>
    <n v="10"/>
    <n v="99"/>
    <x v="13"/>
  </r>
  <r>
    <s v="Q"/>
    <x v="2"/>
    <s v="Male"/>
    <n v="130207.834022572"/>
    <n v="0.45770532434268801"/>
    <n v="100159.872325056"/>
    <x v="2"/>
    <n v="1.55442098206335E-2"/>
    <s v="Indexed"/>
    <n v="2184"/>
    <n v="10"/>
    <n v="4.7500000000000001E-2"/>
    <n v="0.01"/>
    <n v="0"/>
    <s v="Simple"/>
    <n v="0.1"/>
    <n v="10"/>
    <n v="99"/>
    <x v="13"/>
  </r>
  <r>
    <s v="Q"/>
    <x v="2"/>
    <s v="Male"/>
    <n v="16001.102096476599"/>
    <n v="0.226082934871286"/>
    <n v="12308.5400742128"/>
    <x v="3"/>
    <n v="1.25367646533209E-2"/>
    <s v="Fixed"/>
    <n v="2185"/>
    <n v="10"/>
    <n v="4.7500000000000001E-2"/>
    <n v="0.01"/>
    <n v="0"/>
    <s v="Simple"/>
    <n v="0.1"/>
    <n v="10"/>
    <n v="1"/>
    <x v="0"/>
  </r>
  <r>
    <s v="Q"/>
    <x v="2"/>
    <s v="Male"/>
    <n v="48003.306289429798"/>
    <n v="0.67824880461385695"/>
    <n v="36925.620222638303"/>
    <x v="3"/>
    <n v="3.7610293959962598E-2"/>
    <s v="Indexed"/>
    <n v="2186"/>
    <n v="10"/>
    <n v="4.7500000000000001E-2"/>
    <n v="0.01"/>
    <n v="0"/>
    <s v="Simple"/>
    <n v="0.1"/>
    <n v="10"/>
    <n v="1"/>
    <x v="0"/>
  </r>
  <r>
    <s v="Q"/>
    <x v="2"/>
    <s v="Male"/>
    <n v="8282.9785974506703"/>
    <n v="0.117031945643297"/>
    <n v="6371.5219980389702"/>
    <x v="3"/>
    <n v="6.48966256690522E-3"/>
    <s v="Fixed"/>
    <n v="2187"/>
    <n v="10"/>
    <n v="4.7500000000000001E-2"/>
    <n v="0.01"/>
    <n v="0"/>
    <s v="Simple"/>
    <n v="0.1"/>
    <n v="10"/>
    <n v="2"/>
    <x v="1"/>
  </r>
  <r>
    <s v="Q"/>
    <x v="2"/>
    <s v="Male"/>
    <n v="24848.935792352"/>
    <n v="0.35109583692989099"/>
    <n v="19114.5659941169"/>
    <x v="3"/>
    <n v="1.9468987700715701E-2"/>
    <s v="Indexed"/>
    <n v="2188"/>
    <n v="10"/>
    <n v="4.7500000000000001E-2"/>
    <n v="0.01"/>
    <n v="0"/>
    <s v="Simple"/>
    <n v="0.1"/>
    <n v="10"/>
    <n v="2"/>
    <x v="1"/>
  </r>
  <r>
    <s v="Q"/>
    <x v="2"/>
    <s v="Male"/>
    <n v="4250.5124484707403"/>
    <n v="6.0056383820512101E-2"/>
    <n v="3269.6249603621"/>
    <x v="3"/>
    <n v="3.3302502478390001E-3"/>
    <s v="Fixed"/>
    <n v="2189"/>
    <n v="10"/>
    <n v="4.7500000000000001E-2"/>
    <n v="0.01"/>
    <n v="0"/>
    <s v="Simple"/>
    <n v="0.1"/>
    <n v="10"/>
    <n v="3"/>
    <x v="2"/>
  </r>
  <r>
    <s v="Q"/>
    <x v="2"/>
    <s v="Male"/>
    <n v="12751.5373454122"/>
    <n v="0.180169151461536"/>
    <n v="9808.8748810863108"/>
    <x v="3"/>
    <n v="9.9907507435169993E-3"/>
    <s v="Indexed"/>
    <n v="2190"/>
    <n v="10"/>
    <n v="4.7500000000000001E-2"/>
    <n v="0.01"/>
    <n v="0"/>
    <s v="Simple"/>
    <n v="0.1"/>
    <n v="10"/>
    <n v="3"/>
    <x v="2"/>
  </r>
  <r>
    <s v="Q"/>
    <x v="2"/>
    <s v="Male"/>
    <n v="11034.784820873099"/>
    <n v="0.15591279418968601"/>
    <n v="8488.2960160562307"/>
    <x v="3"/>
    <n v="8.6456857449703998E-3"/>
    <s v="Fixed"/>
    <n v="2191"/>
    <n v="10"/>
    <n v="4.7500000000000001E-2"/>
    <n v="0.01"/>
    <n v="0"/>
    <s v="Simple"/>
    <n v="0.1"/>
    <n v="10"/>
    <n v="4"/>
    <x v="3"/>
  </r>
  <r>
    <s v="Q"/>
    <x v="2"/>
    <s v="Male"/>
    <n v="33104.354462619303"/>
    <n v="0.46773838256905798"/>
    <n v="25464.888048168701"/>
    <x v="3"/>
    <n v="2.5937057234911201E-2"/>
    <s v="Indexed"/>
    <n v="2192"/>
    <n v="10"/>
    <n v="4.7500000000000001E-2"/>
    <n v="0.01"/>
    <n v="0"/>
    <s v="Simple"/>
    <n v="0.1"/>
    <n v="10"/>
    <n v="4"/>
    <x v="3"/>
  </r>
  <r>
    <s v="Q"/>
    <x v="2"/>
    <s v="Male"/>
    <n v="11161.737104341801"/>
    <n v="0.15770652968753901"/>
    <n v="8585.9516187245008"/>
    <x v="3"/>
    <n v="8.7451520748802504E-3"/>
    <s v="Fixed"/>
    <n v="2193"/>
    <n v="10"/>
    <n v="4.7500000000000001E-2"/>
    <n v="0.01"/>
    <n v="0"/>
    <s v="Simple"/>
    <n v="0.1"/>
    <n v="10"/>
    <n v="5"/>
    <x v="4"/>
  </r>
  <r>
    <s v="Q"/>
    <x v="2"/>
    <s v="Male"/>
    <n v="33485.211313025597"/>
    <n v="0.47311958906261697"/>
    <n v="25757.854856173501"/>
    <x v="3"/>
    <n v="2.62354562246408E-2"/>
    <s v="Indexed"/>
    <n v="2194"/>
    <n v="10"/>
    <n v="4.7500000000000001E-2"/>
    <n v="0.01"/>
    <n v="0"/>
    <s v="Simple"/>
    <n v="0.1"/>
    <n v="10"/>
    <n v="5"/>
    <x v="4"/>
  </r>
  <r>
    <s v="Q"/>
    <x v="2"/>
    <s v="Male"/>
    <n v="11768.7192346508"/>
    <n v="0.166282707791227"/>
    <n v="9052.8609497314192"/>
    <x v="3"/>
    <n v="9.2207188246312497E-3"/>
    <s v="Fixed"/>
    <n v="2195"/>
    <n v="10"/>
    <n v="4.7500000000000001E-2"/>
    <n v="0.01"/>
    <n v="0"/>
    <s v="Simple"/>
    <n v="0.1"/>
    <n v="10"/>
    <n v="6"/>
    <x v="5"/>
  </r>
  <r>
    <s v="Q"/>
    <x v="2"/>
    <s v="Male"/>
    <n v="35306.1577039525"/>
    <n v="0.49884812337368201"/>
    <n v="27158.582849194299"/>
    <x v="3"/>
    <n v="2.7662156473893699E-2"/>
    <s v="Indexed"/>
    <n v="2196"/>
    <n v="10"/>
    <n v="4.7500000000000001E-2"/>
    <n v="0.01"/>
    <n v="0"/>
    <s v="Simple"/>
    <n v="0.1"/>
    <n v="10"/>
    <n v="6"/>
    <x v="5"/>
  </r>
  <r>
    <s v="Q"/>
    <x v="2"/>
    <s v="Male"/>
    <n v="12816.8251858862"/>
    <n v="0.181091617082765"/>
    <n v="9859.0962968355398"/>
    <x v="3"/>
    <n v="1.0041903363243501E-2"/>
    <s v="Fixed"/>
    <n v="2197"/>
    <n v="10"/>
    <n v="4.7500000000000001E-2"/>
    <n v="0.01"/>
    <n v="0"/>
    <s v="Simple"/>
    <n v="0.1"/>
    <n v="10"/>
    <n v="7"/>
    <x v="6"/>
  </r>
  <r>
    <s v="Q"/>
    <x v="2"/>
    <s v="Male"/>
    <n v="38450.475557658603"/>
    <n v="0.543274851248294"/>
    <n v="29577.288890506599"/>
    <x v="3"/>
    <n v="3.0125710089730501E-2"/>
    <s v="Indexed"/>
    <n v="2198"/>
    <n v="10"/>
    <n v="4.7500000000000001E-2"/>
    <n v="0.01"/>
    <n v="0"/>
    <s v="Simple"/>
    <n v="0.1"/>
    <n v="10"/>
    <n v="7"/>
    <x v="6"/>
  </r>
  <r>
    <s v="Q"/>
    <x v="2"/>
    <s v="Male"/>
    <n v="14279.9051211066"/>
    <n v="0.20176378101944401"/>
    <n v="10984.5424008512"/>
    <x v="3"/>
    <n v="1.11882174550018E-2"/>
    <s v="Fixed"/>
    <n v="2199"/>
    <n v="10"/>
    <n v="4.7500000000000001E-2"/>
    <n v="0.01"/>
    <n v="0"/>
    <s v="Simple"/>
    <n v="0.1"/>
    <n v="10"/>
    <n v="8"/>
    <x v="7"/>
  </r>
  <r>
    <s v="Q"/>
    <x v="2"/>
    <s v="Male"/>
    <n v="42839.715363319701"/>
    <n v="0.60529134305833299"/>
    <n v="32953.627202553602"/>
    <x v="3"/>
    <n v="3.3564652365005297E-2"/>
    <s v="Indexed"/>
    <n v="2200"/>
    <n v="10"/>
    <n v="4.7500000000000001E-2"/>
    <n v="0.01"/>
    <n v="0"/>
    <s v="Simple"/>
    <n v="0.1"/>
    <n v="10"/>
    <n v="8"/>
    <x v="7"/>
  </r>
  <r>
    <s v="Q"/>
    <x v="2"/>
    <s v="Male"/>
    <n v="16112.0977586933"/>
    <n v="0.22765121591346801"/>
    <n v="12393.921352841"/>
    <x v="3"/>
    <n v="1.2623729069044199E-2"/>
    <s v="Fixed"/>
    <n v="2201"/>
    <n v="10"/>
    <n v="4.7500000000000001E-2"/>
    <n v="0.01"/>
    <n v="0"/>
    <s v="Simple"/>
    <n v="0.1"/>
    <n v="10"/>
    <n v="9"/>
    <x v="8"/>
  </r>
  <r>
    <s v="Q"/>
    <x v="2"/>
    <s v="Male"/>
    <n v="48336.293276079799"/>
    <n v="0.68295364774040401"/>
    <n v="37181.764058522902"/>
    <x v="3"/>
    <n v="3.78711872071327E-2"/>
    <s v="Indexed"/>
    <n v="2202"/>
    <n v="10"/>
    <n v="4.7500000000000001E-2"/>
    <n v="0.01"/>
    <n v="0"/>
    <s v="Simple"/>
    <n v="0.1"/>
    <n v="10"/>
    <n v="9"/>
    <x v="8"/>
  </r>
  <r>
    <s v="Q"/>
    <x v="2"/>
    <s v="Male"/>
    <n v="18211.770667725901"/>
    <n v="0.25731793578574202"/>
    <n v="14009.054359789099"/>
    <x v="3"/>
    <n v="1.4268809823531301E-2"/>
    <s v="Fixed"/>
    <n v="2203"/>
    <n v="10"/>
    <n v="4.7500000000000001E-2"/>
    <n v="0.01"/>
    <n v="0"/>
    <s v="Simple"/>
    <n v="0.1"/>
    <n v="10"/>
    <n v="10"/>
    <x v="9"/>
  </r>
  <r>
    <s v="Q"/>
    <x v="2"/>
    <s v="Male"/>
    <n v="54635.312003177598"/>
    <n v="0.77195380735722496"/>
    <n v="42027.163079367398"/>
    <x v="3"/>
    <n v="4.28064294705938E-2"/>
    <s v="Indexed"/>
    <n v="2204"/>
    <n v="10"/>
    <n v="4.7500000000000001E-2"/>
    <n v="0.01"/>
    <n v="0"/>
    <s v="Simple"/>
    <n v="0.1"/>
    <n v="10"/>
    <n v="10"/>
    <x v="9"/>
  </r>
  <r>
    <s v="Q"/>
    <x v="2"/>
    <s v="Male"/>
    <n v="59474.722508872699"/>
    <n v="0.84033085561163201"/>
    <n v="45749.786545286697"/>
    <x v="3"/>
    <n v="4.6598077708627797E-2"/>
    <s v="Fixed"/>
    <n v="2205"/>
    <n v="10"/>
    <n v="4.7500000000000001E-2"/>
    <n v="0.01"/>
    <n v="0"/>
    <s v="Simple"/>
    <n v="0.1"/>
    <n v="10"/>
    <n v="12"/>
    <x v="10"/>
  </r>
  <r>
    <s v="Q"/>
    <x v="2"/>
    <s v="Male"/>
    <n v="178424.167526618"/>
    <n v="2.5209925668349"/>
    <n v="137249.35963585999"/>
    <x v="3"/>
    <n v="0.13979423312588299"/>
    <s v="Indexed"/>
    <n v="2206"/>
    <n v="10"/>
    <n v="4.7500000000000001E-2"/>
    <n v="0.01"/>
    <n v="0"/>
    <s v="Simple"/>
    <n v="0.1"/>
    <n v="10"/>
    <n v="12"/>
    <x v="10"/>
  </r>
  <r>
    <s v="Q"/>
    <x v="2"/>
    <s v="Male"/>
    <n v="62936.975978563401"/>
    <n v="0.88924976263293798"/>
    <n v="48413.0584450487"/>
    <x v="3"/>
    <n v="4.9310731915690999E-2"/>
    <s v="Fixed"/>
    <n v="2207"/>
    <n v="10"/>
    <n v="4.7500000000000001E-2"/>
    <n v="0.01"/>
    <n v="0"/>
    <s v="Simple"/>
    <n v="0.1"/>
    <n v="10"/>
    <n v="15"/>
    <x v="11"/>
  </r>
  <r>
    <s v="Q"/>
    <x v="2"/>
    <s v="Male"/>
    <n v="188810.92793569001"/>
    <n v="2.6677492878988098"/>
    <n v="145239.17533514599"/>
    <x v="3"/>
    <n v="0.147932195747073"/>
    <s v="Indexed"/>
    <n v="2208"/>
    <n v="10"/>
    <n v="4.7500000000000001E-2"/>
    <n v="0.01"/>
    <n v="0"/>
    <s v="Simple"/>
    <n v="0.1"/>
    <n v="10"/>
    <n v="15"/>
    <x v="11"/>
  </r>
  <r>
    <s v="Q"/>
    <x v="2"/>
    <s v="Male"/>
    <n v="48769.165159336502"/>
    <n v="0.68906978556640297"/>
    <n v="37514.742430258797"/>
    <x v="3"/>
    <n v="3.8210339653802203E-2"/>
    <s v="Fixed"/>
    <n v="2209"/>
    <n v="10"/>
    <n v="4.7500000000000001E-2"/>
    <n v="0.01"/>
    <n v="0"/>
    <s v="Simple"/>
    <n v="0.1"/>
    <n v="10"/>
    <n v="20"/>
    <x v="12"/>
  </r>
  <r>
    <s v="Q"/>
    <x v="2"/>
    <s v="Male"/>
    <n v="146307.49547800899"/>
    <n v="2.0672093566992098"/>
    <n v="112544.22729077601"/>
    <x v="3"/>
    <n v="0.114631018961407"/>
    <s v="Indexed"/>
    <n v="2210"/>
    <n v="10"/>
    <n v="4.7500000000000001E-2"/>
    <n v="0.01"/>
    <n v="0"/>
    <s v="Simple"/>
    <n v="0.1"/>
    <n v="10"/>
    <n v="20"/>
    <x v="12"/>
  </r>
  <r>
    <s v="Q"/>
    <x v="2"/>
    <s v="Male"/>
    <n v="23982.265523492199"/>
    <n v="0.33885047053149397"/>
    <n v="18447.896556532502"/>
    <x v="3"/>
    <n v="1.87899568985113E-2"/>
    <s v="Fixed"/>
    <n v="2211"/>
    <n v="10"/>
    <n v="4.7500000000000001E-2"/>
    <n v="0.01"/>
    <n v="0"/>
    <s v="Simple"/>
    <n v="0.1"/>
    <n v="10"/>
    <n v="99"/>
    <x v="13"/>
  </r>
  <r>
    <s v="Q"/>
    <x v="2"/>
    <s v="Male"/>
    <n v="71946.796570476698"/>
    <n v="1.01655141159448"/>
    <n v="55343.689669597501"/>
    <x v="3"/>
    <n v="5.63698706955338E-2"/>
    <s v="Indexed"/>
    <n v="2212"/>
    <n v="10"/>
    <n v="4.7500000000000001E-2"/>
    <n v="0.01"/>
    <n v="0"/>
    <s v="Simple"/>
    <n v="0.1"/>
    <n v="10"/>
    <n v="99"/>
    <x v="13"/>
  </r>
  <r>
    <s v="Q"/>
    <x v="2"/>
    <s v="Male"/>
    <n v="109548.882365275"/>
    <n v="0.170131701231303"/>
    <n v="84268.371050211397"/>
    <x v="4"/>
    <n v="3.21572757141078E-2"/>
    <s v="Fixed"/>
    <n v="2213"/>
    <n v="10"/>
    <n v="4.7500000000000001E-2"/>
    <n v="0.01"/>
    <n v="0"/>
    <s v="Simple"/>
    <n v="0.1"/>
    <n v="10"/>
    <n v="1"/>
    <x v="0"/>
  </r>
  <r>
    <s v="Q"/>
    <x v="2"/>
    <s v="Male"/>
    <n v="328646.647095825"/>
    <n v="0.51039510369390895"/>
    <n v="252805.11315063399"/>
    <x v="4"/>
    <n v="9.6471827142323205E-2"/>
    <s v="Indexed"/>
    <n v="2214"/>
    <n v="10"/>
    <n v="4.7500000000000001E-2"/>
    <n v="0.01"/>
    <n v="0"/>
    <s v="Simple"/>
    <n v="0.1"/>
    <n v="10"/>
    <n v="1"/>
    <x v="0"/>
  </r>
  <r>
    <s v="Q"/>
    <x v="2"/>
    <s v="Male"/>
    <n v="44389.177050390303"/>
    <n v="6.8937318617814297E-2"/>
    <n v="34145.5208079925"/>
    <x v="4"/>
    <n v="1.3030119288412001E-2"/>
    <s v="Fixed"/>
    <n v="2215"/>
    <n v="10"/>
    <n v="4.7500000000000001E-2"/>
    <n v="0.01"/>
    <n v="0"/>
    <s v="Simple"/>
    <n v="0.1"/>
    <n v="10"/>
    <n v="2"/>
    <x v="1"/>
  </r>
  <r>
    <s v="Q"/>
    <x v="2"/>
    <s v="Male"/>
    <n v="133167.53115117099"/>
    <n v="0.206811955853443"/>
    <n v="102436.562423978"/>
    <x v="4"/>
    <n v="3.9090357865236E-2"/>
    <s v="Indexed"/>
    <n v="2216"/>
    <n v="10"/>
    <n v="4.7500000000000001E-2"/>
    <n v="0.01"/>
    <n v="0"/>
    <s v="Simple"/>
    <n v="0.1"/>
    <n v="10"/>
    <n v="2"/>
    <x v="1"/>
  </r>
  <r>
    <s v="Q"/>
    <x v="2"/>
    <s v="Male"/>
    <n v="18227.521010399101"/>
    <n v="2.8307720642812499E-2"/>
    <n v="14021.170007999301"/>
    <x v="4"/>
    <n v="5.3505558985227604E-3"/>
    <s v="Fixed"/>
    <n v="2217"/>
    <n v="10"/>
    <n v="4.7500000000000001E-2"/>
    <n v="0.01"/>
    <n v="0"/>
    <s v="Simple"/>
    <n v="0.1"/>
    <n v="10"/>
    <n v="3"/>
    <x v="2"/>
  </r>
  <r>
    <s v="Q"/>
    <x v="2"/>
    <s v="Male"/>
    <n v="54682.563031197402"/>
    <n v="8.4923161928437393E-2"/>
    <n v="42063.510023998002"/>
    <x v="4"/>
    <n v="1.60516676955683E-2"/>
    <s v="Indexed"/>
    <n v="2218"/>
    <n v="10"/>
    <n v="4.7500000000000001E-2"/>
    <n v="0.01"/>
    <n v="0"/>
    <s v="Simple"/>
    <n v="0.1"/>
    <n v="10"/>
    <n v="3"/>
    <x v="2"/>
  </r>
  <r>
    <s v="Q"/>
    <x v="2"/>
    <s v="Male"/>
    <n v="45868.3420811295"/>
    <n v="7.1234492789271506E-2"/>
    <n v="35283.340062407297"/>
    <x v="4"/>
    <n v="1.3464317398818501E-2"/>
    <s v="Fixed"/>
    <n v="2219"/>
    <n v="10"/>
    <n v="4.7500000000000001E-2"/>
    <n v="0.01"/>
    <n v="0"/>
    <s v="Simple"/>
    <n v="0.1"/>
    <n v="10"/>
    <n v="4"/>
    <x v="3"/>
  </r>
  <r>
    <s v="Q"/>
    <x v="2"/>
    <s v="Male"/>
    <n v="137605.02624338801"/>
    <n v="0.213703478367815"/>
    <n v="105850.02018722201"/>
    <x v="4"/>
    <n v="4.0392952196455501E-2"/>
    <s v="Indexed"/>
    <n v="2220"/>
    <n v="10"/>
    <n v="4.7500000000000001E-2"/>
    <n v="0.01"/>
    <n v="0"/>
    <s v="Simple"/>
    <n v="0.1"/>
    <n v="10"/>
    <n v="4"/>
    <x v="3"/>
  </r>
  <r>
    <s v="Q"/>
    <x v="2"/>
    <s v="Male"/>
    <n v="44901.2868712614"/>
    <n v="6.9732635860317596E-2"/>
    <n v="34539.451439431898"/>
    <x v="4"/>
    <n v="1.3180445392613999E-2"/>
    <s v="Fixed"/>
    <n v="2221"/>
    <n v="10"/>
    <n v="4.7500000000000001E-2"/>
    <n v="0.01"/>
    <n v="0"/>
    <s v="Simple"/>
    <n v="0.1"/>
    <n v="10"/>
    <n v="5"/>
    <x v="4"/>
  </r>
  <r>
    <s v="Q"/>
    <x v="2"/>
    <s v="Male"/>
    <n v="134703.860613784"/>
    <n v="0.209197907580953"/>
    <n v="103618.354318296"/>
    <x v="4"/>
    <n v="3.9541336177842001E-2"/>
    <s v="Indexed"/>
    <n v="2222"/>
    <n v="10"/>
    <n v="4.7500000000000001E-2"/>
    <n v="0.01"/>
    <n v="0"/>
    <s v="Simple"/>
    <n v="0.1"/>
    <n v="10"/>
    <n v="5"/>
    <x v="4"/>
  </r>
  <r>
    <s v="Q"/>
    <x v="2"/>
    <s v="Male"/>
    <n v="45673.226686744798"/>
    <n v="7.0931474508606707E-2"/>
    <n v="35133.251297495997"/>
    <x v="4"/>
    <n v="1.3407042697353501E-2"/>
    <s v="Fixed"/>
    <n v="2223"/>
    <n v="10"/>
    <n v="4.7500000000000001E-2"/>
    <n v="0.01"/>
    <n v="0"/>
    <s v="Simple"/>
    <n v="0.1"/>
    <n v="10"/>
    <n v="6"/>
    <x v="5"/>
  </r>
  <r>
    <s v="Q"/>
    <x v="2"/>
    <s v="Male"/>
    <n v="137019.68006023401"/>
    <n v="0.21279442352582001"/>
    <n v="105399.75389248801"/>
    <x v="4"/>
    <n v="4.02211280920605E-2"/>
    <s v="Indexed"/>
    <n v="2224"/>
    <n v="10"/>
    <n v="4.7500000000000001E-2"/>
    <n v="0.01"/>
    <n v="0"/>
    <s v="Simple"/>
    <n v="0.1"/>
    <n v="10"/>
    <n v="6"/>
    <x v="5"/>
  </r>
  <r>
    <s v="Q"/>
    <x v="2"/>
    <s v="Male"/>
    <n v="47752.301619348997"/>
    <n v="7.4160321281245598E-2"/>
    <n v="36732.539707191601"/>
    <x v="4"/>
    <n v="1.4017339985600801E-2"/>
    <s v="Fixed"/>
    <n v="2225"/>
    <n v="10"/>
    <n v="4.7500000000000001E-2"/>
    <n v="0.01"/>
    <n v="0"/>
    <s v="Simple"/>
    <n v="0.1"/>
    <n v="10"/>
    <n v="7"/>
    <x v="6"/>
  </r>
  <r>
    <s v="Q"/>
    <x v="2"/>
    <s v="Male"/>
    <n v="143256.904858047"/>
    <n v="0.222480963843737"/>
    <n v="110197.619121575"/>
    <x v="4"/>
    <n v="4.20520199568023E-2"/>
    <s v="Indexed"/>
    <n v="2226"/>
    <n v="10"/>
    <n v="4.7500000000000001E-2"/>
    <n v="0.01"/>
    <n v="0"/>
    <s v="Simple"/>
    <n v="0.1"/>
    <n v="10"/>
    <n v="7"/>
    <x v="6"/>
  </r>
  <r>
    <s v="Q"/>
    <x v="2"/>
    <s v="Male"/>
    <n v="50726.141442488297"/>
    <n v="7.8778756607797595E-2"/>
    <n v="39020.108801914103"/>
    <x v="4"/>
    <n v="1.4890288983869999E-2"/>
    <s v="Fixed"/>
    <n v="2227"/>
    <n v="10"/>
    <n v="4.7500000000000001E-2"/>
    <n v="0.01"/>
    <n v="0"/>
    <s v="Simple"/>
    <n v="0.1"/>
    <n v="10"/>
    <n v="8"/>
    <x v="7"/>
  </r>
  <r>
    <s v="Q"/>
    <x v="2"/>
    <s v="Male"/>
    <n v="152178.42432746501"/>
    <n v="0.23633626982339301"/>
    <n v="117060.326405742"/>
    <x v="4"/>
    <n v="4.4670866951610003E-2"/>
    <s v="Indexed"/>
    <n v="2228"/>
    <n v="10"/>
    <n v="4.7500000000000001E-2"/>
    <n v="0.01"/>
    <n v="0"/>
    <s v="Simple"/>
    <n v="0.1"/>
    <n v="10"/>
    <n v="8"/>
    <x v="7"/>
  </r>
  <r>
    <s v="Q"/>
    <x v="2"/>
    <s v="Male"/>
    <n v="54069.883986193498"/>
    <n v="8.3971658581395298E-2"/>
    <n v="41592.218450918102"/>
    <x v="4"/>
    <n v="1.5871820228857001E-2"/>
    <s v="Fixed"/>
    <n v="2229"/>
    <n v="10"/>
    <n v="4.7500000000000001E-2"/>
    <n v="0.01"/>
    <n v="0"/>
    <s v="Simple"/>
    <n v="0.1"/>
    <n v="10"/>
    <n v="9"/>
    <x v="8"/>
  </r>
  <r>
    <s v="Q"/>
    <x v="2"/>
    <s v="Male"/>
    <n v="162209.65195858001"/>
    <n v="0.25191497574418598"/>
    <n v="124776.65535275399"/>
    <x v="4"/>
    <n v="4.7615460686571E-2"/>
    <s v="Indexed"/>
    <n v="2230"/>
    <n v="10"/>
    <n v="4.7500000000000001E-2"/>
    <n v="0.01"/>
    <n v="0"/>
    <s v="Simple"/>
    <n v="0.1"/>
    <n v="10"/>
    <n v="9"/>
    <x v="8"/>
  </r>
  <r>
    <s v="Q"/>
    <x v="2"/>
    <s v="Male"/>
    <n v="57056.354638260404"/>
    <n v="8.8609709848950294E-2"/>
    <n v="43889.5035678926"/>
    <x v="4"/>
    <n v="1.6748476914868499E-2"/>
    <s v="Fixed"/>
    <n v="2231"/>
    <n v="10"/>
    <n v="4.7500000000000001E-2"/>
    <n v="0.01"/>
    <n v="0"/>
    <s v="Simple"/>
    <n v="0.1"/>
    <n v="10"/>
    <n v="10"/>
    <x v="9"/>
  </r>
  <r>
    <s v="Q"/>
    <x v="2"/>
    <s v="Male"/>
    <n v="171169.063914781"/>
    <n v="0.26582912954685101"/>
    <n v="131668.51070367801"/>
    <x v="4"/>
    <n v="5.0245430744605503E-2"/>
    <s v="Indexed"/>
    <n v="2232"/>
    <n v="10"/>
    <n v="4.7500000000000001E-2"/>
    <n v="0.01"/>
    <n v="0"/>
    <s v="Simple"/>
    <n v="0.1"/>
    <n v="10"/>
    <n v="10"/>
    <x v="9"/>
  </r>
  <r>
    <s v="Q"/>
    <x v="2"/>
    <s v="Male"/>
    <n v="137144.223428781"/>
    <n v="0.21298784197711201"/>
    <n v="105495.55648367701"/>
    <x v="4"/>
    <n v="4.0257686889870498E-2"/>
    <s v="Fixed"/>
    <n v="2233"/>
    <n v="10"/>
    <n v="4.7500000000000001E-2"/>
    <n v="0.01"/>
    <n v="0"/>
    <s v="Simple"/>
    <n v="0.1"/>
    <n v="10"/>
    <n v="12"/>
    <x v="10"/>
  </r>
  <r>
    <s v="Q"/>
    <x v="2"/>
    <s v="Male"/>
    <n v="411432.67028634198"/>
    <n v="0.63896352593133598"/>
    <n v="316486.66945103201"/>
    <x v="4"/>
    <n v="0.12077306066961201"/>
    <s v="Indexed"/>
    <n v="2234"/>
    <n v="10"/>
    <n v="4.7500000000000001E-2"/>
    <n v="0.01"/>
    <n v="0"/>
    <s v="Simple"/>
    <n v="0.1"/>
    <n v="10"/>
    <n v="12"/>
    <x v="10"/>
  </r>
  <r>
    <s v="Q"/>
    <x v="2"/>
    <s v="Male"/>
    <n v="128139.30493500301"/>
    <n v="0.19900301557160499"/>
    <n v="98568.696103848299"/>
    <x v="4"/>
    <n v="3.76143587195115E-2"/>
    <s v="Fixed"/>
    <n v="2235"/>
    <n v="10"/>
    <n v="4.7500000000000001E-2"/>
    <n v="0.01"/>
    <n v="0"/>
    <s v="Simple"/>
    <n v="0.1"/>
    <n v="10"/>
    <n v="15"/>
    <x v="11"/>
  </r>
  <r>
    <s v="Q"/>
    <x v="2"/>
    <s v="Male"/>
    <n v="384417.91480500897"/>
    <n v="0.59700904671481603"/>
    <n v="295706.08831154503"/>
    <x v="4"/>
    <n v="0.11284307615853401"/>
    <s v="Indexed"/>
    <n v="2236"/>
    <n v="10"/>
    <n v="4.7500000000000001E-2"/>
    <n v="0.01"/>
    <n v="0"/>
    <s v="Simple"/>
    <n v="0.1"/>
    <n v="10"/>
    <n v="15"/>
    <x v="11"/>
  </r>
  <r>
    <s v="Q"/>
    <x v="2"/>
    <s v="Male"/>
    <n v="57729.219314972703"/>
    <n v="8.9654682738457406E-2"/>
    <n v="44407.091780748196"/>
    <x v="4"/>
    <n v="1.69459914349635E-2"/>
    <s v="Fixed"/>
    <n v="2237"/>
    <n v="10"/>
    <n v="4.7500000000000001E-2"/>
    <n v="0.01"/>
    <n v="0"/>
    <s v="Simple"/>
    <n v="0.1"/>
    <n v="10"/>
    <n v="20"/>
    <x v="12"/>
  </r>
  <r>
    <s v="Q"/>
    <x v="2"/>
    <s v="Male"/>
    <n v="173187.657944918"/>
    <n v="0.26896404821537201"/>
    <n v="133221.275342245"/>
    <x v="4"/>
    <n v="5.0837974304890503E-2"/>
    <s v="Indexed"/>
    <n v="2238"/>
    <n v="10"/>
    <n v="4.7500000000000001E-2"/>
    <n v="0.01"/>
    <n v="0"/>
    <s v="Simple"/>
    <n v="0.1"/>
    <n v="10"/>
    <n v="20"/>
    <x v="12"/>
  </r>
  <r>
    <s v="Q"/>
    <x v="2"/>
    <s v="Male"/>
    <n v="10438.9595009156"/>
    <n v="1.62119220263118E-2"/>
    <n v="8029.9688468581298"/>
    <x v="4"/>
    <n v="3.0642804526297401E-3"/>
    <s v="Fixed"/>
    <n v="2239"/>
    <n v="10"/>
    <n v="4.7500000000000001E-2"/>
    <n v="0.01"/>
    <n v="0"/>
    <s v="Simple"/>
    <n v="0.1"/>
    <n v="10"/>
    <n v="99"/>
    <x v="13"/>
  </r>
  <r>
    <s v="Q"/>
    <x v="2"/>
    <s v="Male"/>
    <n v="31316.878502746698"/>
    <n v="4.8635766078935501E-2"/>
    <n v="24089.9065405744"/>
    <x v="4"/>
    <n v="9.1928413578892306E-3"/>
    <s v="Indexed"/>
    <n v="2240"/>
    <n v="10"/>
    <n v="4.7500000000000001E-2"/>
    <n v="0.01"/>
    <n v="0"/>
    <s v="Simple"/>
    <n v="0.1"/>
    <n v="10"/>
    <n v="99"/>
    <x v="13"/>
  </r>
  <r>
    <s v="Q"/>
    <x v="3"/>
    <s v="Female"/>
    <n v="3371.1882669093402"/>
    <n v="0.103114243856988"/>
    <n v="2593.2217437764202"/>
    <x v="0"/>
    <n v="1.25005065570981E-2"/>
    <s v="Fixed"/>
    <n v="2241"/>
    <n v="10"/>
    <n v="4.7500000000000001E-2"/>
    <n v="0.01"/>
    <n v="0"/>
    <s v="Simple"/>
    <n v="0.1"/>
    <n v="10"/>
    <n v="1"/>
    <x v="0"/>
  </r>
  <r>
    <s v="Q"/>
    <x v="3"/>
    <s v="Female"/>
    <n v="10113.564800728"/>
    <n v="0.30934273157096398"/>
    <n v="7779.6652313292498"/>
    <x v="0"/>
    <n v="3.7501519671294399E-2"/>
    <s v="Indexed"/>
    <n v="2242"/>
    <n v="10"/>
    <n v="4.7500000000000001E-2"/>
    <n v="0.01"/>
    <n v="0"/>
    <s v="Simple"/>
    <n v="0.1"/>
    <n v="10"/>
    <n v="1"/>
    <x v="0"/>
  </r>
  <r>
    <s v="Q"/>
    <x v="3"/>
    <s v="Female"/>
    <n v="1657.7404029970601"/>
    <n v="5.0705162284790599E-2"/>
    <n v="1275.18492538235"/>
    <x v="0"/>
    <n v="6.1469704854631001E-3"/>
    <s v="Fixed"/>
    <n v="2243"/>
    <n v="10"/>
    <n v="4.7500000000000001E-2"/>
    <n v="0.01"/>
    <n v="0"/>
    <s v="Simple"/>
    <n v="0.1"/>
    <n v="10"/>
    <n v="2"/>
    <x v="1"/>
  </r>
  <r>
    <s v="Q"/>
    <x v="3"/>
    <s v="Female"/>
    <n v="4973.22120899117"/>
    <n v="0.15211548685437201"/>
    <n v="3825.5547761470598"/>
    <x v="0"/>
    <n v="1.8440911456389299E-2"/>
    <s v="Indexed"/>
    <n v="2244"/>
    <n v="10"/>
    <n v="4.7500000000000001E-2"/>
    <n v="0.01"/>
    <n v="0"/>
    <s v="Simple"/>
    <n v="0.1"/>
    <n v="10"/>
    <n v="2"/>
    <x v="1"/>
  </r>
  <r>
    <s v="Q"/>
    <x v="3"/>
    <s v="Female"/>
    <n v="852.16134018959997"/>
    <n v="2.60649851864743E-2"/>
    <n v="655.50872322276996"/>
    <x v="0"/>
    <n v="3.1598497554429501E-3"/>
    <s v="Fixed"/>
    <n v="2245"/>
    <n v="10"/>
    <n v="4.7500000000000001E-2"/>
    <n v="0.01"/>
    <n v="0"/>
    <s v="Simple"/>
    <n v="0.1"/>
    <n v="10"/>
    <n v="3"/>
    <x v="2"/>
  </r>
  <r>
    <s v="Q"/>
    <x v="3"/>
    <s v="Female"/>
    <n v="2556.4840205688001"/>
    <n v="7.8194955559423004E-2"/>
    <n v="1966.5261696683101"/>
    <x v="0"/>
    <n v="9.4795492663288499E-3"/>
    <s v="Indexed"/>
    <n v="2246"/>
    <n v="10"/>
    <n v="4.7500000000000001E-2"/>
    <n v="0.01"/>
    <n v="0"/>
    <s v="Simple"/>
    <n v="0.1"/>
    <n v="10"/>
    <n v="3"/>
    <x v="2"/>
  </r>
  <r>
    <s v="Q"/>
    <x v="3"/>
    <s v="Female"/>
    <n v="1017.01230592134"/>
    <n v="3.1107267413004201E-2"/>
    <n v="782.317158401033"/>
    <x v="0"/>
    <n v="3.77112400503057E-3"/>
    <s v="Fixed"/>
    <n v="2247"/>
    <n v="10"/>
    <n v="4.7500000000000001E-2"/>
    <n v="0.01"/>
    <n v="0"/>
    <s v="Simple"/>
    <n v="0.1"/>
    <n v="10"/>
    <n v="4"/>
    <x v="3"/>
  </r>
  <r>
    <s v="Q"/>
    <x v="3"/>
    <s v="Female"/>
    <n v="3051.03691776403"/>
    <n v="9.33218022390125E-2"/>
    <n v="2346.9514752031"/>
    <x v="0"/>
    <n v="1.1313372015091701E-2"/>
    <s v="Indexed"/>
    <n v="2248"/>
    <n v="10"/>
    <n v="4.7500000000000001E-2"/>
    <n v="0.01"/>
    <n v="0"/>
    <s v="Simple"/>
    <n v="0.1"/>
    <n v="10"/>
    <n v="4"/>
    <x v="3"/>
  </r>
  <r>
    <s v="Q"/>
    <x v="3"/>
    <s v="Female"/>
    <n v="1231.2483833685101"/>
    <n v="3.7660087778953001E-2"/>
    <n v="947.11414105269796"/>
    <x v="0"/>
    <n v="4.56552030653125E-3"/>
    <s v="Fixed"/>
    <n v="2249"/>
    <n v="10"/>
    <n v="4.7500000000000001E-2"/>
    <n v="0.01"/>
    <n v="0"/>
    <s v="Simple"/>
    <n v="0.1"/>
    <n v="10"/>
    <n v="5"/>
    <x v="4"/>
  </r>
  <r>
    <s v="Q"/>
    <x v="3"/>
    <s v="Female"/>
    <n v="3693.7451501055202"/>
    <n v="0.112980263336859"/>
    <n v="2841.3424231580898"/>
    <x v="0"/>
    <n v="1.36965609195938E-2"/>
    <s v="Indexed"/>
    <n v="2250"/>
    <n v="10"/>
    <n v="4.7500000000000001E-2"/>
    <n v="0.01"/>
    <n v="0"/>
    <s v="Simple"/>
    <n v="0.1"/>
    <n v="10"/>
    <n v="5"/>
    <x v="4"/>
  </r>
  <r>
    <s v="Q"/>
    <x v="3"/>
    <s v="Female"/>
    <n v="1499.99952845095"/>
    <n v="4.5880355802216499E-2"/>
    <n v="1153.8457911161199"/>
    <x v="0"/>
    <n v="5.5620607502397503E-3"/>
    <s v="Fixed"/>
    <n v="2251"/>
    <n v="10"/>
    <n v="4.7500000000000001E-2"/>
    <n v="0.01"/>
    <n v="0"/>
    <s v="Simple"/>
    <n v="0.1"/>
    <n v="10"/>
    <n v="6"/>
    <x v="5"/>
  </r>
  <r>
    <s v="Q"/>
    <x v="3"/>
    <s v="Female"/>
    <n v="4499.9985853528497"/>
    <n v="0.137641067406649"/>
    <n v="3461.5373733483498"/>
    <x v="0"/>
    <n v="1.66861822507192E-2"/>
    <s v="Indexed"/>
    <n v="2252"/>
    <n v="10"/>
    <n v="4.7500000000000001E-2"/>
    <n v="0.01"/>
    <n v="0"/>
    <s v="Simple"/>
    <n v="0.1"/>
    <n v="10"/>
    <n v="6"/>
    <x v="5"/>
  </r>
  <r>
    <s v="Q"/>
    <x v="3"/>
    <s v="Female"/>
    <n v="1823.8556701233099"/>
    <n v="5.57861155886916E-2"/>
    <n v="1402.96590009486"/>
    <x v="0"/>
    <n v="6.7629328172997601E-3"/>
    <s v="Fixed"/>
    <n v="2253"/>
    <n v="10"/>
    <n v="4.7500000000000001E-2"/>
    <n v="0.01"/>
    <n v="0"/>
    <s v="Simple"/>
    <n v="0.1"/>
    <n v="10"/>
    <n v="7"/>
    <x v="6"/>
  </r>
  <r>
    <s v="Q"/>
    <x v="3"/>
    <s v="Female"/>
    <n v="5471.5670103699404"/>
    <n v="0.167358346766075"/>
    <n v="4208.8977002845704"/>
    <x v="0"/>
    <n v="2.0288798451899299E-2"/>
    <s v="Indexed"/>
    <n v="2254"/>
    <n v="10"/>
    <n v="4.7500000000000001E-2"/>
    <n v="0.01"/>
    <n v="0"/>
    <s v="Simple"/>
    <n v="0.1"/>
    <n v="10"/>
    <n v="7"/>
    <x v="6"/>
  </r>
  <r>
    <s v="Q"/>
    <x v="3"/>
    <s v="Female"/>
    <n v="2194.91784816979"/>
    <n v="6.71357623256469E-2"/>
    <n v="1688.39834474599"/>
    <x v="0"/>
    <n v="8.1388468341142498E-3"/>
    <s v="Fixed"/>
    <n v="2255"/>
    <n v="10"/>
    <n v="4.7500000000000001E-2"/>
    <n v="0.01"/>
    <n v="0"/>
    <s v="Simple"/>
    <n v="0.1"/>
    <n v="10"/>
    <n v="8"/>
    <x v="7"/>
  </r>
  <r>
    <s v="Q"/>
    <x v="3"/>
    <s v="Female"/>
    <n v="6584.7535445093799"/>
    <n v="0.20140728697694099"/>
    <n v="5065.1950342379796"/>
    <x v="0"/>
    <n v="2.4416540502342699E-2"/>
    <s v="Indexed"/>
    <n v="2256"/>
    <n v="10"/>
    <n v="4.7500000000000001E-2"/>
    <n v="0.01"/>
    <n v="0"/>
    <s v="Simple"/>
    <n v="0.1"/>
    <n v="10"/>
    <n v="8"/>
    <x v="7"/>
  </r>
  <r>
    <s v="Q"/>
    <x v="3"/>
    <s v="Female"/>
    <n v="2592.7445156459498"/>
    <n v="7.9304052185221505E-2"/>
    <n v="1994.4188581891899"/>
    <x v="0"/>
    <n v="9.6140046928989992E-3"/>
    <s v="Fixed"/>
    <n v="2257"/>
    <n v="10"/>
    <n v="4.7500000000000001E-2"/>
    <n v="0.01"/>
    <n v="0"/>
    <s v="Simple"/>
    <n v="0.1"/>
    <n v="10"/>
    <n v="9"/>
    <x v="8"/>
  </r>
  <r>
    <s v="Q"/>
    <x v="3"/>
    <s v="Female"/>
    <n v="7778.2335469378604"/>
    <n v="0.237912156555664"/>
    <n v="5983.2565745675902"/>
    <x v="0"/>
    <n v="2.8842014078696999E-2"/>
    <s v="Indexed"/>
    <n v="2258"/>
    <n v="10"/>
    <n v="4.7500000000000001E-2"/>
    <n v="0.01"/>
    <n v="0"/>
    <s v="Simple"/>
    <n v="0.1"/>
    <n v="10"/>
    <n v="9"/>
    <x v="8"/>
  </r>
  <r>
    <s v="Q"/>
    <x v="3"/>
    <s v="Female"/>
    <n v="3039.9923742998299"/>
    <n v="9.2983983743606696E-2"/>
    <n v="2338.45567253833"/>
    <x v="0"/>
    <n v="1.12724183877463E-2"/>
    <s v="Fixed"/>
    <n v="2259"/>
    <n v="10"/>
    <n v="4.7500000000000001E-2"/>
    <n v="0.01"/>
    <n v="0"/>
    <s v="Simple"/>
    <n v="0.1"/>
    <n v="10"/>
    <n v="10"/>
    <x v="9"/>
  </r>
  <r>
    <s v="Q"/>
    <x v="3"/>
    <s v="Female"/>
    <n v="9119.9771228994796"/>
    <n v="0.27895195123082001"/>
    <n v="7015.3670176149899"/>
    <x v="0"/>
    <n v="3.3817255163238802E-2"/>
    <s v="Indexed"/>
    <n v="2260"/>
    <n v="10"/>
    <n v="4.7500000000000001E-2"/>
    <n v="0.01"/>
    <n v="0"/>
    <s v="Simple"/>
    <n v="0.1"/>
    <n v="10"/>
    <n v="10"/>
    <x v="9"/>
  </r>
  <r>
    <s v="Q"/>
    <x v="3"/>
    <s v="Female"/>
    <n v="11388.8419773365"/>
    <n v="0.34834952423953702"/>
    <n v="8760.6476748742407"/>
    <x v="0"/>
    <n v="4.2230300577656199E-2"/>
    <s v="Fixed"/>
    <n v="2261"/>
    <n v="10"/>
    <n v="4.7500000000000001E-2"/>
    <n v="0.01"/>
    <n v="0"/>
    <s v="Simple"/>
    <n v="0.1"/>
    <n v="10"/>
    <n v="12"/>
    <x v="10"/>
  </r>
  <r>
    <s v="Q"/>
    <x v="3"/>
    <s v="Female"/>
    <n v="34166.525932009499"/>
    <n v="1.0450485727186101"/>
    <n v="26281.943024622698"/>
    <x v="0"/>
    <n v="0.12669090173296901"/>
    <s v="Indexed"/>
    <n v="2262"/>
    <n v="10"/>
    <n v="4.7500000000000001E-2"/>
    <n v="0.01"/>
    <n v="0"/>
    <s v="Simple"/>
    <n v="0.1"/>
    <n v="10"/>
    <n v="12"/>
    <x v="10"/>
  </r>
  <r>
    <s v="Q"/>
    <x v="3"/>
    <s v="Female"/>
    <n v="10741.6752005216"/>
    <n v="0.328554690027619"/>
    <n v="8262.8270773243094"/>
    <x v="0"/>
    <n v="3.9830579204477697E-2"/>
    <s v="Fixed"/>
    <n v="2263"/>
    <n v="10"/>
    <n v="4.7500000000000001E-2"/>
    <n v="0.01"/>
    <n v="0"/>
    <s v="Simple"/>
    <n v="0.1"/>
    <n v="10"/>
    <n v="15"/>
    <x v="11"/>
  </r>
  <r>
    <s v="Q"/>
    <x v="3"/>
    <s v="Female"/>
    <n v="32225.025601564801"/>
    <n v="0.98566407008285595"/>
    <n v="24788.481231972899"/>
    <x v="0"/>
    <n v="0.119491737613433"/>
    <s v="Indexed"/>
    <n v="2264"/>
    <n v="10"/>
    <n v="4.7500000000000001E-2"/>
    <n v="0.01"/>
    <n v="0"/>
    <s v="Simple"/>
    <n v="0.1"/>
    <n v="10"/>
    <n v="15"/>
    <x v="11"/>
  </r>
  <r>
    <s v="Q"/>
    <x v="3"/>
    <s v="Female"/>
    <n v="9211.2540444164497"/>
    <n v="0.281743830532312"/>
    <n v="7085.5800341665099"/>
    <x v="0"/>
    <n v="3.4155713791353501E-2"/>
    <s v="Fixed"/>
    <n v="2265"/>
    <n v="10"/>
    <n v="4.7500000000000001E-2"/>
    <n v="0.01"/>
    <n v="0"/>
    <s v="Simple"/>
    <n v="0.1"/>
    <n v="10"/>
    <n v="20"/>
    <x v="12"/>
  </r>
  <r>
    <s v="Q"/>
    <x v="3"/>
    <s v="Female"/>
    <n v="27633.762133249402"/>
    <n v="0.845231491596936"/>
    <n v="21256.740102499502"/>
    <x v="0"/>
    <n v="0.102467141374061"/>
    <s v="Indexed"/>
    <n v="2266"/>
    <n v="10"/>
    <n v="4.7500000000000001E-2"/>
    <n v="0.01"/>
    <n v="0"/>
    <s v="Simple"/>
    <n v="0.1"/>
    <n v="10"/>
    <n v="20"/>
    <x v="12"/>
  </r>
  <r>
    <s v="Q"/>
    <x v="3"/>
    <s v="Female"/>
    <n v="16798.401271604998"/>
    <n v="0.51381124635789799"/>
    <n v="12921.847132003801"/>
    <x v="0"/>
    <n v="6.2289171834647501E-2"/>
    <s v="Fixed"/>
    <n v="2267"/>
    <n v="10"/>
    <n v="4.7500000000000001E-2"/>
    <n v="0.01"/>
    <n v="0"/>
    <s v="Simple"/>
    <n v="0.1"/>
    <n v="10"/>
    <n v="99"/>
    <x v="13"/>
  </r>
  <r>
    <s v="Q"/>
    <x v="3"/>
    <s v="Female"/>
    <n v="50395.2038148149"/>
    <n v="1.5414337390736901"/>
    <n v="38765.541396011497"/>
    <x v="0"/>
    <n v="0.18686751550394301"/>
    <s v="Indexed"/>
    <n v="2268"/>
    <n v="10"/>
    <n v="4.7500000000000001E-2"/>
    <n v="0.01"/>
    <n v="0"/>
    <s v="Simple"/>
    <n v="0.1"/>
    <n v="10"/>
    <n v="99"/>
    <x v="13"/>
  </r>
  <r>
    <s v="Q"/>
    <x v="3"/>
    <s v="Female"/>
    <n v="45887.527069491902"/>
    <n v="0.33013258106584997"/>
    <n v="35298.097745763"/>
    <x v="1"/>
    <n v="2.5497234762120499E-2"/>
    <s v="Fixed"/>
    <n v="2269"/>
    <n v="10"/>
    <n v="4.7500000000000001E-2"/>
    <n v="0.01"/>
    <n v="0"/>
    <s v="Simple"/>
    <n v="0.1"/>
    <n v="10"/>
    <n v="1"/>
    <x v="0"/>
  </r>
  <r>
    <s v="Q"/>
    <x v="3"/>
    <s v="Female"/>
    <n v="137662.58120847601"/>
    <n v="0.99039774319754903"/>
    <n v="105894.29323728901"/>
    <x v="1"/>
    <n v="7.6491704286361498E-2"/>
    <s v="Indexed"/>
    <n v="2270"/>
    <n v="10"/>
    <n v="4.7500000000000001E-2"/>
    <n v="0.01"/>
    <n v="0"/>
    <s v="Simple"/>
    <n v="0.1"/>
    <n v="10"/>
    <n v="1"/>
    <x v="0"/>
  </r>
  <r>
    <s v="Q"/>
    <x v="3"/>
    <s v="Female"/>
    <n v="20957.875200366601"/>
    <n v="0.15077904335692499"/>
    <n v="16121.442461820499"/>
    <x v="1"/>
    <n v="1.16451658702315E-2"/>
    <s v="Fixed"/>
    <n v="2271"/>
    <n v="10"/>
    <n v="4.7500000000000001E-2"/>
    <n v="0.01"/>
    <n v="0"/>
    <s v="Simple"/>
    <n v="0.1"/>
    <n v="10"/>
    <n v="2"/>
    <x v="1"/>
  </r>
  <r>
    <s v="Q"/>
    <x v="3"/>
    <s v="Female"/>
    <n v="62873.625601099899"/>
    <n v="0.45233713007077597"/>
    <n v="48364.327385461504"/>
    <x v="1"/>
    <n v="3.4935497610694498E-2"/>
    <s v="Indexed"/>
    <n v="2272"/>
    <n v="10"/>
    <n v="4.7500000000000001E-2"/>
    <n v="0.01"/>
    <n v="0"/>
    <s v="Simple"/>
    <n v="0.1"/>
    <n v="10"/>
    <n v="2"/>
    <x v="1"/>
  </r>
  <r>
    <s v="Q"/>
    <x v="3"/>
    <s v="Female"/>
    <n v="10146.817507543001"/>
    <n v="7.3000121542754107E-2"/>
    <n v="7805.2442365715397"/>
    <x v="1"/>
    <n v="5.6380416335450002E-3"/>
    <s v="Fixed"/>
    <n v="2273"/>
    <n v="10"/>
    <n v="4.7500000000000001E-2"/>
    <n v="0.01"/>
    <n v="0"/>
    <s v="Simple"/>
    <n v="0.1"/>
    <n v="10"/>
    <n v="3"/>
    <x v="2"/>
  </r>
  <r>
    <s v="Q"/>
    <x v="3"/>
    <s v="Female"/>
    <n v="30440.452522628999"/>
    <n v="0.219000364628262"/>
    <n v="23415.732709714601"/>
    <x v="1"/>
    <n v="1.6914124900635E-2"/>
    <s v="Indexed"/>
    <n v="2274"/>
    <n v="10"/>
    <n v="4.7500000000000001E-2"/>
    <n v="0.01"/>
    <n v="0"/>
    <s v="Simple"/>
    <n v="0.1"/>
    <n v="10"/>
    <n v="3"/>
    <x v="2"/>
  </r>
  <r>
    <s v="Q"/>
    <x v="3"/>
    <s v="Female"/>
    <n v="11919.6596506036"/>
    <n v="8.57546321884156E-2"/>
    <n v="9168.9689620027893"/>
    <x v="1"/>
    <n v="6.6231148158357499E-3"/>
    <s v="Fixed"/>
    <n v="2275"/>
    <n v="10"/>
    <n v="4.7500000000000001E-2"/>
    <n v="0.01"/>
    <n v="0"/>
    <s v="Simple"/>
    <n v="0.1"/>
    <n v="10"/>
    <n v="4"/>
    <x v="3"/>
  </r>
  <r>
    <s v="Q"/>
    <x v="3"/>
    <s v="Female"/>
    <n v="35758.978951810903"/>
    <n v="0.25726389656524701"/>
    <n v="27506.906886008401"/>
    <x v="1"/>
    <n v="1.9869344447507299E-2"/>
    <s v="Indexed"/>
    <n v="2276"/>
    <n v="10"/>
    <n v="4.7500000000000001E-2"/>
    <n v="0.01"/>
    <n v="0"/>
    <s v="Simple"/>
    <n v="0.1"/>
    <n v="10"/>
    <n v="4"/>
    <x v="3"/>
  </r>
  <r>
    <s v="Q"/>
    <x v="3"/>
    <s v="Female"/>
    <n v="14152.7635677897"/>
    <n v="0.101820443685567"/>
    <n v="10886.741205992101"/>
    <x v="1"/>
    <n v="7.8639307512527509E-3"/>
    <s v="Fixed"/>
    <n v="2277"/>
    <n v="10"/>
    <n v="4.7500000000000001E-2"/>
    <n v="0.01"/>
    <n v="0"/>
    <s v="Simple"/>
    <n v="0.1"/>
    <n v="10"/>
    <n v="5"/>
    <x v="4"/>
  </r>
  <r>
    <s v="Q"/>
    <x v="3"/>
    <s v="Female"/>
    <n v="42458.290703369101"/>
    <n v="0.30546133105670198"/>
    <n v="32660.2236179762"/>
    <x v="1"/>
    <n v="2.3591792253758199E-2"/>
    <s v="Indexed"/>
    <n v="2278"/>
    <n v="10"/>
    <n v="4.7500000000000001E-2"/>
    <n v="0.01"/>
    <n v="0"/>
    <s v="Simple"/>
    <n v="0.1"/>
    <n v="10"/>
    <n v="5"/>
    <x v="4"/>
  </r>
  <r>
    <s v="Q"/>
    <x v="3"/>
    <s v="Female"/>
    <n v="16831.1185872034"/>
    <n v="0.121089563466868"/>
    <n v="12947.0142978488"/>
    <x v="1"/>
    <n v="9.3521488154529892E-3"/>
    <s v="Fixed"/>
    <n v="2279"/>
    <n v="10"/>
    <n v="4.7500000000000001E-2"/>
    <n v="0.01"/>
    <n v="0"/>
    <s v="Simple"/>
    <n v="0.1"/>
    <n v="10"/>
    <n v="6"/>
    <x v="5"/>
  </r>
  <r>
    <s v="Q"/>
    <x v="3"/>
    <s v="Female"/>
    <n v="50493.355761610299"/>
    <n v="0.363268690400604"/>
    <n v="38841.042893546401"/>
    <x v="1"/>
    <n v="2.8056446446359001E-2"/>
    <s v="Indexed"/>
    <n v="2280"/>
    <n v="10"/>
    <n v="4.7500000000000001E-2"/>
    <n v="0.01"/>
    <n v="0"/>
    <s v="Simple"/>
    <n v="0.1"/>
    <n v="10"/>
    <n v="6"/>
    <x v="5"/>
  </r>
  <r>
    <s v="Q"/>
    <x v="3"/>
    <s v="Female"/>
    <n v="19860.275424864099"/>
    <n v="0.14288248692852601"/>
    <n v="15277.1349422031"/>
    <x v="1"/>
    <n v="1.10352886129878E-2"/>
    <s v="Fixed"/>
    <n v="2281"/>
    <n v="10"/>
    <n v="4.7500000000000001E-2"/>
    <n v="0.01"/>
    <n v="0"/>
    <s v="Simple"/>
    <n v="0.1"/>
    <n v="10"/>
    <n v="7"/>
    <x v="6"/>
  </r>
  <r>
    <s v="Q"/>
    <x v="3"/>
    <s v="Female"/>
    <n v="59580.826274592197"/>
    <n v="0.42864746078557697"/>
    <n v="45831.404826609403"/>
    <x v="1"/>
    <n v="3.31058658389633E-2"/>
    <s v="Indexed"/>
    <n v="2282"/>
    <n v="10"/>
    <n v="4.7500000000000001E-2"/>
    <n v="0.01"/>
    <n v="0"/>
    <s v="Simple"/>
    <n v="0.1"/>
    <n v="10"/>
    <n v="7"/>
    <x v="6"/>
  </r>
  <r>
    <s v="Q"/>
    <x v="3"/>
    <s v="Female"/>
    <n v="23029.411046407098"/>
    <n v="0.16568247178940701"/>
    <n v="17714.931574159302"/>
    <x v="1"/>
    <n v="1.2796207104261201E-2"/>
    <s v="Fixed"/>
    <n v="2283"/>
    <n v="10"/>
    <n v="4.7500000000000001E-2"/>
    <n v="0.01"/>
    <n v="0"/>
    <s v="Simple"/>
    <n v="0.1"/>
    <n v="10"/>
    <n v="8"/>
    <x v="7"/>
  </r>
  <r>
    <s v="Q"/>
    <x v="3"/>
    <s v="Female"/>
    <n v="69088.233139221207"/>
    <n v="0.497047415368222"/>
    <n v="53144.794722477898"/>
    <x v="1"/>
    <n v="3.8388621312783699E-2"/>
    <s v="Indexed"/>
    <n v="2284"/>
    <n v="10"/>
    <n v="4.7500000000000001E-2"/>
    <n v="0.01"/>
    <n v="0"/>
    <s v="Simple"/>
    <n v="0.1"/>
    <n v="10"/>
    <n v="8"/>
    <x v="7"/>
  </r>
  <r>
    <s v="Q"/>
    <x v="3"/>
    <s v="Female"/>
    <n v="25994.1560449764"/>
    <n v="0.18701199161943699"/>
    <n v="19995.504649981802"/>
    <x v="1"/>
    <n v="1.4443556701546499E-2"/>
    <s v="Fixed"/>
    <n v="2285"/>
    <n v="10"/>
    <n v="4.7500000000000001E-2"/>
    <n v="0.01"/>
    <n v="0"/>
    <s v="Simple"/>
    <n v="0.1"/>
    <n v="10"/>
    <n v="9"/>
    <x v="8"/>
  </r>
  <r>
    <s v="Q"/>
    <x v="3"/>
    <s v="Female"/>
    <n v="77982.468134929106"/>
    <n v="0.56103597485831103"/>
    <n v="59986.513949945402"/>
    <x v="1"/>
    <n v="4.33306701046395E-2"/>
    <s v="Indexed"/>
    <n v="2286"/>
    <n v="10"/>
    <n v="4.7500000000000001E-2"/>
    <n v="0.01"/>
    <n v="0"/>
    <s v="Simple"/>
    <n v="0.1"/>
    <n v="10"/>
    <n v="9"/>
    <x v="8"/>
  </r>
  <r>
    <s v="Q"/>
    <x v="3"/>
    <s v="Female"/>
    <n v="28826.091818418001"/>
    <n v="0.20738603062317701"/>
    <n v="22173.916783398399"/>
    <x v="1"/>
    <n v="1.6017111343908E-2"/>
    <s v="Fixed"/>
    <n v="2287"/>
    <n v="10"/>
    <n v="4.7500000000000001E-2"/>
    <n v="0.01"/>
    <n v="0"/>
    <s v="Simple"/>
    <n v="0.1"/>
    <n v="10"/>
    <n v="10"/>
    <x v="9"/>
  </r>
  <r>
    <s v="Q"/>
    <x v="3"/>
    <s v="Female"/>
    <n v="86478.275455253897"/>
    <n v="0.62215809186952997"/>
    <n v="66521.750350195303"/>
    <x v="1"/>
    <n v="4.8051334031724E-2"/>
    <s v="Indexed"/>
    <n v="2288"/>
    <n v="10"/>
    <n v="4.7500000000000001E-2"/>
    <n v="0.01"/>
    <n v="0"/>
    <s v="Simple"/>
    <n v="0.1"/>
    <n v="10"/>
    <n v="10"/>
    <x v="9"/>
  </r>
  <r>
    <s v="Q"/>
    <x v="3"/>
    <s v="Female"/>
    <n v="81509.931712716207"/>
    <n v="0.58641390934118498"/>
    <n v="62699.9474713202"/>
    <x v="1"/>
    <n v="4.5290692200000301E-2"/>
    <s v="Fixed"/>
    <n v="2289"/>
    <n v="10"/>
    <n v="4.7500000000000001E-2"/>
    <n v="0.01"/>
    <n v="0"/>
    <s v="Simple"/>
    <n v="0.1"/>
    <n v="10"/>
    <n v="12"/>
    <x v="10"/>
  </r>
  <r>
    <s v="Q"/>
    <x v="3"/>
    <s v="Female"/>
    <n v="244529.795138149"/>
    <n v="1.7592417280235499"/>
    <n v="188099.84241396101"/>
    <x v="1"/>
    <n v="0.135872076600001"/>
    <s v="Indexed"/>
    <n v="2290"/>
    <n v="10"/>
    <n v="4.7500000000000001E-2"/>
    <n v="0.01"/>
    <n v="0"/>
    <s v="Simple"/>
    <n v="0.1"/>
    <n v="10"/>
    <n v="12"/>
    <x v="10"/>
  </r>
  <r>
    <s v="Q"/>
    <x v="3"/>
    <s v="Female"/>
    <n v="71690.398977737903"/>
    <n v="0.51576840077521402"/>
    <n v="55146.460752106097"/>
    <x v="1"/>
    <n v="3.9834505140302998E-2"/>
    <s v="Fixed"/>
    <n v="2291"/>
    <n v="10"/>
    <n v="4.7500000000000001E-2"/>
    <n v="0.01"/>
    <n v="0"/>
    <s v="Simple"/>
    <n v="0.1"/>
    <n v="10"/>
    <n v="15"/>
    <x v="11"/>
  </r>
  <r>
    <s v="Q"/>
    <x v="3"/>
    <s v="Female"/>
    <n v="215071.196933214"/>
    <n v="1.54730520232564"/>
    <n v="165439.382256318"/>
    <x v="1"/>
    <n v="0.11950351542090901"/>
    <s v="Indexed"/>
    <n v="2292"/>
    <n v="10"/>
    <n v="4.7500000000000001E-2"/>
    <n v="0.01"/>
    <n v="0"/>
    <s v="Simple"/>
    <n v="0.1"/>
    <n v="10"/>
    <n v="15"/>
    <x v="11"/>
  </r>
  <r>
    <s v="Q"/>
    <x v="3"/>
    <s v="Female"/>
    <n v="44430.891566775601"/>
    <n v="0.319652983037923"/>
    <n v="34177.608897519698"/>
    <x v="1"/>
    <n v="2.4687860630467E-2"/>
    <s v="Fixed"/>
    <n v="2293"/>
    <n v="10"/>
    <n v="4.7500000000000001E-2"/>
    <n v="0.01"/>
    <n v="0"/>
    <s v="Simple"/>
    <n v="0.1"/>
    <n v="10"/>
    <n v="20"/>
    <x v="12"/>
  </r>
  <r>
    <s v="Q"/>
    <x v="3"/>
    <s v="Female"/>
    <n v="133292.67470032701"/>
    <n v="0.95895894911377"/>
    <n v="102532.826692559"/>
    <x v="1"/>
    <n v="7.4063581891401095E-2"/>
    <s v="Indexed"/>
    <n v="2294"/>
    <n v="10"/>
    <n v="4.7500000000000001E-2"/>
    <n v="0.01"/>
    <n v="0"/>
    <s v="Simple"/>
    <n v="0.1"/>
    <n v="10"/>
    <n v="20"/>
    <x v="12"/>
  </r>
  <r>
    <s v="Q"/>
    <x v="3"/>
    <s v="Female"/>
    <n v="34689.588538531098"/>
    <n v="0.249570289176718"/>
    <n v="26684.298875793102"/>
    <x v="1"/>
    <n v="1.9275141618087702E-2"/>
    <s v="Fixed"/>
    <n v="2295"/>
    <n v="10"/>
    <n v="4.7500000000000001E-2"/>
    <n v="0.01"/>
    <n v="0"/>
    <s v="Simple"/>
    <n v="0.1"/>
    <n v="10"/>
    <n v="99"/>
    <x v="13"/>
  </r>
  <r>
    <s v="Q"/>
    <x v="3"/>
    <s v="Female"/>
    <n v="104068.765615593"/>
    <n v="0.74871086753015503"/>
    <n v="80052.896627379407"/>
    <x v="1"/>
    <n v="5.7825424854263202E-2"/>
    <s v="Indexed"/>
    <n v="2296"/>
    <n v="10"/>
    <n v="4.7500000000000001E-2"/>
    <n v="0.01"/>
    <n v="0"/>
    <s v="Simple"/>
    <n v="0.1"/>
    <n v="10"/>
    <n v="99"/>
    <x v="13"/>
  </r>
  <r>
    <s v="Q"/>
    <x v="3"/>
    <s v="Female"/>
    <n v="94290.236663368007"/>
    <n v="0.32180122460174398"/>
    <n v="72530.9512795138"/>
    <x v="2"/>
    <n v="3.4703800743663298E-2"/>
    <s v="Fixed"/>
    <n v="2297"/>
    <n v="10"/>
    <n v="4.7500000000000001E-2"/>
    <n v="0.01"/>
    <n v="0"/>
    <s v="Simple"/>
    <n v="0.1"/>
    <n v="10"/>
    <n v="1"/>
    <x v="0"/>
  </r>
  <r>
    <s v="Q"/>
    <x v="3"/>
    <s v="Female"/>
    <n v="282870.70999010402"/>
    <n v="0.96540367380523195"/>
    <n v="217592.85383854099"/>
    <x v="2"/>
    <n v="0.10411140223099"/>
    <s v="Indexed"/>
    <n v="2298"/>
    <n v="10"/>
    <n v="4.7500000000000001E-2"/>
    <n v="0.01"/>
    <n v="0"/>
    <s v="Simple"/>
    <n v="0.1"/>
    <n v="10"/>
    <n v="1"/>
    <x v="0"/>
  </r>
  <r>
    <s v="Q"/>
    <x v="3"/>
    <s v="Female"/>
    <n v="39534.708061864701"/>
    <n v="0.13492719839066"/>
    <n v="30411.313893742099"/>
    <x v="2"/>
    <n v="1.4550866341932501E-2"/>
    <s v="Fixed"/>
    <n v="2299"/>
    <n v="10"/>
    <n v="4.7500000000000001E-2"/>
    <n v="0.01"/>
    <n v="0"/>
    <s v="Simple"/>
    <n v="0.1"/>
    <n v="10"/>
    <n v="2"/>
    <x v="1"/>
  </r>
  <r>
    <s v="Q"/>
    <x v="3"/>
    <s v="Female"/>
    <n v="118604.124185594"/>
    <n v="0.40478159517197898"/>
    <n v="91233.941681226293"/>
    <x v="2"/>
    <n v="4.3652599025797503E-2"/>
    <s v="Indexed"/>
    <n v="2300"/>
    <n v="10"/>
    <n v="4.7500000000000001E-2"/>
    <n v="0.01"/>
    <n v="0"/>
    <s v="Simple"/>
    <n v="0.1"/>
    <n v="10"/>
    <n v="2"/>
    <x v="1"/>
  </r>
  <r>
    <s v="Q"/>
    <x v="3"/>
    <s v="Female"/>
    <n v="17756.733565776201"/>
    <n v="6.0601593638948299E-2"/>
    <n v="13659.025819827901"/>
    <x v="2"/>
    <n v="6.535418356463E-3"/>
    <s v="Fixed"/>
    <n v="2301"/>
    <n v="10"/>
    <n v="4.7500000000000001E-2"/>
    <n v="0.01"/>
    <n v="0"/>
    <s v="Simple"/>
    <n v="0.1"/>
    <n v="10"/>
    <n v="3"/>
    <x v="2"/>
  </r>
  <r>
    <s v="Q"/>
    <x v="3"/>
    <s v="Female"/>
    <n v="53270.200697328699"/>
    <n v="0.18180478091684499"/>
    <n v="40977.077459483597"/>
    <x v="2"/>
    <n v="1.9606255069389001E-2"/>
    <s v="Indexed"/>
    <n v="2302"/>
    <n v="10"/>
    <n v="4.7500000000000001E-2"/>
    <n v="0.01"/>
    <n v="0"/>
    <s v="Simple"/>
    <n v="0.1"/>
    <n v="10"/>
    <n v="3"/>
    <x v="2"/>
  </r>
  <r>
    <s v="Q"/>
    <x v="3"/>
    <s v="Female"/>
    <n v="20702.475570705501"/>
    <n v="7.0655056416132206E-2"/>
    <n v="15924.981208235"/>
    <x v="2"/>
    <n v="7.6196074220422601E-3"/>
    <s v="Fixed"/>
    <n v="2303"/>
    <n v="10"/>
    <n v="4.7500000000000001E-2"/>
    <n v="0.01"/>
    <n v="0"/>
    <s v="Simple"/>
    <n v="0.1"/>
    <n v="10"/>
    <n v="4"/>
    <x v="3"/>
  </r>
  <r>
    <s v="Q"/>
    <x v="3"/>
    <s v="Female"/>
    <n v="62107.426712116503"/>
    <n v="0.21196516924839601"/>
    <n v="47774.943624705003"/>
    <x v="2"/>
    <n v="2.2858822266126799E-2"/>
    <s v="Indexed"/>
    <n v="2304"/>
    <n v="10"/>
    <n v="4.7500000000000001E-2"/>
    <n v="0.01"/>
    <n v="0"/>
    <s v="Simple"/>
    <n v="0.1"/>
    <n v="10"/>
    <n v="4"/>
    <x v="3"/>
  </r>
  <r>
    <s v="Q"/>
    <x v="3"/>
    <s v="Female"/>
    <n v="24354.902185028001"/>
    <n v="8.3120348675957398E-2"/>
    <n v="18734.540142329199"/>
    <x v="2"/>
    <n v="8.9638938501994999E-3"/>
    <s v="Fixed"/>
    <n v="2305"/>
    <n v="10"/>
    <n v="4.7500000000000001E-2"/>
    <n v="0.01"/>
    <n v="0"/>
    <s v="Simple"/>
    <n v="0.1"/>
    <n v="10"/>
    <n v="5"/>
    <x v="4"/>
  </r>
  <r>
    <s v="Q"/>
    <x v="3"/>
    <s v="Female"/>
    <n v="73064.706555083903"/>
    <n v="0.24936104602787201"/>
    <n v="56203.620426987603"/>
    <x v="2"/>
    <n v="2.6891681550598501E-2"/>
    <s v="Indexed"/>
    <n v="2306"/>
    <n v="10"/>
    <n v="4.7500000000000001E-2"/>
    <n v="0.01"/>
    <n v="0"/>
    <s v="Simple"/>
    <n v="0.1"/>
    <n v="10"/>
    <n v="5"/>
    <x v="4"/>
  </r>
  <r>
    <s v="Q"/>
    <x v="3"/>
    <s v="Female"/>
    <n v="28634.923241823399"/>
    <n v="9.7727545201672705E-2"/>
    <n v="22026.864032171801"/>
    <x v="2"/>
    <n v="1.05391682708588E-2"/>
    <s v="Fixed"/>
    <n v="2307"/>
    <n v="10"/>
    <n v="4.7500000000000001E-2"/>
    <n v="0.01"/>
    <n v="0"/>
    <s v="Simple"/>
    <n v="0.1"/>
    <n v="10"/>
    <n v="6"/>
    <x v="5"/>
  </r>
  <r>
    <s v="Q"/>
    <x v="3"/>
    <s v="Female"/>
    <n v="85904.769725470207"/>
    <n v="0.293182635605018"/>
    <n v="66080.592096515495"/>
    <x v="2"/>
    <n v="3.1617504812576303E-2"/>
    <s v="Indexed"/>
    <n v="2308"/>
    <n v="10"/>
    <n v="4.7500000000000001E-2"/>
    <n v="0.01"/>
    <n v="0"/>
    <s v="Simple"/>
    <n v="0.1"/>
    <n v="10"/>
    <n v="6"/>
    <x v="5"/>
  </r>
  <r>
    <s v="Q"/>
    <x v="3"/>
    <s v="Female"/>
    <n v="33313.706916693503"/>
    <n v="0.11369567052938"/>
    <n v="25625.928397456501"/>
    <x v="2"/>
    <n v="1.22612084536095E-2"/>
    <s v="Fixed"/>
    <n v="2309"/>
    <n v="10"/>
    <n v="4.7500000000000001E-2"/>
    <n v="0.01"/>
    <n v="0"/>
    <s v="Simple"/>
    <n v="0.1"/>
    <n v="10"/>
    <n v="7"/>
    <x v="6"/>
  </r>
  <r>
    <s v="Q"/>
    <x v="3"/>
    <s v="Female"/>
    <n v="99941.120750080503"/>
    <n v="0.34108701158813998"/>
    <n v="76877.7851923696"/>
    <x v="2"/>
    <n v="3.6783625360828499E-2"/>
    <s v="Indexed"/>
    <n v="2310"/>
    <n v="10"/>
    <n v="4.7500000000000001E-2"/>
    <n v="0.01"/>
    <n v="0"/>
    <s v="Simple"/>
    <n v="0.1"/>
    <n v="10"/>
    <n v="7"/>
    <x v="6"/>
  </r>
  <r>
    <s v="Q"/>
    <x v="3"/>
    <s v="Female"/>
    <n v="37962.143946808603"/>
    <n v="0.12956022641246301"/>
    <n v="29201.6491898528"/>
    <x v="2"/>
    <n v="1.3972079463919001E-2"/>
    <s v="Fixed"/>
    <n v="2311"/>
    <n v="10"/>
    <n v="4.7500000000000001E-2"/>
    <n v="0.01"/>
    <n v="0"/>
    <s v="Simple"/>
    <n v="0.1"/>
    <n v="10"/>
    <n v="8"/>
    <x v="7"/>
  </r>
  <r>
    <s v="Q"/>
    <x v="3"/>
    <s v="Female"/>
    <n v="113886.431840426"/>
    <n v="0.38868067923738903"/>
    <n v="87604.947569558295"/>
    <x v="2"/>
    <n v="4.1916238391757003E-2"/>
    <s v="Indexed"/>
    <n v="2312"/>
    <n v="10"/>
    <n v="4.7500000000000001E-2"/>
    <n v="0.01"/>
    <n v="0"/>
    <s v="Simple"/>
    <n v="0.1"/>
    <n v="10"/>
    <n v="8"/>
    <x v="7"/>
  </r>
  <r>
    <s v="Q"/>
    <x v="3"/>
    <s v="Female"/>
    <n v="41949.957935356499"/>
    <n v="0.14317015539779601"/>
    <n v="32269.1984118127"/>
    <x v="2"/>
    <n v="1.5439806208051E-2"/>
    <s v="Fixed"/>
    <n v="2313"/>
    <n v="10"/>
    <n v="4.7500000000000001E-2"/>
    <n v="0.01"/>
    <n v="0"/>
    <s v="Simple"/>
    <n v="0.1"/>
    <n v="10"/>
    <n v="9"/>
    <x v="8"/>
  </r>
  <r>
    <s v="Q"/>
    <x v="3"/>
    <s v="Female"/>
    <n v="125849.87380606899"/>
    <n v="0.42951046619338801"/>
    <n v="96807.595235437999"/>
    <x v="2"/>
    <n v="4.6319418624153001E-2"/>
    <s v="Indexed"/>
    <n v="2314"/>
    <n v="10"/>
    <n v="4.7500000000000001E-2"/>
    <n v="0.01"/>
    <n v="0"/>
    <s v="Simple"/>
    <n v="0.1"/>
    <n v="10"/>
    <n v="9"/>
    <x v="8"/>
  </r>
  <r>
    <s v="Q"/>
    <x v="3"/>
    <s v="Female"/>
    <n v="45335.131439691402"/>
    <n v="0.154723344972169"/>
    <n v="34873.178030531803"/>
    <x v="2"/>
    <n v="1.6685729337893002E-2"/>
    <s v="Fixed"/>
    <n v="2315"/>
    <n v="10"/>
    <n v="4.7500000000000001E-2"/>
    <n v="0.01"/>
    <n v="0"/>
    <s v="Simple"/>
    <n v="0.1"/>
    <n v="10"/>
    <n v="10"/>
    <x v="9"/>
  </r>
  <r>
    <s v="Q"/>
    <x v="3"/>
    <s v="Female"/>
    <n v="136005.394319074"/>
    <n v="0.46417003491650599"/>
    <n v="104619.534091596"/>
    <x v="2"/>
    <n v="5.0057188013678998E-2"/>
    <s v="Indexed"/>
    <n v="2316"/>
    <n v="10"/>
    <n v="4.7500000000000001E-2"/>
    <n v="0.01"/>
    <n v="0"/>
    <s v="Simple"/>
    <n v="0.1"/>
    <n v="10"/>
    <n v="10"/>
    <x v="9"/>
  </r>
  <r>
    <s v="Q"/>
    <x v="3"/>
    <s v="Female"/>
    <n v="115071.19071636299"/>
    <n v="0.39272411862863299"/>
    <n v="88516.300551048407"/>
    <x v="2"/>
    <n v="4.2352292403442203E-2"/>
    <s v="Fixed"/>
    <n v="2317"/>
    <n v="10"/>
    <n v="4.7500000000000001E-2"/>
    <n v="0.01"/>
    <n v="0"/>
    <s v="Simple"/>
    <n v="0.1"/>
    <n v="10"/>
    <n v="12"/>
    <x v="10"/>
  </r>
  <r>
    <s v="Q"/>
    <x v="3"/>
    <s v="Female"/>
    <n v="345213.57214908901"/>
    <n v="1.1781723558859001"/>
    <n v="265548.90165314497"/>
    <x v="2"/>
    <n v="0.12705687721032699"/>
    <s v="Indexed"/>
    <n v="2318"/>
    <n v="10"/>
    <n v="4.7500000000000001E-2"/>
    <n v="0.01"/>
    <n v="0"/>
    <s v="Simple"/>
    <n v="0.1"/>
    <n v="10"/>
    <n v="12"/>
    <x v="10"/>
  </r>
  <r>
    <s v="Q"/>
    <x v="3"/>
    <s v="Female"/>
    <n v="97617.937846279397"/>
    <n v="0.33315826806312299"/>
    <n v="75090.721420214904"/>
    <x v="2"/>
    <n v="3.5928571015462499E-2"/>
    <s v="Fixed"/>
    <n v="2319"/>
    <n v="10"/>
    <n v="4.7500000000000001E-2"/>
    <n v="0.01"/>
    <n v="0"/>
    <s v="Simple"/>
    <n v="0.1"/>
    <n v="10"/>
    <n v="15"/>
    <x v="11"/>
  </r>
  <r>
    <s v="Q"/>
    <x v="3"/>
    <s v="Female"/>
    <n v="292853.813538838"/>
    <n v="0.99947480418936896"/>
    <n v="225272.16426064499"/>
    <x v="2"/>
    <n v="0.107785713046388"/>
    <s v="Indexed"/>
    <n v="2320"/>
    <n v="10"/>
    <n v="4.7500000000000001E-2"/>
    <n v="0.01"/>
    <n v="0"/>
    <s v="Simple"/>
    <n v="0.1"/>
    <n v="10"/>
    <n v="15"/>
    <x v="11"/>
  </r>
  <r>
    <s v="Q"/>
    <x v="3"/>
    <s v="Female"/>
    <n v="52318.012423447901"/>
    <n v="0.178555076987474"/>
    <n v="40244.624941113703"/>
    <x v="2"/>
    <n v="1.9255799356299799E-2"/>
    <s v="Fixed"/>
    <n v="2321"/>
    <n v="10"/>
    <n v="4.7500000000000001E-2"/>
    <n v="0.01"/>
    <n v="0"/>
    <s v="Simple"/>
    <n v="0.1"/>
    <n v="10"/>
    <n v="20"/>
    <x v="12"/>
  </r>
  <r>
    <s v="Q"/>
    <x v="3"/>
    <s v="Female"/>
    <n v="156954.03727034401"/>
    <n v="0.53566523096242102"/>
    <n v="120733.874823341"/>
    <x v="2"/>
    <n v="5.7767398068899301E-2"/>
    <s v="Indexed"/>
    <n v="2322"/>
    <n v="10"/>
    <n v="4.7500000000000001E-2"/>
    <n v="0.01"/>
    <n v="0"/>
    <s v="Simple"/>
    <n v="0.1"/>
    <n v="10"/>
    <n v="20"/>
    <x v="12"/>
  </r>
  <r>
    <s v="Q"/>
    <x v="3"/>
    <s v="Female"/>
    <n v="30408.0118335884"/>
    <n v="0.103778883074484"/>
    <n v="23390.778333529499"/>
    <x v="2"/>
    <n v="1.1191758776163701E-2"/>
    <s v="Fixed"/>
    <n v="2323"/>
    <n v="10"/>
    <n v="4.7500000000000001E-2"/>
    <n v="0.01"/>
    <n v="0"/>
    <s v="Simple"/>
    <n v="0.1"/>
    <n v="10"/>
    <n v="99"/>
    <x v="13"/>
  </r>
  <r>
    <s v="Q"/>
    <x v="3"/>
    <s v="Female"/>
    <n v="91224.035500765094"/>
    <n v="0.311336649223451"/>
    <n v="70172.3350005885"/>
    <x v="2"/>
    <n v="3.3575276328491201E-2"/>
    <s v="Indexed"/>
    <n v="2324"/>
    <n v="10"/>
    <n v="4.7500000000000001E-2"/>
    <n v="0.01"/>
    <n v="0"/>
    <s v="Simple"/>
    <n v="0.1"/>
    <n v="10"/>
    <n v="99"/>
    <x v="13"/>
  </r>
  <r>
    <s v="Q"/>
    <x v="3"/>
    <s v="Female"/>
    <n v="15764.404382315901"/>
    <n v="0.22069847843097801"/>
    <n v="12126.4649094738"/>
    <x v="3"/>
    <n v="1.9416940874919301E-2"/>
    <s v="Fixed"/>
    <n v="2325"/>
    <n v="10"/>
    <n v="4.7500000000000001E-2"/>
    <n v="0.01"/>
    <n v="0"/>
    <s v="Simple"/>
    <n v="0.1"/>
    <n v="10"/>
    <n v="1"/>
    <x v="0"/>
  </r>
  <r>
    <s v="Q"/>
    <x v="3"/>
    <s v="Female"/>
    <n v="47293.213146947703"/>
    <n v="0.66209543529293502"/>
    <n v="36379.394728421299"/>
    <x v="3"/>
    <n v="5.82508226247581E-2"/>
    <s v="Indexed"/>
    <n v="2326"/>
    <n v="10"/>
    <n v="4.7500000000000001E-2"/>
    <n v="0.01"/>
    <n v="0"/>
    <s v="Simple"/>
    <n v="0.1"/>
    <n v="10"/>
    <n v="1"/>
    <x v="0"/>
  </r>
  <r>
    <s v="Q"/>
    <x v="3"/>
    <s v="Female"/>
    <n v="7481.9407910770597"/>
    <n v="0.104745660429373"/>
    <n v="5755.3390700592799"/>
    <x v="3"/>
    <n v="9.2154704007059007E-3"/>
    <s v="Fixed"/>
    <n v="2327"/>
    <n v="10"/>
    <n v="4.7500000000000001E-2"/>
    <n v="0.01"/>
    <n v="0"/>
    <s v="Simple"/>
    <n v="0.1"/>
    <n v="10"/>
    <n v="2"/>
    <x v="1"/>
  </r>
  <r>
    <s v="Q"/>
    <x v="3"/>
    <s v="Female"/>
    <n v="22445.8223732312"/>
    <n v="0.314236981288118"/>
    <n v="17266.017210177801"/>
    <x v="3"/>
    <n v="2.76464112021177E-2"/>
    <s v="Indexed"/>
    <n v="2328"/>
    <n v="10"/>
    <n v="4.7500000000000001E-2"/>
    <n v="0.01"/>
    <n v="0"/>
    <s v="Simple"/>
    <n v="0.1"/>
    <n v="10"/>
    <n v="2"/>
    <x v="1"/>
  </r>
  <r>
    <s v="Q"/>
    <x v="3"/>
    <s v="Female"/>
    <n v="3739.2902421509398"/>
    <n v="5.2349308406492497E-2"/>
    <n v="2876.3771093468799"/>
    <x v="3"/>
    <n v="4.6056657635257497E-3"/>
    <s v="Fixed"/>
    <n v="2329"/>
    <n v="10"/>
    <n v="4.7500000000000001E-2"/>
    <n v="0.01"/>
    <n v="0"/>
    <s v="Simple"/>
    <n v="0.1"/>
    <n v="10"/>
    <n v="3"/>
    <x v="2"/>
  </r>
  <r>
    <s v="Q"/>
    <x v="3"/>
    <s v="Female"/>
    <n v="11217.8707264528"/>
    <n v="0.157047925219477"/>
    <n v="8629.1313280406303"/>
    <x v="3"/>
    <n v="1.3816997290577299E-2"/>
    <s v="Indexed"/>
    <n v="2330"/>
    <n v="10"/>
    <n v="4.7500000000000001E-2"/>
    <n v="0.01"/>
    <n v="0"/>
    <s v="Simple"/>
    <n v="0.1"/>
    <n v="10"/>
    <n v="3"/>
    <x v="2"/>
  </r>
  <r>
    <s v="Q"/>
    <x v="3"/>
    <s v="Female"/>
    <n v="4423.5888968175004"/>
    <n v="6.1929351408097397E-2"/>
    <n v="3402.76068985962"/>
    <x v="3"/>
    <n v="5.4485131173625002E-3"/>
    <s v="Fixed"/>
    <n v="2331"/>
    <n v="10"/>
    <n v="4.7500000000000001E-2"/>
    <n v="0.01"/>
    <n v="0"/>
    <s v="Simple"/>
    <n v="0.1"/>
    <n v="10"/>
    <n v="4"/>
    <x v="3"/>
  </r>
  <r>
    <s v="Q"/>
    <x v="3"/>
    <s v="Female"/>
    <n v="13270.766690452499"/>
    <n v="0.18578805422429201"/>
    <n v="10208.2820695788"/>
    <x v="3"/>
    <n v="1.6345539352087501E-2"/>
    <s v="Indexed"/>
    <n v="2332"/>
    <n v="10"/>
    <n v="4.7500000000000001E-2"/>
    <n v="0.01"/>
    <n v="0"/>
    <s v="Simple"/>
    <n v="0.1"/>
    <n v="10"/>
    <n v="4"/>
    <x v="3"/>
  </r>
  <r>
    <s v="Q"/>
    <x v="3"/>
    <s v="Female"/>
    <n v="5297.8304469540199"/>
    <n v="7.4168556595748406E-2"/>
    <n v="4075.2541899646299"/>
    <x v="3"/>
    <n v="6.52531221980375E-3"/>
    <s v="Fixed"/>
    <n v="2333"/>
    <n v="10"/>
    <n v="4.7500000000000001E-2"/>
    <n v="0.01"/>
    <n v="0"/>
    <s v="Simple"/>
    <n v="0.1"/>
    <n v="10"/>
    <n v="5"/>
    <x v="4"/>
  </r>
  <r>
    <s v="Q"/>
    <x v="3"/>
    <s v="Female"/>
    <n v="15893.4913408621"/>
    <n v="0.22250566978724501"/>
    <n v="12225.762569893899"/>
    <x v="3"/>
    <n v="1.9575936659411299E-2"/>
    <s v="Indexed"/>
    <n v="2334"/>
    <n v="10"/>
    <n v="4.7500000000000001E-2"/>
    <n v="0.01"/>
    <n v="0"/>
    <s v="Simple"/>
    <n v="0.1"/>
    <n v="10"/>
    <n v="5"/>
    <x v="4"/>
  </r>
  <r>
    <s v="Q"/>
    <x v="3"/>
    <s v="Female"/>
    <n v="6368.1182546357304"/>
    <n v="8.9152369806195897E-2"/>
    <n v="4898.5525035659502"/>
    <x v="3"/>
    <n v="7.8435805524922492E-3"/>
    <s v="Fixed"/>
    <n v="2335"/>
    <n v="10"/>
    <n v="4.7500000000000001E-2"/>
    <n v="0.01"/>
    <n v="0"/>
    <s v="Simple"/>
    <n v="0.1"/>
    <n v="10"/>
    <n v="6"/>
    <x v="5"/>
  </r>
  <r>
    <s v="Q"/>
    <x v="3"/>
    <s v="Female"/>
    <n v="19104.354763907199"/>
    <n v="0.26745710941858802"/>
    <n v="14695.6575106978"/>
    <x v="3"/>
    <n v="2.3530741657476699E-2"/>
    <s v="Indexed"/>
    <n v="2336"/>
    <n v="10"/>
    <n v="4.7500000000000001E-2"/>
    <n v="0.01"/>
    <n v="0"/>
    <s v="Simple"/>
    <n v="0.1"/>
    <n v="10"/>
    <n v="6"/>
    <x v="5"/>
  </r>
  <r>
    <s v="Q"/>
    <x v="3"/>
    <s v="Female"/>
    <n v="7614.5946315828796"/>
    <n v="0.10660278741290199"/>
    <n v="5857.3804858329804"/>
    <x v="3"/>
    <n v="9.3788594965110005E-3"/>
    <s v="Fixed"/>
    <n v="2337"/>
    <n v="10"/>
    <n v="4.7500000000000001E-2"/>
    <n v="0.01"/>
    <n v="0"/>
    <s v="Simple"/>
    <n v="0.1"/>
    <n v="10"/>
    <n v="7"/>
    <x v="6"/>
  </r>
  <r>
    <s v="Q"/>
    <x v="3"/>
    <s v="Female"/>
    <n v="22843.783894748602"/>
    <n v="0.31980836223870501"/>
    <n v="17572.141457498899"/>
    <x v="3"/>
    <n v="2.8136578489533E-2"/>
    <s v="Indexed"/>
    <n v="2338"/>
    <n v="10"/>
    <n v="4.7500000000000001E-2"/>
    <n v="0.01"/>
    <n v="0"/>
    <s v="Simple"/>
    <n v="0.1"/>
    <n v="10"/>
    <n v="7"/>
    <x v="6"/>
  </r>
  <r>
    <s v="Q"/>
    <x v="3"/>
    <s v="Female"/>
    <n v="8975.6607224713698"/>
    <n v="0.12565743787848199"/>
    <n v="6904.3544019010596"/>
    <x v="3"/>
    <n v="1.1055278038735499E-2"/>
    <s v="Fixed"/>
    <n v="2339"/>
    <n v="10"/>
    <n v="4.7500000000000001E-2"/>
    <n v="0.01"/>
    <n v="0"/>
    <s v="Simple"/>
    <n v="0.1"/>
    <n v="10"/>
    <n v="8"/>
    <x v="7"/>
  </r>
  <r>
    <s v="Q"/>
    <x v="3"/>
    <s v="Female"/>
    <n v="26926.982167414099"/>
    <n v="0.37697231363544598"/>
    <n v="20713.063205703202"/>
    <x v="3"/>
    <n v="3.3165834116206501E-2"/>
    <s v="Indexed"/>
    <n v="2340"/>
    <n v="10"/>
    <n v="4.7500000000000001E-2"/>
    <n v="0.01"/>
    <n v="0"/>
    <s v="Simple"/>
    <n v="0.1"/>
    <n v="10"/>
    <n v="8"/>
    <x v="7"/>
  </r>
  <r>
    <s v="Q"/>
    <x v="3"/>
    <s v="Female"/>
    <n v="10336.1487323742"/>
    <n v="0.144703995326981"/>
    <n v="7950.8836402878696"/>
    <x v="3"/>
    <n v="1.2730984561397001E-2"/>
    <s v="Fixed"/>
    <n v="2341"/>
    <n v="10"/>
    <n v="4.7500000000000001E-2"/>
    <n v="0.01"/>
    <n v="0"/>
    <s v="Simple"/>
    <n v="0.1"/>
    <n v="10"/>
    <n v="9"/>
    <x v="8"/>
  </r>
  <r>
    <s v="Q"/>
    <x v="3"/>
    <s v="Female"/>
    <n v="31008.446197122699"/>
    <n v="0.43411198598094303"/>
    <n v="23852.650920863602"/>
    <x v="3"/>
    <n v="3.8192953684190997E-2"/>
    <s v="Indexed"/>
    <n v="2342"/>
    <n v="10"/>
    <n v="4.7500000000000001E-2"/>
    <n v="0.01"/>
    <n v="0"/>
    <s v="Simple"/>
    <n v="0.1"/>
    <n v="10"/>
    <n v="9"/>
    <x v="8"/>
  </r>
  <r>
    <s v="Q"/>
    <x v="3"/>
    <s v="Female"/>
    <n v="11746.2646035747"/>
    <n v="0.16444533281350401"/>
    <n v="9035.5881565959407"/>
    <x v="3"/>
    <n v="1.44678174815547E-2"/>
    <s v="Fixed"/>
    <n v="2343"/>
    <n v="10"/>
    <n v="4.7500000000000001E-2"/>
    <n v="0.01"/>
    <n v="0"/>
    <s v="Simple"/>
    <n v="0.1"/>
    <n v="10"/>
    <n v="10"/>
    <x v="9"/>
  </r>
  <r>
    <s v="Q"/>
    <x v="3"/>
    <s v="Female"/>
    <n v="35238.793810724099"/>
    <n v="0.49333599844051201"/>
    <n v="27106.764469787799"/>
    <x v="3"/>
    <n v="4.3403452444664203E-2"/>
    <s v="Indexed"/>
    <n v="2344"/>
    <n v="10"/>
    <n v="4.7500000000000001E-2"/>
    <n v="0.01"/>
    <n v="0"/>
    <s v="Simple"/>
    <n v="0.1"/>
    <n v="10"/>
    <n v="10"/>
    <x v="9"/>
  </r>
  <r>
    <s v="Q"/>
    <x v="3"/>
    <s v="Female"/>
    <n v="36765.762044510797"/>
    <n v="0.514713245410096"/>
    <n v="28281.355418854499"/>
    <x v="3"/>
    <n v="4.5284211856455002E-2"/>
    <s v="Fixed"/>
    <n v="2345"/>
    <n v="10"/>
    <n v="4.7500000000000001E-2"/>
    <n v="0.01"/>
    <n v="0"/>
    <s v="Simple"/>
    <n v="0.1"/>
    <n v="10"/>
    <n v="12"/>
    <x v="10"/>
  </r>
  <r>
    <s v="Q"/>
    <x v="3"/>
    <s v="Female"/>
    <n v="110297.286133532"/>
    <n v="1.54413973623029"/>
    <n v="84844.066256563499"/>
    <x v="3"/>
    <n v="0.135852635569365"/>
    <s v="Indexed"/>
    <n v="2346"/>
    <n v="10"/>
    <n v="4.7500000000000001E-2"/>
    <n v="0.01"/>
    <n v="0"/>
    <s v="Simple"/>
    <n v="0.1"/>
    <n v="10"/>
    <n v="12"/>
    <x v="10"/>
  </r>
  <r>
    <s v="Q"/>
    <x v="3"/>
    <s v="Female"/>
    <n v="34005.2508673763"/>
    <n v="0.47606664629286299"/>
    <n v="26157.885282597101"/>
    <x v="3"/>
    <n v="4.1884103548455502E-2"/>
    <s v="Fixed"/>
    <n v="2347"/>
    <n v="10"/>
    <n v="4.7500000000000001E-2"/>
    <n v="0.01"/>
    <n v="0"/>
    <s v="Simple"/>
    <n v="0.1"/>
    <n v="10"/>
    <n v="15"/>
    <x v="11"/>
  </r>
  <r>
    <s v="Q"/>
    <x v="3"/>
    <s v="Female"/>
    <n v="102015.752602129"/>
    <n v="1.42819993887859"/>
    <n v="78473.655847791393"/>
    <x v="3"/>
    <n v="0.125652310645367"/>
    <s v="Indexed"/>
    <n v="2348"/>
    <n v="10"/>
    <n v="4.7500000000000001E-2"/>
    <n v="0.01"/>
    <n v="0"/>
    <s v="Simple"/>
    <n v="0.1"/>
    <n v="10"/>
    <n v="15"/>
    <x v="11"/>
  </r>
  <r>
    <s v="Q"/>
    <x v="3"/>
    <s v="Female"/>
    <n v="24260.0295538274"/>
    <n v="0.33963551551788601"/>
    <n v="18661.561195251899"/>
    <x v="3"/>
    <n v="2.9880961439867699E-2"/>
    <s v="Fixed"/>
    <n v="2349"/>
    <n v="10"/>
    <n v="4.7500000000000001E-2"/>
    <n v="0.01"/>
    <n v="0"/>
    <s v="Simple"/>
    <n v="0.1"/>
    <n v="10"/>
    <n v="20"/>
    <x v="12"/>
  </r>
  <r>
    <s v="Q"/>
    <x v="3"/>
    <s v="Female"/>
    <n v="72780.088661482296"/>
    <n v="1.01890654655366"/>
    <n v="55984.6835857556"/>
    <x v="3"/>
    <n v="8.9642884319603197E-2"/>
    <s v="Indexed"/>
    <n v="2350"/>
    <n v="10"/>
    <n v="4.7500000000000001E-2"/>
    <n v="0.01"/>
    <n v="0"/>
    <s v="Simple"/>
    <n v="0.1"/>
    <n v="10"/>
    <n v="20"/>
    <x v="12"/>
  </r>
  <r>
    <s v="Q"/>
    <x v="3"/>
    <s v="Female"/>
    <n v="26193.413112734201"/>
    <n v="0.366702494981623"/>
    <n v="20148.779317487901"/>
    <x v="3"/>
    <n v="3.2262300648213997E-2"/>
    <s v="Fixed"/>
    <n v="2351"/>
    <n v="10"/>
    <n v="4.7500000000000001E-2"/>
    <n v="0.01"/>
    <n v="0"/>
    <s v="Simple"/>
    <n v="0.1"/>
    <n v="10"/>
    <n v="99"/>
    <x v="13"/>
  </r>
  <r>
    <s v="Q"/>
    <x v="3"/>
    <s v="Female"/>
    <n v="78580.239338202693"/>
    <n v="1.10010748494487"/>
    <n v="60446.337952463597"/>
    <x v="3"/>
    <n v="9.6786901944641998E-2"/>
    <s v="Indexed"/>
    <n v="2352"/>
    <n v="10"/>
    <n v="4.7500000000000001E-2"/>
    <n v="0.01"/>
    <n v="0"/>
    <s v="Simple"/>
    <n v="0.1"/>
    <n v="10"/>
    <n v="99"/>
    <x v="13"/>
  </r>
  <r>
    <s v="Q"/>
    <x v="3"/>
    <s v="Female"/>
    <n v="35351.562107673497"/>
    <n v="5.0956066319666801E-2"/>
    <n v="27193.509313595001"/>
    <x v="4"/>
    <n v="4.7644744021852502E-2"/>
    <s v="Fixed"/>
    <n v="2353"/>
    <n v="10"/>
    <n v="4.7500000000000001E-2"/>
    <n v="0.01"/>
    <n v="0"/>
    <s v="Simple"/>
    <n v="0.1"/>
    <n v="10"/>
    <n v="1"/>
    <x v="0"/>
  </r>
  <r>
    <s v="Q"/>
    <x v="3"/>
    <s v="Female"/>
    <n v="106054.68632302"/>
    <n v="0.152868198959"/>
    <n v="81580.527940785003"/>
    <x v="4"/>
    <n v="0.142934232065558"/>
    <s v="Indexed"/>
    <n v="2354"/>
    <n v="10"/>
    <n v="4.7500000000000001E-2"/>
    <n v="0.01"/>
    <n v="0"/>
    <s v="Simple"/>
    <n v="0.1"/>
    <n v="10"/>
    <n v="1"/>
    <x v="0"/>
  </r>
  <r>
    <s v="Q"/>
    <x v="3"/>
    <s v="Female"/>
    <n v="12933.6842410558"/>
    <n v="1.8642731258594499E-2"/>
    <n v="9948.9878777352606"/>
    <x v="4"/>
    <n v="1.7431254467558999E-2"/>
    <s v="Fixed"/>
    <n v="2355"/>
    <n v="10"/>
    <n v="4.7500000000000001E-2"/>
    <n v="0.01"/>
    <n v="0"/>
    <s v="Simple"/>
    <n v="0.1"/>
    <n v="10"/>
    <n v="2"/>
    <x v="1"/>
  </r>
  <r>
    <s v="Q"/>
    <x v="3"/>
    <s v="Female"/>
    <n v="38801.052723167501"/>
    <n v="5.5928193775783501E-2"/>
    <n v="29846.9636332058"/>
    <x v="4"/>
    <n v="5.2293763402677003E-2"/>
    <s v="Indexed"/>
    <n v="2356"/>
    <n v="10"/>
    <n v="4.7500000000000001E-2"/>
    <n v="0.01"/>
    <n v="0"/>
    <s v="Simple"/>
    <n v="0.1"/>
    <n v="10"/>
    <n v="2"/>
    <x v="1"/>
  </r>
  <r>
    <s v="Q"/>
    <x v="3"/>
    <s v="Female"/>
    <n v="5145.3378467168704"/>
    <n v="7.4165372312496904E-3"/>
    <n v="3957.9521897822101"/>
    <x v="4"/>
    <n v="6.9345819532982602E-3"/>
    <s v="Fixed"/>
    <n v="2357"/>
    <n v="10"/>
    <n v="4.7500000000000001E-2"/>
    <n v="0.01"/>
    <n v="0"/>
    <s v="Simple"/>
    <n v="0.1"/>
    <n v="10"/>
    <n v="3"/>
    <x v="2"/>
  </r>
  <r>
    <s v="Q"/>
    <x v="3"/>
    <s v="Female"/>
    <n v="15436.0135401506"/>
    <n v="2.2249611693749099E-2"/>
    <n v="11873.856569346601"/>
    <x v="4"/>
    <n v="2.08037458598948E-2"/>
    <s v="Indexed"/>
    <n v="2358"/>
    <n v="10"/>
    <n v="4.7500000000000001E-2"/>
    <n v="0.01"/>
    <n v="0"/>
    <s v="Simple"/>
    <n v="0.1"/>
    <n v="10"/>
    <n v="3"/>
    <x v="2"/>
  </r>
  <r>
    <s v="Q"/>
    <x v="3"/>
    <s v="Female"/>
    <n v="5962.0148181795703"/>
    <n v="8.5937029189454301E-3"/>
    <n v="4586.1652447535198"/>
    <x v="4"/>
    <n v="8.0352508610927499E-3"/>
    <s v="Fixed"/>
    <n v="2359"/>
    <n v="10"/>
    <n v="4.7500000000000001E-2"/>
    <n v="0.01"/>
    <n v="0"/>
    <s v="Simple"/>
    <n v="0.1"/>
    <n v="10"/>
    <n v="4"/>
    <x v="3"/>
  </r>
  <r>
    <s v="Q"/>
    <x v="3"/>
    <s v="Female"/>
    <n v="17886.0444545387"/>
    <n v="2.5781108756836299E-2"/>
    <n v="13758.495734260599"/>
    <x v="4"/>
    <n v="2.4105752583278201E-2"/>
    <s v="Indexed"/>
    <n v="2360"/>
    <n v="10"/>
    <n v="4.7500000000000001E-2"/>
    <n v="0.01"/>
    <n v="0"/>
    <s v="Simple"/>
    <n v="0.1"/>
    <n v="10"/>
    <n v="4"/>
    <x v="3"/>
  </r>
  <r>
    <s v="Q"/>
    <x v="3"/>
    <s v="Female"/>
    <n v="6961.0988539258196"/>
    <n v="1.00337918244752E-2"/>
    <n v="5354.6914260967897"/>
    <x v="4"/>
    <n v="9.3817572189862503E-3"/>
    <s v="Fixed"/>
    <n v="2361"/>
    <n v="10"/>
    <n v="4.7500000000000001E-2"/>
    <n v="0.01"/>
    <n v="0"/>
    <s v="Simple"/>
    <n v="0.1"/>
    <n v="10"/>
    <n v="5"/>
    <x v="4"/>
  </r>
  <r>
    <s v="Q"/>
    <x v="3"/>
    <s v="Female"/>
    <n v="20883.296561777501"/>
    <n v="3.01013754734255E-2"/>
    <n v="16064.0742782904"/>
    <x v="4"/>
    <n v="2.8145271656958799E-2"/>
    <s v="Indexed"/>
    <n v="2362"/>
    <n v="10"/>
    <n v="4.7500000000000001E-2"/>
    <n v="0.01"/>
    <n v="0"/>
    <s v="Simple"/>
    <n v="0.1"/>
    <n v="10"/>
    <n v="5"/>
    <x v="4"/>
  </r>
  <r>
    <s v="Q"/>
    <x v="3"/>
    <s v="Female"/>
    <n v="8108.5048773190601"/>
    <n v="1.16876734053097E-2"/>
    <n v="6237.3114440915797"/>
    <x v="4"/>
    <n v="1.0928163177150001E-2"/>
    <s v="Fixed"/>
    <n v="2363"/>
    <n v="10"/>
    <n v="4.7500000000000001E-2"/>
    <n v="0.01"/>
    <n v="0"/>
    <s v="Simple"/>
    <n v="0.1"/>
    <n v="10"/>
    <n v="6"/>
    <x v="5"/>
  </r>
  <r>
    <s v="Q"/>
    <x v="3"/>
    <s v="Female"/>
    <n v="24325.514631957201"/>
    <n v="3.5063020215929198E-2"/>
    <n v="18711.934332274701"/>
    <x v="4"/>
    <n v="3.2784489531450002E-2"/>
    <s v="Indexed"/>
    <n v="2364"/>
    <n v="10"/>
    <n v="4.7500000000000001E-2"/>
    <n v="0.01"/>
    <n v="0"/>
    <s v="Simple"/>
    <n v="0.1"/>
    <n v="10"/>
    <n v="6"/>
    <x v="5"/>
  </r>
  <r>
    <s v="Q"/>
    <x v="3"/>
    <s v="Female"/>
    <n v="9325.4202210687508"/>
    <n v="1.34417463589366E-2"/>
    <n v="7173.4001700528797"/>
    <x v="4"/>
    <n v="1.2568249685141499E-2"/>
    <s v="Fixed"/>
    <n v="2365"/>
    <n v="10"/>
    <n v="4.7500000000000001E-2"/>
    <n v="0.01"/>
    <n v="0"/>
    <s v="Simple"/>
    <n v="0.1"/>
    <n v="10"/>
    <n v="7"/>
    <x v="6"/>
  </r>
  <r>
    <s v="Q"/>
    <x v="3"/>
    <s v="Female"/>
    <n v="27976.2606632063"/>
    <n v="4.0325239076809703E-2"/>
    <n v="21520.200510158698"/>
    <x v="4"/>
    <n v="3.7704749055424501E-2"/>
    <s v="Indexed"/>
    <n v="2366"/>
    <n v="10"/>
    <n v="4.7500000000000001E-2"/>
    <n v="0.01"/>
    <n v="0"/>
    <s v="Simple"/>
    <n v="0.1"/>
    <n v="10"/>
    <n v="7"/>
    <x v="6"/>
  </r>
  <r>
    <s v="Q"/>
    <x v="3"/>
    <s v="Female"/>
    <n v="10477.4651032288"/>
    <n v="1.51023144334047E-2"/>
    <n v="8059.5885409451903"/>
    <x v="4"/>
    <n v="1.4120907622717701E-2"/>
    <s v="Fixed"/>
    <n v="2367"/>
    <n v="10"/>
    <n v="4.7500000000000001E-2"/>
    <n v="0.01"/>
    <n v="0"/>
    <s v="Simple"/>
    <n v="0.1"/>
    <n v="10"/>
    <n v="8"/>
    <x v="7"/>
  </r>
  <r>
    <s v="Q"/>
    <x v="3"/>
    <s v="Female"/>
    <n v="31432.395309686301"/>
    <n v="4.5306943300214002E-2"/>
    <n v="24178.765622835599"/>
    <x v="4"/>
    <n v="4.2362722868153201E-2"/>
    <s v="Indexed"/>
    <n v="2368"/>
    <n v="10"/>
    <n v="4.7500000000000001E-2"/>
    <n v="0.01"/>
    <n v="0"/>
    <s v="Simple"/>
    <n v="0.1"/>
    <n v="10"/>
    <n v="8"/>
    <x v="7"/>
  </r>
  <r>
    <s v="Q"/>
    <x v="3"/>
    <s v="Female"/>
    <n v="11381.2583635841"/>
    <n v="1.64050503400575E-2"/>
    <n v="8754.8141258339001"/>
    <x v="4"/>
    <n v="1.53389867109105E-2"/>
    <s v="Fixed"/>
    <n v="2369"/>
    <n v="10"/>
    <n v="4.7500000000000001E-2"/>
    <n v="0.01"/>
    <n v="0"/>
    <s v="Simple"/>
    <n v="0.1"/>
    <n v="10"/>
    <n v="9"/>
    <x v="8"/>
  </r>
  <r>
    <s v="Q"/>
    <x v="3"/>
    <s v="Female"/>
    <n v="34143.775090752199"/>
    <n v="4.9215151020172397E-2"/>
    <n v="26264.442377501699"/>
    <x v="4"/>
    <n v="4.6016960132731502E-2"/>
    <s v="Indexed"/>
    <n v="2370"/>
    <n v="10"/>
    <n v="4.7500000000000001E-2"/>
    <n v="0.01"/>
    <n v="0"/>
    <s v="Simple"/>
    <n v="0.1"/>
    <n v="10"/>
    <n v="9"/>
    <x v="8"/>
  </r>
  <r>
    <s v="Q"/>
    <x v="3"/>
    <s v="Female"/>
    <n v="12046.798649239699"/>
    <n v="1.7364366220668E-2"/>
    <n v="9266.7681917228692"/>
    <x v="4"/>
    <n v="1.6235962534771199E-2"/>
    <s v="Fixed"/>
    <n v="2371"/>
    <n v="10"/>
    <n v="4.7500000000000001E-2"/>
    <n v="0.01"/>
    <n v="0"/>
    <s v="Simple"/>
    <n v="0.1"/>
    <n v="10"/>
    <n v="10"/>
    <x v="9"/>
  </r>
  <r>
    <s v="Q"/>
    <x v="3"/>
    <s v="Female"/>
    <n v="36140.395947719197"/>
    <n v="5.2093098662003998E-2"/>
    <n v="27800.3045751686"/>
    <x v="4"/>
    <n v="4.8707887604313702E-2"/>
    <s v="Indexed"/>
    <n v="2372"/>
    <n v="10"/>
    <n v="4.7500000000000001E-2"/>
    <n v="0.01"/>
    <n v="0"/>
    <s v="Simple"/>
    <n v="0.1"/>
    <n v="10"/>
    <n v="10"/>
    <x v="9"/>
  </r>
  <r>
    <s v="Q"/>
    <x v="3"/>
    <s v="Female"/>
    <n v="27703.2132681656"/>
    <n v="3.9931666053707598E-2"/>
    <n v="21310.164052435099"/>
    <x v="4"/>
    <n v="3.7336751929783502E-2"/>
    <s v="Fixed"/>
    <n v="2373"/>
    <n v="10"/>
    <n v="4.7500000000000001E-2"/>
    <n v="0.01"/>
    <n v="0"/>
    <s v="Simple"/>
    <n v="0.1"/>
    <n v="10"/>
    <n v="12"/>
    <x v="10"/>
  </r>
  <r>
    <s v="Q"/>
    <x v="3"/>
    <s v="Female"/>
    <n v="83109.639804496896"/>
    <n v="0.119794998161123"/>
    <n v="63930.4921573053"/>
    <x v="4"/>
    <n v="0.112010255789351"/>
    <s v="Indexed"/>
    <n v="2374"/>
    <n v="10"/>
    <n v="4.7500000000000001E-2"/>
    <n v="0.01"/>
    <n v="0"/>
    <s v="Simple"/>
    <n v="0.1"/>
    <n v="10"/>
    <n v="12"/>
    <x v="10"/>
  </r>
  <r>
    <s v="Q"/>
    <x v="3"/>
    <s v="Female"/>
    <n v="23559.7709137007"/>
    <n v="3.3959270187217602E-2"/>
    <n v="18122.900702846699"/>
    <x v="4"/>
    <n v="3.1752465449132301E-2"/>
    <s v="Fixed"/>
    <n v="2375"/>
    <n v="10"/>
    <n v="4.7500000000000001E-2"/>
    <n v="0.01"/>
    <n v="0"/>
    <s v="Simple"/>
    <n v="0.1"/>
    <n v="10"/>
    <n v="15"/>
    <x v="11"/>
  </r>
  <r>
    <s v="Q"/>
    <x v="3"/>
    <s v="Female"/>
    <n v="70679.312741102098"/>
    <n v="0.101877810561653"/>
    <n v="54368.702108540099"/>
    <x v="4"/>
    <n v="9.52573963473968E-2"/>
    <s v="Indexed"/>
    <n v="2376"/>
    <n v="10"/>
    <n v="4.7500000000000001E-2"/>
    <n v="0.01"/>
    <n v="0"/>
    <s v="Simple"/>
    <n v="0.1"/>
    <n v="10"/>
    <n v="15"/>
    <x v="11"/>
  </r>
  <r>
    <s v="Q"/>
    <x v="3"/>
    <s v="Female"/>
    <n v="11257.4807145538"/>
    <n v="1.622663609987E-2"/>
    <n v="8659.6005496567395"/>
    <x v="4"/>
    <n v="1.51721665181928E-2"/>
    <s v="Fixed"/>
    <n v="2377"/>
    <n v="10"/>
    <n v="4.7500000000000001E-2"/>
    <n v="0.01"/>
    <n v="0"/>
    <s v="Simple"/>
    <n v="0.1"/>
    <n v="10"/>
    <n v="20"/>
    <x v="12"/>
  </r>
  <r>
    <s v="Q"/>
    <x v="3"/>
    <s v="Female"/>
    <n v="33772.442143661297"/>
    <n v="4.8679908299609997E-2"/>
    <n v="25978.801648970199"/>
    <x v="4"/>
    <n v="4.5516499554578302E-2"/>
    <s v="Indexed"/>
    <n v="2378"/>
    <n v="10"/>
    <n v="4.7500000000000001E-2"/>
    <n v="0.01"/>
    <n v="0"/>
    <s v="Simple"/>
    <n v="0.1"/>
    <n v="10"/>
    <n v="20"/>
    <x v="12"/>
  </r>
  <r>
    <s v="Q"/>
    <x v="3"/>
    <s v="Female"/>
    <n v="5281.9931224216998"/>
    <n v="7.61351340080447E-3"/>
    <n v="4063.0716326320799"/>
    <x v="4"/>
    <n v="7.1187578494117396E-3"/>
    <s v="Fixed"/>
    <n v="2379"/>
    <n v="10"/>
    <n v="4.7500000000000001E-2"/>
    <n v="0.01"/>
    <n v="0"/>
    <s v="Simple"/>
    <n v="0.1"/>
    <n v="10"/>
    <n v="99"/>
    <x v="13"/>
  </r>
  <r>
    <s v="Q"/>
    <x v="3"/>
    <s v="Female"/>
    <n v="15845.979367265099"/>
    <n v="2.2840540202413401E-2"/>
    <n v="12189.2148978962"/>
    <x v="4"/>
    <n v="2.1356273548235199E-2"/>
    <s v="Indexed"/>
    <n v="2380"/>
    <n v="10"/>
    <n v="4.7500000000000001E-2"/>
    <n v="0.01"/>
    <n v="0"/>
    <s v="Simple"/>
    <n v="0.1"/>
    <n v="10"/>
    <n v="99"/>
    <x v="13"/>
  </r>
  <r>
    <s v="Q"/>
    <x v="3"/>
    <s v="Male"/>
    <n v="2418.0707111548199"/>
    <n v="7.4953388293286294E-2"/>
    <n v="1860.0543931960201"/>
    <x v="0"/>
    <n v="1.25005065570981E-2"/>
    <s v="Fixed"/>
    <n v="2381"/>
    <n v="10"/>
    <n v="4.7500000000000001E-2"/>
    <n v="0.01"/>
    <n v="0"/>
    <s v="Simple"/>
    <n v="0.1"/>
    <n v="10"/>
    <n v="1"/>
    <x v="0"/>
  </r>
  <r>
    <s v="Q"/>
    <x v="3"/>
    <s v="Male"/>
    <n v="7254.2121334644698"/>
    <n v="0.22486016487985899"/>
    <n v="5580.1631795880503"/>
    <x v="0"/>
    <n v="3.7501519671294399E-2"/>
    <s v="Indexed"/>
    <n v="2382"/>
    <n v="10"/>
    <n v="4.7500000000000001E-2"/>
    <n v="0.01"/>
    <n v="0"/>
    <s v="Simple"/>
    <n v="0.1"/>
    <n v="10"/>
    <n v="1"/>
    <x v="0"/>
  </r>
  <r>
    <s v="Q"/>
    <x v="3"/>
    <s v="Male"/>
    <n v="1189.05655745538"/>
    <n v="3.6857407619427102E-2"/>
    <n v="914.65889035028999"/>
    <x v="0"/>
    <n v="6.1469704854631001E-3"/>
    <s v="Fixed"/>
    <n v="2383"/>
    <n v="10"/>
    <n v="4.7500000000000001E-2"/>
    <n v="0.01"/>
    <n v="0"/>
    <s v="Simple"/>
    <n v="0.1"/>
    <n v="10"/>
    <n v="2"/>
    <x v="1"/>
  </r>
  <r>
    <s v="Q"/>
    <x v="3"/>
    <s v="Male"/>
    <n v="3567.1696723661298"/>
    <n v="0.110572222858281"/>
    <n v="2743.9766710508702"/>
    <x v="0"/>
    <n v="1.8440911456389299E-2"/>
    <s v="Indexed"/>
    <n v="2384"/>
    <n v="10"/>
    <n v="4.7500000000000001E-2"/>
    <n v="0.01"/>
    <n v="0"/>
    <s v="Simple"/>
    <n v="0.1"/>
    <n v="10"/>
    <n v="2"/>
    <x v="1"/>
  </r>
  <r>
    <s v="Q"/>
    <x v="3"/>
    <s v="Male"/>
    <n v="611.23444161130499"/>
    <n v="1.89465478527889E-2"/>
    <n v="470.18033970100402"/>
    <x v="0"/>
    <n v="3.1598497554429501E-3"/>
    <s v="Fixed"/>
    <n v="2385"/>
    <n v="10"/>
    <n v="4.7500000000000001E-2"/>
    <n v="0.01"/>
    <n v="0"/>
    <s v="Simple"/>
    <n v="0.1"/>
    <n v="10"/>
    <n v="3"/>
    <x v="2"/>
  </r>
  <r>
    <s v="Q"/>
    <x v="3"/>
    <s v="Male"/>
    <n v="1833.7033248339101"/>
    <n v="5.6839643558366799E-2"/>
    <n v="1410.5410191030101"/>
    <x v="0"/>
    <n v="9.4795492663288499E-3"/>
    <s v="Indexed"/>
    <n v="2386"/>
    <n v="10"/>
    <n v="4.7500000000000001E-2"/>
    <n v="0.01"/>
    <n v="0"/>
    <s v="Simple"/>
    <n v="0.1"/>
    <n v="10"/>
    <n v="3"/>
    <x v="2"/>
  </r>
  <r>
    <s v="Q"/>
    <x v="3"/>
    <s v="Male"/>
    <n v="729.47799859513498"/>
    <n v="2.26117654160734E-2"/>
    <n v="561.13692199625802"/>
    <x v="0"/>
    <n v="3.77112400503057E-3"/>
    <s v="Fixed"/>
    <n v="2387"/>
    <n v="10"/>
    <n v="4.7500000000000001E-2"/>
    <n v="0.01"/>
    <n v="0"/>
    <s v="Simple"/>
    <n v="0.1"/>
    <n v="10"/>
    <n v="4"/>
    <x v="3"/>
  </r>
  <r>
    <s v="Q"/>
    <x v="3"/>
    <s v="Male"/>
    <n v="2188.4339957853999"/>
    <n v="6.7835296248220101E-2"/>
    <n v="1683.41076598877"/>
    <x v="0"/>
    <n v="1.1313372015091701E-2"/>
    <s v="Indexed"/>
    <n v="2388"/>
    <n v="10"/>
    <n v="4.7500000000000001E-2"/>
    <n v="0.01"/>
    <n v="0"/>
    <s v="Simple"/>
    <n v="0.1"/>
    <n v="10"/>
    <n v="4"/>
    <x v="3"/>
  </r>
  <r>
    <s v="Q"/>
    <x v="3"/>
    <s v="Male"/>
    <n v="883.14428571193696"/>
    <n v="2.73749879441493E-2"/>
    <n v="679.34175823995099"/>
    <x v="0"/>
    <n v="4.56552030653125E-3"/>
    <s v="Fixed"/>
    <n v="2389"/>
    <n v="10"/>
    <n v="4.7500000000000001E-2"/>
    <n v="0.01"/>
    <n v="0"/>
    <s v="Simple"/>
    <n v="0.1"/>
    <n v="10"/>
    <n v="5"/>
    <x v="4"/>
  </r>
  <r>
    <s v="Q"/>
    <x v="3"/>
    <s v="Male"/>
    <n v="2649.4328571358101"/>
    <n v="8.2124963832447898E-2"/>
    <n v="2038.0252747198499"/>
    <x v="0"/>
    <n v="1.36965609195938E-2"/>
    <s v="Indexed"/>
    <n v="2390"/>
    <n v="10"/>
    <n v="4.7500000000000001E-2"/>
    <n v="0.01"/>
    <n v="0"/>
    <s v="Simple"/>
    <n v="0.1"/>
    <n v="10"/>
    <n v="5"/>
    <x v="4"/>
  </r>
  <r>
    <s v="Q"/>
    <x v="3"/>
    <s v="Male"/>
    <n v="1075.91289460039"/>
    <n v="3.33502724245077E-2"/>
    <n v="827.62530353875798"/>
    <x v="0"/>
    <n v="5.5620607502397503E-3"/>
    <s v="Fixed"/>
    <n v="2391"/>
    <n v="10"/>
    <n v="4.7500000000000001E-2"/>
    <n v="0.01"/>
    <n v="0"/>
    <s v="Simple"/>
    <n v="0.1"/>
    <n v="10"/>
    <n v="6"/>
    <x v="5"/>
  </r>
  <r>
    <s v="Q"/>
    <x v="3"/>
    <s v="Male"/>
    <n v="3227.7386838011598"/>
    <n v="0.100050817273523"/>
    <n v="2482.8759106162802"/>
    <x v="0"/>
    <n v="1.66861822507192E-2"/>
    <s v="Indexed"/>
    <n v="2392"/>
    <n v="10"/>
    <n v="4.7500000000000001E-2"/>
    <n v="0.01"/>
    <n v="0"/>
    <s v="Simple"/>
    <n v="0.1"/>
    <n v="10"/>
    <n v="6"/>
    <x v="5"/>
  </r>
  <r>
    <s v="Q"/>
    <x v="3"/>
    <s v="Male"/>
    <n v="1308.20696683963"/>
    <n v="4.0550735055504099E-2"/>
    <n v="1006.3130514150999"/>
    <x v="0"/>
    <n v="6.7629328172997601E-3"/>
    <s v="Fixed"/>
    <n v="2393"/>
    <n v="10"/>
    <n v="4.7500000000000001E-2"/>
    <n v="0.01"/>
    <n v="0"/>
    <s v="Simple"/>
    <n v="0.1"/>
    <n v="10"/>
    <n v="7"/>
    <x v="6"/>
  </r>
  <r>
    <s v="Q"/>
    <x v="3"/>
    <s v="Male"/>
    <n v="3924.6209005188998"/>
    <n v="0.121652205166512"/>
    <n v="3018.93915424531"/>
    <x v="0"/>
    <n v="2.0288798451899299E-2"/>
    <s v="Indexed"/>
    <n v="2394"/>
    <n v="10"/>
    <n v="4.7500000000000001E-2"/>
    <n v="0.01"/>
    <n v="0"/>
    <s v="Simple"/>
    <n v="0.1"/>
    <n v="10"/>
    <n v="7"/>
    <x v="6"/>
  </r>
  <r>
    <s v="Q"/>
    <x v="3"/>
    <s v="Male"/>
    <n v="1574.36077188182"/>
    <n v="4.8800754131883999E-2"/>
    <n v="1211.0467476014001"/>
    <x v="0"/>
    <n v="8.1388468341142498E-3"/>
    <s v="Fixed"/>
    <n v="2395"/>
    <n v="10"/>
    <n v="4.7500000000000001E-2"/>
    <n v="0.01"/>
    <n v="0"/>
    <s v="Simple"/>
    <n v="0.1"/>
    <n v="10"/>
    <n v="8"/>
    <x v="7"/>
  </r>
  <r>
    <s v="Q"/>
    <x v="3"/>
    <s v="Male"/>
    <n v="4723.0823156454699"/>
    <n v="0.14640226239565199"/>
    <n v="3633.1402428042102"/>
    <x v="0"/>
    <n v="2.4416540502342699E-2"/>
    <s v="Indexed"/>
    <n v="2396"/>
    <n v="10"/>
    <n v="4.7500000000000001E-2"/>
    <n v="0.01"/>
    <n v="0"/>
    <s v="Simple"/>
    <n v="0.1"/>
    <n v="10"/>
    <n v="8"/>
    <x v="7"/>
  </r>
  <r>
    <s v="Q"/>
    <x v="3"/>
    <s v="Male"/>
    <n v="1859.7120891555901"/>
    <n v="5.7645842071188599E-2"/>
    <n v="1430.54776088891"/>
    <x v="0"/>
    <n v="9.6140046928989992E-3"/>
    <s v="Fixed"/>
    <n v="2397"/>
    <n v="10"/>
    <n v="4.7500000000000001E-2"/>
    <n v="0.01"/>
    <n v="0"/>
    <s v="Simple"/>
    <n v="0.1"/>
    <n v="10"/>
    <n v="9"/>
    <x v="8"/>
  </r>
  <r>
    <s v="Q"/>
    <x v="3"/>
    <s v="Male"/>
    <n v="5579.1362674667598"/>
    <n v="0.17293752621356601"/>
    <n v="4291.6432826667397"/>
    <x v="0"/>
    <n v="2.8842014078696999E-2"/>
    <s v="Indexed"/>
    <n v="2398"/>
    <n v="10"/>
    <n v="4.7500000000000001E-2"/>
    <n v="0.01"/>
    <n v="0"/>
    <s v="Simple"/>
    <n v="0.1"/>
    <n v="10"/>
    <n v="9"/>
    <x v="8"/>
  </r>
  <r>
    <s v="Q"/>
    <x v="3"/>
    <s v="Male"/>
    <n v="2180.5120154762599"/>
    <n v="6.7589737148801093E-2"/>
    <n v="1677.3169349817399"/>
    <x v="0"/>
    <n v="1.12724183877463E-2"/>
    <s v="Fixed"/>
    <n v="2399"/>
    <n v="10"/>
    <n v="4.7500000000000001E-2"/>
    <n v="0.01"/>
    <n v="0"/>
    <s v="Simple"/>
    <n v="0.1"/>
    <n v="10"/>
    <n v="10"/>
    <x v="9"/>
  </r>
  <r>
    <s v="Q"/>
    <x v="3"/>
    <s v="Male"/>
    <n v="6541.5360464287896"/>
    <n v="0.202769211446403"/>
    <n v="5031.9508049452297"/>
    <x v="0"/>
    <n v="3.3817255163238802E-2"/>
    <s v="Indexed"/>
    <n v="2400"/>
    <n v="10"/>
    <n v="4.7500000000000001E-2"/>
    <n v="0.01"/>
    <n v="0"/>
    <s v="Simple"/>
    <n v="0.1"/>
    <n v="10"/>
    <n v="10"/>
    <x v="9"/>
  </r>
  <r>
    <s v="Q"/>
    <x v="3"/>
    <s v="Male"/>
    <n v="8168.9371933580596"/>
    <n v="0.253214067964463"/>
    <n v="6283.7978410446603"/>
    <x v="0"/>
    <n v="4.2230300577656199E-2"/>
    <s v="Fixed"/>
    <n v="2401"/>
    <n v="10"/>
    <n v="4.7500000000000001E-2"/>
    <n v="0.01"/>
    <n v="0"/>
    <s v="Simple"/>
    <n v="0.1"/>
    <n v="10"/>
    <n v="12"/>
    <x v="10"/>
  </r>
  <r>
    <s v="Q"/>
    <x v="3"/>
    <s v="Male"/>
    <n v="24506.811580074202"/>
    <n v="0.75964220389338999"/>
    <n v="18851.393523134"/>
    <x v="0"/>
    <n v="0.12669090173296901"/>
    <s v="Indexed"/>
    <n v="2402"/>
    <n v="10"/>
    <n v="4.7500000000000001E-2"/>
    <n v="0.01"/>
    <n v="0"/>
    <s v="Simple"/>
    <n v="0.1"/>
    <n v="10"/>
    <n v="12"/>
    <x v="10"/>
  </r>
  <r>
    <s v="Q"/>
    <x v="3"/>
    <s v="Male"/>
    <n v="7704.7403273422397"/>
    <n v="0.23882527123386901"/>
    <n v="5926.7233287248"/>
    <x v="0"/>
    <n v="3.9830579204477697E-2"/>
    <s v="Fixed"/>
    <n v="2403"/>
    <n v="10"/>
    <n v="4.7500000000000001E-2"/>
    <n v="0.01"/>
    <n v="0"/>
    <s v="Simple"/>
    <n v="0.1"/>
    <n v="10"/>
    <n v="15"/>
    <x v="11"/>
  </r>
  <r>
    <s v="Q"/>
    <x v="3"/>
    <s v="Male"/>
    <n v="23114.220982026702"/>
    <n v="0.71647581370160696"/>
    <n v="17780.169986174398"/>
    <x v="0"/>
    <n v="0.119491737613433"/>
    <s v="Indexed"/>
    <n v="2404"/>
    <n v="10"/>
    <n v="4.7500000000000001E-2"/>
    <n v="0.01"/>
    <n v="0"/>
    <s v="Simple"/>
    <n v="0.1"/>
    <n v="10"/>
    <n v="15"/>
    <x v="11"/>
  </r>
  <r>
    <s v="Q"/>
    <x v="3"/>
    <s v="Male"/>
    <n v="6607.0067449035796"/>
    <n v="0.20479861888348699"/>
    <n v="5082.3128806950599"/>
    <x v="0"/>
    <n v="3.4155713791353501E-2"/>
    <s v="Fixed"/>
    <n v="2405"/>
    <n v="10"/>
    <n v="4.7500000000000001E-2"/>
    <n v="0.01"/>
    <n v="0"/>
    <s v="Simple"/>
    <n v="0.1"/>
    <n v="10"/>
    <n v="20"/>
    <x v="12"/>
  </r>
  <r>
    <s v="Q"/>
    <x v="3"/>
    <s v="Male"/>
    <n v="19821.020234710701"/>
    <n v="0.61439585665046303"/>
    <n v="15246.938642085201"/>
    <x v="0"/>
    <n v="0.102467141374061"/>
    <s v="Indexed"/>
    <n v="2406"/>
    <n v="10"/>
    <n v="4.7500000000000001E-2"/>
    <n v="0.01"/>
    <n v="0"/>
    <s v="Simple"/>
    <n v="0.1"/>
    <n v="10"/>
    <n v="20"/>
    <x v="12"/>
  </r>
  <r>
    <s v="Q"/>
    <x v="3"/>
    <s v="Male"/>
    <n v="12049.0814790162"/>
    <n v="0.37348762321463802"/>
    <n v="9268.5242146278106"/>
    <x v="0"/>
    <n v="6.2289171834647501E-2"/>
    <s v="Fixed"/>
    <n v="2407"/>
    <n v="10"/>
    <n v="4.7500000000000001E-2"/>
    <n v="0.01"/>
    <n v="0"/>
    <s v="Simple"/>
    <n v="0.1"/>
    <n v="10"/>
    <n v="99"/>
    <x v="13"/>
  </r>
  <r>
    <s v="Q"/>
    <x v="3"/>
    <s v="Male"/>
    <n v="36147.244437048503"/>
    <n v="1.1204628696439101"/>
    <n v="27805.572643883399"/>
    <x v="0"/>
    <n v="0.18686751550394301"/>
    <s v="Indexed"/>
    <n v="2408"/>
    <n v="10"/>
    <n v="4.7500000000000001E-2"/>
    <n v="0.01"/>
    <n v="0"/>
    <s v="Simple"/>
    <n v="0.1"/>
    <n v="10"/>
    <n v="99"/>
    <x v="13"/>
  </r>
  <r>
    <s v="Q"/>
    <x v="3"/>
    <s v="Male"/>
    <n v="50949.352934392598"/>
    <n v="0.37422761825566497"/>
    <n v="39191.809949532799"/>
    <x v="1"/>
    <n v="2.5497234762120499E-2"/>
    <s v="Fixed"/>
    <n v="2409"/>
    <n v="10"/>
    <n v="4.7500000000000001E-2"/>
    <n v="0.01"/>
    <n v="0"/>
    <s v="Simple"/>
    <n v="0.1"/>
    <n v="10"/>
    <n v="1"/>
    <x v="0"/>
  </r>
  <r>
    <s v="Q"/>
    <x v="3"/>
    <s v="Male"/>
    <n v="152848.05880317799"/>
    <n v="1.12268285476699"/>
    <n v="117575.429848598"/>
    <x v="1"/>
    <n v="7.6491704286361498E-2"/>
    <s v="Indexed"/>
    <n v="2410"/>
    <n v="10"/>
    <n v="4.7500000000000001E-2"/>
    <n v="0.01"/>
    <n v="0"/>
    <s v="Simple"/>
    <n v="0.1"/>
    <n v="10"/>
    <n v="1"/>
    <x v="0"/>
  </r>
  <r>
    <s v="Q"/>
    <x v="3"/>
    <s v="Male"/>
    <n v="23269.725969790801"/>
    <n v="0.17091824774203301"/>
    <n v="17899.789207531401"/>
    <x v="1"/>
    <n v="1.16451658702315E-2"/>
    <s v="Fixed"/>
    <n v="2411"/>
    <n v="10"/>
    <n v="4.7500000000000001E-2"/>
    <n v="0.01"/>
    <n v="0"/>
    <s v="Simple"/>
    <n v="0.1"/>
    <n v="10"/>
    <n v="2"/>
    <x v="1"/>
  </r>
  <r>
    <s v="Q"/>
    <x v="3"/>
    <s v="Male"/>
    <n v="69809.177909372404"/>
    <n v="0.51275474322609904"/>
    <n v="53699.367622594204"/>
    <x v="1"/>
    <n v="3.4935497610694498E-2"/>
    <s v="Indexed"/>
    <n v="2412"/>
    <n v="10"/>
    <n v="4.7500000000000001E-2"/>
    <n v="0.01"/>
    <n v="0"/>
    <s v="Simple"/>
    <n v="0.1"/>
    <n v="10"/>
    <n v="2"/>
    <x v="1"/>
  </r>
  <r>
    <s v="Q"/>
    <x v="3"/>
    <s v="Male"/>
    <n v="11266.1069220353"/>
    <n v="8.2750577144246704E-2"/>
    <n v="8666.2360938732709"/>
    <x v="1"/>
    <n v="5.6380416335450002E-3"/>
    <s v="Fixed"/>
    <n v="2413"/>
    <n v="10"/>
    <n v="4.7500000000000001E-2"/>
    <n v="0.01"/>
    <n v="0"/>
    <s v="Simple"/>
    <n v="0.1"/>
    <n v="10"/>
    <n v="3"/>
    <x v="2"/>
  </r>
  <r>
    <s v="Q"/>
    <x v="3"/>
    <s v="Male"/>
    <n v="33798.320766105797"/>
    <n v="0.24825173143274001"/>
    <n v="25998.708281619802"/>
    <x v="1"/>
    <n v="1.6914124900635E-2"/>
    <s v="Indexed"/>
    <n v="2414"/>
    <n v="10"/>
    <n v="4.7500000000000001E-2"/>
    <n v="0.01"/>
    <n v="0"/>
    <s v="Simple"/>
    <n v="0.1"/>
    <n v="10"/>
    <n v="3"/>
    <x v="2"/>
  </r>
  <r>
    <s v="Q"/>
    <x v="3"/>
    <s v="Male"/>
    <n v="13234.5102292558"/>
    <n v="9.7208677964021203E-2"/>
    <n v="10180.392484042901"/>
    <x v="1"/>
    <n v="6.6231148158357499E-3"/>
    <s v="Fixed"/>
    <n v="2415"/>
    <n v="10"/>
    <n v="4.7500000000000001E-2"/>
    <n v="0.01"/>
    <n v="0"/>
    <s v="Simple"/>
    <n v="0.1"/>
    <n v="10"/>
    <n v="4"/>
    <x v="3"/>
  </r>
  <r>
    <s v="Q"/>
    <x v="3"/>
    <s v="Male"/>
    <n v="39703.530687767401"/>
    <n v="0.29162603389206398"/>
    <n v="30541.177452128799"/>
    <x v="1"/>
    <n v="1.9869344447507299E-2"/>
    <s v="Indexed"/>
    <n v="2416"/>
    <n v="10"/>
    <n v="4.7500000000000001E-2"/>
    <n v="0.01"/>
    <n v="0"/>
    <s v="Simple"/>
    <n v="0.1"/>
    <n v="10"/>
    <n v="4"/>
    <x v="3"/>
  </r>
  <r>
    <s v="Q"/>
    <x v="3"/>
    <s v="Male"/>
    <n v="15713.946513621"/>
    <n v="0.115420362350072"/>
    <n v="12087.651164323799"/>
    <x v="1"/>
    <n v="7.8639307512527509E-3"/>
    <s v="Fixed"/>
    <n v="2417"/>
    <n v="10"/>
    <n v="4.7500000000000001E-2"/>
    <n v="0.01"/>
    <n v="0"/>
    <s v="Simple"/>
    <n v="0.1"/>
    <n v="10"/>
    <n v="5"/>
    <x v="4"/>
  </r>
  <r>
    <s v="Q"/>
    <x v="3"/>
    <s v="Male"/>
    <n v="47141.839540863002"/>
    <n v="0.34626108705021502"/>
    <n v="36262.953492971501"/>
    <x v="1"/>
    <n v="2.3591792253758199E-2"/>
    <s v="Indexed"/>
    <n v="2418"/>
    <n v="10"/>
    <n v="4.7500000000000001E-2"/>
    <n v="0.01"/>
    <n v="0"/>
    <s v="Simple"/>
    <n v="0.1"/>
    <n v="10"/>
    <n v="5"/>
    <x v="4"/>
  </r>
  <r>
    <s v="Q"/>
    <x v="3"/>
    <s v="Male"/>
    <n v="18687.749284928701"/>
    <n v="0.13726321342026401"/>
    <n v="14375.1917576375"/>
    <x v="1"/>
    <n v="9.3521488154529892E-3"/>
    <s v="Fixed"/>
    <n v="2419"/>
    <n v="10"/>
    <n v="4.7500000000000001E-2"/>
    <n v="0.01"/>
    <n v="0"/>
    <s v="Simple"/>
    <n v="0.1"/>
    <n v="10"/>
    <n v="6"/>
    <x v="5"/>
  </r>
  <r>
    <s v="Q"/>
    <x v="3"/>
    <s v="Male"/>
    <n v="56063.247854786103"/>
    <n v="0.41178964026079101"/>
    <n v="43125.5752729124"/>
    <x v="1"/>
    <n v="2.8056446446359001E-2"/>
    <s v="Indexed"/>
    <n v="2420"/>
    <n v="10"/>
    <n v="4.7500000000000001E-2"/>
    <n v="0.01"/>
    <n v="0"/>
    <s v="Simple"/>
    <n v="0.1"/>
    <n v="10"/>
    <n v="6"/>
    <x v="5"/>
  </r>
  <r>
    <s v="Q"/>
    <x v="3"/>
    <s v="Male"/>
    <n v="22051.0506147624"/>
    <n v="0.16196696672917199"/>
    <n v="16962.346626740298"/>
    <x v="1"/>
    <n v="1.10352886129878E-2"/>
    <s v="Fixed"/>
    <n v="2421"/>
    <n v="10"/>
    <n v="4.7500000000000001E-2"/>
    <n v="0.01"/>
    <n v="0"/>
    <s v="Simple"/>
    <n v="0.1"/>
    <n v="10"/>
    <n v="7"/>
    <x v="6"/>
  </r>
  <r>
    <s v="Q"/>
    <x v="3"/>
    <s v="Male"/>
    <n v="66153.151844287102"/>
    <n v="0.48590090018751703"/>
    <n v="50887.039880220902"/>
    <x v="1"/>
    <n v="3.31058658389633E-2"/>
    <s v="Indexed"/>
    <n v="2422"/>
    <n v="10"/>
    <n v="4.7500000000000001E-2"/>
    <n v="0.01"/>
    <n v="0"/>
    <s v="Simple"/>
    <n v="0.1"/>
    <n v="10"/>
    <n v="7"/>
    <x v="6"/>
  </r>
  <r>
    <s v="Q"/>
    <x v="3"/>
    <s v="Male"/>
    <n v="25569.771705014798"/>
    <n v="0.18781229227446"/>
    <n v="19669.0551577037"/>
    <x v="1"/>
    <n v="1.2796207104261201E-2"/>
    <s v="Fixed"/>
    <n v="2423"/>
    <n v="10"/>
    <n v="4.7500000000000001E-2"/>
    <n v="0.01"/>
    <n v="0"/>
    <s v="Simple"/>
    <n v="0.1"/>
    <n v="10"/>
    <n v="8"/>
    <x v="7"/>
  </r>
  <r>
    <s v="Q"/>
    <x v="3"/>
    <s v="Male"/>
    <n v="76709.315115044403"/>
    <n v="0.56343687682337995"/>
    <n v="59007.165473111098"/>
    <x v="1"/>
    <n v="3.8388621312783699E-2"/>
    <s v="Indexed"/>
    <n v="2424"/>
    <n v="10"/>
    <n v="4.7500000000000001E-2"/>
    <n v="0.01"/>
    <n v="0"/>
    <s v="Simple"/>
    <n v="0.1"/>
    <n v="10"/>
    <n v="8"/>
    <x v="7"/>
  </r>
  <r>
    <s v="Q"/>
    <x v="3"/>
    <s v="Male"/>
    <n v="28861.555964032101"/>
    <n v="0.21199074621184"/>
    <n v="22201.196895409299"/>
    <x v="1"/>
    <n v="1.4443556701546499E-2"/>
    <s v="Fixed"/>
    <n v="2425"/>
    <n v="10"/>
    <n v="4.7500000000000001E-2"/>
    <n v="0.01"/>
    <n v="0"/>
    <s v="Simple"/>
    <n v="0.1"/>
    <n v="10"/>
    <n v="9"/>
    <x v="8"/>
  </r>
  <r>
    <s v="Q"/>
    <x v="3"/>
    <s v="Male"/>
    <n v="86584.6678920962"/>
    <n v="0.63597223863551999"/>
    <n v="66603.590686227806"/>
    <x v="1"/>
    <n v="4.33306701046395E-2"/>
    <s v="Indexed"/>
    <n v="2426"/>
    <n v="10"/>
    <n v="4.7500000000000001E-2"/>
    <n v="0.01"/>
    <n v="0"/>
    <s v="Simple"/>
    <n v="0.1"/>
    <n v="10"/>
    <n v="9"/>
    <x v="8"/>
  </r>
  <r>
    <s v="Q"/>
    <x v="3"/>
    <s v="Male"/>
    <n v="32005.880891154498"/>
    <n v="0.23508609798233601"/>
    <n v="24619.9083778112"/>
    <x v="1"/>
    <n v="1.6017111343908E-2"/>
    <s v="Fixed"/>
    <n v="2427"/>
    <n v="10"/>
    <n v="4.7500000000000001E-2"/>
    <n v="0.01"/>
    <n v="0"/>
    <s v="Simple"/>
    <n v="0.1"/>
    <n v="10"/>
    <n v="10"/>
    <x v="9"/>
  </r>
  <r>
    <s v="Q"/>
    <x v="3"/>
    <s v="Male"/>
    <n v="96017.642673463502"/>
    <n v="0.70525829394700701"/>
    <n v="73859.7251334334"/>
    <x v="1"/>
    <n v="4.8051334031724E-2"/>
    <s v="Indexed"/>
    <n v="2428"/>
    <n v="10"/>
    <n v="4.7500000000000001E-2"/>
    <n v="0.01"/>
    <n v="0"/>
    <s v="Simple"/>
    <n v="0.1"/>
    <n v="10"/>
    <n v="10"/>
    <x v="9"/>
  </r>
  <r>
    <s v="Q"/>
    <x v="3"/>
    <s v="Male"/>
    <n v="90501.243882685594"/>
    <n v="0.66473984450802204"/>
    <n v="69616.341448219697"/>
    <x v="1"/>
    <n v="4.5290692200000301E-2"/>
    <s v="Fixed"/>
    <n v="2429"/>
    <n v="10"/>
    <n v="4.7500000000000001E-2"/>
    <n v="0.01"/>
    <n v="0"/>
    <s v="Simple"/>
    <n v="0.1"/>
    <n v="10"/>
    <n v="12"/>
    <x v="10"/>
  </r>
  <r>
    <s v="Q"/>
    <x v="3"/>
    <s v="Male"/>
    <n v="271503.731648057"/>
    <n v="1.99421953352406"/>
    <n v="208849.024344659"/>
    <x v="1"/>
    <n v="0.135872076600001"/>
    <s v="Indexed"/>
    <n v="2430"/>
    <n v="10"/>
    <n v="4.7500000000000001E-2"/>
    <n v="0.01"/>
    <n v="0"/>
    <s v="Simple"/>
    <n v="0.1"/>
    <n v="10"/>
    <n v="12"/>
    <x v="10"/>
  </r>
  <r>
    <s v="Q"/>
    <x v="3"/>
    <s v="Male"/>
    <n v="79598.524322148296"/>
    <n v="0.58465838049211405"/>
    <n v="61229.634093960303"/>
    <x v="1"/>
    <n v="3.9834505140302998E-2"/>
    <s v="Fixed"/>
    <n v="2431"/>
    <n v="10"/>
    <n v="4.7500000000000001E-2"/>
    <n v="0.01"/>
    <n v="0"/>
    <s v="Simple"/>
    <n v="0.1"/>
    <n v="10"/>
    <n v="15"/>
    <x v="11"/>
  </r>
  <r>
    <s v="Q"/>
    <x v="3"/>
    <s v="Male"/>
    <n v="238795.572966445"/>
    <n v="1.75397514147634"/>
    <n v="183688.90228188099"/>
    <x v="1"/>
    <n v="0.11950351542090901"/>
    <s v="Indexed"/>
    <n v="2432"/>
    <n v="10"/>
    <n v="4.7500000000000001E-2"/>
    <n v="0.01"/>
    <n v="0"/>
    <s v="Simple"/>
    <n v="0.1"/>
    <n v="10"/>
    <n v="15"/>
    <x v="11"/>
  </r>
  <r>
    <s v="Q"/>
    <x v="3"/>
    <s v="Male"/>
    <n v="49332.036834262297"/>
    <n v="0.36234828481451797"/>
    <n v="37947.720641740198"/>
    <x v="1"/>
    <n v="2.4687860630467E-2"/>
    <s v="Fixed"/>
    <n v="2433"/>
    <n v="10"/>
    <n v="4.7500000000000001E-2"/>
    <n v="0.01"/>
    <n v="0"/>
    <s v="Simple"/>
    <n v="0.1"/>
    <n v="10"/>
    <n v="20"/>
    <x v="12"/>
  </r>
  <r>
    <s v="Q"/>
    <x v="3"/>
    <s v="Male"/>
    <n v="147996.11050278699"/>
    <n v="1.08704485444355"/>
    <n v="113843.16192522099"/>
    <x v="1"/>
    <n v="7.4063581891401095E-2"/>
    <s v="Indexed"/>
    <n v="2434"/>
    <n v="10"/>
    <n v="4.7500000000000001E-2"/>
    <n v="0.01"/>
    <n v="0"/>
    <s v="Simple"/>
    <n v="0.1"/>
    <n v="10"/>
    <n v="20"/>
    <x v="12"/>
  </r>
  <r>
    <s v="Q"/>
    <x v="3"/>
    <s v="Male"/>
    <n v="38516.176452959"/>
    <n v="0.28290480934794998"/>
    <n v="29627.828040737699"/>
    <x v="1"/>
    <n v="1.9275141618087702E-2"/>
    <s v="Fixed"/>
    <n v="2435"/>
    <n v="10"/>
    <n v="4.7500000000000001E-2"/>
    <n v="0.01"/>
    <n v="0"/>
    <s v="Simple"/>
    <n v="0.1"/>
    <n v="10"/>
    <n v="99"/>
    <x v="13"/>
  </r>
  <r>
    <s v="Q"/>
    <x v="3"/>
    <s v="Male"/>
    <n v="115548.529358877"/>
    <n v="0.848714428043849"/>
    <n v="88883.484122213005"/>
    <x v="1"/>
    <n v="5.7825424854263202E-2"/>
    <s v="Indexed"/>
    <n v="2436"/>
    <n v="10"/>
    <n v="4.7500000000000001E-2"/>
    <n v="0.01"/>
    <n v="0"/>
    <s v="Simple"/>
    <n v="0.1"/>
    <n v="10"/>
    <n v="99"/>
    <x v="13"/>
  </r>
  <r>
    <s v="Q"/>
    <x v="3"/>
    <s v="Male"/>
    <n v="142818.78664979199"/>
    <n v="0.48961167914866599"/>
    <n v="109860.605115224"/>
    <x v="2"/>
    <n v="3.4703800743663298E-2"/>
    <s v="Fixed"/>
    <n v="2437"/>
    <n v="10"/>
    <n v="4.7500000000000001E-2"/>
    <n v="0.01"/>
    <n v="0"/>
    <s v="Simple"/>
    <n v="0.1"/>
    <n v="10"/>
    <n v="1"/>
    <x v="0"/>
  </r>
  <r>
    <s v="Q"/>
    <x v="3"/>
    <s v="Male"/>
    <n v="428456.35994937498"/>
    <n v="1.468835037446"/>
    <n v="329581.81534567301"/>
    <x v="2"/>
    <n v="0.10411140223099"/>
    <s v="Indexed"/>
    <n v="2438"/>
    <n v="10"/>
    <n v="4.7500000000000001E-2"/>
    <n v="0.01"/>
    <n v="0"/>
    <s v="Simple"/>
    <n v="0.1"/>
    <n v="10"/>
    <n v="1"/>
    <x v="0"/>
  </r>
  <r>
    <s v="Q"/>
    <x v="3"/>
    <s v="Male"/>
    <n v="59882.117552716503"/>
    <n v="0.20528800736738401"/>
    <n v="46063.167348243398"/>
    <x v="2"/>
    <n v="1.4550866341932501E-2"/>
    <s v="Fixed"/>
    <n v="2439"/>
    <n v="10"/>
    <n v="4.7500000000000001E-2"/>
    <n v="0.01"/>
    <n v="0"/>
    <s v="Simple"/>
    <n v="0.1"/>
    <n v="10"/>
    <n v="2"/>
    <x v="1"/>
  </r>
  <r>
    <s v="Q"/>
    <x v="3"/>
    <s v="Male"/>
    <n v="179646.352658149"/>
    <n v="0.61586402210215296"/>
    <n v="138189.50204473"/>
    <x v="2"/>
    <n v="4.3652599025797503E-2"/>
    <s v="Indexed"/>
    <n v="2440"/>
    <n v="10"/>
    <n v="4.7500000000000001E-2"/>
    <n v="0.01"/>
    <n v="0"/>
    <s v="Simple"/>
    <n v="0.1"/>
    <n v="10"/>
    <n v="2"/>
    <x v="1"/>
  </r>
  <r>
    <s v="Q"/>
    <x v="3"/>
    <s v="Male"/>
    <n v="26895.628142091999"/>
    <n v="9.2203651671528594E-2"/>
    <n v="20688.944724686098"/>
    <x v="2"/>
    <n v="6.535418356463E-3"/>
    <s v="Fixed"/>
    <n v="2441"/>
    <n v="10"/>
    <n v="4.7500000000000001E-2"/>
    <n v="0.01"/>
    <n v="0"/>
    <s v="Simple"/>
    <n v="0.1"/>
    <n v="10"/>
    <n v="3"/>
    <x v="2"/>
  </r>
  <r>
    <s v="Q"/>
    <x v="3"/>
    <s v="Male"/>
    <n v="80686.884426275894"/>
    <n v="0.27661095501458599"/>
    <n v="62066.8341740584"/>
    <x v="2"/>
    <n v="1.9606255069389001E-2"/>
    <s v="Indexed"/>
    <n v="2442"/>
    <n v="10"/>
    <n v="4.7500000000000001E-2"/>
    <n v="0.01"/>
    <n v="0"/>
    <s v="Simple"/>
    <n v="0.1"/>
    <n v="10"/>
    <n v="3"/>
    <x v="2"/>
  </r>
  <r>
    <s v="Q"/>
    <x v="3"/>
    <s v="Male"/>
    <n v="31357.461241836099"/>
    <n v="0.107499717737428"/>
    <n v="24121.1240321816"/>
    <x v="2"/>
    <n v="7.6196074220422601E-3"/>
    <s v="Fixed"/>
    <n v="2443"/>
    <n v="10"/>
    <n v="4.7500000000000001E-2"/>
    <n v="0.01"/>
    <n v="0"/>
    <s v="Simple"/>
    <n v="0.1"/>
    <n v="10"/>
    <n v="4"/>
    <x v="3"/>
  </r>
  <r>
    <s v="Q"/>
    <x v="3"/>
    <s v="Male"/>
    <n v="94072.383725508203"/>
    <n v="0.32249915321228401"/>
    <n v="72363.372096544801"/>
    <x v="2"/>
    <n v="2.2858822266126799E-2"/>
    <s v="Indexed"/>
    <n v="2444"/>
    <n v="10"/>
    <n v="4.7500000000000001E-2"/>
    <n v="0.01"/>
    <n v="0"/>
    <s v="Simple"/>
    <n v="0.1"/>
    <n v="10"/>
    <n v="4"/>
    <x v="3"/>
  </r>
  <r>
    <s v="Q"/>
    <x v="3"/>
    <s v="Male"/>
    <n v="36889.689771999401"/>
    <n v="0.126465315776917"/>
    <n v="28376.684439999601"/>
    <x v="2"/>
    <n v="8.9638938501994999E-3"/>
    <s v="Fixed"/>
    <n v="2445"/>
    <n v="10"/>
    <n v="4.7500000000000001E-2"/>
    <n v="0.01"/>
    <n v="0"/>
    <s v="Simple"/>
    <n v="0.1"/>
    <n v="10"/>
    <n v="5"/>
    <x v="4"/>
  </r>
  <r>
    <s v="Q"/>
    <x v="3"/>
    <s v="Male"/>
    <n v="110669.069315998"/>
    <n v="0.37939594733074999"/>
    <n v="85130.053319998697"/>
    <x v="2"/>
    <n v="2.6891681550598501E-2"/>
    <s v="Indexed"/>
    <n v="2446"/>
    <n v="10"/>
    <n v="4.7500000000000001E-2"/>
    <n v="0.01"/>
    <n v="0"/>
    <s v="Simple"/>
    <n v="0.1"/>
    <n v="10"/>
    <n v="5"/>
    <x v="4"/>
  </r>
  <r>
    <s v="Q"/>
    <x v="3"/>
    <s v="Male"/>
    <n v="43372.518066825003"/>
    <n v="0.14868976202463099"/>
    <n v="33363.475436019296"/>
    <x v="2"/>
    <n v="1.05391682708588E-2"/>
    <s v="Fixed"/>
    <n v="2447"/>
    <n v="10"/>
    <n v="4.7500000000000001E-2"/>
    <n v="0.01"/>
    <n v="0"/>
    <s v="Simple"/>
    <n v="0.1"/>
    <n v="10"/>
    <n v="6"/>
    <x v="5"/>
  </r>
  <r>
    <s v="Q"/>
    <x v="3"/>
    <s v="Male"/>
    <n v="130117.554200475"/>
    <n v="0.44606928607389201"/>
    <n v="100090.426308058"/>
    <x v="2"/>
    <n v="3.1617504812576303E-2"/>
    <s v="Indexed"/>
    <n v="2448"/>
    <n v="10"/>
    <n v="4.7500000000000001E-2"/>
    <n v="0.01"/>
    <n v="0"/>
    <s v="Simple"/>
    <n v="0.1"/>
    <n v="10"/>
    <n v="6"/>
    <x v="5"/>
  </r>
  <r>
    <s v="Q"/>
    <x v="3"/>
    <s v="Male"/>
    <n v="50459.3409563194"/>
    <n v="0.17298482387292199"/>
    <n v="38814.877658707301"/>
    <x v="2"/>
    <n v="1.22612084536095E-2"/>
    <s v="Fixed"/>
    <n v="2449"/>
    <n v="10"/>
    <n v="4.7500000000000001E-2"/>
    <n v="0.01"/>
    <n v="0"/>
    <s v="Simple"/>
    <n v="0.1"/>
    <n v="10"/>
    <n v="7"/>
    <x v="6"/>
  </r>
  <r>
    <s v="Q"/>
    <x v="3"/>
    <s v="Male"/>
    <n v="151378.02286895801"/>
    <n v="0.51895447161876496"/>
    <n v="116444.632976122"/>
    <x v="2"/>
    <n v="3.6783625360828499E-2"/>
    <s v="Indexed"/>
    <n v="2450"/>
    <n v="10"/>
    <n v="4.7500000000000001E-2"/>
    <n v="0.01"/>
    <n v="0"/>
    <s v="Simple"/>
    <n v="0.1"/>
    <n v="10"/>
    <n v="7"/>
    <x v="6"/>
  </r>
  <r>
    <s v="Q"/>
    <x v="3"/>
    <s v="Male"/>
    <n v="57500.198631002997"/>
    <n v="0.19712230767049599"/>
    <n v="44230.922023848398"/>
    <x v="2"/>
    <n v="1.3972079463919001E-2"/>
    <s v="Fixed"/>
    <n v="2451"/>
    <n v="10"/>
    <n v="4.7500000000000001E-2"/>
    <n v="0.01"/>
    <n v="0"/>
    <s v="Simple"/>
    <n v="0.1"/>
    <n v="10"/>
    <n v="8"/>
    <x v="7"/>
  </r>
  <r>
    <s v="Q"/>
    <x v="3"/>
    <s v="Male"/>
    <n v="172500.59589300901"/>
    <n v="0.59136692301148797"/>
    <n v="132692.76607154499"/>
    <x v="2"/>
    <n v="4.1916238391757003E-2"/>
    <s v="Indexed"/>
    <n v="2452"/>
    <n v="10"/>
    <n v="4.7500000000000001E-2"/>
    <n v="0.01"/>
    <n v="0"/>
    <s v="Simple"/>
    <n v="0.1"/>
    <n v="10"/>
    <n v="8"/>
    <x v="7"/>
  </r>
  <r>
    <s v="Q"/>
    <x v="3"/>
    <s v="Male"/>
    <n v="63540.429044919598"/>
    <n v="0.21782943888744399"/>
    <n v="48877.253111476602"/>
    <x v="2"/>
    <n v="1.5439806208051E-2"/>
    <s v="Fixed"/>
    <n v="2453"/>
    <n v="10"/>
    <n v="4.7500000000000001E-2"/>
    <n v="0.01"/>
    <n v="0"/>
    <s v="Simple"/>
    <n v="0.1"/>
    <n v="10"/>
    <n v="9"/>
    <x v="8"/>
  </r>
  <r>
    <s v="Q"/>
    <x v="3"/>
    <s v="Male"/>
    <n v="190621.28713475901"/>
    <n v="0.65348831666233298"/>
    <n v="146631.75933443001"/>
    <x v="2"/>
    <n v="4.6319418624153001E-2"/>
    <s v="Indexed"/>
    <n v="2454"/>
    <n v="10"/>
    <n v="4.7500000000000001E-2"/>
    <n v="0.01"/>
    <n v="0"/>
    <s v="Simple"/>
    <n v="0.1"/>
    <n v="10"/>
    <n v="9"/>
    <x v="8"/>
  </r>
  <r>
    <s v="Q"/>
    <x v="3"/>
    <s v="Male"/>
    <n v="68667.856757442903"/>
    <n v="0.23540729787176601"/>
    <n v="52821.428274956103"/>
    <x v="2"/>
    <n v="1.6685729337893002E-2"/>
    <s v="Fixed"/>
    <n v="2455"/>
    <n v="10"/>
    <n v="4.7500000000000001E-2"/>
    <n v="0.01"/>
    <n v="0"/>
    <s v="Simple"/>
    <n v="0.1"/>
    <n v="10"/>
    <n v="10"/>
    <x v="9"/>
  </r>
  <r>
    <s v="Q"/>
    <x v="3"/>
    <s v="Male"/>
    <n v="206003.570272329"/>
    <n v="0.70622189361529797"/>
    <n v="158464.28482486799"/>
    <x v="2"/>
    <n v="5.0057188013678998E-2"/>
    <s v="Indexed"/>
    <n v="2456"/>
    <n v="10"/>
    <n v="4.7500000000000001E-2"/>
    <n v="0.01"/>
    <n v="0"/>
    <s v="Simple"/>
    <n v="0.1"/>
    <n v="10"/>
    <n v="10"/>
    <x v="9"/>
  </r>
  <r>
    <s v="Q"/>
    <x v="3"/>
    <s v="Male"/>
    <n v="174295.11705576701"/>
    <n v="0.59751890441657096"/>
    <n v="134073.16696597499"/>
    <x v="2"/>
    <n v="4.2352292403442203E-2"/>
    <s v="Fixed"/>
    <n v="2457"/>
    <n v="10"/>
    <n v="4.7500000000000001E-2"/>
    <n v="0.01"/>
    <n v="0"/>
    <s v="Simple"/>
    <n v="0.1"/>
    <n v="10"/>
    <n v="12"/>
    <x v="10"/>
  </r>
  <r>
    <s v="Q"/>
    <x v="3"/>
    <s v="Male"/>
    <n v="522885.351167302"/>
    <n v="1.79255671324971"/>
    <n v="402219.500897925"/>
    <x v="2"/>
    <n v="0.12705687721032699"/>
    <s v="Indexed"/>
    <n v="2458"/>
    <n v="10"/>
    <n v="4.7500000000000001E-2"/>
    <n v="0.01"/>
    <n v="0"/>
    <s v="Simple"/>
    <n v="0.1"/>
    <n v="10"/>
    <n v="12"/>
    <x v="10"/>
  </r>
  <r>
    <s v="Q"/>
    <x v="3"/>
    <s v="Male"/>
    <n v="147859.16264304801"/>
    <n v="0.50689110723714403"/>
    <n v="113737.81741772901"/>
    <x v="2"/>
    <n v="3.5928571015462499E-2"/>
    <s v="Fixed"/>
    <n v="2459"/>
    <n v="10"/>
    <n v="4.7500000000000001E-2"/>
    <n v="0.01"/>
    <n v="0"/>
    <s v="Simple"/>
    <n v="0.1"/>
    <n v="10"/>
    <n v="15"/>
    <x v="11"/>
  </r>
  <r>
    <s v="Q"/>
    <x v="3"/>
    <s v="Male"/>
    <n v="443577.48792914301"/>
    <n v="1.5206733217114301"/>
    <n v="341213.45225318702"/>
    <x v="2"/>
    <n v="0.107785713046388"/>
    <s v="Indexed"/>
    <n v="2460"/>
    <n v="10"/>
    <n v="4.7500000000000001E-2"/>
    <n v="0.01"/>
    <n v="0"/>
    <s v="Simple"/>
    <n v="0.1"/>
    <n v="10"/>
    <n v="15"/>
    <x v="11"/>
  </r>
  <r>
    <s v="Q"/>
    <x v="3"/>
    <s v="Male"/>
    <n v="79244.631455553899"/>
    <n v="0.27166662020179999"/>
    <n v="60957.408811964502"/>
    <x v="2"/>
    <n v="1.9255799356299799E-2"/>
    <s v="Fixed"/>
    <n v="2461"/>
    <n v="10"/>
    <n v="4.7500000000000001E-2"/>
    <n v="0.01"/>
    <n v="0"/>
    <s v="Simple"/>
    <n v="0.1"/>
    <n v="10"/>
    <n v="20"/>
    <x v="12"/>
  </r>
  <r>
    <s v="Q"/>
    <x v="3"/>
    <s v="Male"/>
    <n v="237733.89436666199"/>
    <n v="0.81499986060540097"/>
    <n v="182872.226435894"/>
    <x v="2"/>
    <n v="5.7767398068899301E-2"/>
    <s v="Indexed"/>
    <n v="2462"/>
    <n v="10"/>
    <n v="4.7500000000000001E-2"/>
    <n v="0.01"/>
    <n v="0"/>
    <s v="Simple"/>
    <n v="0.1"/>
    <n v="10"/>
    <n v="20"/>
    <x v="12"/>
  </r>
  <r>
    <s v="Q"/>
    <x v="3"/>
    <s v="Male"/>
    <n v="46058.165810000603"/>
    <n v="0.15789670553663801"/>
    <n v="35429.358315384998"/>
    <x v="2"/>
    <n v="1.1191758776163701E-2"/>
    <s v="Fixed"/>
    <n v="2463"/>
    <n v="10"/>
    <n v="4.7500000000000001E-2"/>
    <n v="0.01"/>
    <n v="0"/>
    <s v="Simple"/>
    <n v="0.1"/>
    <n v="10"/>
    <n v="99"/>
    <x v="13"/>
  </r>
  <r>
    <s v="Q"/>
    <x v="3"/>
    <s v="Male"/>
    <n v="138174.497430002"/>
    <n v="0.473690116609913"/>
    <n v="106288.074946155"/>
    <x v="2"/>
    <n v="3.3575276328491201E-2"/>
    <s v="Indexed"/>
    <n v="2464"/>
    <n v="10"/>
    <n v="4.7500000000000001E-2"/>
    <n v="0.01"/>
    <n v="0"/>
    <s v="Simple"/>
    <n v="0.1"/>
    <n v="10"/>
    <n v="99"/>
    <x v="13"/>
  </r>
  <r>
    <s v="Q"/>
    <x v="3"/>
    <s v="Male"/>
    <n v="13350.762022246799"/>
    <n v="0.181595745015279"/>
    <n v="10269.816940189799"/>
    <x v="3"/>
    <n v="1.9416940874919301E-2"/>
    <s v="Fixed"/>
    <n v="2465"/>
    <n v="10"/>
    <n v="4.7500000000000001E-2"/>
    <n v="0.01"/>
    <n v="0"/>
    <s v="Simple"/>
    <n v="0.1"/>
    <n v="10"/>
    <n v="1"/>
    <x v="0"/>
  </r>
  <r>
    <s v="Q"/>
    <x v="3"/>
    <s v="Male"/>
    <n v="40052.286066740402"/>
    <n v="0.54478723504583804"/>
    <n v="30809.450820569498"/>
    <x v="3"/>
    <n v="5.82508226247581E-2"/>
    <s v="Indexed"/>
    <n v="2466"/>
    <n v="10"/>
    <n v="4.7500000000000001E-2"/>
    <n v="0.01"/>
    <n v="0"/>
    <s v="Simple"/>
    <n v="0.1"/>
    <n v="10"/>
    <n v="1"/>
    <x v="0"/>
  </r>
  <r>
    <s v="Q"/>
    <x v="3"/>
    <s v="Male"/>
    <n v="6336.4024763450197"/>
    <n v="8.6187119992937294E-2"/>
    <n v="4874.1557510346302"/>
    <x v="3"/>
    <n v="9.2154704007059007E-3"/>
    <s v="Fixed"/>
    <n v="2467"/>
    <n v="10"/>
    <n v="4.7500000000000001E-2"/>
    <n v="0.01"/>
    <n v="0"/>
    <s v="Simple"/>
    <n v="0.1"/>
    <n v="10"/>
    <n v="2"/>
    <x v="1"/>
  </r>
  <r>
    <s v="Q"/>
    <x v="3"/>
    <s v="Male"/>
    <n v="19009.207429035101"/>
    <n v="0.25856135997881202"/>
    <n v="14622.4672531039"/>
    <x v="3"/>
    <n v="2.76464112021177E-2"/>
    <s v="Indexed"/>
    <n v="2468"/>
    <n v="10"/>
    <n v="4.7500000000000001E-2"/>
    <n v="0.01"/>
    <n v="0"/>
    <s v="Simple"/>
    <n v="0.1"/>
    <n v="10"/>
    <n v="2"/>
    <x v="1"/>
  </r>
  <r>
    <s v="Q"/>
    <x v="3"/>
    <s v="Male"/>
    <n v="3166.7783282106402"/>
    <n v="4.3074205715852701E-2"/>
    <n v="2435.9833293928"/>
    <x v="3"/>
    <n v="4.6056657635257497E-3"/>
    <s v="Fixed"/>
    <n v="2469"/>
    <n v="10"/>
    <n v="4.7500000000000001E-2"/>
    <n v="0.01"/>
    <n v="0"/>
    <s v="Simple"/>
    <n v="0.1"/>
    <n v="10"/>
    <n v="3"/>
    <x v="2"/>
  </r>
  <r>
    <s v="Q"/>
    <x v="3"/>
    <s v="Male"/>
    <n v="9500.3349846319106"/>
    <n v="0.12922261714755801"/>
    <n v="7307.9499881784004"/>
    <x v="3"/>
    <n v="1.3816997290577299E-2"/>
    <s v="Indexed"/>
    <n v="2470"/>
    <n v="10"/>
    <n v="4.7500000000000001E-2"/>
    <n v="0.01"/>
    <n v="0"/>
    <s v="Simple"/>
    <n v="0.1"/>
    <n v="10"/>
    <n v="3"/>
    <x v="2"/>
  </r>
  <r>
    <s v="Q"/>
    <x v="3"/>
    <s v="Male"/>
    <n v="3746.3059950373899"/>
    <n v="5.0956883741197299E-2"/>
    <n v="2881.7738423364499"/>
    <x v="3"/>
    <n v="5.4485131173625002E-3"/>
    <s v="Fixed"/>
    <n v="2471"/>
    <n v="10"/>
    <n v="4.7500000000000001E-2"/>
    <n v="0.01"/>
    <n v="0"/>
    <s v="Simple"/>
    <n v="0.1"/>
    <n v="10"/>
    <n v="4"/>
    <x v="3"/>
  </r>
  <r>
    <s v="Q"/>
    <x v="3"/>
    <s v="Male"/>
    <n v="11238.917985112201"/>
    <n v="0.152870651223592"/>
    <n v="8645.3215270093497"/>
    <x v="3"/>
    <n v="1.6345539352087501E-2"/>
    <s v="Indexed"/>
    <n v="2472"/>
    <n v="10"/>
    <n v="4.7500000000000001E-2"/>
    <n v="0.01"/>
    <n v="0"/>
    <s v="Simple"/>
    <n v="0.1"/>
    <n v="10"/>
    <n v="4"/>
    <x v="3"/>
  </r>
  <r>
    <s v="Q"/>
    <x v="3"/>
    <s v="Male"/>
    <n v="4486.6949499747498"/>
    <n v="6.1027581102808003E-2"/>
    <n v="3451.3038076728799"/>
    <x v="3"/>
    <n v="6.52531221980375E-3"/>
    <s v="Fixed"/>
    <n v="2473"/>
    <n v="10"/>
    <n v="4.7500000000000001E-2"/>
    <n v="0.01"/>
    <n v="0"/>
    <s v="Simple"/>
    <n v="0.1"/>
    <n v="10"/>
    <n v="5"/>
    <x v="4"/>
  </r>
  <r>
    <s v="Q"/>
    <x v="3"/>
    <s v="Male"/>
    <n v="13460.0848499242"/>
    <n v="0.183082743308424"/>
    <n v="10353.911423018601"/>
    <x v="3"/>
    <n v="1.9575936659411299E-2"/>
    <s v="Indexed"/>
    <n v="2474"/>
    <n v="10"/>
    <n v="4.7500000000000001E-2"/>
    <n v="0.01"/>
    <n v="0"/>
    <s v="Simple"/>
    <n v="0.1"/>
    <n v="10"/>
    <n v="5"/>
    <x v="4"/>
  </r>
  <r>
    <s v="Q"/>
    <x v="3"/>
    <s v="Male"/>
    <n v="5393.1140869831797"/>
    <n v="7.3356604585278304E-2"/>
    <n v="4148.5492976793703"/>
    <x v="3"/>
    <n v="7.8435805524922492E-3"/>
    <s v="Fixed"/>
    <n v="2475"/>
    <n v="10"/>
    <n v="4.7500000000000001E-2"/>
    <n v="0.01"/>
    <n v="0"/>
    <s v="Simple"/>
    <n v="0.1"/>
    <n v="10"/>
    <n v="6"/>
    <x v="5"/>
  </r>
  <r>
    <s v="Q"/>
    <x v="3"/>
    <s v="Male"/>
    <n v="16179.342260949499"/>
    <n v="0.22006981375583501"/>
    <n v="12445.6478930381"/>
    <x v="3"/>
    <n v="2.3530741657476699E-2"/>
    <s v="Indexed"/>
    <n v="2476"/>
    <n v="10"/>
    <n v="4.7500000000000001E-2"/>
    <n v="0.01"/>
    <n v="0"/>
    <s v="Simple"/>
    <n v="0.1"/>
    <n v="10"/>
    <n v="6"/>
    <x v="5"/>
  </r>
  <r>
    <s v="Q"/>
    <x v="3"/>
    <s v="Male"/>
    <n v="6448.7460710016603"/>
    <n v="8.7715206459864997E-2"/>
    <n v="4960.5739007705097"/>
    <x v="3"/>
    <n v="9.3788594965110005E-3"/>
    <s v="Fixed"/>
    <n v="2477"/>
    <n v="10"/>
    <n v="4.7500000000000001E-2"/>
    <n v="0.01"/>
    <n v="0"/>
    <s v="Simple"/>
    <n v="0.1"/>
    <n v="10"/>
    <n v="7"/>
    <x v="6"/>
  </r>
  <r>
    <s v="Q"/>
    <x v="3"/>
    <s v="Male"/>
    <n v="19346.238213004999"/>
    <n v="0.26314561937959502"/>
    <n v="14881.721702311501"/>
    <x v="3"/>
    <n v="2.8136578489533E-2"/>
    <s v="Indexed"/>
    <n v="2478"/>
    <n v="10"/>
    <n v="4.7500000000000001E-2"/>
    <n v="0.01"/>
    <n v="0"/>
    <s v="Simple"/>
    <n v="0.1"/>
    <n v="10"/>
    <n v="7"/>
    <x v="6"/>
  </r>
  <r>
    <s v="Q"/>
    <x v="3"/>
    <s v="Male"/>
    <n v="7601.4232692842797"/>
    <n v="0.10339380774385599"/>
    <n v="5847.2486686802104"/>
    <x v="3"/>
    <n v="1.1055278038735499E-2"/>
    <s v="Fixed"/>
    <n v="2479"/>
    <n v="10"/>
    <n v="4.7500000000000001E-2"/>
    <n v="0.01"/>
    <n v="0"/>
    <s v="Simple"/>
    <n v="0.1"/>
    <n v="10"/>
    <n v="8"/>
    <x v="7"/>
  </r>
  <r>
    <s v="Q"/>
    <x v="3"/>
    <s v="Male"/>
    <n v="22804.269807852801"/>
    <n v="0.310181423231568"/>
    <n v="17541.746006040601"/>
    <x v="3"/>
    <n v="3.3165834116206501E-2"/>
    <s v="Indexed"/>
    <n v="2480"/>
    <n v="10"/>
    <n v="4.7500000000000001E-2"/>
    <n v="0.01"/>
    <n v="0"/>
    <s v="Simple"/>
    <n v="0.1"/>
    <n v="10"/>
    <n v="8"/>
    <x v="7"/>
  </r>
  <r>
    <s v="Q"/>
    <x v="3"/>
    <s v="Male"/>
    <n v="8753.6108948889996"/>
    <n v="0.119065749908687"/>
    <n v="6733.5468422223103"/>
    <x v="3"/>
    <n v="1.2730984561397001E-2"/>
    <s v="Fixed"/>
    <n v="2481"/>
    <n v="10"/>
    <n v="4.7500000000000001E-2"/>
    <n v="0.01"/>
    <n v="0"/>
    <s v="Simple"/>
    <n v="0.1"/>
    <n v="10"/>
    <n v="9"/>
    <x v="8"/>
  </r>
  <r>
    <s v="Q"/>
    <x v="3"/>
    <s v="Male"/>
    <n v="26260.832684666999"/>
    <n v="0.35719724972606098"/>
    <n v="20200.640526666899"/>
    <x v="3"/>
    <n v="3.8192953684190997E-2"/>
    <s v="Indexed"/>
    <n v="2482"/>
    <n v="10"/>
    <n v="4.7500000000000001E-2"/>
    <n v="0.01"/>
    <n v="0"/>
    <s v="Simple"/>
    <n v="0.1"/>
    <n v="10"/>
    <n v="9"/>
    <x v="8"/>
  </r>
  <r>
    <s v="Q"/>
    <x v="3"/>
    <s v="Male"/>
    <n v="9947.8280034852196"/>
    <n v="0.13530937294564599"/>
    <n v="7652.17538729632"/>
    <x v="3"/>
    <n v="1.44678174815547E-2"/>
    <s v="Fixed"/>
    <n v="2483"/>
    <n v="10"/>
    <n v="4.7500000000000001E-2"/>
    <n v="0.01"/>
    <n v="0"/>
    <s v="Simple"/>
    <n v="0.1"/>
    <n v="10"/>
    <n v="10"/>
    <x v="9"/>
  </r>
  <r>
    <s v="Q"/>
    <x v="3"/>
    <s v="Male"/>
    <n v="29843.484010455701"/>
    <n v="0.40592811883693702"/>
    <n v="22956.526161889"/>
    <x v="3"/>
    <n v="4.3403452444664203E-2"/>
    <s v="Indexed"/>
    <n v="2484"/>
    <n v="10"/>
    <n v="4.7500000000000001E-2"/>
    <n v="0.01"/>
    <n v="0"/>
    <s v="Simple"/>
    <n v="0.1"/>
    <n v="10"/>
    <n v="10"/>
    <x v="9"/>
  </r>
  <r>
    <s v="Q"/>
    <x v="3"/>
    <s v="Male"/>
    <n v="31136.662554371"/>
    <n v="0.42351780553263102"/>
    <n v="23951.2788879777"/>
    <x v="3"/>
    <n v="4.5284211856455002E-2"/>
    <s v="Fixed"/>
    <n v="2485"/>
    <n v="10"/>
    <n v="4.7500000000000001E-2"/>
    <n v="0.01"/>
    <n v="0"/>
    <s v="Simple"/>
    <n v="0.1"/>
    <n v="10"/>
    <n v="12"/>
    <x v="10"/>
  </r>
  <r>
    <s v="Q"/>
    <x v="3"/>
    <s v="Male"/>
    <n v="93409.987663113105"/>
    <n v="1.27055341659789"/>
    <n v="71853.836663933107"/>
    <x v="3"/>
    <n v="0.135852635569365"/>
    <s v="Indexed"/>
    <n v="2486"/>
    <n v="10"/>
    <n v="4.7500000000000001E-2"/>
    <n v="0.01"/>
    <n v="0"/>
    <s v="Simple"/>
    <n v="0.1"/>
    <n v="10"/>
    <n v="12"/>
    <x v="10"/>
  </r>
  <r>
    <s v="Q"/>
    <x v="3"/>
    <s v="Male"/>
    <n v="28798.805259425"/>
    <n v="0.39171850175448802"/>
    <n v="22152.927122634599"/>
    <x v="3"/>
    <n v="4.1884103548455502E-2"/>
    <s v="Fixed"/>
    <n v="2487"/>
    <n v="10"/>
    <n v="4.7500000000000001E-2"/>
    <n v="0.01"/>
    <n v="0"/>
    <s v="Simple"/>
    <n v="0.1"/>
    <n v="10"/>
    <n v="15"/>
    <x v="11"/>
  </r>
  <r>
    <s v="Q"/>
    <x v="3"/>
    <s v="Male"/>
    <n v="86396.415778275099"/>
    <n v="1.1751555052634599"/>
    <n v="66458.781367903895"/>
    <x v="3"/>
    <n v="0.125652310645367"/>
    <s v="Indexed"/>
    <n v="2488"/>
    <n v="10"/>
    <n v="4.7500000000000001E-2"/>
    <n v="0.01"/>
    <n v="0"/>
    <s v="Simple"/>
    <n v="0.1"/>
    <n v="10"/>
    <n v="15"/>
    <x v="11"/>
  </r>
  <r>
    <s v="Q"/>
    <x v="3"/>
    <s v="Male"/>
    <n v="20545.646595386501"/>
    <n v="0.27945985360931103"/>
    <n v="15804.343534912699"/>
    <x v="3"/>
    <n v="2.9880961439867699E-2"/>
    <s v="Fixed"/>
    <n v="2489"/>
    <n v="10"/>
    <n v="4.7500000000000001E-2"/>
    <n v="0.01"/>
    <n v="0"/>
    <s v="Simple"/>
    <n v="0.1"/>
    <n v="10"/>
    <n v="20"/>
    <x v="12"/>
  </r>
  <r>
    <s v="Q"/>
    <x v="3"/>
    <s v="Male"/>
    <n v="61636.939786159397"/>
    <n v="0.83837956082793397"/>
    <n v="47413.030604738"/>
    <x v="3"/>
    <n v="8.9642884319603197E-2"/>
    <s v="Indexed"/>
    <n v="2490"/>
    <n v="10"/>
    <n v="4.7500000000000001E-2"/>
    <n v="0.01"/>
    <n v="0"/>
    <s v="Simple"/>
    <n v="0.1"/>
    <n v="10"/>
    <n v="20"/>
    <x v="12"/>
  </r>
  <r>
    <s v="Q"/>
    <x v="3"/>
    <s v="Male"/>
    <n v="22183.015389455501"/>
    <n v="0.30173118205695099"/>
    <n v="17063.857991888901"/>
    <x v="3"/>
    <n v="3.2262300648213997E-2"/>
    <s v="Fixed"/>
    <n v="2491"/>
    <n v="10"/>
    <n v="4.7500000000000001E-2"/>
    <n v="0.01"/>
    <n v="0"/>
    <s v="Simple"/>
    <n v="0.1"/>
    <n v="10"/>
    <n v="99"/>
    <x v="13"/>
  </r>
  <r>
    <s v="Q"/>
    <x v="3"/>
    <s v="Male"/>
    <n v="66549.046168366607"/>
    <n v="0.90519354617085401"/>
    <n v="51191.573975666601"/>
    <x v="3"/>
    <n v="9.6786901944641998E-2"/>
    <s v="Indexed"/>
    <n v="2492"/>
    <n v="10"/>
    <n v="4.7500000000000001E-2"/>
    <n v="0.01"/>
    <n v="0"/>
    <s v="Simple"/>
    <n v="0.1"/>
    <n v="10"/>
    <n v="99"/>
    <x v="13"/>
  </r>
  <r>
    <s v="Q"/>
    <x v="3"/>
    <s v="Male"/>
    <n v="80934.244402394193"/>
    <n v="0.11329593468947199"/>
    <n v="62257.111078764799"/>
    <x v="4"/>
    <n v="4.7644744021852502E-2"/>
    <s v="Fixed"/>
    <n v="2493"/>
    <n v="10"/>
    <n v="4.7500000000000001E-2"/>
    <n v="0.01"/>
    <n v="0"/>
    <s v="Simple"/>
    <n v="0.1"/>
    <n v="10"/>
    <n v="1"/>
    <x v="0"/>
  </r>
  <r>
    <s v="Q"/>
    <x v="3"/>
    <s v="Male"/>
    <n v="242802.73320718299"/>
    <n v="0.33988780406841601"/>
    <n v="186771.33323629401"/>
    <x v="4"/>
    <n v="0.142934232065558"/>
    <s v="Indexed"/>
    <n v="2494"/>
    <n v="10"/>
    <n v="4.7500000000000001E-2"/>
    <n v="0.01"/>
    <n v="0"/>
    <s v="Simple"/>
    <n v="0.1"/>
    <n v="10"/>
    <n v="1"/>
    <x v="0"/>
  </r>
  <r>
    <s v="Q"/>
    <x v="3"/>
    <s v="Male"/>
    <n v="29610.5150375177"/>
    <n v="4.1450328011130397E-2"/>
    <n v="22777.319259628999"/>
    <x v="4"/>
    <n v="1.7431254467558999E-2"/>
    <s v="Fixed"/>
    <n v="2495"/>
    <n v="10"/>
    <n v="4.7500000000000001E-2"/>
    <n v="0.01"/>
    <n v="0"/>
    <s v="Simple"/>
    <n v="0.1"/>
    <n v="10"/>
    <n v="2"/>
    <x v="1"/>
  </r>
  <r>
    <s v="Q"/>
    <x v="3"/>
    <s v="Male"/>
    <n v="88831.545112553096"/>
    <n v="0.124350984033391"/>
    <n v="68331.957778886994"/>
    <x v="4"/>
    <n v="5.2293763402677003E-2"/>
    <s v="Indexed"/>
    <n v="2496"/>
    <n v="10"/>
    <n v="4.7500000000000001E-2"/>
    <n v="0.01"/>
    <n v="0"/>
    <s v="Simple"/>
    <n v="0.1"/>
    <n v="10"/>
    <n v="2"/>
    <x v="1"/>
  </r>
  <r>
    <s v="Q"/>
    <x v="3"/>
    <s v="Male"/>
    <n v="11779.7914997561"/>
    <n v="1.6489960439693498E-2"/>
    <n v="9061.3780767354601"/>
    <x v="4"/>
    <n v="6.9345819532982602E-3"/>
    <s v="Fixed"/>
    <n v="2497"/>
    <n v="10"/>
    <n v="4.7500000000000001E-2"/>
    <n v="0.01"/>
    <n v="0"/>
    <s v="Simple"/>
    <n v="0.1"/>
    <n v="10"/>
    <n v="3"/>
    <x v="2"/>
  </r>
  <r>
    <s v="Q"/>
    <x v="3"/>
    <s v="Male"/>
    <n v="35339.374499268299"/>
    <n v="4.9469881319080401E-2"/>
    <n v="27184.1342302064"/>
    <x v="4"/>
    <n v="2.08037458598948E-2"/>
    <s v="Indexed"/>
    <n v="2498"/>
    <n v="10"/>
    <n v="4.7500000000000001E-2"/>
    <n v="0.01"/>
    <n v="0"/>
    <s v="Simple"/>
    <n v="0.1"/>
    <n v="10"/>
    <n v="3"/>
    <x v="2"/>
  </r>
  <r>
    <s v="Q"/>
    <x v="3"/>
    <s v="Male"/>
    <n v="13649.500493232899"/>
    <n v="1.91072756389319E-2"/>
    <n v="10499.6157640253"/>
    <x v="4"/>
    <n v="8.0352508610927499E-3"/>
    <s v="Fixed"/>
    <n v="2499"/>
    <n v="10"/>
    <n v="4.7500000000000001E-2"/>
    <n v="0.01"/>
    <n v="0"/>
    <s v="Simple"/>
    <n v="0.1"/>
    <n v="10"/>
    <n v="4"/>
    <x v="3"/>
  </r>
  <r>
    <s v="Q"/>
    <x v="3"/>
    <s v="Male"/>
    <n v="40948.5014796986"/>
    <n v="5.73218269167955E-2"/>
    <n v="31498.847292075799"/>
    <x v="4"/>
    <n v="2.4105752583278201E-2"/>
    <s v="Indexed"/>
    <n v="2500"/>
    <n v="10"/>
    <n v="4.7500000000000001E-2"/>
    <n v="0.01"/>
    <n v="0"/>
    <s v="Simple"/>
    <n v="0.1"/>
    <n v="10"/>
    <n v="4"/>
    <x v="3"/>
  </r>
  <r>
    <s v="Q"/>
    <x v="3"/>
    <s v="Male"/>
    <n v="15936.8141706691"/>
    <n v="2.2309175439524601E-2"/>
    <n v="12259.087823591601"/>
    <x v="4"/>
    <n v="9.3817572189862503E-3"/>
    <s v="Fixed"/>
    <n v="2501"/>
    <n v="10"/>
    <n v="4.7500000000000001E-2"/>
    <n v="0.01"/>
    <n v="0"/>
    <s v="Simple"/>
    <n v="0.1"/>
    <n v="10"/>
    <n v="5"/>
    <x v="4"/>
  </r>
  <r>
    <s v="Q"/>
    <x v="3"/>
    <s v="Male"/>
    <n v="47810.442512007197"/>
    <n v="6.6927526318573696E-2"/>
    <n v="36777.2634707748"/>
    <x v="4"/>
    <n v="2.8145271656958799E-2"/>
    <s v="Indexed"/>
    <n v="2502"/>
    <n v="10"/>
    <n v="4.7500000000000001E-2"/>
    <n v="0.01"/>
    <n v="0"/>
    <s v="Simple"/>
    <n v="0.1"/>
    <n v="10"/>
    <n v="5"/>
    <x v="4"/>
  </r>
  <r>
    <s v="Q"/>
    <x v="3"/>
    <s v="Male"/>
    <n v="18563.697793046002"/>
    <n v="2.5986422784146101E-2"/>
    <n v="14279.767533112299"/>
    <x v="4"/>
    <n v="1.0928163177150001E-2"/>
    <s v="Fixed"/>
    <n v="2503"/>
    <n v="10"/>
    <n v="4.7500000000000001E-2"/>
    <n v="0.01"/>
    <n v="0"/>
    <s v="Simple"/>
    <n v="0.1"/>
    <n v="10"/>
    <n v="6"/>
    <x v="5"/>
  </r>
  <r>
    <s v="Q"/>
    <x v="3"/>
    <s v="Male"/>
    <n v="55691.093379137899"/>
    <n v="7.7959268352438396E-2"/>
    <n v="42839.302599336901"/>
    <x v="4"/>
    <n v="3.2784489531450002E-2"/>
    <s v="Indexed"/>
    <n v="2504"/>
    <n v="10"/>
    <n v="4.7500000000000001E-2"/>
    <n v="0.01"/>
    <n v="0"/>
    <s v="Simple"/>
    <n v="0.1"/>
    <n v="10"/>
    <n v="6"/>
    <x v="5"/>
  </r>
  <r>
    <s v="Q"/>
    <x v="3"/>
    <s v="Male"/>
    <n v="21349.716796904399"/>
    <n v="2.9886436053380299E-2"/>
    <n v="16422.859074541899"/>
    <x v="4"/>
    <n v="1.2568249685141499E-2"/>
    <s v="Fixed"/>
    <n v="2505"/>
    <n v="10"/>
    <n v="4.7500000000000001E-2"/>
    <n v="0.01"/>
    <n v="0"/>
    <s v="Simple"/>
    <n v="0.1"/>
    <n v="10"/>
    <n v="7"/>
    <x v="6"/>
  </r>
  <r>
    <s v="Q"/>
    <x v="3"/>
    <s v="Male"/>
    <n v="64049.150390713301"/>
    <n v="8.9659308160140797E-2"/>
    <n v="49268.577223625602"/>
    <x v="4"/>
    <n v="3.7704749055424501E-2"/>
    <s v="Indexed"/>
    <n v="2506"/>
    <n v="10"/>
    <n v="4.7500000000000001E-2"/>
    <n v="0.01"/>
    <n v="0"/>
    <s v="Simple"/>
    <n v="0.1"/>
    <n v="10"/>
    <n v="7"/>
    <x v="6"/>
  </r>
  <r>
    <s v="Q"/>
    <x v="3"/>
    <s v="Male"/>
    <n v="23987.220672158299"/>
    <n v="3.3578550176399699E-2"/>
    <n v="18451.708209352499"/>
    <x v="4"/>
    <n v="1.4120907622717701E-2"/>
    <s v="Fixed"/>
    <n v="2507"/>
    <n v="10"/>
    <n v="4.7500000000000001E-2"/>
    <n v="0.01"/>
    <n v="0"/>
    <s v="Simple"/>
    <n v="0.1"/>
    <n v="10"/>
    <n v="8"/>
    <x v="7"/>
  </r>
  <r>
    <s v="Q"/>
    <x v="3"/>
    <s v="Male"/>
    <n v="71961.662016474802"/>
    <n v="0.100735650529199"/>
    <n v="55355.1246280575"/>
    <x v="4"/>
    <n v="4.2362722868153201E-2"/>
    <s v="Indexed"/>
    <n v="2508"/>
    <n v="10"/>
    <n v="4.7500000000000001E-2"/>
    <n v="0.01"/>
    <n v="0"/>
    <s v="Simple"/>
    <n v="0.1"/>
    <n v="10"/>
    <n v="8"/>
    <x v="7"/>
  </r>
  <r>
    <s v="Q"/>
    <x v="3"/>
    <s v="Male"/>
    <n v="26056.374629203801"/>
    <n v="3.6475058734808601E-2"/>
    <n v="20043.365099387502"/>
    <x v="4"/>
    <n v="1.53389867109105E-2"/>
    <s v="Fixed"/>
    <n v="2509"/>
    <n v="10"/>
    <n v="4.7500000000000001E-2"/>
    <n v="0.01"/>
    <n v="0"/>
    <s v="Simple"/>
    <n v="0.1"/>
    <n v="10"/>
    <n v="9"/>
    <x v="8"/>
  </r>
  <r>
    <s v="Q"/>
    <x v="3"/>
    <s v="Male"/>
    <n v="78169.123887611393"/>
    <n v="0.109425176204426"/>
    <n v="60130.095298162603"/>
    <x v="4"/>
    <n v="4.6016960132731502E-2"/>
    <s v="Indexed"/>
    <n v="2510"/>
    <n v="10"/>
    <n v="4.7500000000000001E-2"/>
    <n v="0.01"/>
    <n v="0"/>
    <s v="Simple"/>
    <n v="0.1"/>
    <n v="10"/>
    <n v="9"/>
    <x v="8"/>
  </r>
  <r>
    <s v="Q"/>
    <x v="3"/>
    <s v="Male"/>
    <n v="27580.069677666801"/>
    <n v="3.86080057459533E-2"/>
    <n v="21215.4382135899"/>
    <x v="4"/>
    <n v="1.6235962534771199E-2"/>
    <s v="Fixed"/>
    <n v="2511"/>
    <n v="10"/>
    <n v="4.7500000000000001E-2"/>
    <n v="0.01"/>
    <n v="0"/>
    <s v="Simple"/>
    <n v="0.1"/>
    <n v="10"/>
    <n v="10"/>
    <x v="9"/>
  </r>
  <r>
    <s v="Q"/>
    <x v="3"/>
    <s v="Male"/>
    <n v="82740.209033000501"/>
    <n v="0.11582401723786"/>
    <n v="63646.314640769597"/>
    <x v="4"/>
    <n v="4.8707887604313702E-2"/>
    <s v="Indexed"/>
    <n v="2512"/>
    <n v="10"/>
    <n v="4.7500000000000001E-2"/>
    <n v="0.01"/>
    <n v="0"/>
    <s v="Simple"/>
    <n v="0.1"/>
    <n v="10"/>
    <n v="10"/>
    <x v="9"/>
  </r>
  <r>
    <s v="Q"/>
    <x v="3"/>
    <s v="Male"/>
    <n v="63424.032764048199"/>
    <n v="8.8784236225796606E-2"/>
    <n v="48787.717510806302"/>
    <x v="4"/>
    <n v="3.7336751929783502E-2"/>
    <s v="Fixed"/>
    <n v="2513"/>
    <n v="10"/>
    <n v="4.7500000000000001E-2"/>
    <n v="0.01"/>
    <n v="0"/>
    <s v="Simple"/>
    <n v="0.1"/>
    <n v="10"/>
    <n v="12"/>
    <x v="10"/>
  </r>
  <r>
    <s v="Q"/>
    <x v="3"/>
    <s v="Male"/>
    <n v="190272.098292145"/>
    <n v="0.26635270867739003"/>
    <n v="146363.15253241899"/>
    <x v="4"/>
    <n v="0.112010255789351"/>
    <s v="Indexed"/>
    <n v="2514"/>
    <n v="10"/>
    <n v="4.7500000000000001E-2"/>
    <n v="0.01"/>
    <n v="0"/>
    <s v="Simple"/>
    <n v="0.1"/>
    <n v="10"/>
    <n v="12"/>
    <x v="10"/>
  </r>
  <r>
    <s v="Q"/>
    <x v="3"/>
    <s v="Male"/>
    <n v="53937.991520323201"/>
    <n v="7.5505185841792402E-2"/>
    <n v="41490.762707940899"/>
    <x v="4"/>
    <n v="3.1752465449132301E-2"/>
    <s v="Fixed"/>
    <n v="2515"/>
    <n v="10"/>
    <n v="4.7500000000000001E-2"/>
    <n v="0.01"/>
    <n v="0"/>
    <s v="Simple"/>
    <n v="0.1"/>
    <n v="10"/>
    <n v="15"/>
    <x v="11"/>
  </r>
  <r>
    <s v="Q"/>
    <x v="3"/>
    <s v="Male"/>
    <n v="161813.97456097"/>
    <n v="0.226515557525377"/>
    <n v="124472.288123823"/>
    <x v="4"/>
    <n v="9.52573963473968E-2"/>
    <s v="Indexed"/>
    <n v="2516"/>
    <n v="10"/>
    <n v="4.7500000000000001E-2"/>
    <n v="0.01"/>
    <n v="0"/>
    <s v="Simple"/>
    <n v="0.1"/>
    <n v="10"/>
    <n v="15"/>
    <x v="11"/>
  </r>
  <r>
    <s v="Q"/>
    <x v="3"/>
    <s v="Male"/>
    <n v="25772.9967556134"/>
    <n v="3.6078371753966297E-2"/>
    <n v="19825.382119702601"/>
    <x v="4"/>
    <n v="1.51721665181928E-2"/>
    <s v="Fixed"/>
    <n v="2517"/>
    <n v="10"/>
    <n v="4.7500000000000001E-2"/>
    <n v="0.01"/>
    <n v="0"/>
    <s v="Simple"/>
    <n v="0.1"/>
    <n v="10"/>
    <n v="20"/>
    <x v="12"/>
  </r>
  <r>
    <s v="Q"/>
    <x v="3"/>
    <s v="Male"/>
    <n v="77318.990266840105"/>
    <n v="0.108235115261899"/>
    <n v="59476.146359107799"/>
    <x v="4"/>
    <n v="4.5516499554578302E-2"/>
    <s v="Indexed"/>
    <n v="2518"/>
    <n v="10"/>
    <n v="4.7500000000000001E-2"/>
    <n v="0.01"/>
    <n v="0"/>
    <s v="Simple"/>
    <n v="0.1"/>
    <n v="10"/>
    <n v="20"/>
    <x v="12"/>
  </r>
  <r>
    <s v="Q"/>
    <x v="3"/>
    <s v="Male"/>
    <n v="12092.651549591599"/>
    <n v="1.6927918093278E-2"/>
    <n v="9302.0396535320306"/>
    <x v="4"/>
    <n v="7.1187578494117396E-3"/>
    <s v="Fixed"/>
    <n v="2519"/>
    <n v="10"/>
    <n v="4.7500000000000001E-2"/>
    <n v="0.01"/>
    <n v="0"/>
    <s v="Simple"/>
    <n v="0.1"/>
    <n v="10"/>
    <n v="99"/>
    <x v="13"/>
  </r>
  <r>
    <s v="Q"/>
    <x v="3"/>
    <s v="Male"/>
    <n v="36277.954648774903"/>
    <n v="5.0783754279834101E-2"/>
    <n v="27906.118960596101"/>
    <x v="4"/>
    <n v="2.1356273548235199E-2"/>
    <s v="Indexed"/>
    <n v="2520"/>
    <n v="10"/>
    <n v="4.7500000000000001E-2"/>
    <n v="0.01"/>
    <n v="0"/>
    <s v="Simple"/>
    <n v="0.1"/>
    <n v="10"/>
    <n v="99"/>
    <x v="13"/>
  </r>
  <r>
    <s v="Q"/>
    <x v="4"/>
    <s v="Female"/>
    <n v="1412.4494471693499"/>
    <n v="4.4380135550237398E-2"/>
    <n v="1086.4995747456501"/>
    <x v="0"/>
    <n v="1.09261552130529E-2"/>
    <s v="Fixed"/>
    <n v="2521"/>
    <n v="10"/>
    <n v="4.7500000000000001E-2"/>
    <n v="0.01"/>
    <n v="0"/>
    <s v="Simple"/>
    <n v="0.1"/>
    <n v="10"/>
    <n v="1"/>
    <x v="0"/>
  </r>
  <r>
    <s v="Q"/>
    <x v="4"/>
    <s v="Female"/>
    <n v="4237.34834150804"/>
    <n v="0.133140406650712"/>
    <n v="3259.4987242369498"/>
    <x v="0"/>
    <n v="3.2778465639158698E-2"/>
    <s v="Indexed"/>
    <n v="2522"/>
    <n v="10"/>
    <n v="4.7500000000000001E-2"/>
    <n v="0.01"/>
    <n v="0"/>
    <s v="Simple"/>
    <n v="0.1"/>
    <n v="10"/>
    <n v="1"/>
    <x v="0"/>
  </r>
  <r>
    <s v="Q"/>
    <x v="4"/>
    <s v="Female"/>
    <n v="761.68939709475103"/>
    <n v="2.39328060611225E-2"/>
    <n v="585.91492084211598"/>
    <x v="0"/>
    <n v="5.8921305774677496E-3"/>
    <s v="Fixed"/>
    <n v="2523"/>
    <n v="10"/>
    <n v="4.7500000000000001E-2"/>
    <n v="0.01"/>
    <n v="0"/>
    <s v="Simple"/>
    <n v="0.1"/>
    <n v="10"/>
    <n v="2"/>
    <x v="1"/>
  </r>
  <r>
    <s v="Q"/>
    <x v="4"/>
    <s v="Female"/>
    <n v="2285.0681912842501"/>
    <n v="7.1798418183367504E-2"/>
    <n v="1757.7447625263501"/>
    <x v="0"/>
    <n v="1.7676391732403301E-2"/>
    <s v="Indexed"/>
    <n v="2524"/>
    <n v="10"/>
    <n v="4.7500000000000001E-2"/>
    <n v="0.01"/>
    <n v="0"/>
    <s v="Simple"/>
    <n v="0.1"/>
    <n v="10"/>
    <n v="2"/>
    <x v="1"/>
  </r>
  <r>
    <s v="Q"/>
    <x v="4"/>
    <s v="Female"/>
    <n v="414.36742554241602"/>
    <n v="1.30197102275268E-2"/>
    <n v="318.74417349416598"/>
    <x v="0"/>
    <n v="3.2053839631449501E-3"/>
    <s v="Fixed"/>
    <n v="2525"/>
    <n v="10"/>
    <n v="4.7500000000000001E-2"/>
    <n v="0.01"/>
    <n v="0"/>
    <s v="Simple"/>
    <n v="0.1"/>
    <n v="10"/>
    <n v="3"/>
    <x v="2"/>
  </r>
  <r>
    <s v="Q"/>
    <x v="4"/>
    <s v="Female"/>
    <n v="1243.1022766272499"/>
    <n v="3.9059130682580399E-2"/>
    <n v="956.23252048249697"/>
    <x v="0"/>
    <n v="9.6161518894348399E-3"/>
    <s v="Indexed"/>
    <n v="2526"/>
    <n v="10"/>
    <n v="4.7500000000000001E-2"/>
    <n v="0.01"/>
    <n v="0"/>
    <s v="Simple"/>
    <n v="0.1"/>
    <n v="10"/>
    <n v="3"/>
    <x v="2"/>
  </r>
  <r>
    <s v="Q"/>
    <x v="4"/>
    <s v="Female"/>
    <n v="505.522687308429"/>
    <n v="1.5883871406109501E-2"/>
    <n v="388.86360562186798"/>
    <x v="0"/>
    <n v="3.9105253333638502E-3"/>
    <s v="Fixed"/>
    <n v="2527"/>
    <n v="10"/>
    <n v="4.7500000000000001E-2"/>
    <n v="0.01"/>
    <n v="0"/>
    <s v="Simple"/>
    <n v="0.1"/>
    <n v="10"/>
    <n v="4"/>
    <x v="3"/>
  </r>
  <r>
    <s v="Q"/>
    <x v="4"/>
    <s v="Female"/>
    <n v="1516.5680619252901"/>
    <n v="4.7651614218328503E-2"/>
    <n v="1166.5908168655999"/>
    <x v="0"/>
    <n v="1.1731576000091601E-2"/>
    <s v="Indexed"/>
    <n v="2528"/>
    <n v="10"/>
    <n v="4.7500000000000001E-2"/>
    <n v="0.01"/>
    <n v="0"/>
    <s v="Simple"/>
    <n v="0.1"/>
    <n v="10"/>
    <n v="4"/>
    <x v="3"/>
  </r>
  <r>
    <s v="Q"/>
    <x v="4"/>
    <s v="Female"/>
    <n v="616.85394974588405"/>
    <n v="1.9381976437659699E-2"/>
    <n v="474.503038266065"/>
    <x v="0"/>
    <n v="4.7717403353553E-3"/>
    <s v="Fixed"/>
    <n v="2529"/>
    <n v="10"/>
    <n v="4.7500000000000001E-2"/>
    <n v="0.01"/>
    <n v="0"/>
    <s v="Simple"/>
    <n v="0.1"/>
    <n v="10"/>
    <n v="5"/>
    <x v="4"/>
  </r>
  <r>
    <s v="Q"/>
    <x v="4"/>
    <s v="Female"/>
    <n v="1850.56184923765"/>
    <n v="5.8145929312979003E-2"/>
    <n v="1423.50911479819"/>
    <x v="0"/>
    <n v="1.4315221006065901E-2"/>
    <s v="Indexed"/>
    <n v="2530"/>
    <n v="10"/>
    <n v="4.7500000000000001E-2"/>
    <n v="0.01"/>
    <n v="0"/>
    <s v="Simple"/>
    <n v="0.1"/>
    <n v="10"/>
    <n v="5"/>
    <x v="4"/>
  </r>
  <r>
    <s v="Q"/>
    <x v="4"/>
    <s v="Female"/>
    <n v="733.00598733684103"/>
    <n v="2.30315535485811E-2"/>
    <n v="563.85075948987696"/>
    <x v="0"/>
    <n v="5.6702469640877501E-3"/>
    <s v="Fixed"/>
    <n v="2531"/>
    <n v="10"/>
    <n v="4.7500000000000001E-2"/>
    <n v="0.01"/>
    <n v="0"/>
    <s v="Simple"/>
    <n v="0.1"/>
    <n v="10"/>
    <n v="6"/>
    <x v="5"/>
  </r>
  <r>
    <s v="Q"/>
    <x v="4"/>
    <s v="Female"/>
    <n v="2199.01796201052"/>
    <n v="6.9094660645743294E-2"/>
    <n v="1691.55227846963"/>
    <x v="0"/>
    <n v="1.7010740892263201E-2"/>
    <s v="Indexed"/>
    <n v="2532"/>
    <n v="10"/>
    <n v="4.7500000000000001E-2"/>
    <n v="0.01"/>
    <n v="0"/>
    <s v="Simple"/>
    <n v="0.1"/>
    <n v="10"/>
    <n v="6"/>
    <x v="5"/>
  </r>
  <r>
    <s v="Q"/>
    <x v="4"/>
    <s v="Female"/>
    <n v="847.96941709722898"/>
    <n v="2.6643783781890501E-2"/>
    <n v="652.28416699786897"/>
    <x v="0"/>
    <n v="6.5595589886025003E-3"/>
    <s v="Fixed"/>
    <n v="2533"/>
    <n v="10"/>
    <n v="4.7500000000000001E-2"/>
    <n v="0.01"/>
    <n v="0"/>
    <s v="Simple"/>
    <n v="0.1"/>
    <n v="10"/>
    <n v="7"/>
    <x v="6"/>
  </r>
  <r>
    <s v="Q"/>
    <x v="4"/>
    <s v="Female"/>
    <n v="2543.9082512916898"/>
    <n v="7.9931351345671503E-2"/>
    <n v="1956.85250099361"/>
    <x v="0"/>
    <n v="1.9678676965807499E-2"/>
    <s v="Indexed"/>
    <n v="2534"/>
    <n v="10"/>
    <n v="4.7500000000000001E-2"/>
    <n v="0.01"/>
    <n v="0"/>
    <s v="Simple"/>
    <n v="0.1"/>
    <n v="10"/>
    <n v="7"/>
    <x v="6"/>
  </r>
  <r>
    <s v="Q"/>
    <x v="4"/>
    <s v="Female"/>
    <n v="954.859729605898"/>
    <n v="3.0002351104529101E-2"/>
    <n v="734.50748431222905"/>
    <x v="0"/>
    <n v="7.3864205428917501E-3"/>
    <s v="Fixed"/>
    <n v="2535"/>
    <n v="10"/>
    <n v="4.7500000000000001E-2"/>
    <n v="0.01"/>
    <n v="0"/>
    <s v="Simple"/>
    <n v="0.1"/>
    <n v="10"/>
    <n v="8"/>
    <x v="7"/>
  </r>
  <r>
    <s v="Q"/>
    <x v="4"/>
    <s v="Female"/>
    <n v="2864.57918881769"/>
    <n v="9.0007053313587396E-2"/>
    <n v="2203.5224529366901"/>
    <x v="0"/>
    <n v="2.2159261628675202E-2"/>
    <s v="Indexed"/>
    <n v="2536"/>
    <n v="10"/>
    <n v="4.7500000000000001E-2"/>
    <n v="0.01"/>
    <n v="0"/>
    <s v="Simple"/>
    <n v="0.1"/>
    <n v="10"/>
    <n v="8"/>
    <x v="7"/>
  </r>
  <r>
    <s v="Q"/>
    <x v="4"/>
    <s v="Female"/>
    <n v="1046.6867138534101"/>
    <n v="3.2887618266650299E-2"/>
    <n v="805.14362604108305"/>
    <x v="0"/>
    <n v="8.096758094898E-3"/>
    <s v="Fixed"/>
    <n v="2537"/>
    <n v="10"/>
    <n v="4.7500000000000001E-2"/>
    <n v="0.01"/>
    <n v="0"/>
    <s v="Simple"/>
    <n v="0.1"/>
    <n v="10"/>
    <n v="9"/>
    <x v="8"/>
  </r>
  <r>
    <s v="Q"/>
    <x v="4"/>
    <s v="Female"/>
    <n v="3140.06014156022"/>
    <n v="9.8662854799951002E-2"/>
    <n v="2415.4308781232498"/>
    <x v="0"/>
    <n v="2.4290274284694002E-2"/>
    <s v="Indexed"/>
    <n v="2538"/>
    <n v="10"/>
    <n v="4.7500000000000001E-2"/>
    <n v="0.01"/>
    <n v="0"/>
    <s v="Simple"/>
    <n v="0.1"/>
    <n v="10"/>
    <n v="9"/>
    <x v="8"/>
  </r>
  <r>
    <s v="Q"/>
    <x v="4"/>
    <s v="Female"/>
    <n v="1117.2364967462299"/>
    <n v="3.5104341091030403E-2"/>
    <n v="859.41268980479299"/>
    <x v="0"/>
    <n v="8.6425035583402501E-3"/>
    <s v="Fixed"/>
    <n v="2539"/>
    <n v="10"/>
    <n v="4.7500000000000001E-2"/>
    <n v="0.01"/>
    <n v="0"/>
    <s v="Simple"/>
    <n v="0.1"/>
    <n v="10"/>
    <n v="10"/>
    <x v="9"/>
  </r>
  <r>
    <s v="Q"/>
    <x v="4"/>
    <s v="Female"/>
    <n v="3351.7094902386898"/>
    <n v="0.105313023273091"/>
    <n v="2578.2380694143799"/>
    <x v="0"/>
    <n v="2.59275106750207E-2"/>
    <s v="Indexed"/>
    <n v="2540"/>
    <n v="10"/>
    <n v="4.7500000000000001E-2"/>
    <n v="0.01"/>
    <n v="0"/>
    <s v="Simple"/>
    <n v="0.1"/>
    <n v="10"/>
    <n v="10"/>
    <x v="9"/>
  </r>
  <r>
    <s v="Q"/>
    <x v="4"/>
    <s v="Female"/>
    <n v="3889.3665182681402"/>
    <n v="0.122206577822108"/>
    <n v="2991.8203986678"/>
    <x v="0"/>
    <n v="3.0086614670856798E-2"/>
    <s v="Fixed"/>
    <n v="2541"/>
    <n v="10"/>
    <n v="4.7500000000000001E-2"/>
    <n v="0.01"/>
    <n v="0"/>
    <s v="Simple"/>
    <n v="0.1"/>
    <n v="10"/>
    <n v="12"/>
    <x v="10"/>
  </r>
  <r>
    <s v="Q"/>
    <x v="4"/>
    <s v="Female"/>
    <n v="11668.099554804399"/>
    <n v="0.36661973346632498"/>
    <n v="8975.4611960033908"/>
    <x v="0"/>
    <n v="9.0259844012570298E-2"/>
    <s v="Indexed"/>
    <n v="2542"/>
    <n v="10"/>
    <n v="4.7500000000000001E-2"/>
    <n v="0.01"/>
    <n v="0"/>
    <s v="Simple"/>
    <n v="0.1"/>
    <n v="10"/>
    <n v="12"/>
    <x v="10"/>
  </r>
  <r>
    <s v="Q"/>
    <x v="4"/>
    <s v="Female"/>
    <n v="3338.5991678483801"/>
    <n v="0.10490108790368401"/>
    <n v="2568.1532060372201"/>
    <x v="0"/>
    <n v="2.5826094360534801E-2"/>
    <s v="Fixed"/>
    <n v="2543"/>
    <n v="10"/>
    <n v="4.7500000000000001E-2"/>
    <n v="0.01"/>
    <n v="0"/>
    <s v="Simple"/>
    <n v="0.1"/>
    <n v="10"/>
    <n v="15"/>
    <x v="11"/>
  </r>
  <r>
    <s v="Q"/>
    <x v="4"/>
    <s v="Female"/>
    <n v="10015.7975035452"/>
    <n v="0.31470326371105101"/>
    <n v="7704.4596181116603"/>
    <x v="0"/>
    <n v="7.7478283081604205E-2"/>
    <s v="Indexed"/>
    <n v="2544"/>
    <n v="10"/>
    <n v="4.7500000000000001E-2"/>
    <n v="0.01"/>
    <n v="0"/>
    <s v="Simple"/>
    <n v="0.1"/>
    <n v="10"/>
    <n v="15"/>
    <x v="11"/>
  </r>
  <r>
    <s v="Q"/>
    <x v="4"/>
    <s v="Female"/>
    <n v="4926.7981083878603"/>
    <n v="0.15480339371940099"/>
    <n v="3789.84469875989"/>
    <x v="0"/>
    <n v="3.8111778756756497E-2"/>
    <s v="Fixed"/>
    <n v="2545"/>
    <n v="10"/>
    <n v="4.7500000000000001E-2"/>
    <n v="0.01"/>
    <n v="0"/>
    <s v="Simple"/>
    <n v="0.1"/>
    <n v="10"/>
    <n v="20"/>
    <x v="12"/>
  </r>
  <r>
    <s v="Q"/>
    <x v="4"/>
    <s v="Female"/>
    <n v="14780.394325163599"/>
    <n v="0.46441018115820298"/>
    <n v="11369.5340962797"/>
    <x v="0"/>
    <n v="0.114335336270269"/>
    <s v="Indexed"/>
    <n v="2546"/>
    <n v="10"/>
    <n v="4.7500000000000001E-2"/>
    <n v="0.01"/>
    <n v="0"/>
    <s v="Simple"/>
    <n v="0.1"/>
    <n v="10"/>
    <n v="20"/>
    <x v="12"/>
  </r>
  <r>
    <s v="Q"/>
    <x v="4"/>
    <s v="Female"/>
    <n v="11752.675276567599"/>
    <n v="0.36927716096125701"/>
    <n v="9040.5194435135309"/>
    <x v="0"/>
    <n v="9.0914088640646998E-2"/>
    <s v="Fixed"/>
    <n v="2547"/>
    <n v="10"/>
    <n v="4.7500000000000001E-2"/>
    <n v="0.01"/>
    <n v="0"/>
    <s v="Simple"/>
    <n v="0.1"/>
    <n v="10"/>
    <n v="99"/>
    <x v="13"/>
  </r>
  <r>
    <s v="Q"/>
    <x v="4"/>
    <s v="Female"/>
    <n v="35258.025829702798"/>
    <n v="1.1078314828837701"/>
    <n v="27121.5583305406"/>
    <x v="0"/>
    <n v="0.27274226592194101"/>
    <s v="Indexed"/>
    <n v="2548"/>
    <n v="10"/>
    <n v="4.7500000000000001E-2"/>
    <n v="0.01"/>
    <n v="0"/>
    <s v="Simple"/>
    <n v="0.1"/>
    <n v="10"/>
    <n v="99"/>
    <x v="13"/>
  </r>
  <r>
    <s v="Q"/>
    <x v="4"/>
    <s v="Female"/>
    <n v="16753.6961236233"/>
    <n v="0.122554887764313"/>
    <n v="12887.458556633301"/>
    <x v="1"/>
    <n v="2.2440697763519899E-2"/>
    <s v="Fixed"/>
    <n v="2549"/>
    <n v="10"/>
    <n v="4.7500000000000001E-2"/>
    <n v="0.01"/>
    <n v="0"/>
    <s v="Simple"/>
    <n v="0.1"/>
    <n v="10"/>
    <n v="1"/>
    <x v="0"/>
  </r>
  <r>
    <s v="Q"/>
    <x v="4"/>
    <s v="Female"/>
    <n v="50261.088370869802"/>
    <n v="0.36766466329293801"/>
    <n v="38662.375669899797"/>
    <x v="1"/>
    <n v="6.7322093290559798E-2"/>
    <s v="Indexed"/>
    <n v="2550"/>
    <n v="10"/>
    <n v="4.7500000000000001E-2"/>
    <n v="0.01"/>
    <n v="0"/>
    <s v="Simple"/>
    <n v="0.1"/>
    <n v="10"/>
    <n v="1"/>
    <x v="0"/>
  </r>
  <r>
    <s v="Q"/>
    <x v="4"/>
    <s v="Female"/>
    <n v="8402.11385701156"/>
    <n v="6.1462265587895498E-2"/>
    <n v="6463.1645053935099"/>
    <x v="1"/>
    <n v="1.12541910900496E-2"/>
    <s v="Fixed"/>
    <n v="2551"/>
    <n v="10"/>
    <n v="4.7500000000000001E-2"/>
    <n v="0.01"/>
    <n v="0"/>
    <s v="Simple"/>
    <n v="0.1"/>
    <n v="10"/>
    <n v="2"/>
    <x v="1"/>
  </r>
  <r>
    <s v="Q"/>
    <x v="4"/>
    <s v="Female"/>
    <n v="25206.3415710347"/>
    <n v="0.18438679676368699"/>
    <n v="19389.493516180501"/>
    <x v="1"/>
    <n v="3.3762573270148699E-2"/>
    <s v="Indexed"/>
    <n v="2552"/>
    <n v="10"/>
    <n v="4.7500000000000001E-2"/>
    <n v="0.01"/>
    <n v="0"/>
    <s v="Simple"/>
    <n v="0.1"/>
    <n v="10"/>
    <n v="2"/>
    <x v="1"/>
  </r>
  <r>
    <s v="Q"/>
    <x v="4"/>
    <s v="Female"/>
    <n v="4304.64265606356"/>
    <n v="3.1488872287439497E-2"/>
    <n v="3311.26358158735"/>
    <x v="1"/>
    <n v="5.7658431973389998E-3"/>
    <s v="Fixed"/>
    <n v="2553"/>
    <n v="10"/>
    <n v="4.7500000000000001E-2"/>
    <n v="0.01"/>
    <n v="0"/>
    <s v="Simple"/>
    <n v="0.1"/>
    <n v="10"/>
    <n v="3"/>
    <x v="2"/>
  </r>
  <r>
    <s v="Q"/>
    <x v="4"/>
    <s v="Female"/>
    <n v="12913.927968190699"/>
    <n v="9.44666168623184E-2"/>
    <n v="9933.7907447620491"/>
    <x v="1"/>
    <n v="1.7297529592017E-2"/>
    <s v="Indexed"/>
    <n v="2554"/>
    <n v="10"/>
    <n v="4.7500000000000001E-2"/>
    <n v="0.01"/>
    <n v="0"/>
    <s v="Simple"/>
    <n v="0.1"/>
    <n v="10"/>
    <n v="3"/>
    <x v="2"/>
  </r>
  <r>
    <s v="Q"/>
    <x v="4"/>
    <s v="Female"/>
    <n v="5166.83592861955"/>
    <n v="3.7795898448684702E-2"/>
    <n v="3974.4891758611898"/>
    <x v="1"/>
    <n v="6.920705891541E-3"/>
    <s v="Fixed"/>
    <n v="2555"/>
    <n v="10"/>
    <n v="4.7500000000000001E-2"/>
    <n v="0.01"/>
    <n v="0"/>
    <s v="Simple"/>
    <n v="0.1"/>
    <n v="10"/>
    <n v="4"/>
    <x v="3"/>
  </r>
  <r>
    <s v="Q"/>
    <x v="4"/>
    <s v="Female"/>
    <n v="15500.507785858599"/>
    <n v="0.113387695346054"/>
    <n v="11923.4675275836"/>
    <x v="1"/>
    <n v="2.0762117674623E-2"/>
    <s v="Indexed"/>
    <n v="2556"/>
    <n v="10"/>
    <n v="4.7500000000000001E-2"/>
    <n v="0.01"/>
    <n v="0"/>
    <s v="Simple"/>
    <n v="0.1"/>
    <n v="10"/>
    <n v="4"/>
    <x v="3"/>
  </r>
  <r>
    <s v="Q"/>
    <x v="4"/>
    <s v="Female"/>
    <n v="6178.8881370768004"/>
    <n v="4.5199157043318901E-2"/>
    <n v="4752.9908746744604"/>
    <x v="1"/>
    <n v="8.2762967750875001E-3"/>
    <s v="Fixed"/>
    <n v="2557"/>
    <n v="10"/>
    <n v="4.7500000000000001E-2"/>
    <n v="0.01"/>
    <n v="0"/>
    <s v="Simple"/>
    <n v="0.1"/>
    <n v="10"/>
    <n v="5"/>
    <x v="4"/>
  </r>
  <r>
    <s v="Q"/>
    <x v="4"/>
    <s v="Female"/>
    <n v="18536.664411230398"/>
    <n v="0.13559747112995699"/>
    <n v="14258.972624023399"/>
    <x v="1"/>
    <n v="2.48288903252625E-2"/>
    <s v="Indexed"/>
    <n v="2558"/>
    <n v="10"/>
    <n v="4.7500000000000001E-2"/>
    <n v="0.01"/>
    <n v="0"/>
    <s v="Simple"/>
    <n v="0.1"/>
    <n v="10"/>
    <n v="5"/>
    <x v="4"/>
  </r>
  <r>
    <s v="Q"/>
    <x v="4"/>
    <s v="Female"/>
    <n v="7165.2125005124899"/>
    <n v="5.2414213993625197E-2"/>
    <n v="5511.7019234711497"/>
    <x v="1"/>
    <n v="9.5974265588280004E-3"/>
    <s v="Fixed"/>
    <n v="2559"/>
    <n v="10"/>
    <n v="4.7500000000000001E-2"/>
    <n v="0.01"/>
    <n v="0"/>
    <s v="Simple"/>
    <n v="0.1"/>
    <n v="10"/>
    <n v="6"/>
    <x v="5"/>
  </r>
  <r>
    <s v="Q"/>
    <x v="4"/>
    <s v="Female"/>
    <n v="21495.637501537502"/>
    <n v="0.15724264198087601"/>
    <n v="16535.1057704134"/>
    <x v="1"/>
    <n v="2.8792279676484001E-2"/>
    <s v="Indexed"/>
    <n v="2560"/>
    <n v="10"/>
    <n v="4.7500000000000001E-2"/>
    <n v="0.01"/>
    <n v="0"/>
    <s v="Simple"/>
    <n v="0.1"/>
    <n v="10"/>
    <n v="6"/>
    <x v="5"/>
  </r>
  <r>
    <s v="Q"/>
    <x v="4"/>
    <s v="Female"/>
    <n v="8052.6279054010402"/>
    <n v="5.8905742462563297E-2"/>
    <n v="6194.3291580007999"/>
    <x v="1"/>
    <n v="1.0786072977197501E-2"/>
    <s v="Fixed"/>
    <n v="2561"/>
    <n v="10"/>
    <n v="4.7500000000000001E-2"/>
    <n v="0.01"/>
    <n v="0"/>
    <s v="Simple"/>
    <n v="0.1"/>
    <n v="10"/>
    <n v="7"/>
    <x v="6"/>
  </r>
  <r>
    <s v="Q"/>
    <x v="4"/>
    <s v="Female"/>
    <n v="24157.883716203101"/>
    <n v="0.17671722738769"/>
    <n v="18582.987474002399"/>
    <x v="1"/>
    <n v="3.2358218931592499E-2"/>
    <s v="Indexed"/>
    <n v="2562"/>
    <n v="10"/>
    <n v="4.7500000000000001E-2"/>
    <n v="0.01"/>
    <n v="0"/>
    <s v="Simple"/>
    <n v="0.1"/>
    <n v="10"/>
    <n v="7"/>
    <x v="6"/>
  </r>
  <r>
    <s v="Q"/>
    <x v="4"/>
    <s v="Female"/>
    <n v="8768.77408148223"/>
    <n v="6.4144420160000895E-2"/>
    <n v="6745.2108319094104"/>
    <x v="1"/>
    <n v="1.1745313241158E-2"/>
    <s v="Fixed"/>
    <n v="2563"/>
    <n v="10"/>
    <n v="4.7500000000000001E-2"/>
    <n v="0.01"/>
    <n v="0"/>
    <s v="Simple"/>
    <n v="0.1"/>
    <n v="10"/>
    <n v="8"/>
    <x v="7"/>
  </r>
  <r>
    <s v="Q"/>
    <x v="4"/>
    <s v="Female"/>
    <n v="26306.322244446699"/>
    <n v="0.192433260480003"/>
    <n v="20235.632495728201"/>
    <x v="1"/>
    <n v="3.5235939723473997E-2"/>
    <s v="Indexed"/>
    <n v="2564"/>
    <n v="10"/>
    <n v="4.7500000000000001E-2"/>
    <n v="0.01"/>
    <n v="0"/>
    <s v="Simple"/>
    <n v="0.1"/>
    <n v="10"/>
    <n v="8"/>
    <x v="7"/>
  </r>
  <r>
    <s v="Q"/>
    <x v="4"/>
    <s v="Female"/>
    <n v="9253.5983968018299"/>
    <n v="6.7690956345865194E-2"/>
    <n v="7118.1526129244803"/>
    <x v="1"/>
    <n v="1.23947099980415E-2"/>
    <s v="Fixed"/>
    <n v="2565"/>
    <n v="10"/>
    <n v="4.7500000000000001E-2"/>
    <n v="0.01"/>
    <n v="0"/>
    <s v="Simple"/>
    <n v="0.1"/>
    <n v="10"/>
    <n v="9"/>
    <x v="8"/>
  </r>
  <r>
    <s v="Q"/>
    <x v="4"/>
    <s v="Female"/>
    <n v="27760.795190405501"/>
    <n v="0.203072869037595"/>
    <n v="21354.457838773498"/>
    <x v="1"/>
    <n v="3.7184129994124501E-2"/>
    <s v="Indexed"/>
    <n v="2566"/>
    <n v="10"/>
    <n v="4.7500000000000001E-2"/>
    <n v="0.01"/>
    <n v="0"/>
    <s v="Simple"/>
    <n v="0.1"/>
    <n v="10"/>
    <n v="9"/>
    <x v="8"/>
  </r>
  <r>
    <s v="Q"/>
    <x v="4"/>
    <s v="Female"/>
    <n v="9469.4066369806296"/>
    <n v="6.9269614240730207E-2"/>
    <n v="7284.1589515235601"/>
    <x v="1"/>
    <n v="1.2683773823539701E-2"/>
    <s v="Fixed"/>
    <n v="2567"/>
    <n v="10"/>
    <n v="4.7500000000000001E-2"/>
    <n v="0.01"/>
    <n v="0"/>
    <s v="Simple"/>
    <n v="0.1"/>
    <n v="10"/>
    <n v="10"/>
    <x v="9"/>
  </r>
  <r>
    <s v="Q"/>
    <x v="4"/>
    <s v="Female"/>
    <n v="28408.219910941902"/>
    <n v="0.207808842722191"/>
    <n v="21852.476854570701"/>
    <x v="1"/>
    <n v="3.8051321470619202E-2"/>
    <s v="Indexed"/>
    <n v="2568"/>
    <n v="10"/>
    <n v="4.7500000000000001E-2"/>
    <n v="0.01"/>
    <n v="0"/>
    <s v="Simple"/>
    <n v="0.1"/>
    <n v="10"/>
    <n v="10"/>
    <x v="9"/>
  </r>
  <r>
    <s v="Q"/>
    <x v="4"/>
    <s v="Female"/>
    <n v="25662.294517836599"/>
    <n v="0.18772213613052199"/>
    <n v="19740.226552182001"/>
    <x v="1"/>
    <n v="3.4373298342280201E-2"/>
    <s v="Fixed"/>
    <n v="2569"/>
    <n v="10"/>
    <n v="4.7500000000000001E-2"/>
    <n v="0.01"/>
    <n v="0"/>
    <s v="Simple"/>
    <n v="0.1"/>
    <n v="10"/>
    <n v="12"/>
    <x v="10"/>
  </r>
  <r>
    <s v="Q"/>
    <x v="4"/>
    <s v="Female"/>
    <n v="76986.883553509906"/>
    <n v="0.56316640839156695"/>
    <n v="59220.679656546097"/>
    <x v="1"/>
    <n v="0.103119895026841"/>
    <s v="Indexed"/>
    <n v="2570"/>
    <n v="10"/>
    <n v="4.7500000000000001E-2"/>
    <n v="0.01"/>
    <n v="0"/>
    <s v="Simple"/>
    <n v="0.1"/>
    <n v="10"/>
    <n v="12"/>
    <x v="10"/>
  </r>
  <r>
    <s v="Q"/>
    <x v="4"/>
    <s v="Female"/>
    <n v="22793.025742332298"/>
    <n v="0.166733160912585"/>
    <n v="17533.096724871"/>
    <x v="1"/>
    <n v="3.0530063218622502E-2"/>
    <s v="Fixed"/>
    <n v="2571"/>
    <n v="10"/>
    <n v="4.7500000000000001E-2"/>
    <n v="0.01"/>
    <n v="0"/>
    <s v="Simple"/>
    <n v="0.1"/>
    <n v="10"/>
    <n v="15"/>
    <x v="11"/>
  </r>
  <r>
    <s v="Q"/>
    <x v="4"/>
    <s v="Female"/>
    <n v="68379.077226997004"/>
    <n v="0.50019948273775505"/>
    <n v="52599.290174613103"/>
    <x v="1"/>
    <n v="9.1590189655867502E-2"/>
    <s v="Indexed"/>
    <n v="2572"/>
    <n v="10"/>
    <n v="4.7500000000000001E-2"/>
    <n v="0.01"/>
    <n v="0"/>
    <s v="Simple"/>
    <n v="0.1"/>
    <n v="10"/>
    <n v="15"/>
    <x v="11"/>
  </r>
  <r>
    <s v="Q"/>
    <x v="4"/>
    <s v="Female"/>
    <n v="26588.108711933"/>
    <n v="0.194494555411071"/>
    <n v="20452.391316871501"/>
    <x v="1"/>
    <n v="3.5613377926008501E-2"/>
    <s v="Fixed"/>
    <n v="2573"/>
    <n v="10"/>
    <n v="4.7500000000000001E-2"/>
    <n v="0.01"/>
    <n v="0"/>
    <s v="Simple"/>
    <n v="0.1"/>
    <n v="10"/>
    <n v="20"/>
    <x v="12"/>
  </r>
  <r>
    <s v="Q"/>
    <x v="4"/>
    <s v="Female"/>
    <n v="79764.326135798896"/>
    <n v="0.58348366623321302"/>
    <n v="61357.173950614502"/>
    <x v="1"/>
    <n v="0.106840133778025"/>
    <s v="Indexed"/>
    <n v="2574"/>
    <n v="10"/>
    <n v="4.7500000000000001E-2"/>
    <n v="0.01"/>
    <n v="0"/>
    <s v="Simple"/>
    <n v="0.1"/>
    <n v="10"/>
    <n v="20"/>
    <x v="12"/>
  </r>
  <r>
    <s v="Q"/>
    <x v="4"/>
    <s v="Female"/>
    <n v="28084.883425341599"/>
    <n v="0.20544360543899901"/>
    <n v="21603.756481032"/>
    <x v="1"/>
    <n v="3.7618229196786999E-2"/>
    <s v="Fixed"/>
    <n v="2575"/>
    <n v="10"/>
    <n v="4.7500000000000001E-2"/>
    <n v="0.01"/>
    <n v="0"/>
    <s v="Simple"/>
    <n v="0.1"/>
    <n v="10"/>
    <n v="99"/>
    <x v="13"/>
  </r>
  <r>
    <s v="Q"/>
    <x v="4"/>
    <s v="Female"/>
    <n v="84254.650276024899"/>
    <n v="0.61633081631699804"/>
    <n v="64811.269443096098"/>
    <x v="1"/>
    <n v="0.11285468759036101"/>
    <s v="Indexed"/>
    <n v="2576"/>
    <n v="10"/>
    <n v="4.7500000000000001E-2"/>
    <n v="0.01"/>
    <n v="0"/>
    <s v="Simple"/>
    <n v="0.1"/>
    <n v="10"/>
    <n v="99"/>
    <x v="13"/>
  </r>
  <r>
    <s v="Q"/>
    <x v="4"/>
    <s v="Female"/>
    <n v="26913.733014373"/>
    <n v="9.4641781915296E-2"/>
    <n v="20702.871549517698"/>
    <x v="2"/>
    <n v="3.0694500835028501E-2"/>
    <s v="Fixed"/>
    <n v="2577"/>
    <n v="10"/>
    <n v="4.7500000000000001E-2"/>
    <n v="0.01"/>
    <n v="0"/>
    <s v="Simple"/>
    <n v="0.1"/>
    <n v="10"/>
    <n v="1"/>
    <x v="0"/>
  </r>
  <r>
    <s v="Q"/>
    <x v="4"/>
    <s v="Female"/>
    <n v="80741.199043119006"/>
    <n v="0.28392534574588801"/>
    <n v="62108.614648553099"/>
    <x v="2"/>
    <n v="9.2083502505085499E-2"/>
    <s v="Indexed"/>
    <n v="2578"/>
    <n v="10"/>
    <n v="4.7500000000000001E-2"/>
    <n v="0.01"/>
    <n v="0"/>
    <s v="Simple"/>
    <n v="0.1"/>
    <n v="10"/>
    <n v="1"/>
    <x v="0"/>
  </r>
  <r>
    <s v="Q"/>
    <x v="4"/>
    <s v="Female"/>
    <n v="12400.7032848745"/>
    <n v="4.3606907122717697E-2"/>
    <n v="9539.0025268265199"/>
    <x v="2"/>
    <n v="1.4142720265867499E-2"/>
    <s v="Fixed"/>
    <n v="2579"/>
    <n v="10"/>
    <n v="4.7500000000000001E-2"/>
    <n v="0.01"/>
    <n v="0"/>
    <s v="Simple"/>
    <n v="0.1"/>
    <n v="10"/>
    <n v="2"/>
    <x v="1"/>
  </r>
  <r>
    <s v="Q"/>
    <x v="4"/>
    <s v="Female"/>
    <n v="37202.109854623399"/>
    <n v="0.13082072136815301"/>
    <n v="28617.007580479501"/>
    <x v="2"/>
    <n v="4.2428160797602497E-2"/>
    <s v="Indexed"/>
    <n v="2580"/>
    <n v="10"/>
    <n v="4.7500000000000001E-2"/>
    <n v="0.01"/>
    <n v="0"/>
    <s v="Simple"/>
    <n v="0.1"/>
    <n v="10"/>
    <n v="2"/>
    <x v="1"/>
  </r>
  <r>
    <s v="Q"/>
    <x v="4"/>
    <s v="Female"/>
    <n v="5893.5851363746197"/>
    <n v="2.07247132487389E-2"/>
    <n v="4533.5270279804799"/>
    <x v="2"/>
    <n v="6.7214999046454997E-3"/>
    <s v="Fixed"/>
    <n v="2581"/>
    <n v="10"/>
    <n v="4.7500000000000001E-2"/>
    <n v="0.01"/>
    <n v="0"/>
    <s v="Simple"/>
    <n v="0.1"/>
    <n v="10"/>
    <n v="3"/>
    <x v="2"/>
  </r>
  <r>
    <s v="Q"/>
    <x v="4"/>
    <s v="Female"/>
    <n v="17680.7554091239"/>
    <n v="6.2174139746216703E-2"/>
    <n v="13600.581083941401"/>
    <x v="2"/>
    <n v="2.0164499713936499E-2"/>
    <s v="Indexed"/>
    <n v="2582"/>
    <n v="10"/>
    <n v="4.7500000000000001E-2"/>
    <n v="0.01"/>
    <n v="0"/>
    <s v="Simple"/>
    <n v="0.1"/>
    <n v="10"/>
    <n v="3"/>
    <x v="2"/>
  </r>
  <r>
    <s v="Q"/>
    <x v="4"/>
    <s v="Female"/>
    <n v="7019.3920114559496"/>
    <n v="2.4683598056479499E-2"/>
    <n v="5399.5323165045702"/>
    <x v="2"/>
    <n v="8.0054570594857502E-3"/>
    <s v="Fixed"/>
    <n v="2583"/>
    <n v="10"/>
    <n v="4.7500000000000001E-2"/>
    <n v="0.01"/>
    <n v="0"/>
    <s v="Simple"/>
    <n v="0.1"/>
    <n v="10"/>
    <n v="4"/>
    <x v="3"/>
  </r>
  <r>
    <s v="Q"/>
    <x v="4"/>
    <s v="Female"/>
    <n v="21058.1760343678"/>
    <n v="7.4050794169438397E-2"/>
    <n v="16198.5969495137"/>
    <x v="2"/>
    <n v="2.4016371178457299E-2"/>
    <s v="Indexed"/>
    <n v="2584"/>
    <n v="10"/>
    <n v="4.7500000000000001E-2"/>
    <n v="0.01"/>
    <n v="0"/>
    <s v="Simple"/>
    <n v="0.1"/>
    <n v="10"/>
    <n v="4"/>
    <x v="3"/>
  </r>
  <r>
    <s v="Q"/>
    <x v="4"/>
    <s v="Female"/>
    <n v="8314.2832962605899"/>
    <n v="2.92370659278837E-2"/>
    <n v="6395.6025355850697"/>
    <x v="2"/>
    <n v="9.4822511408375002E-3"/>
    <s v="Fixed"/>
    <n v="2585"/>
    <n v="10"/>
    <n v="4.7500000000000001E-2"/>
    <n v="0.01"/>
    <n v="0"/>
    <s v="Simple"/>
    <n v="0.1"/>
    <n v="10"/>
    <n v="5"/>
    <x v="4"/>
  </r>
  <r>
    <s v="Q"/>
    <x v="4"/>
    <s v="Female"/>
    <n v="24942.849888781799"/>
    <n v="8.7711197783651093E-2"/>
    <n v="19186.807606755199"/>
    <x v="2"/>
    <n v="2.8446753422512499E-2"/>
    <s v="Indexed"/>
    <n v="2586"/>
    <n v="10"/>
    <n v="4.7500000000000001E-2"/>
    <n v="0.01"/>
    <n v="0"/>
    <s v="Simple"/>
    <n v="0.1"/>
    <n v="10"/>
    <n v="5"/>
    <x v="4"/>
  </r>
  <r>
    <s v="Q"/>
    <x v="4"/>
    <s v="Female"/>
    <n v="9530.5884221070701"/>
    <n v="3.3514186623156403E-2"/>
    <n v="7331.2218631592796"/>
    <x v="2"/>
    <n v="1.0869419493923499E-2"/>
    <s v="Fixed"/>
    <n v="2587"/>
    <n v="10"/>
    <n v="4.7500000000000001E-2"/>
    <n v="0.01"/>
    <n v="0"/>
    <s v="Simple"/>
    <n v="0.1"/>
    <n v="10"/>
    <n v="6"/>
    <x v="5"/>
  </r>
  <r>
    <s v="Q"/>
    <x v="4"/>
    <s v="Female"/>
    <n v="28591.765266321199"/>
    <n v="0.100542559869469"/>
    <n v="21993.6655894779"/>
    <x v="2"/>
    <n v="3.26082584817705E-2"/>
    <s v="Indexed"/>
    <n v="2588"/>
    <n v="10"/>
    <n v="4.7500000000000001E-2"/>
    <n v="0.01"/>
    <n v="0"/>
    <s v="Simple"/>
    <n v="0.1"/>
    <n v="10"/>
    <n v="6"/>
    <x v="5"/>
  </r>
  <r>
    <s v="Q"/>
    <x v="4"/>
    <s v="Female"/>
    <n v="10565.6617803797"/>
    <n v="3.7154008233471703E-2"/>
    <n v="8127.4321387536202"/>
    <x v="2"/>
    <n v="1.20498971349422E-2"/>
    <s v="Fixed"/>
    <n v="2589"/>
    <n v="10"/>
    <n v="4.7500000000000001E-2"/>
    <n v="0.01"/>
    <n v="0"/>
    <s v="Simple"/>
    <n v="0.1"/>
    <n v="10"/>
    <n v="7"/>
    <x v="6"/>
  </r>
  <r>
    <s v="Q"/>
    <x v="4"/>
    <s v="Female"/>
    <n v="31696.985341139101"/>
    <n v="0.111462024700415"/>
    <n v="24382.296416260899"/>
    <x v="2"/>
    <n v="3.6149691404826698E-2"/>
    <s v="Indexed"/>
    <n v="2590"/>
    <n v="10"/>
    <n v="4.7500000000000001E-2"/>
    <n v="0.01"/>
    <n v="0"/>
    <s v="Simple"/>
    <n v="0.1"/>
    <n v="10"/>
    <n v="7"/>
    <x v="6"/>
  </r>
  <r>
    <s v="Q"/>
    <x v="4"/>
    <s v="Female"/>
    <n v="11325.2537146907"/>
    <n v="3.9825103103636801E-2"/>
    <n v="8711.7336266851798"/>
    <x v="2"/>
    <n v="1.2916194472793499E-2"/>
    <s v="Fixed"/>
    <n v="2591"/>
    <n v="10"/>
    <n v="4.7500000000000001E-2"/>
    <n v="0.01"/>
    <n v="0"/>
    <s v="Simple"/>
    <n v="0.1"/>
    <n v="10"/>
    <n v="8"/>
    <x v="7"/>
  </r>
  <r>
    <s v="Q"/>
    <x v="4"/>
    <s v="Female"/>
    <n v="33975.761144072203"/>
    <n v="0.11947530931090999"/>
    <n v="26135.200880055501"/>
    <x v="2"/>
    <n v="3.87485834183805E-2"/>
    <s v="Indexed"/>
    <n v="2592"/>
    <n v="10"/>
    <n v="4.7500000000000001E-2"/>
    <n v="0.01"/>
    <n v="0"/>
    <s v="Simple"/>
    <n v="0.1"/>
    <n v="10"/>
    <n v="8"/>
    <x v="7"/>
  </r>
  <r>
    <s v="Q"/>
    <x v="4"/>
    <s v="Female"/>
    <n v="11740.2872124844"/>
    <n v="4.1284562843567699E-2"/>
    <n v="9030.9901634495109"/>
    <x v="2"/>
    <n v="1.33895307445693E-2"/>
    <s v="Fixed"/>
    <n v="2593"/>
    <n v="10"/>
    <n v="4.7500000000000001E-2"/>
    <n v="0.01"/>
    <n v="0"/>
    <s v="Simple"/>
    <n v="0.1"/>
    <n v="10"/>
    <n v="9"/>
    <x v="8"/>
  </r>
  <r>
    <s v="Q"/>
    <x v="4"/>
    <s v="Female"/>
    <n v="35220.861637453098"/>
    <n v="0.123853688530703"/>
    <n v="27092.9704903485"/>
    <x v="2"/>
    <n v="4.0168592233707799E-2"/>
    <s v="Indexed"/>
    <n v="2594"/>
    <n v="10"/>
    <n v="4.7500000000000001E-2"/>
    <n v="0.01"/>
    <n v="0"/>
    <s v="Simple"/>
    <n v="0.1"/>
    <n v="10"/>
    <n v="9"/>
    <x v="8"/>
  </r>
  <r>
    <s v="Q"/>
    <x v="4"/>
    <s v="Female"/>
    <n v="11779.489235015501"/>
    <n v="4.1422416231094897E-2"/>
    <n v="9061.1455653965804"/>
    <x v="2"/>
    <n v="1.34342397603225E-2"/>
    <s v="Fixed"/>
    <n v="2595"/>
    <n v="10"/>
    <n v="4.7500000000000001E-2"/>
    <n v="0.01"/>
    <n v="0"/>
    <s v="Simple"/>
    <n v="0.1"/>
    <n v="10"/>
    <n v="10"/>
    <x v="9"/>
  </r>
  <r>
    <s v="Q"/>
    <x v="4"/>
    <s v="Female"/>
    <n v="35338.467705046598"/>
    <n v="0.124267248693285"/>
    <n v="27183.436696189699"/>
    <x v="2"/>
    <n v="4.03027192809675E-2"/>
    <s v="Indexed"/>
    <n v="2596"/>
    <n v="10"/>
    <n v="4.7500000000000001E-2"/>
    <n v="0.01"/>
    <n v="0"/>
    <s v="Simple"/>
    <n v="0.1"/>
    <n v="10"/>
    <n v="10"/>
    <x v="9"/>
  </r>
  <r>
    <s v="Q"/>
    <x v="4"/>
    <s v="Female"/>
    <n v="28967.919122848001"/>
    <n v="0.101865299871274"/>
    <n v="22283.0147098831"/>
    <x v="2"/>
    <n v="3.3037253406298303E-2"/>
    <s v="Fixed"/>
    <n v="2597"/>
    <n v="10"/>
    <n v="4.7500000000000001E-2"/>
    <n v="0.01"/>
    <n v="0"/>
    <s v="Simple"/>
    <n v="0.1"/>
    <n v="10"/>
    <n v="12"/>
    <x v="10"/>
  </r>
  <r>
    <s v="Q"/>
    <x v="4"/>
    <s v="Female"/>
    <n v="86903.757368544"/>
    <n v="0.305595899613822"/>
    <n v="66849.044129649206"/>
    <x v="2"/>
    <n v="9.9111760218894798E-2"/>
    <s v="Indexed"/>
    <n v="2598"/>
    <n v="10"/>
    <n v="4.7500000000000001E-2"/>
    <n v="0.01"/>
    <n v="0"/>
    <s v="Simple"/>
    <n v="0.1"/>
    <n v="10"/>
    <n v="12"/>
    <x v="10"/>
  </r>
  <r>
    <s v="Q"/>
    <x v="4"/>
    <s v="Female"/>
    <n v="25898.8045389461"/>
    <n v="9.1072799515876393E-2"/>
    <n v="19922.157337650799"/>
    <x v="2"/>
    <n v="2.9536997975063001E-2"/>
    <s v="Fixed"/>
    <n v="2599"/>
    <n v="10"/>
    <n v="4.7500000000000001E-2"/>
    <n v="0.01"/>
    <n v="0"/>
    <s v="Simple"/>
    <n v="0.1"/>
    <n v="10"/>
    <n v="15"/>
    <x v="11"/>
  </r>
  <r>
    <s v="Q"/>
    <x v="4"/>
    <s v="Female"/>
    <n v="77696.413616838297"/>
    <n v="0.27321839854762903"/>
    <n v="59766.472012952501"/>
    <x v="2"/>
    <n v="8.8610993925188994E-2"/>
    <s v="Indexed"/>
    <n v="2600"/>
    <n v="10"/>
    <n v="4.7500000000000001E-2"/>
    <n v="0.01"/>
    <n v="0"/>
    <s v="Simple"/>
    <n v="0.1"/>
    <n v="10"/>
    <n v="15"/>
    <x v="11"/>
  </r>
  <r>
    <s v="Q"/>
    <x v="4"/>
    <s v="Female"/>
    <n v="27159.211922634"/>
    <n v="9.5505005210557006E-2"/>
    <n v="20891.701478949199"/>
    <x v="2"/>
    <n v="3.0974463950906E-2"/>
    <s v="Fixed"/>
    <n v="2601"/>
    <n v="10"/>
    <n v="4.7500000000000001E-2"/>
    <n v="0.01"/>
    <n v="0"/>
    <s v="Simple"/>
    <n v="0.1"/>
    <n v="10"/>
    <n v="20"/>
    <x v="12"/>
  </r>
  <r>
    <s v="Q"/>
    <x v="4"/>
    <s v="Female"/>
    <n v="81477.635767902"/>
    <n v="0.28651501563167098"/>
    <n v="62675.104436847701"/>
    <x v="2"/>
    <n v="9.2923391852718001E-2"/>
    <s v="Indexed"/>
    <n v="2602"/>
    <n v="10"/>
    <n v="4.7500000000000001E-2"/>
    <n v="0.01"/>
    <n v="0"/>
    <s v="Simple"/>
    <n v="0.1"/>
    <n v="10"/>
    <n v="20"/>
    <x v="12"/>
  </r>
  <r>
    <s v="Q"/>
    <x v="4"/>
    <s v="Female"/>
    <n v="21697.559820533599"/>
    <n v="7.6299178695589595E-2"/>
    <n v="16690.430631179701"/>
    <x v="2"/>
    <n v="2.4745573855317001E-2"/>
    <s v="Fixed"/>
    <n v="2603"/>
    <n v="10"/>
    <n v="4.7500000000000001E-2"/>
    <n v="0.01"/>
    <n v="0"/>
    <s v="Simple"/>
    <n v="0.1"/>
    <n v="10"/>
    <n v="99"/>
    <x v="13"/>
  </r>
  <r>
    <s v="Q"/>
    <x v="4"/>
    <s v="Female"/>
    <n v="65092.679461600899"/>
    <n v="0.22889753608676899"/>
    <n v="50071.291893539201"/>
    <x v="2"/>
    <n v="7.4236721565951E-2"/>
    <s v="Indexed"/>
    <n v="2604"/>
    <n v="10"/>
    <n v="4.7500000000000001E-2"/>
    <n v="0.01"/>
    <n v="0"/>
    <s v="Simple"/>
    <n v="0.1"/>
    <n v="10"/>
    <n v="99"/>
    <x v="13"/>
  </r>
  <r>
    <s v="Q"/>
    <x v="4"/>
    <s v="Female"/>
    <n v="6300.0717141794003"/>
    <n v="8.7600750801535801E-2"/>
    <n v="4846.2090109072296"/>
    <x v="3"/>
    <n v="1.70339885503588E-2"/>
    <s v="Fixed"/>
    <n v="2605"/>
    <n v="10"/>
    <n v="4.7500000000000001E-2"/>
    <n v="0.01"/>
    <n v="0"/>
    <s v="Simple"/>
    <n v="0.1"/>
    <n v="10"/>
    <n v="1"/>
    <x v="0"/>
  </r>
  <r>
    <s v="Q"/>
    <x v="4"/>
    <s v="Female"/>
    <n v="18900.2151425382"/>
    <n v="0.26280225240460697"/>
    <n v="14538.627032721701"/>
    <x v="3"/>
    <n v="5.1101965651076497E-2"/>
    <s v="Indexed"/>
    <n v="2606"/>
    <n v="10"/>
    <n v="4.7500000000000001E-2"/>
    <n v="0.01"/>
    <n v="0"/>
    <s v="Simple"/>
    <n v="0.1"/>
    <n v="10"/>
    <n v="1"/>
    <x v="0"/>
  </r>
  <r>
    <s v="Q"/>
    <x v="4"/>
    <s v="Female"/>
    <n v="3281.3588713680301"/>
    <n v="4.5626385511479899E-2"/>
    <n v="2524.1222087446399"/>
    <x v="3"/>
    <n v="8.8720624114009307E-3"/>
    <s v="Fixed"/>
    <n v="2607"/>
    <n v="10"/>
    <n v="4.7500000000000001E-2"/>
    <n v="0.01"/>
    <n v="0"/>
    <s v="Simple"/>
    <n v="0.1"/>
    <n v="10"/>
    <n v="2"/>
    <x v="1"/>
  </r>
  <r>
    <s v="Q"/>
    <x v="4"/>
    <s v="Female"/>
    <n v="9844.0766141040804"/>
    <n v="0.13687915653443999"/>
    <n v="7572.3666262339102"/>
    <x v="3"/>
    <n v="2.6616187234202799E-2"/>
    <s v="Indexed"/>
    <n v="2608"/>
    <n v="10"/>
    <n v="4.7500000000000001E-2"/>
    <n v="0.01"/>
    <n v="0"/>
    <s v="Simple"/>
    <n v="0.1"/>
    <n v="10"/>
    <n v="2"/>
    <x v="1"/>
  </r>
  <r>
    <s v="Q"/>
    <x v="4"/>
    <s v="Female"/>
    <n v="1735.444480911"/>
    <n v="2.4130874440686699E-2"/>
    <n v="1334.9572930084601"/>
    <x v="3"/>
    <n v="4.6922547486385E-3"/>
    <s v="Fixed"/>
    <n v="2609"/>
    <n v="10"/>
    <n v="4.7500000000000001E-2"/>
    <n v="0.01"/>
    <n v="0"/>
    <s v="Simple"/>
    <n v="0.1"/>
    <n v="10"/>
    <n v="3"/>
    <x v="2"/>
  </r>
  <r>
    <s v="Q"/>
    <x v="4"/>
    <s v="Female"/>
    <n v="5206.3334427330001"/>
    <n v="7.2392623322060201E-2"/>
    <n v="4004.8718790253902"/>
    <x v="3"/>
    <n v="1.40767642459155E-2"/>
    <s v="Indexed"/>
    <n v="2610"/>
    <n v="10"/>
    <n v="4.7500000000000001E-2"/>
    <n v="0.01"/>
    <n v="0"/>
    <s v="Simple"/>
    <n v="0.1"/>
    <n v="10"/>
    <n v="3"/>
    <x v="2"/>
  </r>
  <r>
    <s v="Q"/>
    <x v="4"/>
    <s v="Female"/>
    <n v="2098.1523449249298"/>
    <n v="2.91742267469359E-2"/>
    <n v="1613.9633422499501"/>
    <x v="3"/>
    <n v="5.67293590324075E-3"/>
    <s v="Fixed"/>
    <n v="2611"/>
    <n v="10"/>
    <n v="4.7500000000000001E-2"/>
    <n v="0.01"/>
    <n v="0"/>
    <s v="Simple"/>
    <n v="0.1"/>
    <n v="10"/>
    <n v="4"/>
    <x v="3"/>
  </r>
  <r>
    <s v="Q"/>
    <x v="4"/>
    <s v="Female"/>
    <n v="6294.4570347748104"/>
    <n v="8.7522680240807796E-2"/>
    <n v="4841.8900267498502"/>
    <x v="3"/>
    <n v="1.7018807709722299E-2"/>
    <s v="Indexed"/>
    <n v="2612"/>
    <n v="10"/>
    <n v="4.7500000000000001E-2"/>
    <n v="0.01"/>
    <n v="0"/>
    <s v="Simple"/>
    <n v="0.1"/>
    <n v="10"/>
    <n v="4"/>
    <x v="3"/>
  </r>
  <r>
    <s v="Q"/>
    <x v="4"/>
    <s v="Female"/>
    <n v="2531.6700980289902"/>
    <n v="3.5202170932434301E-2"/>
    <n v="1947.4385369453801"/>
    <x v="3"/>
    <n v="6.8450712022932502E-3"/>
    <s v="Fixed"/>
    <n v="2613"/>
    <n v="10"/>
    <n v="4.7500000000000001E-2"/>
    <n v="0.01"/>
    <n v="0"/>
    <s v="Simple"/>
    <n v="0.1"/>
    <n v="10"/>
    <n v="5"/>
    <x v="4"/>
  </r>
  <r>
    <s v="Q"/>
    <x v="4"/>
    <s v="Female"/>
    <n v="7595.0102940869801"/>
    <n v="0.105606512797303"/>
    <n v="5842.31561083614"/>
    <x v="3"/>
    <n v="2.0535213606879699E-2"/>
    <s v="Indexed"/>
    <n v="2614"/>
    <n v="10"/>
    <n v="4.7500000000000001E-2"/>
    <n v="0.01"/>
    <n v="0"/>
    <s v="Simple"/>
    <n v="0.1"/>
    <n v="10"/>
    <n v="5"/>
    <x v="4"/>
  </r>
  <r>
    <s v="Q"/>
    <x v="4"/>
    <s v="Female"/>
    <n v="2967.7382875419898"/>
    <n v="4.1265578229216199E-2"/>
    <n v="2282.8756058015301"/>
    <x v="3"/>
    <n v="8.0241023124665006E-3"/>
    <s v="Fixed"/>
    <n v="2615"/>
    <n v="10"/>
    <n v="4.7500000000000001E-2"/>
    <n v="0.01"/>
    <n v="0"/>
    <s v="Simple"/>
    <n v="0.1"/>
    <n v="10"/>
    <n v="6"/>
    <x v="5"/>
  </r>
  <r>
    <s v="Q"/>
    <x v="4"/>
    <s v="Female"/>
    <n v="8903.2148626259695"/>
    <n v="0.123796734687649"/>
    <n v="6848.6268174045899"/>
    <x v="3"/>
    <n v="2.40723069373995E-2"/>
    <s v="Indexed"/>
    <n v="2616"/>
    <n v="10"/>
    <n v="4.7500000000000001E-2"/>
    <n v="0.01"/>
    <n v="0"/>
    <s v="Simple"/>
    <n v="0.1"/>
    <n v="10"/>
    <n v="6"/>
    <x v="5"/>
  </r>
  <r>
    <s v="Q"/>
    <x v="4"/>
    <s v="Female"/>
    <n v="3378.2701325411399"/>
    <n v="4.6973909734225099E-2"/>
    <n v="2598.66933272395"/>
    <x v="3"/>
    <n v="9.1340888434982507E-3"/>
    <s v="Fixed"/>
    <n v="2617"/>
    <n v="10"/>
    <n v="4.7500000000000001E-2"/>
    <n v="0.01"/>
    <n v="0"/>
    <s v="Simple"/>
    <n v="0.1"/>
    <n v="10"/>
    <n v="7"/>
    <x v="6"/>
  </r>
  <r>
    <s v="Q"/>
    <x v="4"/>
    <s v="Female"/>
    <n v="10134.8103976234"/>
    <n v="0.14092172920267501"/>
    <n v="7796.00799817186"/>
    <x v="3"/>
    <n v="2.7402266530494799E-2"/>
    <s v="Indexed"/>
    <n v="2618"/>
    <n v="10"/>
    <n v="4.7500000000000001E-2"/>
    <n v="0.01"/>
    <n v="0"/>
    <s v="Simple"/>
    <n v="0.1"/>
    <n v="10"/>
    <n v="7"/>
    <x v="6"/>
  </r>
  <r>
    <s v="Q"/>
    <x v="4"/>
    <s v="Female"/>
    <n v="3733.6194807362999"/>
    <n v="5.19149439177998E-2"/>
    <n v="2872.01498518177"/>
    <x v="3"/>
    <n v="1.0094874212799801E-2"/>
    <s v="Fixed"/>
    <n v="2619"/>
    <n v="10"/>
    <n v="4.7500000000000001E-2"/>
    <n v="0.01"/>
    <n v="0"/>
    <s v="Simple"/>
    <n v="0.1"/>
    <n v="10"/>
    <n v="8"/>
    <x v="7"/>
  </r>
  <r>
    <s v="Q"/>
    <x v="4"/>
    <s v="Female"/>
    <n v="11200.858442208901"/>
    <n v="0.15574483175339901"/>
    <n v="8616.0449555453106"/>
    <x v="3"/>
    <n v="3.0284622638399299E-2"/>
    <s v="Indexed"/>
    <n v="2620"/>
    <n v="10"/>
    <n v="4.7500000000000001E-2"/>
    <n v="0.01"/>
    <n v="0"/>
    <s v="Simple"/>
    <n v="0.1"/>
    <n v="10"/>
    <n v="8"/>
    <x v="7"/>
  </r>
  <r>
    <s v="Q"/>
    <x v="4"/>
    <s v="Female"/>
    <n v="4006.7087287547902"/>
    <n v="5.5712174210973103E-2"/>
    <n v="3082.0836375036902"/>
    <x v="3"/>
    <n v="1.08332466210857E-2"/>
    <s v="Fixed"/>
    <n v="2621"/>
    <n v="10"/>
    <n v="4.7500000000000001E-2"/>
    <n v="0.01"/>
    <n v="0"/>
    <s v="Simple"/>
    <n v="0.1"/>
    <n v="10"/>
    <n v="9"/>
    <x v="8"/>
  </r>
  <r>
    <s v="Q"/>
    <x v="4"/>
    <s v="Female"/>
    <n v="12020.126186264401"/>
    <n v="0.167136522632919"/>
    <n v="9246.2509125110591"/>
    <x v="3"/>
    <n v="3.2499739863257202E-2"/>
    <s v="Indexed"/>
    <n v="2622"/>
    <n v="10"/>
    <n v="4.7500000000000001E-2"/>
    <n v="0.01"/>
    <n v="0"/>
    <s v="Simple"/>
    <n v="0.1"/>
    <n v="10"/>
    <n v="9"/>
    <x v="8"/>
  </r>
  <r>
    <s v="Q"/>
    <x v="4"/>
    <s v="Female"/>
    <n v="4177.10918821626"/>
    <n v="5.80815453646625E-2"/>
    <n v="3213.1609140125101"/>
    <x v="3"/>
    <n v="1.12939714520285E-2"/>
    <s v="Fixed"/>
    <n v="2623"/>
    <n v="10"/>
    <n v="4.7500000000000001E-2"/>
    <n v="0.01"/>
    <n v="0"/>
    <s v="Simple"/>
    <n v="0.1"/>
    <n v="10"/>
    <n v="10"/>
    <x v="9"/>
  </r>
  <r>
    <s v="Q"/>
    <x v="4"/>
    <s v="Female"/>
    <n v="12531.3275646488"/>
    <n v="0.17424463609398799"/>
    <n v="9639.4827420375204"/>
    <x v="3"/>
    <n v="3.38819143560855E-2"/>
    <s v="Indexed"/>
    <n v="2624"/>
    <n v="10"/>
    <n v="4.7500000000000001E-2"/>
    <n v="0.01"/>
    <n v="0"/>
    <s v="Simple"/>
    <n v="0.1"/>
    <n v="10"/>
    <n v="10"/>
    <x v="9"/>
  </r>
  <r>
    <s v="Q"/>
    <x v="4"/>
    <s v="Female"/>
    <n v="12357.7305835511"/>
    <n v="0.17183081819302501"/>
    <n v="9505.9466027316303"/>
    <x v="3"/>
    <n v="3.3412546843690501E-2"/>
    <s v="Fixed"/>
    <n v="2625"/>
    <n v="10"/>
    <n v="4.7500000000000001E-2"/>
    <n v="0.01"/>
    <n v="0"/>
    <s v="Simple"/>
    <n v="0.1"/>
    <n v="10"/>
    <n v="12"/>
    <x v="10"/>
  </r>
  <r>
    <s v="Q"/>
    <x v="4"/>
    <s v="Female"/>
    <n v="37073.191750653401"/>
    <n v="0.515492454579075"/>
    <n v="28517.839808194902"/>
    <x v="3"/>
    <n v="0.10023764053107199"/>
    <s v="Indexed"/>
    <n v="2626"/>
    <n v="10"/>
    <n v="4.7500000000000001E-2"/>
    <n v="0.01"/>
    <n v="0"/>
    <s v="Simple"/>
    <n v="0.1"/>
    <n v="10"/>
    <n v="12"/>
    <x v="10"/>
  </r>
  <r>
    <s v="Q"/>
    <x v="4"/>
    <s v="Female"/>
    <n v="11053.7753679783"/>
    <n v="0.15369968237775"/>
    <n v="8502.90412921405"/>
    <x v="3"/>
    <n v="2.9886942815682702E-2"/>
    <s v="Fixed"/>
    <n v="2627"/>
    <n v="10"/>
    <n v="4.7500000000000001E-2"/>
    <n v="0.01"/>
    <n v="0"/>
    <s v="Simple"/>
    <n v="0.1"/>
    <n v="10"/>
    <n v="15"/>
    <x v="11"/>
  </r>
  <r>
    <s v="Q"/>
    <x v="4"/>
    <s v="Female"/>
    <n v="33161.3261039348"/>
    <n v="0.46109904713324901"/>
    <n v="25508.712387642201"/>
    <x v="3"/>
    <n v="8.9660828447048202E-2"/>
    <s v="Indexed"/>
    <n v="2628"/>
    <n v="10"/>
    <n v="4.7500000000000001E-2"/>
    <n v="0.01"/>
    <n v="0"/>
    <s v="Simple"/>
    <n v="0.1"/>
    <n v="10"/>
    <n v="15"/>
    <x v="11"/>
  </r>
  <r>
    <s v="Q"/>
    <x v="4"/>
    <s v="Female"/>
    <n v="14284.5694022592"/>
    <n v="0.19862297784614"/>
    <n v="10988.1303094301"/>
    <x v="3"/>
    <n v="3.8622289187160798E-2"/>
    <s v="Fixed"/>
    <n v="2629"/>
    <n v="10"/>
    <n v="4.7500000000000001E-2"/>
    <n v="0.01"/>
    <n v="0"/>
    <s v="Simple"/>
    <n v="0.1"/>
    <n v="10"/>
    <n v="20"/>
    <x v="12"/>
  </r>
  <r>
    <s v="Q"/>
    <x v="4"/>
    <s v="Female"/>
    <n v="42853.708206777497"/>
    <n v="0.59586893353841996"/>
    <n v="32964.390928290399"/>
    <x v="3"/>
    <n v="0.115866867561482"/>
    <s v="Indexed"/>
    <n v="2630"/>
    <n v="10"/>
    <n v="4.7500000000000001E-2"/>
    <n v="0.01"/>
    <n v="0"/>
    <s v="Simple"/>
    <n v="0.1"/>
    <n v="10"/>
    <n v="20"/>
    <x v="12"/>
  </r>
  <r>
    <s v="Q"/>
    <x v="4"/>
    <s v="Female"/>
    <n v="20557.030539149298"/>
    <n v="0.28583981122413898"/>
    <n v="15813.100414730199"/>
    <x v="3"/>
    <n v="5.5581624895654998E-2"/>
    <s v="Fixed"/>
    <n v="2631"/>
    <n v="10"/>
    <n v="4.7500000000000001E-2"/>
    <n v="0.01"/>
    <n v="0"/>
    <s v="Simple"/>
    <n v="0.1"/>
    <n v="10"/>
    <n v="99"/>
    <x v="13"/>
  </r>
  <r>
    <s v="Q"/>
    <x v="4"/>
    <s v="Female"/>
    <n v="61671.091617447899"/>
    <n v="0.85751943367241701"/>
    <n v="47439.301244190698"/>
    <x v="3"/>
    <n v="0.166744874686965"/>
    <s v="Indexed"/>
    <n v="2632"/>
    <n v="10"/>
    <n v="4.7500000000000001E-2"/>
    <n v="0.01"/>
    <n v="0"/>
    <s v="Simple"/>
    <n v="0.1"/>
    <n v="10"/>
    <n v="99"/>
    <x v="13"/>
  </r>
  <r>
    <s v="Q"/>
    <x v="4"/>
    <s v="Female"/>
    <n v="9001.5602668990505"/>
    <n v="1.4001543441335701E-2"/>
    <n v="6924.2771283838802"/>
    <x v="4"/>
    <n v="4.2435064994672297E-2"/>
    <s v="Fixed"/>
    <n v="2633"/>
    <n v="10"/>
    <n v="4.7500000000000001E-2"/>
    <n v="0.01"/>
    <n v="0"/>
    <s v="Simple"/>
    <n v="0.1"/>
    <n v="10"/>
    <n v="1"/>
    <x v="0"/>
  </r>
  <r>
    <s v="Q"/>
    <x v="4"/>
    <s v="Female"/>
    <n v="27004.6808006971"/>
    <n v="4.2004630324006899E-2"/>
    <n v="20772.8313851516"/>
    <x v="4"/>
    <n v="0.12730519498401699"/>
    <s v="Indexed"/>
    <n v="2634"/>
    <n v="10"/>
    <n v="4.7500000000000001E-2"/>
    <n v="0.01"/>
    <n v="0"/>
    <s v="Simple"/>
    <n v="0.1"/>
    <n v="10"/>
    <n v="1"/>
    <x v="0"/>
  </r>
  <r>
    <s v="Q"/>
    <x v="4"/>
    <s v="Female"/>
    <n v="3622.3315750051302"/>
    <n v="5.63438241844134E-3"/>
    <n v="2786.4089038501002"/>
    <x v="4"/>
    <n v="1.7076359126632801E-2"/>
    <s v="Fixed"/>
    <n v="2635"/>
    <n v="10"/>
    <n v="4.7500000000000001E-2"/>
    <n v="0.01"/>
    <n v="0"/>
    <s v="Simple"/>
    <n v="0.1"/>
    <n v="10"/>
    <n v="2"/>
    <x v="1"/>
  </r>
  <r>
    <s v="Q"/>
    <x v="4"/>
    <s v="Female"/>
    <n v="10866.9947250154"/>
    <n v="1.6903147255323998E-2"/>
    <n v="8359.2267115503091"/>
    <x v="4"/>
    <n v="5.1229077379898298E-2"/>
    <s v="Indexed"/>
    <n v="2636"/>
    <n v="10"/>
    <n v="4.7500000000000001E-2"/>
    <n v="0.01"/>
    <n v="0"/>
    <s v="Simple"/>
    <n v="0.1"/>
    <n v="10"/>
    <n v="2"/>
    <x v="1"/>
  </r>
  <r>
    <s v="Q"/>
    <x v="4"/>
    <s v="Female"/>
    <n v="1524.8056849556001"/>
    <n v="2.3717702714283E-3"/>
    <n v="1172.92744996584"/>
    <x v="4"/>
    <n v="7.1882236442134999E-3"/>
    <s v="Fixed"/>
    <n v="2637"/>
    <n v="10"/>
    <n v="4.7500000000000001E-2"/>
    <n v="0.01"/>
    <n v="0"/>
    <s v="Simple"/>
    <n v="0.1"/>
    <n v="10"/>
    <n v="3"/>
    <x v="2"/>
  </r>
  <r>
    <s v="Q"/>
    <x v="4"/>
    <s v="Female"/>
    <n v="4574.4170548667898"/>
    <n v="7.1153108142848996E-3"/>
    <n v="3518.7823498975299"/>
    <x v="4"/>
    <n v="2.1564670932640501E-2"/>
    <s v="Indexed"/>
    <n v="2638"/>
    <n v="10"/>
    <n v="4.7500000000000001E-2"/>
    <n v="0.01"/>
    <n v="0"/>
    <s v="Simple"/>
    <n v="0.1"/>
    <n v="10"/>
    <n v="3"/>
    <x v="2"/>
  </r>
  <r>
    <s v="Q"/>
    <x v="4"/>
    <s v="Female"/>
    <n v="1804.59169974269"/>
    <n v="2.8069654958301298E-3"/>
    <n v="1388.1474613405301"/>
    <x v="4"/>
    <n v="8.5071880648317499E-3"/>
    <s v="Fixed"/>
    <n v="2639"/>
    <n v="10"/>
    <n v="4.7500000000000001E-2"/>
    <n v="0.01"/>
    <n v="0"/>
    <s v="Simple"/>
    <n v="0.1"/>
    <n v="10"/>
    <n v="4"/>
    <x v="3"/>
  </r>
  <r>
    <s v="Q"/>
    <x v="4"/>
    <s v="Female"/>
    <n v="5413.7750992280799"/>
    <n v="8.4208964874903907E-3"/>
    <n v="4164.4423840216004"/>
    <x v="4"/>
    <n v="2.5521564194495298E-2"/>
    <s v="Indexed"/>
    <n v="2640"/>
    <n v="10"/>
    <n v="4.7500000000000001E-2"/>
    <n v="0.01"/>
    <n v="0"/>
    <s v="Simple"/>
    <n v="0.1"/>
    <n v="10"/>
    <n v="4"/>
    <x v="3"/>
  </r>
  <r>
    <s v="Q"/>
    <x v="4"/>
    <s v="Female"/>
    <n v="2120.8297096739302"/>
    <n v="3.2988602454699198E-3"/>
    <n v="1631.40746897995"/>
    <x v="4"/>
    <n v="9.9979941148189994E-3"/>
    <s v="Fixed"/>
    <n v="2641"/>
    <n v="10"/>
    <n v="4.7500000000000001E-2"/>
    <n v="0.01"/>
    <n v="0"/>
    <s v="Simple"/>
    <n v="0.1"/>
    <n v="10"/>
    <n v="5"/>
    <x v="4"/>
  </r>
  <r>
    <s v="Q"/>
    <x v="4"/>
    <s v="Female"/>
    <n v="6362.4891290218002"/>
    <n v="9.8965807364097495E-3"/>
    <n v="4894.2224069398399"/>
    <x v="4"/>
    <n v="2.9993982344457E-2"/>
    <s v="Indexed"/>
    <n v="2642"/>
    <n v="10"/>
    <n v="4.7500000000000001E-2"/>
    <n v="0.01"/>
    <n v="0"/>
    <s v="Simple"/>
    <n v="0.1"/>
    <n v="10"/>
    <n v="5"/>
    <x v="4"/>
  </r>
  <r>
    <s v="Q"/>
    <x v="4"/>
    <s v="Female"/>
    <n v="2408.2646469791798"/>
    <n v="3.7459530429303999E-3"/>
    <n v="1852.51126690706"/>
    <x v="4"/>
    <n v="1.1353017009143301E-2"/>
    <s v="Fixed"/>
    <n v="2643"/>
    <n v="10"/>
    <n v="4.7500000000000001E-2"/>
    <n v="0.01"/>
    <n v="0"/>
    <s v="Simple"/>
    <n v="0.1"/>
    <n v="10"/>
    <n v="6"/>
    <x v="5"/>
  </r>
  <r>
    <s v="Q"/>
    <x v="4"/>
    <s v="Female"/>
    <n v="7224.7939409375504"/>
    <n v="1.1237859128791199E-2"/>
    <n v="5557.5338007211903"/>
    <x v="4"/>
    <n v="3.4059051027429801E-2"/>
    <s v="Indexed"/>
    <n v="2644"/>
    <n v="10"/>
    <n v="4.7500000000000001E-2"/>
    <n v="0.01"/>
    <n v="0"/>
    <s v="Simple"/>
    <n v="0.1"/>
    <n v="10"/>
    <n v="6"/>
    <x v="5"/>
  </r>
  <r>
    <s v="Q"/>
    <x v="4"/>
    <s v="Female"/>
    <n v="2640.3023594165202"/>
    <n v="4.1068778175682398E-3"/>
    <n v="2031.00181493578"/>
    <x v="4"/>
    <n v="1.24468868624287E-2"/>
    <s v="Fixed"/>
    <n v="2645"/>
    <n v="10"/>
    <n v="4.7500000000000001E-2"/>
    <n v="0.01"/>
    <n v="0"/>
    <s v="Simple"/>
    <n v="0.1"/>
    <n v="10"/>
    <n v="7"/>
    <x v="6"/>
  </r>
  <r>
    <s v="Q"/>
    <x v="4"/>
    <s v="Female"/>
    <n v="7920.9070782495501"/>
    <n v="1.2320633452704699E-2"/>
    <n v="6093.0054448073397"/>
    <x v="4"/>
    <n v="3.7340660587286197E-2"/>
    <s v="Indexed"/>
    <n v="2646"/>
    <n v="10"/>
    <n v="4.7500000000000001E-2"/>
    <n v="0.01"/>
    <n v="0"/>
    <s v="Simple"/>
    <n v="0.1"/>
    <n v="10"/>
    <n v="7"/>
    <x v="6"/>
  </r>
  <r>
    <s v="Q"/>
    <x v="4"/>
    <s v="Female"/>
    <n v="2794.09054738854"/>
    <n v="4.3460887910894298E-3"/>
    <n v="2149.3004210681102"/>
    <x v="4"/>
    <n v="1.31718735934517E-2"/>
    <s v="Fixed"/>
    <n v="2647"/>
    <n v="10"/>
    <n v="4.7500000000000001E-2"/>
    <n v="0.01"/>
    <n v="0"/>
    <s v="Simple"/>
    <n v="0.1"/>
    <n v="10"/>
    <n v="8"/>
    <x v="7"/>
  </r>
  <r>
    <s v="Q"/>
    <x v="4"/>
    <s v="Female"/>
    <n v="8382.2716421656205"/>
    <n v="1.30382663732683E-2"/>
    <n v="6447.9012632043195"/>
    <x v="4"/>
    <n v="3.9515620780355198E-2"/>
    <s v="Indexed"/>
    <n v="2648"/>
    <n v="10"/>
    <n v="4.7500000000000001E-2"/>
    <n v="0.01"/>
    <n v="0"/>
    <s v="Simple"/>
    <n v="0.1"/>
    <n v="10"/>
    <n v="8"/>
    <x v="7"/>
  </r>
  <r>
    <s v="Q"/>
    <x v="4"/>
    <s v="Female"/>
    <n v="2854.9247553476198"/>
    <n v="4.4407138094421398E-3"/>
    <n v="2196.0959656520199"/>
    <x v="4"/>
    <n v="1.34586576055675E-2"/>
    <s v="Fixed"/>
    <n v="2649"/>
    <n v="10"/>
    <n v="4.7500000000000001E-2"/>
    <n v="0.01"/>
    <n v="0"/>
    <s v="Simple"/>
    <n v="0.1"/>
    <n v="10"/>
    <n v="9"/>
    <x v="8"/>
  </r>
  <r>
    <s v="Q"/>
    <x v="4"/>
    <s v="Female"/>
    <n v="8564.7742660428703"/>
    <n v="1.33221414283264E-2"/>
    <n v="6588.2878969560497"/>
    <x v="4"/>
    <n v="4.03759728167025E-2"/>
    <s v="Indexed"/>
    <n v="2650"/>
    <n v="10"/>
    <n v="4.7500000000000001E-2"/>
    <n v="0.01"/>
    <n v="0"/>
    <s v="Simple"/>
    <n v="0.1"/>
    <n v="10"/>
    <n v="9"/>
    <x v="8"/>
  </r>
  <r>
    <s v="Q"/>
    <x v="4"/>
    <s v="Female"/>
    <n v="2819.0968161487099"/>
    <n v="4.3849849766361502E-3"/>
    <n v="2168.5360124220902"/>
    <x v="4"/>
    <n v="1.3289757894467199E-2"/>
    <s v="Fixed"/>
    <n v="2651"/>
    <n v="10"/>
    <n v="4.7500000000000001E-2"/>
    <n v="0.01"/>
    <n v="0"/>
    <s v="Simple"/>
    <n v="0.1"/>
    <n v="10"/>
    <n v="10"/>
    <x v="9"/>
  </r>
  <r>
    <s v="Q"/>
    <x v="4"/>
    <s v="Female"/>
    <n v="8457.2904484461305"/>
    <n v="1.3154954929908501E-2"/>
    <n v="6505.60803726626"/>
    <x v="4"/>
    <n v="3.98692736834017E-2"/>
    <s v="Indexed"/>
    <n v="2652"/>
    <n v="10"/>
    <n v="4.7500000000000001E-2"/>
    <n v="0.01"/>
    <n v="0"/>
    <s v="Simple"/>
    <n v="0.1"/>
    <n v="10"/>
    <n v="10"/>
    <x v="9"/>
  </r>
  <r>
    <s v="Q"/>
    <x v="4"/>
    <s v="Female"/>
    <n v="6305.1022713553803"/>
    <n v="9.8073179245467094E-3"/>
    <n v="4850.0786702733703"/>
    <x v="4"/>
    <n v="2.97234497964643E-2"/>
    <s v="Fixed"/>
    <n v="2653"/>
    <n v="10"/>
    <n v="4.7500000000000001E-2"/>
    <n v="0.01"/>
    <n v="0"/>
    <s v="Simple"/>
    <n v="0.1"/>
    <n v="10"/>
    <n v="12"/>
    <x v="10"/>
  </r>
  <r>
    <s v="Q"/>
    <x v="4"/>
    <s v="Female"/>
    <n v="18915.306814066102"/>
    <n v="2.9421953773640101E-2"/>
    <n v="14550.236010820099"/>
    <x v="4"/>
    <n v="8.9170349389392806E-2"/>
    <s v="Indexed"/>
    <n v="2654"/>
    <n v="10"/>
    <n v="4.7500000000000001E-2"/>
    <n v="0.01"/>
    <n v="0"/>
    <s v="Simple"/>
    <n v="0.1"/>
    <n v="10"/>
    <n v="12"/>
    <x v="10"/>
  </r>
  <r>
    <s v="Q"/>
    <x v="4"/>
    <s v="Female"/>
    <n v="5837.1371275193196"/>
    <n v="9.0794180831663598E-3"/>
    <n v="4490.1054827071703"/>
    <x v="4"/>
    <n v="2.75173732158355E-2"/>
    <s v="Fixed"/>
    <n v="2655"/>
    <n v="10"/>
    <n v="4.7500000000000001E-2"/>
    <n v="0.01"/>
    <n v="0"/>
    <s v="Simple"/>
    <n v="0.1"/>
    <n v="10"/>
    <n v="15"/>
    <x v="11"/>
  </r>
  <r>
    <s v="Q"/>
    <x v="4"/>
    <s v="Female"/>
    <n v="17511.411382557999"/>
    <n v="2.7238254249499098E-2"/>
    <n v="13470.316448121501"/>
    <x v="4"/>
    <n v="8.25521196475065E-2"/>
    <s v="Indexed"/>
    <n v="2656"/>
    <n v="10"/>
    <n v="4.7500000000000001E-2"/>
    <n v="0.01"/>
    <n v="0"/>
    <s v="Simple"/>
    <n v="0.1"/>
    <n v="10"/>
    <n v="15"/>
    <x v="11"/>
  </r>
  <r>
    <s v="Q"/>
    <x v="4"/>
    <s v="Female"/>
    <n v="5624.2416502817196"/>
    <n v="8.7482682397367097E-3"/>
    <n v="4326.3397309859402"/>
    <x v="4"/>
    <n v="2.65137434954557E-2"/>
    <s v="Fixed"/>
    <n v="2657"/>
    <n v="10"/>
    <n v="4.7500000000000001E-2"/>
    <n v="0.01"/>
    <n v="0"/>
    <s v="Simple"/>
    <n v="0.1"/>
    <n v="10"/>
    <n v="20"/>
    <x v="12"/>
  </r>
  <r>
    <s v="Q"/>
    <x v="4"/>
    <s v="Female"/>
    <n v="16872.724950845201"/>
    <n v="2.6244804719210101E-2"/>
    <n v="12979.0191929578"/>
    <x v="4"/>
    <n v="7.9541230486367201E-2"/>
    <s v="Indexed"/>
    <n v="2658"/>
    <n v="10"/>
    <n v="4.7500000000000001E-2"/>
    <n v="0.01"/>
    <n v="0"/>
    <s v="Simple"/>
    <n v="0.1"/>
    <n v="10"/>
    <n v="20"/>
    <x v="12"/>
  </r>
  <r>
    <s v="Q"/>
    <x v="4"/>
    <s v="Female"/>
    <n v="3674.1011171076202"/>
    <n v="5.7149077352968503E-3"/>
    <n v="2826.2316285443198"/>
    <x v="4"/>
    <n v="1.73204105820167E-2"/>
    <s v="Fixed"/>
    <n v="2659"/>
    <n v="10"/>
    <n v="4.7500000000000001E-2"/>
    <n v="0.01"/>
    <n v="0"/>
    <s v="Simple"/>
    <n v="0.1"/>
    <n v="10"/>
    <n v="99"/>
    <x v="13"/>
  </r>
  <r>
    <s v="Q"/>
    <x v="4"/>
    <s v="Female"/>
    <n v="11022.3033513229"/>
    <n v="1.71447232058906E-2"/>
    <n v="8478.6948856329709"/>
    <x v="4"/>
    <n v="5.1961231746050301E-2"/>
    <s v="Indexed"/>
    <n v="2660"/>
    <n v="10"/>
    <n v="4.7500000000000001E-2"/>
    <n v="0.01"/>
    <n v="0"/>
    <s v="Simple"/>
    <n v="0.1"/>
    <n v="10"/>
    <n v="99"/>
    <x v="13"/>
  </r>
  <r>
    <s v="Q"/>
    <x v="4"/>
    <s v="Male"/>
    <n v="1452.6672310757799"/>
    <n v="4.2515423972496399E-2"/>
    <n v="1117.4363315967501"/>
    <x v="0"/>
    <n v="1.09261552130529E-2"/>
    <s v="Fixed"/>
    <n v="2661"/>
    <n v="10"/>
    <n v="4.7500000000000001E-2"/>
    <n v="0.01"/>
    <n v="0"/>
    <s v="Simple"/>
    <n v="0.1"/>
    <n v="10"/>
    <n v="1"/>
    <x v="0"/>
  </r>
  <r>
    <s v="Q"/>
    <x v="4"/>
    <s v="Male"/>
    <n v="4358.0016932273302"/>
    <n v="0.12754627191748899"/>
    <n v="3352.3089947902599"/>
    <x v="0"/>
    <n v="3.2778465639158698E-2"/>
    <s v="Indexed"/>
    <n v="2662"/>
    <n v="10"/>
    <n v="4.7500000000000001E-2"/>
    <n v="0.01"/>
    <n v="0"/>
    <s v="Simple"/>
    <n v="0.1"/>
    <n v="10"/>
    <n v="1"/>
    <x v="0"/>
  </r>
  <r>
    <s v="Q"/>
    <x v="4"/>
    <s v="Male"/>
    <n v="783.37757831608099"/>
    <n v="2.2927225974520699E-2"/>
    <n v="602.59813716621602"/>
    <x v="0"/>
    <n v="5.8921305774677496E-3"/>
    <s v="Fixed"/>
    <n v="2663"/>
    <n v="10"/>
    <n v="4.7500000000000001E-2"/>
    <n v="0.01"/>
    <n v="0"/>
    <s v="Simple"/>
    <n v="0.1"/>
    <n v="10"/>
    <n v="2"/>
    <x v="1"/>
  </r>
  <r>
    <s v="Q"/>
    <x v="4"/>
    <s v="Male"/>
    <n v="2350.1327349482399"/>
    <n v="6.8781677923562101E-2"/>
    <n v="1807.7944114986501"/>
    <x v="0"/>
    <n v="1.7676391732403301E-2"/>
    <s v="Indexed"/>
    <n v="2664"/>
    <n v="10"/>
    <n v="4.7500000000000001E-2"/>
    <n v="0.01"/>
    <n v="0"/>
    <s v="Simple"/>
    <n v="0.1"/>
    <n v="10"/>
    <n v="2"/>
    <x v="1"/>
  </r>
  <r>
    <s v="Q"/>
    <x v="4"/>
    <s v="Male"/>
    <n v="426.166035122197"/>
    <n v="1.2472663579311399E-2"/>
    <n v="327.82002701707398"/>
    <x v="0"/>
    <n v="3.2053839631449501E-3"/>
    <s v="Fixed"/>
    <n v="2665"/>
    <n v="10"/>
    <n v="4.7500000000000001E-2"/>
    <n v="0.01"/>
    <n v="0"/>
    <s v="Simple"/>
    <n v="0.1"/>
    <n v="10"/>
    <n v="3"/>
    <x v="2"/>
  </r>
  <r>
    <s v="Q"/>
    <x v="4"/>
    <s v="Male"/>
    <n v="1278.4981053665899"/>
    <n v="3.7417990737934198E-2"/>
    <n v="983.46008105122303"/>
    <x v="0"/>
    <n v="9.6161518894348399E-3"/>
    <s v="Indexed"/>
    <n v="2666"/>
    <n v="10"/>
    <n v="4.7500000000000001E-2"/>
    <n v="0.01"/>
    <n v="0"/>
    <s v="Simple"/>
    <n v="0.1"/>
    <n v="10"/>
    <n v="3"/>
    <x v="2"/>
  </r>
  <r>
    <s v="Q"/>
    <x v="4"/>
    <s v="Male"/>
    <n v="519.916832344"/>
    <n v="1.52164818512309E-2"/>
    <n v="399.93602487999999"/>
    <x v="0"/>
    <n v="3.9105253333638502E-3"/>
    <s v="Fixed"/>
    <n v="2667"/>
    <n v="10"/>
    <n v="4.7500000000000001E-2"/>
    <n v="0.01"/>
    <n v="0"/>
    <s v="Simple"/>
    <n v="0.1"/>
    <n v="10"/>
    <n v="4"/>
    <x v="3"/>
  </r>
  <r>
    <s v="Q"/>
    <x v="4"/>
    <s v="Male"/>
    <n v="1559.7504970320001"/>
    <n v="4.5649445553692797E-2"/>
    <n v="1199.8080746400001"/>
    <x v="0"/>
    <n v="1.1731576000091601E-2"/>
    <s v="Indexed"/>
    <n v="2668"/>
    <n v="10"/>
    <n v="4.7500000000000001E-2"/>
    <n v="0.01"/>
    <n v="0"/>
    <s v="Simple"/>
    <n v="0.1"/>
    <n v="10"/>
    <n v="4"/>
    <x v="3"/>
  </r>
  <r>
    <s v="Q"/>
    <x v="4"/>
    <s v="Male"/>
    <n v="634.41811737144201"/>
    <n v="1.8567607679774799E-2"/>
    <n v="488.01393643957101"/>
    <x v="0"/>
    <n v="4.7717403353553E-3"/>
    <s v="Fixed"/>
    <n v="2669"/>
    <n v="10"/>
    <n v="4.7500000000000001E-2"/>
    <n v="0.01"/>
    <n v="0"/>
    <s v="Simple"/>
    <n v="0.1"/>
    <n v="10"/>
    <n v="5"/>
    <x v="4"/>
  </r>
  <r>
    <s v="Q"/>
    <x v="4"/>
    <s v="Male"/>
    <n v="1903.25435211433"/>
    <n v="5.5702823039324403E-2"/>
    <n v="1464.04180931871"/>
    <x v="0"/>
    <n v="1.4315221006065901E-2"/>
    <s v="Indexed"/>
    <n v="2670"/>
    <n v="10"/>
    <n v="4.7500000000000001E-2"/>
    <n v="0.01"/>
    <n v="0"/>
    <s v="Simple"/>
    <n v="0.1"/>
    <n v="10"/>
    <n v="5"/>
    <x v="4"/>
  </r>
  <r>
    <s v="Q"/>
    <x v="4"/>
    <s v="Male"/>
    <n v="753.87744327454698"/>
    <n v="2.20638412146071E-2"/>
    <n v="579.90572559580505"/>
    <x v="0"/>
    <n v="5.6702469640877501E-3"/>
    <s v="Fixed"/>
    <n v="2671"/>
    <n v="10"/>
    <n v="4.7500000000000001E-2"/>
    <n v="0.01"/>
    <n v="0"/>
    <s v="Simple"/>
    <n v="0.1"/>
    <n v="10"/>
    <n v="6"/>
    <x v="5"/>
  </r>
  <r>
    <s v="Q"/>
    <x v="4"/>
    <s v="Male"/>
    <n v="2261.6323298236398"/>
    <n v="6.6191523643821401E-2"/>
    <n v="1739.7171767874199"/>
    <x v="0"/>
    <n v="1.7010740892263201E-2"/>
    <s v="Indexed"/>
    <n v="2672"/>
    <n v="10"/>
    <n v="4.7500000000000001E-2"/>
    <n v="0.01"/>
    <n v="0"/>
    <s v="Simple"/>
    <n v="0.1"/>
    <n v="10"/>
    <n v="6"/>
    <x v="5"/>
  </r>
  <r>
    <s v="Q"/>
    <x v="4"/>
    <s v="Male"/>
    <n v="872.11431718156405"/>
    <n v="2.55242970683657E-2"/>
    <n v="670.85716706274195"/>
    <x v="0"/>
    <n v="6.5595589886025003E-3"/>
    <s v="Fixed"/>
    <n v="2673"/>
    <n v="10"/>
    <n v="4.7500000000000001E-2"/>
    <n v="0.01"/>
    <n v="0"/>
    <s v="Simple"/>
    <n v="0.1"/>
    <n v="10"/>
    <n v="7"/>
    <x v="6"/>
  </r>
  <r>
    <s v="Q"/>
    <x v="4"/>
    <s v="Male"/>
    <n v="2616.3429515446901"/>
    <n v="7.6572891205097096E-2"/>
    <n v="2012.5715011882301"/>
    <x v="0"/>
    <n v="1.9678676965807499E-2"/>
    <s v="Indexed"/>
    <n v="2674"/>
    <n v="10"/>
    <n v="4.7500000000000001E-2"/>
    <n v="0.01"/>
    <n v="0"/>
    <s v="Simple"/>
    <n v="0.1"/>
    <n v="10"/>
    <n v="7"/>
    <x v="6"/>
  </r>
  <r>
    <s v="Q"/>
    <x v="4"/>
    <s v="Male"/>
    <n v="982.04820162038595"/>
    <n v="2.87417481169439E-2"/>
    <n v="755.42169355414296"/>
    <x v="0"/>
    <n v="7.3864205428917501E-3"/>
    <s v="Fixed"/>
    <n v="2675"/>
    <n v="10"/>
    <n v="4.7500000000000001E-2"/>
    <n v="0.01"/>
    <n v="0"/>
    <s v="Simple"/>
    <n v="0.1"/>
    <n v="10"/>
    <n v="8"/>
    <x v="7"/>
  </r>
  <r>
    <s v="Q"/>
    <x v="4"/>
    <s v="Male"/>
    <n v="2946.1446048611601"/>
    <n v="8.6225244350831606E-2"/>
    <n v="2266.2650806624301"/>
    <x v="0"/>
    <n v="2.2159261628675202E-2"/>
    <s v="Indexed"/>
    <n v="2676"/>
    <n v="10"/>
    <n v="4.7500000000000001E-2"/>
    <n v="0.01"/>
    <n v="0"/>
    <s v="Simple"/>
    <n v="0.1"/>
    <n v="10"/>
    <n v="8"/>
    <x v="7"/>
  </r>
  <r>
    <s v="Q"/>
    <x v="4"/>
    <s v="Male"/>
    <n v="1076.48984780617"/>
    <n v="3.1505785566370903E-2"/>
    <n v="828.06911369705097"/>
    <x v="0"/>
    <n v="8.096758094898E-3"/>
    <s v="Fixed"/>
    <n v="2677"/>
    <n v="10"/>
    <n v="4.7500000000000001E-2"/>
    <n v="0.01"/>
    <n v="0"/>
    <s v="Simple"/>
    <n v="0.1"/>
    <n v="10"/>
    <n v="9"/>
    <x v="8"/>
  </r>
  <r>
    <s v="Q"/>
    <x v="4"/>
    <s v="Male"/>
    <n v="3229.4695434185001"/>
    <n v="9.4517356699112806E-2"/>
    <n v="2484.2073410911498"/>
    <x v="0"/>
    <n v="2.4290274284694002E-2"/>
    <s v="Indexed"/>
    <n v="2678"/>
    <n v="10"/>
    <n v="4.7500000000000001E-2"/>
    <n v="0.01"/>
    <n v="0"/>
    <s v="Simple"/>
    <n v="0.1"/>
    <n v="10"/>
    <n v="9"/>
    <x v="8"/>
  </r>
  <r>
    <s v="Q"/>
    <x v="4"/>
    <s v="Male"/>
    <n v="1149.04845014999"/>
    <n v="3.3629368776281303E-2"/>
    <n v="883.88342319230105"/>
    <x v="0"/>
    <n v="8.6425035583402501E-3"/>
    <s v="Fixed"/>
    <n v="2679"/>
    <n v="10"/>
    <n v="4.7500000000000001E-2"/>
    <n v="0.01"/>
    <n v="0"/>
    <s v="Simple"/>
    <n v="0.1"/>
    <n v="10"/>
    <n v="10"/>
    <x v="9"/>
  </r>
  <r>
    <s v="Q"/>
    <x v="4"/>
    <s v="Male"/>
    <n v="3447.14535044997"/>
    <n v="0.100888106328844"/>
    <n v="2651.6502695769"/>
    <x v="0"/>
    <n v="2.59275106750207E-2"/>
    <s v="Indexed"/>
    <n v="2680"/>
    <n v="10"/>
    <n v="4.7500000000000001E-2"/>
    <n v="0.01"/>
    <n v="0"/>
    <s v="Simple"/>
    <n v="0.1"/>
    <n v="10"/>
    <n v="10"/>
    <x v="9"/>
  </r>
  <r>
    <s v="Q"/>
    <x v="4"/>
    <s v="Male"/>
    <n v="4000.1115098698501"/>
    <n v="0.117071847661516"/>
    <n v="3077.0088537460401"/>
    <x v="0"/>
    <n v="3.0086614670856798E-2"/>
    <s v="Fixed"/>
    <n v="2681"/>
    <n v="10"/>
    <n v="4.7500000000000001E-2"/>
    <n v="0.01"/>
    <n v="0"/>
    <s v="Simple"/>
    <n v="0.1"/>
    <n v="10"/>
    <n v="12"/>
    <x v="10"/>
  </r>
  <r>
    <s v="Q"/>
    <x v="4"/>
    <s v="Male"/>
    <n v="12000.334529609499"/>
    <n v="0.35121554298454699"/>
    <n v="9231.0265612381099"/>
    <x v="0"/>
    <n v="9.0259844012570298E-2"/>
    <s v="Indexed"/>
    <n v="2682"/>
    <n v="10"/>
    <n v="4.7500000000000001E-2"/>
    <n v="0.01"/>
    <n v="0"/>
    <s v="Simple"/>
    <n v="0.1"/>
    <n v="10"/>
    <n v="12"/>
    <x v="10"/>
  </r>
  <r>
    <s v="Q"/>
    <x v="4"/>
    <s v="Male"/>
    <n v="3433.6617275398498"/>
    <n v="0.10049347916823501"/>
    <n v="2641.27825195373"/>
    <x v="0"/>
    <n v="2.5826094360534801E-2"/>
    <s v="Fixed"/>
    <n v="2683"/>
    <n v="10"/>
    <n v="4.7500000000000001E-2"/>
    <n v="0.01"/>
    <n v="0"/>
    <s v="Simple"/>
    <n v="0.1"/>
    <n v="10"/>
    <n v="15"/>
    <x v="11"/>
  </r>
  <r>
    <s v="Q"/>
    <x v="4"/>
    <s v="Male"/>
    <n v="10300.985182619601"/>
    <n v="0.30148043750470499"/>
    <n v="7923.8347558611904"/>
    <x v="0"/>
    <n v="7.7478283081604205E-2"/>
    <s v="Indexed"/>
    <n v="2684"/>
    <n v="10"/>
    <n v="4.7500000000000001E-2"/>
    <n v="0.01"/>
    <n v="0"/>
    <s v="Simple"/>
    <n v="0.1"/>
    <n v="10"/>
    <n v="15"/>
    <x v="11"/>
  </r>
  <r>
    <s v="Q"/>
    <x v="4"/>
    <s v="Male"/>
    <n v="5067.0827055257296"/>
    <n v="0.14829904944547601"/>
    <n v="3897.7559273274801"/>
    <x v="0"/>
    <n v="3.8111778756756497E-2"/>
    <s v="Fixed"/>
    <n v="2685"/>
    <n v="10"/>
    <n v="4.7500000000000001E-2"/>
    <n v="0.01"/>
    <n v="0"/>
    <s v="Simple"/>
    <n v="0.1"/>
    <n v="10"/>
    <n v="20"/>
    <x v="12"/>
  </r>
  <r>
    <s v="Q"/>
    <x v="4"/>
    <s v="Male"/>
    <n v="15201.248116577201"/>
    <n v="0.44489714833642902"/>
    <n v="11693.2677819824"/>
    <x v="0"/>
    <n v="0.114335336270269"/>
    <s v="Indexed"/>
    <n v="2686"/>
    <n v="10"/>
    <n v="4.7500000000000001E-2"/>
    <n v="0.01"/>
    <n v="0"/>
    <s v="Simple"/>
    <n v="0.1"/>
    <n v="10"/>
    <n v="20"/>
    <x v="12"/>
  </r>
  <r>
    <s v="Q"/>
    <x v="4"/>
    <s v="Male"/>
    <n v="12087.318442411701"/>
    <n v="0.35376131386204501"/>
    <n v="9297.9372633935709"/>
    <x v="0"/>
    <n v="9.0914088640646998E-2"/>
    <s v="Fixed"/>
    <n v="2687"/>
    <n v="10"/>
    <n v="4.7500000000000001E-2"/>
    <n v="0.01"/>
    <n v="0"/>
    <s v="Simple"/>
    <n v="0.1"/>
    <n v="10"/>
    <n v="99"/>
    <x v="13"/>
  </r>
  <r>
    <s v="Q"/>
    <x v="4"/>
    <s v="Male"/>
    <n v="36261.955327235002"/>
    <n v="1.0612839415861299"/>
    <n v="27893.811790180702"/>
    <x v="0"/>
    <n v="0.27274226592194101"/>
    <s v="Indexed"/>
    <n v="2688"/>
    <n v="10"/>
    <n v="4.7500000000000001E-2"/>
    <n v="0.01"/>
    <n v="0"/>
    <s v="Simple"/>
    <n v="0.1"/>
    <n v="10"/>
    <n v="99"/>
    <x v="13"/>
  </r>
  <r>
    <s v="Q"/>
    <x v="4"/>
    <s v="Male"/>
    <n v="17851.568878066199"/>
    <n v="0.130214568249582"/>
    <n v="13731.9760600509"/>
    <x v="1"/>
    <n v="2.2440697763519899E-2"/>
    <s v="Fixed"/>
    <n v="2689"/>
    <n v="10"/>
    <n v="4.7500000000000001E-2"/>
    <n v="0.01"/>
    <n v="0"/>
    <s v="Simple"/>
    <n v="0.1"/>
    <n v="10"/>
    <n v="1"/>
    <x v="0"/>
  </r>
  <r>
    <s v="Q"/>
    <x v="4"/>
    <s v="Male"/>
    <n v="53554.706634198497"/>
    <n v="0.39064370474874699"/>
    <n v="41195.928180152703"/>
    <x v="1"/>
    <n v="6.7322093290559798E-2"/>
    <s v="Indexed"/>
    <n v="2690"/>
    <n v="10"/>
    <n v="4.7500000000000001E-2"/>
    <n v="0.01"/>
    <n v="0"/>
    <s v="Simple"/>
    <n v="0.1"/>
    <n v="10"/>
    <n v="1"/>
    <x v="0"/>
  </r>
  <r>
    <s v="Q"/>
    <x v="4"/>
    <s v="Male"/>
    <n v="8952.7059063882607"/>
    <n v="6.5303657187139E-2"/>
    <n v="6886.6968510678898"/>
    <x v="1"/>
    <n v="1.12541910900496E-2"/>
    <s v="Fixed"/>
    <n v="2691"/>
    <n v="10"/>
    <n v="4.7500000000000001E-2"/>
    <n v="0.01"/>
    <n v="0"/>
    <s v="Simple"/>
    <n v="0.1"/>
    <n v="10"/>
    <n v="2"/>
    <x v="1"/>
  </r>
  <r>
    <s v="Q"/>
    <x v="4"/>
    <s v="Male"/>
    <n v="26858.117719164798"/>
    <n v="0.19591097156141701"/>
    <n v="20660.0905532037"/>
    <x v="1"/>
    <n v="3.3762573270148699E-2"/>
    <s v="Indexed"/>
    <n v="2692"/>
    <n v="10"/>
    <n v="4.7500000000000001E-2"/>
    <n v="0.01"/>
    <n v="0"/>
    <s v="Simple"/>
    <n v="0.1"/>
    <n v="10"/>
    <n v="2"/>
    <x v="1"/>
  </r>
  <r>
    <s v="Q"/>
    <x v="4"/>
    <s v="Male"/>
    <n v="4586.7266723207904"/>
    <n v="3.3456926805404401E-2"/>
    <n v="3528.2512864006098"/>
    <x v="1"/>
    <n v="5.7658431973389998E-3"/>
    <s v="Fixed"/>
    <n v="2693"/>
    <n v="10"/>
    <n v="4.7500000000000001E-2"/>
    <n v="0.01"/>
    <n v="0"/>
    <s v="Simple"/>
    <n v="0.1"/>
    <n v="10"/>
    <n v="3"/>
    <x v="2"/>
  </r>
  <r>
    <s v="Q"/>
    <x v="4"/>
    <s v="Male"/>
    <n v="13760.1800169624"/>
    <n v="0.100370780416213"/>
    <n v="10584.753859201801"/>
    <x v="1"/>
    <n v="1.7297529592017E-2"/>
    <s v="Indexed"/>
    <n v="2694"/>
    <n v="10"/>
    <n v="4.7500000000000001E-2"/>
    <n v="0.01"/>
    <n v="0"/>
    <s v="Simple"/>
    <n v="0.1"/>
    <n v="10"/>
    <n v="3"/>
    <x v="2"/>
  </r>
  <r>
    <s v="Q"/>
    <x v="4"/>
    <s v="Male"/>
    <n v="5505.4196268585101"/>
    <n v="4.0158142101727502E-2"/>
    <n v="4234.9381745065502"/>
    <x v="1"/>
    <n v="6.920705891541E-3"/>
    <s v="Fixed"/>
    <n v="2695"/>
    <n v="10"/>
    <n v="4.7500000000000001E-2"/>
    <n v="0.01"/>
    <n v="0"/>
    <s v="Simple"/>
    <n v="0.1"/>
    <n v="10"/>
    <n v="4"/>
    <x v="3"/>
  </r>
  <r>
    <s v="Q"/>
    <x v="4"/>
    <s v="Male"/>
    <n v="16516.2588805755"/>
    <n v="0.120474426305183"/>
    <n v="12704.814523519601"/>
    <x v="1"/>
    <n v="2.0762117674623E-2"/>
    <s v="Indexed"/>
    <n v="2696"/>
    <n v="10"/>
    <n v="4.7500000000000001E-2"/>
    <n v="0.01"/>
    <n v="0"/>
    <s v="Simple"/>
    <n v="0.1"/>
    <n v="10"/>
    <n v="4"/>
    <x v="3"/>
  </r>
  <r>
    <s v="Q"/>
    <x v="4"/>
    <s v="Male"/>
    <n v="6583.7918006261198"/>
    <n v="4.8024104358526297E-2"/>
    <n v="5064.4552312508604"/>
    <x v="1"/>
    <n v="8.2762967750875001E-3"/>
    <s v="Fixed"/>
    <n v="2697"/>
    <n v="10"/>
    <n v="4.7500000000000001E-2"/>
    <n v="0.01"/>
    <n v="0"/>
    <s v="Simple"/>
    <n v="0.1"/>
    <n v="10"/>
    <n v="5"/>
    <x v="4"/>
  </r>
  <r>
    <s v="Q"/>
    <x v="4"/>
    <s v="Male"/>
    <n v="19751.375401878398"/>
    <n v="0.14407231307557899"/>
    <n v="15193.365693752599"/>
    <x v="1"/>
    <n v="2.48288903252625E-2"/>
    <s v="Indexed"/>
    <n v="2698"/>
    <n v="10"/>
    <n v="4.7500000000000001E-2"/>
    <n v="0.01"/>
    <n v="0"/>
    <s v="Simple"/>
    <n v="0.1"/>
    <n v="10"/>
    <n v="5"/>
    <x v="4"/>
  </r>
  <r>
    <s v="Q"/>
    <x v="4"/>
    <s v="Male"/>
    <n v="7634.7501790080696"/>
    <n v="5.5690102368226801E-2"/>
    <n v="5872.8847530831299"/>
    <x v="1"/>
    <n v="9.5974265588280004E-3"/>
    <s v="Fixed"/>
    <n v="2699"/>
    <n v="10"/>
    <n v="4.7500000000000001E-2"/>
    <n v="0.01"/>
    <n v="0"/>
    <s v="Simple"/>
    <n v="0.1"/>
    <n v="10"/>
    <n v="6"/>
    <x v="5"/>
  </r>
  <r>
    <s v="Q"/>
    <x v="4"/>
    <s v="Male"/>
    <n v="22904.2505370242"/>
    <n v="0.16707030710467999"/>
    <n v="17618.654259249401"/>
    <x v="1"/>
    <n v="2.8792279676484001E-2"/>
    <s v="Indexed"/>
    <n v="2700"/>
    <n v="10"/>
    <n v="4.7500000000000001E-2"/>
    <n v="0.01"/>
    <n v="0"/>
    <s v="Simple"/>
    <n v="0.1"/>
    <n v="10"/>
    <n v="6"/>
    <x v="5"/>
  </r>
  <r>
    <s v="Q"/>
    <x v="4"/>
    <s v="Male"/>
    <n v="8580.3180767979502"/>
    <n v="6.2587351366473504E-2"/>
    <n v="6600.2446744599602"/>
    <x v="1"/>
    <n v="1.0786072977197501E-2"/>
    <s v="Fixed"/>
    <n v="2701"/>
    <n v="10"/>
    <n v="4.7500000000000001E-2"/>
    <n v="0.01"/>
    <n v="0"/>
    <s v="Simple"/>
    <n v="0.1"/>
    <n v="10"/>
    <n v="7"/>
    <x v="6"/>
  </r>
  <r>
    <s v="Q"/>
    <x v="4"/>
    <s v="Male"/>
    <n v="25740.9542303938"/>
    <n v="0.18776205409942101"/>
    <n v="19800.7340233799"/>
    <x v="1"/>
    <n v="3.2358218931592499E-2"/>
    <s v="Indexed"/>
    <n v="2702"/>
    <n v="10"/>
    <n v="4.7500000000000001E-2"/>
    <n v="0.01"/>
    <n v="0"/>
    <s v="Simple"/>
    <n v="0.1"/>
    <n v="10"/>
    <n v="7"/>
    <x v="6"/>
  </r>
  <r>
    <s v="Q"/>
    <x v="4"/>
    <s v="Male"/>
    <n v="9343.3934420632104"/>
    <n v="6.8153446420000999E-2"/>
    <n v="7187.2257246640102"/>
    <x v="1"/>
    <n v="1.1745313241158E-2"/>
    <s v="Fixed"/>
    <n v="2703"/>
    <n v="10"/>
    <n v="4.7500000000000001E-2"/>
    <n v="0.01"/>
    <n v="0"/>
    <s v="Simple"/>
    <n v="0.1"/>
    <n v="10"/>
    <n v="8"/>
    <x v="7"/>
  </r>
  <r>
    <s v="Q"/>
    <x v="4"/>
    <s v="Male"/>
    <n v="28030.180326189598"/>
    <n v="0.20446033926000301"/>
    <n v="21561.677173992"/>
    <x v="1"/>
    <n v="3.5235939723473997E-2"/>
    <s v="Indexed"/>
    <n v="2704"/>
    <n v="10"/>
    <n v="4.7500000000000001E-2"/>
    <n v="0.01"/>
    <n v="0"/>
    <s v="Simple"/>
    <n v="0.1"/>
    <n v="10"/>
    <n v="8"/>
    <x v="7"/>
  </r>
  <r>
    <s v="Q"/>
    <x v="4"/>
    <s v="Male"/>
    <n v="9859.9883829542196"/>
    <n v="7.1921641117481699E-2"/>
    <n v="7584.6064484263197"/>
    <x v="1"/>
    <n v="1.23947099980415E-2"/>
    <s v="Fixed"/>
    <n v="2705"/>
    <n v="10"/>
    <n v="4.7500000000000001E-2"/>
    <n v="0.01"/>
    <n v="0"/>
    <s v="Simple"/>
    <n v="0.1"/>
    <n v="10"/>
    <n v="9"/>
    <x v="8"/>
  </r>
  <r>
    <s v="Q"/>
    <x v="4"/>
    <s v="Male"/>
    <n v="29579.965148862699"/>
    <n v="0.21576492335244499"/>
    <n v="22753.819345279"/>
    <x v="1"/>
    <n v="3.7184129994124501E-2"/>
    <s v="Indexed"/>
    <n v="2706"/>
    <n v="10"/>
    <n v="4.7500000000000001E-2"/>
    <n v="0.01"/>
    <n v="0"/>
    <s v="Simple"/>
    <n v="0.1"/>
    <n v="10"/>
    <n v="9"/>
    <x v="8"/>
  </r>
  <r>
    <s v="Q"/>
    <x v="4"/>
    <s v="Male"/>
    <n v="10089.938576367"/>
    <n v="7.3598965130775795E-2"/>
    <n v="7761.49121259"/>
    <x v="1"/>
    <n v="1.2683773823539701E-2"/>
    <s v="Fixed"/>
    <n v="2707"/>
    <n v="10"/>
    <n v="4.7500000000000001E-2"/>
    <n v="0.01"/>
    <n v="0"/>
    <s v="Simple"/>
    <n v="0.1"/>
    <n v="10"/>
    <n v="10"/>
    <x v="9"/>
  </r>
  <r>
    <s v="Q"/>
    <x v="4"/>
    <s v="Male"/>
    <n v="30269.815729100999"/>
    <n v="0.220796895392327"/>
    <n v="23284.473637769999"/>
    <x v="1"/>
    <n v="3.8051321470619202E-2"/>
    <s v="Indexed"/>
    <n v="2708"/>
    <n v="10"/>
    <n v="4.7500000000000001E-2"/>
    <n v="0.01"/>
    <n v="0"/>
    <s v="Simple"/>
    <n v="0.1"/>
    <n v="10"/>
    <n v="10"/>
    <x v="9"/>
  </r>
  <r>
    <s v="Q"/>
    <x v="4"/>
    <s v="Male"/>
    <n v="27343.949345507499"/>
    <n v="0.19945476963868"/>
    <n v="21033.807188851999"/>
    <x v="1"/>
    <n v="3.4373298342280201E-2"/>
    <s v="Fixed"/>
    <n v="2709"/>
    <n v="10"/>
    <n v="4.7500000000000001E-2"/>
    <n v="0.01"/>
    <n v="0"/>
    <s v="Simple"/>
    <n v="0.1"/>
    <n v="10"/>
    <n v="12"/>
    <x v="10"/>
  </r>
  <r>
    <s v="Q"/>
    <x v="4"/>
    <s v="Male"/>
    <n v="82031.848036522701"/>
    <n v="0.59836430891603998"/>
    <n v="63101.421566555902"/>
    <x v="1"/>
    <n v="0.103119895026841"/>
    <s v="Indexed"/>
    <n v="2710"/>
    <n v="10"/>
    <n v="4.7500000000000001E-2"/>
    <n v="0.01"/>
    <n v="0"/>
    <s v="Simple"/>
    <n v="0.1"/>
    <n v="10"/>
    <n v="12"/>
    <x v="10"/>
  </r>
  <r>
    <s v="Q"/>
    <x v="4"/>
    <s v="Male"/>
    <n v="24286.6568652305"/>
    <n v="0.177153983469622"/>
    <n v="18682.043742484999"/>
    <x v="1"/>
    <n v="3.0530063218622502E-2"/>
    <s v="Fixed"/>
    <n v="2711"/>
    <n v="10"/>
    <n v="4.7500000000000001E-2"/>
    <n v="0.01"/>
    <n v="0"/>
    <s v="Simple"/>
    <n v="0.1"/>
    <n v="10"/>
    <n v="15"/>
    <x v="11"/>
  </r>
  <r>
    <s v="Q"/>
    <x v="4"/>
    <s v="Male"/>
    <n v="72859.970595691499"/>
    <n v="0.53146195040886501"/>
    <n v="56046.131227455"/>
    <x v="1"/>
    <n v="9.1590189655867502E-2"/>
    <s v="Indexed"/>
    <n v="2712"/>
    <n v="10"/>
    <n v="4.7500000000000001E-2"/>
    <n v="0.01"/>
    <n v="0"/>
    <s v="Simple"/>
    <n v="0.1"/>
    <n v="10"/>
    <n v="15"/>
    <x v="11"/>
  </r>
  <r>
    <s v="Q"/>
    <x v="4"/>
    <s v="Male"/>
    <n v="28330.4323121466"/>
    <n v="0.20665046512426299"/>
    <n v="21792.6402401128"/>
    <x v="1"/>
    <n v="3.5613377926008501E-2"/>
    <s v="Fixed"/>
    <n v="2713"/>
    <n v="10"/>
    <n v="4.7500000000000001E-2"/>
    <n v="0.01"/>
    <n v="0"/>
    <s v="Simple"/>
    <n v="0.1"/>
    <n v="10"/>
    <n v="20"/>
    <x v="12"/>
  </r>
  <r>
    <s v="Q"/>
    <x v="4"/>
    <s v="Male"/>
    <n v="84991.296936439903"/>
    <n v="0.61995139537278898"/>
    <n v="65377.920720338399"/>
    <x v="1"/>
    <n v="0.106840133778025"/>
    <s v="Indexed"/>
    <n v="2714"/>
    <n v="10"/>
    <n v="4.7500000000000001E-2"/>
    <n v="0.01"/>
    <n v="0"/>
    <s v="Simple"/>
    <n v="0.1"/>
    <n v="10"/>
    <n v="20"/>
    <x v="12"/>
  </r>
  <r>
    <s v="Q"/>
    <x v="4"/>
    <s v="Male"/>
    <n v="29925.290944785102"/>
    <n v="0.21828383077893701"/>
    <n v="23019.4545729116"/>
    <x v="1"/>
    <n v="3.7618229196786999E-2"/>
    <s v="Fixed"/>
    <n v="2715"/>
    <n v="10"/>
    <n v="4.7500000000000001E-2"/>
    <n v="0.01"/>
    <n v="0"/>
    <s v="Simple"/>
    <n v="0.1"/>
    <n v="10"/>
    <n v="99"/>
    <x v="13"/>
  </r>
  <r>
    <s v="Q"/>
    <x v="4"/>
    <s v="Male"/>
    <n v="89775.872834355396"/>
    <n v="0.65485149233681095"/>
    <n v="69058.363718734894"/>
    <x v="1"/>
    <n v="0.11285468759036101"/>
    <s v="Indexed"/>
    <n v="2716"/>
    <n v="10"/>
    <n v="4.7500000000000001E-2"/>
    <n v="0.01"/>
    <n v="0"/>
    <s v="Simple"/>
    <n v="0.1"/>
    <n v="10"/>
    <n v="99"/>
    <x v="13"/>
  </r>
  <r>
    <s v="Q"/>
    <x v="4"/>
    <s v="Male"/>
    <n v="38563.346182570698"/>
    <n v="0.13689881369297399"/>
    <n v="29664.112448131302"/>
    <x v="2"/>
    <n v="3.0694500835028501E-2"/>
    <s v="Fixed"/>
    <n v="2717"/>
    <n v="10"/>
    <n v="4.7500000000000001E-2"/>
    <n v="0.01"/>
    <n v="0"/>
    <s v="Simple"/>
    <n v="0.1"/>
    <n v="10"/>
    <n v="1"/>
    <x v="0"/>
  </r>
  <r>
    <s v="Q"/>
    <x v="4"/>
    <s v="Male"/>
    <n v="115690.038547712"/>
    <n v="0.410696441078923"/>
    <n v="88992.337344393804"/>
    <x v="2"/>
    <n v="9.2083502505085499E-2"/>
    <s v="Indexed"/>
    <n v="2718"/>
    <n v="10"/>
    <n v="4.7500000000000001E-2"/>
    <n v="0.01"/>
    <n v="0"/>
    <s v="Simple"/>
    <n v="0.1"/>
    <n v="10"/>
    <n v="1"/>
    <x v="0"/>
  </r>
  <r>
    <s v="Q"/>
    <x v="4"/>
    <s v="Male"/>
    <n v="17768.349467781802"/>
    <n v="6.3077149786366596E-2"/>
    <n v="13667.9611290629"/>
    <x v="2"/>
    <n v="1.4142720265867499E-2"/>
    <s v="Fixed"/>
    <n v="2719"/>
    <n v="10"/>
    <n v="4.7500000000000001E-2"/>
    <n v="0.01"/>
    <n v="0"/>
    <s v="Simple"/>
    <n v="0.1"/>
    <n v="10"/>
    <n v="2"/>
    <x v="1"/>
  </r>
  <r>
    <s v="Q"/>
    <x v="4"/>
    <s v="Male"/>
    <n v="53305.048403345398"/>
    <n v="0.1892314493591"/>
    <n v="41003.883387188704"/>
    <x v="2"/>
    <n v="4.2428160797602497E-2"/>
    <s v="Indexed"/>
    <n v="2720"/>
    <n v="10"/>
    <n v="4.7500000000000001E-2"/>
    <n v="0.01"/>
    <n v="0"/>
    <s v="Simple"/>
    <n v="0.1"/>
    <n v="10"/>
    <n v="2"/>
    <x v="1"/>
  </r>
  <r>
    <s v="Q"/>
    <x v="4"/>
    <s v="Male"/>
    <n v="8444.6243019908397"/>
    <n v="2.9978183001865801E-2"/>
    <n v="6495.8648476852604"/>
    <x v="2"/>
    <n v="6.7214999046454997E-3"/>
    <s v="Fixed"/>
    <n v="2721"/>
    <n v="10"/>
    <n v="4.7500000000000001E-2"/>
    <n v="0.01"/>
    <n v="0"/>
    <s v="Simple"/>
    <n v="0.1"/>
    <n v="10"/>
    <n v="3"/>
    <x v="2"/>
  </r>
  <r>
    <s v="Q"/>
    <x v="4"/>
    <s v="Male"/>
    <n v="25333.872905972501"/>
    <n v="8.9934549005597497E-2"/>
    <n v="19487.594543055799"/>
    <x v="2"/>
    <n v="2.0164499713936499E-2"/>
    <s v="Indexed"/>
    <n v="2722"/>
    <n v="10"/>
    <n v="4.7500000000000001E-2"/>
    <n v="0.01"/>
    <n v="0"/>
    <s v="Simple"/>
    <n v="0.1"/>
    <n v="10"/>
    <n v="3"/>
    <x v="2"/>
  </r>
  <r>
    <s v="Q"/>
    <x v="4"/>
    <s v="Male"/>
    <n v="10057.736843283201"/>
    <n v="3.5704687963616102E-2"/>
    <n v="7736.7206486793903"/>
    <x v="2"/>
    <n v="8.0054570594857502E-3"/>
    <s v="Fixed"/>
    <n v="2723"/>
    <n v="10"/>
    <n v="4.7500000000000001E-2"/>
    <n v="0.01"/>
    <n v="0"/>
    <s v="Simple"/>
    <n v="0.1"/>
    <n v="10"/>
    <n v="4"/>
    <x v="3"/>
  </r>
  <r>
    <s v="Q"/>
    <x v="4"/>
    <s v="Male"/>
    <n v="30173.210529849599"/>
    <n v="0.107114063890848"/>
    <n v="23210.161946038199"/>
    <x v="2"/>
    <n v="2.4016371178457299E-2"/>
    <s v="Indexed"/>
    <n v="2724"/>
    <n v="10"/>
    <n v="4.7500000000000001E-2"/>
    <n v="0.01"/>
    <n v="0"/>
    <s v="Simple"/>
    <n v="0.1"/>
    <n v="10"/>
    <n v="4"/>
    <x v="3"/>
  </r>
  <r>
    <s v="Q"/>
    <x v="4"/>
    <s v="Male"/>
    <n v="11913.1220051278"/>
    <n v="4.2291254035905598E-2"/>
    <n v="9163.9400039444699"/>
    <x v="2"/>
    <n v="9.4822511408375002E-3"/>
    <s v="Fixed"/>
    <n v="2725"/>
    <n v="10"/>
    <n v="4.7500000000000001E-2"/>
    <n v="0.01"/>
    <n v="0"/>
    <s v="Simple"/>
    <n v="0.1"/>
    <n v="10"/>
    <n v="5"/>
    <x v="4"/>
  </r>
  <r>
    <s v="Q"/>
    <x v="4"/>
    <s v="Male"/>
    <n v="35739.366015383399"/>
    <n v="0.126873762107717"/>
    <n v="27491.820011833399"/>
    <x v="2"/>
    <n v="2.8446753422512499E-2"/>
    <s v="Indexed"/>
    <n v="2726"/>
    <n v="10"/>
    <n v="4.7500000000000001E-2"/>
    <n v="0.01"/>
    <n v="0"/>
    <s v="Simple"/>
    <n v="0.1"/>
    <n v="10"/>
    <n v="5"/>
    <x v="4"/>
  </r>
  <r>
    <s v="Q"/>
    <x v="4"/>
    <s v="Male"/>
    <n v="13655.9049779174"/>
    <n v="4.8478085447517798E-2"/>
    <n v="10504.5422907057"/>
    <x v="2"/>
    <n v="1.0869419493923499E-2"/>
    <s v="Fixed"/>
    <n v="2727"/>
    <n v="10"/>
    <n v="4.7500000000000001E-2"/>
    <n v="0.01"/>
    <n v="0"/>
    <s v="Simple"/>
    <n v="0.1"/>
    <n v="10"/>
    <n v="6"/>
    <x v="5"/>
  </r>
  <r>
    <s v="Q"/>
    <x v="4"/>
    <s v="Male"/>
    <n v="40967.714933752097"/>
    <n v="0.145434256342553"/>
    <n v="31513.626872117002"/>
    <x v="2"/>
    <n v="3.26082584817705E-2"/>
    <s v="Indexed"/>
    <n v="2728"/>
    <n v="10"/>
    <n v="4.7500000000000001E-2"/>
    <n v="0.01"/>
    <n v="0"/>
    <s v="Simple"/>
    <n v="0.1"/>
    <n v="10"/>
    <n v="6"/>
    <x v="5"/>
  </r>
  <r>
    <s v="Q"/>
    <x v="4"/>
    <s v="Male"/>
    <n v="15139.009986728501"/>
    <n v="5.3743067260224799E-2"/>
    <n v="11645.3922974835"/>
    <x v="2"/>
    <n v="1.20498971349422E-2"/>
    <s v="Fixed"/>
    <n v="2729"/>
    <n v="10"/>
    <n v="4.7500000000000001E-2"/>
    <n v="0.01"/>
    <n v="0"/>
    <s v="Simple"/>
    <n v="0.1"/>
    <n v="10"/>
    <n v="7"/>
    <x v="6"/>
  </r>
  <r>
    <s v="Q"/>
    <x v="4"/>
    <s v="Male"/>
    <n v="45417.029960185602"/>
    <n v="0.16122920178067399"/>
    <n v="34936.176892450501"/>
    <x v="2"/>
    <n v="3.6149691404826698E-2"/>
    <s v="Indexed"/>
    <n v="2730"/>
    <n v="10"/>
    <n v="4.7500000000000001E-2"/>
    <n v="0.01"/>
    <n v="0"/>
    <s v="Simple"/>
    <n v="0.1"/>
    <n v="10"/>
    <n v="7"/>
    <x v="6"/>
  </r>
  <r>
    <s v="Q"/>
    <x v="4"/>
    <s v="Male"/>
    <n v="16227.3913979836"/>
    <n v="5.7606791205260598E-2"/>
    <n v="12482.6087676797"/>
    <x v="2"/>
    <n v="1.2916194472793499E-2"/>
    <s v="Fixed"/>
    <n v="2731"/>
    <n v="10"/>
    <n v="4.7500000000000001E-2"/>
    <n v="0.01"/>
    <n v="0"/>
    <s v="Simple"/>
    <n v="0.1"/>
    <n v="10"/>
    <n v="8"/>
    <x v="7"/>
  </r>
  <r>
    <s v="Q"/>
    <x v="4"/>
    <s v="Male"/>
    <n v="48682.174193950799"/>
    <n v="0.17282037361578201"/>
    <n v="37447.826303039103"/>
    <x v="2"/>
    <n v="3.87485834183805E-2"/>
    <s v="Indexed"/>
    <n v="2732"/>
    <n v="10"/>
    <n v="4.7500000000000001E-2"/>
    <n v="0.01"/>
    <n v="0"/>
    <s v="Simple"/>
    <n v="0.1"/>
    <n v="10"/>
    <n v="8"/>
    <x v="7"/>
  </r>
  <r>
    <s v="Q"/>
    <x v="4"/>
    <s v="Male"/>
    <n v="16822.0722044043"/>
    <n v="5.9717891640880198E-2"/>
    <n v="12940.055541849501"/>
    <x v="2"/>
    <n v="1.33895307445693E-2"/>
    <s v="Fixed"/>
    <n v="2733"/>
    <n v="10"/>
    <n v="4.7500000000000001E-2"/>
    <n v="0.01"/>
    <n v="0"/>
    <s v="Simple"/>
    <n v="0.1"/>
    <n v="10"/>
    <n v="9"/>
    <x v="8"/>
  </r>
  <r>
    <s v="Q"/>
    <x v="4"/>
    <s v="Male"/>
    <n v="50466.216613212899"/>
    <n v="0.17915367492264"/>
    <n v="38820.1666255483"/>
    <x v="2"/>
    <n v="4.0168592233707799E-2"/>
    <s v="Indexed"/>
    <n v="2734"/>
    <n v="10"/>
    <n v="4.7500000000000001E-2"/>
    <n v="0.01"/>
    <n v="0"/>
    <s v="Simple"/>
    <n v="0.1"/>
    <n v="10"/>
    <n v="9"/>
    <x v="8"/>
  </r>
  <r>
    <s v="Q"/>
    <x v="4"/>
    <s v="Male"/>
    <n v="16878.242827971098"/>
    <n v="5.9917295802912197E-2"/>
    <n v="12983.263713823901"/>
    <x v="2"/>
    <n v="1.34342397603225E-2"/>
    <s v="Fixed"/>
    <n v="2735"/>
    <n v="10"/>
    <n v="4.7500000000000001E-2"/>
    <n v="0.01"/>
    <n v="0"/>
    <s v="Simple"/>
    <n v="0.1"/>
    <n v="10"/>
    <n v="10"/>
    <x v="9"/>
  </r>
  <r>
    <s v="Q"/>
    <x v="4"/>
    <s v="Male"/>
    <n v="50634.728483913197"/>
    <n v="0.17975188740873699"/>
    <n v="38949.791141471702"/>
    <x v="2"/>
    <n v="4.03027192809675E-2"/>
    <s v="Indexed"/>
    <n v="2736"/>
    <n v="10"/>
    <n v="4.7500000000000001E-2"/>
    <n v="0.01"/>
    <n v="0"/>
    <s v="Simple"/>
    <n v="0.1"/>
    <n v="10"/>
    <n v="10"/>
    <x v="9"/>
  </r>
  <r>
    <s v="Q"/>
    <x v="4"/>
    <s v="Male"/>
    <n v="41506.687040646502"/>
    <n v="0.147347592433725"/>
    <n v="31928.2208004973"/>
    <x v="2"/>
    <n v="3.3037253406298303E-2"/>
    <s v="Fixed"/>
    <n v="2737"/>
    <n v="10"/>
    <n v="4.7500000000000001E-2"/>
    <n v="0.01"/>
    <n v="0"/>
    <s v="Simple"/>
    <n v="0.1"/>
    <n v="10"/>
    <n v="12"/>
    <x v="10"/>
  </r>
  <r>
    <s v="Q"/>
    <x v="4"/>
    <s v="Male"/>
    <n v="124520.06112194"/>
    <n v="0.44204277730117503"/>
    <n v="95784.662401491994"/>
    <x v="2"/>
    <n v="9.9111760218894798E-2"/>
    <s v="Indexed"/>
    <n v="2738"/>
    <n v="10"/>
    <n v="4.7500000000000001E-2"/>
    <n v="0.01"/>
    <n v="0"/>
    <s v="Simple"/>
    <n v="0.1"/>
    <n v="10"/>
    <n v="12"/>
    <x v="10"/>
  </r>
  <r>
    <s v="Q"/>
    <x v="4"/>
    <s v="Male"/>
    <n v="37109.1057720139"/>
    <n v="0.13173630040672901"/>
    <n v="28545.465978472199"/>
    <x v="2"/>
    <n v="2.9536997975063001E-2"/>
    <s v="Fixed"/>
    <n v="2739"/>
    <n v="10"/>
    <n v="4.7500000000000001E-2"/>
    <n v="0.01"/>
    <n v="0"/>
    <s v="Simple"/>
    <n v="0.1"/>
    <n v="10"/>
    <n v="15"/>
    <x v="11"/>
  </r>
  <r>
    <s v="Q"/>
    <x v="4"/>
    <s v="Male"/>
    <n v="111327.317316042"/>
    <n v="0.39520890122018698"/>
    <n v="85636.397935416797"/>
    <x v="2"/>
    <n v="8.8610993925188994E-2"/>
    <s v="Indexed"/>
    <n v="2740"/>
    <n v="10"/>
    <n v="4.7500000000000001E-2"/>
    <n v="0.01"/>
    <n v="0"/>
    <s v="Simple"/>
    <n v="0.1"/>
    <n v="10"/>
    <n v="15"/>
    <x v="11"/>
  </r>
  <r>
    <s v="Q"/>
    <x v="4"/>
    <s v="Male"/>
    <n v="38915.080671232397"/>
    <n v="0.13814746141158099"/>
    <n v="29934.677439409501"/>
    <x v="2"/>
    <n v="3.0974463950906E-2"/>
    <s v="Fixed"/>
    <n v="2741"/>
    <n v="10"/>
    <n v="4.7500000000000001E-2"/>
    <n v="0.01"/>
    <n v="0"/>
    <s v="Simple"/>
    <n v="0.1"/>
    <n v="10"/>
    <n v="20"/>
    <x v="12"/>
  </r>
  <r>
    <s v="Q"/>
    <x v="4"/>
    <s v="Male"/>
    <n v="116745.242013697"/>
    <n v="0.414442384234742"/>
    <n v="89804.032318228506"/>
    <x v="2"/>
    <n v="9.2923391852718001E-2"/>
    <s v="Indexed"/>
    <n v="2742"/>
    <n v="10"/>
    <n v="4.7500000000000001E-2"/>
    <n v="0.01"/>
    <n v="0"/>
    <s v="Simple"/>
    <n v="0.1"/>
    <n v="10"/>
    <n v="20"/>
    <x v="12"/>
  </r>
  <r>
    <s v="Q"/>
    <x v="4"/>
    <s v="Male"/>
    <n v="31089.3516789153"/>
    <n v="0.110366339662993"/>
    <n v="23914.8859068579"/>
    <x v="2"/>
    <n v="2.4745573855317001E-2"/>
    <s v="Fixed"/>
    <n v="2743"/>
    <n v="10"/>
    <n v="4.7500000000000001E-2"/>
    <n v="0.01"/>
    <n v="0"/>
    <s v="Simple"/>
    <n v="0.1"/>
    <n v="10"/>
    <n v="99"/>
    <x v="13"/>
  </r>
  <r>
    <s v="Q"/>
    <x v="4"/>
    <s v="Male"/>
    <n v="93268.055036745805"/>
    <n v="0.33109901898897898"/>
    <n v="71744.657720573698"/>
    <x v="2"/>
    <n v="7.4236721565951E-2"/>
    <s v="Indexed"/>
    <n v="2744"/>
    <n v="10"/>
    <n v="4.7500000000000001E-2"/>
    <n v="0.01"/>
    <n v="0"/>
    <s v="Simple"/>
    <n v="0.1"/>
    <n v="10"/>
    <n v="99"/>
    <x v="13"/>
  </r>
  <r>
    <s v="Q"/>
    <x v="4"/>
    <s v="Male"/>
    <n v="5621.2221169103404"/>
    <n v="7.6359946495144104E-2"/>
    <n v="4324.0170130079596"/>
    <x v="3"/>
    <n v="1.70339885503588E-2"/>
    <s v="Fixed"/>
    <n v="2745"/>
    <n v="10"/>
    <n v="4.7500000000000001E-2"/>
    <n v="0.01"/>
    <n v="0"/>
    <s v="Simple"/>
    <n v="0.1"/>
    <n v="10"/>
    <n v="1"/>
    <x v="0"/>
  </r>
  <r>
    <s v="Q"/>
    <x v="4"/>
    <s v="Male"/>
    <n v="16863.666350731"/>
    <n v="0.22907983948543201"/>
    <n v="12972.0510390239"/>
    <x v="3"/>
    <n v="5.1101965651076497E-2"/>
    <s v="Indexed"/>
    <n v="2746"/>
    <n v="10"/>
    <n v="4.7500000000000001E-2"/>
    <n v="0.01"/>
    <n v="0"/>
    <s v="Simple"/>
    <n v="0.1"/>
    <n v="10"/>
    <n v="1"/>
    <x v="0"/>
  </r>
  <r>
    <s v="Q"/>
    <x v="4"/>
    <s v="Male"/>
    <n v="2927.7836662937798"/>
    <n v="3.9771672326378502E-2"/>
    <n v="2252.14128176444"/>
    <x v="3"/>
    <n v="8.8720624114009307E-3"/>
    <s v="Fixed"/>
    <n v="2747"/>
    <n v="10"/>
    <n v="4.7500000000000001E-2"/>
    <n v="0.01"/>
    <n v="0"/>
    <s v="Simple"/>
    <n v="0.1"/>
    <n v="10"/>
    <n v="2"/>
    <x v="1"/>
  </r>
  <r>
    <s v="Q"/>
    <x v="4"/>
    <s v="Male"/>
    <n v="8783.3509988813294"/>
    <n v="0.11931501697913501"/>
    <n v="6756.4238452933296"/>
    <x v="3"/>
    <n v="2.6616187234202799E-2"/>
    <s v="Indexed"/>
    <n v="2748"/>
    <n v="10"/>
    <n v="4.7500000000000001E-2"/>
    <n v="0.01"/>
    <n v="0"/>
    <s v="Simple"/>
    <n v="0.1"/>
    <n v="10"/>
    <n v="2"/>
    <x v="1"/>
  </r>
  <r>
    <s v="Q"/>
    <x v="4"/>
    <s v="Male"/>
    <n v="1548.4456909928299"/>
    <n v="2.10344348000676E-2"/>
    <n v="1191.11206999448"/>
    <x v="3"/>
    <n v="4.6922547486385E-3"/>
    <s v="Fixed"/>
    <n v="2749"/>
    <n v="10"/>
    <n v="4.7500000000000001E-2"/>
    <n v="0.01"/>
    <n v="0"/>
    <s v="Simple"/>
    <n v="0.1"/>
    <n v="10"/>
    <n v="3"/>
    <x v="2"/>
  </r>
  <r>
    <s v="Q"/>
    <x v="4"/>
    <s v="Male"/>
    <n v="4645.3370729784901"/>
    <n v="6.3103304400202898E-2"/>
    <n v="3573.3362099834499"/>
    <x v="3"/>
    <n v="1.40767642459155E-2"/>
    <s v="Indexed"/>
    <n v="2750"/>
    <n v="10"/>
    <n v="4.7500000000000001E-2"/>
    <n v="0.01"/>
    <n v="0"/>
    <s v="Simple"/>
    <n v="0.1"/>
    <n v="10"/>
    <n v="3"/>
    <x v="2"/>
  </r>
  <r>
    <s v="Q"/>
    <x v="4"/>
    <s v="Male"/>
    <n v="1872.07081141545"/>
    <n v="2.54306312794088E-2"/>
    <n v="1440.0544703195701"/>
    <x v="3"/>
    <n v="5.67293590324075E-3"/>
    <s v="Fixed"/>
    <n v="2751"/>
    <n v="10"/>
    <n v="4.7500000000000001E-2"/>
    <n v="0.01"/>
    <n v="0"/>
    <s v="Simple"/>
    <n v="0.1"/>
    <n v="10"/>
    <n v="4"/>
    <x v="3"/>
  </r>
  <r>
    <s v="Q"/>
    <x v="4"/>
    <s v="Male"/>
    <n v="5616.2124342463403"/>
    <n v="7.6291893838226293E-2"/>
    <n v="4320.1634109587203"/>
    <x v="3"/>
    <n v="1.7018807709722299E-2"/>
    <s v="Indexed"/>
    <n v="2752"/>
    <n v="10"/>
    <n v="4.7500000000000001E-2"/>
    <n v="0.01"/>
    <n v="0"/>
    <s v="Simple"/>
    <n v="0.1"/>
    <n v="10"/>
    <n v="4"/>
    <x v="3"/>
  </r>
  <r>
    <s v="Q"/>
    <x v="4"/>
    <s v="Male"/>
    <n v="2258.87586576699"/>
    <n v="3.0685078202166201E-2"/>
    <n v="1737.5968198207599"/>
    <x v="3"/>
    <n v="6.8450712022932502E-3"/>
    <s v="Fixed"/>
    <n v="2753"/>
    <n v="10"/>
    <n v="4.7500000000000001E-2"/>
    <n v="0.01"/>
    <n v="0"/>
    <s v="Simple"/>
    <n v="0.1"/>
    <n v="10"/>
    <n v="5"/>
    <x v="4"/>
  </r>
  <r>
    <s v="Q"/>
    <x v="4"/>
    <s v="Male"/>
    <n v="6776.6275973009797"/>
    <n v="9.2055234606498504E-2"/>
    <n v="5212.7904594622896"/>
    <x v="3"/>
    <n v="2.0535213606879699E-2"/>
    <s v="Indexed"/>
    <n v="2754"/>
    <n v="10"/>
    <n v="4.7500000000000001E-2"/>
    <n v="0.01"/>
    <n v="0"/>
    <s v="Simple"/>
    <n v="0.1"/>
    <n v="10"/>
    <n v="5"/>
    <x v="4"/>
  </r>
  <r>
    <s v="Q"/>
    <x v="4"/>
    <s v="Male"/>
    <n v="2647.9565401749701"/>
    <n v="3.5970437659980502E-2"/>
    <n v="2036.88964628843"/>
    <x v="3"/>
    <n v="8.0241023124665006E-3"/>
    <s v="Fixed"/>
    <n v="2755"/>
    <n v="10"/>
    <n v="4.7500000000000001E-2"/>
    <n v="0.01"/>
    <n v="0"/>
    <s v="Simple"/>
    <n v="0.1"/>
    <n v="10"/>
    <n v="6"/>
    <x v="5"/>
  </r>
  <r>
    <s v="Q"/>
    <x v="4"/>
    <s v="Male"/>
    <n v="7943.8696205248998"/>
    <n v="0.107911312979942"/>
    <n v="6110.6689388653003"/>
    <x v="3"/>
    <n v="2.40723069373995E-2"/>
    <s v="Indexed"/>
    <n v="2756"/>
    <n v="10"/>
    <n v="4.7500000000000001E-2"/>
    <n v="0.01"/>
    <n v="0"/>
    <s v="Simple"/>
    <n v="0.1"/>
    <n v="10"/>
    <n v="6"/>
    <x v="5"/>
  </r>
  <r>
    <s v="Q"/>
    <x v="4"/>
    <s v="Male"/>
    <n v="3014.2524795705999"/>
    <n v="4.0946284148859903E-2"/>
    <n v="2318.6557535158499"/>
    <x v="3"/>
    <n v="9.1340888434982507E-3"/>
    <s v="Fixed"/>
    <n v="2757"/>
    <n v="10"/>
    <n v="4.7500000000000001E-2"/>
    <n v="0.01"/>
    <n v="0"/>
    <s v="Simple"/>
    <n v="0.1"/>
    <n v="10"/>
    <n v="7"/>
    <x v="6"/>
  </r>
  <r>
    <s v="Q"/>
    <x v="4"/>
    <s v="Male"/>
    <n v="9042.7574387118093"/>
    <n v="0.12283885244657999"/>
    <n v="6955.9672605475498"/>
    <x v="3"/>
    <n v="2.7402266530494799E-2"/>
    <s v="Indexed"/>
    <n v="2758"/>
    <n v="10"/>
    <n v="4.7500000000000001E-2"/>
    <n v="0.01"/>
    <n v="0"/>
    <s v="Simple"/>
    <n v="0.1"/>
    <n v="10"/>
    <n v="7"/>
    <x v="6"/>
  </r>
  <r>
    <s v="Q"/>
    <x v="4"/>
    <s v="Male"/>
    <n v="3331.31198395824"/>
    <n v="4.5253291822152902E-2"/>
    <n v="2562.54767996788"/>
    <x v="3"/>
    <n v="1.0094874212799801E-2"/>
    <s v="Fixed"/>
    <n v="2759"/>
    <n v="10"/>
    <n v="4.7500000000000001E-2"/>
    <n v="0.01"/>
    <n v="0"/>
    <s v="Simple"/>
    <n v="0.1"/>
    <n v="10"/>
    <n v="8"/>
    <x v="7"/>
  </r>
  <r>
    <s v="Q"/>
    <x v="4"/>
    <s v="Male"/>
    <n v="9993.9359518747297"/>
    <n v="0.13575987546645901"/>
    <n v="7687.6430399036399"/>
    <x v="3"/>
    <n v="3.0284622638399299E-2"/>
    <s v="Indexed"/>
    <n v="2760"/>
    <n v="10"/>
    <n v="4.7500000000000001E-2"/>
    <n v="0.01"/>
    <n v="0"/>
    <s v="Simple"/>
    <n v="0.1"/>
    <n v="10"/>
    <n v="8"/>
    <x v="7"/>
  </r>
  <r>
    <s v="Q"/>
    <x v="4"/>
    <s v="Male"/>
    <n v="3574.97513423588"/>
    <n v="4.8563266900715503E-2"/>
    <n v="2749.98087248914"/>
    <x v="3"/>
    <n v="1.08332466210857E-2"/>
    <s v="Fixed"/>
    <n v="2761"/>
    <n v="10"/>
    <n v="4.7500000000000001E-2"/>
    <n v="0.01"/>
    <n v="0"/>
    <s v="Simple"/>
    <n v="0.1"/>
    <n v="10"/>
    <n v="9"/>
    <x v="8"/>
  </r>
  <r>
    <s v="Q"/>
    <x v="4"/>
    <s v="Male"/>
    <n v="10724.9254027076"/>
    <n v="0.14568980070214699"/>
    <n v="8249.9426174674009"/>
    <x v="3"/>
    <n v="3.2499739863257202E-2"/>
    <s v="Indexed"/>
    <n v="2762"/>
    <n v="10"/>
    <n v="4.7500000000000001E-2"/>
    <n v="0.01"/>
    <n v="0"/>
    <s v="Simple"/>
    <n v="0.1"/>
    <n v="10"/>
    <n v="9"/>
    <x v="8"/>
  </r>
  <r>
    <s v="Q"/>
    <x v="4"/>
    <s v="Male"/>
    <n v="3727.0144878992101"/>
    <n v="5.0628603702825299E-2"/>
    <n v="2866.9342214609301"/>
    <x v="3"/>
    <n v="1.12939714520285E-2"/>
    <s v="Fixed"/>
    <n v="2763"/>
    <n v="10"/>
    <n v="4.7500000000000001E-2"/>
    <n v="0.01"/>
    <n v="0"/>
    <s v="Simple"/>
    <n v="0.1"/>
    <n v="10"/>
    <n v="10"/>
    <x v="9"/>
  </r>
  <r>
    <s v="Q"/>
    <x v="4"/>
    <s v="Male"/>
    <n v="11181.043463697601"/>
    <n v="0.15188581110847599"/>
    <n v="8600.8026643827907"/>
    <x v="3"/>
    <n v="3.38819143560855E-2"/>
    <s v="Indexed"/>
    <n v="2764"/>
    <n v="10"/>
    <n v="4.7500000000000001E-2"/>
    <n v="0.01"/>
    <n v="0"/>
    <s v="Simple"/>
    <n v="0.1"/>
    <n v="10"/>
    <n v="10"/>
    <x v="9"/>
  </r>
  <r>
    <s v="Q"/>
    <x v="4"/>
    <s v="Male"/>
    <n v="11026.1520221639"/>
    <n v="0.14978173090277"/>
    <n v="8481.6554016645496"/>
    <x v="3"/>
    <n v="3.3412546843690501E-2"/>
    <s v="Fixed"/>
    <n v="2765"/>
    <n v="10"/>
    <n v="4.7500000000000001E-2"/>
    <n v="0.01"/>
    <n v="0"/>
    <s v="Simple"/>
    <n v="0.1"/>
    <n v="10"/>
    <n v="12"/>
    <x v="10"/>
  </r>
  <r>
    <s v="Q"/>
    <x v="4"/>
    <s v="Male"/>
    <n v="33078.456066491803"/>
    <n v="0.44934519270830803"/>
    <n v="25444.9662049937"/>
    <x v="3"/>
    <n v="0.10023764053107199"/>
    <s v="Indexed"/>
    <n v="2766"/>
    <n v="10"/>
    <n v="4.7500000000000001E-2"/>
    <n v="0.01"/>
    <n v="0"/>
    <s v="Simple"/>
    <n v="0.1"/>
    <n v="10"/>
    <n v="12"/>
    <x v="10"/>
  </r>
  <r>
    <s v="Q"/>
    <x v="4"/>
    <s v="Male"/>
    <n v="9862.7014727452897"/>
    <n v="0.133977156762906"/>
    <n v="7586.6934405733"/>
    <x v="3"/>
    <n v="2.9886942815682702E-2"/>
    <s v="Fixed"/>
    <n v="2767"/>
    <n v="10"/>
    <n v="4.7500000000000001E-2"/>
    <n v="0.01"/>
    <n v="0"/>
    <s v="Simple"/>
    <n v="0.1"/>
    <n v="10"/>
    <n v="15"/>
    <x v="11"/>
  </r>
  <r>
    <s v="Q"/>
    <x v="4"/>
    <s v="Male"/>
    <n v="29588.1044182359"/>
    <n v="0.40193147028871701"/>
    <n v="22760.080321719899"/>
    <x v="3"/>
    <n v="8.9660828447048202E-2"/>
    <s v="Indexed"/>
    <n v="2768"/>
    <n v="10"/>
    <n v="4.7500000000000001E-2"/>
    <n v="0.01"/>
    <n v="0"/>
    <s v="Simple"/>
    <n v="0.1"/>
    <n v="10"/>
    <n v="15"/>
    <x v="11"/>
  </r>
  <r>
    <s v="Q"/>
    <x v="4"/>
    <s v="Male"/>
    <n v="12745.368798548499"/>
    <n v="0.173135958564998"/>
    <n v="9804.1298450372797"/>
    <x v="3"/>
    <n v="3.8622289187160798E-2"/>
    <s v="Fixed"/>
    <n v="2769"/>
    <n v="10"/>
    <n v="4.7500000000000001E-2"/>
    <n v="0.01"/>
    <n v="0"/>
    <s v="Simple"/>
    <n v="0.1"/>
    <n v="10"/>
    <n v="20"/>
    <x v="12"/>
  </r>
  <r>
    <s v="Q"/>
    <x v="4"/>
    <s v="Male"/>
    <n v="38236.106395645402"/>
    <n v="0.51940787569499403"/>
    <n v="29412.389535111899"/>
    <x v="3"/>
    <n v="0.115866867561482"/>
    <s v="Indexed"/>
    <n v="2770"/>
    <n v="10"/>
    <n v="4.7500000000000001E-2"/>
    <n v="0.01"/>
    <n v="0"/>
    <s v="Simple"/>
    <n v="0.1"/>
    <n v="10"/>
    <n v="20"/>
    <x v="12"/>
  </r>
  <r>
    <s v="Q"/>
    <x v="4"/>
    <s v="Male"/>
    <n v="18341.955451806902"/>
    <n v="0.24916125137679401"/>
    <n v="14109.196501389901"/>
    <x v="3"/>
    <n v="5.5581624895654998E-2"/>
    <s v="Fixed"/>
    <n v="2771"/>
    <n v="10"/>
    <n v="4.7500000000000001E-2"/>
    <n v="0.01"/>
    <n v="0"/>
    <s v="Simple"/>
    <n v="0.1"/>
    <n v="10"/>
    <n v="99"/>
    <x v="13"/>
  </r>
  <r>
    <s v="Q"/>
    <x v="4"/>
    <s v="Male"/>
    <n v="55025.866355420701"/>
    <n v="0.74748375413038104"/>
    <n v="42327.589504169802"/>
    <x v="3"/>
    <n v="0.166744874686965"/>
    <s v="Indexed"/>
    <n v="2772"/>
    <n v="10"/>
    <n v="4.7500000000000001E-2"/>
    <n v="0.01"/>
    <n v="0"/>
    <s v="Simple"/>
    <n v="0.1"/>
    <n v="10"/>
    <n v="99"/>
    <x v="13"/>
  </r>
  <r>
    <s v="Q"/>
    <x v="4"/>
    <s v="Male"/>
    <n v="22195.529782718"/>
    <n v="3.1865581625108698E-2"/>
    <n v="17073.484448244599"/>
    <x v="4"/>
    <n v="4.2435064994672297E-2"/>
    <s v="Fixed"/>
    <n v="2773"/>
    <n v="10"/>
    <n v="4.7500000000000001E-2"/>
    <n v="0.01"/>
    <n v="0"/>
    <s v="Simple"/>
    <n v="0.1"/>
    <n v="10"/>
    <n v="1"/>
    <x v="0"/>
  </r>
  <r>
    <s v="Q"/>
    <x v="4"/>
    <s v="Male"/>
    <n v="66586.589348154099"/>
    <n v="9.5596744875326198E-2"/>
    <n v="51220.453344733898"/>
    <x v="4"/>
    <n v="0.12730519498401699"/>
    <s v="Indexed"/>
    <n v="2774"/>
    <n v="10"/>
    <n v="4.7500000000000001E-2"/>
    <n v="0.01"/>
    <n v="0"/>
    <s v="Simple"/>
    <n v="0.1"/>
    <n v="10"/>
    <n v="1"/>
    <x v="0"/>
  </r>
  <r>
    <s v="Q"/>
    <x v="4"/>
    <s v="Male"/>
    <n v="8931.7369402674904"/>
    <n v="1.28230772281769E-2"/>
    <n v="6870.5668771288401"/>
    <x v="4"/>
    <n v="1.7076359126632801E-2"/>
    <s v="Fixed"/>
    <n v="2775"/>
    <n v="10"/>
    <n v="4.7500000000000001E-2"/>
    <n v="0.01"/>
    <n v="0"/>
    <s v="Simple"/>
    <n v="0.1"/>
    <n v="10"/>
    <n v="2"/>
    <x v="1"/>
  </r>
  <r>
    <s v="Q"/>
    <x v="4"/>
    <s v="Male"/>
    <n v="26795.210820802498"/>
    <n v="3.8469231684530501E-2"/>
    <n v="20611.700631386499"/>
    <x v="4"/>
    <n v="5.1229077379898298E-2"/>
    <s v="Indexed"/>
    <n v="2776"/>
    <n v="10"/>
    <n v="4.7500000000000001E-2"/>
    <n v="0.01"/>
    <n v="0"/>
    <s v="Simple"/>
    <n v="0.1"/>
    <n v="10"/>
    <n v="2"/>
    <x v="1"/>
  </r>
  <r>
    <s v="Q"/>
    <x v="4"/>
    <s v="Male"/>
    <n v="3759.77819286973"/>
    <n v="5.3978219970437199E-3"/>
    <n v="2892.1370714382601"/>
    <x v="4"/>
    <n v="7.1882236442134999E-3"/>
    <s v="Fixed"/>
    <n v="2777"/>
    <n v="10"/>
    <n v="4.7500000000000001E-2"/>
    <n v="0.01"/>
    <n v="0"/>
    <s v="Simple"/>
    <n v="0.1"/>
    <n v="10"/>
    <n v="3"/>
    <x v="2"/>
  </r>
  <r>
    <s v="Q"/>
    <x v="4"/>
    <s v="Male"/>
    <n v="11279.3345786092"/>
    <n v="1.6193465991131101E-2"/>
    <n v="8676.4112143147704"/>
    <x v="4"/>
    <n v="2.1564670932640501E-2"/>
    <s v="Indexed"/>
    <n v="2778"/>
    <n v="10"/>
    <n v="4.7500000000000001E-2"/>
    <n v="0.01"/>
    <n v="0"/>
    <s v="Simple"/>
    <n v="0.1"/>
    <n v="10"/>
    <n v="3"/>
    <x v="2"/>
  </r>
  <r>
    <s v="Q"/>
    <x v="4"/>
    <s v="Male"/>
    <n v="4449.6584624970701"/>
    <n v="6.3882663008547804E-3"/>
    <n v="3422.8142019208199"/>
    <x v="4"/>
    <n v="8.5071880648317499E-3"/>
    <s v="Fixed"/>
    <n v="2779"/>
    <n v="10"/>
    <n v="4.7500000000000001E-2"/>
    <n v="0.01"/>
    <n v="0"/>
    <s v="Simple"/>
    <n v="0.1"/>
    <n v="10"/>
    <n v="4"/>
    <x v="3"/>
  </r>
  <r>
    <s v="Q"/>
    <x v="4"/>
    <s v="Male"/>
    <n v="13348.9753874912"/>
    <n v="1.9164798902564301E-2"/>
    <n v="10268.442605762501"/>
    <x v="4"/>
    <n v="2.5521564194495298E-2"/>
    <s v="Indexed"/>
    <n v="2780"/>
    <n v="10"/>
    <n v="4.7500000000000001E-2"/>
    <n v="0.01"/>
    <n v="0"/>
    <s v="Simple"/>
    <n v="0.1"/>
    <n v="10"/>
    <n v="4"/>
    <x v="3"/>
  </r>
  <r>
    <s v="Q"/>
    <x v="4"/>
    <s v="Male"/>
    <n v="5229.4199660296399"/>
    <n v="7.5077509034832601E-3"/>
    <n v="4022.6307430997199"/>
    <x v="4"/>
    <n v="9.9979941148189994E-3"/>
    <s v="Fixed"/>
    <n v="2781"/>
    <n v="10"/>
    <n v="4.7500000000000001E-2"/>
    <n v="0.01"/>
    <n v="0"/>
    <s v="Simple"/>
    <n v="0.1"/>
    <n v="10"/>
    <n v="5"/>
    <x v="4"/>
  </r>
  <r>
    <s v="Q"/>
    <x v="4"/>
    <s v="Male"/>
    <n v="15688.2598980889"/>
    <n v="2.25232527104498E-2"/>
    <n v="12067.892229299199"/>
    <x v="4"/>
    <n v="2.9993982344457E-2"/>
    <s v="Indexed"/>
    <n v="2782"/>
    <n v="10"/>
    <n v="4.7500000000000001E-2"/>
    <n v="0.01"/>
    <n v="0"/>
    <s v="Simple"/>
    <n v="0.1"/>
    <n v="10"/>
    <n v="5"/>
    <x v="4"/>
  </r>
  <r>
    <s v="Q"/>
    <x v="4"/>
    <s v="Male"/>
    <n v="5938.1605090455396"/>
    <n v="8.5252724425312603E-3"/>
    <n v="4567.8157761888797"/>
    <x v="4"/>
    <n v="1.1353017009143301E-2"/>
    <s v="Fixed"/>
    <n v="2783"/>
    <n v="10"/>
    <n v="4.7500000000000001E-2"/>
    <n v="0.01"/>
    <n v="0"/>
    <s v="Simple"/>
    <n v="0.1"/>
    <n v="10"/>
    <n v="6"/>
    <x v="5"/>
  </r>
  <r>
    <s v="Q"/>
    <x v="4"/>
    <s v="Male"/>
    <n v="17814.481527136599"/>
    <n v="2.55758173275938E-2"/>
    <n v="13703.447328566601"/>
    <x v="4"/>
    <n v="3.4059051027429801E-2"/>
    <s v="Indexed"/>
    <n v="2784"/>
    <n v="10"/>
    <n v="4.7500000000000001E-2"/>
    <n v="0.01"/>
    <n v="0"/>
    <s v="Simple"/>
    <n v="0.1"/>
    <n v="10"/>
    <n v="6"/>
    <x v="5"/>
  </r>
  <r>
    <s v="Q"/>
    <x v="4"/>
    <s v="Male"/>
    <n v="6510.3057599144504"/>
    <n v="9.3466874468794495E-3"/>
    <n v="5007.9275076265003"/>
    <x v="4"/>
    <n v="1.24468868624287E-2"/>
    <s v="Fixed"/>
    <n v="2785"/>
    <n v="10"/>
    <n v="4.7500000000000001E-2"/>
    <n v="0.01"/>
    <n v="0"/>
    <s v="Simple"/>
    <n v="0.1"/>
    <n v="10"/>
    <n v="7"/>
    <x v="6"/>
  </r>
  <r>
    <s v="Q"/>
    <x v="4"/>
    <s v="Male"/>
    <n v="19530.9172797434"/>
    <n v="2.80400623406383E-2"/>
    <n v="15023.782522879501"/>
    <x v="4"/>
    <n v="3.7340660587286197E-2"/>
    <s v="Indexed"/>
    <n v="2786"/>
    <n v="10"/>
    <n v="4.7500000000000001E-2"/>
    <n v="0.01"/>
    <n v="0"/>
    <s v="Simple"/>
    <n v="0.1"/>
    <n v="10"/>
    <n v="7"/>
    <x v="6"/>
  </r>
  <r>
    <s v="Q"/>
    <x v="4"/>
    <s v="Male"/>
    <n v="6889.5078321279998"/>
    <n v="9.89109862799664E-3"/>
    <n v="5299.6214093292301"/>
    <x v="4"/>
    <n v="1.31718735934517E-2"/>
    <s v="Fixed"/>
    <n v="2787"/>
    <n v="10"/>
    <n v="4.7500000000000001E-2"/>
    <n v="0.01"/>
    <n v="0"/>
    <s v="Simple"/>
    <n v="0.1"/>
    <n v="10"/>
    <n v="8"/>
    <x v="7"/>
  </r>
  <r>
    <s v="Q"/>
    <x v="4"/>
    <s v="Male"/>
    <n v="20668.523496384001"/>
    <n v="2.9673295883989901E-2"/>
    <n v="15898.8642279877"/>
    <x v="4"/>
    <n v="3.9515620780355198E-2"/>
    <s v="Indexed"/>
    <n v="2788"/>
    <n v="10"/>
    <n v="4.7500000000000001E-2"/>
    <n v="0.01"/>
    <n v="0"/>
    <s v="Simple"/>
    <n v="0.1"/>
    <n v="10"/>
    <n v="8"/>
    <x v="7"/>
  </r>
  <r>
    <s v="Q"/>
    <x v="4"/>
    <s v="Male"/>
    <n v="7039.5093245947201"/>
    <n v="1.0106452118040701E-2"/>
    <n v="5415.0071727651703"/>
    <x v="4"/>
    <n v="1.34586576055675E-2"/>
    <s v="Fixed"/>
    <n v="2789"/>
    <n v="10"/>
    <n v="4.7500000000000001E-2"/>
    <n v="0.01"/>
    <n v="0"/>
    <s v="Simple"/>
    <n v="0.1"/>
    <n v="10"/>
    <n v="9"/>
    <x v="8"/>
  </r>
  <r>
    <s v="Q"/>
    <x v="4"/>
    <s v="Male"/>
    <n v="21118.527973784199"/>
    <n v="3.0319356354122199E-2"/>
    <n v="16245.0215182955"/>
    <x v="4"/>
    <n v="4.03759728167025E-2"/>
    <s v="Indexed"/>
    <n v="2790"/>
    <n v="10"/>
    <n v="4.7500000000000001E-2"/>
    <n v="0.01"/>
    <n v="0"/>
    <s v="Simple"/>
    <n v="0.1"/>
    <n v="10"/>
    <n v="9"/>
    <x v="8"/>
  </r>
  <r>
    <s v="Q"/>
    <x v="4"/>
    <s v="Male"/>
    <n v="6951.1668519606001"/>
    <n v="9.9796209813098596E-3"/>
    <n v="5347.05142458508"/>
    <x v="4"/>
    <n v="1.3289757894467199E-2"/>
    <s v="Fixed"/>
    <n v="2791"/>
    <n v="10"/>
    <n v="4.7500000000000001E-2"/>
    <n v="0.01"/>
    <n v="0"/>
    <s v="Simple"/>
    <n v="0.1"/>
    <n v="10"/>
    <n v="10"/>
    <x v="9"/>
  </r>
  <r>
    <s v="Q"/>
    <x v="4"/>
    <s v="Male"/>
    <n v="20853.500555881801"/>
    <n v="2.9938862943929601E-2"/>
    <n v="16041.154273755201"/>
    <x v="4"/>
    <n v="3.98692736834017E-2"/>
    <s v="Indexed"/>
    <n v="2792"/>
    <n v="10"/>
    <n v="4.7500000000000001E-2"/>
    <n v="0.01"/>
    <n v="0"/>
    <s v="Simple"/>
    <n v="0.1"/>
    <n v="10"/>
    <n v="10"/>
    <x v="9"/>
  </r>
  <r>
    <s v="Q"/>
    <x v="4"/>
    <s v="Male"/>
    <n v="15546.758683776599"/>
    <n v="2.2320102862761499E-2"/>
    <n v="11959.0451413666"/>
    <x v="4"/>
    <n v="2.97234497964643E-2"/>
    <s v="Fixed"/>
    <n v="2793"/>
    <n v="10"/>
    <n v="4.7500000000000001E-2"/>
    <n v="0.01"/>
    <n v="0"/>
    <s v="Simple"/>
    <n v="0.1"/>
    <n v="10"/>
    <n v="12"/>
    <x v="10"/>
  </r>
  <r>
    <s v="Q"/>
    <x v="4"/>
    <s v="Male"/>
    <n v="46640.2760513299"/>
    <n v="6.6960308588284403E-2"/>
    <n v="35877.135424099899"/>
    <x v="4"/>
    <n v="8.9170349389392806E-2"/>
    <s v="Indexed"/>
    <n v="2794"/>
    <n v="10"/>
    <n v="4.7500000000000001E-2"/>
    <n v="0.01"/>
    <n v="0"/>
    <s v="Simple"/>
    <n v="0.1"/>
    <n v="10"/>
    <n v="12"/>
    <x v="10"/>
  </r>
  <r>
    <s v="Q"/>
    <x v="4"/>
    <s v="Male"/>
    <n v="14392.877136654"/>
    <n v="2.0663503223757901E-2"/>
    <n v="11071.4439512723"/>
    <x v="4"/>
    <n v="2.75173732158355E-2"/>
    <s v="Fixed"/>
    <n v="2795"/>
    <n v="10"/>
    <n v="4.7500000000000001E-2"/>
    <n v="0.01"/>
    <n v="0"/>
    <s v="Simple"/>
    <n v="0.1"/>
    <n v="10"/>
    <n v="15"/>
    <x v="11"/>
  </r>
  <r>
    <s v="Q"/>
    <x v="4"/>
    <s v="Male"/>
    <n v="43178.631409961898"/>
    <n v="6.1990509671273702E-2"/>
    <n v="33214.331853816897"/>
    <x v="4"/>
    <n v="8.25521196475065E-2"/>
    <s v="Indexed"/>
    <n v="2796"/>
    <n v="10"/>
    <n v="4.7500000000000001E-2"/>
    <n v="0.01"/>
    <n v="0"/>
    <s v="Simple"/>
    <n v="0.1"/>
    <n v="10"/>
    <n v="15"/>
    <x v="11"/>
  </r>
  <r>
    <s v="Q"/>
    <x v="4"/>
    <s v="Male"/>
    <n v="13867.9317088031"/>
    <n v="1.9909851855952499E-2"/>
    <n v="10667.639776002399"/>
    <x v="4"/>
    <n v="2.65137434954557E-2"/>
    <s v="Fixed"/>
    <n v="2797"/>
    <n v="10"/>
    <n v="4.7500000000000001E-2"/>
    <n v="0.01"/>
    <n v="0"/>
    <s v="Simple"/>
    <n v="0.1"/>
    <n v="10"/>
    <n v="20"/>
    <x v="12"/>
  </r>
  <r>
    <s v="Q"/>
    <x v="4"/>
    <s v="Male"/>
    <n v="41603.795126409197"/>
    <n v="5.9729555567857501E-2"/>
    <n v="32002.919328007101"/>
    <x v="4"/>
    <n v="7.9541230486367201E-2"/>
    <s v="Indexed"/>
    <n v="2798"/>
    <n v="10"/>
    <n v="4.7500000000000001E-2"/>
    <n v="0.01"/>
    <n v="0"/>
    <s v="Simple"/>
    <n v="0.1"/>
    <n v="10"/>
    <n v="20"/>
    <x v="12"/>
  </r>
  <r>
    <s v="Q"/>
    <x v="4"/>
    <s v="Male"/>
    <n v="9059.3873008165101"/>
    <n v="1.30063417423997E-2"/>
    <n v="6968.7594621665503"/>
    <x v="4"/>
    <n v="1.73204105820167E-2"/>
    <s v="Fixed"/>
    <n v="2799"/>
    <n v="10"/>
    <n v="4.7500000000000001E-2"/>
    <n v="0.01"/>
    <n v="0"/>
    <s v="Simple"/>
    <n v="0.1"/>
    <n v="10"/>
    <n v="99"/>
    <x v="13"/>
  </r>
  <r>
    <s v="Q"/>
    <x v="4"/>
    <s v="Male"/>
    <n v="27178.161902449501"/>
    <n v="3.9019025227199203E-2"/>
    <n v="20906.278386499602"/>
    <x v="4"/>
    <n v="5.1961231746050301E-2"/>
    <s v="Indexed"/>
    <n v="2800"/>
    <n v="10"/>
    <n v="4.7500000000000001E-2"/>
    <n v="0.01"/>
    <n v="0"/>
    <s v="Simple"/>
    <n v="0.1"/>
    <n v="10"/>
    <n v="99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C816B4-39F3-4FEA-8552-B62E399A4BEA}" name="PivotTable2" cacheId="4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B42:G48" firstHeaderRow="1" firstDataRow="2" firstDataCol="1"/>
  <pivotFields count="19"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showAll="0"/>
    <pivotField axis="axisRow" showAll="0">
      <items count="6">
        <item x="0"/>
        <item x="3"/>
        <item x="1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5">
    <i>
      <x/>
    </i>
    <i>
      <x v="1"/>
    </i>
    <i>
      <x v="2"/>
    </i>
    <i>
      <x v="3"/>
    </i>
    <i>
      <x v="4"/>
    </i>
  </colItems>
  <dataFields count="1">
    <dataField name="Sum of InitialPremium" fld="5" baseField="0" baseItem="0" numFmtId="165"/>
  </dataFields>
  <formats count="1">
    <format dxfId="0">
      <pivotArea outline="0" collapsedLevelsAreSubtotals="1" fieldPosition="0"/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1E9549-C40E-4D50-8F63-6DBBF05EADD8}" name="PivotTable1" cacheId="4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B5:P36" firstHeaderRow="1" firstDataRow="2" firstDataCol="1"/>
  <pivotFields count="19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showAll="0"/>
    <pivotField axis="axisRow" showAll="0">
      <items count="6">
        <item x="0"/>
        <item x="3"/>
        <item x="1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6"/>
    <field x="1"/>
  </rowFields>
  <rowItems count="30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</rowItems>
  <colFields count="1">
    <field x="18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Wait periods" fld="5" showDataAs="percentOfRow" baseField="0" baseItem="0" numFmtId="1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E4F02-E586-4672-9518-F3A910F7D6F7}">
  <sheetPr codeName="Sheet12">
    <tabColor theme="6"/>
  </sheetPr>
  <dimension ref="D6:ACS123"/>
  <sheetViews>
    <sheetView showGridLines="0" tabSelected="1" workbookViewId="0">
      <selection activeCell="D16" sqref="D16"/>
    </sheetView>
  </sheetViews>
  <sheetFormatPr defaultRowHeight="14.5" x14ac:dyDescent="0.35"/>
  <cols>
    <col min="4" max="4" width="27" bestFit="1" customWidth="1"/>
    <col min="5" max="5" width="15.81640625" bestFit="1" customWidth="1"/>
    <col min="6" max="6" width="12.81640625" bestFit="1" customWidth="1"/>
    <col min="7" max="7" width="14.36328125" bestFit="1" customWidth="1"/>
    <col min="8" max="8" width="13.36328125" bestFit="1" customWidth="1"/>
    <col min="9" max="17" width="11.1796875" bestFit="1" customWidth="1"/>
    <col min="18" max="18" width="10.81640625" bestFit="1" customWidth="1"/>
    <col min="19" max="29" width="11.1796875" bestFit="1" customWidth="1"/>
    <col min="30" max="30" width="10.81640625" bestFit="1" customWidth="1"/>
    <col min="31" max="41" width="11.1796875" bestFit="1" customWidth="1"/>
    <col min="42" max="42" width="10.1796875" bestFit="1" customWidth="1"/>
    <col min="43" max="125" width="11.1796875" bestFit="1" customWidth="1"/>
    <col min="126" max="128" width="12.81640625" bestFit="1" customWidth="1"/>
    <col min="129" max="422" width="11.1796875" bestFit="1" customWidth="1"/>
    <col min="423" max="529" width="10.1796875" bestFit="1" customWidth="1"/>
    <col min="530" max="595" width="9.1796875" bestFit="1" customWidth="1"/>
    <col min="596" max="605" width="9" bestFit="1" customWidth="1"/>
  </cols>
  <sheetData>
    <row r="6" spans="4:773" x14ac:dyDescent="0.35">
      <c r="D6" s="49" t="s">
        <v>153</v>
      </c>
      <c r="E6" s="50">
        <v>1</v>
      </c>
      <c r="F6" s="50">
        <f>E6+1</f>
        <v>2</v>
      </c>
      <c r="G6" s="50">
        <f t="shared" ref="G6:BR6" si="0">F6+1</f>
        <v>3</v>
      </c>
      <c r="H6" s="50">
        <f t="shared" si="0"/>
        <v>4</v>
      </c>
      <c r="I6" s="50">
        <f t="shared" si="0"/>
        <v>5</v>
      </c>
      <c r="J6" s="50">
        <f t="shared" si="0"/>
        <v>6</v>
      </c>
      <c r="K6" s="50">
        <f t="shared" si="0"/>
        <v>7</v>
      </c>
      <c r="L6" s="50">
        <f t="shared" si="0"/>
        <v>8</v>
      </c>
      <c r="M6" s="50">
        <f t="shared" si="0"/>
        <v>9</v>
      </c>
      <c r="N6" s="50">
        <f t="shared" si="0"/>
        <v>10</v>
      </c>
      <c r="O6" s="50">
        <f t="shared" si="0"/>
        <v>11</v>
      </c>
      <c r="P6" s="50">
        <f t="shared" si="0"/>
        <v>12</v>
      </c>
      <c r="Q6" s="50">
        <f t="shared" si="0"/>
        <v>13</v>
      </c>
      <c r="R6" s="50">
        <f t="shared" si="0"/>
        <v>14</v>
      </c>
      <c r="S6" s="50">
        <f t="shared" si="0"/>
        <v>15</v>
      </c>
      <c r="T6" s="50">
        <f t="shared" si="0"/>
        <v>16</v>
      </c>
      <c r="U6" s="50">
        <f t="shared" si="0"/>
        <v>17</v>
      </c>
      <c r="V6" s="50">
        <f t="shared" si="0"/>
        <v>18</v>
      </c>
      <c r="W6" s="50">
        <f t="shared" si="0"/>
        <v>19</v>
      </c>
      <c r="X6" s="50">
        <f t="shared" si="0"/>
        <v>20</v>
      </c>
      <c r="Y6" s="50">
        <f t="shared" si="0"/>
        <v>21</v>
      </c>
      <c r="Z6" s="50">
        <f t="shared" si="0"/>
        <v>22</v>
      </c>
      <c r="AA6" s="50">
        <f t="shared" si="0"/>
        <v>23</v>
      </c>
      <c r="AB6" s="50">
        <f t="shared" si="0"/>
        <v>24</v>
      </c>
      <c r="AC6" s="50">
        <f t="shared" si="0"/>
        <v>25</v>
      </c>
      <c r="AD6" s="50">
        <f t="shared" si="0"/>
        <v>26</v>
      </c>
      <c r="AE6" s="50">
        <f t="shared" si="0"/>
        <v>27</v>
      </c>
      <c r="AF6" s="50">
        <f t="shared" si="0"/>
        <v>28</v>
      </c>
      <c r="AG6" s="50">
        <f t="shared" si="0"/>
        <v>29</v>
      </c>
      <c r="AH6" s="50">
        <f t="shared" si="0"/>
        <v>30</v>
      </c>
      <c r="AI6" s="50">
        <f t="shared" si="0"/>
        <v>31</v>
      </c>
      <c r="AJ6" s="50">
        <f t="shared" si="0"/>
        <v>32</v>
      </c>
      <c r="AK6" s="50">
        <f t="shared" si="0"/>
        <v>33</v>
      </c>
      <c r="AL6" s="50">
        <f t="shared" si="0"/>
        <v>34</v>
      </c>
      <c r="AM6" s="50">
        <f t="shared" si="0"/>
        <v>35</v>
      </c>
      <c r="AN6" s="50">
        <f t="shared" si="0"/>
        <v>36</v>
      </c>
      <c r="AO6" s="50">
        <f t="shared" si="0"/>
        <v>37</v>
      </c>
      <c r="AP6" s="50">
        <f t="shared" si="0"/>
        <v>38</v>
      </c>
      <c r="AQ6" s="50">
        <f t="shared" si="0"/>
        <v>39</v>
      </c>
      <c r="AR6" s="50">
        <f t="shared" si="0"/>
        <v>40</v>
      </c>
      <c r="AS6" s="50">
        <f t="shared" si="0"/>
        <v>41</v>
      </c>
      <c r="AT6" s="50">
        <f t="shared" si="0"/>
        <v>42</v>
      </c>
      <c r="AU6" s="50">
        <f t="shared" si="0"/>
        <v>43</v>
      </c>
      <c r="AV6" s="50">
        <f t="shared" si="0"/>
        <v>44</v>
      </c>
      <c r="AW6" s="50">
        <f t="shared" si="0"/>
        <v>45</v>
      </c>
      <c r="AX6" s="50">
        <f t="shared" si="0"/>
        <v>46</v>
      </c>
      <c r="AY6" s="50">
        <f t="shared" si="0"/>
        <v>47</v>
      </c>
      <c r="AZ6" s="50">
        <f t="shared" si="0"/>
        <v>48</v>
      </c>
      <c r="BA6" s="50">
        <f t="shared" si="0"/>
        <v>49</v>
      </c>
      <c r="BB6" s="50">
        <f t="shared" si="0"/>
        <v>50</v>
      </c>
      <c r="BC6" s="50">
        <f t="shared" si="0"/>
        <v>51</v>
      </c>
      <c r="BD6" s="50">
        <f t="shared" si="0"/>
        <v>52</v>
      </c>
      <c r="BE6" s="50">
        <f t="shared" si="0"/>
        <v>53</v>
      </c>
      <c r="BF6" s="50">
        <f t="shared" si="0"/>
        <v>54</v>
      </c>
      <c r="BG6" s="50">
        <f t="shared" si="0"/>
        <v>55</v>
      </c>
      <c r="BH6" s="50">
        <f t="shared" si="0"/>
        <v>56</v>
      </c>
      <c r="BI6" s="50">
        <f t="shared" si="0"/>
        <v>57</v>
      </c>
      <c r="BJ6" s="50">
        <f t="shared" si="0"/>
        <v>58</v>
      </c>
      <c r="BK6" s="50">
        <f t="shared" si="0"/>
        <v>59</v>
      </c>
      <c r="BL6" s="50">
        <f t="shared" si="0"/>
        <v>60</v>
      </c>
      <c r="BM6" s="50">
        <f t="shared" si="0"/>
        <v>61</v>
      </c>
      <c r="BN6" s="50">
        <f t="shared" si="0"/>
        <v>62</v>
      </c>
      <c r="BO6" s="50">
        <f t="shared" si="0"/>
        <v>63</v>
      </c>
      <c r="BP6" s="50">
        <f t="shared" si="0"/>
        <v>64</v>
      </c>
      <c r="BQ6" s="50">
        <f t="shared" si="0"/>
        <v>65</v>
      </c>
      <c r="BR6" s="50">
        <f t="shared" si="0"/>
        <v>66</v>
      </c>
      <c r="BS6" s="50">
        <f t="shared" ref="BS6:ED6" si="1">BR6+1</f>
        <v>67</v>
      </c>
      <c r="BT6" s="50">
        <f t="shared" si="1"/>
        <v>68</v>
      </c>
      <c r="BU6" s="50">
        <f t="shared" si="1"/>
        <v>69</v>
      </c>
      <c r="BV6" s="50">
        <f t="shared" si="1"/>
        <v>70</v>
      </c>
      <c r="BW6" s="50">
        <f t="shared" si="1"/>
        <v>71</v>
      </c>
      <c r="BX6" s="50">
        <f t="shared" si="1"/>
        <v>72</v>
      </c>
      <c r="BY6" s="50">
        <f t="shared" si="1"/>
        <v>73</v>
      </c>
      <c r="BZ6" s="50">
        <f t="shared" si="1"/>
        <v>74</v>
      </c>
      <c r="CA6" s="50">
        <f t="shared" si="1"/>
        <v>75</v>
      </c>
      <c r="CB6" s="50">
        <f t="shared" si="1"/>
        <v>76</v>
      </c>
      <c r="CC6" s="50">
        <f t="shared" si="1"/>
        <v>77</v>
      </c>
      <c r="CD6" s="50">
        <f t="shared" si="1"/>
        <v>78</v>
      </c>
      <c r="CE6" s="50">
        <f t="shared" si="1"/>
        <v>79</v>
      </c>
      <c r="CF6" s="50">
        <f t="shared" si="1"/>
        <v>80</v>
      </c>
      <c r="CG6" s="50">
        <f t="shared" si="1"/>
        <v>81</v>
      </c>
      <c r="CH6" s="50">
        <f t="shared" si="1"/>
        <v>82</v>
      </c>
      <c r="CI6" s="50">
        <f t="shared" si="1"/>
        <v>83</v>
      </c>
      <c r="CJ6" s="50">
        <f t="shared" si="1"/>
        <v>84</v>
      </c>
      <c r="CK6" s="50">
        <f t="shared" si="1"/>
        <v>85</v>
      </c>
      <c r="CL6" s="50">
        <f t="shared" si="1"/>
        <v>86</v>
      </c>
      <c r="CM6" s="50">
        <f t="shared" si="1"/>
        <v>87</v>
      </c>
      <c r="CN6" s="50">
        <f t="shared" si="1"/>
        <v>88</v>
      </c>
      <c r="CO6" s="50">
        <f t="shared" si="1"/>
        <v>89</v>
      </c>
      <c r="CP6" s="50">
        <f t="shared" si="1"/>
        <v>90</v>
      </c>
      <c r="CQ6" s="50">
        <f t="shared" si="1"/>
        <v>91</v>
      </c>
      <c r="CR6" s="50">
        <f t="shared" si="1"/>
        <v>92</v>
      </c>
      <c r="CS6" s="50">
        <f t="shared" si="1"/>
        <v>93</v>
      </c>
      <c r="CT6" s="50">
        <f t="shared" si="1"/>
        <v>94</v>
      </c>
      <c r="CU6" s="50">
        <f t="shared" si="1"/>
        <v>95</v>
      </c>
      <c r="CV6" s="50">
        <f t="shared" si="1"/>
        <v>96</v>
      </c>
      <c r="CW6" s="50">
        <f t="shared" si="1"/>
        <v>97</v>
      </c>
      <c r="CX6" s="50">
        <f t="shared" si="1"/>
        <v>98</v>
      </c>
      <c r="CY6" s="50">
        <f t="shared" si="1"/>
        <v>99</v>
      </c>
      <c r="CZ6" s="50">
        <f t="shared" si="1"/>
        <v>100</v>
      </c>
      <c r="DA6" s="50">
        <f t="shared" si="1"/>
        <v>101</v>
      </c>
      <c r="DB6" s="50">
        <f t="shared" si="1"/>
        <v>102</v>
      </c>
      <c r="DC6" s="50">
        <f t="shared" si="1"/>
        <v>103</v>
      </c>
      <c r="DD6" s="50">
        <f t="shared" si="1"/>
        <v>104</v>
      </c>
      <c r="DE6" s="50">
        <f t="shared" si="1"/>
        <v>105</v>
      </c>
      <c r="DF6" s="50">
        <f t="shared" si="1"/>
        <v>106</v>
      </c>
      <c r="DG6" s="50">
        <f t="shared" si="1"/>
        <v>107</v>
      </c>
      <c r="DH6" s="50">
        <f t="shared" si="1"/>
        <v>108</v>
      </c>
      <c r="DI6" s="50">
        <f t="shared" si="1"/>
        <v>109</v>
      </c>
      <c r="DJ6" s="50">
        <f t="shared" si="1"/>
        <v>110</v>
      </c>
      <c r="DK6" s="50">
        <f t="shared" si="1"/>
        <v>111</v>
      </c>
      <c r="DL6" s="50">
        <f t="shared" si="1"/>
        <v>112</v>
      </c>
      <c r="DM6" s="50">
        <f t="shared" si="1"/>
        <v>113</v>
      </c>
      <c r="DN6" s="50">
        <f t="shared" si="1"/>
        <v>114</v>
      </c>
      <c r="DO6" s="50">
        <f t="shared" si="1"/>
        <v>115</v>
      </c>
      <c r="DP6" s="50">
        <f t="shared" si="1"/>
        <v>116</v>
      </c>
      <c r="DQ6" s="50">
        <f t="shared" si="1"/>
        <v>117</v>
      </c>
      <c r="DR6" s="50">
        <f t="shared" si="1"/>
        <v>118</v>
      </c>
      <c r="DS6" s="50">
        <f t="shared" si="1"/>
        <v>119</v>
      </c>
      <c r="DT6" s="50">
        <f t="shared" si="1"/>
        <v>120</v>
      </c>
      <c r="DU6" s="50">
        <f t="shared" si="1"/>
        <v>121</v>
      </c>
      <c r="DV6" s="50">
        <f t="shared" si="1"/>
        <v>122</v>
      </c>
      <c r="DW6" s="50">
        <f t="shared" si="1"/>
        <v>123</v>
      </c>
      <c r="DX6" s="50">
        <f t="shared" si="1"/>
        <v>124</v>
      </c>
      <c r="DY6" s="50">
        <f t="shared" si="1"/>
        <v>125</v>
      </c>
      <c r="DZ6" s="50">
        <f t="shared" si="1"/>
        <v>126</v>
      </c>
      <c r="EA6" s="50">
        <f t="shared" si="1"/>
        <v>127</v>
      </c>
      <c r="EB6" s="50">
        <f t="shared" si="1"/>
        <v>128</v>
      </c>
      <c r="EC6" s="50">
        <f t="shared" si="1"/>
        <v>129</v>
      </c>
      <c r="ED6" s="50">
        <f t="shared" si="1"/>
        <v>130</v>
      </c>
      <c r="EE6" s="50">
        <f t="shared" ref="EE6:GP6" si="2">ED6+1</f>
        <v>131</v>
      </c>
      <c r="EF6" s="50">
        <f t="shared" si="2"/>
        <v>132</v>
      </c>
      <c r="EG6" s="50">
        <f t="shared" si="2"/>
        <v>133</v>
      </c>
      <c r="EH6" s="50">
        <f t="shared" si="2"/>
        <v>134</v>
      </c>
      <c r="EI6" s="50">
        <f t="shared" si="2"/>
        <v>135</v>
      </c>
      <c r="EJ6" s="50">
        <f t="shared" si="2"/>
        <v>136</v>
      </c>
      <c r="EK6" s="50">
        <f t="shared" si="2"/>
        <v>137</v>
      </c>
      <c r="EL6" s="50">
        <f t="shared" si="2"/>
        <v>138</v>
      </c>
      <c r="EM6" s="50">
        <f t="shared" si="2"/>
        <v>139</v>
      </c>
      <c r="EN6" s="50">
        <f t="shared" si="2"/>
        <v>140</v>
      </c>
      <c r="EO6" s="50">
        <f t="shared" si="2"/>
        <v>141</v>
      </c>
      <c r="EP6" s="50">
        <f t="shared" si="2"/>
        <v>142</v>
      </c>
      <c r="EQ6" s="50">
        <f t="shared" si="2"/>
        <v>143</v>
      </c>
      <c r="ER6" s="50">
        <f t="shared" si="2"/>
        <v>144</v>
      </c>
      <c r="ES6" s="50">
        <f t="shared" si="2"/>
        <v>145</v>
      </c>
      <c r="ET6" s="50">
        <f t="shared" si="2"/>
        <v>146</v>
      </c>
      <c r="EU6" s="50">
        <f t="shared" si="2"/>
        <v>147</v>
      </c>
      <c r="EV6" s="50">
        <f t="shared" si="2"/>
        <v>148</v>
      </c>
      <c r="EW6" s="50">
        <f t="shared" si="2"/>
        <v>149</v>
      </c>
      <c r="EX6" s="50">
        <f t="shared" si="2"/>
        <v>150</v>
      </c>
      <c r="EY6" s="50">
        <f t="shared" si="2"/>
        <v>151</v>
      </c>
      <c r="EZ6" s="50">
        <f t="shared" si="2"/>
        <v>152</v>
      </c>
      <c r="FA6" s="50">
        <f t="shared" si="2"/>
        <v>153</v>
      </c>
      <c r="FB6" s="50">
        <f t="shared" si="2"/>
        <v>154</v>
      </c>
      <c r="FC6" s="50">
        <f t="shared" si="2"/>
        <v>155</v>
      </c>
      <c r="FD6" s="50">
        <f t="shared" si="2"/>
        <v>156</v>
      </c>
      <c r="FE6" s="50">
        <f t="shared" si="2"/>
        <v>157</v>
      </c>
      <c r="FF6" s="50">
        <f t="shared" si="2"/>
        <v>158</v>
      </c>
      <c r="FG6" s="50">
        <f t="shared" si="2"/>
        <v>159</v>
      </c>
      <c r="FH6" s="50">
        <f t="shared" si="2"/>
        <v>160</v>
      </c>
      <c r="FI6" s="50">
        <f t="shared" si="2"/>
        <v>161</v>
      </c>
      <c r="FJ6" s="50">
        <f t="shared" si="2"/>
        <v>162</v>
      </c>
      <c r="FK6" s="50">
        <f t="shared" si="2"/>
        <v>163</v>
      </c>
      <c r="FL6" s="50">
        <f t="shared" si="2"/>
        <v>164</v>
      </c>
      <c r="FM6" s="50">
        <f t="shared" si="2"/>
        <v>165</v>
      </c>
      <c r="FN6" s="50">
        <f t="shared" si="2"/>
        <v>166</v>
      </c>
      <c r="FO6" s="50">
        <f t="shared" si="2"/>
        <v>167</v>
      </c>
      <c r="FP6" s="50">
        <f t="shared" si="2"/>
        <v>168</v>
      </c>
      <c r="FQ6" s="50">
        <f t="shared" si="2"/>
        <v>169</v>
      </c>
      <c r="FR6" s="50">
        <f t="shared" si="2"/>
        <v>170</v>
      </c>
      <c r="FS6" s="50">
        <f t="shared" si="2"/>
        <v>171</v>
      </c>
      <c r="FT6" s="50">
        <f t="shared" si="2"/>
        <v>172</v>
      </c>
      <c r="FU6" s="50">
        <f t="shared" si="2"/>
        <v>173</v>
      </c>
      <c r="FV6" s="50">
        <f t="shared" si="2"/>
        <v>174</v>
      </c>
      <c r="FW6" s="50">
        <f t="shared" si="2"/>
        <v>175</v>
      </c>
      <c r="FX6" s="50">
        <f t="shared" si="2"/>
        <v>176</v>
      </c>
      <c r="FY6" s="50">
        <f t="shared" si="2"/>
        <v>177</v>
      </c>
      <c r="FZ6" s="50">
        <f t="shared" si="2"/>
        <v>178</v>
      </c>
      <c r="GA6" s="50">
        <f t="shared" si="2"/>
        <v>179</v>
      </c>
      <c r="GB6" s="50">
        <f t="shared" si="2"/>
        <v>180</v>
      </c>
      <c r="GC6" s="50">
        <f t="shared" si="2"/>
        <v>181</v>
      </c>
      <c r="GD6" s="50">
        <f t="shared" si="2"/>
        <v>182</v>
      </c>
      <c r="GE6" s="50">
        <f t="shared" si="2"/>
        <v>183</v>
      </c>
      <c r="GF6" s="50">
        <f t="shared" si="2"/>
        <v>184</v>
      </c>
      <c r="GG6" s="50">
        <f t="shared" si="2"/>
        <v>185</v>
      </c>
      <c r="GH6" s="50">
        <f t="shared" si="2"/>
        <v>186</v>
      </c>
      <c r="GI6" s="50">
        <f t="shared" si="2"/>
        <v>187</v>
      </c>
      <c r="GJ6" s="50">
        <f t="shared" si="2"/>
        <v>188</v>
      </c>
      <c r="GK6" s="50">
        <f t="shared" si="2"/>
        <v>189</v>
      </c>
      <c r="GL6" s="50">
        <f t="shared" si="2"/>
        <v>190</v>
      </c>
      <c r="GM6" s="50">
        <f t="shared" si="2"/>
        <v>191</v>
      </c>
      <c r="GN6" s="50">
        <f t="shared" si="2"/>
        <v>192</v>
      </c>
      <c r="GO6" s="50">
        <f t="shared" si="2"/>
        <v>193</v>
      </c>
      <c r="GP6" s="50">
        <f t="shared" si="2"/>
        <v>194</v>
      </c>
      <c r="GQ6" s="50">
        <f t="shared" ref="GQ6:JB6" si="3">GP6+1</f>
        <v>195</v>
      </c>
      <c r="GR6" s="50">
        <f t="shared" si="3"/>
        <v>196</v>
      </c>
      <c r="GS6" s="50">
        <f t="shared" si="3"/>
        <v>197</v>
      </c>
      <c r="GT6" s="50">
        <f t="shared" si="3"/>
        <v>198</v>
      </c>
      <c r="GU6" s="50">
        <f t="shared" si="3"/>
        <v>199</v>
      </c>
      <c r="GV6" s="50">
        <f t="shared" si="3"/>
        <v>200</v>
      </c>
      <c r="GW6" s="50">
        <f t="shared" si="3"/>
        <v>201</v>
      </c>
      <c r="GX6" s="50">
        <f t="shared" si="3"/>
        <v>202</v>
      </c>
      <c r="GY6" s="50">
        <f t="shared" si="3"/>
        <v>203</v>
      </c>
      <c r="GZ6" s="50">
        <f t="shared" si="3"/>
        <v>204</v>
      </c>
      <c r="HA6" s="50">
        <f t="shared" si="3"/>
        <v>205</v>
      </c>
      <c r="HB6" s="50">
        <f t="shared" si="3"/>
        <v>206</v>
      </c>
      <c r="HC6" s="50">
        <f t="shared" si="3"/>
        <v>207</v>
      </c>
      <c r="HD6" s="50">
        <f t="shared" si="3"/>
        <v>208</v>
      </c>
      <c r="HE6" s="50">
        <f t="shared" si="3"/>
        <v>209</v>
      </c>
      <c r="HF6" s="50">
        <f t="shared" si="3"/>
        <v>210</v>
      </c>
      <c r="HG6" s="50">
        <f t="shared" si="3"/>
        <v>211</v>
      </c>
      <c r="HH6" s="50">
        <f t="shared" si="3"/>
        <v>212</v>
      </c>
      <c r="HI6" s="50">
        <f t="shared" si="3"/>
        <v>213</v>
      </c>
      <c r="HJ6" s="50">
        <f t="shared" si="3"/>
        <v>214</v>
      </c>
      <c r="HK6" s="50">
        <f t="shared" si="3"/>
        <v>215</v>
      </c>
      <c r="HL6" s="50">
        <f t="shared" si="3"/>
        <v>216</v>
      </c>
      <c r="HM6" s="50">
        <f t="shared" si="3"/>
        <v>217</v>
      </c>
      <c r="HN6" s="50">
        <f t="shared" si="3"/>
        <v>218</v>
      </c>
      <c r="HO6" s="50">
        <f t="shared" si="3"/>
        <v>219</v>
      </c>
      <c r="HP6" s="50">
        <f t="shared" si="3"/>
        <v>220</v>
      </c>
      <c r="HQ6" s="50">
        <f t="shared" si="3"/>
        <v>221</v>
      </c>
      <c r="HR6" s="50">
        <f t="shared" si="3"/>
        <v>222</v>
      </c>
      <c r="HS6" s="50">
        <f t="shared" si="3"/>
        <v>223</v>
      </c>
      <c r="HT6" s="50">
        <f t="shared" si="3"/>
        <v>224</v>
      </c>
      <c r="HU6" s="50">
        <f t="shared" si="3"/>
        <v>225</v>
      </c>
      <c r="HV6" s="50">
        <f t="shared" si="3"/>
        <v>226</v>
      </c>
      <c r="HW6" s="50">
        <f t="shared" si="3"/>
        <v>227</v>
      </c>
      <c r="HX6" s="50">
        <f t="shared" si="3"/>
        <v>228</v>
      </c>
      <c r="HY6" s="50">
        <f t="shared" si="3"/>
        <v>229</v>
      </c>
      <c r="HZ6" s="50">
        <f t="shared" si="3"/>
        <v>230</v>
      </c>
      <c r="IA6" s="50">
        <f t="shared" si="3"/>
        <v>231</v>
      </c>
      <c r="IB6" s="50">
        <f t="shared" si="3"/>
        <v>232</v>
      </c>
      <c r="IC6" s="50">
        <f t="shared" si="3"/>
        <v>233</v>
      </c>
      <c r="ID6" s="50">
        <f t="shared" si="3"/>
        <v>234</v>
      </c>
      <c r="IE6" s="50">
        <f t="shared" si="3"/>
        <v>235</v>
      </c>
      <c r="IF6" s="50">
        <f t="shared" si="3"/>
        <v>236</v>
      </c>
      <c r="IG6" s="50">
        <f t="shared" si="3"/>
        <v>237</v>
      </c>
      <c r="IH6" s="50">
        <f t="shared" si="3"/>
        <v>238</v>
      </c>
      <c r="II6" s="50">
        <f t="shared" si="3"/>
        <v>239</v>
      </c>
      <c r="IJ6" s="50">
        <f t="shared" si="3"/>
        <v>240</v>
      </c>
      <c r="IK6" s="50">
        <f t="shared" si="3"/>
        <v>241</v>
      </c>
      <c r="IL6" s="50">
        <f t="shared" si="3"/>
        <v>242</v>
      </c>
      <c r="IM6" s="50">
        <f t="shared" si="3"/>
        <v>243</v>
      </c>
      <c r="IN6" s="50">
        <f t="shared" si="3"/>
        <v>244</v>
      </c>
      <c r="IO6" s="50">
        <f t="shared" si="3"/>
        <v>245</v>
      </c>
      <c r="IP6" s="50">
        <f t="shared" si="3"/>
        <v>246</v>
      </c>
      <c r="IQ6" s="50">
        <f t="shared" si="3"/>
        <v>247</v>
      </c>
      <c r="IR6" s="50">
        <f t="shared" si="3"/>
        <v>248</v>
      </c>
      <c r="IS6" s="50">
        <f t="shared" si="3"/>
        <v>249</v>
      </c>
      <c r="IT6" s="50">
        <f t="shared" si="3"/>
        <v>250</v>
      </c>
      <c r="IU6" s="50">
        <f t="shared" si="3"/>
        <v>251</v>
      </c>
      <c r="IV6" s="50">
        <f t="shared" si="3"/>
        <v>252</v>
      </c>
      <c r="IW6" s="50">
        <f t="shared" si="3"/>
        <v>253</v>
      </c>
      <c r="IX6" s="50">
        <f t="shared" si="3"/>
        <v>254</v>
      </c>
      <c r="IY6" s="50">
        <f t="shared" si="3"/>
        <v>255</v>
      </c>
      <c r="IZ6" s="50">
        <f t="shared" si="3"/>
        <v>256</v>
      </c>
      <c r="JA6" s="50">
        <f t="shared" si="3"/>
        <v>257</v>
      </c>
      <c r="JB6" s="50">
        <f t="shared" si="3"/>
        <v>258</v>
      </c>
      <c r="JC6" s="50">
        <f t="shared" ref="JC6:LN6" si="4">JB6+1</f>
        <v>259</v>
      </c>
      <c r="JD6" s="50">
        <f t="shared" si="4"/>
        <v>260</v>
      </c>
      <c r="JE6" s="50">
        <f t="shared" si="4"/>
        <v>261</v>
      </c>
      <c r="JF6" s="50">
        <f t="shared" si="4"/>
        <v>262</v>
      </c>
      <c r="JG6" s="50">
        <f t="shared" si="4"/>
        <v>263</v>
      </c>
      <c r="JH6" s="50">
        <f t="shared" si="4"/>
        <v>264</v>
      </c>
      <c r="JI6" s="50">
        <f t="shared" si="4"/>
        <v>265</v>
      </c>
      <c r="JJ6" s="50">
        <f t="shared" si="4"/>
        <v>266</v>
      </c>
      <c r="JK6" s="50">
        <f t="shared" si="4"/>
        <v>267</v>
      </c>
      <c r="JL6" s="50">
        <f t="shared" si="4"/>
        <v>268</v>
      </c>
      <c r="JM6" s="50">
        <f t="shared" si="4"/>
        <v>269</v>
      </c>
      <c r="JN6" s="50">
        <f t="shared" si="4"/>
        <v>270</v>
      </c>
      <c r="JO6" s="50">
        <f t="shared" si="4"/>
        <v>271</v>
      </c>
      <c r="JP6" s="50">
        <f t="shared" si="4"/>
        <v>272</v>
      </c>
      <c r="JQ6" s="50">
        <f t="shared" si="4"/>
        <v>273</v>
      </c>
      <c r="JR6" s="50">
        <f t="shared" si="4"/>
        <v>274</v>
      </c>
      <c r="JS6" s="50">
        <f t="shared" si="4"/>
        <v>275</v>
      </c>
      <c r="JT6" s="50">
        <f t="shared" si="4"/>
        <v>276</v>
      </c>
      <c r="JU6" s="50">
        <f t="shared" si="4"/>
        <v>277</v>
      </c>
      <c r="JV6" s="50">
        <f t="shared" si="4"/>
        <v>278</v>
      </c>
      <c r="JW6" s="50">
        <f t="shared" si="4"/>
        <v>279</v>
      </c>
      <c r="JX6" s="50">
        <f t="shared" si="4"/>
        <v>280</v>
      </c>
      <c r="JY6" s="50">
        <f t="shared" si="4"/>
        <v>281</v>
      </c>
      <c r="JZ6" s="50">
        <f t="shared" si="4"/>
        <v>282</v>
      </c>
      <c r="KA6" s="50">
        <f t="shared" si="4"/>
        <v>283</v>
      </c>
      <c r="KB6" s="50">
        <f t="shared" si="4"/>
        <v>284</v>
      </c>
      <c r="KC6" s="50">
        <f t="shared" si="4"/>
        <v>285</v>
      </c>
      <c r="KD6" s="50">
        <f t="shared" si="4"/>
        <v>286</v>
      </c>
      <c r="KE6" s="50">
        <f t="shared" si="4"/>
        <v>287</v>
      </c>
      <c r="KF6" s="50">
        <f t="shared" si="4"/>
        <v>288</v>
      </c>
      <c r="KG6" s="50">
        <f t="shared" si="4"/>
        <v>289</v>
      </c>
      <c r="KH6" s="50">
        <f t="shared" si="4"/>
        <v>290</v>
      </c>
      <c r="KI6" s="50">
        <f t="shared" si="4"/>
        <v>291</v>
      </c>
      <c r="KJ6" s="50">
        <f t="shared" si="4"/>
        <v>292</v>
      </c>
      <c r="KK6" s="50">
        <f t="shared" si="4"/>
        <v>293</v>
      </c>
      <c r="KL6" s="50">
        <f t="shared" si="4"/>
        <v>294</v>
      </c>
      <c r="KM6" s="50">
        <f t="shared" si="4"/>
        <v>295</v>
      </c>
      <c r="KN6" s="50">
        <f t="shared" si="4"/>
        <v>296</v>
      </c>
      <c r="KO6" s="50">
        <f t="shared" si="4"/>
        <v>297</v>
      </c>
      <c r="KP6" s="50">
        <f t="shared" si="4"/>
        <v>298</v>
      </c>
      <c r="KQ6" s="50">
        <f t="shared" si="4"/>
        <v>299</v>
      </c>
      <c r="KR6" s="50">
        <f t="shared" si="4"/>
        <v>300</v>
      </c>
      <c r="KS6" s="50">
        <f t="shared" si="4"/>
        <v>301</v>
      </c>
      <c r="KT6" s="50">
        <f t="shared" si="4"/>
        <v>302</v>
      </c>
      <c r="KU6" s="50">
        <f t="shared" si="4"/>
        <v>303</v>
      </c>
      <c r="KV6" s="50">
        <f t="shared" si="4"/>
        <v>304</v>
      </c>
      <c r="KW6" s="50">
        <f t="shared" si="4"/>
        <v>305</v>
      </c>
      <c r="KX6" s="50">
        <f t="shared" si="4"/>
        <v>306</v>
      </c>
      <c r="KY6" s="50">
        <f t="shared" si="4"/>
        <v>307</v>
      </c>
      <c r="KZ6" s="50">
        <f t="shared" si="4"/>
        <v>308</v>
      </c>
      <c r="LA6" s="50">
        <f t="shared" si="4"/>
        <v>309</v>
      </c>
      <c r="LB6" s="50">
        <f t="shared" si="4"/>
        <v>310</v>
      </c>
      <c r="LC6" s="50">
        <f t="shared" si="4"/>
        <v>311</v>
      </c>
      <c r="LD6" s="50">
        <f t="shared" si="4"/>
        <v>312</v>
      </c>
      <c r="LE6" s="50">
        <f t="shared" si="4"/>
        <v>313</v>
      </c>
      <c r="LF6" s="50">
        <f t="shared" si="4"/>
        <v>314</v>
      </c>
      <c r="LG6" s="50">
        <f t="shared" si="4"/>
        <v>315</v>
      </c>
      <c r="LH6" s="50">
        <f t="shared" si="4"/>
        <v>316</v>
      </c>
      <c r="LI6" s="50">
        <f t="shared" si="4"/>
        <v>317</v>
      </c>
      <c r="LJ6" s="50">
        <f t="shared" si="4"/>
        <v>318</v>
      </c>
      <c r="LK6" s="50">
        <f t="shared" si="4"/>
        <v>319</v>
      </c>
      <c r="LL6" s="50">
        <f t="shared" si="4"/>
        <v>320</v>
      </c>
      <c r="LM6" s="50">
        <f t="shared" si="4"/>
        <v>321</v>
      </c>
      <c r="LN6" s="50">
        <f t="shared" si="4"/>
        <v>322</v>
      </c>
      <c r="LO6" s="50">
        <f t="shared" ref="LO6:NZ6" si="5">LN6+1</f>
        <v>323</v>
      </c>
      <c r="LP6" s="50">
        <f t="shared" si="5"/>
        <v>324</v>
      </c>
      <c r="LQ6" s="50">
        <f t="shared" si="5"/>
        <v>325</v>
      </c>
      <c r="LR6" s="50">
        <f t="shared" si="5"/>
        <v>326</v>
      </c>
      <c r="LS6" s="50">
        <f t="shared" si="5"/>
        <v>327</v>
      </c>
      <c r="LT6" s="50">
        <f t="shared" si="5"/>
        <v>328</v>
      </c>
      <c r="LU6" s="50">
        <f t="shared" si="5"/>
        <v>329</v>
      </c>
      <c r="LV6" s="50">
        <f t="shared" si="5"/>
        <v>330</v>
      </c>
      <c r="LW6" s="50">
        <f t="shared" si="5"/>
        <v>331</v>
      </c>
      <c r="LX6" s="50">
        <f t="shared" si="5"/>
        <v>332</v>
      </c>
      <c r="LY6" s="50">
        <f t="shared" si="5"/>
        <v>333</v>
      </c>
      <c r="LZ6" s="50">
        <f t="shared" si="5"/>
        <v>334</v>
      </c>
      <c r="MA6" s="50">
        <f t="shared" si="5"/>
        <v>335</v>
      </c>
      <c r="MB6" s="50">
        <f t="shared" si="5"/>
        <v>336</v>
      </c>
      <c r="MC6" s="50">
        <f t="shared" si="5"/>
        <v>337</v>
      </c>
      <c r="MD6" s="50">
        <f t="shared" si="5"/>
        <v>338</v>
      </c>
      <c r="ME6" s="50">
        <f t="shared" si="5"/>
        <v>339</v>
      </c>
      <c r="MF6" s="50">
        <f t="shared" si="5"/>
        <v>340</v>
      </c>
      <c r="MG6" s="50">
        <f t="shared" si="5"/>
        <v>341</v>
      </c>
      <c r="MH6" s="50">
        <f t="shared" si="5"/>
        <v>342</v>
      </c>
      <c r="MI6" s="50">
        <f t="shared" si="5"/>
        <v>343</v>
      </c>
      <c r="MJ6" s="50">
        <f t="shared" si="5"/>
        <v>344</v>
      </c>
      <c r="MK6" s="50">
        <f t="shared" si="5"/>
        <v>345</v>
      </c>
      <c r="ML6" s="50">
        <f t="shared" si="5"/>
        <v>346</v>
      </c>
      <c r="MM6" s="50">
        <f t="shared" si="5"/>
        <v>347</v>
      </c>
      <c r="MN6" s="50">
        <f t="shared" si="5"/>
        <v>348</v>
      </c>
      <c r="MO6" s="50">
        <f t="shared" si="5"/>
        <v>349</v>
      </c>
      <c r="MP6" s="50">
        <f t="shared" si="5"/>
        <v>350</v>
      </c>
      <c r="MQ6" s="50">
        <f t="shared" si="5"/>
        <v>351</v>
      </c>
      <c r="MR6" s="50">
        <f t="shared" si="5"/>
        <v>352</v>
      </c>
      <c r="MS6" s="50">
        <f t="shared" si="5"/>
        <v>353</v>
      </c>
      <c r="MT6" s="50">
        <f t="shared" si="5"/>
        <v>354</v>
      </c>
      <c r="MU6" s="50">
        <f t="shared" si="5"/>
        <v>355</v>
      </c>
      <c r="MV6" s="50">
        <f t="shared" si="5"/>
        <v>356</v>
      </c>
      <c r="MW6" s="50">
        <f t="shared" si="5"/>
        <v>357</v>
      </c>
      <c r="MX6" s="50">
        <f t="shared" si="5"/>
        <v>358</v>
      </c>
      <c r="MY6" s="50">
        <f t="shared" si="5"/>
        <v>359</v>
      </c>
      <c r="MZ6" s="50">
        <f t="shared" si="5"/>
        <v>360</v>
      </c>
      <c r="NA6" s="50">
        <f t="shared" si="5"/>
        <v>361</v>
      </c>
      <c r="NB6" s="50">
        <f t="shared" si="5"/>
        <v>362</v>
      </c>
      <c r="NC6" s="50">
        <f t="shared" si="5"/>
        <v>363</v>
      </c>
      <c r="ND6" s="50">
        <f t="shared" si="5"/>
        <v>364</v>
      </c>
      <c r="NE6" s="50">
        <f t="shared" si="5"/>
        <v>365</v>
      </c>
      <c r="NF6" s="50">
        <f t="shared" si="5"/>
        <v>366</v>
      </c>
      <c r="NG6" s="50">
        <f t="shared" si="5"/>
        <v>367</v>
      </c>
      <c r="NH6" s="50">
        <f t="shared" si="5"/>
        <v>368</v>
      </c>
      <c r="NI6" s="50">
        <f t="shared" si="5"/>
        <v>369</v>
      </c>
      <c r="NJ6" s="50">
        <f t="shared" si="5"/>
        <v>370</v>
      </c>
      <c r="NK6" s="50">
        <f t="shared" si="5"/>
        <v>371</v>
      </c>
      <c r="NL6" s="50">
        <f t="shared" si="5"/>
        <v>372</v>
      </c>
      <c r="NM6" s="50">
        <f t="shared" si="5"/>
        <v>373</v>
      </c>
      <c r="NN6" s="50">
        <f t="shared" si="5"/>
        <v>374</v>
      </c>
      <c r="NO6" s="50">
        <f t="shared" si="5"/>
        <v>375</v>
      </c>
      <c r="NP6" s="50">
        <f t="shared" si="5"/>
        <v>376</v>
      </c>
      <c r="NQ6" s="50">
        <f t="shared" si="5"/>
        <v>377</v>
      </c>
      <c r="NR6" s="50">
        <f t="shared" si="5"/>
        <v>378</v>
      </c>
      <c r="NS6" s="50">
        <f t="shared" si="5"/>
        <v>379</v>
      </c>
      <c r="NT6" s="50">
        <f t="shared" si="5"/>
        <v>380</v>
      </c>
      <c r="NU6" s="50">
        <f t="shared" si="5"/>
        <v>381</v>
      </c>
      <c r="NV6" s="50">
        <f t="shared" si="5"/>
        <v>382</v>
      </c>
      <c r="NW6" s="50">
        <f t="shared" si="5"/>
        <v>383</v>
      </c>
      <c r="NX6" s="50">
        <f t="shared" si="5"/>
        <v>384</v>
      </c>
      <c r="NY6" s="50">
        <f t="shared" si="5"/>
        <v>385</v>
      </c>
      <c r="NZ6" s="50">
        <f t="shared" si="5"/>
        <v>386</v>
      </c>
      <c r="OA6" s="50">
        <f t="shared" ref="OA6:QL6" si="6">NZ6+1</f>
        <v>387</v>
      </c>
      <c r="OB6" s="50">
        <f t="shared" si="6"/>
        <v>388</v>
      </c>
      <c r="OC6" s="50">
        <f t="shared" si="6"/>
        <v>389</v>
      </c>
      <c r="OD6" s="50">
        <f t="shared" si="6"/>
        <v>390</v>
      </c>
      <c r="OE6" s="50">
        <f t="shared" si="6"/>
        <v>391</v>
      </c>
      <c r="OF6" s="50">
        <f t="shared" si="6"/>
        <v>392</v>
      </c>
      <c r="OG6" s="50">
        <f t="shared" si="6"/>
        <v>393</v>
      </c>
      <c r="OH6" s="50">
        <f t="shared" si="6"/>
        <v>394</v>
      </c>
      <c r="OI6" s="50">
        <f t="shared" si="6"/>
        <v>395</v>
      </c>
      <c r="OJ6" s="50">
        <f t="shared" si="6"/>
        <v>396</v>
      </c>
      <c r="OK6" s="50">
        <f t="shared" si="6"/>
        <v>397</v>
      </c>
      <c r="OL6" s="50">
        <f t="shared" si="6"/>
        <v>398</v>
      </c>
      <c r="OM6" s="50">
        <f t="shared" si="6"/>
        <v>399</v>
      </c>
      <c r="ON6" s="50">
        <f t="shared" si="6"/>
        <v>400</v>
      </c>
      <c r="OO6" s="50">
        <f t="shared" si="6"/>
        <v>401</v>
      </c>
      <c r="OP6" s="50">
        <f t="shared" si="6"/>
        <v>402</v>
      </c>
      <c r="OQ6" s="50">
        <f t="shared" si="6"/>
        <v>403</v>
      </c>
      <c r="OR6" s="50">
        <f t="shared" si="6"/>
        <v>404</v>
      </c>
      <c r="OS6" s="50">
        <f t="shared" si="6"/>
        <v>405</v>
      </c>
      <c r="OT6" s="50">
        <f t="shared" si="6"/>
        <v>406</v>
      </c>
      <c r="OU6" s="50">
        <f t="shared" si="6"/>
        <v>407</v>
      </c>
      <c r="OV6" s="50">
        <f t="shared" si="6"/>
        <v>408</v>
      </c>
      <c r="OW6" s="50">
        <f t="shared" si="6"/>
        <v>409</v>
      </c>
      <c r="OX6" s="50">
        <f t="shared" si="6"/>
        <v>410</v>
      </c>
      <c r="OY6" s="50">
        <f t="shared" si="6"/>
        <v>411</v>
      </c>
      <c r="OZ6" s="50">
        <f t="shared" si="6"/>
        <v>412</v>
      </c>
      <c r="PA6" s="50">
        <f t="shared" si="6"/>
        <v>413</v>
      </c>
      <c r="PB6" s="50">
        <f t="shared" si="6"/>
        <v>414</v>
      </c>
      <c r="PC6" s="50">
        <f t="shared" si="6"/>
        <v>415</v>
      </c>
      <c r="PD6" s="50">
        <f t="shared" si="6"/>
        <v>416</v>
      </c>
      <c r="PE6" s="50">
        <f t="shared" si="6"/>
        <v>417</v>
      </c>
      <c r="PF6" s="50">
        <f t="shared" si="6"/>
        <v>418</v>
      </c>
      <c r="PG6" s="50">
        <f t="shared" si="6"/>
        <v>419</v>
      </c>
      <c r="PH6" s="50">
        <f t="shared" si="6"/>
        <v>420</v>
      </c>
      <c r="PI6" s="50">
        <f t="shared" si="6"/>
        <v>421</v>
      </c>
      <c r="PJ6" s="50">
        <f t="shared" si="6"/>
        <v>422</v>
      </c>
      <c r="PK6" s="50">
        <f t="shared" si="6"/>
        <v>423</v>
      </c>
      <c r="PL6" s="50">
        <f t="shared" si="6"/>
        <v>424</v>
      </c>
      <c r="PM6" s="50">
        <f t="shared" si="6"/>
        <v>425</v>
      </c>
      <c r="PN6" s="50">
        <f t="shared" si="6"/>
        <v>426</v>
      </c>
      <c r="PO6" s="50">
        <f t="shared" si="6"/>
        <v>427</v>
      </c>
      <c r="PP6" s="50">
        <f t="shared" si="6"/>
        <v>428</v>
      </c>
      <c r="PQ6" s="50">
        <f t="shared" si="6"/>
        <v>429</v>
      </c>
      <c r="PR6" s="50">
        <f t="shared" si="6"/>
        <v>430</v>
      </c>
      <c r="PS6" s="50">
        <f t="shared" si="6"/>
        <v>431</v>
      </c>
      <c r="PT6" s="50">
        <f t="shared" si="6"/>
        <v>432</v>
      </c>
      <c r="PU6" s="50">
        <f t="shared" si="6"/>
        <v>433</v>
      </c>
      <c r="PV6" s="50">
        <f t="shared" si="6"/>
        <v>434</v>
      </c>
      <c r="PW6" s="50">
        <f t="shared" si="6"/>
        <v>435</v>
      </c>
      <c r="PX6" s="50">
        <f t="shared" si="6"/>
        <v>436</v>
      </c>
      <c r="PY6" s="50">
        <f t="shared" si="6"/>
        <v>437</v>
      </c>
      <c r="PZ6" s="50">
        <f t="shared" si="6"/>
        <v>438</v>
      </c>
      <c r="QA6" s="50">
        <f t="shared" si="6"/>
        <v>439</v>
      </c>
      <c r="QB6" s="50">
        <f t="shared" si="6"/>
        <v>440</v>
      </c>
      <c r="QC6" s="50">
        <f t="shared" si="6"/>
        <v>441</v>
      </c>
      <c r="QD6" s="50">
        <f t="shared" si="6"/>
        <v>442</v>
      </c>
      <c r="QE6" s="50">
        <f t="shared" si="6"/>
        <v>443</v>
      </c>
      <c r="QF6" s="50">
        <f t="shared" si="6"/>
        <v>444</v>
      </c>
      <c r="QG6" s="50">
        <f t="shared" si="6"/>
        <v>445</v>
      </c>
      <c r="QH6" s="50">
        <f t="shared" si="6"/>
        <v>446</v>
      </c>
      <c r="QI6" s="50">
        <f t="shared" si="6"/>
        <v>447</v>
      </c>
      <c r="QJ6" s="50">
        <f t="shared" si="6"/>
        <v>448</v>
      </c>
      <c r="QK6" s="50">
        <f t="shared" si="6"/>
        <v>449</v>
      </c>
      <c r="QL6" s="50">
        <f t="shared" si="6"/>
        <v>450</v>
      </c>
      <c r="QM6" s="50">
        <f t="shared" ref="QM6:SX6" si="7">QL6+1</f>
        <v>451</v>
      </c>
      <c r="QN6" s="50">
        <f t="shared" si="7"/>
        <v>452</v>
      </c>
      <c r="QO6" s="50">
        <f t="shared" si="7"/>
        <v>453</v>
      </c>
      <c r="QP6" s="50">
        <f t="shared" si="7"/>
        <v>454</v>
      </c>
      <c r="QQ6" s="50">
        <f t="shared" si="7"/>
        <v>455</v>
      </c>
      <c r="QR6" s="50">
        <f t="shared" si="7"/>
        <v>456</v>
      </c>
      <c r="QS6" s="50">
        <f t="shared" si="7"/>
        <v>457</v>
      </c>
      <c r="QT6" s="50">
        <f t="shared" si="7"/>
        <v>458</v>
      </c>
      <c r="QU6" s="50">
        <f t="shared" si="7"/>
        <v>459</v>
      </c>
      <c r="QV6" s="50">
        <f t="shared" si="7"/>
        <v>460</v>
      </c>
      <c r="QW6" s="50">
        <f t="shared" si="7"/>
        <v>461</v>
      </c>
      <c r="QX6" s="50">
        <f t="shared" si="7"/>
        <v>462</v>
      </c>
      <c r="QY6" s="50">
        <f t="shared" si="7"/>
        <v>463</v>
      </c>
      <c r="QZ6" s="50">
        <f t="shared" si="7"/>
        <v>464</v>
      </c>
      <c r="RA6" s="50">
        <f t="shared" si="7"/>
        <v>465</v>
      </c>
      <c r="RB6" s="50">
        <f t="shared" si="7"/>
        <v>466</v>
      </c>
      <c r="RC6" s="50">
        <f t="shared" si="7"/>
        <v>467</v>
      </c>
      <c r="RD6" s="50">
        <f t="shared" si="7"/>
        <v>468</v>
      </c>
      <c r="RE6" s="50">
        <f t="shared" si="7"/>
        <v>469</v>
      </c>
      <c r="RF6" s="50">
        <f t="shared" si="7"/>
        <v>470</v>
      </c>
      <c r="RG6" s="50">
        <f t="shared" si="7"/>
        <v>471</v>
      </c>
      <c r="RH6" s="50">
        <f t="shared" si="7"/>
        <v>472</v>
      </c>
      <c r="RI6" s="50">
        <f t="shared" si="7"/>
        <v>473</v>
      </c>
      <c r="RJ6" s="50">
        <f t="shared" si="7"/>
        <v>474</v>
      </c>
      <c r="RK6" s="50">
        <f t="shared" si="7"/>
        <v>475</v>
      </c>
      <c r="RL6" s="50">
        <f t="shared" si="7"/>
        <v>476</v>
      </c>
      <c r="RM6" s="50">
        <f t="shared" si="7"/>
        <v>477</v>
      </c>
      <c r="RN6" s="50">
        <f t="shared" si="7"/>
        <v>478</v>
      </c>
      <c r="RO6" s="50">
        <f t="shared" si="7"/>
        <v>479</v>
      </c>
      <c r="RP6" s="50">
        <f t="shared" si="7"/>
        <v>480</v>
      </c>
      <c r="RQ6" s="50">
        <f t="shared" si="7"/>
        <v>481</v>
      </c>
      <c r="RR6" s="50">
        <f t="shared" si="7"/>
        <v>482</v>
      </c>
      <c r="RS6" s="50">
        <f t="shared" si="7"/>
        <v>483</v>
      </c>
      <c r="RT6" s="50">
        <f t="shared" si="7"/>
        <v>484</v>
      </c>
      <c r="RU6" s="50">
        <f t="shared" si="7"/>
        <v>485</v>
      </c>
      <c r="RV6" s="50">
        <f t="shared" si="7"/>
        <v>486</v>
      </c>
      <c r="RW6" s="50">
        <f t="shared" si="7"/>
        <v>487</v>
      </c>
      <c r="RX6" s="50">
        <f t="shared" si="7"/>
        <v>488</v>
      </c>
      <c r="RY6" s="50">
        <f t="shared" si="7"/>
        <v>489</v>
      </c>
      <c r="RZ6" s="50">
        <f t="shared" si="7"/>
        <v>490</v>
      </c>
      <c r="SA6" s="50">
        <f t="shared" si="7"/>
        <v>491</v>
      </c>
      <c r="SB6" s="50">
        <f t="shared" si="7"/>
        <v>492</v>
      </c>
      <c r="SC6" s="50">
        <f t="shared" si="7"/>
        <v>493</v>
      </c>
      <c r="SD6" s="50">
        <f t="shared" si="7"/>
        <v>494</v>
      </c>
      <c r="SE6" s="50">
        <f t="shared" si="7"/>
        <v>495</v>
      </c>
      <c r="SF6" s="50">
        <f t="shared" si="7"/>
        <v>496</v>
      </c>
      <c r="SG6" s="50">
        <f t="shared" si="7"/>
        <v>497</v>
      </c>
      <c r="SH6" s="50">
        <f t="shared" si="7"/>
        <v>498</v>
      </c>
      <c r="SI6" s="50">
        <f t="shared" si="7"/>
        <v>499</v>
      </c>
      <c r="SJ6" s="50">
        <f t="shared" si="7"/>
        <v>500</v>
      </c>
      <c r="SK6" s="50">
        <f t="shared" si="7"/>
        <v>501</v>
      </c>
      <c r="SL6" s="50">
        <f t="shared" si="7"/>
        <v>502</v>
      </c>
      <c r="SM6" s="50">
        <f t="shared" si="7"/>
        <v>503</v>
      </c>
      <c r="SN6" s="50">
        <f t="shared" si="7"/>
        <v>504</v>
      </c>
      <c r="SO6" s="50">
        <f t="shared" si="7"/>
        <v>505</v>
      </c>
      <c r="SP6" s="50">
        <f t="shared" si="7"/>
        <v>506</v>
      </c>
      <c r="SQ6" s="50">
        <f t="shared" si="7"/>
        <v>507</v>
      </c>
      <c r="SR6" s="50">
        <f t="shared" si="7"/>
        <v>508</v>
      </c>
      <c r="SS6" s="50">
        <f t="shared" si="7"/>
        <v>509</v>
      </c>
      <c r="ST6" s="50">
        <f t="shared" si="7"/>
        <v>510</v>
      </c>
      <c r="SU6" s="50">
        <f t="shared" si="7"/>
        <v>511</v>
      </c>
      <c r="SV6" s="50">
        <f t="shared" si="7"/>
        <v>512</v>
      </c>
      <c r="SW6" s="50">
        <f t="shared" si="7"/>
        <v>513</v>
      </c>
      <c r="SX6" s="50">
        <f t="shared" si="7"/>
        <v>514</v>
      </c>
      <c r="SY6" s="50">
        <f t="shared" ref="SY6:VJ6" si="8">SX6+1</f>
        <v>515</v>
      </c>
      <c r="SZ6" s="50">
        <f t="shared" si="8"/>
        <v>516</v>
      </c>
      <c r="TA6" s="50">
        <f t="shared" si="8"/>
        <v>517</v>
      </c>
      <c r="TB6" s="50">
        <f t="shared" si="8"/>
        <v>518</v>
      </c>
      <c r="TC6" s="50">
        <f t="shared" si="8"/>
        <v>519</v>
      </c>
      <c r="TD6" s="50">
        <f t="shared" si="8"/>
        <v>520</v>
      </c>
      <c r="TE6" s="50">
        <f t="shared" si="8"/>
        <v>521</v>
      </c>
      <c r="TF6" s="50">
        <f t="shared" si="8"/>
        <v>522</v>
      </c>
      <c r="TG6" s="50">
        <f t="shared" si="8"/>
        <v>523</v>
      </c>
      <c r="TH6" s="50">
        <f t="shared" si="8"/>
        <v>524</v>
      </c>
      <c r="TI6" s="50">
        <f t="shared" si="8"/>
        <v>525</v>
      </c>
      <c r="TJ6" s="50">
        <f t="shared" si="8"/>
        <v>526</v>
      </c>
      <c r="TK6" s="50">
        <f t="shared" si="8"/>
        <v>527</v>
      </c>
      <c r="TL6" s="50">
        <f t="shared" si="8"/>
        <v>528</v>
      </c>
      <c r="TM6" s="50">
        <f t="shared" si="8"/>
        <v>529</v>
      </c>
      <c r="TN6" s="50">
        <f t="shared" si="8"/>
        <v>530</v>
      </c>
      <c r="TO6" s="50">
        <f t="shared" si="8"/>
        <v>531</v>
      </c>
      <c r="TP6" s="50">
        <f t="shared" si="8"/>
        <v>532</v>
      </c>
      <c r="TQ6" s="50">
        <f t="shared" si="8"/>
        <v>533</v>
      </c>
      <c r="TR6" s="50">
        <f t="shared" si="8"/>
        <v>534</v>
      </c>
      <c r="TS6" s="50">
        <f t="shared" si="8"/>
        <v>535</v>
      </c>
      <c r="TT6" s="50">
        <f t="shared" si="8"/>
        <v>536</v>
      </c>
      <c r="TU6" s="50">
        <f t="shared" si="8"/>
        <v>537</v>
      </c>
      <c r="TV6" s="50">
        <f t="shared" si="8"/>
        <v>538</v>
      </c>
      <c r="TW6" s="50">
        <f t="shared" si="8"/>
        <v>539</v>
      </c>
      <c r="TX6" s="50">
        <f t="shared" si="8"/>
        <v>540</v>
      </c>
      <c r="TY6" s="50">
        <f t="shared" si="8"/>
        <v>541</v>
      </c>
      <c r="TZ6" s="50">
        <f t="shared" si="8"/>
        <v>542</v>
      </c>
      <c r="UA6" s="50">
        <f t="shared" si="8"/>
        <v>543</v>
      </c>
      <c r="UB6" s="50">
        <f t="shared" si="8"/>
        <v>544</v>
      </c>
      <c r="UC6" s="50">
        <f t="shared" si="8"/>
        <v>545</v>
      </c>
      <c r="UD6" s="50">
        <f t="shared" si="8"/>
        <v>546</v>
      </c>
      <c r="UE6" s="50">
        <f t="shared" si="8"/>
        <v>547</v>
      </c>
      <c r="UF6" s="50">
        <f t="shared" si="8"/>
        <v>548</v>
      </c>
      <c r="UG6" s="50">
        <f t="shared" si="8"/>
        <v>549</v>
      </c>
      <c r="UH6" s="50">
        <f t="shared" si="8"/>
        <v>550</v>
      </c>
      <c r="UI6" s="50">
        <f t="shared" si="8"/>
        <v>551</v>
      </c>
      <c r="UJ6" s="50">
        <f t="shared" si="8"/>
        <v>552</v>
      </c>
      <c r="UK6" s="50">
        <f t="shared" si="8"/>
        <v>553</v>
      </c>
      <c r="UL6" s="50">
        <f t="shared" si="8"/>
        <v>554</v>
      </c>
      <c r="UM6" s="50">
        <f t="shared" si="8"/>
        <v>555</v>
      </c>
      <c r="UN6" s="50">
        <f t="shared" si="8"/>
        <v>556</v>
      </c>
      <c r="UO6" s="50">
        <f t="shared" si="8"/>
        <v>557</v>
      </c>
      <c r="UP6" s="50">
        <f t="shared" si="8"/>
        <v>558</v>
      </c>
      <c r="UQ6" s="50">
        <f t="shared" si="8"/>
        <v>559</v>
      </c>
      <c r="UR6" s="50">
        <f t="shared" si="8"/>
        <v>560</v>
      </c>
      <c r="US6" s="50">
        <f t="shared" si="8"/>
        <v>561</v>
      </c>
      <c r="UT6" s="50">
        <f t="shared" si="8"/>
        <v>562</v>
      </c>
      <c r="UU6" s="50">
        <f t="shared" si="8"/>
        <v>563</v>
      </c>
      <c r="UV6" s="50">
        <f t="shared" si="8"/>
        <v>564</v>
      </c>
      <c r="UW6" s="50">
        <f t="shared" si="8"/>
        <v>565</v>
      </c>
      <c r="UX6" s="50">
        <f t="shared" si="8"/>
        <v>566</v>
      </c>
      <c r="UY6" s="50">
        <f t="shared" si="8"/>
        <v>567</v>
      </c>
      <c r="UZ6" s="50">
        <f t="shared" si="8"/>
        <v>568</v>
      </c>
      <c r="VA6" s="50">
        <f t="shared" si="8"/>
        <v>569</v>
      </c>
      <c r="VB6" s="50">
        <f t="shared" si="8"/>
        <v>570</v>
      </c>
      <c r="VC6" s="50">
        <f t="shared" si="8"/>
        <v>571</v>
      </c>
      <c r="VD6" s="50">
        <f t="shared" si="8"/>
        <v>572</v>
      </c>
      <c r="VE6" s="50">
        <f t="shared" si="8"/>
        <v>573</v>
      </c>
      <c r="VF6" s="50">
        <f t="shared" si="8"/>
        <v>574</v>
      </c>
      <c r="VG6" s="50">
        <f t="shared" si="8"/>
        <v>575</v>
      </c>
      <c r="VH6" s="50">
        <f t="shared" si="8"/>
        <v>576</v>
      </c>
      <c r="VI6" s="50">
        <f t="shared" si="8"/>
        <v>577</v>
      </c>
      <c r="VJ6" s="50">
        <f t="shared" si="8"/>
        <v>578</v>
      </c>
      <c r="VK6" s="50">
        <f t="shared" ref="VK6:WF6" si="9">VJ6+1</f>
        <v>579</v>
      </c>
      <c r="VL6" s="50">
        <f t="shared" si="9"/>
        <v>580</v>
      </c>
      <c r="VM6" s="50">
        <f t="shared" si="9"/>
        <v>581</v>
      </c>
      <c r="VN6" s="50">
        <f t="shared" si="9"/>
        <v>582</v>
      </c>
      <c r="VO6" s="50">
        <f t="shared" si="9"/>
        <v>583</v>
      </c>
      <c r="VP6" s="50">
        <f t="shared" si="9"/>
        <v>584</v>
      </c>
      <c r="VQ6" s="50">
        <f t="shared" si="9"/>
        <v>585</v>
      </c>
      <c r="VR6" s="50">
        <f t="shared" si="9"/>
        <v>586</v>
      </c>
      <c r="VS6" s="50">
        <f t="shared" si="9"/>
        <v>587</v>
      </c>
      <c r="VT6" s="50">
        <f t="shared" si="9"/>
        <v>588</v>
      </c>
      <c r="VU6" s="50">
        <f t="shared" si="9"/>
        <v>589</v>
      </c>
      <c r="VV6" s="50">
        <f t="shared" si="9"/>
        <v>590</v>
      </c>
      <c r="VW6" s="50">
        <f t="shared" si="9"/>
        <v>591</v>
      </c>
      <c r="VX6" s="50">
        <f t="shared" si="9"/>
        <v>592</v>
      </c>
      <c r="VY6" s="50">
        <f t="shared" si="9"/>
        <v>593</v>
      </c>
      <c r="VZ6" s="50">
        <f t="shared" si="9"/>
        <v>594</v>
      </c>
      <c r="WA6" s="50">
        <f t="shared" si="9"/>
        <v>595</v>
      </c>
      <c r="WB6" s="50">
        <f t="shared" si="9"/>
        <v>596</v>
      </c>
      <c r="WC6" s="50">
        <f t="shared" si="9"/>
        <v>597</v>
      </c>
      <c r="WD6" s="50">
        <f t="shared" si="9"/>
        <v>598</v>
      </c>
      <c r="WE6" s="50">
        <f t="shared" si="9"/>
        <v>599</v>
      </c>
      <c r="WF6" s="50">
        <f t="shared" si="9"/>
        <v>600</v>
      </c>
    </row>
    <row r="7" spans="4:773" x14ac:dyDescent="0.35">
      <c r="D7" t="s">
        <v>150</v>
      </c>
      <c r="E7" s="24" cm="1">
        <f t="array" ref="E7:ACS7">TRANSPOSE('Single cohort'!AB8:AB776)</f>
        <v>90201373.919485852</v>
      </c>
      <c r="F7" s="24">
        <v>-124071.02146617473</v>
      </c>
      <c r="G7" s="24">
        <v>-123918.60304192435</v>
      </c>
      <c r="H7" s="24">
        <v>-123766.65932451567</v>
      </c>
      <c r="I7" s="24">
        <v>-123615.18809944895</v>
      </c>
      <c r="J7" s="24">
        <v>-123464.18714487767</v>
      </c>
      <c r="K7" s="24">
        <v>-126353.43727126562</v>
      </c>
      <c r="L7" s="24">
        <v>-126198.96208420841</v>
      </c>
      <c r="M7" s="24">
        <v>-126044.96064008595</v>
      </c>
      <c r="N7" s="24">
        <v>-125891.43066094548</v>
      </c>
      <c r="O7" s="24">
        <v>-125738.36986036401</v>
      </c>
      <c r="P7" s="24">
        <v>-105528.5638460046</v>
      </c>
      <c r="Q7" s="24">
        <v>-376885.568462378</v>
      </c>
      <c r="R7" s="24">
        <v>-241814.60391437472</v>
      </c>
      <c r="S7" s="24">
        <v>-242555.15279722886</v>
      </c>
      <c r="T7" s="24">
        <v>-242134.32645723171</v>
      </c>
      <c r="U7" s="24">
        <v>-241714.65290134237</v>
      </c>
      <c r="V7" s="24">
        <v>-241296.12587651098</v>
      </c>
      <c r="W7" s="24">
        <v>-240878.73911886566</v>
      </c>
      <c r="X7" s="24">
        <v>-240462.48635264841</v>
      </c>
      <c r="Y7" s="24">
        <v>-240047.36128912226</v>
      </c>
      <c r="Z7" s="24">
        <v>-239633.35762543432</v>
      </c>
      <c r="AA7" s="24">
        <v>-239220.46904343186</v>
      </c>
      <c r="AB7" s="24">
        <v>-216594.32460896863</v>
      </c>
      <c r="AC7" s="24">
        <v>31973.816350069013</v>
      </c>
      <c r="AD7" s="24">
        <v>-309673.8513328738</v>
      </c>
      <c r="AE7" s="24">
        <v>-310905.63245830452</v>
      </c>
      <c r="AF7" s="24">
        <v>-310212.08057520917</v>
      </c>
      <c r="AG7" s="24">
        <v>-309520.81041968788</v>
      </c>
      <c r="AH7" s="24">
        <v>-308831.81149278308</v>
      </c>
      <c r="AI7" s="24">
        <v>-308145.07329461438</v>
      </c>
      <c r="AJ7" s="24">
        <v>-307460.58532179066</v>
      </c>
      <c r="AK7" s="24">
        <v>-306778.33706473419</v>
      </c>
      <c r="AL7" s="24">
        <v>-306098.31800482434</v>
      </c>
      <c r="AM7" s="24">
        <v>-305420.51761150791</v>
      </c>
      <c r="AN7" s="24">
        <v>-281161.80843795638</v>
      </c>
      <c r="AO7" s="24">
        <v>-56717.004153096001</v>
      </c>
      <c r="AP7" s="24">
        <v>-392499.02519216295</v>
      </c>
      <c r="AQ7" s="24">
        <v>-394538.2623207572</v>
      </c>
      <c r="AR7" s="24">
        <v>-393412.54954037437</v>
      </c>
      <c r="AS7" s="24">
        <v>-392291.53846473189</v>
      </c>
      <c r="AT7" s="24">
        <v>-391175.20961743355</v>
      </c>
      <c r="AU7" s="24">
        <v>-390063.54354040121</v>
      </c>
      <c r="AV7" s="24">
        <v>-388956.52078642452</v>
      </c>
      <c r="AW7" s="24">
        <v>-387854.12191142124</v>
      </c>
      <c r="AX7" s="24">
        <v>-386756.32746625098</v>
      </c>
      <c r="AY7" s="24">
        <v>-385663.11798823992</v>
      </c>
      <c r="AZ7" s="24">
        <v>-359274.13124538807</v>
      </c>
      <c r="BA7" s="24">
        <v>-93327.213160161045</v>
      </c>
      <c r="BB7" s="24">
        <v>-421867.2201727081</v>
      </c>
      <c r="BC7" s="24">
        <v>-424178.73004490416</v>
      </c>
      <c r="BD7" s="24">
        <v>-422897.58662776451</v>
      </c>
      <c r="BE7" s="24">
        <v>-421622.52885608544</v>
      </c>
      <c r="BF7" s="24">
        <v>-420354.72987012059</v>
      </c>
      <c r="BG7" s="24">
        <v>-419094.07290908188</v>
      </c>
      <c r="BH7" s="24">
        <v>-417839.53629903821</v>
      </c>
      <c r="BI7" s="24">
        <v>-416595.50966593972</v>
      </c>
      <c r="BJ7" s="24">
        <v>-415358.1234798113</v>
      </c>
      <c r="BK7" s="24">
        <v>-414128.05200326705</v>
      </c>
      <c r="BL7" s="24">
        <v>-385976.8164681333</v>
      </c>
      <c r="BM7" s="24">
        <v>-135941.11172879202</v>
      </c>
      <c r="BN7" s="24">
        <v>-455463.74314541247</v>
      </c>
      <c r="BO7" s="24">
        <v>-458028.87268600357</v>
      </c>
      <c r="BP7" s="24">
        <v>-456570.94310036593</v>
      </c>
      <c r="BQ7" s="24">
        <v>-455122.26294321544</v>
      </c>
      <c r="BR7" s="24">
        <v>-453683.27244480816</v>
      </c>
      <c r="BS7" s="24">
        <v>-452251.7548701932</v>
      </c>
      <c r="BT7" s="24">
        <v>-450829.4515957656</v>
      </c>
      <c r="BU7" s="24">
        <v>-449416.28859779501</v>
      </c>
      <c r="BV7" s="24">
        <v>-448012.60454697197</v>
      </c>
      <c r="BW7" s="24">
        <v>-446615.50640482915</v>
      </c>
      <c r="BX7" s="24">
        <v>-416600.09272169543</v>
      </c>
      <c r="BY7" s="24">
        <v>-184904.370171063</v>
      </c>
      <c r="BZ7" s="24">
        <v>-493297.63355779962</v>
      </c>
      <c r="CA7" s="24">
        <v>-496120.38507733983</v>
      </c>
      <c r="CB7" s="24">
        <v>-494432.58818576165</v>
      </c>
      <c r="CC7" s="24">
        <v>-492758.22039687226</v>
      </c>
      <c r="CD7" s="24">
        <v>-491092.40455135284</v>
      </c>
      <c r="CE7" s="24">
        <v>-489438.37459141726</v>
      </c>
      <c r="CF7" s="24">
        <v>-487795.64795057249</v>
      </c>
      <c r="CG7" s="24">
        <v>-486161.73770652153</v>
      </c>
      <c r="CH7" s="24">
        <v>-484535.9725325621</v>
      </c>
      <c r="CI7" s="24">
        <v>-482923.78089146176</v>
      </c>
      <c r="CJ7" s="24">
        <v>-450909.28506021423</v>
      </c>
      <c r="CK7" s="24">
        <v>-240657.70188173</v>
      </c>
      <c r="CL7" s="24">
        <v>-535569.38095978438</v>
      </c>
      <c r="CM7" s="24">
        <v>-538634.36377074313</v>
      </c>
      <c r="CN7" s="24">
        <v>-536655.70880703919</v>
      </c>
      <c r="CO7" s="24">
        <v>-534688.55583528313</v>
      </c>
      <c r="CP7" s="24">
        <v>-532733.72884249326</v>
      </c>
      <c r="CQ7" s="24">
        <v>-530796.22393728071</v>
      </c>
      <c r="CR7" s="24">
        <v>-528870.02782269754</v>
      </c>
      <c r="CS7" s="24">
        <v>-526959.8778784204</v>
      </c>
      <c r="CT7" s="24">
        <v>-525062.2782648477</v>
      </c>
      <c r="CU7" s="24">
        <v>-523176.89877374191</v>
      </c>
      <c r="CV7" s="24">
        <v>-489031.72572428826</v>
      </c>
      <c r="CW7" s="24">
        <v>-314308.54164434597</v>
      </c>
      <c r="CX7" s="24">
        <v>-593318.83590117085</v>
      </c>
      <c r="CY7" s="24">
        <v>-596443.29152831109</v>
      </c>
      <c r="CZ7" s="24">
        <v>-594069.39905424381</v>
      </c>
      <c r="DA7" s="24">
        <v>-591713.50637808419</v>
      </c>
      <c r="DB7" s="24">
        <v>-589378.60882051173</v>
      </c>
      <c r="DC7" s="24">
        <v>-587058.4662020033</v>
      </c>
      <c r="DD7" s="24">
        <v>-584755.512199839</v>
      </c>
      <c r="DE7" s="24">
        <v>-582470.54147343733</v>
      </c>
      <c r="DF7" s="24">
        <v>-580201.45623790566</v>
      </c>
      <c r="DG7" s="24">
        <v>-577945.55710878572</v>
      </c>
      <c r="DH7" s="24">
        <v>-540638.79659463221</v>
      </c>
      <c r="DI7" s="24">
        <v>-390383.292105484</v>
      </c>
      <c r="DJ7" s="24">
        <v>-650192.20993614243</v>
      </c>
      <c r="DK7" s="24">
        <v>-653267.20723218145</v>
      </c>
      <c r="DL7" s="24">
        <v>-650414.70687064924</v>
      </c>
      <c r="DM7" s="24">
        <v>-647581.78573532519</v>
      </c>
      <c r="DN7" s="24">
        <v>-644770.10384529363</v>
      </c>
      <c r="DO7" s="24">
        <v>-641984.04339586152</v>
      </c>
      <c r="DP7" s="24">
        <v>-639218.60185209103</v>
      </c>
      <c r="DQ7" s="24">
        <v>-636478.65796712227</v>
      </c>
      <c r="DR7" s="24">
        <v>-633763.854874062</v>
      </c>
      <c r="DS7" s="24">
        <v>-631088.48797309946</v>
      </c>
      <c r="DT7" s="24">
        <v>-590779.16610736109</v>
      </c>
      <c r="DU7" s="24">
        <v>-2774938.8351626541</v>
      </c>
      <c r="DV7" s="24">
        <v>-2137733.2069037794</v>
      </c>
      <c r="DW7" s="24">
        <v>-1624185.7071878565</v>
      </c>
      <c r="DX7" s="24">
        <v>-572512.56907229137</v>
      </c>
      <c r="DY7" s="24">
        <v>-570223.97800076136</v>
      </c>
      <c r="DZ7" s="24">
        <v>-567958.00114552793</v>
      </c>
      <c r="EA7" s="24">
        <v>-565714.7581242593</v>
      </c>
      <c r="EB7" s="24">
        <v>-563486.2452375365</v>
      </c>
      <c r="EC7" s="24">
        <v>-561278.52020547283</v>
      </c>
      <c r="ED7" s="24">
        <v>-559085.00249390106</v>
      </c>
      <c r="EE7" s="24">
        <v>-556907.22435339226</v>
      </c>
      <c r="EF7" s="24">
        <v>-536989.83283541386</v>
      </c>
      <c r="EG7" s="24">
        <v>-680587.55541762896</v>
      </c>
      <c r="EH7" s="24">
        <v>-780761.72880980768</v>
      </c>
      <c r="EI7" s="24">
        <v>-779720.83401654905</v>
      </c>
      <c r="EJ7" s="24">
        <v>-774681.82128763967</v>
      </c>
      <c r="EK7" s="24">
        <v>-769700.82865915238</v>
      </c>
      <c r="EL7" s="24">
        <v>-764786.26755507989</v>
      </c>
      <c r="EM7" s="24">
        <v>-759949.93764698913</v>
      </c>
      <c r="EN7" s="24">
        <v>-755206.81411540508</v>
      </c>
      <c r="EO7" s="24">
        <v>-750548.53131609783</v>
      </c>
      <c r="EP7" s="24">
        <v>-745952.95499049488</v>
      </c>
      <c r="EQ7" s="24">
        <v>-741408.93946372042</v>
      </c>
      <c r="ER7" s="24">
        <v>-716923.74846755189</v>
      </c>
      <c r="ES7" s="24">
        <v>-656306.84597051644</v>
      </c>
      <c r="ET7" s="24">
        <v>-739806.21919639874</v>
      </c>
      <c r="EU7" s="24">
        <v>-738711.81895096309</v>
      </c>
      <c r="EV7" s="24">
        <v>-734089.21800498967</v>
      </c>
      <c r="EW7" s="24">
        <v>-729534.89893447235</v>
      </c>
      <c r="EX7" s="24">
        <v>-725126.3286158815</v>
      </c>
      <c r="EY7" s="24">
        <v>-720791.55513127823</v>
      </c>
      <c r="EZ7" s="24">
        <v>-716518.18444857781</v>
      </c>
      <c r="FA7" s="24">
        <v>-712287.86134373548</v>
      </c>
      <c r="FB7" s="24">
        <v>-708098.97193884302</v>
      </c>
      <c r="FC7" s="24">
        <v>-703957.95938146987</v>
      </c>
      <c r="FD7" s="24">
        <v>-682009.07188659441</v>
      </c>
      <c r="FE7" s="24">
        <v>-629415.67800537497</v>
      </c>
      <c r="FF7" s="24">
        <v>-699237.6675187638</v>
      </c>
      <c r="FG7" s="24">
        <v>-697928.07396695449</v>
      </c>
      <c r="FH7" s="24">
        <v>-693620.40248178202</v>
      </c>
      <c r="FI7" s="24">
        <v>-689356.10708403925</v>
      </c>
      <c r="FJ7" s="24">
        <v>-685135.33733108675</v>
      </c>
      <c r="FK7" s="24">
        <v>-680964.89133297012</v>
      </c>
      <c r="FL7" s="24">
        <v>-676836.06510666816</v>
      </c>
      <c r="FM7" s="24">
        <v>-672756.03576565406</v>
      </c>
      <c r="FN7" s="24">
        <v>-668717.88900330616</v>
      </c>
      <c r="FO7" s="24">
        <v>-664742.99116162548</v>
      </c>
      <c r="FP7" s="24">
        <v>-645509.63888857933</v>
      </c>
      <c r="FQ7" s="24">
        <v>-676654.31982117984</v>
      </c>
      <c r="FR7" s="24">
        <v>-733836.31438962719</v>
      </c>
      <c r="FS7" s="24">
        <v>-730843.48418547341</v>
      </c>
      <c r="FT7" s="24">
        <v>-726026.14995318512</v>
      </c>
      <c r="FU7" s="24">
        <v>-721289.48611721979</v>
      </c>
      <c r="FV7" s="24">
        <v>-716620.24490418599</v>
      </c>
      <c r="FW7" s="24">
        <v>-712009.3454162468</v>
      </c>
      <c r="FX7" s="24">
        <v>-707463.90997840231</v>
      </c>
      <c r="FY7" s="24">
        <v>-703016.44551342202</v>
      </c>
      <c r="FZ7" s="24">
        <v>-698663.80782859121</v>
      </c>
      <c r="GA7" s="24">
        <v>-694391.06913205725</v>
      </c>
      <c r="GB7" s="24">
        <v>-674599.14751883433</v>
      </c>
      <c r="GC7" s="24">
        <v>-643593.21372124448</v>
      </c>
      <c r="GD7" s="24">
        <v>-687391.32620160445</v>
      </c>
      <c r="GE7" s="24">
        <v>-684562.51712278882</v>
      </c>
      <c r="GF7" s="24">
        <v>-680190.80766561592</v>
      </c>
      <c r="GG7" s="24">
        <v>-675918.7530797529</v>
      </c>
      <c r="GH7" s="24">
        <v>-671755.76725379261</v>
      </c>
      <c r="GI7" s="24">
        <v>-667663.66305838886</v>
      </c>
      <c r="GJ7" s="24">
        <v>-663673.19401383039</v>
      </c>
      <c r="GK7" s="24">
        <v>-659736.80212437466</v>
      </c>
      <c r="GL7" s="24">
        <v>-655918.04307682998</v>
      </c>
      <c r="GM7" s="24">
        <v>-652160.77374348161</v>
      </c>
      <c r="GN7" s="24">
        <v>-635714.31037359801</v>
      </c>
      <c r="GO7" s="24">
        <v>-612284.93495344429</v>
      </c>
      <c r="GP7" s="24">
        <v>-646010.63497124426</v>
      </c>
      <c r="GQ7" s="24">
        <v>-643172.10665507603</v>
      </c>
      <c r="GR7" s="24">
        <v>-639246.68942189252</v>
      </c>
      <c r="GS7" s="24">
        <v>-635362.99448928144</v>
      </c>
      <c r="GT7" s="24">
        <v>-631562.643632447</v>
      </c>
      <c r="GU7" s="24">
        <v>-627857.91497918183</v>
      </c>
      <c r="GV7" s="24">
        <v>-624190.5834133327</v>
      </c>
      <c r="GW7" s="24">
        <v>-620574.59846386628</v>
      </c>
      <c r="GX7" s="24">
        <v>-617004.35210337548</v>
      </c>
      <c r="GY7" s="24">
        <v>-613486.6908577719</v>
      </c>
      <c r="GZ7" s="24">
        <v>-599588.06009945588</v>
      </c>
      <c r="HA7" s="24">
        <v>-582644.07231423701</v>
      </c>
      <c r="HB7" s="24">
        <v>-607507.29731787252</v>
      </c>
      <c r="HC7" s="24">
        <v>-604862.34042860533</v>
      </c>
      <c r="HD7" s="24">
        <v>-601234.4369423897</v>
      </c>
      <c r="HE7" s="24">
        <v>-597639.58007838763</v>
      </c>
      <c r="HF7" s="24">
        <v>-594127.00685010699</v>
      </c>
      <c r="HG7" s="24">
        <v>-590699.18117826385</v>
      </c>
      <c r="HH7" s="24">
        <v>-587315.42672710994</v>
      </c>
      <c r="HI7" s="24">
        <v>-583971.69082739064</v>
      </c>
      <c r="HJ7" s="24">
        <v>-580662.88661405316</v>
      </c>
      <c r="HK7" s="24">
        <v>-577382.87883440987</v>
      </c>
      <c r="HL7" s="24">
        <v>-566836.93293244869</v>
      </c>
      <c r="HM7" s="24">
        <v>-553990.25316715264</v>
      </c>
      <c r="HN7" s="24">
        <v>-572115.37198474153</v>
      </c>
      <c r="HO7" s="24">
        <v>-569634.78448321519</v>
      </c>
      <c r="HP7" s="24">
        <v>-566260.77784838038</v>
      </c>
      <c r="HQ7" s="24">
        <v>-562924.76017616619</v>
      </c>
      <c r="HR7" s="24">
        <v>-559626.31793843035</v>
      </c>
      <c r="HS7" s="24">
        <v>-556359.42939796299</v>
      </c>
      <c r="HT7" s="24">
        <v>-553123.68029086536</v>
      </c>
      <c r="HU7" s="24">
        <v>-549918.6631811898</v>
      </c>
      <c r="HV7" s="24">
        <v>-546815.220814917</v>
      </c>
      <c r="HW7" s="24">
        <v>-543761.37031239935</v>
      </c>
      <c r="HX7" s="24">
        <v>-535738.47408331628</v>
      </c>
      <c r="HY7" s="24">
        <v>-552472.70528633439</v>
      </c>
      <c r="HZ7" s="24">
        <v>-565498.06337910378</v>
      </c>
      <c r="IA7" s="24">
        <v>-562339.58091825887</v>
      </c>
      <c r="IB7" s="24">
        <v>-558789.27739303408</v>
      </c>
      <c r="IC7" s="24">
        <v>-555295.7889878304</v>
      </c>
      <c r="ID7" s="24">
        <v>-551851.16115246923</v>
      </c>
      <c r="IE7" s="24">
        <v>-548447.03319328779</v>
      </c>
      <c r="IF7" s="24">
        <v>-545082.68920071714</v>
      </c>
      <c r="IG7" s="24">
        <v>-541781.03455240885</v>
      </c>
      <c r="IH7" s="24">
        <v>-538528.82296328351</v>
      </c>
      <c r="II7" s="24">
        <v>-535332.28393017151</v>
      </c>
      <c r="IJ7" s="24">
        <v>-527270.81080095132</v>
      </c>
      <c r="IK7" s="24">
        <v>-519748.58933612093</v>
      </c>
      <c r="IL7" s="24">
        <v>-528191.62587973033</v>
      </c>
      <c r="IM7" s="24">
        <v>-525132.73092940496</v>
      </c>
      <c r="IN7" s="24">
        <v>-521751.47655748186</v>
      </c>
      <c r="IO7" s="24">
        <v>-518410.56576438283</v>
      </c>
      <c r="IP7" s="24">
        <v>-515145.62966739957</v>
      </c>
      <c r="IQ7" s="24">
        <v>-511974.50624330522</v>
      </c>
      <c r="IR7" s="24">
        <v>-508860.43770560744</v>
      </c>
      <c r="IS7" s="24">
        <v>-505796.97892338474</v>
      </c>
      <c r="IT7" s="24">
        <v>-502787.72197122226</v>
      </c>
      <c r="IU7" s="24">
        <v>-499887.67298114899</v>
      </c>
      <c r="IV7" s="24">
        <v>-493549.95747139881</v>
      </c>
      <c r="IW7" s="24">
        <v>-488032.45182307053</v>
      </c>
      <c r="IX7" s="24">
        <v>-493402.86368577695</v>
      </c>
      <c r="IY7" s="24">
        <v>-490547.45614502515</v>
      </c>
      <c r="IZ7" s="24">
        <v>-487545.33897838334</v>
      </c>
      <c r="JA7" s="24">
        <v>-484574.08539616707</v>
      </c>
      <c r="JB7" s="24">
        <v>-481638.66973326477</v>
      </c>
      <c r="JC7" s="24">
        <v>-478813.05093605653</v>
      </c>
      <c r="JD7" s="24">
        <v>-476040.81694359402</v>
      </c>
      <c r="JE7" s="24">
        <v>-473296.81456905982</v>
      </c>
      <c r="JF7" s="24">
        <v>-470580.63300354377</v>
      </c>
      <c r="JG7" s="24">
        <v>-467891.8690555389</v>
      </c>
      <c r="JH7" s="24">
        <v>-462895.99281342037</v>
      </c>
      <c r="JI7" s="24">
        <v>-458633.78839441948</v>
      </c>
      <c r="JJ7" s="24">
        <v>-461622.14289896062</v>
      </c>
      <c r="JK7" s="24">
        <v>-458844.22791842557</v>
      </c>
      <c r="JL7" s="24">
        <v>-455957.23914977704</v>
      </c>
      <c r="JM7" s="24">
        <v>-453102.29844429821</v>
      </c>
      <c r="JN7" s="24">
        <v>-450278.90055721323</v>
      </c>
      <c r="JO7" s="24">
        <v>-447486.55036256835</v>
      </c>
      <c r="JP7" s="24">
        <v>-444724.76261649578</v>
      </c>
      <c r="JQ7" s="24">
        <v>-441993.06172662217</v>
      </c>
      <c r="JR7" s="24">
        <v>-439290.98152744956</v>
      </c>
      <c r="JS7" s="24">
        <v>-436618.06506154651</v>
      </c>
      <c r="JT7" s="24">
        <v>-432615.89487458905</v>
      </c>
      <c r="JU7" s="24">
        <v>-428485.87010769075</v>
      </c>
      <c r="JV7" s="24">
        <v>-429999.09856463474</v>
      </c>
      <c r="JW7" s="24">
        <v>-427169.50863632775</v>
      </c>
      <c r="JX7" s="24">
        <v>-424236.6101066937</v>
      </c>
      <c r="JY7" s="24">
        <v>-421338.0279110354</v>
      </c>
      <c r="JZ7" s="24">
        <v>-418473.20173178392</v>
      </c>
      <c r="KA7" s="24">
        <v>-415641.58280658827</v>
      </c>
      <c r="KB7" s="24">
        <v>-412842.6336491899</v>
      </c>
      <c r="KC7" s="24">
        <v>-410075.82777780801</v>
      </c>
      <c r="KD7" s="24">
        <v>-407340.64945082896</v>
      </c>
      <c r="KE7" s="24">
        <v>-404636.59340959828</v>
      </c>
      <c r="KF7" s="24">
        <v>-400721.22631483735</v>
      </c>
      <c r="KG7" s="24">
        <v>-397068.23523922497</v>
      </c>
      <c r="KH7" s="24">
        <v>-397355.41937151866</v>
      </c>
      <c r="KI7" s="24">
        <v>-394547.05143814057</v>
      </c>
      <c r="KJ7" s="24">
        <v>-391655.96009280538</v>
      </c>
      <c r="KK7" s="24">
        <v>-388799.71836757875</v>
      </c>
      <c r="KL7" s="24">
        <v>-385977.73934739223</v>
      </c>
      <c r="KM7" s="24">
        <v>-383192.36855691561</v>
      </c>
      <c r="KN7" s="24">
        <v>-380450.51653965999</v>
      </c>
      <c r="KO7" s="24">
        <v>-377741.5399767955</v>
      </c>
      <c r="KP7" s="24">
        <v>-375064.98461181694</v>
      </c>
      <c r="KQ7" s="24">
        <v>-372440.79157201981</v>
      </c>
      <c r="KR7" s="24">
        <v>-368726.7363709099</v>
      </c>
      <c r="KS7" s="24">
        <v>-365997.30939879816</v>
      </c>
      <c r="KT7" s="24">
        <v>-365198.02085283556</v>
      </c>
      <c r="KU7" s="24">
        <v>-362410.84025832044</v>
      </c>
      <c r="KV7" s="24">
        <v>-359559.85687054897</v>
      </c>
      <c r="KW7" s="24">
        <v>-356744.85682664678</v>
      </c>
      <c r="KX7" s="24">
        <v>-353965.2073295645</v>
      </c>
      <c r="KY7" s="24">
        <v>-351226.70202489255</v>
      </c>
      <c r="KZ7" s="24">
        <v>-348546.51929866028</v>
      </c>
      <c r="LA7" s="24">
        <v>-345902.57474598964</v>
      </c>
      <c r="LB7" s="24">
        <v>-343295.33723531046</v>
      </c>
      <c r="LC7" s="24">
        <v>-340743.5785967824</v>
      </c>
      <c r="LD7" s="24">
        <v>-337496.45745718462</v>
      </c>
      <c r="LE7" s="24">
        <v>-335156.52742370439</v>
      </c>
      <c r="LF7" s="24">
        <v>-333611.75953057525</v>
      </c>
      <c r="LG7" s="24">
        <v>-331013.73089624196</v>
      </c>
      <c r="LH7" s="24">
        <v>-328377.72766610992</v>
      </c>
      <c r="LI7" s="24">
        <v>-325784.61376885255</v>
      </c>
      <c r="LJ7" s="24">
        <v>-323223.53746103967</v>
      </c>
      <c r="LK7" s="24">
        <v>-320693.949126789</v>
      </c>
      <c r="LL7" s="24">
        <v>-318195.31130556995</v>
      </c>
      <c r="LM7" s="24">
        <v>-315727.09836620151</v>
      </c>
      <c r="LN7" s="24">
        <v>-313288.79619095585</v>
      </c>
      <c r="LO7" s="24">
        <v>-310879.90186940902</v>
      </c>
      <c r="LP7" s="24">
        <v>-308306.16611001338</v>
      </c>
      <c r="LQ7" s="24">
        <v>-306013.3990391476</v>
      </c>
      <c r="LR7" s="24">
        <v>-304185.96166786208</v>
      </c>
      <c r="LS7" s="24">
        <v>-301637.78751770733</v>
      </c>
      <c r="LT7" s="24">
        <v>-299053.56531974341</v>
      </c>
      <c r="LU7" s="24">
        <v>-296503.48247076542</v>
      </c>
      <c r="LV7" s="24">
        <v>-293986.91716471303</v>
      </c>
      <c r="LW7" s="24">
        <v>-291503.2621446863</v>
      </c>
      <c r="LX7" s="24">
        <v>-289051.92429011036</v>
      </c>
      <c r="LY7" s="24">
        <v>-286632.32421744941</v>
      </c>
      <c r="LZ7" s="24">
        <v>-284243.89589396957</v>
      </c>
      <c r="MA7" s="24">
        <v>-281886.0862640884</v>
      </c>
      <c r="MB7" s="24">
        <v>-279493.05710700183</v>
      </c>
      <c r="MC7" s="24">
        <v>-277149.4447731697</v>
      </c>
      <c r="MD7" s="24">
        <v>-275204.03737680882</v>
      </c>
      <c r="ME7" s="24">
        <v>-272673.56508032739</v>
      </c>
      <c r="MF7" s="24">
        <v>-270120.1960416846</v>
      </c>
      <c r="MG7" s="24">
        <v>-267602.01045292616</v>
      </c>
      <c r="MH7" s="24">
        <v>-265118.36067988799</v>
      </c>
      <c r="MI7" s="24">
        <v>-262668.61413476354</v>
      </c>
      <c r="MJ7" s="24">
        <v>-260252.15285400944</v>
      </c>
      <c r="MK7" s="24">
        <v>-257868.37309002332</v>
      </c>
      <c r="ML7" s="24">
        <v>-255516.68491607477</v>
      </c>
      <c r="MM7" s="24">
        <v>-253196.51184401696</v>
      </c>
      <c r="MN7" s="24">
        <v>-250853.28548745567</v>
      </c>
      <c r="MO7" s="24">
        <v>-248511.06940619752</v>
      </c>
      <c r="MP7" s="24">
        <v>-246574.6968023513</v>
      </c>
      <c r="MQ7" s="24">
        <v>-244167.62304249717</v>
      </c>
      <c r="MR7" s="24">
        <v>-241747.31761204635</v>
      </c>
      <c r="MS7" s="24">
        <v>-239361.41077356224</v>
      </c>
      <c r="MT7" s="24">
        <v>-237009.25609286941</v>
      </c>
      <c r="MU7" s="24">
        <v>-234690.22232880449</v>
      </c>
      <c r="MV7" s="24">
        <v>-232403.69300661882</v>
      </c>
      <c r="MW7" s="24">
        <v>-230149.06600517119</v>
      </c>
      <c r="MX7" s="24">
        <v>-227925.75315740326</v>
      </c>
      <c r="MY7" s="24">
        <v>-225733.17986362899</v>
      </c>
      <c r="MZ7" s="24">
        <v>-223526.67114284378</v>
      </c>
      <c r="NA7" s="24">
        <v>-221450.65002212438</v>
      </c>
      <c r="NB7" s="24">
        <v>-219450.24585491337</v>
      </c>
      <c r="NC7" s="24">
        <v>-217077.71429432099</v>
      </c>
      <c r="ND7" s="24">
        <v>-214702.65763228564</v>
      </c>
      <c r="NE7" s="24">
        <v>-212363.74273153199</v>
      </c>
      <c r="NF7" s="24">
        <v>-210060.25696044558</v>
      </c>
      <c r="NG7" s="24">
        <v>-207791.50493153679</v>
      </c>
      <c r="NH7" s="24">
        <v>-205556.80801194892</v>
      </c>
      <c r="NI7" s="24">
        <v>-203355.5038496854</v>
      </c>
      <c r="NJ7" s="24">
        <v>-201186.94591502292</v>
      </c>
      <c r="NK7" s="24">
        <v>-199050.50305655017</v>
      </c>
      <c r="NL7" s="24">
        <v>-196909.44892692912</v>
      </c>
      <c r="NM7" s="24">
        <v>-194838.59702296573</v>
      </c>
      <c r="NN7" s="24">
        <v>-192893.86615382443</v>
      </c>
      <c r="NO7" s="24">
        <v>-190658.26895810055</v>
      </c>
      <c r="NP7" s="24">
        <v>-188426.78654399738</v>
      </c>
      <c r="NQ7" s="24">
        <v>-186230.45132801539</v>
      </c>
      <c r="NR7" s="24">
        <v>-184068.56099722543</v>
      </c>
      <c r="NS7" s="24">
        <v>-181940.43025770984</v>
      </c>
      <c r="NT7" s="24">
        <v>-179845.39035348126</v>
      </c>
      <c r="NU7" s="24">
        <v>-177782.78860074386</v>
      </c>
      <c r="NV7" s="24">
        <v>-175751.98793695605</v>
      </c>
      <c r="NW7" s="24">
        <v>-173752.36648418731</v>
      </c>
      <c r="NX7" s="24">
        <v>-171754.25735017416</v>
      </c>
      <c r="NY7" s="24">
        <v>-169872.62345104793</v>
      </c>
      <c r="NZ7" s="24">
        <v>-167965.9512148964</v>
      </c>
      <c r="OA7" s="24">
        <v>-165837.40083992993</v>
      </c>
      <c r="OB7" s="24">
        <v>-163720.07237047353</v>
      </c>
      <c r="OC7" s="24">
        <v>-161638.51988330288</v>
      </c>
      <c r="OD7" s="24">
        <v>-159591.98240291688</v>
      </c>
      <c r="OE7" s="24">
        <v>-157579.7184552626</v>
      </c>
      <c r="OF7" s="24">
        <v>-155601.00548871359</v>
      </c>
      <c r="OG7" s="24">
        <v>-153655.13931432102</v>
      </c>
      <c r="OH7" s="24">
        <v>-151741.43356462815</v>
      </c>
      <c r="OI7" s="24">
        <v>-149859.21917037439</v>
      </c>
      <c r="OJ7" s="24">
        <v>-147984.5446068203</v>
      </c>
      <c r="OK7" s="24">
        <v>-146217.24854501092</v>
      </c>
      <c r="OL7" s="24">
        <v>-144402.60975600861</v>
      </c>
      <c r="OM7" s="24">
        <v>-142421.4957742689</v>
      </c>
      <c r="ON7" s="24">
        <v>-140455.73649910252</v>
      </c>
      <c r="OO7" s="24">
        <v>-138524.51762390081</v>
      </c>
      <c r="OP7" s="24">
        <v>-136627.09454347426</v>
      </c>
      <c r="OQ7" s="24">
        <v>-134762.74172186333</v>
      </c>
      <c r="OR7" s="24">
        <v>-132930.75212876155</v>
      </c>
      <c r="OS7" s="24">
        <v>-131130.43669464969</v>
      </c>
      <c r="OT7" s="24">
        <v>-129361.1237839665</v>
      </c>
      <c r="OU7" s="24">
        <v>-127622.15868564653</v>
      </c>
      <c r="OV7" s="24">
        <v>-125894.45012808143</v>
      </c>
      <c r="OW7" s="24">
        <v>-124226.21221211112</v>
      </c>
      <c r="OX7" s="24">
        <v>-122575.56282492133</v>
      </c>
      <c r="OY7" s="24">
        <v>-120802.29572023494</v>
      </c>
      <c r="OZ7" s="24">
        <v>-119046.31422004965</v>
      </c>
      <c r="PA7" s="24">
        <v>-117322.39038657365</v>
      </c>
      <c r="PB7" s="24">
        <v>-115629.81465896632</v>
      </c>
      <c r="PC7" s="24">
        <v>-113967.89588109433</v>
      </c>
      <c r="PD7" s="24">
        <v>-112335.96075856475</v>
      </c>
      <c r="PE7" s="24">
        <v>-110733.35333355115</v>
      </c>
      <c r="PF7" s="24">
        <v>-109159.43447675019</v>
      </c>
      <c r="PG7" s="24">
        <v>-107613.58139588278</v>
      </c>
      <c r="PH7" s="24">
        <v>-106080.84968449264</v>
      </c>
      <c r="PI7" s="24">
        <v>-104662.74172435921</v>
      </c>
      <c r="PJ7" s="24">
        <v>-103097.3057158806</v>
      </c>
      <c r="PK7" s="24">
        <v>-101446.38157987608</v>
      </c>
      <c r="PL7" s="24">
        <v>-99816.443969034095</v>
      </c>
      <c r="PM7" s="24">
        <v>-98218.63164798831</v>
      </c>
      <c r="PN7" s="24">
        <v>-96652.192886022749</v>
      </c>
      <c r="PO7" s="24">
        <v>-95116.396147061299</v>
      </c>
      <c r="PP7" s="24">
        <v>-93610.529484813174</v>
      </c>
      <c r="PQ7" s="24">
        <v>-92133.899957661924</v>
      </c>
      <c r="PR7" s="24">
        <v>-90685.833062606689</v>
      </c>
      <c r="PS7" s="24">
        <v>-89265.672187592267</v>
      </c>
      <c r="PT7" s="24">
        <v>-87861.59021632254</v>
      </c>
      <c r="PU7" s="24">
        <v>-86525.384434975305</v>
      </c>
      <c r="PV7" s="24">
        <v>-85142.414790812749</v>
      </c>
      <c r="PW7" s="24">
        <v>-83700.640903007486</v>
      </c>
      <c r="PX7" s="24">
        <v>-82279.571425498434</v>
      </c>
      <c r="PY7" s="24">
        <v>-80887.47649691366</v>
      </c>
      <c r="PZ7" s="24">
        <v>-79523.664054456705</v>
      </c>
      <c r="QA7" s="24">
        <v>-78187.460862566266</v>
      </c>
      <c r="QB7" s="24">
        <v>-76878.211945011542</v>
      </c>
      <c r="QC7" s="24">
        <v>-75595.28003555999</v>
      </c>
      <c r="QD7" s="24">
        <v>-74338.045046567117</v>
      </c>
      <c r="QE7" s="24">
        <v>-73105.903554866483</v>
      </c>
      <c r="QF7" s="24">
        <v>-71889.780516064173</v>
      </c>
      <c r="QG7" s="24">
        <v>-70758.385964336936</v>
      </c>
      <c r="QH7" s="24">
        <v>-69498.091248334735</v>
      </c>
      <c r="QI7" s="24">
        <v>-68201.710409100604</v>
      </c>
      <c r="QJ7" s="24">
        <v>-66927.674163510979</v>
      </c>
      <c r="QK7" s="24">
        <v>-65681.905689045801</v>
      </c>
      <c r="QL7" s="24">
        <v>-64463.676672494723</v>
      </c>
      <c r="QM7" s="24">
        <v>-63272.280007934445</v>
      </c>
      <c r="QN7" s="24">
        <v>-62107.029116718018</v>
      </c>
      <c r="QO7" s="24">
        <v>-60967.257290945905</v>
      </c>
      <c r="QP7" s="24">
        <v>-59852.317059561756</v>
      </c>
      <c r="QQ7" s="24">
        <v>-58761.579576244781</v>
      </c>
      <c r="QR7" s="24">
        <v>-57688.014418513383</v>
      </c>
      <c r="QS7" s="24">
        <v>-56673.415623282359</v>
      </c>
      <c r="QT7" s="24">
        <v>-55595.259857224097</v>
      </c>
      <c r="QU7" s="24">
        <v>-54495.636232215998</v>
      </c>
      <c r="QV7" s="24">
        <v>-53416.606246086674</v>
      </c>
      <c r="QW7" s="24">
        <v>-52362.353289431754</v>
      </c>
      <c r="QX7" s="24">
        <v>-51332.226375316211</v>
      </c>
      <c r="QY7" s="24">
        <v>-50325.593723094709</v>
      </c>
      <c r="QZ7" s="24">
        <v>-49341.842134902232</v>
      </c>
      <c r="RA7" s="24">
        <v>-48380.376393991377</v>
      </c>
      <c r="RB7" s="24">
        <v>-47440.618684102221</v>
      </c>
      <c r="RC7" s="24">
        <v>-46522.008029085184</v>
      </c>
      <c r="RD7" s="24">
        <v>-45619.272993814855</v>
      </c>
      <c r="RE7" s="24">
        <v>-44760.241494903326</v>
      </c>
      <c r="RF7" s="24">
        <v>-43854.400109179922</v>
      </c>
      <c r="RG7" s="24">
        <v>-42937.475107133541</v>
      </c>
      <c r="RH7" s="24">
        <v>-42039.175881510608</v>
      </c>
      <c r="RI7" s="24">
        <v>-41162.372978446241</v>
      </c>
      <c r="RJ7" s="24">
        <v>-40306.486719670742</v>
      </c>
      <c r="RK7" s="24">
        <v>-39470.954708238045</v>
      </c>
      <c r="RL7" s="24">
        <v>-38655.231269017328</v>
      </c>
      <c r="RM7" s="24">
        <v>-37858.786908571441</v>
      </c>
      <c r="RN7" s="24">
        <v>-37081.107793710464</v>
      </c>
      <c r="RO7" s="24">
        <v>-36321.695248038865</v>
      </c>
      <c r="RP7" s="24">
        <v>-35576.654300710157</v>
      </c>
      <c r="RQ7" s="24">
        <v>-34885.652044851086</v>
      </c>
      <c r="RR7" s="24">
        <v>-34099.233369937778</v>
      </c>
      <c r="RS7" s="24">
        <v>-33310.348514481891</v>
      </c>
      <c r="RT7" s="24">
        <v>-32539.552040629445</v>
      </c>
      <c r="RU7" s="24">
        <v>-31788.690640654677</v>
      </c>
      <c r="RV7" s="24">
        <v>-31057.195974070379</v>
      </c>
      <c r="RW7" s="24">
        <v>-30344.517239848461</v>
      </c>
      <c r="RX7" s="24">
        <v>-29650.120599896436</v>
      </c>
      <c r="RY7" s="24">
        <v>-28973.488622483299</v>
      </c>
      <c r="RZ7" s="24">
        <v>-28314.119744894062</v>
      </c>
      <c r="SA7" s="24">
        <v>-27671.527754617236</v>
      </c>
      <c r="SB7" s="24">
        <v>-27042.776569197096</v>
      </c>
      <c r="SC7" s="24">
        <v>-26443.800750800881</v>
      </c>
      <c r="SD7" s="24">
        <v>-25817.046999578415</v>
      </c>
      <c r="SE7" s="24">
        <v>-25191.670507486939</v>
      </c>
      <c r="SF7" s="24">
        <v>-24581.470920555712</v>
      </c>
      <c r="SG7" s="24">
        <v>-23987.61074220822</v>
      </c>
      <c r="SH7" s="24">
        <v>-23409.61160751717</v>
      </c>
      <c r="SI7" s="24">
        <v>-22847.010212720408</v>
      </c>
      <c r="SJ7" s="24">
        <v>-22299.357813337963</v>
      </c>
      <c r="SK7" s="24">
        <v>-21766.219739775697</v>
      </c>
      <c r="SL7" s="24">
        <v>-21247.174929784836</v>
      </c>
      <c r="SM7" s="24">
        <v>-20741.815477216576</v>
      </c>
      <c r="SN7" s="24">
        <v>-20248.049330989368</v>
      </c>
      <c r="SO7" s="24">
        <v>-19788.892549097181</v>
      </c>
      <c r="SP7" s="24">
        <v>-19263.881711060269</v>
      </c>
      <c r="SQ7" s="24">
        <v>-18744.124733605848</v>
      </c>
      <c r="SR7" s="24">
        <v>-18238.616411621839</v>
      </c>
      <c r="SS7" s="24">
        <v>-17747.971763186721</v>
      </c>
      <c r="ST7" s="24">
        <v>-17271.71777400365</v>
      </c>
      <c r="SU7" s="24">
        <v>-16809.397494935572</v>
      </c>
      <c r="SV7" s="24">
        <v>-16360.569469700142</v>
      </c>
      <c r="SW7" s="24">
        <v>-15924.807182609398</v>
      </c>
      <c r="SX7" s="24">
        <v>-15501.698524930214</v>
      </c>
      <c r="SY7" s="24">
        <v>-15090.845284856787</v>
      </c>
      <c r="SZ7" s="24">
        <v>-14690.690627143038</v>
      </c>
      <c r="TA7" s="24">
        <v>-14309.559174318996</v>
      </c>
      <c r="TB7" s="24">
        <v>-13911.73333323833</v>
      </c>
      <c r="TC7" s="24">
        <v>-13519.5194860512</v>
      </c>
      <c r="TD7" s="24">
        <v>-13138.581256981499</v>
      </c>
      <c r="TE7" s="24">
        <v>-12769.23529916894</v>
      </c>
      <c r="TF7" s="24">
        <v>-12411.101899109022</v>
      </c>
      <c r="TG7" s="24">
        <v>-12063.814596919996</v>
      </c>
      <c r="TH7" s="24">
        <v>-11727.019700323583</v>
      </c>
      <c r="TI7" s="24">
        <v>-11400.375815877314</v>
      </c>
      <c r="TJ7" s="24">
        <v>-11083.553397681668</v>
      </c>
      <c r="TK7" s="24">
        <v>-10776.234317201104</v>
      </c>
      <c r="TL7" s="24">
        <v>-10477.34770968782</v>
      </c>
      <c r="TM7" s="24">
        <v>-10193.586125472502</v>
      </c>
      <c r="TN7" s="24">
        <v>-9894.0465481023293</v>
      </c>
      <c r="TO7" s="24">
        <v>-9599.8711059774178</v>
      </c>
      <c r="TP7" s="24">
        <v>-9314.5358010585278</v>
      </c>
      <c r="TQ7" s="24">
        <v>-9038.1771804954424</v>
      </c>
      <c r="TR7" s="24">
        <v>-8770.4963110342633</v>
      </c>
      <c r="TS7" s="24">
        <v>-8511.2047518767067</v>
      </c>
      <c r="TT7" s="24">
        <v>-8260.0241692839481</v>
      </c>
      <c r="TU7" s="24">
        <v>-8016.6859658758603</v>
      </c>
      <c r="TV7" s="24">
        <v>-7780.930924048168</v>
      </c>
      <c r="TW7" s="24">
        <v>-7552.5088629530501</v>
      </c>
      <c r="TX7" s="24">
        <v>-7330.6876856874178</v>
      </c>
      <c r="TY7" s="24">
        <v>-7122.3320075462834</v>
      </c>
      <c r="TZ7" s="24">
        <v>-6893.2151362615696</v>
      </c>
      <c r="UA7" s="24">
        <v>-6669.3051666412393</v>
      </c>
      <c r="UB7" s="24">
        <v>-6452.6400264276454</v>
      </c>
      <c r="UC7" s="24">
        <v>-6243.2316124940307</v>
      </c>
      <c r="UD7" s="24">
        <v>-6040.8290264712059</v>
      </c>
      <c r="UE7" s="24">
        <v>-5845.1903257028252</v>
      </c>
      <c r="UF7" s="24">
        <v>-5656.0821935640697</v>
      </c>
      <c r="UG7" s="24">
        <v>-5473.2796222735469</v>
      </c>
      <c r="UH7" s="24">
        <v>-5296.565607712053</v>
      </c>
      <c r="UI7" s="24">
        <v>-5125.730855781323</v>
      </c>
      <c r="UJ7" s="24">
        <v>-4960.2626652401832</v>
      </c>
      <c r="UK7" s="24">
        <v>-4802.4825904868685</v>
      </c>
      <c r="UL7" s="24">
        <v>-4640.7368949956262</v>
      </c>
      <c r="UM7" s="24">
        <v>-4483.1652082972187</v>
      </c>
      <c r="UN7" s="24">
        <v>-4330.9045649309392</v>
      </c>
      <c r="UO7" s="24">
        <v>-4183.9197690594665</v>
      </c>
      <c r="UP7" s="24">
        <v>-4042.0241555717375</v>
      </c>
      <c r="UQ7" s="24">
        <v>-3905.0378055261735</v>
      </c>
      <c r="UR7" s="24">
        <v>-3772.7872984506289</v>
      </c>
      <c r="US7" s="24">
        <v>-3645.1054724948422</v>
      </c>
      <c r="UT7" s="24">
        <v>-3521.8311920237534</v>
      </c>
      <c r="UU7" s="24">
        <v>-3402.8091274356834</v>
      </c>
      <c r="UV7" s="24">
        <v>-3287.705293647648</v>
      </c>
      <c r="UW7" s="24">
        <v>-3179.4280474156312</v>
      </c>
      <c r="UX7" s="24">
        <v>-3060.1197624455158</v>
      </c>
      <c r="UY7" s="24">
        <v>-2944.5462889028008</v>
      </c>
      <c r="UZ7" s="24">
        <v>-2833.2856957061554</v>
      </c>
      <c r="VA7" s="24">
        <v>-2726.2585381395106</v>
      </c>
      <c r="VB7" s="24">
        <v>-2623.3025413103355</v>
      </c>
      <c r="VC7" s="24">
        <v>-2524.2617000041364</v>
      </c>
      <c r="VD7" s="24">
        <v>-2428.9860329738735</v>
      </c>
      <c r="VE7" s="24">
        <v>-2337.3313519655985</v>
      </c>
      <c r="VF7" s="24">
        <v>-2249.1590308115206</v>
      </c>
      <c r="VG7" s="24">
        <v>-2164.3357930127581</v>
      </c>
      <c r="VH7" s="24">
        <v>-2082.6250309500242</v>
      </c>
      <c r="VI7" s="24">
        <v>-2004.7904638406424</v>
      </c>
      <c r="VJ7" s="24">
        <v>-1925.7378269151147</v>
      </c>
      <c r="VK7" s="24">
        <v>-1849.4065733858802</v>
      </c>
      <c r="VL7" s="24">
        <v>-1776.0691413693985</v>
      </c>
      <c r="VM7" s="24">
        <v>-1705.6513985057945</v>
      </c>
      <c r="VN7" s="24">
        <v>-1638.0365988633998</v>
      </c>
      <c r="VO7" s="24">
        <v>-1573.1126887401219</v>
      </c>
      <c r="VP7" s="24">
        <v>-1510.7721158981071</v>
      </c>
      <c r="VQ7" s="24">
        <v>-1450.9116477175023</v>
      </c>
      <c r="VR7" s="24">
        <v>-1393.4321975966186</v>
      </c>
      <c r="VS7" s="24">
        <v>-1338.2386552377252</v>
      </c>
      <c r="VT7" s="24">
        <v>-1285.1810519547316</v>
      </c>
      <c r="VU7" s="24">
        <v>-1233.8337953920052</v>
      </c>
      <c r="VV7" s="24">
        <v>-1183.5629509853291</v>
      </c>
      <c r="VW7" s="24">
        <v>-1135.1349989609091</v>
      </c>
      <c r="VX7" s="24">
        <v>-1088.6690907748516</v>
      </c>
      <c r="VY7" s="24">
        <v>-1044.1080414635467</v>
      </c>
      <c r="VZ7" s="24">
        <v>-1001.3736158580284</v>
      </c>
      <c r="WA7" s="24">
        <v>-960.3907997220175</v>
      </c>
      <c r="WB7" s="24">
        <v>-921.08766673364937</v>
      </c>
      <c r="WC7" s="24">
        <v>-883.39525098291358</v>
      </c>
      <c r="WD7" s="24">
        <v>-847.24742475496259</v>
      </c>
      <c r="WE7" s="24">
        <v>-812.58078137894518</v>
      </c>
      <c r="WF7" s="24">
        <v>-779.30402251446208</v>
      </c>
      <c r="WG7">
        <v>-747.48467652129057</v>
      </c>
      <c r="WH7">
        <v>-716.36941167309317</v>
      </c>
      <c r="WI7">
        <v>-686.44701637824937</v>
      </c>
      <c r="WJ7">
        <v>-657.76446684109169</v>
      </c>
      <c r="WK7">
        <v>-630.28153808079048</v>
      </c>
      <c r="WL7">
        <v>-603.94799130375509</v>
      </c>
      <c r="WM7">
        <v>-578.71569543734211</v>
      </c>
      <c r="WN7">
        <v>-554.53853848551944</v>
      </c>
      <c r="WO7">
        <v>-531.37234262511663</v>
      </c>
      <c r="WP7">
        <v>-509.17478325043493</v>
      </c>
      <c r="WQ7">
        <v>-487.90531015451921</v>
      </c>
      <c r="WR7">
        <v>-467.50968956061865</v>
      </c>
      <c r="WS7">
        <v>-447.97120344851834</v>
      </c>
      <c r="WT7">
        <v>-429.31712136089709</v>
      </c>
      <c r="WU7">
        <v>-411.38987360128965</v>
      </c>
      <c r="WV7">
        <v>-394.20637012013185</v>
      </c>
      <c r="WW7">
        <v>-377.74122826356938</v>
      </c>
      <c r="WX7">
        <v>-361.96437931588366</v>
      </c>
      <c r="WY7">
        <v>-346.84701687148385</v>
      </c>
      <c r="WZ7">
        <v>-332.36154216771172</v>
      </c>
      <c r="XA7">
        <v>-318.48151404259823</v>
      </c>
      <c r="XB7">
        <v>-305.18159825950875</v>
      </c>
      <c r="XC7">
        <v>-292.43752379463638</v>
      </c>
      <c r="XD7">
        <v>-280.21847242297935</v>
      </c>
      <c r="XE7">
        <v>-268.51316984173707</v>
      </c>
      <c r="XF7">
        <v>-257.32886672042503</v>
      </c>
      <c r="XG7">
        <v>-246.58623763632102</v>
      </c>
      <c r="XH7">
        <v>-236.28974273212432</v>
      </c>
      <c r="XI7">
        <v>-226.42351737559218</v>
      </c>
      <c r="XJ7">
        <v>-216.96956287743271</v>
      </c>
      <c r="XK7">
        <v>-207.9106340056733</v>
      </c>
      <c r="XL7">
        <v>-199.23020887943886</v>
      </c>
      <c r="XM7">
        <v>-190.91245581684345</v>
      </c>
      <c r="XN7">
        <v>-182.94220700367654</v>
      </c>
      <c r="XO7">
        <v>-175.30492950507104</v>
      </c>
      <c r="XP7">
        <v>-167.98300792438974</v>
      </c>
      <c r="XQ7">
        <v>-160.96933128932486</v>
      </c>
      <c r="XR7">
        <v>-154.2630680878257</v>
      </c>
      <c r="XS7">
        <v>-147.82458735335703</v>
      </c>
      <c r="XT7">
        <v>-141.6537193538926</v>
      </c>
      <c r="XU7">
        <v>-135.74062523171338</v>
      </c>
      <c r="XV7">
        <v>-130.07452731247983</v>
      </c>
      <c r="XW7">
        <v>-124.64509892765803</v>
      </c>
      <c r="XX7">
        <v>-119.4424460208111</v>
      </c>
      <c r="XY7">
        <v>-114.45708695619122</v>
      </c>
      <c r="XZ7">
        <v>-109.67993763491241</v>
      </c>
      <c r="YA7">
        <v>-105.10229522994412</v>
      </c>
      <c r="YB7">
        <v>-100.71402809295753</v>
      </c>
      <c r="YC7">
        <v>-95.404975544957878</v>
      </c>
      <c r="YD7">
        <v>-91.429720361691381</v>
      </c>
      <c r="YE7">
        <v>-87.614585893141466</v>
      </c>
      <c r="YF7">
        <v>-83.958121496159933</v>
      </c>
      <c r="YG7">
        <v>-80.454342942983615</v>
      </c>
      <c r="YH7">
        <v>-77.096869137878031</v>
      </c>
      <c r="YI7">
        <v>-73.879585979774191</v>
      </c>
      <c r="YJ7">
        <v>-70.79663517210335</v>
      </c>
      <c r="YK7">
        <v>-67.842403502744844</v>
      </c>
      <c r="YL7">
        <v>-65.01151257427064</v>
      </c>
      <c r="YM7">
        <v>-62.298808965509714</v>
      </c>
      <c r="YN7">
        <v>-59.69849421571606</v>
      </c>
      <c r="YO7">
        <v>-57.206796226069272</v>
      </c>
      <c r="YP7">
        <v>-54.822914380532268</v>
      </c>
      <c r="YQ7">
        <v>-52.535759796665523</v>
      </c>
      <c r="YR7">
        <v>-50.343775562118594</v>
      </c>
      <c r="YS7">
        <v>-48.243294516608117</v>
      </c>
      <c r="YT7">
        <v>-46.230493708637283</v>
      </c>
      <c r="YU7">
        <v>-44.301711604017335</v>
      </c>
      <c r="YV7">
        <v>-42.453438562662498</v>
      </c>
      <c r="YW7">
        <v>-40.68231123563686</v>
      </c>
      <c r="YX7">
        <v>-38.985107124700399</v>
      </c>
      <c r="YY7">
        <v>-37.358739852421451</v>
      </c>
      <c r="YZ7">
        <v>-35.799838137736444</v>
      </c>
      <c r="ZA7">
        <v>-34.306559307292673</v>
      </c>
      <c r="ZB7">
        <v>-32.876823654596365</v>
      </c>
      <c r="ZC7">
        <v>-31.505444194291453</v>
      </c>
      <c r="ZD7">
        <v>-30.191155448975934</v>
      </c>
      <c r="ZE7">
        <v>-28.931718146956548</v>
      </c>
      <c r="ZF7">
        <v>-27.724840869708014</v>
      </c>
      <c r="ZG7">
        <v>-26.568328969946215</v>
      </c>
      <c r="ZH7">
        <v>-25.460080274632094</v>
      </c>
      <c r="ZI7">
        <v>-24.398078482988666</v>
      </c>
      <c r="ZJ7">
        <v>-23.380393688647167</v>
      </c>
      <c r="ZK7">
        <v>-22.405175167439921</v>
      </c>
      <c r="ZL7">
        <v>-21.470451842477846</v>
      </c>
      <c r="ZM7">
        <v>-20.574834127599281</v>
      </c>
      <c r="ZN7">
        <v>-19.717329618892066</v>
      </c>
      <c r="ZO7">
        <v>-18.894990815882508</v>
      </c>
      <c r="ZP7">
        <v>-18.106897051995031</v>
      </c>
      <c r="ZQ7">
        <v>-17.351685991588816</v>
      </c>
      <c r="ZR7">
        <v>-16.627985371662501</v>
      </c>
      <c r="ZS7">
        <v>-15.934480333906972</v>
      </c>
      <c r="ZT7">
        <v>-15.26990907022285</v>
      </c>
      <c r="ZU7">
        <v>-14.633064046586746</v>
      </c>
      <c r="ZV7">
        <v>-14.022788074140431</v>
      </c>
      <c r="ZW7">
        <v>-13.437971673252697</v>
      </c>
      <c r="ZX7">
        <v>-12.877459324136883</v>
      </c>
      <c r="ZY7">
        <v>-12.340409030059867</v>
      </c>
      <c r="ZZ7">
        <v>-11.826073901186305</v>
      </c>
      <c r="AAA7">
        <v>-11.332911354588553</v>
      </c>
      <c r="AAB7">
        <v>-10.860291910214885</v>
      </c>
      <c r="AAC7">
        <v>-10.407389811503281</v>
      </c>
      <c r="AAD7">
        <v>-9.9733806222468573</v>
      </c>
      <c r="AAE7">
        <v>-9.5574753762740272</v>
      </c>
      <c r="AAF7">
        <v>-9.1589190753094503</v>
      </c>
      <c r="AAG7">
        <v>-8.7769872403673332</v>
      </c>
      <c r="AAH7">
        <v>-8.4109861450290158</v>
      </c>
      <c r="AAI7">
        <v>-8.0602510764623077</v>
      </c>
      <c r="AAJ7">
        <v>-7.7241004937167315</v>
      </c>
      <c r="AAK7">
        <v>-6.2345729103222238</v>
      </c>
      <c r="AAL7">
        <v>-5.9747219519060266</v>
      </c>
      <c r="AAM7">
        <v>-5.7255868471607458</v>
      </c>
      <c r="AAN7">
        <v>-5.4868309408839542</v>
      </c>
      <c r="AAO7">
        <v>-5.2580354834126926</v>
      </c>
      <c r="AAP7">
        <v>-5.0387838059035825</v>
      </c>
      <c r="AAQ7">
        <v>-4.8286766244523109</v>
      </c>
      <c r="AAR7">
        <v>-4.6273324725217204</v>
      </c>
      <c r="AAS7">
        <v>-4.4343864568175286</v>
      </c>
      <c r="AAT7">
        <v>-4.2494875886300765</v>
      </c>
      <c r="AAU7">
        <v>-4.0723010157881125</v>
      </c>
      <c r="AAV7">
        <v>-3.9024847695584675</v>
      </c>
      <c r="AAW7">
        <v>-3.7397675598078215</v>
      </c>
      <c r="AAX7">
        <v>-3.5838998576785452</v>
      </c>
      <c r="AAY7">
        <v>-3.4344741952096514</v>
      </c>
      <c r="AAZ7">
        <v>-3.2912764286499914</v>
      </c>
      <c r="ABA7">
        <v>-3.1540508302613244</v>
      </c>
      <c r="ABB7">
        <v>-3.0225481625674839</v>
      </c>
      <c r="ABC7">
        <v>-2.8965287973652534</v>
      </c>
      <c r="ABD7">
        <v>-2.7757643745843934</v>
      </c>
      <c r="ABE7">
        <v>-2.660035341543785</v>
      </c>
      <c r="ABF7">
        <v>-2.5491316185428312</v>
      </c>
      <c r="ABG7">
        <v>-2.4428523435832017</v>
      </c>
      <c r="ABH7">
        <v>-2.3409959978267287</v>
      </c>
      <c r="ABI7">
        <v>-2.2434123804614337</v>
      </c>
      <c r="ABJ7">
        <v>-2.1499064914054378</v>
      </c>
      <c r="ABK7">
        <v>-2.0602744446022991</v>
      </c>
      <c r="ABL7">
        <v>-1.9743787865837472</v>
      </c>
      <c r="ABM7">
        <v>-1.8920644756786416</v>
      </c>
      <c r="ABN7">
        <v>-1.8131820265017868</v>
      </c>
      <c r="ABO7">
        <v>-1.7375888219132667</v>
      </c>
      <c r="ABP7">
        <v>-1.6651477540400583</v>
      </c>
      <c r="ABQ7">
        <v>-1.5957270117633811</v>
      </c>
      <c r="ABR7">
        <v>-1.5292003278637265</v>
      </c>
      <c r="ABS7">
        <v>-1.4654471458199085</v>
      </c>
      <c r="ABT7">
        <v>-1.4043483302680737</v>
      </c>
      <c r="ABU7">
        <v>-1.3458109858826959</v>
      </c>
      <c r="ABV7">
        <v>-1.2897145239727623</v>
      </c>
      <c r="ABW7">
        <v>-1.2359457176743134</v>
      </c>
      <c r="ABX7">
        <v>-1.1844187409821989</v>
      </c>
      <c r="ABY7">
        <v>-1.1350398272716256</v>
      </c>
      <c r="ABZ7">
        <v>-1.0877194541322635</v>
      </c>
      <c r="ACA7">
        <v>-1.0423718271340769</v>
      </c>
      <c r="ACB7">
        <v>-0.99891472742272602</v>
      </c>
      <c r="ACC7">
        <v>-0.95726936237319926</v>
      </c>
      <c r="ACD7">
        <v>-0.9173602225397508</v>
      </c>
      <c r="ACE7">
        <v>-0.87911494460676054</v>
      </c>
      <c r="ACF7">
        <v>-0.84246244192892472</v>
      </c>
      <c r="ACG7">
        <v>-0.80734957056942036</v>
      </c>
      <c r="ACH7">
        <v>-0.77369389859272519</v>
      </c>
      <c r="ACI7">
        <v>-0.74143717474819204</v>
      </c>
      <c r="ACJ7">
        <v>-0.71052545961379188</v>
      </c>
      <c r="ACK7">
        <v>-0.68090268168512535</v>
      </c>
      <c r="ACL7">
        <v>-0.65251510417036784</v>
      </c>
      <c r="ACM7">
        <v>-0.62531122873323131</v>
      </c>
      <c r="ACN7">
        <v>-0.5992417022896428</v>
      </c>
      <c r="ACO7">
        <v>-0.57425922772050031</v>
      </c>
      <c r="ACP7">
        <v>-0.55031847832269332</v>
      </c>
      <c r="ACQ7">
        <v>-0.52737601583771743</v>
      </c>
      <c r="ACR7">
        <v>-0.50538922807264386</v>
      </c>
      <c r="ACS7">
        <v>0</v>
      </c>
    </row>
    <row r="8" spans="4:773" x14ac:dyDescent="0.35">
      <c r="D8" t="s">
        <v>201</v>
      </c>
      <c r="E8" s="24" cm="1">
        <f t="array" ref="E8:ACS8">-TRANSPOSE('Single cohort'!AB8:AB776-'Single cohort'!J8:J776)</f>
        <v>9798626.0805141479</v>
      </c>
      <c r="F8" s="24">
        <v>124071.02146617473</v>
      </c>
      <c r="G8" s="24">
        <v>123918.60304192435</v>
      </c>
      <c r="H8" s="24">
        <v>123766.65932451567</v>
      </c>
      <c r="I8" s="24">
        <v>123615.18809944895</v>
      </c>
      <c r="J8" s="24">
        <v>123464.18714487767</v>
      </c>
      <c r="K8" s="24">
        <v>126353.43727126562</v>
      </c>
      <c r="L8" s="24">
        <v>126198.96208420841</v>
      </c>
      <c r="M8" s="24">
        <v>126044.96064008595</v>
      </c>
      <c r="N8" s="24">
        <v>125891.43066094548</v>
      </c>
      <c r="O8" s="24">
        <v>125738.36986036401</v>
      </c>
      <c r="P8" s="24">
        <v>105528.5638460046</v>
      </c>
      <c r="Q8" s="24">
        <v>376885.568462378</v>
      </c>
      <c r="R8" s="24">
        <v>241814.60391437472</v>
      </c>
      <c r="S8" s="24">
        <v>242555.15279722886</v>
      </c>
      <c r="T8" s="24">
        <v>242134.32645723171</v>
      </c>
      <c r="U8" s="24">
        <v>241714.65290134237</v>
      </c>
      <c r="V8" s="24">
        <v>241296.12587651098</v>
      </c>
      <c r="W8" s="24">
        <v>240878.73911886566</v>
      </c>
      <c r="X8" s="24">
        <v>240462.48635264841</v>
      </c>
      <c r="Y8" s="24">
        <v>240047.36128912226</v>
      </c>
      <c r="Z8" s="24">
        <v>239633.35762543432</v>
      </c>
      <c r="AA8" s="24">
        <v>239220.46904343186</v>
      </c>
      <c r="AB8" s="24">
        <v>216594.32460896863</v>
      </c>
      <c r="AC8" s="24">
        <v>-31973.816350069013</v>
      </c>
      <c r="AD8" s="24">
        <v>309673.8513328738</v>
      </c>
      <c r="AE8" s="24">
        <v>310905.63245830452</v>
      </c>
      <c r="AF8" s="24">
        <v>310212.08057520917</v>
      </c>
      <c r="AG8" s="24">
        <v>309520.81041968788</v>
      </c>
      <c r="AH8" s="24">
        <v>308831.81149278308</v>
      </c>
      <c r="AI8" s="24">
        <v>308145.07329461438</v>
      </c>
      <c r="AJ8" s="24">
        <v>307460.58532179066</v>
      </c>
      <c r="AK8" s="24">
        <v>306778.33706473419</v>
      </c>
      <c r="AL8" s="24">
        <v>306098.31800482434</v>
      </c>
      <c r="AM8" s="24">
        <v>305420.51761150791</v>
      </c>
      <c r="AN8" s="24">
        <v>281161.80843795638</v>
      </c>
      <c r="AO8" s="24">
        <v>56717.004153096001</v>
      </c>
      <c r="AP8" s="24">
        <v>392499.02519216295</v>
      </c>
      <c r="AQ8" s="24">
        <v>394538.2623207572</v>
      </c>
      <c r="AR8" s="24">
        <v>393412.54954037437</v>
      </c>
      <c r="AS8" s="24">
        <v>392291.53846473189</v>
      </c>
      <c r="AT8" s="24">
        <v>391175.20961743355</v>
      </c>
      <c r="AU8" s="24">
        <v>390063.54354040121</v>
      </c>
      <c r="AV8" s="24">
        <v>388956.52078642452</v>
      </c>
      <c r="AW8" s="24">
        <v>387854.12191142124</v>
      </c>
      <c r="AX8" s="24">
        <v>386756.32746625098</v>
      </c>
      <c r="AY8" s="24">
        <v>385663.11798823992</v>
      </c>
      <c r="AZ8" s="24">
        <v>359274.13124538807</v>
      </c>
      <c r="BA8" s="24">
        <v>93327.213160161045</v>
      </c>
      <c r="BB8" s="24">
        <v>421867.2201727081</v>
      </c>
      <c r="BC8" s="24">
        <v>424178.73004490416</v>
      </c>
      <c r="BD8" s="24">
        <v>422897.58662776451</v>
      </c>
      <c r="BE8" s="24">
        <v>421622.52885608544</v>
      </c>
      <c r="BF8" s="24">
        <v>420354.72987012059</v>
      </c>
      <c r="BG8" s="24">
        <v>419094.07290908188</v>
      </c>
      <c r="BH8" s="24">
        <v>417839.53629903821</v>
      </c>
      <c r="BI8" s="24">
        <v>416595.50966593972</v>
      </c>
      <c r="BJ8" s="24">
        <v>415358.1234798113</v>
      </c>
      <c r="BK8" s="24">
        <v>414128.05200326705</v>
      </c>
      <c r="BL8" s="24">
        <v>385976.8164681333</v>
      </c>
      <c r="BM8" s="24">
        <v>135941.11172879202</v>
      </c>
      <c r="BN8" s="24">
        <v>455463.74314541247</v>
      </c>
      <c r="BO8" s="24">
        <v>458028.87268600357</v>
      </c>
      <c r="BP8" s="24">
        <v>456570.94310036593</v>
      </c>
      <c r="BQ8" s="24">
        <v>455122.26294321544</v>
      </c>
      <c r="BR8" s="24">
        <v>453683.27244480816</v>
      </c>
      <c r="BS8" s="24">
        <v>452251.7548701932</v>
      </c>
      <c r="BT8" s="24">
        <v>450829.4515957656</v>
      </c>
      <c r="BU8" s="24">
        <v>449416.28859779501</v>
      </c>
      <c r="BV8" s="24">
        <v>448012.60454697197</v>
      </c>
      <c r="BW8" s="24">
        <v>446615.50640482915</v>
      </c>
      <c r="BX8" s="24">
        <v>416600.09272169543</v>
      </c>
      <c r="BY8" s="24">
        <v>184904.370171063</v>
      </c>
      <c r="BZ8" s="24">
        <v>493297.63355779962</v>
      </c>
      <c r="CA8" s="24">
        <v>496120.38507733983</v>
      </c>
      <c r="CB8" s="24">
        <v>494432.58818576165</v>
      </c>
      <c r="CC8" s="24">
        <v>492758.22039687226</v>
      </c>
      <c r="CD8" s="24">
        <v>491092.40455135284</v>
      </c>
      <c r="CE8" s="24">
        <v>489438.37459141726</v>
      </c>
      <c r="CF8" s="24">
        <v>487795.64795057249</v>
      </c>
      <c r="CG8" s="24">
        <v>486161.73770652153</v>
      </c>
      <c r="CH8" s="24">
        <v>484535.9725325621</v>
      </c>
      <c r="CI8" s="24">
        <v>482923.78089146176</v>
      </c>
      <c r="CJ8" s="24">
        <v>450909.28506021423</v>
      </c>
      <c r="CK8" s="24">
        <v>240657.70188173</v>
      </c>
      <c r="CL8" s="24">
        <v>535569.38095978438</v>
      </c>
      <c r="CM8" s="24">
        <v>538634.36377074313</v>
      </c>
      <c r="CN8" s="24">
        <v>536655.70880703919</v>
      </c>
      <c r="CO8" s="24">
        <v>534688.55583528313</v>
      </c>
      <c r="CP8" s="24">
        <v>532733.72884249326</v>
      </c>
      <c r="CQ8" s="24">
        <v>530796.22393728071</v>
      </c>
      <c r="CR8" s="24">
        <v>528870.02782269754</v>
      </c>
      <c r="CS8" s="24">
        <v>526959.8778784204</v>
      </c>
      <c r="CT8" s="24">
        <v>525062.2782648477</v>
      </c>
      <c r="CU8" s="24">
        <v>523176.89877374191</v>
      </c>
      <c r="CV8" s="24">
        <v>489031.72572428826</v>
      </c>
      <c r="CW8" s="24">
        <v>314308.54164434597</v>
      </c>
      <c r="CX8" s="24">
        <v>593318.83590117085</v>
      </c>
      <c r="CY8" s="24">
        <v>596443.29152831109</v>
      </c>
      <c r="CZ8" s="24">
        <v>594069.39905424381</v>
      </c>
      <c r="DA8" s="24">
        <v>591713.50637808419</v>
      </c>
      <c r="DB8" s="24">
        <v>589378.60882051173</v>
      </c>
      <c r="DC8" s="24">
        <v>587058.4662020033</v>
      </c>
      <c r="DD8" s="24">
        <v>584755.512199839</v>
      </c>
      <c r="DE8" s="24">
        <v>582470.54147343733</v>
      </c>
      <c r="DF8" s="24">
        <v>580201.45623790566</v>
      </c>
      <c r="DG8" s="24">
        <v>577945.55710878572</v>
      </c>
      <c r="DH8" s="24">
        <v>540638.79659463221</v>
      </c>
      <c r="DI8" s="24">
        <v>390383.292105484</v>
      </c>
      <c r="DJ8" s="24">
        <v>650192.20993614243</v>
      </c>
      <c r="DK8" s="24">
        <v>653267.20723218145</v>
      </c>
      <c r="DL8" s="24">
        <v>650414.70687064924</v>
      </c>
      <c r="DM8" s="24">
        <v>647581.78573532519</v>
      </c>
      <c r="DN8" s="24">
        <v>644770.10384529363</v>
      </c>
      <c r="DO8" s="24">
        <v>641984.04339586152</v>
      </c>
      <c r="DP8" s="24">
        <v>639218.60185209103</v>
      </c>
      <c r="DQ8" s="24">
        <v>636478.65796712227</v>
      </c>
      <c r="DR8" s="24">
        <v>633763.854874062</v>
      </c>
      <c r="DS8" s="24">
        <v>631088.48797309946</v>
      </c>
      <c r="DT8" s="24">
        <v>590779.16610736109</v>
      </c>
      <c r="DU8" s="24">
        <v>2774938.8351626541</v>
      </c>
      <c r="DV8" s="24">
        <v>2137733.2069037794</v>
      </c>
      <c r="DW8" s="24">
        <v>1624185.7071878565</v>
      </c>
      <c r="DX8" s="24">
        <v>572512.56907229137</v>
      </c>
      <c r="DY8" s="24">
        <v>570223.97800076136</v>
      </c>
      <c r="DZ8" s="24">
        <v>567958.00114552793</v>
      </c>
      <c r="EA8" s="24">
        <v>565714.7581242593</v>
      </c>
      <c r="EB8" s="24">
        <v>563486.2452375365</v>
      </c>
      <c r="EC8" s="24">
        <v>561278.52020547283</v>
      </c>
      <c r="ED8" s="24">
        <v>559085.00249390106</v>
      </c>
      <c r="EE8" s="24">
        <v>556907.22435339226</v>
      </c>
      <c r="EF8" s="24">
        <v>536989.83283541386</v>
      </c>
      <c r="EG8" s="24">
        <v>680587.55541762896</v>
      </c>
      <c r="EH8" s="24">
        <v>780761.72880980768</v>
      </c>
      <c r="EI8" s="24">
        <v>779720.83401654905</v>
      </c>
      <c r="EJ8" s="24">
        <v>774681.82128763967</v>
      </c>
      <c r="EK8" s="24">
        <v>769700.82865915238</v>
      </c>
      <c r="EL8" s="24">
        <v>764786.26755507989</v>
      </c>
      <c r="EM8" s="24">
        <v>759949.93764698913</v>
      </c>
      <c r="EN8" s="24">
        <v>755206.81411540508</v>
      </c>
      <c r="EO8" s="24">
        <v>750548.53131609783</v>
      </c>
      <c r="EP8" s="24">
        <v>745952.95499049488</v>
      </c>
      <c r="EQ8" s="24">
        <v>741408.93946372042</v>
      </c>
      <c r="ER8" s="24">
        <v>716923.74846755189</v>
      </c>
      <c r="ES8" s="24">
        <v>656306.84597051644</v>
      </c>
      <c r="ET8" s="24">
        <v>739806.21919639874</v>
      </c>
      <c r="EU8" s="24">
        <v>738711.81895096309</v>
      </c>
      <c r="EV8" s="24">
        <v>734089.21800498967</v>
      </c>
      <c r="EW8" s="24">
        <v>729534.89893447235</v>
      </c>
      <c r="EX8" s="24">
        <v>725126.3286158815</v>
      </c>
      <c r="EY8" s="24">
        <v>720791.55513127823</v>
      </c>
      <c r="EZ8" s="24">
        <v>716518.18444857781</v>
      </c>
      <c r="FA8" s="24">
        <v>712287.86134373548</v>
      </c>
      <c r="FB8" s="24">
        <v>708098.97193884302</v>
      </c>
      <c r="FC8" s="24">
        <v>703957.95938146987</v>
      </c>
      <c r="FD8" s="24">
        <v>682009.07188659441</v>
      </c>
      <c r="FE8" s="24">
        <v>629415.67800537497</v>
      </c>
      <c r="FF8" s="24">
        <v>699237.6675187638</v>
      </c>
      <c r="FG8" s="24">
        <v>697928.07396695449</v>
      </c>
      <c r="FH8" s="24">
        <v>693620.40248178202</v>
      </c>
      <c r="FI8" s="24">
        <v>689356.10708403925</v>
      </c>
      <c r="FJ8" s="24">
        <v>685135.33733108675</v>
      </c>
      <c r="FK8" s="24">
        <v>680964.89133297012</v>
      </c>
      <c r="FL8" s="24">
        <v>676836.06510666816</v>
      </c>
      <c r="FM8" s="24">
        <v>672756.03576565406</v>
      </c>
      <c r="FN8" s="24">
        <v>668717.88900330616</v>
      </c>
      <c r="FO8" s="24">
        <v>664742.99116162548</v>
      </c>
      <c r="FP8" s="24">
        <v>645509.63888857933</v>
      </c>
      <c r="FQ8" s="24">
        <v>676654.31982117984</v>
      </c>
      <c r="FR8" s="24">
        <v>733836.31438962719</v>
      </c>
      <c r="FS8" s="24">
        <v>730843.48418547341</v>
      </c>
      <c r="FT8" s="24">
        <v>726026.14995318512</v>
      </c>
      <c r="FU8" s="24">
        <v>721289.48611721979</v>
      </c>
      <c r="FV8" s="24">
        <v>716620.24490418599</v>
      </c>
      <c r="FW8" s="24">
        <v>712009.3454162468</v>
      </c>
      <c r="FX8" s="24">
        <v>707463.90997840231</v>
      </c>
      <c r="FY8" s="24">
        <v>703016.44551342202</v>
      </c>
      <c r="FZ8" s="24">
        <v>698663.80782859121</v>
      </c>
      <c r="GA8" s="24">
        <v>694391.06913205725</v>
      </c>
      <c r="GB8" s="24">
        <v>674599.14751883433</v>
      </c>
      <c r="GC8" s="24">
        <v>643593.21372124448</v>
      </c>
      <c r="GD8" s="24">
        <v>687391.32620160445</v>
      </c>
      <c r="GE8" s="24">
        <v>684562.51712278882</v>
      </c>
      <c r="GF8" s="24">
        <v>680190.80766561592</v>
      </c>
      <c r="GG8" s="24">
        <v>675918.7530797529</v>
      </c>
      <c r="GH8" s="24">
        <v>671755.76725379261</v>
      </c>
      <c r="GI8" s="24">
        <v>667663.66305838886</v>
      </c>
      <c r="GJ8" s="24">
        <v>663673.19401383039</v>
      </c>
      <c r="GK8" s="24">
        <v>659736.80212437466</v>
      </c>
      <c r="GL8" s="24">
        <v>655918.04307682998</v>
      </c>
      <c r="GM8" s="24">
        <v>652160.77374348161</v>
      </c>
      <c r="GN8" s="24">
        <v>635714.31037359801</v>
      </c>
      <c r="GO8" s="24">
        <v>612284.93495344429</v>
      </c>
      <c r="GP8" s="24">
        <v>646010.63497124426</v>
      </c>
      <c r="GQ8" s="24">
        <v>643172.10665507603</v>
      </c>
      <c r="GR8" s="24">
        <v>639246.68942189252</v>
      </c>
      <c r="GS8" s="24">
        <v>635362.99448928144</v>
      </c>
      <c r="GT8" s="24">
        <v>631562.643632447</v>
      </c>
      <c r="GU8" s="24">
        <v>627857.91497918183</v>
      </c>
      <c r="GV8" s="24">
        <v>624190.5834133327</v>
      </c>
      <c r="GW8" s="24">
        <v>620574.59846386628</v>
      </c>
      <c r="GX8" s="24">
        <v>617004.35210337548</v>
      </c>
      <c r="GY8" s="24">
        <v>613486.6908577719</v>
      </c>
      <c r="GZ8" s="24">
        <v>599588.06009945588</v>
      </c>
      <c r="HA8" s="24">
        <v>582644.07231423701</v>
      </c>
      <c r="HB8" s="24">
        <v>607507.29731787252</v>
      </c>
      <c r="HC8" s="24">
        <v>604862.34042860533</v>
      </c>
      <c r="HD8" s="24">
        <v>601234.4369423897</v>
      </c>
      <c r="HE8" s="24">
        <v>597639.58007838763</v>
      </c>
      <c r="HF8" s="24">
        <v>594127.00685010699</v>
      </c>
      <c r="HG8" s="24">
        <v>590699.18117826385</v>
      </c>
      <c r="HH8" s="24">
        <v>587315.42672710994</v>
      </c>
      <c r="HI8" s="24">
        <v>583971.69082739064</v>
      </c>
      <c r="HJ8" s="24">
        <v>580662.88661405316</v>
      </c>
      <c r="HK8" s="24">
        <v>577382.87883440987</v>
      </c>
      <c r="HL8" s="24">
        <v>566836.93293244869</v>
      </c>
      <c r="HM8" s="24">
        <v>553990.25316715264</v>
      </c>
      <c r="HN8" s="24">
        <v>572115.37198474153</v>
      </c>
      <c r="HO8" s="24">
        <v>569634.78448321519</v>
      </c>
      <c r="HP8" s="24">
        <v>566260.77784838038</v>
      </c>
      <c r="HQ8" s="24">
        <v>562924.76017616619</v>
      </c>
      <c r="HR8" s="24">
        <v>559626.31793843035</v>
      </c>
      <c r="HS8" s="24">
        <v>556359.42939796299</v>
      </c>
      <c r="HT8" s="24">
        <v>553123.68029086536</v>
      </c>
      <c r="HU8" s="24">
        <v>549918.6631811898</v>
      </c>
      <c r="HV8" s="24">
        <v>546815.220814917</v>
      </c>
      <c r="HW8" s="24">
        <v>543761.37031239935</v>
      </c>
      <c r="HX8" s="24">
        <v>535738.47408331628</v>
      </c>
      <c r="HY8" s="24">
        <v>552472.70528633439</v>
      </c>
      <c r="HZ8" s="24">
        <v>565498.06337910378</v>
      </c>
      <c r="IA8" s="24">
        <v>562339.58091825887</v>
      </c>
      <c r="IB8" s="24">
        <v>558789.27739303408</v>
      </c>
      <c r="IC8" s="24">
        <v>555295.7889878304</v>
      </c>
      <c r="ID8" s="24">
        <v>551851.16115246923</v>
      </c>
      <c r="IE8" s="24">
        <v>548447.03319328779</v>
      </c>
      <c r="IF8" s="24">
        <v>545082.68920071714</v>
      </c>
      <c r="IG8" s="24">
        <v>541781.03455240885</v>
      </c>
      <c r="IH8" s="24">
        <v>538528.82296328351</v>
      </c>
      <c r="II8" s="24">
        <v>535332.28393017151</v>
      </c>
      <c r="IJ8" s="24">
        <v>527270.81080095132</v>
      </c>
      <c r="IK8" s="24">
        <v>519748.58933612093</v>
      </c>
      <c r="IL8" s="24">
        <v>528191.62587973033</v>
      </c>
      <c r="IM8" s="24">
        <v>525132.73092940496</v>
      </c>
      <c r="IN8" s="24">
        <v>521751.47655748186</v>
      </c>
      <c r="IO8" s="24">
        <v>518410.56576438283</v>
      </c>
      <c r="IP8" s="24">
        <v>515145.62966739957</v>
      </c>
      <c r="IQ8" s="24">
        <v>511974.50624330522</v>
      </c>
      <c r="IR8" s="24">
        <v>508860.43770560744</v>
      </c>
      <c r="IS8" s="24">
        <v>505796.97892338474</v>
      </c>
      <c r="IT8" s="24">
        <v>502787.72197122226</v>
      </c>
      <c r="IU8" s="24">
        <v>499887.67298114899</v>
      </c>
      <c r="IV8" s="24">
        <v>493549.95747139881</v>
      </c>
      <c r="IW8" s="24">
        <v>488032.45182307053</v>
      </c>
      <c r="IX8" s="24">
        <v>493402.86368577695</v>
      </c>
      <c r="IY8" s="24">
        <v>490547.45614502515</v>
      </c>
      <c r="IZ8" s="24">
        <v>487545.33897838334</v>
      </c>
      <c r="JA8" s="24">
        <v>484574.08539616707</v>
      </c>
      <c r="JB8" s="24">
        <v>481638.66973326477</v>
      </c>
      <c r="JC8" s="24">
        <v>478813.05093605653</v>
      </c>
      <c r="JD8" s="24">
        <v>476040.81694359402</v>
      </c>
      <c r="JE8" s="24">
        <v>473296.81456905982</v>
      </c>
      <c r="JF8" s="24">
        <v>470580.63300354377</v>
      </c>
      <c r="JG8" s="24">
        <v>467891.8690555389</v>
      </c>
      <c r="JH8" s="24">
        <v>462895.99281342037</v>
      </c>
      <c r="JI8" s="24">
        <v>458633.78839441948</v>
      </c>
      <c r="JJ8" s="24">
        <v>461622.14289896062</v>
      </c>
      <c r="JK8" s="24">
        <v>458844.22791842557</v>
      </c>
      <c r="JL8" s="24">
        <v>455957.23914977704</v>
      </c>
      <c r="JM8" s="24">
        <v>453102.29844429821</v>
      </c>
      <c r="JN8" s="24">
        <v>450278.90055721323</v>
      </c>
      <c r="JO8" s="24">
        <v>447486.55036256835</v>
      </c>
      <c r="JP8" s="24">
        <v>444724.76261649578</v>
      </c>
      <c r="JQ8" s="24">
        <v>441993.06172662217</v>
      </c>
      <c r="JR8" s="24">
        <v>439290.98152744956</v>
      </c>
      <c r="JS8" s="24">
        <v>436618.06506154651</v>
      </c>
      <c r="JT8" s="24">
        <v>432615.89487458905</v>
      </c>
      <c r="JU8" s="24">
        <v>428485.87010769075</v>
      </c>
      <c r="JV8" s="24">
        <v>429999.09856463474</v>
      </c>
      <c r="JW8" s="24">
        <v>427169.50863632775</v>
      </c>
      <c r="JX8" s="24">
        <v>424236.6101066937</v>
      </c>
      <c r="JY8" s="24">
        <v>421338.0279110354</v>
      </c>
      <c r="JZ8" s="24">
        <v>418473.20173178392</v>
      </c>
      <c r="KA8" s="24">
        <v>415641.58280658827</v>
      </c>
      <c r="KB8" s="24">
        <v>412842.6336491899</v>
      </c>
      <c r="KC8" s="24">
        <v>410075.82777780801</v>
      </c>
      <c r="KD8" s="24">
        <v>407340.64945082896</v>
      </c>
      <c r="KE8" s="24">
        <v>404636.59340959828</v>
      </c>
      <c r="KF8" s="24">
        <v>400721.22631483735</v>
      </c>
      <c r="KG8" s="24">
        <v>397068.23523922497</v>
      </c>
      <c r="KH8" s="24">
        <v>397355.41937151866</v>
      </c>
      <c r="KI8" s="24">
        <v>394547.05143814057</v>
      </c>
      <c r="KJ8" s="24">
        <v>391655.96009280538</v>
      </c>
      <c r="KK8" s="24">
        <v>388799.71836757875</v>
      </c>
      <c r="KL8" s="24">
        <v>385977.73934739223</v>
      </c>
      <c r="KM8" s="24">
        <v>383192.36855691561</v>
      </c>
      <c r="KN8" s="24">
        <v>380450.51653965999</v>
      </c>
      <c r="KO8" s="24">
        <v>377741.5399767955</v>
      </c>
      <c r="KP8" s="24">
        <v>375064.98461181694</v>
      </c>
      <c r="KQ8" s="24">
        <v>372440.79157201981</v>
      </c>
      <c r="KR8" s="24">
        <v>368726.7363709099</v>
      </c>
      <c r="KS8" s="24">
        <v>365997.30939879816</v>
      </c>
      <c r="KT8" s="24">
        <v>365198.02085283556</v>
      </c>
      <c r="KU8" s="24">
        <v>362410.84025832044</v>
      </c>
      <c r="KV8" s="24">
        <v>359559.85687054897</v>
      </c>
      <c r="KW8" s="24">
        <v>356744.85682664678</v>
      </c>
      <c r="KX8" s="24">
        <v>353965.2073295645</v>
      </c>
      <c r="KY8" s="24">
        <v>351226.70202489255</v>
      </c>
      <c r="KZ8" s="24">
        <v>348546.51929866028</v>
      </c>
      <c r="LA8" s="24">
        <v>345902.57474598964</v>
      </c>
      <c r="LB8" s="24">
        <v>343295.33723531046</v>
      </c>
      <c r="LC8" s="24">
        <v>340743.5785967824</v>
      </c>
      <c r="LD8" s="24">
        <v>337496.45745718462</v>
      </c>
      <c r="LE8" s="24">
        <v>335156.52742370439</v>
      </c>
      <c r="LF8" s="24">
        <v>333611.75953057525</v>
      </c>
      <c r="LG8" s="24">
        <v>331013.73089624196</v>
      </c>
      <c r="LH8" s="24">
        <v>328377.72766610992</v>
      </c>
      <c r="LI8" s="24">
        <v>325784.61376885255</v>
      </c>
      <c r="LJ8" s="24">
        <v>323223.53746103967</v>
      </c>
      <c r="LK8" s="24">
        <v>320693.949126789</v>
      </c>
      <c r="LL8" s="24">
        <v>318195.31130556995</v>
      </c>
      <c r="LM8" s="24">
        <v>315727.09836620151</v>
      </c>
      <c r="LN8" s="24">
        <v>313288.79619095585</v>
      </c>
      <c r="LO8" s="24">
        <v>310879.90186940902</v>
      </c>
      <c r="LP8" s="24">
        <v>308306.16611001338</v>
      </c>
      <c r="LQ8" s="24">
        <v>306013.3990391476</v>
      </c>
      <c r="LR8" s="24">
        <v>304185.96166786208</v>
      </c>
      <c r="LS8" s="24">
        <v>301637.78751770733</v>
      </c>
      <c r="LT8" s="24">
        <v>299053.56531974341</v>
      </c>
      <c r="LU8" s="24">
        <v>296503.48247076542</v>
      </c>
      <c r="LV8" s="24">
        <v>293986.91716471303</v>
      </c>
      <c r="LW8" s="24">
        <v>291503.2621446863</v>
      </c>
      <c r="LX8" s="24">
        <v>289051.92429011036</v>
      </c>
      <c r="LY8" s="24">
        <v>286632.32421744941</v>
      </c>
      <c r="LZ8" s="24">
        <v>284243.89589396957</v>
      </c>
      <c r="MA8" s="24">
        <v>281886.0862640884</v>
      </c>
      <c r="MB8" s="24">
        <v>279493.05710700183</v>
      </c>
      <c r="MC8" s="24">
        <v>277149.4447731697</v>
      </c>
      <c r="MD8" s="24">
        <v>275204.03737680882</v>
      </c>
      <c r="ME8" s="24">
        <v>272673.56508032739</v>
      </c>
      <c r="MF8" s="24">
        <v>270120.1960416846</v>
      </c>
      <c r="MG8" s="24">
        <v>267602.01045292616</v>
      </c>
      <c r="MH8" s="24">
        <v>265118.36067988799</v>
      </c>
      <c r="MI8" s="24">
        <v>262668.61413476354</v>
      </c>
      <c r="MJ8" s="24">
        <v>260252.15285400944</v>
      </c>
      <c r="MK8" s="24">
        <v>257868.37309002332</v>
      </c>
      <c r="ML8" s="24">
        <v>255516.68491607477</v>
      </c>
      <c r="MM8" s="24">
        <v>253196.51184401696</v>
      </c>
      <c r="MN8" s="24">
        <v>250853.28548745567</v>
      </c>
      <c r="MO8" s="24">
        <v>248511.06940619752</v>
      </c>
      <c r="MP8" s="24">
        <v>246574.6968023513</v>
      </c>
      <c r="MQ8" s="24">
        <v>244167.62304249717</v>
      </c>
      <c r="MR8" s="24">
        <v>241747.31761204635</v>
      </c>
      <c r="MS8" s="24">
        <v>239361.41077356224</v>
      </c>
      <c r="MT8" s="24">
        <v>237009.25609286941</v>
      </c>
      <c r="MU8" s="24">
        <v>234690.22232880449</v>
      </c>
      <c r="MV8" s="24">
        <v>232403.69300661882</v>
      </c>
      <c r="MW8" s="24">
        <v>230149.06600517119</v>
      </c>
      <c r="MX8" s="24">
        <v>227925.75315740326</v>
      </c>
      <c r="MY8" s="24">
        <v>225733.17986362899</v>
      </c>
      <c r="MZ8" s="24">
        <v>223526.67114284378</v>
      </c>
      <c r="NA8" s="24">
        <v>221450.65002212438</v>
      </c>
      <c r="NB8" s="24">
        <v>219450.24585491337</v>
      </c>
      <c r="NC8" s="24">
        <v>217077.71429432099</v>
      </c>
      <c r="ND8" s="24">
        <v>214702.65763228564</v>
      </c>
      <c r="NE8" s="24">
        <v>212363.74273153199</v>
      </c>
      <c r="NF8" s="24">
        <v>210060.25696044558</v>
      </c>
      <c r="NG8" s="24">
        <v>207791.50493153679</v>
      </c>
      <c r="NH8" s="24">
        <v>205556.80801194892</v>
      </c>
      <c r="NI8" s="24">
        <v>203355.5038496854</v>
      </c>
      <c r="NJ8" s="24">
        <v>201186.94591502292</v>
      </c>
      <c r="NK8" s="24">
        <v>199050.50305655017</v>
      </c>
      <c r="NL8" s="24">
        <v>196909.44892692912</v>
      </c>
      <c r="NM8" s="24">
        <v>194838.59702296573</v>
      </c>
      <c r="NN8" s="24">
        <v>192893.86615382443</v>
      </c>
      <c r="NO8" s="24">
        <v>190658.26895810055</v>
      </c>
      <c r="NP8" s="24">
        <v>188426.78654399738</v>
      </c>
      <c r="NQ8" s="24">
        <v>186230.45132801539</v>
      </c>
      <c r="NR8" s="24">
        <v>184068.56099722543</v>
      </c>
      <c r="NS8" s="24">
        <v>181940.43025770984</v>
      </c>
      <c r="NT8" s="24">
        <v>179845.39035348126</v>
      </c>
      <c r="NU8" s="24">
        <v>177782.78860074386</v>
      </c>
      <c r="NV8" s="24">
        <v>175751.98793695605</v>
      </c>
      <c r="NW8" s="24">
        <v>173752.36648418731</v>
      </c>
      <c r="NX8" s="24">
        <v>171754.25735017416</v>
      </c>
      <c r="NY8" s="24">
        <v>169872.62345104793</v>
      </c>
      <c r="NZ8" s="24">
        <v>167965.9512148964</v>
      </c>
      <c r="OA8" s="24">
        <v>165837.40083992993</v>
      </c>
      <c r="OB8" s="24">
        <v>163720.07237047353</v>
      </c>
      <c r="OC8" s="24">
        <v>161638.51988330288</v>
      </c>
      <c r="OD8" s="24">
        <v>159591.98240291688</v>
      </c>
      <c r="OE8" s="24">
        <v>157579.7184552626</v>
      </c>
      <c r="OF8" s="24">
        <v>155601.00548871359</v>
      </c>
      <c r="OG8" s="24">
        <v>153655.13931432102</v>
      </c>
      <c r="OH8" s="24">
        <v>151741.43356462815</v>
      </c>
      <c r="OI8" s="24">
        <v>149859.21917037439</v>
      </c>
      <c r="OJ8" s="24">
        <v>147984.5446068203</v>
      </c>
      <c r="OK8" s="24">
        <v>146217.24854501092</v>
      </c>
      <c r="OL8" s="24">
        <v>144402.60975600861</v>
      </c>
      <c r="OM8" s="24">
        <v>142421.4957742689</v>
      </c>
      <c r="ON8" s="24">
        <v>140455.73649910252</v>
      </c>
      <c r="OO8" s="24">
        <v>138524.51762390081</v>
      </c>
      <c r="OP8" s="24">
        <v>136627.09454347426</v>
      </c>
      <c r="OQ8" s="24">
        <v>134762.74172186333</v>
      </c>
      <c r="OR8" s="24">
        <v>132930.75212876155</v>
      </c>
      <c r="OS8" s="24">
        <v>131130.43669464969</v>
      </c>
      <c r="OT8" s="24">
        <v>129361.1237839665</v>
      </c>
      <c r="OU8" s="24">
        <v>127622.15868564653</v>
      </c>
      <c r="OV8" s="24">
        <v>125894.45012808143</v>
      </c>
      <c r="OW8" s="24">
        <v>124226.21221211112</v>
      </c>
      <c r="OX8" s="24">
        <v>122575.56282492133</v>
      </c>
      <c r="OY8" s="24">
        <v>120802.29572023494</v>
      </c>
      <c r="OZ8" s="24">
        <v>119046.31422004965</v>
      </c>
      <c r="PA8" s="24">
        <v>117322.39038657365</v>
      </c>
      <c r="PB8" s="24">
        <v>115629.81465896632</v>
      </c>
      <c r="PC8" s="24">
        <v>113967.89588109433</v>
      </c>
      <c r="PD8" s="24">
        <v>112335.96075856475</v>
      </c>
      <c r="PE8" s="24">
        <v>110733.35333355115</v>
      </c>
      <c r="PF8" s="24">
        <v>109159.43447675019</v>
      </c>
      <c r="PG8" s="24">
        <v>107613.58139588278</v>
      </c>
      <c r="PH8" s="24">
        <v>106080.84968449264</v>
      </c>
      <c r="PI8" s="24">
        <v>104662.74172435921</v>
      </c>
      <c r="PJ8" s="24">
        <v>103097.3057158806</v>
      </c>
      <c r="PK8" s="24">
        <v>101446.38157987608</v>
      </c>
      <c r="PL8" s="24">
        <v>99816.443969034095</v>
      </c>
      <c r="PM8" s="24">
        <v>98218.63164798831</v>
      </c>
      <c r="PN8" s="24">
        <v>96652.192886022749</v>
      </c>
      <c r="PO8" s="24">
        <v>95116.396147061299</v>
      </c>
      <c r="PP8" s="24">
        <v>93610.529484813174</v>
      </c>
      <c r="PQ8" s="24">
        <v>92133.899957661924</v>
      </c>
      <c r="PR8" s="24">
        <v>90685.833062606689</v>
      </c>
      <c r="PS8" s="24">
        <v>89265.672187592267</v>
      </c>
      <c r="PT8" s="24">
        <v>87861.59021632254</v>
      </c>
      <c r="PU8" s="24">
        <v>86525.384434975305</v>
      </c>
      <c r="PV8" s="24">
        <v>85142.414790812749</v>
      </c>
      <c r="PW8" s="24">
        <v>83700.640903007486</v>
      </c>
      <c r="PX8" s="24">
        <v>82279.571425498434</v>
      </c>
      <c r="PY8" s="24">
        <v>80887.47649691366</v>
      </c>
      <c r="PZ8" s="24">
        <v>79523.664054456705</v>
      </c>
      <c r="QA8" s="24">
        <v>78187.460862566266</v>
      </c>
      <c r="QB8" s="24">
        <v>76878.211945011542</v>
      </c>
      <c r="QC8" s="24">
        <v>75595.28003555999</v>
      </c>
      <c r="QD8" s="24">
        <v>74338.045046567117</v>
      </c>
      <c r="QE8" s="24">
        <v>73105.903554866483</v>
      </c>
      <c r="QF8" s="24">
        <v>71889.780516064173</v>
      </c>
      <c r="QG8" s="24">
        <v>70758.385964336936</v>
      </c>
      <c r="QH8" s="24">
        <v>69498.091248334735</v>
      </c>
      <c r="QI8" s="24">
        <v>68201.710409100604</v>
      </c>
      <c r="QJ8" s="24">
        <v>66927.674163510979</v>
      </c>
      <c r="QK8" s="24">
        <v>65681.905689045801</v>
      </c>
      <c r="QL8" s="24">
        <v>64463.676672494723</v>
      </c>
      <c r="QM8" s="24">
        <v>63272.280007934445</v>
      </c>
      <c r="QN8" s="24">
        <v>62107.029116718018</v>
      </c>
      <c r="QO8" s="24">
        <v>60967.257290945905</v>
      </c>
      <c r="QP8" s="24">
        <v>59852.317059561756</v>
      </c>
      <c r="QQ8" s="24">
        <v>58761.579576244781</v>
      </c>
      <c r="QR8" s="24">
        <v>57688.014418513383</v>
      </c>
      <c r="QS8" s="24">
        <v>56673.415623282359</v>
      </c>
      <c r="QT8" s="24">
        <v>55595.259857224097</v>
      </c>
      <c r="QU8" s="24">
        <v>54495.636232215998</v>
      </c>
      <c r="QV8" s="24">
        <v>53416.606246086674</v>
      </c>
      <c r="QW8" s="24">
        <v>52362.353289431754</v>
      </c>
      <c r="QX8" s="24">
        <v>51332.226375316211</v>
      </c>
      <c r="QY8" s="24">
        <v>50325.593723094709</v>
      </c>
      <c r="QZ8" s="24">
        <v>49341.842134902232</v>
      </c>
      <c r="RA8" s="24">
        <v>48380.376393991377</v>
      </c>
      <c r="RB8" s="24">
        <v>47440.618684102221</v>
      </c>
      <c r="RC8" s="24">
        <v>46522.008029085184</v>
      </c>
      <c r="RD8" s="24">
        <v>45619.272993814855</v>
      </c>
      <c r="RE8" s="24">
        <v>44760.241494903326</v>
      </c>
      <c r="RF8" s="24">
        <v>43854.400109179922</v>
      </c>
      <c r="RG8" s="24">
        <v>42937.475107133541</v>
      </c>
      <c r="RH8" s="24">
        <v>42039.175881510608</v>
      </c>
      <c r="RI8" s="24">
        <v>41162.372978446241</v>
      </c>
      <c r="RJ8" s="24">
        <v>40306.486719670742</v>
      </c>
      <c r="RK8" s="24">
        <v>39470.954708238045</v>
      </c>
      <c r="RL8" s="24">
        <v>38655.231269017328</v>
      </c>
      <c r="RM8" s="24">
        <v>37858.786908571441</v>
      </c>
      <c r="RN8" s="24">
        <v>37081.107793710464</v>
      </c>
      <c r="RO8" s="24">
        <v>36321.695248038865</v>
      </c>
      <c r="RP8" s="24">
        <v>35576.654300710157</v>
      </c>
      <c r="RQ8" s="24">
        <v>34885.652044851086</v>
      </c>
      <c r="RR8" s="24">
        <v>34099.233369937778</v>
      </c>
      <c r="RS8" s="24">
        <v>33310.348514481891</v>
      </c>
      <c r="RT8" s="24">
        <v>32539.552040629445</v>
      </c>
      <c r="RU8" s="24">
        <v>31788.690640654677</v>
      </c>
      <c r="RV8" s="24">
        <v>31057.195974070379</v>
      </c>
      <c r="RW8" s="24">
        <v>30344.517239848461</v>
      </c>
      <c r="RX8" s="24">
        <v>29650.120599896436</v>
      </c>
      <c r="RY8" s="24">
        <v>28973.488622483299</v>
      </c>
      <c r="RZ8" s="24">
        <v>28314.119744894062</v>
      </c>
      <c r="SA8" s="24">
        <v>27671.527754617236</v>
      </c>
      <c r="SB8" s="24">
        <v>27042.776569197096</v>
      </c>
      <c r="SC8" s="24">
        <v>26443.800750800881</v>
      </c>
      <c r="SD8" s="24">
        <v>25817.046999578415</v>
      </c>
      <c r="SE8" s="24">
        <v>25191.670507486939</v>
      </c>
      <c r="SF8" s="24">
        <v>24581.470920555712</v>
      </c>
      <c r="SG8" s="24">
        <v>23987.61074220822</v>
      </c>
      <c r="SH8" s="24">
        <v>23409.61160751717</v>
      </c>
      <c r="SI8" s="24">
        <v>22847.010212720408</v>
      </c>
      <c r="SJ8" s="24">
        <v>22299.357813337963</v>
      </c>
      <c r="SK8" s="24">
        <v>21766.219739775697</v>
      </c>
      <c r="SL8" s="24">
        <v>21247.174929784836</v>
      </c>
      <c r="SM8" s="24">
        <v>20741.815477216576</v>
      </c>
      <c r="SN8" s="24">
        <v>20248.049330989368</v>
      </c>
      <c r="SO8" s="24">
        <v>19788.892549097181</v>
      </c>
      <c r="SP8" s="24">
        <v>19263.881711060269</v>
      </c>
      <c r="SQ8" s="24">
        <v>18744.124733605848</v>
      </c>
      <c r="SR8" s="24">
        <v>18238.616411621839</v>
      </c>
      <c r="SS8" s="24">
        <v>17747.971763186721</v>
      </c>
      <c r="ST8" s="24">
        <v>17271.71777400365</v>
      </c>
      <c r="SU8" s="24">
        <v>16809.397494935572</v>
      </c>
      <c r="SV8" s="24">
        <v>16360.569469700142</v>
      </c>
      <c r="SW8" s="24">
        <v>15924.807182609398</v>
      </c>
      <c r="SX8" s="24">
        <v>15501.698524930214</v>
      </c>
      <c r="SY8" s="24">
        <v>15090.845284856787</v>
      </c>
      <c r="SZ8" s="24">
        <v>14690.690627143038</v>
      </c>
      <c r="TA8" s="24">
        <v>14309.559174318996</v>
      </c>
      <c r="TB8" s="24">
        <v>13911.73333323833</v>
      </c>
      <c r="TC8" s="24">
        <v>13519.5194860512</v>
      </c>
      <c r="TD8" s="24">
        <v>13138.581256981499</v>
      </c>
      <c r="TE8" s="24">
        <v>12769.23529916894</v>
      </c>
      <c r="TF8" s="24">
        <v>12411.101899109022</v>
      </c>
      <c r="TG8" s="24">
        <v>12063.814596919996</v>
      </c>
      <c r="TH8" s="24">
        <v>11727.019700323583</v>
      </c>
      <c r="TI8" s="24">
        <v>11400.375815877314</v>
      </c>
      <c r="TJ8" s="24">
        <v>11083.553397681668</v>
      </c>
      <c r="TK8" s="24">
        <v>10776.234317201104</v>
      </c>
      <c r="TL8" s="24">
        <v>10477.34770968782</v>
      </c>
      <c r="TM8" s="24">
        <v>10193.586125472502</v>
      </c>
      <c r="TN8" s="24">
        <v>9894.0465481023293</v>
      </c>
      <c r="TO8" s="24">
        <v>9599.8711059774178</v>
      </c>
      <c r="TP8" s="24">
        <v>9314.5358010585278</v>
      </c>
      <c r="TQ8" s="24">
        <v>9038.1771804954424</v>
      </c>
      <c r="TR8" s="24">
        <v>8770.4963110342633</v>
      </c>
      <c r="TS8" s="24">
        <v>8511.2047518767067</v>
      </c>
      <c r="TT8" s="24">
        <v>8260.0241692839481</v>
      </c>
      <c r="TU8" s="24">
        <v>8016.6859658758603</v>
      </c>
      <c r="TV8" s="24">
        <v>7780.930924048168</v>
      </c>
      <c r="TW8" s="24">
        <v>7552.5088629530501</v>
      </c>
      <c r="TX8" s="24">
        <v>7330.6876856874178</v>
      </c>
      <c r="TY8" s="24">
        <v>7122.3320075462834</v>
      </c>
      <c r="TZ8" s="24">
        <v>6893.2151362615696</v>
      </c>
      <c r="UA8" s="24">
        <v>6669.3051666412393</v>
      </c>
      <c r="UB8" s="24">
        <v>6452.6400264276454</v>
      </c>
      <c r="UC8" s="24">
        <v>6243.2316124940307</v>
      </c>
      <c r="UD8" s="24">
        <v>6040.8290264712059</v>
      </c>
      <c r="UE8" s="24">
        <v>5845.1903257028252</v>
      </c>
      <c r="UF8" s="24">
        <v>5656.0821935640697</v>
      </c>
      <c r="UG8" s="24">
        <v>5473.2796222735469</v>
      </c>
      <c r="UH8" s="24">
        <v>5296.565607712053</v>
      </c>
      <c r="UI8" s="24">
        <v>5125.730855781323</v>
      </c>
      <c r="UJ8" s="24">
        <v>4960.2626652401832</v>
      </c>
      <c r="UK8" s="24">
        <v>4802.4825904868685</v>
      </c>
      <c r="UL8" s="24">
        <v>4640.7368949956262</v>
      </c>
      <c r="UM8" s="24">
        <v>4483.1652082972187</v>
      </c>
      <c r="UN8" s="24">
        <v>4330.9045649309392</v>
      </c>
      <c r="UO8" s="24">
        <v>4183.9197690594665</v>
      </c>
      <c r="UP8" s="24">
        <v>4042.0241555717375</v>
      </c>
      <c r="UQ8" s="24">
        <v>3905.0378055261735</v>
      </c>
      <c r="UR8" s="24">
        <v>3772.7872984506289</v>
      </c>
      <c r="US8" s="24">
        <v>3645.1054724948422</v>
      </c>
      <c r="UT8" s="24">
        <v>3521.8311920237534</v>
      </c>
      <c r="UU8" s="24">
        <v>3402.8091274356834</v>
      </c>
      <c r="UV8" s="24">
        <v>3287.705293647648</v>
      </c>
      <c r="UW8" s="24">
        <v>3179.4280474156312</v>
      </c>
      <c r="UX8" s="24">
        <v>3060.1197624455158</v>
      </c>
      <c r="UY8" s="24">
        <v>2944.5462889028008</v>
      </c>
      <c r="UZ8" s="24">
        <v>2833.2856957061554</v>
      </c>
      <c r="VA8" s="24">
        <v>2726.2585381395106</v>
      </c>
      <c r="VB8" s="24">
        <v>2623.3025413103355</v>
      </c>
      <c r="VC8" s="24">
        <v>2524.2617000041364</v>
      </c>
      <c r="VD8" s="24">
        <v>2428.9860329738735</v>
      </c>
      <c r="VE8" s="24">
        <v>2337.3313519655985</v>
      </c>
      <c r="VF8" s="24">
        <v>2249.1590308115206</v>
      </c>
      <c r="VG8" s="24">
        <v>2164.3357930127581</v>
      </c>
      <c r="VH8" s="24">
        <v>2082.6250309500242</v>
      </c>
      <c r="VI8" s="24">
        <v>2004.7904638406424</v>
      </c>
      <c r="VJ8" s="24">
        <v>1925.7378269151147</v>
      </c>
      <c r="VK8" s="24">
        <v>1849.4065733858802</v>
      </c>
      <c r="VL8" s="24">
        <v>1776.0691413693985</v>
      </c>
      <c r="VM8" s="24">
        <v>1705.6513985057945</v>
      </c>
      <c r="VN8" s="24">
        <v>1638.0365988633998</v>
      </c>
      <c r="VO8" s="24">
        <v>1573.1126887401219</v>
      </c>
      <c r="VP8" s="24">
        <v>1510.7721158981071</v>
      </c>
      <c r="VQ8" s="24">
        <v>1450.9116477175023</v>
      </c>
      <c r="VR8" s="24">
        <v>1393.4321975966186</v>
      </c>
      <c r="VS8" s="24">
        <v>1338.2386552377252</v>
      </c>
      <c r="VT8" s="24">
        <v>1285.1810519547316</v>
      </c>
      <c r="VU8" s="24">
        <v>1233.8337953920052</v>
      </c>
      <c r="VV8" s="24">
        <v>1183.5629509853291</v>
      </c>
      <c r="VW8" s="24">
        <v>1135.1349989609091</v>
      </c>
      <c r="VX8" s="24">
        <v>1088.6690907748516</v>
      </c>
      <c r="VY8" s="24">
        <v>1044.1080414635467</v>
      </c>
      <c r="VZ8" s="24">
        <v>1001.3736158580284</v>
      </c>
      <c r="WA8" s="24">
        <v>960.3907997220175</v>
      </c>
      <c r="WB8" s="24">
        <v>921.08766673364937</v>
      </c>
      <c r="WC8" s="24">
        <v>883.39525098291358</v>
      </c>
      <c r="WD8" s="24">
        <v>847.24742475496259</v>
      </c>
      <c r="WE8" s="24">
        <v>812.58078137894518</v>
      </c>
      <c r="WF8" s="24">
        <v>779.30402251446208</v>
      </c>
      <c r="WG8">
        <v>747.48467652129057</v>
      </c>
      <c r="WH8">
        <v>716.36941167309317</v>
      </c>
      <c r="WI8">
        <v>686.44701637824937</v>
      </c>
      <c r="WJ8">
        <v>657.76446684109169</v>
      </c>
      <c r="WK8">
        <v>630.28153808079048</v>
      </c>
      <c r="WL8">
        <v>603.94799130375509</v>
      </c>
      <c r="WM8">
        <v>578.71569543734211</v>
      </c>
      <c r="WN8">
        <v>554.53853848551944</v>
      </c>
      <c r="WO8">
        <v>531.37234262511663</v>
      </c>
      <c r="WP8">
        <v>509.17478325043493</v>
      </c>
      <c r="WQ8">
        <v>487.90531015451921</v>
      </c>
      <c r="WR8">
        <v>467.50968956061865</v>
      </c>
      <c r="WS8">
        <v>447.97120344851834</v>
      </c>
      <c r="WT8">
        <v>429.31712136089709</v>
      </c>
      <c r="WU8">
        <v>411.38987360128965</v>
      </c>
      <c r="WV8">
        <v>394.20637012013185</v>
      </c>
      <c r="WW8">
        <v>377.74122826356938</v>
      </c>
      <c r="WX8">
        <v>361.96437931588366</v>
      </c>
      <c r="WY8">
        <v>346.84701687148385</v>
      </c>
      <c r="WZ8">
        <v>332.36154216771172</v>
      </c>
      <c r="XA8">
        <v>318.48151404259823</v>
      </c>
      <c r="XB8">
        <v>305.18159825950875</v>
      </c>
      <c r="XC8">
        <v>292.43752379463638</v>
      </c>
      <c r="XD8">
        <v>280.21847242297935</v>
      </c>
      <c r="XE8">
        <v>268.51316984173707</v>
      </c>
      <c r="XF8">
        <v>257.32886672042503</v>
      </c>
      <c r="XG8">
        <v>246.58623763632102</v>
      </c>
      <c r="XH8">
        <v>236.28974273212432</v>
      </c>
      <c r="XI8">
        <v>226.42351737559218</v>
      </c>
      <c r="XJ8">
        <v>216.96956287743271</v>
      </c>
      <c r="XK8">
        <v>207.9106340056733</v>
      </c>
      <c r="XL8">
        <v>199.23020887943886</v>
      </c>
      <c r="XM8">
        <v>190.91245581684345</v>
      </c>
      <c r="XN8">
        <v>182.94220700367654</v>
      </c>
      <c r="XO8">
        <v>175.30492950507104</v>
      </c>
      <c r="XP8">
        <v>167.98300792438974</v>
      </c>
      <c r="XQ8">
        <v>160.96933128932486</v>
      </c>
      <c r="XR8">
        <v>154.2630680878257</v>
      </c>
      <c r="XS8">
        <v>147.82458735335703</v>
      </c>
      <c r="XT8">
        <v>141.6537193538926</v>
      </c>
      <c r="XU8">
        <v>135.74062523171338</v>
      </c>
      <c r="XV8">
        <v>130.07452731247983</v>
      </c>
      <c r="XW8">
        <v>124.64509892765803</v>
      </c>
      <c r="XX8">
        <v>119.4424460208111</v>
      </c>
      <c r="XY8">
        <v>114.45708695619122</v>
      </c>
      <c r="XZ8">
        <v>109.67993763491241</v>
      </c>
      <c r="YA8">
        <v>105.10229522994412</v>
      </c>
      <c r="YB8">
        <v>100.71402809295753</v>
      </c>
      <c r="YC8">
        <v>95.404975544957878</v>
      </c>
      <c r="YD8">
        <v>91.429720361691381</v>
      </c>
      <c r="YE8">
        <v>87.614585893141466</v>
      </c>
      <c r="YF8">
        <v>83.958121496159933</v>
      </c>
      <c r="YG8">
        <v>80.454342942983615</v>
      </c>
      <c r="YH8">
        <v>77.096869137878031</v>
      </c>
      <c r="YI8">
        <v>73.879585979774191</v>
      </c>
      <c r="YJ8">
        <v>70.79663517210335</v>
      </c>
      <c r="YK8">
        <v>67.842403502744844</v>
      </c>
      <c r="YL8">
        <v>65.01151257427064</v>
      </c>
      <c r="YM8">
        <v>62.298808965509714</v>
      </c>
      <c r="YN8">
        <v>59.69849421571606</v>
      </c>
      <c r="YO8">
        <v>57.206796226069272</v>
      </c>
      <c r="YP8">
        <v>54.822914380532268</v>
      </c>
      <c r="YQ8">
        <v>52.535759796665523</v>
      </c>
      <c r="YR8">
        <v>50.343775562118594</v>
      </c>
      <c r="YS8">
        <v>48.243294516608117</v>
      </c>
      <c r="YT8">
        <v>46.230493708637283</v>
      </c>
      <c r="YU8">
        <v>44.301711604017335</v>
      </c>
      <c r="YV8">
        <v>42.453438562662498</v>
      </c>
      <c r="YW8">
        <v>40.68231123563686</v>
      </c>
      <c r="YX8">
        <v>38.985107124700399</v>
      </c>
      <c r="YY8">
        <v>37.358739852421451</v>
      </c>
      <c r="YZ8">
        <v>35.799838137736444</v>
      </c>
      <c r="ZA8">
        <v>34.306559307292673</v>
      </c>
      <c r="ZB8">
        <v>32.876823654596365</v>
      </c>
      <c r="ZC8">
        <v>31.505444194291453</v>
      </c>
      <c r="ZD8">
        <v>30.191155448975934</v>
      </c>
      <c r="ZE8">
        <v>28.931718146956548</v>
      </c>
      <c r="ZF8">
        <v>27.724840869708014</v>
      </c>
      <c r="ZG8">
        <v>26.568328969946215</v>
      </c>
      <c r="ZH8">
        <v>25.460080274632094</v>
      </c>
      <c r="ZI8">
        <v>24.398078482988666</v>
      </c>
      <c r="ZJ8">
        <v>23.380393688647167</v>
      </c>
      <c r="ZK8">
        <v>22.405175167439921</v>
      </c>
      <c r="ZL8">
        <v>21.470451842477846</v>
      </c>
      <c r="ZM8">
        <v>20.574834127599281</v>
      </c>
      <c r="ZN8">
        <v>19.717329618892066</v>
      </c>
      <c r="ZO8">
        <v>18.894990815882508</v>
      </c>
      <c r="ZP8">
        <v>18.106897051995031</v>
      </c>
      <c r="ZQ8">
        <v>17.351685991588816</v>
      </c>
      <c r="ZR8">
        <v>16.627985371662501</v>
      </c>
      <c r="ZS8">
        <v>15.934480333906972</v>
      </c>
      <c r="ZT8">
        <v>15.26990907022285</v>
      </c>
      <c r="ZU8">
        <v>14.633064046586746</v>
      </c>
      <c r="ZV8">
        <v>14.022788074140431</v>
      </c>
      <c r="ZW8">
        <v>13.437971673252697</v>
      </c>
      <c r="ZX8">
        <v>12.877459324136883</v>
      </c>
      <c r="ZY8">
        <v>12.340409030059867</v>
      </c>
      <c r="ZZ8">
        <v>11.826073901186305</v>
      </c>
      <c r="AAA8">
        <v>11.332911354588553</v>
      </c>
      <c r="AAB8">
        <v>10.860291910214885</v>
      </c>
      <c r="AAC8">
        <v>10.407389811503281</v>
      </c>
      <c r="AAD8">
        <v>9.9733806222468573</v>
      </c>
      <c r="AAE8">
        <v>9.5574753762740272</v>
      </c>
      <c r="AAF8">
        <v>9.1589190753094503</v>
      </c>
      <c r="AAG8">
        <v>8.7769872403673332</v>
      </c>
      <c r="AAH8">
        <v>8.4109861450290158</v>
      </c>
      <c r="AAI8">
        <v>8.0602510764623077</v>
      </c>
      <c r="AAJ8">
        <v>7.7241004937167315</v>
      </c>
      <c r="AAK8">
        <v>6.2345729103222238</v>
      </c>
      <c r="AAL8">
        <v>5.9747219519060266</v>
      </c>
      <c r="AAM8">
        <v>5.7255868471607458</v>
      </c>
      <c r="AAN8">
        <v>5.4868309408839542</v>
      </c>
      <c r="AAO8">
        <v>5.2580354834126926</v>
      </c>
      <c r="AAP8">
        <v>5.0387838059035825</v>
      </c>
      <c r="AAQ8">
        <v>4.8286766244523109</v>
      </c>
      <c r="AAR8">
        <v>4.6273324725217204</v>
      </c>
      <c r="AAS8">
        <v>4.4343864568175286</v>
      </c>
      <c r="AAT8">
        <v>4.2494875886300765</v>
      </c>
      <c r="AAU8">
        <v>4.0723010157881125</v>
      </c>
      <c r="AAV8">
        <v>3.9024847695584675</v>
      </c>
      <c r="AAW8">
        <v>3.7397675598078215</v>
      </c>
      <c r="AAX8">
        <v>3.5838998576785452</v>
      </c>
      <c r="AAY8">
        <v>3.4344741952096514</v>
      </c>
      <c r="AAZ8">
        <v>3.2912764286499914</v>
      </c>
      <c r="ABA8">
        <v>3.1540508302613244</v>
      </c>
      <c r="ABB8">
        <v>3.0225481625674839</v>
      </c>
      <c r="ABC8">
        <v>2.8965287973652534</v>
      </c>
      <c r="ABD8">
        <v>2.7757643745843934</v>
      </c>
      <c r="ABE8">
        <v>2.660035341543785</v>
      </c>
      <c r="ABF8">
        <v>2.5491316185428312</v>
      </c>
      <c r="ABG8">
        <v>2.4428523435832017</v>
      </c>
      <c r="ABH8">
        <v>2.3409959978267287</v>
      </c>
      <c r="ABI8">
        <v>2.2434123804614337</v>
      </c>
      <c r="ABJ8">
        <v>2.1499064914054378</v>
      </c>
      <c r="ABK8">
        <v>2.0602744446022991</v>
      </c>
      <c r="ABL8">
        <v>1.9743787865837472</v>
      </c>
      <c r="ABM8">
        <v>1.8920644756786416</v>
      </c>
      <c r="ABN8">
        <v>1.8131820265017868</v>
      </c>
      <c r="ABO8">
        <v>1.7375888219132667</v>
      </c>
      <c r="ABP8">
        <v>1.6651477540400583</v>
      </c>
      <c r="ABQ8">
        <v>1.5957270117633811</v>
      </c>
      <c r="ABR8">
        <v>1.5292003278637265</v>
      </c>
      <c r="ABS8">
        <v>1.4654471458199085</v>
      </c>
      <c r="ABT8">
        <v>1.4043483302680737</v>
      </c>
      <c r="ABU8">
        <v>1.3458109858826959</v>
      </c>
      <c r="ABV8">
        <v>1.2897145239727623</v>
      </c>
      <c r="ABW8">
        <v>1.2359457176743134</v>
      </c>
      <c r="ABX8">
        <v>1.1844187409821989</v>
      </c>
      <c r="ABY8">
        <v>1.1350398272716256</v>
      </c>
      <c r="ABZ8">
        <v>1.0877194541322635</v>
      </c>
      <c r="ACA8">
        <v>1.0423718271340769</v>
      </c>
      <c r="ACB8">
        <v>0.99891472742272602</v>
      </c>
      <c r="ACC8">
        <v>0.95726936237319926</v>
      </c>
      <c r="ACD8">
        <v>0.9173602225397508</v>
      </c>
      <c r="ACE8">
        <v>0.87911494460676054</v>
      </c>
      <c r="ACF8">
        <v>0.84246244192892472</v>
      </c>
      <c r="ACG8">
        <v>0.80734957056942036</v>
      </c>
      <c r="ACH8">
        <v>0.77369389859272519</v>
      </c>
      <c r="ACI8">
        <v>0.74143717474819204</v>
      </c>
      <c r="ACJ8">
        <v>0.71052545961379188</v>
      </c>
      <c r="ACK8">
        <v>0.68090268168512535</v>
      </c>
      <c r="ACL8">
        <v>0.65251510417036784</v>
      </c>
      <c r="ACM8">
        <v>0.62531122873323131</v>
      </c>
      <c r="ACN8">
        <v>0.5992417022896428</v>
      </c>
      <c r="ACO8">
        <v>0.57425922772050031</v>
      </c>
      <c r="ACP8">
        <v>0.55031847832269332</v>
      </c>
      <c r="ACQ8">
        <v>0.52737601583771743</v>
      </c>
      <c r="ACR8">
        <v>0.50538922807264386</v>
      </c>
      <c r="ACS8">
        <v>0</v>
      </c>
    </row>
    <row r="9" spans="4:773" x14ac:dyDescent="0.35">
      <c r="D9" t="s">
        <v>202</v>
      </c>
      <c r="E9" s="26">
        <f>(1+IRR(E7:WF7,0))^12-1</f>
        <v>5.2439383862065814E-2</v>
      </c>
    </row>
    <row r="11" spans="4:773" x14ac:dyDescent="0.35">
      <c r="D11" t="s">
        <v>209</v>
      </c>
      <c r="E11" s="53">
        <v>45838</v>
      </c>
    </row>
    <row r="12" spans="4:773" x14ac:dyDescent="0.35">
      <c r="D12" t="s">
        <v>211</v>
      </c>
      <c r="E12" s="26">
        <f>_xlfn.XLOOKUP(E11,$D$20:$D$123,$E$20:$E$123,,-1)</f>
        <v>5.2300000000000006E-2</v>
      </c>
    </row>
    <row r="13" spans="4:773" x14ac:dyDescent="0.35">
      <c r="D13" t="s">
        <v>148</v>
      </c>
      <c r="E13" s="26">
        <v>6.0000000000000001E-3</v>
      </c>
    </row>
    <row r="14" spans="4:773" x14ac:dyDescent="0.35">
      <c r="D14" t="s">
        <v>208</v>
      </c>
      <c r="E14" s="24">
        <f>'Single cohort'!$J$8-NPV((1+E12+$E$13)^(1/12)-1,$E$8:$WF$8)*(1+E12+$E$13)^(1/12)</f>
        <v>6093397.0712100267</v>
      </c>
    </row>
    <row r="15" spans="4:773" x14ac:dyDescent="0.35">
      <c r="D15" s="52" t="s">
        <v>212</v>
      </c>
      <c r="E15" s="58">
        <f>'Single cohort'!J8-'Single cohort'!N8-E14</f>
        <v>84221171.612235814</v>
      </c>
    </row>
    <row r="16" spans="4:773" x14ac:dyDescent="0.35">
      <c r="E16" s="27"/>
    </row>
    <row r="17" spans="4:7" x14ac:dyDescent="0.35">
      <c r="E17" s="27"/>
    </row>
    <row r="18" spans="4:7" x14ac:dyDescent="0.35">
      <c r="D18" s="57" t="s">
        <v>207</v>
      </c>
      <c r="E18" s="56"/>
      <c r="F18" s="56"/>
      <c r="G18" s="56"/>
    </row>
    <row r="19" spans="4:7" x14ac:dyDescent="0.35">
      <c r="D19" s="51" t="s">
        <v>203</v>
      </c>
      <c r="E19" s="52" t="s">
        <v>210</v>
      </c>
      <c r="F19" s="52" t="s">
        <v>151</v>
      </c>
    </row>
    <row r="20" spans="4:7" x14ac:dyDescent="0.35">
      <c r="D20" s="53">
        <v>45838</v>
      </c>
      <c r="E20">
        <v>5.2300000000000006E-2</v>
      </c>
      <c r="F20" s="24">
        <f>'Single cohort'!$J$8-NPV((1+E20+$E$13)^(1/12)-1,$E$8:$WF$8)*(1+E20+$E$13)^(1/12)</f>
        <v>6093397.0712100267</v>
      </c>
    </row>
    <row r="21" spans="4:7" x14ac:dyDescent="0.35">
      <c r="D21" s="53">
        <v>45839</v>
      </c>
      <c r="E21">
        <v>5.2400000000000002E-2</v>
      </c>
      <c r="F21" s="24">
        <f>'Single cohort'!$J$8-NPV((1+E21+$E$13)^(1/12)-1,$E$8:$WF$8)*(1+E21+$E$13)^(1/12)</f>
        <v>6192140.0080102682</v>
      </c>
    </row>
    <row r="22" spans="4:7" x14ac:dyDescent="0.35">
      <c r="D22" s="53">
        <v>45840</v>
      </c>
      <c r="E22">
        <v>5.2400000000000002E-2</v>
      </c>
      <c r="F22" s="24">
        <f>'Single cohort'!$J$8-NPV((1+E22+$E$13)^(1/12)-1,$E$8:$WF$8)*(1+E22+$E$13)^(1/12)</f>
        <v>6192140.0080102682</v>
      </c>
    </row>
    <row r="23" spans="4:7" x14ac:dyDescent="0.35">
      <c r="D23" s="53">
        <v>45841</v>
      </c>
      <c r="E23">
        <v>5.2699999999999997E-2</v>
      </c>
      <c r="F23" s="24">
        <f>'Single cohort'!$J$8-NPV((1+E23+$E$13)^(1/12)-1,$E$8:$WF$8)*(1+E23+$E$13)^(1/12)</f>
        <v>6487362.4690680206</v>
      </c>
    </row>
    <row r="24" spans="4:7" x14ac:dyDescent="0.35">
      <c r="D24" s="53">
        <v>45842</v>
      </c>
      <c r="E24">
        <v>5.2699999999999997E-2</v>
      </c>
      <c r="F24" s="24">
        <f>'Single cohort'!$J$8-NPV((1+E24+$E$13)^(1/12)-1,$E$8:$WF$8)*(1+E24+$E$13)^(1/12)</f>
        <v>6487362.4690680206</v>
      </c>
    </row>
    <row r="25" spans="4:7" x14ac:dyDescent="0.35">
      <c r="D25" s="53">
        <v>45845</v>
      </c>
      <c r="E25">
        <v>5.3200000000000004E-2</v>
      </c>
      <c r="F25" s="24">
        <f>'Single cohort'!$J$8-NPV((1+E25+$E$13)^(1/12)-1,$E$8:$WF$8)*(1+E25+$E$13)^(1/12)</f>
        <v>6976066.6938807368</v>
      </c>
    </row>
    <row r="26" spans="4:7" x14ac:dyDescent="0.35">
      <c r="D26" s="53">
        <v>45846</v>
      </c>
      <c r="E26">
        <v>5.3399999999999996E-2</v>
      </c>
      <c r="F26" s="24">
        <f>'Single cohort'!$J$8-NPV((1+E26+$E$13)^(1/12)-1,$E$8:$WF$8)*(1+E26+$E$13)^(1/12)</f>
        <v>7170389.9821677506</v>
      </c>
    </row>
    <row r="27" spans="4:7" x14ac:dyDescent="0.35">
      <c r="D27" s="53">
        <v>45847</v>
      </c>
      <c r="E27">
        <v>5.2900000000000003E-2</v>
      </c>
      <c r="F27" s="24">
        <f>'Single cohort'!$J$8-NPV((1+E27+$E$13)^(1/12)-1,$E$8:$WF$8)*(1+E27+$E$13)^(1/12)</f>
        <v>6683342.3732007593</v>
      </c>
    </row>
    <row r="28" spans="4:7" x14ac:dyDescent="0.35">
      <c r="D28" s="53">
        <v>45848</v>
      </c>
      <c r="E28">
        <v>5.2900000000000003E-2</v>
      </c>
      <c r="F28" s="24">
        <f>'Single cohort'!$J$8-NPV((1+E28+$E$13)^(1/12)-1,$E$8:$WF$8)*(1+E28+$E$13)^(1/12)</f>
        <v>6683342.3732007593</v>
      </c>
    </row>
    <row r="29" spans="4:7" x14ac:dyDescent="0.35">
      <c r="D29" s="53">
        <v>45849</v>
      </c>
      <c r="E29">
        <v>5.3499999999999999E-2</v>
      </c>
      <c r="F29" s="24">
        <f>'Single cohort'!$J$8-NPV((1+E29+$E$13)^(1/12)-1,$E$8:$WF$8)*(1+E29+$E$13)^(1/12)</f>
        <v>7267304.7972447723</v>
      </c>
    </row>
    <row r="30" spans="4:7" x14ac:dyDescent="0.35">
      <c r="D30" s="53">
        <v>45852</v>
      </c>
      <c r="E30">
        <v>5.3399999999999996E-2</v>
      </c>
      <c r="F30" s="24">
        <f>'Single cohort'!$J$8-NPV((1+E30+$E$13)^(1/12)-1,$E$8:$WF$8)*(1+E30+$E$13)^(1/12)</f>
        <v>7170389.9821677506</v>
      </c>
    </row>
    <row r="31" spans="4:7" x14ac:dyDescent="0.35">
      <c r="D31" s="53">
        <v>45853</v>
      </c>
      <c r="E31">
        <v>5.3800000000000001E-2</v>
      </c>
      <c r="F31" s="24">
        <f>'Single cohort'!$J$8-NPV((1+E31+$E$13)^(1/12)-1,$E$8:$WF$8)*(1+E31+$E$13)^(1/12)</f>
        <v>7557066.0971324444</v>
      </c>
    </row>
    <row r="32" spans="4:7" x14ac:dyDescent="0.35">
      <c r="D32" s="53">
        <v>45854</v>
      </c>
      <c r="E32">
        <v>5.3399999999999996E-2</v>
      </c>
      <c r="F32" s="24">
        <f>'Single cohort'!$J$8-NPV((1+E32+$E$13)^(1/12)-1,$E$8:$WF$8)*(1+E32+$E$13)^(1/12)</f>
        <v>7170389.9821677506</v>
      </c>
    </row>
    <row r="33" spans="4:6" x14ac:dyDescent="0.35">
      <c r="D33" s="53">
        <v>45855</v>
      </c>
      <c r="E33">
        <v>5.3499999999999999E-2</v>
      </c>
      <c r="F33" s="24">
        <f>'Single cohort'!$J$8-NPV((1+E33+$E$13)^(1/12)-1,$E$8:$WF$8)*(1+E33+$E$13)^(1/12)</f>
        <v>7267304.7972447723</v>
      </c>
    </row>
    <row r="34" spans="4:6" x14ac:dyDescent="0.35">
      <c r="D34" s="53">
        <v>45856</v>
      </c>
      <c r="E34">
        <v>5.3099999999999994E-2</v>
      </c>
      <c r="F34" s="24">
        <f>'Single cohort'!$J$8-NPV((1+E34+$E$13)^(1/12)-1,$E$8:$WF$8)*(1+E34+$E$13)^(1/12)</f>
        <v>6878657.5224848539</v>
      </c>
    </row>
    <row r="35" spans="4:6" x14ac:dyDescent="0.35">
      <c r="D35" s="53">
        <v>45859</v>
      </c>
      <c r="E35">
        <v>5.2699999999999997E-2</v>
      </c>
      <c r="F35" s="24">
        <f>'Single cohort'!$J$8-NPV((1+E35+$E$13)^(1/12)-1,$E$8:$WF$8)*(1+E35+$E$13)^(1/12)</f>
        <v>6487362.4690680206</v>
      </c>
    </row>
    <row r="36" spans="4:6" x14ac:dyDescent="0.35">
      <c r="D36" s="53">
        <v>45860</v>
      </c>
      <c r="E36">
        <v>5.2499999999999998E-2</v>
      </c>
      <c r="F36" s="24">
        <f>'Single cohort'!$J$8-NPV((1+E36+$E$13)^(1/12)-1,$E$8:$WF$8)*(1+E36+$E$13)^(1/12)</f>
        <v>6290714.9823583364</v>
      </c>
    </row>
    <row r="37" spans="4:6" x14ac:dyDescent="0.35">
      <c r="D37" s="53">
        <v>45861</v>
      </c>
      <c r="E37">
        <v>5.28E-2</v>
      </c>
      <c r="F37" s="24">
        <f>'Single cohort'!$J$8-NPV((1+E37+$E$13)^(1/12)-1,$E$8:$WF$8)*(1+E37+$E$13)^(1/12)</f>
        <v>6585435.6918937862</v>
      </c>
    </row>
    <row r="38" spans="4:6" x14ac:dyDescent="0.35">
      <c r="D38" s="53">
        <v>45862</v>
      </c>
      <c r="E38">
        <v>5.2999999999999999E-2</v>
      </c>
      <c r="F38" s="24">
        <f>'Single cohort'!$J$8-NPV((1+E38+$E$13)^(1/12)-1,$E$8:$WF$8)*(1+E38+$E$13)^(1/12)</f>
        <v>6781082.8660163581</v>
      </c>
    </row>
    <row r="39" spans="4:6" x14ac:dyDescent="0.35">
      <c r="D39" s="53">
        <v>45863</v>
      </c>
      <c r="E39">
        <v>5.2699999999999997E-2</v>
      </c>
      <c r="F39" s="24">
        <f>'Single cohort'!$J$8-NPV((1+E39+$E$13)^(1/12)-1,$E$8:$WF$8)*(1+E39+$E$13)^(1/12)</f>
        <v>6487362.4690680206</v>
      </c>
    </row>
    <row r="40" spans="4:6" x14ac:dyDescent="0.35">
      <c r="D40" s="53">
        <v>45866</v>
      </c>
      <c r="E40">
        <v>5.2900000000000003E-2</v>
      </c>
      <c r="F40" s="24">
        <f>'Single cohort'!$J$8-NPV((1+E40+$E$13)^(1/12)-1,$E$8:$WF$8)*(1+E40+$E$13)^(1/12)</f>
        <v>6683342.3732007593</v>
      </c>
    </row>
    <row r="41" spans="4:6" x14ac:dyDescent="0.35">
      <c r="D41" s="53">
        <v>45867</v>
      </c>
      <c r="E41">
        <v>5.2300000000000006E-2</v>
      </c>
      <c r="F41" s="24">
        <f>'Single cohort'!$J$8-NPV((1+E41+$E$13)^(1/12)-1,$E$8:$WF$8)*(1+E41+$E$13)^(1/12)</f>
        <v>6093397.0712100267</v>
      </c>
    </row>
    <row r="42" spans="4:6" x14ac:dyDescent="0.35">
      <c r="D42" s="53">
        <v>45868</v>
      </c>
      <c r="E42">
        <v>5.2699999999999997E-2</v>
      </c>
      <c r="F42" s="24">
        <f>'Single cohort'!$J$8-NPV((1+E42+$E$13)^(1/12)-1,$E$8:$WF$8)*(1+E42+$E$13)^(1/12)</f>
        <v>6487362.4690680206</v>
      </c>
    </row>
    <row r="43" spans="4:6" x14ac:dyDescent="0.35">
      <c r="D43" s="53">
        <v>45869</v>
      </c>
      <c r="E43">
        <v>5.28E-2</v>
      </c>
      <c r="F43" s="24">
        <f>'Single cohort'!$J$8-NPV((1+E43+$E$13)^(1/12)-1,$E$8:$WF$8)*(1+E43+$E$13)^(1/12)</f>
        <v>6585435.6918937862</v>
      </c>
    </row>
    <row r="44" spans="4:6" x14ac:dyDescent="0.35">
      <c r="D44" s="53">
        <v>45870</v>
      </c>
      <c r="E44">
        <v>5.16E-2</v>
      </c>
      <c r="F44" s="24">
        <f>'Single cohort'!$J$8-NPV((1+E44+$E$13)^(1/12)-1,$E$8:$WF$8)*(1+E44+$E$13)^(1/12)</f>
        <v>5397463.4260017425</v>
      </c>
    </row>
    <row r="45" spans="4:6" x14ac:dyDescent="0.35">
      <c r="D45" s="53">
        <v>45873</v>
      </c>
      <c r="E45">
        <v>5.1399999999999994E-2</v>
      </c>
      <c r="F45" s="24">
        <f>'Single cohort'!$J$8-NPV((1+E45+$E$13)^(1/12)-1,$E$8:$WF$8)*(1+E45+$E$13)^(1/12)</f>
        <v>5197093.0538956225</v>
      </c>
    </row>
    <row r="46" spans="4:6" x14ac:dyDescent="0.35">
      <c r="D46" s="53">
        <v>45874</v>
      </c>
      <c r="E46">
        <v>5.1500000000000004E-2</v>
      </c>
      <c r="F46" s="24">
        <f>'Single cohort'!$J$8-NPV((1+E46+$E$13)^(1/12)-1,$E$8:$WF$8)*(1+E46+$E$13)^(1/12)</f>
        <v>5297363.845902428</v>
      </c>
    </row>
    <row r="47" spans="4:6" x14ac:dyDescent="0.35">
      <c r="D47" s="53">
        <v>45875</v>
      </c>
      <c r="E47">
        <v>5.1500000000000004E-2</v>
      </c>
      <c r="F47" s="24">
        <f>'Single cohort'!$J$8-NPV((1+E47+$E$13)^(1/12)-1,$E$8:$WF$8)*(1+E47+$E$13)^(1/12)</f>
        <v>5297363.845902428</v>
      </c>
    </row>
    <row r="48" spans="4:6" x14ac:dyDescent="0.35">
      <c r="D48" s="53">
        <v>45876</v>
      </c>
      <c r="E48">
        <v>5.1500000000000004E-2</v>
      </c>
      <c r="F48" s="24">
        <f>'Single cohort'!$J$8-NPV((1+E48+$E$13)^(1/12)-1,$E$8:$WF$8)*(1+E48+$E$13)^(1/12)</f>
        <v>5297363.845902428</v>
      </c>
    </row>
    <row r="49" spans="4:6" x14ac:dyDescent="0.35">
      <c r="D49" s="53">
        <v>45877</v>
      </c>
      <c r="E49">
        <v>5.1900000000000002E-2</v>
      </c>
      <c r="F49" s="24">
        <f>'Single cohort'!$J$8-NPV((1+E49+$E$13)^(1/12)-1,$E$8:$WF$8)*(1+E49+$E$13)^(1/12)</f>
        <v>5696738.5370179117</v>
      </c>
    </row>
    <row r="50" spans="4:6" x14ac:dyDescent="0.35">
      <c r="D50" s="53">
        <v>45880</v>
      </c>
      <c r="E50">
        <v>5.1900000000000002E-2</v>
      </c>
      <c r="F50" s="24">
        <f>'Single cohort'!$J$8-NPV((1+E50+$E$13)^(1/12)-1,$E$8:$WF$8)*(1+E50+$E$13)^(1/12)</f>
        <v>5696738.5370179117</v>
      </c>
    </row>
    <row r="51" spans="4:6" x14ac:dyDescent="0.35">
      <c r="D51" s="53">
        <v>45881</v>
      </c>
      <c r="E51">
        <v>5.1699999999999996E-2</v>
      </c>
      <c r="F51" s="24">
        <f>'Single cohort'!$J$8-NPV((1+E51+$E$13)^(1/12)-1,$E$8:$WF$8)*(1+E51+$E$13)^(1/12)</f>
        <v>5497392.1588661671</v>
      </c>
    </row>
    <row r="52" spans="4:6" x14ac:dyDescent="0.35">
      <c r="D52" s="53">
        <v>45882</v>
      </c>
      <c r="E52">
        <v>5.1100000000000007E-2</v>
      </c>
      <c r="F52" s="24">
        <f>'Single cohort'!$J$8-NPV((1+E52+$E$13)^(1/12)-1,$E$8:$WF$8)*(1+E52+$E$13)^(1/12)</f>
        <v>4895249.7460038066</v>
      </c>
    </row>
    <row r="53" spans="4:6" x14ac:dyDescent="0.35">
      <c r="D53" s="53">
        <v>45883</v>
      </c>
      <c r="E53">
        <v>5.1399999999999994E-2</v>
      </c>
      <c r="F53" s="24">
        <f>'Single cohort'!$J$8-NPV((1+E53+$E$13)^(1/12)-1,$E$8:$WF$8)*(1+E53+$E$13)^(1/12)</f>
        <v>5197093.0538956225</v>
      </c>
    </row>
    <row r="54" spans="4:6" x14ac:dyDescent="0.35">
      <c r="D54" s="53">
        <v>45884</v>
      </c>
      <c r="E54">
        <v>5.1500000000000004E-2</v>
      </c>
      <c r="F54" s="24">
        <f>'Single cohort'!$J$8-NPV((1+E54+$E$13)^(1/12)-1,$E$8:$WF$8)*(1+E54+$E$13)^(1/12)</f>
        <v>5297363.845902428</v>
      </c>
    </row>
    <row r="55" spans="4:6" x14ac:dyDescent="0.35">
      <c r="D55" s="53">
        <v>45887</v>
      </c>
      <c r="E55">
        <v>5.16E-2</v>
      </c>
      <c r="F55" s="24">
        <f>'Single cohort'!$J$8-NPV((1+E55+$E$13)^(1/12)-1,$E$8:$WF$8)*(1+E55+$E$13)^(1/12)</f>
        <v>5397463.4260017425</v>
      </c>
    </row>
    <row r="56" spans="4:6" x14ac:dyDescent="0.35">
      <c r="D56" s="53">
        <v>45888</v>
      </c>
      <c r="E56">
        <v>5.1399999999999994E-2</v>
      </c>
      <c r="F56" s="24">
        <f>'Single cohort'!$J$8-NPV((1+E56+$E$13)^(1/12)-1,$E$8:$WF$8)*(1+E56+$E$13)^(1/12)</f>
        <v>5197093.0538956225</v>
      </c>
    </row>
    <row r="57" spans="4:6" x14ac:dyDescent="0.35">
      <c r="D57" s="53">
        <v>45889</v>
      </c>
      <c r="E57">
        <v>5.1399999999999994E-2</v>
      </c>
      <c r="F57" s="24">
        <f>'Single cohort'!$J$8-NPV((1+E57+$E$13)^(1/12)-1,$E$8:$WF$8)*(1+E57+$E$13)^(1/12)</f>
        <v>5197093.0538956225</v>
      </c>
    </row>
    <row r="58" spans="4:6" x14ac:dyDescent="0.35">
      <c r="D58" s="53">
        <v>45890</v>
      </c>
      <c r="E58">
        <v>5.1799999999999999E-2</v>
      </c>
      <c r="F58" s="24">
        <f>'Single cohort'!$J$8-NPV((1+E58+$E$13)^(1/12)-1,$E$8:$WF$8)*(1+E58+$E$13)^(1/12)</f>
        <v>5597150.4082541913</v>
      </c>
    </row>
    <row r="59" spans="4:6" x14ac:dyDescent="0.35">
      <c r="D59" s="53">
        <v>45891</v>
      </c>
      <c r="E59">
        <v>5.0999999999999997E-2</v>
      </c>
      <c r="F59" s="24">
        <f>'Single cohort'!$J$8-NPV((1+E59+$E$13)^(1/12)-1,$E$8:$WF$8)*(1+E59+$E$13)^(1/12)</f>
        <v>4794290.4413410425</v>
      </c>
    </row>
    <row r="60" spans="4:6" x14ac:dyDescent="0.35">
      <c r="D60" s="53">
        <v>45894</v>
      </c>
      <c r="E60">
        <v>5.1200000000000002E-2</v>
      </c>
      <c r="F60" s="24">
        <f>'Single cohort'!$J$8-NPV((1+E60+$E$13)^(1/12)-1,$E$8:$WF$8)*(1+E60+$E$13)^(1/12)</f>
        <v>4996036.3709069192</v>
      </c>
    </row>
    <row r="61" spans="4:6" x14ac:dyDescent="0.35">
      <c r="D61" s="53">
        <v>45895</v>
      </c>
      <c r="E61">
        <v>5.0999999999999997E-2</v>
      </c>
      <c r="F61" s="24">
        <f>'Single cohort'!$J$8-NPV((1+E61+$E$13)^(1/12)-1,$E$8:$WF$8)*(1+E61+$E$13)^(1/12)</f>
        <v>4794290.4413410425</v>
      </c>
    </row>
    <row r="62" spans="4:6" x14ac:dyDescent="0.35">
      <c r="D62" s="53">
        <v>45896</v>
      </c>
      <c r="E62">
        <v>5.0900000000000001E-2</v>
      </c>
      <c r="F62" s="24">
        <f>'Single cohort'!$J$8-NPV((1+E62+$E$13)^(1/12)-1,$E$8:$WF$8)*(1+E62+$E$13)^(1/12)</f>
        <v>4693158.0876610726</v>
      </c>
    </row>
    <row r="63" spans="4:6" x14ac:dyDescent="0.35">
      <c r="D63" s="53">
        <v>45897</v>
      </c>
      <c r="E63">
        <v>5.0700000000000002E-2</v>
      </c>
      <c r="F63" s="24">
        <f>'Single cohort'!$J$8-NPV((1+E63+$E$13)^(1/12)-1,$E$8:$WF$8)*(1+E63+$E$13)^(1/12)</f>
        <v>4490372.7515363246</v>
      </c>
    </row>
    <row r="64" spans="4:6" x14ac:dyDescent="0.35">
      <c r="D64" s="53">
        <v>45898</v>
      </c>
      <c r="E64">
        <v>5.0999999999999997E-2</v>
      </c>
      <c r="F64" s="24">
        <f>'Single cohort'!$J$8-NPV((1+E64+$E$13)^(1/12)-1,$E$8:$WF$8)*(1+E64+$E$13)^(1/12)</f>
        <v>4794290.4413410425</v>
      </c>
    </row>
    <row r="65" spans="4:6" x14ac:dyDescent="0.35">
      <c r="D65" s="53">
        <v>45900</v>
      </c>
      <c r="E65">
        <v>5.1100000000000007E-2</v>
      </c>
      <c r="F65" s="24">
        <f>'Single cohort'!$J$8-NPV((1+E65+$E$13)^(1/12)-1,$E$8:$WF$8)*(1+E65+$E$13)^(1/12)</f>
        <v>4895249.7460038066</v>
      </c>
    </row>
    <row r="66" spans="4:6" x14ac:dyDescent="0.35">
      <c r="D66" s="53">
        <v>45901</v>
      </c>
      <c r="E66">
        <v>5.1100000000000007E-2</v>
      </c>
      <c r="F66" s="24">
        <f>'Single cohort'!$J$8-NPV((1+E66+$E$13)^(1/12)-1,$E$8:$WF$8)*(1+E66+$E$13)^(1/12)</f>
        <v>4895249.7460038066</v>
      </c>
    </row>
    <row r="67" spans="4:6" x14ac:dyDescent="0.35">
      <c r="D67" s="53">
        <v>45902</v>
      </c>
      <c r="E67">
        <v>5.16E-2</v>
      </c>
      <c r="F67" s="24">
        <f>'Single cohort'!$J$8-NPV((1+E67+$E$13)^(1/12)-1,$E$8:$WF$8)*(1+E67+$E$13)^(1/12)</f>
        <v>5397463.4260017425</v>
      </c>
    </row>
    <row r="68" spans="4:6" x14ac:dyDescent="0.35">
      <c r="D68" s="53">
        <v>45903</v>
      </c>
      <c r="E68">
        <v>5.1100000000000007E-2</v>
      </c>
      <c r="F68" s="24">
        <f>'Single cohort'!$J$8-NPV((1+E68+$E$13)^(1/12)-1,$E$8:$WF$8)*(1+E68+$E$13)^(1/12)</f>
        <v>4895249.7460038066</v>
      </c>
    </row>
    <row r="69" spans="4:6" x14ac:dyDescent="0.35">
      <c r="D69" s="53">
        <v>45904</v>
      </c>
      <c r="E69">
        <v>5.0499999999999996E-2</v>
      </c>
      <c r="F69" s="24">
        <f>'Single cohort'!$J$8-NPV((1+E69+$E$13)^(1/12)-1,$E$8:$WF$8)*(1+E69+$E$13)^(1/12)</f>
        <v>4286890.7649180144</v>
      </c>
    </row>
    <row r="70" spans="4:6" x14ac:dyDescent="0.35">
      <c r="D70" s="53">
        <v>45905</v>
      </c>
      <c r="E70">
        <v>4.9800000000000004E-2</v>
      </c>
      <c r="F70" s="24">
        <f>'Single cohort'!$J$8-NPV((1+E70+$E$13)^(1/12)-1,$E$8:$WF$8)*(1+E70+$E$13)^(1/12)</f>
        <v>3569174.4187821448</v>
      </c>
    </row>
    <row r="71" spans="4:6" x14ac:dyDescent="0.35">
      <c r="D71" s="53">
        <v>45908</v>
      </c>
      <c r="E71">
        <v>4.9400000000000006E-2</v>
      </c>
      <c r="F71" s="24">
        <f>'Single cohort'!$J$8-NPV((1+E71+$E$13)^(1/12)-1,$E$8:$WF$8)*(1+E71+$E$13)^(1/12)</f>
        <v>3155152.9406117201</v>
      </c>
    </row>
    <row r="72" spans="4:6" x14ac:dyDescent="0.35">
      <c r="D72" s="53">
        <v>45909</v>
      </c>
      <c r="E72">
        <v>4.9800000000000004E-2</v>
      </c>
      <c r="F72" s="24">
        <f>'Single cohort'!$J$8-NPV((1+E72+$E$13)^(1/12)-1,$E$8:$WF$8)*(1+E72+$E$13)^(1/12)</f>
        <v>3569174.4187821448</v>
      </c>
    </row>
    <row r="73" spans="4:6" x14ac:dyDescent="0.35">
      <c r="D73" s="53">
        <v>45910</v>
      </c>
      <c r="E73">
        <v>4.9400000000000006E-2</v>
      </c>
      <c r="F73" s="24">
        <f>'Single cohort'!$J$8-NPV((1+E73+$E$13)^(1/12)-1,$E$8:$WF$8)*(1+E73+$E$13)^(1/12)</f>
        <v>3155152.9406117201</v>
      </c>
    </row>
    <row r="74" spans="4:6" x14ac:dyDescent="0.35">
      <c r="D74" s="53">
        <v>45911</v>
      </c>
      <c r="E74">
        <v>4.9200000000000001E-2</v>
      </c>
      <c r="F74" s="24">
        <f>'Single cohort'!$J$8-NPV((1+E74+$E$13)^(1/12)-1,$E$8:$WF$8)*(1+E74+$E$13)^(1/12)</f>
        <v>2947069.2250724435</v>
      </c>
    </row>
    <row r="75" spans="4:6" x14ac:dyDescent="0.35">
      <c r="D75" s="53">
        <v>45912</v>
      </c>
      <c r="E75">
        <v>4.9400000000000006E-2</v>
      </c>
      <c r="F75" s="24">
        <f>'Single cohort'!$J$8-NPV((1+E75+$E$13)^(1/12)-1,$E$8:$WF$8)*(1+E75+$E$13)^(1/12)</f>
        <v>3155152.9406117201</v>
      </c>
    </row>
    <row r="76" spans="4:6" x14ac:dyDescent="0.35">
      <c r="D76" s="53">
        <v>45915</v>
      </c>
      <c r="E76">
        <v>4.8899999999999999E-2</v>
      </c>
      <c r="F76" s="24">
        <f>'Single cohort'!$J$8-NPV((1+E76+$E$13)^(1/12)-1,$E$8:$WF$8)*(1+E76+$E$13)^(1/12)</f>
        <v>2633593.7545406371</v>
      </c>
    </row>
    <row r="77" spans="4:6" x14ac:dyDescent="0.35">
      <c r="D77" s="53">
        <v>45916</v>
      </c>
      <c r="E77">
        <v>4.8799999999999996E-2</v>
      </c>
      <c r="F77" s="24">
        <f>'Single cohort'!$J$8-NPV((1+E77+$E$13)^(1/12)-1,$E$8:$WF$8)*(1+E77+$E$13)^(1/12)</f>
        <v>2528740.4061702788</v>
      </c>
    </row>
    <row r="78" spans="4:6" x14ac:dyDescent="0.35">
      <c r="D78" s="53">
        <v>45917</v>
      </c>
      <c r="E78">
        <v>4.9200000000000001E-2</v>
      </c>
      <c r="F78" s="24">
        <f>'Single cohort'!$J$8-NPV((1+E78+$E$13)^(1/12)-1,$E$8:$WF$8)*(1+E78+$E$13)^(1/12)</f>
        <v>2947069.2250724435</v>
      </c>
    </row>
    <row r="79" spans="4:6" x14ac:dyDescent="0.35">
      <c r="D79" s="53">
        <v>45918</v>
      </c>
      <c r="E79">
        <v>4.9400000000000006E-2</v>
      </c>
      <c r="F79" s="24">
        <f>'Single cohort'!$J$8-NPV((1+E79+$E$13)^(1/12)-1,$E$8:$WF$8)*(1+E79+$E$13)^(1/12)</f>
        <v>3155152.9406117201</v>
      </c>
    </row>
    <row r="80" spans="4:6" x14ac:dyDescent="0.35">
      <c r="D80" s="53">
        <v>45919</v>
      </c>
      <c r="E80">
        <v>4.9299999999999997E-2</v>
      </c>
      <c r="F80" s="24">
        <f>'Single cohort'!$J$8-NPV((1+E80+$E$13)^(1/12)-1,$E$8:$WF$8)*(1+E80+$E$13)^(1/12)</f>
        <v>3051200.8180944175</v>
      </c>
    </row>
    <row r="81" spans="4:6" x14ac:dyDescent="0.35">
      <c r="D81" s="53">
        <v>45922</v>
      </c>
      <c r="E81">
        <v>4.9599999999999998E-2</v>
      </c>
      <c r="F81" s="24">
        <f>'Single cohort'!$J$8-NPV((1+E81+$E$13)^(1/12)-1,$E$8:$WF$8)*(1+E81+$E$13)^(1/12)</f>
        <v>3362520.3146957308</v>
      </c>
    </row>
    <row r="82" spans="4:6" x14ac:dyDescent="0.35">
      <c r="D82" s="53">
        <v>45923</v>
      </c>
      <c r="E82">
        <v>4.9299999999999997E-2</v>
      </c>
      <c r="F82" s="24">
        <f>'Single cohort'!$J$8-NPV((1+E82+$E$13)^(1/12)-1,$E$8:$WF$8)*(1+E82+$E$13)^(1/12)</f>
        <v>3051200.8180944175</v>
      </c>
    </row>
    <row r="83" spans="4:6" x14ac:dyDescent="0.35">
      <c r="D83" s="53">
        <v>45924</v>
      </c>
      <c r="E83">
        <v>4.9800000000000004E-2</v>
      </c>
      <c r="F83" s="24">
        <f>'Single cohort'!$J$8-NPV((1+E83+$E$13)^(1/12)-1,$E$8:$WF$8)*(1+E83+$E$13)^(1/12)</f>
        <v>3569174.4187821448</v>
      </c>
    </row>
    <row r="84" spans="4:6" x14ac:dyDescent="0.35">
      <c r="D84" s="53">
        <v>45925</v>
      </c>
      <c r="E84">
        <v>5.0199999999999995E-2</v>
      </c>
      <c r="F84" s="24">
        <f>'Single cohort'!$J$8-NPV((1+E84+$E$13)^(1/12)-1,$E$8:$WF$8)*(1+E84+$E$13)^(1/12)</f>
        <v>3980355.0256903917</v>
      </c>
    </row>
    <row r="85" spans="4:6" x14ac:dyDescent="0.35">
      <c r="D85" s="53">
        <v>45926</v>
      </c>
      <c r="E85">
        <v>5.0099999999999999E-2</v>
      </c>
      <c r="F85" s="24">
        <f>'Single cohort'!$J$8-NPV((1+E85+$E$13)^(1/12)-1,$E$8:$WF$8)*(1+E85+$E$13)^(1/12)</f>
        <v>3877824.8745043129</v>
      </c>
    </row>
    <row r="86" spans="4:6" x14ac:dyDescent="0.35">
      <c r="D86" s="53">
        <v>45929</v>
      </c>
      <c r="E86">
        <v>4.9800000000000004E-2</v>
      </c>
      <c r="F86" s="24">
        <f>'Single cohort'!$J$8-NPV((1+E86+$E$13)^(1/12)-1,$E$8:$WF$8)*(1+E86+$E$13)^(1/12)</f>
        <v>3569174.4187821448</v>
      </c>
    </row>
    <row r="87" spans="4:6" x14ac:dyDescent="0.35">
      <c r="D87" s="53">
        <v>45930</v>
      </c>
      <c r="E87">
        <v>5.0199999999999995E-2</v>
      </c>
      <c r="F87" s="24">
        <f>'Single cohort'!$J$8-NPV((1+E87+$E$13)^(1/12)-1,$E$8:$WF$8)*(1+E87+$E$13)^(1/12)</f>
        <v>3980355.0256903917</v>
      </c>
    </row>
    <row r="88" spans="4:6" x14ac:dyDescent="0.35">
      <c r="D88" s="53">
        <v>45931</v>
      </c>
      <c r="E88">
        <v>4.9800000000000004E-2</v>
      </c>
      <c r="F88" s="24">
        <f>'Single cohort'!$J$8-NPV((1+E88+$E$13)^(1/12)-1,$E$8:$WF$8)*(1+E88+$E$13)^(1/12)</f>
        <v>3569174.4187821448</v>
      </c>
    </row>
    <row r="89" spans="4:6" x14ac:dyDescent="0.35">
      <c r="D89" s="53">
        <v>45932</v>
      </c>
      <c r="E89">
        <v>4.9599999999999998E-2</v>
      </c>
      <c r="F89" s="24">
        <f>'Single cohort'!$J$8-NPV((1+E89+$E$13)^(1/12)-1,$E$8:$WF$8)*(1+E89+$E$13)^(1/12)</f>
        <v>3362520.3146957308</v>
      </c>
    </row>
    <row r="90" spans="4:6" x14ac:dyDescent="0.35">
      <c r="D90" s="53">
        <v>45933</v>
      </c>
      <c r="E90">
        <v>4.9800000000000004E-2</v>
      </c>
      <c r="F90" s="24">
        <f>'Single cohort'!$J$8-NPV((1+E90+$E$13)^(1/12)-1,$E$8:$WF$8)*(1+E90+$E$13)^(1/12)</f>
        <v>3569174.4187821448</v>
      </c>
    </row>
    <row r="91" spans="4:6" x14ac:dyDescent="0.35">
      <c r="D91" s="53">
        <v>45936</v>
      </c>
      <c r="E91">
        <v>5.0099999999999999E-2</v>
      </c>
      <c r="F91" s="24">
        <f>'Single cohort'!$J$8-NPV((1+E91+$E$13)^(1/12)-1,$E$8:$WF$8)*(1+E91+$E$13)^(1/12)</f>
        <v>3877824.8745043129</v>
      </c>
    </row>
    <row r="92" spans="4:6" x14ac:dyDescent="0.35">
      <c r="D92" s="53">
        <v>45937</v>
      </c>
      <c r="E92">
        <v>4.9800000000000004E-2</v>
      </c>
      <c r="F92" s="24">
        <f>'Single cohort'!$J$8-NPV((1+E92+$E$13)^(1/12)-1,$E$8:$WF$8)*(1+E92+$E$13)^(1/12)</f>
        <v>3569174.4187821448</v>
      </c>
    </row>
    <row r="93" spans="4:6" x14ac:dyDescent="0.35">
      <c r="D93" s="53">
        <v>45938</v>
      </c>
      <c r="E93">
        <v>4.99E-2</v>
      </c>
      <c r="F93" s="24">
        <f>'Single cohort'!$J$8-NPV((1+E93+$E$13)^(1/12)-1,$E$8:$WF$8)*(1+E93+$E$13)^(1/12)</f>
        <v>3672234.9501806796</v>
      </c>
    </row>
    <row r="94" spans="4:6" x14ac:dyDescent="0.35">
      <c r="D94" s="53">
        <v>45939</v>
      </c>
      <c r="E94">
        <v>5.0199999999999995E-2</v>
      </c>
      <c r="F94" s="24">
        <f>'Single cohort'!$J$8-NPV((1+E94+$E$13)^(1/12)-1,$E$8:$WF$8)*(1+E94+$E$13)^(1/12)</f>
        <v>3980355.0256903917</v>
      </c>
    </row>
    <row r="95" spans="4:6" x14ac:dyDescent="0.35">
      <c r="D95" s="53">
        <v>45940</v>
      </c>
      <c r="E95">
        <v>4.99E-2</v>
      </c>
      <c r="F95" s="24">
        <f>'Single cohort'!$J$8-NPV((1+E95+$E$13)^(1/12)-1,$E$8:$WF$8)*(1+E95+$E$13)^(1/12)</f>
        <v>3672234.9501806796</v>
      </c>
    </row>
    <row r="96" spans="4:6" x14ac:dyDescent="0.35">
      <c r="D96" s="53">
        <v>45943</v>
      </c>
      <c r="E96">
        <v>4.99E-2</v>
      </c>
      <c r="F96" s="24">
        <f>'Single cohort'!$J$8-NPV((1+E96+$E$13)^(1/12)-1,$E$8:$WF$8)*(1+E96+$E$13)^(1/12)</f>
        <v>3672234.9501806796</v>
      </c>
    </row>
    <row r="97" spans="4:6" x14ac:dyDescent="0.35">
      <c r="D97" s="53">
        <v>45944</v>
      </c>
      <c r="E97">
        <v>4.9400000000000006E-2</v>
      </c>
      <c r="F97" s="24">
        <f>'Single cohort'!$J$8-NPV((1+E97+$E$13)^(1/12)-1,$E$8:$WF$8)*(1+E97+$E$13)^(1/12)</f>
        <v>3155152.9406117201</v>
      </c>
    </row>
    <row r="98" spans="4:6" x14ac:dyDescent="0.35">
      <c r="D98" s="53">
        <v>45945</v>
      </c>
      <c r="E98">
        <v>4.9299999999999997E-2</v>
      </c>
      <c r="F98" s="24">
        <f>'Single cohort'!$J$8-NPV((1+E98+$E$13)^(1/12)-1,$E$8:$WF$8)*(1+E98+$E$13)^(1/12)</f>
        <v>3051200.8180944175</v>
      </c>
    </row>
    <row r="99" spans="4:6" x14ac:dyDescent="0.35">
      <c r="D99" s="53">
        <v>45946</v>
      </c>
      <c r="E99">
        <v>4.8899999999999999E-2</v>
      </c>
      <c r="F99" s="24">
        <f>'Single cohort'!$J$8-NPV((1+E99+$E$13)^(1/12)-1,$E$8:$WF$8)*(1+E99+$E$13)^(1/12)</f>
        <v>2633593.7545406371</v>
      </c>
    </row>
    <row r="100" spans="4:6" x14ac:dyDescent="0.35">
      <c r="D100" s="53">
        <v>45947</v>
      </c>
      <c r="E100">
        <v>4.9200000000000001E-2</v>
      </c>
      <c r="F100" s="24">
        <f>'Single cohort'!$J$8-NPV((1+E100+$E$13)^(1/12)-1,$E$8:$WF$8)*(1+E100+$E$13)^(1/12)</f>
        <v>2947069.2250724435</v>
      </c>
    </row>
    <row r="101" spans="4:6" x14ac:dyDescent="0.35">
      <c r="D101" s="53">
        <v>45950</v>
      </c>
      <c r="E101">
        <v>4.9000000000000002E-2</v>
      </c>
      <c r="F101" s="24">
        <f>'Single cohort'!$J$8-NPV((1+E101+$E$13)^(1/12)-1,$E$8:$WF$8)*(1+E101+$E$13)^(1/12)</f>
        <v>2738266.0811183304</v>
      </c>
    </row>
    <row r="102" spans="4:6" x14ac:dyDescent="0.35">
      <c r="D102" s="53">
        <v>45951</v>
      </c>
      <c r="E102">
        <v>4.8799999999999996E-2</v>
      </c>
      <c r="F102" s="24">
        <f>'Single cohort'!$J$8-NPV((1+E102+$E$13)^(1/12)-1,$E$8:$WF$8)*(1+E102+$E$13)^(1/12)</f>
        <v>2528740.4061702788</v>
      </c>
    </row>
    <row r="103" spans="4:6" x14ac:dyDescent="0.35">
      <c r="D103" s="53">
        <v>45952</v>
      </c>
      <c r="E103">
        <v>4.8899999999999999E-2</v>
      </c>
      <c r="F103" s="24">
        <f>'Single cohort'!$J$8-NPV((1+E103+$E$13)^(1/12)-1,$E$8:$WF$8)*(1+E103+$E$13)^(1/12)</f>
        <v>2633593.7545406371</v>
      </c>
    </row>
    <row r="104" spans="4:6" x14ac:dyDescent="0.35">
      <c r="D104" s="53">
        <v>45953</v>
      </c>
      <c r="E104">
        <v>4.9100000000000005E-2</v>
      </c>
      <c r="F104" s="24">
        <f>'Single cohort'!$J$8-NPV((1+E104+$E$13)^(1/12)-1,$E$8:$WF$8)*(1+E104+$E$13)^(1/12)</f>
        <v>2842757.7751910836</v>
      </c>
    </row>
    <row r="105" spans="4:6" x14ac:dyDescent="0.35">
      <c r="D105" s="53">
        <v>45954</v>
      </c>
      <c r="E105">
        <v>4.8899999999999999E-2</v>
      </c>
      <c r="F105" s="24">
        <f>'Single cohort'!$J$8-NPV((1+E105+$E$13)^(1/12)-1,$E$8:$WF$8)*(1+E105+$E$13)^(1/12)</f>
        <v>2633593.7545406371</v>
      </c>
    </row>
    <row r="106" spans="4:6" x14ac:dyDescent="0.35">
      <c r="D106" s="53">
        <v>45957</v>
      </c>
      <c r="E106">
        <v>4.8799999999999996E-2</v>
      </c>
      <c r="F106" s="24">
        <f>'Single cohort'!$J$8-NPV((1+E106+$E$13)^(1/12)-1,$E$8:$WF$8)*(1+E106+$E$13)^(1/12)</f>
        <v>2528740.4061702788</v>
      </c>
    </row>
    <row r="107" spans="4:6" x14ac:dyDescent="0.35">
      <c r="D107" s="53">
        <v>45958</v>
      </c>
      <c r="E107">
        <v>4.87E-2</v>
      </c>
      <c r="F107" s="24">
        <f>'Single cohort'!$J$8-NPV((1+E107+$E$13)^(1/12)-1,$E$8:$WF$8)*(1+E107+$E$13)^(1/12)</f>
        <v>2423705.6457335651</v>
      </c>
    </row>
    <row r="108" spans="4:6" x14ac:dyDescent="0.35">
      <c r="D108" s="53">
        <v>45959</v>
      </c>
      <c r="E108">
        <v>4.9500000000000002E-2</v>
      </c>
      <c r="F108" s="24">
        <f>'Single cohort'!$J$8-NPV((1+E108+$E$13)^(1/12)-1,$E$8:$WF$8)*(1+E108+$E$13)^(1/12)</f>
        <v>3258925.9780069143</v>
      </c>
    </row>
    <row r="109" spans="4:6" x14ac:dyDescent="0.35">
      <c r="D109" s="53">
        <v>45960</v>
      </c>
      <c r="E109">
        <v>4.9800000000000004E-2</v>
      </c>
      <c r="F109" s="24">
        <f>'Single cohort'!$J$8-NPV((1+E109+$E$13)^(1/12)-1,$E$8:$WF$8)*(1+E109+$E$13)^(1/12)</f>
        <v>3569174.4187821448</v>
      </c>
    </row>
    <row r="110" spans="4:6" x14ac:dyDescent="0.35">
      <c r="D110" s="53">
        <v>45961</v>
      </c>
      <c r="E110">
        <v>5.0300000000000004E-2</v>
      </c>
      <c r="F110" s="24">
        <f>'Single cohort'!$J$8-NPV((1+E110+$E$13)^(1/12)-1,$E$8:$WF$8)*(1+E110+$E$13)^(1/12)</f>
        <v>4082709.1401408315</v>
      </c>
    </row>
    <row r="111" spans="4:6" x14ac:dyDescent="0.35">
      <c r="D111" s="53">
        <v>45964</v>
      </c>
      <c r="E111">
        <v>5.0599999999999999E-2</v>
      </c>
      <c r="F111" s="24">
        <f>'Single cohort'!$J$8-NPV((1+E111+$E$13)^(1/12)-1,$E$8:$WF$8)*(1+E111+$E$13)^(1/12)</f>
        <v>4388719.0259144604</v>
      </c>
    </row>
    <row r="112" spans="4:6" x14ac:dyDescent="0.35">
      <c r="D112" s="53">
        <v>45965</v>
      </c>
      <c r="E112">
        <v>5.0499999999999996E-2</v>
      </c>
      <c r="F112" s="24">
        <f>'Single cohort'!$J$8-NPV((1+E112+$E$13)^(1/12)-1,$E$8:$WF$8)*(1+E112+$E$13)^(1/12)</f>
        <v>4286890.7649180144</v>
      </c>
    </row>
    <row r="113" spans="4:6" x14ac:dyDescent="0.35">
      <c r="D113" s="53">
        <v>45966</v>
      </c>
      <c r="E113">
        <v>5.0900000000000001E-2</v>
      </c>
      <c r="F113" s="24">
        <f>'Single cohort'!$J$8-NPV((1+E113+$E$13)^(1/12)-1,$E$8:$WF$8)*(1+E113+$E$13)^(1/12)</f>
        <v>4693158.0876610726</v>
      </c>
    </row>
    <row r="114" spans="4:6" x14ac:dyDescent="0.35">
      <c r="D114" s="53">
        <v>45967</v>
      </c>
      <c r="E114">
        <v>5.04E-2</v>
      </c>
      <c r="F114" s="24">
        <f>'Single cohort'!$J$8-NPV((1+E114+$E$13)^(1/12)-1,$E$8:$WF$8)*(1+E114+$E$13)^(1/12)</f>
        <v>4184887.5946147591</v>
      </c>
    </row>
    <row r="115" spans="4:6" x14ac:dyDescent="0.35">
      <c r="D115" s="53">
        <v>45968</v>
      </c>
      <c r="E115">
        <v>5.0499999999999996E-2</v>
      </c>
      <c r="F115" s="24">
        <f>'Single cohort'!$J$8-NPV((1+E115+$E$13)^(1/12)-1,$E$8:$WF$8)*(1+E115+$E$13)^(1/12)</f>
        <v>4286890.7649180144</v>
      </c>
    </row>
    <row r="116" spans="4:6" x14ac:dyDescent="0.35">
      <c r="D116" s="53">
        <v>45971</v>
      </c>
      <c r="E116">
        <v>5.0599999999999999E-2</v>
      </c>
      <c r="F116" s="24">
        <f>'Single cohort'!$J$8-NPV((1+E116+$E$13)^(1/12)-1,$E$8:$WF$8)*(1+E116+$E$13)^(1/12)</f>
        <v>4388719.0259144604</v>
      </c>
    </row>
    <row r="117" spans="4:6" x14ac:dyDescent="0.35">
      <c r="D117" s="53">
        <v>45972</v>
      </c>
      <c r="E117">
        <v>5.0599999999999999E-2</v>
      </c>
      <c r="F117" s="24">
        <f>'Single cohort'!$J$8-NPV((1+E117+$E$13)^(1/12)-1,$E$8:$WF$8)*(1+E117+$E$13)^(1/12)</f>
        <v>4388719.0259144604</v>
      </c>
    </row>
    <row r="118" spans="4:6" x14ac:dyDescent="0.35">
      <c r="D118" s="53">
        <v>45973</v>
      </c>
      <c r="E118">
        <v>5.04E-2</v>
      </c>
      <c r="F118" s="24">
        <f>'Single cohort'!$J$8-NPV((1+E118+$E$13)^(1/12)-1,$E$8:$WF$8)*(1+E118+$E$13)^(1/12)</f>
        <v>4184887.5946147591</v>
      </c>
    </row>
    <row r="119" spans="4:6" x14ac:dyDescent="0.35">
      <c r="D119" s="53">
        <v>45974</v>
      </c>
      <c r="E119">
        <v>5.0799999999999998E-2</v>
      </c>
      <c r="F119" s="24">
        <f>'Single cohort'!$J$8-NPV((1+E119+$E$13)^(1/12)-1,$E$8:$WF$8)*(1+E119+$E$13)^(1/12)</f>
        <v>4591852.3147655278</v>
      </c>
    </row>
    <row r="120" spans="4:6" x14ac:dyDescent="0.35">
      <c r="D120" s="53">
        <v>45975</v>
      </c>
      <c r="E120">
        <v>5.0999999999999997E-2</v>
      </c>
      <c r="F120" s="24">
        <f>'Single cohort'!$J$8-NPV((1+E120+$E$13)^(1/12)-1,$E$8:$WF$8)*(1+E120+$E$13)^(1/12)</f>
        <v>4794290.4413410425</v>
      </c>
    </row>
    <row r="121" spans="4:6" x14ac:dyDescent="0.35">
      <c r="D121" s="53">
        <v>45978</v>
      </c>
      <c r="E121">
        <v>5.0900000000000001E-2</v>
      </c>
      <c r="F121" s="24">
        <f>'Single cohort'!$J$8-NPV((1+E121+$E$13)^(1/12)-1,$E$8:$WF$8)*(1+E121+$E$13)^(1/12)</f>
        <v>4693158.0876610726</v>
      </c>
    </row>
    <row r="122" spans="4:6" x14ac:dyDescent="0.35">
      <c r="D122" s="53">
        <v>45979</v>
      </c>
      <c r="E122">
        <v>5.0799999999999998E-2</v>
      </c>
      <c r="F122" s="24">
        <f>'Single cohort'!$J$8-NPV((1+E122+$E$13)^(1/12)-1,$E$8:$WF$8)*(1+E122+$E$13)^(1/12)</f>
        <v>4591852.3147655278</v>
      </c>
    </row>
    <row r="123" spans="4:6" x14ac:dyDescent="0.35">
      <c r="D123" s="53">
        <v>45980</v>
      </c>
      <c r="E123">
        <v>5.0900000000000001E-2</v>
      </c>
      <c r="F123" s="24">
        <f>'Single cohort'!$J$8-NPV((1+E123+$E$13)^(1/12)-1,$E$8:$WF$8)*(1+E123+$E$13)^(1/12)</f>
        <v>4693158.0876610726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6621C-B148-43AF-ACDA-CA45BFB96EED}">
  <sheetPr codeName="Sheet5">
    <tabColor theme="6"/>
  </sheetPr>
  <dimension ref="C1:AB776"/>
  <sheetViews>
    <sheetView showGridLines="0" topLeftCell="D1" zoomScale="85" zoomScaleNormal="85" workbookViewId="0">
      <selection activeCell="I8" sqref="I8"/>
    </sheetView>
  </sheetViews>
  <sheetFormatPr defaultRowHeight="14.5" x14ac:dyDescent="0.35"/>
  <cols>
    <col min="1" max="4" width="2.6328125" customWidth="1"/>
    <col min="10" max="10" width="15" style="27" bestFit="1" customWidth="1"/>
    <col min="11" max="11" width="12.90625" style="27" bestFit="1" customWidth="1"/>
    <col min="12" max="12" width="10.36328125" style="27" bestFit="1" customWidth="1"/>
    <col min="13" max="13" width="11.36328125" style="27" bestFit="1" customWidth="1"/>
    <col min="14" max="14" width="12.90625" style="27" bestFit="1" customWidth="1"/>
    <col min="15" max="15" width="10.36328125" style="27" bestFit="1" customWidth="1"/>
    <col min="16" max="18" width="15" style="27" bestFit="1" customWidth="1"/>
    <col min="19" max="19" width="11.36328125" style="27" bestFit="1" customWidth="1"/>
    <col min="20" max="20" width="15" style="27" bestFit="1" customWidth="1"/>
    <col min="21" max="21" width="14" style="27" bestFit="1" customWidth="1"/>
    <col min="22" max="22" width="12.90625" style="27" bestFit="1" customWidth="1"/>
    <col min="23" max="23" width="11.36328125" style="27" bestFit="1" customWidth="1"/>
    <col min="24" max="24" width="14" style="27" bestFit="1" customWidth="1"/>
    <col min="25" max="25" width="14.08984375" style="27" bestFit="1" customWidth="1"/>
    <col min="26" max="26" width="11.81640625" style="27" bestFit="1" customWidth="1"/>
    <col min="28" max="28" width="14.6328125" bestFit="1" customWidth="1"/>
  </cols>
  <sheetData>
    <row r="1" spans="4:28" x14ac:dyDescent="0.35">
      <c r="M1" s="29"/>
    </row>
    <row r="3" spans="4:28" x14ac:dyDescent="0.35">
      <c r="D3" s="25"/>
      <c r="E3" s="25"/>
      <c r="F3" s="3"/>
    </row>
    <row r="4" spans="4:28" x14ac:dyDescent="0.35">
      <c r="D4" s="25"/>
      <c r="E4" s="25"/>
      <c r="F4" s="25"/>
    </row>
    <row r="5" spans="4:28" x14ac:dyDescent="0.35">
      <c r="D5" s="25"/>
      <c r="E5" s="25"/>
      <c r="F5" s="3"/>
    </row>
    <row r="6" spans="4:28" x14ac:dyDescent="0.35">
      <c r="H6" t="s">
        <v>200</v>
      </c>
      <c r="U6" s="41">
        <f>(1+IRR(U8:U776,0))^12-1</f>
        <v>5.5874398172278017E-2</v>
      </c>
      <c r="W6" s="41"/>
      <c r="AB6" s="41">
        <f>(1+IRR(AB8:AB776,0))^12-1</f>
        <v>5.2440539393363128E-2</v>
      </c>
    </row>
    <row r="7" spans="4:28" x14ac:dyDescent="0.35">
      <c r="H7" t="s">
        <v>153</v>
      </c>
      <c r="I7" t="s">
        <v>149</v>
      </c>
      <c r="J7" t="s">
        <v>5</v>
      </c>
      <c r="K7" t="s">
        <v>97</v>
      </c>
      <c r="L7" t="s">
        <v>98</v>
      </c>
      <c r="M7" t="s">
        <v>99</v>
      </c>
      <c r="N7" t="s">
        <v>100</v>
      </c>
      <c r="O7" t="s">
        <v>101</v>
      </c>
      <c r="P7" t="s">
        <v>102</v>
      </c>
      <c r="Q7" t="s">
        <v>103</v>
      </c>
      <c r="R7" t="s">
        <v>104</v>
      </c>
      <c r="S7" t="s">
        <v>105</v>
      </c>
      <c r="T7" t="s">
        <v>106</v>
      </c>
      <c r="U7" t="s">
        <v>107</v>
      </c>
      <c r="V7" t="s">
        <v>108</v>
      </c>
      <c r="W7" t="s">
        <v>109</v>
      </c>
      <c r="X7" t="s">
        <v>147</v>
      </c>
      <c r="AB7" t="s">
        <v>204</v>
      </c>
    </row>
    <row r="8" spans="4:28" x14ac:dyDescent="0.35">
      <c r="H8">
        <v>1</v>
      </c>
      <c r="I8">
        <v>1</v>
      </c>
      <c r="J8" s="36">
        <v>100000000</v>
      </c>
      <c r="K8" s="30">
        <v>0</v>
      </c>
      <c r="L8" s="30">
        <v>47173.704710275</v>
      </c>
      <c r="M8" s="30">
        <v>46323.021583202797</v>
      </c>
      <c r="N8" s="30">
        <v>9685431.3165541608</v>
      </c>
      <c r="O8" s="30">
        <v>20825.637302971401</v>
      </c>
      <c r="P8" s="30">
        <v>99963059.054262802</v>
      </c>
      <c r="Q8" s="30">
        <v>113693618.68344501</v>
      </c>
      <c r="R8" s="30">
        <v>111645059.109813</v>
      </c>
      <c r="S8" s="30">
        <v>530592.60756726598</v>
      </c>
      <c r="T8" s="30">
        <v>113693618.68344501</v>
      </c>
      <c r="U8" s="30">
        <v>90200246.319849402</v>
      </c>
      <c r="V8" s="30">
        <v>0</v>
      </c>
      <c r="W8" s="30">
        <v>1127.59963644302</v>
      </c>
      <c r="X8" s="31">
        <v>91000010.037805796</v>
      </c>
      <c r="AB8" s="28">
        <f>U8+W8</f>
        <v>90201373.919485852</v>
      </c>
    </row>
    <row r="9" spans="4:28" x14ac:dyDescent="0.35">
      <c r="H9">
        <v>2</v>
      </c>
      <c r="I9">
        <v>1</v>
      </c>
      <c r="J9" s="37">
        <v>0</v>
      </c>
      <c r="K9" s="32">
        <v>17617.412112504</v>
      </c>
      <c r="L9" s="32">
        <v>47075.348424577503</v>
      </c>
      <c r="M9" s="32">
        <v>46293.632235488498</v>
      </c>
      <c r="N9" s="32">
        <v>-6123.9541411181899</v>
      </c>
      <c r="O9" s="32">
        <v>20813.9517454954</v>
      </c>
      <c r="P9" s="32">
        <v>99906968.378378004</v>
      </c>
      <c r="Q9" s="32">
        <v>114077317.58720499</v>
      </c>
      <c r="R9" s="32">
        <v>112014251.136013</v>
      </c>
      <c r="S9" s="32">
        <v>0</v>
      </c>
      <c r="T9" s="32">
        <v>114077317.58720499</v>
      </c>
      <c r="U9" s="32">
        <v>-125676.39037694701</v>
      </c>
      <c r="V9" s="32">
        <v>0</v>
      </c>
      <c r="W9" s="32">
        <v>1605.3689107722801</v>
      </c>
      <c r="X9" s="33">
        <v>90948909.620600507</v>
      </c>
      <c r="AB9" s="28">
        <f>U9+W9</f>
        <v>-124071.02146617473</v>
      </c>
    </row>
    <row r="10" spans="4:28" x14ac:dyDescent="0.35">
      <c r="H10">
        <v>3</v>
      </c>
      <c r="I10">
        <v>1</v>
      </c>
      <c r="J10" s="37">
        <v>0</v>
      </c>
      <c r="K10" s="32">
        <v>17618.152504474201</v>
      </c>
      <c r="L10" s="32">
        <v>46974.817134840298</v>
      </c>
      <c r="M10" s="32">
        <v>46258.772259646197</v>
      </c>
      <c r="N10" s="32">
        <v>-6115.0353843847197</v>
      </c>
      <c r="O10" s="32">
        <v>20802.307615473899</v>
      </c>
      <c r="P10" s="32">
        <v>99851076.554274902</v>
      </c>
      <c r="Q10" s="32">
        <v>114461732.422902</v>
      </c>
      <c r="R10" s="32">
        <v>112384134.359799</v>
      </c>
      <c r="S10" s="32">
        <v>0</v>
      </c>
      <c r="T10" s="32">
        <v>114461732.422902</v>
      </c>
      <c r="U10" s="32">
        <v>-125539.01413005</v>
      </c>
      <c r="V10" s="32">
        <v>0</v>
      </c>
      <c r="W10" s="32">
        <v>1620.4110881256499</v>
      </c>
      <c r="X10" s="33">
        <v>90897990.333807901</v>
      </c>
      <c r="AB10" s="28">
        <f t="shared" ref="AB10:AB73" si="0">U10+W10</f>
        <v>-123918.60304192435</v>
      </c>
    </row>
    <row r="11" spans="4:28" x14ac:dyDescent="0.35">
      <c r="H11">
        <v>4</v>
      </c>
      <c r="I11">
        <f>I8+1</f>
        <v>2</v>
      </c>
      <c r="J11" s="37">
        <v>0</v>
      </c>
      <c r="K11" s="32">
        <v>17619.064380365598</v>
      </c>
      <c r="L11" s="32">
        <v>46874.593018339001</v>
      </c>
      <c r="M11" s="32">
        <v>46224.032467450001</v>
      </c>
      <c r="N11" s="32">
        <v>-6106.1372531166298</v>
      </c>
      <c r="O11" s="32">
        <v>20790.704811688898</v>
      </c>
      <c r="P11" s="32">
        <v>99795383.096106499</v>
      </c>
      <c r="Q11" s="32">
        <v>114848491.968887</v>
      </c>
      <c r="R11" s="32">
        <v>112756301.644491</v>
      </c>
      <c r="S11" s="32">
        <v>0</v>
      </c>
      <c r="T11" s="32">
        <v>114848491.968887</v>
      </c>
      <c r="U11" s="32">
        <v>-125402.25742472699</v>
      </c>
      <c r="V11" s="32">
        <v>0</v>
      </c>
      <c r="W11" s="32">
        <v>1635.5981002113299</v>
      </c>
      <c r="X11" s="33">
        <v>90847251.734625593</v>
      </c>
      <c r="AB11" s="28">
        <f t="shared" si="0"/>
        <v>-123766.65932451567</v>
      </c>
    </row>
    <row r="12" spans="4:28" x14ac:dyDescent="0.35">
      <c r="H12">
        <v>5</v>
      </c>
      <c r="I12">
        <f t="shared" ref="I12:I75" si="1">I9+1</f>
        <v>2</v>
      </c>
      <c r="J12" s="37">
        <v>0</v>
      </c>
      <c r="K12" s="32">
        <v>17620.148312756199</v>
      </c>
      <c r="L12" s="32">
        <v>46774.674897787503</v>
      </c>
      <c r="M12" s="32">
        <v>46189.412752111901</v>
      </c>
      <c r="N12" s="32">
        <v>-6097.2596933069899</v>
      </c>
      <c r="O12" s="32">
        <v>20779.1432330553</v>
      </c>
      <c r="P12" s="32">
        <v>99739887.518665403</v>
      </c>
      <c r="Q12" s="32">
        <v>115235196.4514</v>
      </c>
      <c r="R12" s="32">
        <v>113128402.021005</v>
      </c>
      <c r="S12" s="32">
        <v>0</v>
      </c>
      <c r="T12" s="32">
        <v>115235196.4514</v>
      </c>
      <c r="U12" s="32">
        <v>-125266.11950240401</v>
      </c>
      <c r="V12" s="32">
        <v>0</v>
      </c>
      <c r="W12" s="32">
        <v>1650.9314029550601</v>
      </c>
      <c r="X12" s="33">
        <v>90796693.380835503</v>
      </c>
      <c r="AB12" s="28">
        <f t="shared" si="0"/>
        <v>-123615.18809944895</v>
      </c>
    </row>
    <row r="13" spans="4:28" x14ac:dyDescent="0.35">
      <c r="H13">
        <v>6</v>
      </c>
      <c r="I13">
        <f t="shared" si="1"/>
        <v>2</v>
      </c>
      <c r="J13" s="37">
        <v>0</v>
      </c>
      <c r="K13" s="32">
        <v>17621.404880815699</v>
      </c>
      <c r="L13" s="32">
        <v>46675.061600385998</v>
      </c>
      <c r="M13" s="32">
        <v>46154.913005693801</v>
      </c>
      <c r="N13" s="32">
        <v>-6088.4026525414401</v>
      </c>
      <c r="O13" s="32">
        <v>20767.622778619399</v>
      </c>
      <c r="P13" s="32">
        <v>99684589.337373093</v>
      </c>
      <c r="Q13" s="32">
        <v>115625297.547803</v>
      </c>
      <c r="R13" s="32">
        <v>113503817.79779699</v>
      </c>
      <c r="S13" s="32">
        <v>0</v>
      </c>
      <c r="T13" s="32">
        <v>115625297.547803</v>
      </c>
      <c r="U13" s="32">
        <v>-125130.599612973</v>
      </c>
      <c r="V13" s="32">
        <v>0</v>
      </c>
      <c r="W13" s="32">
        <v>1666.41246809534</v>
      </c>
      <c r="X13" s="33">
        <v>90746314.830793694</v>
      </c>
      <c r="AB13" s="28">
        <f t="shared" si="0"/>
        <v>-123464.18714487767</v>
      </c>
    </row>
    <row r="14" spans="4:28" x14ac:dyDescent="0.35">
      <c r="H14">
        <v>7</v>
      </c>
      <c r="I14">
        <f t="shared" si="1"/>
        <v>3</v>
      </c>
      <c r="J14" s="37">
        <v>0</v>
      </c>
      <c r="K14" s="32">
        <v>17622.8346703102</v>
      </c>
      <c r="L14" s="32">
        <v>46575.751957798399</v>
      </c>
      <c r="M14" s="32">
        <v>46120.5331190004</v>
      </c>
      <c r="N14" s="32">
        <v>-3039.7830400231401</v>
      </c>
      <c r="O14" s="32">
        <v>20756.143347556099</v>
      </c>
      <c r="P14" s="32">
        <v>99629488.068268999</v>
      </c>
      <c r="Q14" s="32">
        <v>116015199.59670299</v>
      </c>
      <c r="R14" s="32">
        <v>113879026.82070599</v>
      </c>
      <c r="S14" s="32">
        <v>0</v>
      </c>
      <c r="T14" s="32">
        <v>116015199.59670299</v>
      </c>
      <c r="U14" s="32">
        <v>-128035.480054642</v>
      </c>
      <c r="V14" s="32">
        <v>0</v>
      </c>
      <c r="W14" s="32">
        <v>1682.0427833763799</v>
      </c>
      <c r="X14" s="33">
        <v>90696115.643420994</v>
      </c>
      <c r="AB14" s="28">
        <f t="shared" si="0"/>
        <v>-126353.43727126562</v>
      </c>
    </row>
    <row r="15" spans="4:28" x14ac:dyDescent="0.35">
      <c r="H15">
        <v>8</v>
      </c>
      <c r="I15">
        <f t="shared" si="1"/>
        <v>3</v>
      </c>
      <c r="J15" s="37">
        <v>0</v>
      </c>
      <c r="K15" s="32">
        <v>17624.4382735734</v>
      </c>
      <c r="L15" s="32">
        <v>46476.74480611</v>
      </c>
      <c r="M15" s="32">
        <v>46086.272981467897</v>
      </c>
      <c r="N15" s="32">
        <v>-3035.3749633665798</v>
      </c>
      <c r="O15" s="32">
        <v>20744.704839166701</v>
      </c>
      <c r="P15" s="32">
        <v>99574583.228000194</v>
      </c>
      <c r="Q15" s="32">
        <v>116407653.97958</v>
      </c>
      <c r="R15" s="32">
        <v>114259717.051146</v>
      </c>
      <c r="S15" s="32">
        <v>0</v>
      </c>
      <c r="T15" s="32">
        <v>116407653.97958</v>
      </c>
      <c r="U15" s="32">
        <v>-127896.785936951</v>
      </c>
      <c r="V15" s="32">
        <v>0</v>
      </c>
      <c r="W15" s="32">
        <v>1697.8238527425799</v>
      </c>
      <c r="X15" s="33">
        <v>90646095.378192902</v>
      </c>
      <c r="AB15" s="28">
        <f t="shared" si="0"/>
        <v>-126198.96208420841</v>
      </c>
    </row>
    <row r="16" spans="4:28" x14ac:dyDescent="0.35">
      <c r="H16">
        <v>9</v>
      </c>
      <c r="I16">
        <f t="shared" si="1"/>
        <v>3</v>
      </c>
      <c r="J16" s="37">
        <v>0</v>
      </c>
      <c r="K16" s="32">
        <v>17626.216289498301</v>
      </c>
      <c r="L16" s="32">
        <v>46378.038985824503</v>
      </c>
      <c r="M16" s="32">
        <v>46052.1324810488</v>
      </c>
      <c r="N16" s="32">
        <v>-3030.9770726260799</v>
      </c>
      <c r="O16" s="32">
        <v>20733.3071528773</v>
      </c>
      <c r="P16" s="32">
        <v>99519874.333810806</v>
      </c>
      <c r="Q16" s="32">
        <v>116800948.67264099</v>
      </c>
      <c r="R16" s="32">
        <v>114644567.523021</v>
      </c>
      <c r="S16" s="32">
        <v>0</v>
      </c>
      <c r="T16" s="32">
        <v>116800948.67264099</v>
      </c>
      <c r="U16" s="32">
        <v>-127758.71783662299</v>
      </c>
      <c r="V16" s="32">
        <v>0</v>
      </c>
      <c r="W16" s="32">
        <v>1713.75719653705</v>
      </c>
      <c r="X16" s="33">
        <v>90596253.595130593</v>
      </c>
      <c r="AB16" s="28">
        <f t="shared" si="0"/>
        <v>-126044.96064008595</v>
      </c>
    </row>
    <row r="17" spans="3:28" x14ac:dyDescent="0.35">
      <c r="C17" s="28"/>
      <c r="H17">
        <v>10</v>
      </c>
      <c r="I17">
        <f t="shared" si="1"/>
        <v>4</v>
      </c>
      <c r="J17" s="37">
        <v>0</v>
      </c>
      <c r="K17" s="32">
        <v>17628.169323502701</v>
      </c>
      <c r="L17" s="32">
        <v>46279.633341835703</v>
      </c>
      <c r="M17" s="32">
        <v>46018.111504093198</v>
      </c>
      <c r="N17" s="32">
        <v>-3026.58934502077</v>
      </c>
      <c r="O17" s="32">
        <v>20721.9501882359</v>
      </c>
      <c r="P17" s="32">
        <v>99465360.903532103</v>
      </c>
      <c r="Q17" s="32">
        <v>117196491.37069599</v>
      </c>
      <c r="R17" s="32">
        <v>115031618.33592799</v>
      </c>
      <c r="S17" s="32">
        <v>0</v>
      </c>
      <c r="T17" s="32">
        <v>117196491.37069599</v>
      </c>
      <c r="U17" s="32">
        <v>-127621.27501264701</v>
      </c>
      <c r="V17" s="32">
        <v>0</v>
      </c>
      <c r="W17" s="32">
        <v>1729.8443517015301</v>
      </c>
      <c r="X17" s="33">
        <v>90546589.854791403</v>
      </c>
      <c r="AB17" s="28">
        <f t="shared" si="0"/>
        <v>-125891.43066094548</v>
      </c>
    </row>
    <row r="18" spans="3:28" x14ac:dyDescent="0.35">
      <c r="H18">
        <v>11</v>
      </c>
      <c r="I18">
        <f t="shared" si="1"/>
        <v>4</v>
      </c>
      <c r="J18" s="37">
        <v>0</v>
      </c>
      <c r="K18" s="32">
        <v>17630.297987499602</v>
      </c>
      <c r="L18" s="32">
        <v>46181.526723396899</v>
      </c>
      <c r="M18" s="32">
        <v>45984.209935225699</v>
      </c>
      <c r="N18" s="32">
        <v>-3022.21175869026</v>
      </c>
      <c r="O18" s="32">
        <v>20710.633844910801</v>
      </c>
      <c r="P18" s="32">
        <v>99411042.455571905</v>
      </c>
      <c r="Q18" s="32">
        <v>117592169.57137799</v>
      </c>
      <c r="R18" s="32">
        <v>115418799.23202901</v>
      </c>
      <c r="S18" s="32">
        <v>0</v>
      </c>
      <c r="T18" s="32">
        <v>117592169.57137799</v>
      </c>
      <c r="U18" s="32">
        <v>-127484.45673234299</v>
      </c>
      <c r="V18" s="32">
        <v>0</v>
      </c>
      <c r="W18" s="32">
        <v>1746.0868719789801</v>
      </c>
      <c r="X18" s="33">
        <v>90497103.718259707</v>
      </c>
      <c r="AB18" s="28">
        <f t="shared" si="0"/>
        <v>-125738.36986036401</v>
      </c>
    </row>
    <row r="19" spans="3:28" x14ac:dyDescent="0.35">
      <c r="H19">
        <v>12</v>
      </c>
      <c r="I19">
        <f t="shared" si="1"/>
        <v>4</v>
      </c>
      <c r="J19" s="37">
        <v>0</v>
      </c>
      <c r="K19" s="32">
        <v>17624.158900225499</v>
      </c>
      <c r="L19" s="32">
        <v>46054.305622710999</v>
      </c>
      <c r="M19" s="32">
        <v>45950.427657217901</v>
      </c>
      <c r="N19" s="32">
        <v>-3017.8442927218298</v>
      </c>
      <c r="O19" s="32">
        <v>20547.130413736799</v>
      </c>
      <c r="P19" s="32">
        <v>98626225.985936493</v>
      </c>
      <c r="Q19" s="32">
        <v>118210100.762824</v>
      </c>
      <c r="R19" s="32">
        <v>116022342.386287</v>
      </c>
      <c r="S19" s="32">
        <v>0</v>
      </c>
      <c r="T19" s="32">
        <v>118210100.762824</v>
      </c>
      <c r="U19" s="32">
        <v>-127158.178301169</v>
      </c>
      <c r="V19" s="32">
        <v>0</v>
      </c>
      <c r="W19" s="32">
        <v>21629.614455164399</v>
      </c>
      <c r="X19" s="33">
        <v>89782608.190805003</v>
      </c>
      <c r="AB19" s="28">
        <f t="shared" si="0"/>
        <v>-105528.5638460046</v>
      </c>
    </row>
    <row r="20" spans="3:28" x14ac:dyDescent="0.35">
      <c r="H20">
        <v>13</v>
      </c>
      <c r="I20">
        <f t="shared" si="1"/>
        <v>5</v>
      </c>
      <c r="J20" s="37">
        <v>0</v>
      </c>
      <c r="K20" s="32">
        <v>29898.187731319598</v>
      </c>
      <c r="L20" s="32">
        <v>52457.528318924204</v>
      </c>
      <c r="M20" s="32">
        <v>146026.43795591299</v>
      </c>
      <c r="N20" s="32">
        <v>478254.06150699197</v>
      </c>
      <c r="O20" s="32">
        <v>21088.9211841871</v>
      </c>
      <c r="P20" s="32">
        <v>101226821.68409801</v>
      </c>
      <c r="Q20" s="32">
        <v>118438802.587191</v>
      </c>
      <c r="R20" s="32">
        <v>116259877.578151</v>
      </c>
      <c r="S20" s="32">
        <v>-3049.3828021107201</v>
      </c>
      <c r="T20" s="32">
        <v>118438802.587191</v>
      </c>
      <c r="U20" s="32">
        <v>-727725.13669733598</v>
      </c>
      <c r="V20" s="32">
        <v>0</v>
      </c>
      <c r="W20" s="32">
        <v>350839.56823495799</v>
      </c>
      <c r="X20" s="33">
        <v>92571928.430107802</v>
      </c>
      <c r="AB20" s="28">
        <f t="shared" si="0"/>
        <v>-376885.568462378</v>
      </c>
    </row>
    <row r="21" spans="3:28" x14ac:dyDescent="0.35">
      <c r="H21">
        <v>14</v>
      </c>
      <c r="I21">
        <f t="shared" si="1"/>
        <v>5</v>
      </c>
      <c r="J21" s="37">
        <v>0</v>
      </c>
      <c r="K21" s="32">
        <v>26421.782575032201</v>
      </c>
      <c r="L21" s="32">
        <v>52281.606754462096</v>
      </c>
      <c r="M21" s="32">
        <v>145881.933269653</v>
      </c>
      <c r="N21" s="32">
        <v>0</v>
      </c>
      <c r="O21" s="32">
        <v>21053.475436122601</v>
      </c>
      <c r="P21" s="32">
        <v>101056682.09338801</v>
      </c>
      <c r="Q21" s="32">
        <v>118698773.136756</v>
      </c>
      <c r="R21" s="32">
        <v>116514448.69201601</v>
      </c>
      <c r="S21" s="32">
        <v>-3049.3828021107201</v>
      </c>
      <c r="T21" s="32">
        <v>118698773.136756</v>
      </c>
      <c r="U21" s="32">
        <v>-245638.79803527001</v>
      </c>
      <c r="V21" s="32">
        <v>0</v>
      </c>
      <c r="W21" s="32">
        <v>3824.1941208952899</v>
      </c>
      <c r="X21" s="33">
        <v>92416335.774403706</v>
      </c>
      <c r="AB21" s="28">
        <f t="shared" si="0"/>
        <v>-241814.60391437472</v>
      </c>
    </row>
    <row r="22" spans="3:28" x14ac:dyDescent="0.35">
      <c r="H22">
        <v>15</v>
      </c>
      <c r="I22">
        <f t="shared" si="1"/>
        <v>5</v>
      </c>
      <c r="J22" s="37">
        <v>0</v>
      </c>
      <c r="K22" s="32">
        <v>27592.7862178258</v>
      </c>
      <c r="L22" s="32">
        <v>52106.840114697399</v>
      </c>
      <c r="M22" s="32">
        <v>145739.59374985599</v>
      </c>
      <c r="N22" s="32">
        <v>0</v>
      </c>
      <c r="O22" s="32">
        <v>21017.829023379501</v>
      </c>
      <c r="P22" s="32">
        <v>100885579.31222101</v>
      </c>
      <c r="Q22" s="32">
        <v>118974158.823769</v>
      </c>
      <c r="R22" s="32">
        <v>116777253.69754601</v>
      </c>
      <c r="S22" s="32">
        <v>-3049.3828021107201</v>
      </c>
      <c r="T22" s="32">
        <v>118974158.823769</v>
      </c>
      <c r="U22" s="32">
        <v>-246457.04910575901</v>
      </c>
      <c r="V22" s="32">
        <v>0</v>
      </c>
      <c r="W22" s="32">
        <v>3901.8963085301598</v>
      </c>
      <c r="X22" s="33">
        <v>92259862.281026497</v>
      </c>
      <c r="AB22" s="28">
        <f t="shared" si="0"/>
        <v>-242555.15279722886</v>
      </c>
    </row>
    <row r="23" spans="3:28" x14ac:dyDescent="0.35">
      <c r="H23">
        <v>16</v>
      </c>
      <c r="I23">
        <f t="shared" si="1"/>
        <v>6</v>
      </c>
      <c r="J23" s="37">
        <v>0</v>
      </c>
      <c r="K23" s="32">
        <v>27560.4604856306</v>
      </c>
      <c r="L23" s="32">
        <v>51932.378047749196</v>
      </c>
      <c r="M23" s="32">
        <v>145596.67907084301</v>
      </c>
      <c r="N23" s="32">
        <v>0</v>
      </c>
      <c r="O23" s="32">
        <v>20982.256134625499</v>
      </c>
      <c r="P23" s="32">
        <v>100714829.446202</v>
      </c>
      <c r="Q23" s="32">
        <v>119249511.696906</v>
      </c>
      <c r="R23" s="32">
        <v>117044165.909198</v>
      </c>
      <c r="S23" s="32">
        <v>-3049.3828021107201</v>
      </c>
      <c r="T23" s="32">
        <v>119249511.696906</v>
      </c>
      <c r="U23" s="32">
        <v>-246071.77373884799</v>
      </c>
      <c r="V23" s="32">
        <v>0</v>
      </c>
      <c r="W23" s="32">
        <v>3937.4472816162702</v>
      </c>
      <c r="X23" s="33">
        <v>92103711.5285521</v>
      </c>
      <c r="AB23" s="28">
        <f t="shared" si="0"/>
        <v>-242134.32645723171</v>
      </c>
    </row>
    <row r="24" spans="3:28" x14ac:dyDescent="0.35">
      <c r="H24">
        <v>17</v>
      </c>
      <c r="I24">
        <f t="shared" si="1"/>
        <v>6</v>
      </c>
      <c r="J24" s="37">
        <v>0</v>
      </c>
      <c r="K24" s="32">
        <v>27528.4860412204</v>
      </c>
      <c r="L24" s="32">
        <v>51758.528058694603</v>
      </c>
      <c r="M24" s="32">
        <v>145454.213583479</v>
      </c>
      <c r="N24" s="32">
        <v>0</v>
      </c>
      <c r="O24" s="32">
        <v>20946.756469047301</v>
      </c>
      <c r="P24" s="32">
        <v>100544431.05142701</v>
      </c>
      <c r="Q24" s="32">
        <v>119526645.85859799</v>
      </c>
      <c r="R24" s="32">
        <v>117316287.055544</v>
      </c>
      <c r="S24" s="32">
        <v>-3049.3828021107201</v>
      </c>
      <c r="T24" s="32">
        <v>119526645.85859799</v>
      </c>
      <c r="U24" s="32">
        <v>-245687.98415244199</v>
      </c>
      <c r="V24" s="32">
        <v>0</v>
      </c>
      <c r="W24" s="32">
        <v>3973.3312510996102</v>
      </c>
      <c r="X24" s="33">
        <v>91947882.196530104</v>
      </c>
      <c r="AB24" s="28">
        <f t="shared" si="0"/>
        <v>-241714.65290134237</v>
      </c>
    </row>
    <row r="25" spans="3:28" x14ac:dyDescent="0.35">
      <c r="H25">
        <v>18</v>
      </c>
      <c r="I25">
        <f t="shared" si="1"/>
        <v>6</v>
      </c>
      <c r="J25" s="37">
        <v>0</v>
      </c>
      <c r="K25" s="32">
        <v>27496.863817486399</v>
      </c>
      <c r="L25" s="32">
        <v>51585.287407728101</v>
      </c>
      <c r="M25" s="32">
        <v>145312.196406851</v>
      </c>
      <c r="N25" s="32">
        <v>0</v>
      </c>
      <c r="O25" s="32">
        <v>20911.3297262864</v>
      </c>
      <c r="P25" s="32">
        <v>100374382.686175</v>
      </c>
      <c r="Q25" s="32">
        <v>119803612.37501</v>
      </c>
      <c r="R25" s="32">
        <v>117588235.76082499</v>
      </c>
      <c r="S25" s="32">
        <v>-3049.3828021107201</v>
      </c>
      <c r="T25" s="32">
        <v>119803612.37501</v>
      </c>
      <c r="U25" s="32">
        <v>-245305.677358352</v>
      </c>
      <c r="V25" s="32">
        <v>0</v>
      </c>
      <c r="W25" s="32">
        <v>4009.5514818410302</v>
      </c>
      <c r="X25" s="33">
        <v>91792372.9665066</v>
      </c>
      <c r="AB25" s="28">
        <f t="shared" si="0"/>
        <v>-241296.12587651098</v>
      </c>
    </row>
    <row r="26" spans="3:28" x14ac:dyDescent="0.35">
      <c r="H26">
        <v>19</v>
      </c>
      <c r="I26">
        <f t="shared" si="1"/>
        <v>7</v>
      </c>
      <c r="J26" s="37">
        <v>0</v>
      </c>
      <c r="K26" s="32">
        <v>27465.594762944798</v>
      </c>
      <c r="L26" s="32">
        <v>51412.653366790197</v>
      </c>
      <c r="M26" s="32">
        <v>145170.62665625301</v>
      </c>
      <c r="N26" s="32">
        <v>0</v>
      </c>
      <c r="O26" s="32">
        <v>20875.975606433502</v>
      </c>
      <c r="P26" s="32">
        <v>100204682.910881</v>
      </c>
      <c r="Q26" s="32">
        <v>120082123.89471699</v>
      </c>
      <c r="R26" s="32">
        <v>117861706.29984</v>
      </c>
      <c r="S26" s="32">
        <v>-3049.3828021107201</v>
      </c>
      <c r="T26" s="32">
        <v>120082123.89471699</v>
      </c>
      <c r="U26" s="32">
        <v>-244924.85039242101</v>
      </c>
      <c r="V26" s="32">
        <v>0</v>
      </c>
      <c r="W26" s="32">
        <v>4046.1112735553502</v>
      </c>
      <c r="X26" s="33">
        <v>91637182.522000596</v>
      </c>
      <c r="AB26" s="28">
        <f t="shared" si="0"/>
        <v>-240878.73911886566</v>
      </c>
    </row>
    <row r="27" spans="3:28" x14ac:dyDescent="0.35">
      <c r="H27">
        <v>20</v>
      </c>
      <c r="I27">
        <f t="shared" si="1"/>
        <v>7</v>
      </c>
      <c r="J27" s="37">
        <v>0</v>
      </c>
      <c r="K27" s="32">
        <v>27434.679841545199</v>
      </c>
      <c r="L27" s="32">
        <v>51240.623219492503</v>
      </c>
      <c r="M27" s="32">
        <v>145029.50344281399</v>
      </c>
      <c r="N27" s="32">
        <v>0</v>
      </c>
      <c r="O27" s="32">
        <v>20840.693810024099</v>
      </c>
      <c r="P27" s="32">
        <v>100035330.28811499</v>
      </c>
      <c r="Q27" s="32">
        <v>120360948.42821001</v>
      </c>
      <c r="R27" s="32">
        <v>118135477.457219</v>
      </c>
      <c r="S27" s="32">
        <v>-3049.3828021107201</v>
      </c>
      <c r="T27" s="32">
        <v>120360948.42821001</v>
      </c>
      <c r="U27" s="32">
        <v>-244545.50031387599</v>
      </c>
      <c r="V27" s="32">
        <v>0</v>
      </c>
      <c r="W27" s="32">
        <v>4083.0139612275898</v>
      </c>
      <c r="X27" s="33">
        <v>91482309.548481598</v>
      </c>
      <c r="AB27" s="28">
        <f t="shared" si="0"/>
        <v>-240462.48635264841</v>
      </c>
    </row>
    <row r="28" spans="3:28" x14ac:dyDescent="0.35">
      <c r="H28">
        <v>21</v>
      </c>
      <c r="I28">
        <f t="shared" si="1"/>
        <v>7</v>
      </c>
      <c r="J28" s="37">
        <v>0</v>
      </c>
      <c r="K28" s="32">
        <v>27404.1200324397</v>
      </c>
      <c r="L28" s="32">
        <v>51069.194261062999</v>
      </c>
      <c r="M28" s="32">
        <v>144888.825873122</v>
      </c>
      <c r="N28" s="32">
        <v>0</v>
      </c>
      <c r="O28" s="32">
        <v>20805.4840380323</v>
      </c>
      <c r="P28" s="32">
        <v>99866323.382555097</v>
      </c>
      <c r="Q28" s="32">
        <v>120640928.539371</v>
      </c>
      <c r="R28" s="32">
        <v>118410392.295497</v>
      </c>
      <c r="S28" s="32">
        <v>-3049.3828021107201</v>
      </c>
      <c r="T28" s="32">
        <v>120640928.539371</v>
      </c>
      <c r="U28" s="32">
        <v>-244167.62420465701</v>
      </c>
      <c r="V28" s="32">
        <v>0</v>
      </c>
      <c r="W28" s="32">
        <v>4120.2629155347504</v>
      </c>
      <c r="X28" s="33">
        <v>91327752.733346701</v>
      </c>
      <c r="AB28" s="28">
        <f t="shared" si="0"/>
        <v>-240047.36128912226</v>
      </c>
    </row>
    <row r="29" spans="3:28" x14ac:dyDescent="0.35">
      <c r="H29">
        <v>22</v>
      </c>
      <c r="I29">
        <f t="shared" si="1"/>
        <v>8</v>
      </c>
      <c r="J29" s="37">
        <v>0</v>
      </c>
      <c r="K29" s="32">
        <v>27373.9163297327</v>
      </c>
      <c r="L29" s="32">
        <v>50898.363798277802</v>
      </c>
      <c r="M29" s="32">
        <v>144748.59304882801</v>
      </c>
      <c r="N29" s="32">
        <v>0</v>
      </c>
      <c r="O29" s="32">
        <v>20770.3459918671</v>
      </c>
      <c r="P29" s="32">
        <v>99697660.760961801</v>
      </c>
      <c r="Q29" s="32">
        <v>120921469.526981</v>
      </c>
      <c r="R29" s="32">
        <v>118685846.019509</v>
      </c>
      <c r="S29" s="32">
        <v>-3049.3828021107201</v>
      </c>
      <c r="T29" s="32">
        <v>120921469.526981</v>
      </c>
      <c r="U29" s="32">
        <v>-243791.21916870601</v>
      </c>
      <c r="V29" s="32">
        <v>0</v>
      </c>
      <c r="W29" s="32">
        <v>4157.8615432716797</v>
      </c>
      <c r="X29" s="33">
        <v>91173510.765899599</v>
      </c>
      <c r="AB29" s="28">
        <f t="shared" si="0"/>
        <v>-239633.35762543432</v>
      </c>
    </row>
    <row r="30" spans="3:28" x14ac:dyDescent="0.35">
      <c r="H30">
        <v>23</v>
      </c>
      <c r="I30">
        <f t="shared" si="1"/>
        <v>8</v>
      </c>
      <c r="J30" s="37">
        <v>0</v>
      </c>
      <c r="K30" s="32">
        <v>27344.069742200802</v>
      </c>
      <c r="L30" s="32">
        <v>50728.129149402601</v>
      </c>
      <c r="M30" s="32">
        <v>144608.804066243</v>
      </c>
      <c r="N30" s="32">
        <v>0</v>
      </c>
      <c r="O30" s="32">
        <v>20735.279373366498</v>
      </c>
      <c r="P30" s="32">
        <v>99529340.992159203</v>
      </c>
      <c r="Q30" s="32">
        <v>121202805.70395499</v>
      </c>
      <c r="R30" s="32">
        <v>118962091.557226</v>
      </c>
      <c r="S30" s="32">
        <v>-3049.3828021107201</v>
      </c>
      <c r="T30" s="32">
        <v>121202805.70395499</v>
      </c>
      <c r="U30" s="32">
        <v>-243416.28233121301</v>
      </c>
      <c r="V30" s="32">
        <v>0</v>
      </c>
      <c r="W30" s="32">
        <v>4195.8132877811404</v>
      </c>
      <c r="X30" s="33">
        <v>91019582.337329596</v>
      </c>
      <c r="AB30" s="28">
        <f t="shared" si="0"/>
        <v>-239220.46904343186</v>
      </c>
    </row>
    <row r="31" spans="3:28" x14ac:dyDescent="0.35">
      <c r="H31">
        <v>24</v>
      </c>
      <c r="I31">
        <f t="shared" si="1"/>
        <v>8</v>
      </c>
      <c r="J31" s="37">
        <v>0</v>
      </c>
      <c r="K31" s="32">
        <v>27289.380794343499</v>
      </c>
      <c r="L31" s="32">
        <v>50507.323825493098</v>
      </c>
      <c r="M31" s="32">
        <v>144398.566135159</v>
      </c>
      <c r="N31" s="32">
        <v>0</v>
      </c>
      <c r="O31" s="32">
        <v>20532.584725831599</v>
      </c>
      <c r="P31" s="32">
        <v>98556406.683991507</v>
      </c>
      <c r="Q31" s="32">
        <v>121599677.738362</v>
      </c>
      <c r="R31" s="32">
        <v>119351448.52518199</v>
      </c>
      <c r="S31" s="32">
        <v>-3049.3828021107201</v>
      </c>
      <c r="T31" s="32">
        <v>121599677.738362</v>
      </c>
      <c r="U31" s="32">
        <v>-242727.85548082701</v>
      </c>
      <c r="V31" s="32">
        <v>0</v>
      </c>
      <c r="W31" s="32">
        <v>26133.530871858398</v>
      </c>
      <c r="X31" s="33">
        <v>90129833.912510201</v>
      </c>
      <c r="AB31" s="28">
        <f t="shared" si="0"/>
        <v>-216594.32460896863</v>
      </c>
    </row>
    <row r="32" spans="3:28" x14ac:dyDescent="0.35">
      <c r="H32">
        <v>25</v>
      </c>
      <c r="I32">
        <f t="shared" si="1"/>
        <v>9</v>
      </c>
      <c r="J32" s="37">
        <v>0</v>
      </c>
      <c r="K32" s="32">
        <v>47100.595177728501</v>
      </c>
      <c r="L32" s="32">
        <v>57602.109747207804</v>
      </c>
      <c r="M32" s="32">
        <v>195151.24553332999</v>
      </c>
      <c r="N32" s="32">
        <v>0</v>
      </c>
      <c r="O32" s="32">
        <v>21060.135688752001</v>
      </c>
      <c r="P32" s="32">
        <v>101088651.30600999</v>
      </c>
      <c r="Q32" s="32">
        <v>121690121.093062</v>
      </c>
      <c r="R32" s="32">
        <v>119442020.39688</v>
      </c>
      <c r="S32" s="32">
        <v>-3049.3828021107201</v>
      </c>
      <c r="T32" s="32">
        <v>121690121.093062</v>
      </c>
      <c r="U32" s="32">
        <v>-320914.08614701801</v>
      </c>
      <c r="V32" s="32">
        <v>0</v>
      </c>
      <c r="W32" s="32">
        <v>352887.90249708702</v>
      </c>
      <c r="X32" s="33">
        <v>93405913.806752995</v>
      </c>
      <c r="AB32" s="28">
        <f t="shared" si="0"/>
        <v>31973.816350069013</v>
      </c>
    </row>
    <row r="33" spans="8:28" x14ac:dyDescent="0.35">
      <c r="H33">
        <v>26</v>
      </c>
      <c r="I33">
        <f t="shared" si="1"/>
        <v>9</v>
      </c>
      <c r="J33" s="37">
        <v>0</v>
      </c>
      <c r="K33" s="32">
        <v>41696.080444043197</v>
      </c>
      <c r="L33" s="32">
        <v>57364.299982594202</v>
      </c>
      <c r="M33" s="32">
        <v>194868.720816969</v>
      </c>
      <c r="N33" s="32">
        <v>0</v>
      </c>
      <c r="O33" s="32">
        <v>21009.938505764901</v>
      </c>
      <c r="P33" s="32">
        <v>100847704.827672</v>
      </c>
      <c r="Q33" s="32">
        <v>121832037.853184</v>
      </c>
      <c r="R33" s="32">
        <v>119582743.02293999</v>
      </c>
      <c r="S33" s="32">
        <v>-3049.3828021107201</v>
      </c>
      <c r="T33" s="32">
        <v>121832037.853184</v>
      </c>
      <c r="U33" s="32">
        <v>-314939.039749371</v>
      </c>
      <c r="V33" s="32">
        <v>0</v>
      </c>
      <c r="W33" s="32">
        <v>5265.1884164971998</v>
      </c>
      <c r="X33" s="33">
        <v>93183279.260768697</v>
      </c>
      <c r="AB33" s="28">
        <f t="shared" si="0"/>
        <v>-309673.8513328738</v>
      </c>
    </row>
    <row r="34" spans="8:28" x14ac:dyDescent="0.35">
      <c r="H34">
        <v>27</v>
      </c>
      <c r="I34">
        <f t="shared" si="1"/>
        <v>9</v>
      </c>
      <c r="J34" s="37">
        <v>0</v>
      </c>
      <c r="K34" s="32">
        <v>43607.715936831999</v>
      </c>
      <c r="L34" s="32">
        <v>57128.411926724802</v>
      </c>
      <c r="M34" s="32">
        <v>194590.45722011101</v>
      </c>
      <c r="N34" s="32">
        <v>0</v>
      </c>
      <c r="O34" s="32">
        <v>20959.409152529701</v>
      </c>
      <c r="P34" s="32">
        <v>100605163.932142</v>
      </c>
      <c r="Q34" s="32">
        <v>121971416.157316</v>
      </c>
      <c r="R34" s="32">
        <v>119724267.72502699</v>
      </c>
      <c r="S34" s="32">
        <v>-3049.3828021107201</v>
      </c>
      <c r="T34" s="32">
        <v>121971416.157316</v>
      </c>
      <c r="U34" s="32">
        <v>-316285.99423619802</v>
      </c>
      <c r="V34" s="32">
        <v>0</v>
      </c>
      <c r="W34" s="32">
        <v>5380.3617778935104</v>
      </c>
      <c r="X34" s="33">
        <v>92959171.473299593</v>
      </c>
      <c r="AB34" s="28">
        <f t="shared" si="0"/>
        <v>-310905.63245830452</v>
      </c>
    </row>
    <row r="35" spans="8:28" x14ac:dyDescent="0.35">
      <c r="H35">
        <v>28</v>
      </c>
      <c r="I35">
        <f t="shared" si="1"/>
        <v>10</v>
      </c>
      <c r="J35" s="37">
        <v>0</v>
      </c>
      <c r="K35" s="32">
        <v>43525.549222786904</v>
      </c>
      <c r="L35" s="32">
        <v>56892.878315307702</v>
      </c>
      <c r="M35" s="32">
        <v>194310.904928492</v>
      </c>
      <c r="N35" s="32">
        <v>0</v>
      </c>
      <c r="O35" s="32">
        <v>20908.997357192799</v>
      </c>
      <c r="P35" s="32">
        <v>100363187.31452499</v>
      </c>
      <c r="Q35" s="32">
        <v>122142471.442058</v>
      </c>
      <c r="R35" s="32">
        <v>119895051.204566</v>
      </c>
      <c r="S35" s="32">
        <v>-3049.3828021107201</v>
      </c>
      <c r="T35" s="32">
        <v>122142471.442058</v>
      </c>
      <c r="U35" s="32">
        <v>-315638.329823779</v>
      </c>
      <c r="V35" s="32">
        <v>0</v>
      </c>
      <c r="W35" s="32">
        <v>5426.2492485698504</v>
      </c>
      <c r="X35" s="33">
        <v>92735585.078621507</v>
      </c>
      <c r="AB35" s="28">
        <f t="shared" si="0"/>
        <v>-310212.08057520917</v>
      </c>
    </row>
    <row r="36" spans="8:28" x14ac:dyDescent="0.35">
      <c r="H36">
        <v>29</v>
      </c>
      <c r="I36">
        <f t="shared" si="1"/>
        <v>10</v>
      </c>
      <c r="J36" s="37">
        <v>0</v>
      </c>
      <c r="K36" s="32">
        <v>43444.090934544103</v>
      </c>
      <c r="L36" s="32">
        <v>56658.285508787798</v>
      </c>
      <c r="M36" s="32">
        <v>194032.27349306899</v>
      </c>
      <c r="N36" s="32">
        <v>0</v>
      </c>
      <c r="O36" s="32">
        <v>20858.702565019299</v>
      </c>
      <c r="P36" s="32">
        <v>100121772.31209201</v>
      </c>
      <c r="Q36" s="32">
        <v>122348701.74377</v>
      </c>
      <c r="R36" s="32">
        <v>120092147.886025</v>
      </c>
      <c r="S36" s="32">
        <v>-3049.3828021107201</v>
      </c>
      <c r="T36" s="32">
        <v>122348701.74377</v>
      </c>
      <c r="U36" s="32">
        <v>-314993.35250142001</v>
      </c>
      <c r="V36" s="32">
        <v>0</v>
      </c>
      <c r="W36" s="32">
        <v>5472.5420817321301</v>
      </c>
      <c r="X36" s="33">
        <v>92512517.616373405</v>
      </c>
      <c r="AB36" s="28">
        <f t="shared" si="0"/>
        <v>-309520.81041968788</v>
      </c>
    </row>
    <row r="37" spans="8:28" x14ac:dyDescent="0.35">
      <c r="H37">
        <v>30</v>
      </c>
      <c r="I37">
        <f t="shared" si="1"/>
        <v>10</v>
      </c>
      <c r="J37" s="37">
        <v>0</v>
      </c>
      <c r="K37" s="32">
        <v>43363.3422805788</v>
      </c>
      <c r="L37" s="32">
        <v>56424.628683046903</v>
      </c>
      <c r="M37" s="32">
        <v>193754.56042008099</v>
      </c>
      <c r="N37" s="32">
        <v>0</v>
      </c>
      <c r="O37" s="32">
        <v>20808.524222394801</v>
      </c>
      <c r="P37" s="32">
        <v>99880916.267494798</v>
      </c>
      <c r="Q37" s="32">
        <v>122555870.167587</v>
      </c>
      <c r="R37" s="32">
        <v>120295625.52574199</v>
      </c>
      <c r="S37" s="32">
        <v>-3049.3828021107201</v>
      </c>
      <c r="T37" s="32">
        <v>122555870.167587</v>
      </c>
      <c r="U37" s="32">
        <v>-314351.055606101</v>
      </c>
      <c r="V37" s="32">
        <v>0</v>
      </c>
      <c r="W37" s="32">
        <v>5519.2441133179</v>
      </c>
      <c r="X37" s="33">
        <v>92289966.631165206</v>
      </c>
      <c r="AB37" s="28">
        <f t="shared" si="0"/>
        <v>-308831.81149278308</v>
      </c>
    </row>
    <row r="38" spans="8:28" x14ac:dyDescent="0.35">
      <c r="H38">
        <v>31</v>
      </c>
      <c r="I38">
        <f t="shared" si="1"/>
        <v>11</v>
      </c>
      <c r="J38" s="37">
        <v>0</v>
      </c>
      <c r="K38" s="32">
        <v>43283.304496395896</v>
      </c>
      <c r="L38" s="32">
        <v>56191.903037090196</v>
      </c>
      <c r="M38" s="32">
        <v>193477.76320505599</v>
      </c>
      <c r="N38" s="32">
        <v>0</v>
      </c>
      <c r="O38" s="32">
        <v>20758.461776816999</v>
      </c>
      <c r="P38" s="32">
        <v>99640616.528721705</v>
      </c>
      <c r="Q38" s="32">
        <v>122762882.49430799</v>
      </c>
      <c r="R38" s="32">
        <v>120498950.489021</v>
      </c>
      <c r="S38" s="32">
        <v>-3049.3828021107201</v>
      </c>
      <c r="T38" s="32">
        <v>122762882.49430799</v>
      </c>
      <c r="U38" s="32">
        <v>-313711.43251535902</v>
      </c>
      <c r="V38" s="32">
        <v>0</v>
      </c>
      <c r="W38" s="32">
        <v>5566.35922074463</v>
      </c>
      <c r="X38" s="33">
        <v>92067929.672538802</v>
      </c>
      <c r="AB38" s="28">
        <f t="shared" si="0"/>
        <v>-308145.07329461438</v>
      </c>
    </row>
    <row r="39" spans="8:28" x14ac:dyDescent="0.35">
      <c r="H39">
        <v>32</v>
      </c>
      <c r="I39">
        <f t="shared" si="1"/>
        <v>11</v>
      </c>
      <c r="J39" s="37">
        <v>0</v>
      </c>
      <c r="K39" s="32">
        <v>43203.978843550402</v>
      </c>
      <c r="L39" s="32">
        <v>55960.103792903901</v>
      </c>
      <c r="M39" s="32">
        <v>193201.879331865</v>
      </c>
      <c r="N39" s="32">
        <v>0</v>
      </c>
      <c r="O39" s="32">
        <v>20708.514676887498</v>
      </c>
      <c r="P39" s="32">
        <v>99400870.449059695</v>
      </c>
      <c r="Q39" s="32">
        <v>122970995.216077</v>
      </c>
      <c r="R39" s="32">
        <v>120703353.94886801</v>
      </c>
      <c r="S39" s="32">
        <v>-3049.3828021107201</v>
      </c>
      <c r="T39" s="32">
        <v>122970995.216077</v>
      </c>
      <c r="U39" s="32">
        <v>-313074.47664520697</v>
      </c>
      <c r="V39" s="32">
        <v>0</v>
      </c>
      <c r="W39" s="32">
        <v>5613.8913234163401</v>
      </c>
      <c r="X39" s="33">
        <v>91846404.294931203</v>
      </c>
      <c r="AB39" s="28">
        <f t="shared" si="0"/>
        <v>-307460.58532179066</v>
      </c>
    </row>
    <row r="40" spans="8:28" x14ac:dyDescent="0.35">
      <c r="H40">
        <v>33</v>
      </c>
      <c r="I40">
        <f t="shared" si="1"/>
        <v>11</v>
      </c>
      <c r="J40" s="37">
        <v>0</v>
      </c>
      <c r="K40" s="32">
        <v>43125.366608593104</v>
      </c>
      <c r="L40" s="32">
        <v>55729.226195343901</v>
      </c>
      <c r="M40" s="32">
        <v>192926.90627172799</v>
      </c>
      <c r="N40" s="32">
        <v>0</v>
      </c>
      <c r="O40" s="32">
        <v>20658.682372303301</v>
      </c>
      <c r="P40" s="32">
        <v>99161675.387055606</v>
      </c>
      <c r="Q40" s="32">
        <v>123178713.667421</v>
      </c>
      <c r="R40" s="32">
        <v>120907371.688131</v>
      </c>
      <c r="S40" s="32">
        <v>-3049.3828021107201</v>
      </c>
      <c r="T40" s="32">
        <v>123178713.667421</v>
      </c>
      <c r="U40" s="32">
        <v>-312440.181447968</v>
      </c>
      <c r="V40" s="32">
        <v>0</v>
      </c>
      <c r="W40" s="32">
        <v>5661.8443832338198</v>
      </c>
      <c r="X40" s="33">
        <v>91625388.057639405</v>
      </c>
      <c r="AB40" s="28">
        <f t="shared" si="0"/>
        <v>-306778.33706473419</v>
      </c>
    </row>
    <row r="41" spans="8:28" x14ac:dyDescent="0.35">
      <c r="H41">
        <v>34</v>
      </c>
      <c r="I41">
        <f t="shared" si="1"/>
        <v>12</v>
      </c>
      <c r="J41" s="37">
        <v>0</v>
      </c>
      <c r="K41" s="32">
        <v>43047.469101896197</v>
      </c>
      <c r="L41" s="32">
        <v>55499.265511986698</v>
      </c>
      <c r="M41" s="32">
        <v>192652.84148219801</v>
      </c>
      <c r="N41" s="32">
        <v>0</v>
      </c>
      <c r="O41" s="32">
        <v>20608.964313850101</v>
      </c>
      <c r="P41" s="32">
        <v>98923028.706480205</v>
      </c>
      <c r="Q41" s="32">
        <v>123387510.95056</v>
      </c>
      <c r="R41" s="32">
        <v>121112447.924107</v>
      </c>
      <c r="S41" s="32">
        <v>-3049.3828021107201</v>
      </c>
      <c r="T41" s="32">
        <v>123387510.95056</v>
      </c>
      <c r="U41" s="32">
        <v>-311808.54040993098</v>
      </c>
      <c r="V41" s="32">
        <v>0</v>
      </c>
      <c r="W41" s="32">
        <v>5710.2224051066696</v>
      </c>
      <c r="X41" s="33">
        <v>91404878.524787694</v>
      </c>
      <c r="AB41" s="28">
        <f t="shared" si="0"/>
        <v>-306098.31800482434</v>
      </c>
    </row>
    <row r="42" spans="8:28" x14ac:dyDescent="0.35">
      <c r="H42">
        <v>35</v>
      </c>
      <c r="I42">
        <f t="shared" si="1"/>
        <v>12</v>
      </c>
      <c r="J42" s="37">
        <v>0</v>
      </c>
      <c r="K42" s="32">
        <v>42970.287656414897</v>
      </c>
      <c r="L42" s="32">
        <v>55270.217033044799</v>
      </c>
      <c r="M42" s="32">
        <v>192379.68240612201</v>
      </c>
      <c r="N42" s="32">
        <v>0</v>
      </c>
      <c r="O42" s="32">
        <v>20559.359953395098</v>
      </c>
      <c r="P42" s="32">
        <v>98684927.776296198</v>
      </c>
      <c r="Q42" s="32">
        <v>123596302.81534401</v>
      </c>
      <c r="R42" s="32">
        <v>121317520.47409999</v>
      </c>
      <c r="S42" s="32">
        <v>-3049.3828021107201</v>
      </c>
      <c r="T42" s="32">
        <v>123596302.81534401</v>
      </c>
      <c r="U42" s="32">
        <v>-311179.54704897699</v>
      </c>
      <c r="V42" s="32">
        <v>0</v>
      </c>
      <c r="W42" s="32">
        <v>5759.0294374690902</v>
      </c>
      <c r="X42" s="33">
        <v>91184873.2652978</v>
      </c>
      <c r="AB42" s="28">
        <f t="shared" si="0"/>
        <v>-305420.51761150791</v>
      </c>
    </row>
    <row r="43" spans="8:28" x14ac:dyDescent="0.35">
      <c r="H43">
        <v>36</v>
      </c>
      <c r="I43">
        <f t="shared" si="1"/>
        <v>12</v>
      </c>
      <c r="J43" s="37">
        <v>0</v>
      </c>
      <c r="K43" s="32">
        <v>42841.760866596203</v>
      </c>
      <c r="L43" s="32">
        <v>54971.896017486899</v>
      </c>
      <c r="M43" s="32">
        <v>191968.81515216699</v>
      </c>
      <c r="N43" s="32">
        <v>0</v>
      </c>
      <c r="O43" s="32">
        <v>20332.694604220102</v>
      </c>
      <c r="P43" s="32">
        <v>97596934.100256607</v>
      </c>
      <c r="Q43" s="32">
        <v>124044047.038013</v>
      </c>
      <c r="R43" s="32">
        <v>121757354.06268901</v>
      </c>
      <c r="S43" s="32">
        <v>-3049.3828021107201</v>
      </c>
      <c r="T43" s="32">
        <v>124044047.038013</v>
      </c>
      <c r="U43" s="32">
        <v>-310115.16664046998</v>
      </c>
      <c r="V43" s="32">
        <v>0</v>
      </c>
      <c r="W43" s="32">
        <v>28953.358202513598</v>
      </c>
      <c r="X43" s="33">
        <v>90179567.108637094</v>
      </c>
      <c r="AB43" s="28">
        <f t="shared" si="0"/>
        <v>-281161.80843795638</v>
      </c>
    </row>
    <row r="44" spans="8:28" x14ac:dyDescent="0.35">
      <c r="H44">
        <v>37</v>
      </c>
      <c r="I44">
        <f t="shared" si="1"/>
        <v>13</v>
      </c>
      <c r="J44" s="37">
        <v>0</v>
      </c>
      <c r="K44" s="32">
        <v>73889.651235936297</v>
      </c>
      <c r="L44" s="32">
        <v>62877.9888505657</v>
      </c>
      <c r="M44" s="32">
        <v>251054.13948556301</v>
      </c>
      <c r="N44" s="32">
        <v>0</v>
      </c>
      <c r="O44" s="32">
        <v>20837.0937401929</v>
      </c>
      <c r="P44" s="32">
        <v>100018049.95292599</v>
      </c>
      <c r="Q44" s="32">
        <v>123890070.297162</v>
      </c>
      <c r="R44" s="32">
        <v>121609855.03037301</v>
      </c>
      <c r="S44" s="32">
        <v>-3049.3828021107201</v>
      </c>
      <c r="T44" s="32">
        <v>123890070.297162</v>
      </c>
      <c r="U44" s="32">
        <v>-408658.87331225799</v>
      </c>
      <c r="V44" s="32">
        <v>0</v>
      </c>
      <c r="W44" s="32">
        <v>351941.86915916199</v>
      </c>
      <c r="X44" s="33">
        <v>93366849.631056294</v>
      </c>
      <c r="AB44" s="28">
        <f t="shared" si="0"/>
        <v>-56717.004153096001</v>
      </c>
    </row>
    <row r="45" spans="8:28" x14ac:dyDescent="0.35">
      <c r="H45">
        <v>38</v>
      </c>
      <c r="I45">
        <f t="shared" si="1"/>
        <v>13</v>
      </c>
      <c r="J45" s="37">
        <v>0</v>
      </c>
      <c r="K45" s="32">
        <v>65448.847763305399</v>
      </c>
      <c r="L45" s="32">
        <v>62557.219307941697</v>
      </c>
      <c r="M45" s="32">
        <v>250556.72742869501</v>
      </c>
      <c r="N45" s="32">
        <v>0</v>
      </c>
      <c r="O45" s="32">
        <v>20768.793643768699</v>
      </c>
      <c r="P45" s="32">
        <v>99690209.490089998</v>
      </c>
      <c r="Q45" s="32">
        <v>123938680.036552</v>
      </c>
      <c r="R45" s="32">
        <v>121662793.964985</v>
      </c>
      <c r="S45" s="32">
        <v>-3049.3828021107201</v>
      </c>
      <c r="T45" s="32">
        <v>123938680.036552</v>
      </c>
      <c r="U45" s="32">
        <v>-399331.58814371098</v>
      </c>
      <c r="V45" s="32">
        <v>0</v>
      </c>
      <c r="W45" s="32">
        <v>6832.5629515480496</v>
      </c>
      <c r="X45" s="33">
        <v>93060810.558999002</v>
      </c>
      <c r="AB45" s="28">
        <f t="shared" si="0"/>
        <v>-392499.02519216295</v>
      </c>
    </row>
    <row r="46" spans="8:28" x14ac:dyDescent="0.35">
      <c r="H46">
        <v>39</v>
      </c>
      <c r="I46">
        <f t="shared" si="1"/>
        <v>13</v>
      </c>
      <c r="J46" s="37">
        <v>0</v>
      </c>
      <c r="K46" s="32">
        <v>68528.965480266997</v>
      </c>
      <c r="L46" s="32">
        <v>62239.854428924002</v>
      </c>
      <c r="M46" s="32">
        <v>250068.887306939</v>
      </c>
      <c r="N46" s="32">
        <v>0</v>
      </c>
      <c r="O46" s="32">
        <v>20699.955387774098</v>
      </c>
      <c r="P46" s="32">
        <v>99359785.861315697</v>
      </c>
      <c r="Q46" s="32">
        <v>123983777.26521</v>
      </c>
      <c r="R46" s="32">
        <v>121712274.281087</v>
      </c>
      <c r="S46" s="32">
        <v>-3049.3828021107201</v>
      </c>
      <c r="T46" s="32">
        <v>123983777.26521</v>
      </c>
      <c r="U46" s="32">
        <v>-401537.66260390403</v>
      </c>
      <c r="V46" s="32">
        <v>0</v>
      </c>
      <c r="W46" s="32">
        <v>6999.4002831468397</v>
      </c>
      <c r="X46" s="33">
        <v>92752360.101538196</v>
      </c>
      <c r="AB46" s="28">
        <f t="shared" si="0"/>
        <v>-394538.2623207572</v>
      </c>
    </row>
    <row r="47" spans="8:28" x14ac:dyDescent="0.35">
      <c r="H47">
        <v>40</v>
      </c>
      <c r="I47">
        <f t="shared" si="1"/>
        <v>14</v>
      </c>
      <c r="J47" s="37">
        <v>0</v>
      </c>
      <c r="K47" s="32">
        <v>68333.5895744257</v>
      </c>
      <c r="L47" s="32">
        <v>61922.806218817597</v>
      </c>
      <c r="M47" s="32">
        <v>249578.13411907299</v>
      </c>
      <c r="N47" s="32">
        <v>0</v>
      </c>
      <c r="O47" s="32">
        <v>20631.310514210501</v>
      </c>
      <c r="P47" s="32">
        <v>99030290.468210593</v>
      </c>
      <c r="Q47" s="32">
        <v>124028851.448659</v>
      </c>
      <c r="R47" s="32">
        <v>121761718.37036601</v>
      </c>
      <c r="S47" s="32">
        <v>-3049.3828021107201</v>
      </c>
      <c r="T47" s="32">
        <v>124028851.448659</v>
      </c>
      <c r="U47" s="32">
        <v>-400465.84042652597</v>
      </c>
      <c r="V47" s="32">
        <v>0</v>
      </c>
      <c r="W47" s="32">
        <v>7053.2908861515898</v>
      </c>
      <c r="X47" s="33">
        <v>92444776.152074605</v>
      </c>
      <c r="AB47" s="28">
        <f t="shared" si="0"/>
        <v>-393412.54954037437</v>
      </c>
    </row>
    <row r="48" spans="8:28" x14ac:dyDescent="0.35">
      <c r="H48">
        <v>41</v>
      </c>
      <c r="I48">
        <f t="shared" si="1"/>
        <v>14</v>
      </c>
      <c r="J48" s="37">
        <v>0</v>
      </c>
      <c r="K48" s="32">
        <v>68139.792185696904</v>
      </c>
      <c r="L48" s="32">
        <v>61607.224917208601</v>
      </c>
      <c r="M48" s="32">
        <v>249089.28246127101</v>
      </c>
      <c r="N48" s="32">
        <v>0</v>
      </c>
      <c r="O48" s="32">
        <v>20562.8579634946</v>
      </c>
      <c r="P48" s="32">
        <v>98701718.224774003</v>
      </c>
      <c r="Q48" s="32">
        <v>124118162.212769</v>
      </c>
      <c r="R48" s="32">
        <v>121849854.056427</v>
      </c>
      <c r="S48" s="32">
        <v>-3049.3828021107201</v>
      </c>
      <c r="T48" s="32">
        <v>124118162.212769</v>
      </c>
      <c r="U48" s="32">
        <v>-399399.15752767102</v>
      </c>
      <c r="V48" s="32">
        <v>0</v>
      </c>
      <c r="W48" s="32">
        <v>7107.6190629391203</v>
      </c>
      <c r="X48" s="33">
        <v>92138053.962826595</v>
      </c>
      <c r="AB48" s="28">
        <f t="shared" si="0"/>
        <v>-392291.53846473189</v>
      </c>
    </row>
    <row r="49" spans="8:28" x14ac:dyDescent="0.35">
      <c r="H49">
        <v>42</v>
      </c>
      <c r="I49">
        <f t="shared" si="1"/>
        <v>14</v>
      </c>
      <c r="J49" s="37">
        <v>0</v>
      </c>
      <c r="K49" s="32">
        <v>67947.574275782594</v>
      </c>
      <c r="L49" s="32">
        <v>61293.101731074799</v>
      </c>
      <c r="M49" s="32">
        <v>248602.325791679</v>
      </c>
      <c r="N49" s="32">
        <v>0</v>
      </c>
      <c r="O49" s="32">
        <v>20494.596678828999</v>
      </c>
      <c r="P49" s="32">
        <v>98374064.058379307</v>
      </c>
      <c r="Q49" s="32">
        <v>124229379.283812</v>
      </c>
      <c r="R49" s="32">
        <v>121952800.975778</v>
      </c>
      <c r="S49" s="32">
        <v>-3049.3828021107201</v>
      </c>
      <c r="T49" s="32">
        <v>124229379.283812</v>
      </c>
      <c r="U49" s="32">
        <v>-398337.59847736597</v>
      </c>
      <c r="V49" s="32">
        <v>0</v>
      </c>
      <c r="W49" s="32">
        <v>7162.38885993244</v>
      </c>
      <c r="X49" s="33">
        <v>91832188.798497096</v>
      </c>
      <c r="AB49" s="28">
        <f t="shared" si="0"/>
        <v>-391175.20961743355</v>
      </c>
    </row>
    <row r="50" spans="8:28" x14ac:dyDescent="0.35">
      <c r="H50">
        <v>43</v>
      </c>
      <c r="I50">
        <f t="shared" si="1"/>
        <v>15</v>
      </c>
      <c r="J50" s="37">
        <v>0</v>
      </c>
      <c r="K50" s="32">
        <v>67756.936851995604</v>
      </c>
      <c r="L50" s="32">
        <v>60980.427915423803</v>
      </c>
      <c r="M50" s="32">
        <v>248117.257537823</v>
      </c>
      <c r="N50" s="32">
        <v>0</v>
      </c>
      <c r="O50" s="32">
        <v>20426.525606189</v>
      </c>
      <c r="P50" s="32">
        <v>98047322.909707397</v>
      </c>
      <c r="Q50" s="32">
        <v>124341157.926568</v>
      </c>
      <c r="R50" s="32">
        <v>122056326.716723</v>
      </c>
      <c r="S50" s="32">
        <v>-3049.3828021107201</v>
      </c>
      <c r="T50" s="32">
        <v>124341157.926568</v>
      </c>
      <c r="U50" s="32">
        <v>-397281.14791143202</v>
      </c>
      <c r="V50" s="32">
        <v>0</v>
      </c>
      <c r="W50" s="32">
        <v>7217.6043710308004</v>
      </c>
      <c r="X50" s="33">
        <v>91527175.936211795</v>
      </c>
      <c r="AB50" s="28">
        <f t="shared" si="0"/>
        <v>-390063.54354040121</v>
      </c>
    </row>
    <row r="51" spans="8:28" x14ac:dyDescent="0.35">
      <c r="H51">
        <v>44</v>
      </c>
      <c r="I51">
        <f t="shared" si="1"/>
        <v>15</v>
      </c>
      <c r="J51" s="37">
        <v>0</v>
      </c>
      <c r="K51" s="32">
        <v>67567.880963278396</v>
      </c>
      <c r="L51" s="32">
        <v>60669.194773007199</v>
      </c>
      <c r="M51" s="32">
        <v>247634.07109402199</v>
      </c>
      <c r="N51" s="32">
        <v>0</v>
      </c>
      <c r="O51" s="32">
        <v>20358.643694309802</v>
      </c>
      <c r="P51" s="32">
        <v>97721489.732687205</v>
      </c>
      <c r="Q51" s="32">
        <v>124452458.44273899</v>
      </c>
      <c r="R51" s="32">
        <v>122164820.888083</v>
      </c>
      <c r="S51" s="32">
        <v>-3049.3828021107201</v>
      </c>
      <c r="T51" s="32">
        <v>124452458.44273899</v>
      </c>
      <c r="U51" s="32">
        <v>-396229.79052461701</v>
      </c>
      <c r="V51" s="32">
        <v>0</v>
      </c>
      <c r="W51" s="32">
        <v>7273.26973819249</v>
      </c>
      <c r="X51" s="33">
        <v>91223010.665463507</v>
      </c>
      <c r="AB51" s="28">
        <f t="shared" si="0"/>
        <v>-388956.52078642452</v>
      </c>
    </row>
    <row r="52" spans="8:28" x14ac:dyDescent="0.35">
      <c r="H52">
        <v>45</v>
      </c>
      <c r="I52">
        <f t="shared" si="1"/>
        <v>15</v>
      </c>
      <c r="J52" s="37">
        <v>0</v>
      </c>
      <c r="K52" s="32">
        <v>67380.407695932299</v>
      </c>
      <c r="L52" s="32">
        <v>60359.3936540922</v>
      </c>
      <c r="M52" s="32">
        <v>247152.759818733</v>
      </c>
      <c r="N52" s="32">
        <v>0</v>
      </c>
      <c r="O52" s="32">
        <v>20290.949894675799</v>
      </c>
      <c r="P52" s="32">
        <v>97396559.494443893</v>
      </c>
      <c r="Q52" s="32">
        <v>124564369.712666</v>
      </c>
      <c r="R52" s="32">
        <v>122274802.555834</v>
      </c>
      <c r="S52" s="32">
        <v>-3049.3828021107201</v>
      </c>
      <c r="T52" s="32">
        <v>124564369.712666</v>
      </c>
      <c r="U52" s="32">
        <v>-395183.51106343401</v>
      </c>
      <c r="V52" s="32">
        <v>0</v>
      </c>
      <c r="W52" s="32">
        <v>7329.38915201278</v>
      </c>
      <c r="X52" s="33">
        <v>90919688.288063407</v>
      </c>
      <c r="AB52" s="28">
        <f t="shared" si="0"/>
        <v>-387854.12191142124</v>
      </c>
    </row>
    <row r="53" spans="8:28" x14ac:dyDescent="0.35">
      <c r="H53">
        <v>46</v>
      </c>
      <c r="I53">
        <f t="shared" si="1"/>
        <v>16</v>
      </c>
      <c r="J53" s="37">
        <v>0</v>
      </c>
      <c r="K53" s="32">
        <v>67194.518169022398</v>
      </c>
      <c r="L53" s="32">
        <v>60051.015956193398</v>
      </c>
      <c r="M53" s="32">
        <v>246673.317031816</v>
      </c>
      <c r="N53" s="32">
        <v>0</v>
      </c>
      <c r="O53" s="32">
        <v>20223.443161511299</v>
      </c>
      <c r="P53" s="32">
        <v>97072527.175254107</v>
      </c>
      <c r="Q53" s="32">
        <v>124676111.447033</v>
      </c>
      <c r="R53" s="32">
        <v>122384615.475613</v>
      </c>
      <c r="S53" s="32">
        <v>-3049.3828021107201</v>
      </c>
      <c r="T53" s="32">
        <v>124676111.447033</v>
      </c>
      <c r="U53" s="32">
        <v>-394142.29431854299</v>
      </c>
      <c r="V53" s="32">
        <v>0</v>
      </c>
      <c r="W53" s="32">
        <v>7385.9668522920001</v>
      </c>
      <c r="X53" s="33">
        <v>90617204.118099704</v>
      </c>
      <c r="AB53" s="28">
        <f t="shared" si="0"/>
        <v>-386756.32746625098</v>
      </c>
    </row>
    <row r="54" spans="8:28" x14ac:dyDescent="0.35">
      <c r="H54">
        <v>47</v>
      </c>
      <c r="I54">
        <f t="shared" si="1"/>
        <v>16</v>
      </c>
      <c r="J54" s="37">
        <v>0</v>
      </c>
      <c r="K54" s="32">
        <v>67010.213529467394</v>
      </c>
      <c r="L54" s="32">
        <v>59744.053123871898</v>
      </c>
      <c r="M54" s="32">
        <v>246195.73601172399</v>
      </c>
      <c r="N54" s="32">
        <v>0</v>
      </c>
      <c r="O54" s="32">
        <v>20156.122451773099</v>
      </c>
      <c r="P54" s="32">
        <v>96749387.768510804</v>
      </c>
      <c r="Q54" s="32">
        <v>124788341.63390499</v>
      </c>
      <c r="R54" s="32">
        <v>122494910.01696301</v>
      </c>
      <c r="S54" s="32">
        <v>-3049.3828021107201</v>
      </c>
      <c r="T54" s="32">
        <v>124788341.63390499</v>
      </c>
      <c r="U54" s="32">
        <v>-393106.12511683599</v>
      </c>
      <c r="V54" s="32">
        <v>0</v>
      </c>
      <c r="W54" s="32">
        <v>7443.0071285960903</v>
      </c>
      <c r="X54" s="33">
        <v>90315553.481904805</v>
      </c>
      <c r="AB54" s="28">
        <f t="shared" si="0"/>
        <v>-385663.11798823992</v>
      </c>
    </row>
    <row r="55" spans="8:28" x14ac:dyDescent="0.35">
      <c r="H55">
        <v>48</v>
      </c>
      <c r="I55">
        <f t="shared" si="1"/>
        <v>16</v>
      </c>
      <c r="J55" s="37">
        <v>0</v>
      </c>
      <c r="K55" s="32">
        <v>66726.747250523098</v>
      </c>
      <c r="L55" s="32">
        <v>59347.139512002403</v>
      </c>
      <c r="M55" s="32">
        <v>245498.160298687</v>
      </c>
      <c r="N55" s="32">
        <v>0</v>
      </c>
      <c r="O55" s="32">
        <v>19900.045437206201</v>
      </c>
      <c r="P55" s="32">
        <v>95520218.098589495</v>
      </c>
      <c r="Q55" s="32">
        <v>125178063.618211</v>
      </c>
      <c r="R55" s="32">
        <v>122877722.485918</v>
      </c>
      <c r="S55" s="32">
        <v>-3049.3828021107201</v>
      </c>
      <c r="T55" s="32">
        <v>125178063.618211</v>
      </c>
      <c r="U55" s="32">
        <v>-391472.09249841899</v>
      </c>
      <c r="V55" s="32">
        <v>0</v>
      </c>
      <c r="W55" s="32">
        <v>32197.961253030899</v>
      </c>
      <c r="X55" s="33">
        <v>89168123.595033303</v>
      </c>
      <c r="AB55" s="28">
        <f t="shared" si="0"/>
        <v>-359274.13124538807</v>
      </c>
    </row>
    <row r="56" spans="8:28" x14ac:dyDescent="0.35">
      <c r="H56">
        <v>49</v>
      </c>
      <c r="I56">
        <f t="shared" si="1"/>
        <v>17</v>
      </c>
      <c r="J56" s="37">
        <v>0</v>
      </c>
      <c r="K56" s="32">
        <v>80494.768378666398</v>
      </c>
      <c r="L56" s="32">
        <v>67897.095839054004</v>
      </c>
      <c r="M56" s="32">
        <v>270126.346958815</v>
      </c>
      <c r="N56" s="32">
        <v>0</v>
      </c>
      <c r="O56" s="32">
        <v>20386.816628637</v>
      </c>
      <c r="P56" s="32">
        <v>97856719.817457601</v>
      </c>
      <c r="Q56" s="32">
        <v>124903955.13572501</v>
      </c>
      <c r="R56" s="32">
        <v>122625447.702124</v>
      </c>
      <c r="S56" s="32">
        <v>-3049.3828021107201</v>
      </c>
      <c r="T56" s="32">
        <v>124903955.13572501</v>
      </c>
      <c r="U56" s="32">
        <v>-438905.02780517202</v>
      </c>
      <c r="V56" s="32">
        <v>0</v>
      </c>
      <c r="W56" s="32">
        <v>345577.81464501098</v>
      </c>
      <c r="X56" s="33">
        <v>92279607.105536193</v>
      </c>
      <c r="AB56" s="28">
        <f t="shared" si="0"/>
        <v>-93327.213160161045</v>
      </c>
    </row>
    <row r="57" spans="8:28" x14ac:dyDescent="0.35">
      <c r="H57">
        <v>50</v>
      </c>
      <c r="I57">
        <f t="shared" si="1"/>
        <v>17</v>
      </c>
      <c r="J57" s="37">
        <v>0</v>
      </c>
      <c r="K57" s="32">
        <v>71413.805786716199</v>
      </c>
      <c r="L57" s="32">
        <v>67516.587678016105</v>
      </c>
      <c r="M57" s="32">
        <v>269581.53361384699</v>
      </c>
      <c r="N57" s="32">
        <v>0</v>
      </c>
      <c r="O57" s="32">
        <v>20312.0116426356</v>
      </c>
      <c r="P57" s="32">
        <v>97497655.884650797</v>
      </c>
      <c r="Q57" s="32">
        <v>124796516.60859901</v>
      </c>
      <c r="R57" s="32">
        <v>122525359.258019</v>
      </c>
      <c r="S57" s="32">
        <v>-3049.3828021107201</v>
      </c>
      <c r="T57" s="32">
        <v>124796516.60859901</v>
      </c>
      <c r="U57" s="32">
        <v>-428823.938721215</v>
      </c>
      <c r="V57" s="32">
        <v>0</v>
      </c>
      <c r="W57" s="32">
        <v>6956.7185485069303</v>
      </c>
      <c r="X57" s="33">
        <v>91941005.614280701</v>
      </c>
      <c r="AB57" s="28">
        <f t="shared" si="0"/>
        <v>-421867.2201727081</v>
      </c>
    </row>
    <row r="58" spans="8:28" x14ac:dyDescent="0.35">
      <c r="H58">
        <v>51</v>
      </c>
      <c r="I58">
        <f t="shared" si="1"/>
        <v>17</v>
      </c>
      <c r="J58" s="37">
        <v>0</v>
      </c>
      <c r="K58" s="32">
        <v>74889.854546272894</v>
      </c>
      <c r="L58" s="32">
        <v>67140.2746749035</v>
      </c>
      <c r="M58" s="32">
        <v>269048.02868341201</v>
      </c>
      <c r="N58" s="32">
        <v>0</v>
      </c>
      <c r="O58" s="32">
        <v>20236.605866079601</v>
      </c>
      <c r="P58" s="32">
        <v>97135708.157182097</v>
      </c>
      <c r="Q58" s="32">
        <v>124812002.056033</v>
      </c>
      <c r="R58" s="32">
        <v>122545623.21306799</v>
      </c>
      <c r="S58" s="32">
        <v>-3049.3828021107201</v>
      </c>
      <c r="T58" s="32">
        <v>124812002.056033</v>
      </c>
      <c r="U58" s="32">
        <v>-431314.76377066801</v>
      </c>
      <c r="V58" s="32">
        <v>0</v>
      </c>
      <c r="W58" s="32">
        <v>7136.0337257638203</v>
      </c>
      <c r="X58" s="33">
        <v>91599684.696427599</v>
      </c>
      <c r="AB58" s="28">
        <f t="shared" si="0"/>
        <v>-424178.73004490416</v>
      </c>
    </row>
    <row r="59" spans="8:28" x14ac:dyDescent="0.35">
      <c r="H59">
        <v>52</v>
      </c>
      <c r="I59">
        <f t="shared" si="1"/>
        <v>18</v>
      </c>
      <c r="J59" s="37">
        <v>0</v>
      </c>
      <c r="K59" s="32">
        <v>74649.2376794343</v>
      </c>
      <c r="L59" s="32">
        <v>66764.322707767002</v>
      </c>
      <c r="M59" s="32">
        <v>268510.96704558597</v>
      </c>
      <c r="N59" s="32">
        <v>0</v>
      </c>
      <c r="O59" s="32">
        <v>20161.421065714301</v>
      </c>
      <c r="P59" s="32">
        <v>96774821.115428403</v>
      </c>
      <c r="Q59" s="32">
        <v>124826809.57742</v>
      </c>
      <c r="R59" s="32">
        <v>122565210.437801</v>
      </c>
      <c r="S59" s="32">
        <v>-3049.3828021107201</v>
      </c>
      <c r="T59" s="32">
        <v>124826809.57742</v>
      </c>
      <c r="U59" s="32">
        <v>-430085.94849850202</v>
      </c>
      <c r="V59" s="32">
        <v>0</v>
      </c>
      <c r="W59" s="32">
        <v>7188.3618707374899</v>
      </c>
      <c r="X59" s="33">
        <v>91259364.025183499</v>
      </c>
      <c r="AB59" s="28">
        <f t="shared" si="0"/>
        <v>-422897.58662776451</v>
      </c>
    </row>
    <row r="60" spans="8:28" x14ac:dyDescent="0.35">
      <c r="H60">
        <v>53</v>
      </c>
      <c r="I60">
        <f t="shared" si="1"/>
        <v>18</v>
      </c>
      <c r="J60" s="37">
        <v>0</v>
      </c>
      <c r="K60" s="32">
        <v>74410.798516383598</v>
      </c>
      <c r="L60" s="32">
        <v>66390.199203657801</v>
      </c>
      <c r="M60" s="32">
        <v>267976.17823838798</v>
      </c>
      <c r="N60" s="32">
        <v>0</v>
      </c>
      <c r="O60" s="32">
        <v>20086.455904277798</v>
      </c>
      <c r="P60" s="32">
        <v>96414988.340533406</v>
      </c>
      <c r="Q60" s="32">
        <v>124849934.697583</v>
      </c>
      <c r="R60" s="32">
        <v>122593120.057478</v>
      </c>
      <c r="S60" s="32">
        <v>-3049.3828021107201</v>
      </c>
      <c r="T60" s="32">
        <v>124849934.697583</v>
      </c>
      <c r="U60" s="32">
        <v>-428863.63186270703</v>
      </c>
      <c r="V60" s="32">
        <v>0</v>
      </c>
      <c r="W60" s="32">
        <v>7241.1030066215699</v>
      </c>
      <c r="X60" s="33">
        <v>90920037.547435001</v>
      </c>
      <c r="AB60" s="28">
        <f t="shared" si="0"/>
        <v>-421622.52885608544</v>
      </c>
    </row>
    <row r="61" spans="8:28" x14ac:dyDescent="0.35">
      <c r="H61">
        <v>54</v>
      </c>
      <c r="I61">
        <f t="shared" si="1"/>
        <v>18</v>
      </c>
      <c r="J61" s="37">
        <v>0</v>
      </c>
      <c r="K61" s="32">
        <v>74175.737592796795</v>
      </c>
      <c r="L61" s="32">
        <v>66017.8915966317</v>
      </c>
      <c r="M61" s="32">
        <v>267443.65296891303</v>
      </c>
      <c r="N61" s="32">
        <v>0</v>
      </c>
      <c r="O61" s="32">
        <v>20011.7087835491</v>
      </c>
      <c r="P61" s="32">
        <v>96056202.161035597</v>
      </c>
      <c r="Q61" s="32">
        <v>124919514.32912301</v>
      </c>
      <c r="R61" s="32">
        <v>122658394.45043699</v>
      </c>
      <c r="S61" s="32">
        <v>-3049.3828021107201</v>
      </c>
      <c r="T61" s="32">
        <v>124919514.32912301</v>
      </c>
      <c r="U61" s="32">
        <v>-427648.99094188999</v>
      </c>
      <c r="V61" s="32">
        <v>0</v>
      </c>
      <c r="W61" s="32">
        <v>7294.2610717694297</v>
      </c>
      <c r="X61" s="33">
        <v>90581698.0288672</v>
      </c>
      <c r="AB61" s="28">
        <f t="shared" si="0"/>
        <v>-420354.72987012059</v>
      </c>
    </row>
    <row r="62" spans="8:28" x14ac:dyDescent="0.35">
      <c r="H62">
        <v>55</v>
      </c>
      <c r="I62">
        <f t="shared" si="1"/>
        <v>19</v>
      </c>
      <c r="J62" s="37">
        <v>0</v>
      </c>
      <c r="K62" s="32">
        <v>73944.016366542201</v>
      </c>
      <c r="L62" s="32">
        <v>65647.385970417206</v>
      </c>
      <c r="M62" s="32">
        <v>266913.36750665703</v>
      </c>
      <c r="N62" s="32">
        <v>0</v>
      </c>
      <c r="O62" s="32">
        <v>19937.1781208108</v>
      </c>
      <c r="P62" s="32">
        <v>95698454.979892001</v>
      </c>
      <c r="Q62" s="32">
        <v>125000094.453834</v>
      </c>
      <c r="R62" s="32">
        <v>122731263.856258</v>
      </c>
      <c r="S62" s="32">
        <v>-3049.3828021107201</v>
      </c>
      <c r="T62" s="32">
        <v>125000094.453834</v>
      </c>
      <c r="U62" s="32">
        <v>-426441.947964427</v>
      </c>
      <c r="V62" s="32">
        <v>0</v>
      </c>
      <c r="W62" s="32">
        <v>7347.87505534512</v>
      </c>
      <c r="X62" s="33">
        <v>90244338.305248395</v>
      </c>
      <c r="AB62" s="28">
        <f t="shared" si="0"/>
        <v>-419094.07290908188</v>
      </c>
    </row>
    <row r="63" spans="8:28" x14ac:dyDescent="0.35">
      <c r="H63">
        <v>56</v>
      </c>
      <c r="I63">
        <f t="shared" si="1"/>
        <v>19</v>
      </c>
      <c r="J63" s="37">
        <v>0</v>
      </c>
      <c r="K63" s="32">
        <v>73714.630591967201</v>
      </c>
      <c r="L63" s="32">
        <v>65278.6700264838</v>
      </c>
      <c r="M63" s="32">
        <v>266385.29638586403</v>
      </c>
      <c r="N63" s="32">
        <v>0</v>
      </c>
      <c r="O63" s="32">
        <v>19862.862562684299</v>
      </c>
      <c r="P63" s="32">
        <v>95341740.3008845</v>
      </c>
      <c r="Q63" s="32">
        <v>125079842.656487</v>
      </c>
      <c r="R63" s="32">
        <v>122803451.38224401</v>
      </c>
      <c r="S63" s="32">
        <v>-3049.3828021107201</v>
      </c>
      <c r="T63" s="32">
        <v>125079842.656487</v>
      </c>
      <c r="U63" s="32">
        <v>-425241.45956699899</v>
      </c>
      <c r="V63" s="32">
        <v>0</v>
      </c>
      <c r="W63" s="32">
        <v>7401.9232679608103</v>
      </c>
      <c r="X63" s="33">
        <v>89907952.250498295</v>
      </c>
      <c r="AB63" s="28">
        <f t="shared" si="0"/>
        <v>-417839.53629903821</v>
      </c>
    </row>
    <row r="64" spans="8:28" x14ac:dyDescent="0.35">
      <c r="H64">
        <v>57</v>
      </c>
      <c r="I64">
        <f t="shared" si="1"/>
        <v>19</v>
      </c>
      <c r="J64" s="37">
        <v>0</v>
      </c>
      <c r="K64" s="32">
        <v>73492.176437321497</v>
      </c>
      <c r="L64" s="32">
        <v>64911.728661372603</v>
      </c>
      <c r="M64" s="32">
        <v>265859.42719250597</v>
      </c>
      <c r="N64" s="32">
        <v>0</v>
      </c>
      <c r="O64" s="32">
        <v>19788.759745866199</v>
      </c>
      <c r="P64" s="32">
        <v>94986046.780157894</v>
      </c>
      <c r="Q64" s="32">
        <v>125160405.055519</v>
      </c>
      <c r="R64" s="32">
        <v>122876456.45705</v>
      </c>
      <c r="S64" s="32">
        <v>-3049.3828021107201</v>
      </c>
      <c r="T64" s="32">
        <v>125160405.055519</v>
      </c>
      <c r="U64" s="32">
        <v>-424052.092037066</v>
      </c>
      <c r="V64" s="32">
        <v>0</v>
      </c>
      <c r="W64" s="32">
        <v>7456.5823711262501</v>
      </c>
      <c r="X64" s="33">
        <v>89572529.167243004</v>
      </c>
      <c r="AB64" s="28">
        <f t="shared" si="0"/>
        <v>-416595.50966593972</v>
      </c>
    </row>
    <row r="65" spans="8:28" x14ac:dyDescent="0.35">
      <c r="H65">
        <v>58</v>
      </c>
      <c r="I65">
        <f t="shared" si="1"/>
        <v>20</v>
      </c>
      <c r="J65" s="37">
        <v>0</v>
      </c>
      <c r="K65" s="32">
        <v>73272.716466470607</v>
      </c>
      <c r="L65" s="32">
        <v>64546.548197830001</v>
      </c>
      <c r="M65" s="32">
        <v>265335.69217539701</v>
      </c>
      <c r="N65" s="32">
        <v>0</v>
      </c>
      <c r="O65" s="32">
        <v>19714.8681936635</v>
      </c>
      <c r="P65" s="32">
        <v>94631367.329584703</v>
      </c>
      <c r="Q65" s="32">
        <v>125240200.710118</v>
      </c>
      <c r="R65" s="32">
        <v>122948742.82340001</v>
      </c>
      <c r="S65" s="32">
        <v>-3049.3828021107201</v>
      </c>
      <c r="T65" s="32">
        <v>125240200.710118</v>
      </c>
      <c r="U65" s="32">
        <v>-422869.82503336098</v>
      </c>
      <c r="V65" s="32">
        <v>0</v>
      </c>
      <c r="W65" s="32">
        <v>7511.7015535496703</v>
      </c>
      <c r="X65" s="33">
        <v>89238062.371256307</v>
      </c>
      <c r="AB65" s="28">
        <f t="shared" si="0"/>
        <v>-415358.1234798113</v>
      </c>
    </row>
    <row r="66" spans="8:28" x14ac:dyDescent="0.35">
      <c r="H66">
        <v>59</v>
      </c>
      <c r="I66">
        <f t="shared" si="1"/>
        <v>20</v>
      </c>
      <c r="J66" s="37">
        <v>0</v>
      </c>
      <c r="K66" s="32">
        <v>73056.935083862394</v>
      </c>
      <c r="L66" s="32">
        <v>64183.116507084</v>
      </c>
      <c r="M66" s="32">
        <v>264814.06979559298</v>
      </c>
      <c r="N66" s="32">
        <v>0</v>
      </c>
      <c r="O66" s="32">
        <v>19641.186284805</v>
      </c>
      <c r="P66" s="32">
        <v>94277694.167064101</v>
      </c>
      <c r="Q66" s="32">
        <v>125320846.88635799</v>
      </c>
      <c r="R66" s="32">
        <v>123027051.52664299</v>
      </c>
      <c r="S66" s="32">
        <v>-3049.3828021107201</v>
      </c>
      <c r="T66" s="32">
        <v>125320846.88635799</v>
      </c>
      <c r="U66" s="32">
        <v>-421695.30767134501</v>
      </c>
      <c r="V66" s="32">
        <v>0</v>
      </c>
      <c r="W66" s="32">
        <v>7567.2556680779699</v>
      </c>
      <c r="X66" s="33">
        <v>88904544.523886606</v>
      </c>
      <c r="AB66" s="28">
        <f t="shared" si="0"/>
        <v>-414128.05200326705</v>
      </c>
    </row>
    <row r="67" spans="8:28" x14ac:dyDescent="0.35">
      <c r="H67">
        <v>60</v>
      </c>
      <c r="I67">
        <f t="shared" si="1"/>
        <v>20</v>
      </c>
      <c r="J67" s="37">
        <v>0</v>
      </c>
      <c r="K67" s="32">
        <v>72729.746965832499</v>
      </c>
      <c r="L67" s="32">
        <v>63718.7019754828</v>
      </c>
      <c r="M67" s="32">
        <v>264074.80604865903</v>
      </c>
      <c r="N67" s="32">
        <v>0</v>
      </c>
      <c r="O67" s="32">
        <v>19366.7323470214</v>
      </c>
      <c r="P67" s="32">
        <v>92960315.265702695</v>
      </c>
      <c r="Q67" s="32">
        <v>125729092.232228</v>
      </c>
      <c r="R67" s="32">
        <v>123428022.892985</v>
      </c>
      <c r="S67" s="32">
        <v>-3049.3828021107201</v>
      </c>
      <c r="T67" s="32">
        <v>125729092.232228</v>
      </c>
      <c r="U67" s="32">
        <v>-419889.98733699601</v>
      </c>
      <c r="V67" s="32">
        <v>0</v>
      </c>
      <c r="W67" s="32">
        <v>33913.170868862697</v>
      </c>
      <c r="X67" s="33">
        <v>87662244.591936901</v>
      </c>
      <c r="AB67" s="28">
        <f t="shared" si="0"/>
        <v>-385976.8164681333</v>
      </c>
    </row>
    <row r="68" spans="8:28" x14ac:dyDescent="0.35">
      <c r="H68">
        <v>61</v>
      </c>
      <c r="I68">
        <f t="shared" si="1"/>
        <v>21</v>
      </c>
      <c r="J68" s="37">
        <v>0</v>
      </c>
      <c r="K68" s="32">
        <v>87900.036631163806</v>
      </c>
      <c r="L68" s="32">
        <v>72899.043472987294</v>
      </c>
      <c r="M68" s="32">
        <v>292776.09794951102</v>
      </c>
      <c r="N68" s="32">
        <v>0</v>
      </c>
      <c r="O68" s="32">
        <v>19831.991583837698</v>
      </c>
      <c r="P68" s="32">
        <v>95193559.602420703</v>
      </c>
      <c r="Q68" s="32">
        <v>125216516.076709</v>
      </c>
      <c r="R68" s="32">
        <v>122956185.40087301</v>
      </c>
      <c r="S68" s="32">
        <v>-3049.3828021107201</v>
      </c>
      <c r="T68" s="32">
        <v>125216516.076709</v>
      </c>
      <c r="U68" s="32">
        <v>-473407.16963750002</v>
      </c>
      <c r="V68" s="32">
        <v>0</v>
      </c>
      <c r="W68" s="32">
        <v>337466.057908708</v>
      </c>
      <c r="X68" s="33">
        <v>90673354.431521803</v>
      </c>
      <c r="AB68" s="28">
        <f t="shared" si="0"/>
        <v>-135941.11172879202</v>
      </c>
    </row>
    <row r="69" spans="8:28" x14ac:dyDescent="0.35">
      <c r="H69">
        <v>62</v>
      </c>
      <c r="I69">
        <f t="shared" si="1"/>
        <v>21</v>
      </c>
      <c r="J69" s="37">
        <v>0</v>
      </c>
      <c r="K69" s="32">
        <v>78179.107803360705</v>
      </c>
      <c r="L69" s="32">
        <v>72444.733396452299</v>
      </c>
      <c r="M69" s="32">
        <v>292171.13837265503</v>
      </c>
      <c r="N69" s="32">
        <v>0</v>
      </c>
      <c r="O69" s="32">
        <v>19749.739381527801</v>
      </c>
      <c r="P69" s="32">
        <v>94798749.031333596</v>
      </c>
      <c r="Q69" s="32">
        <v>124725259.126839</v>
      </c>
      <c r="R69" s="32">
        <v>122478808.36654601</v>
      </c>
      <c r="S69" s="32">
        <v>-3049.3828021107201</v>
      </c>
      <c r="T69" s="32">
        <v>124725259.126839</v>
      </c>
      <c r="U69" s="32">
        <v>-462544.71895399602</v>
      </c>
      <c r="V69" s="32">
        <v>0</v>
      </c>
      <c r="W69" s="32">
        <v>7080.9758085835501</v>
      </c>
      <c r="X69" s="33">
        <v>90297287.291741401</v>
      </c>
      <c r="AB69" s="28">
        <f t="shared" si="0"/>
        <v>-455463.74314541247</v>
      </c>
    </row>
    <row r="70" spans="8:28" x14ac:dyDescent="0.35">
      <c r="H70">
        <v>63</v>
      </c>
      <c r="I70">
        <f t="shared" si="1"/>
        <v>21</v>
      </c>
      <c r="J70" s="37">
        <v>0</v>
      </c>
      <c r="K70" s="32">
        <v>82059.991779268094</v>
      </c>
      <c r="L70" s="32">
        <v>71995.6454407251</v>
      </c>
      <c r="M70" s="32">
        <v>291578.74404148199</v>
      </c>
      <c r="N70" s="32">
        <v>0</v>
      </c>
      <c r="O70" s="32">
        <v>19666.828456307001</v>
      </c>
      <c r="P70" s="32">
        <v>94400776.590273499</v>
      </c>
      <c r="Q70" s="32">
        <v>124626282.088006</v>
      </c>
      <c r="R70" s="32">
        <v>122386656.95135599</v>
      </c>
      <c r="S70" s="32">
        <v>-3049.3828021107201</v>
      </c>
      <c r="T70" s="32">
        <v>124626282.088006</v>
      </c>
      <c r="U70" s="32">
        <v>-465301.20971778198</v>
      </c>
      <c r="V70" s="32">
        <v>0</v>
      </c>
      <c r="W70" s="32">
        <v>7272.3370317784202</v>
      </c>
      <c r="X70" s="33">
        <v>89918208.457212806</v>
      </c>
      <c r="AB70" s="28">
        <f t="shared" si="0"/>
        <v>-458028.87268600357</v>
      </c>
    </row>
    <row r="71" spans="8:28" x14ac:dyDescent="0.35">
      <c r="H71">
        <v>64</v>
      </c>
      <c r="I71">
        <f t="shared" si="1"/>
        <v>22</v>
      </c>
      <c r="J71" s="37">
        <v>0</v>
      </c>
      <c r="K71" s="32">
        <v>81780.215833949696</v>
      </c>
      <c r="L71" s="32">
        <v>71547.007717564105</v>
      </c>
      <c r="M71" s="32">
        <v>290982.42236699199</v>
      </c>
      <c r="N71" s="32">
        <v>0</v>
      </c>
      <c r="O71" s="32">
        <v>19584.1695513011</v>
      </c>
      <c r="P71" s="32">
        <v>94004013.846245497</v>
      </c>
      <c r="Q71" s="32">
        <v>124605148.519054</v>
      </c>
      <c r="R71" s="32">
        <v>122371579.46372101</v>
      </c>
      <c r="S71" s="32">
        <v>-3049.3828021107201</v>
      </c>
      <c r="T71" s="32">
        <v>124605148.519054</v>
      </c>
      <c r="U71" s="32">
        <v>-463893.81546980701</v>
      </c>
      <c r="V71" s="32">
        <v>0</v>
      </c>
      <c r="W71" s="32">
        <v>7322.8723694411001</v>
      </c>
      <c r="X71" s="33">
        <v>89540281.912218407</v>
      </c>
      <c r="AB71" s="28">
        <f t="shared" si="0"/>
        <v>-456570.94310036593</v>
      </c>
    </row>
    <row r="72" spans="8:28" x14ac:dyDescent="0.35">
      <c r="H72">
        <v>65</v>
      </c>
      <c r="I72">
        <f t="shared" si="1"/>
        <v>22</v>
      </c>
      <c r="J72" s="37">
        <v>0</v>
      </c>
      <c r="K72" s="32">
        <v>81505.028962465003</v>
      </c>
      <c r="L72" s="32">
        <v>71100.674201992297</v>
      </c>
      <c r="M72" s="32">
        <v>290388.63866295503</v>
      </c>
      <c r="N72" s="32">
        <v>0</v>
      </c>
      <c r="O72" s="32">
        <v>19501.7606562644</v>
      </c>
      <c r="P72" s="32">
        <v>93608451.150069207</v>
      </c>
      <c r="Q72" s="32">
        <v>124583741.780129</v>
      </c>
      <c r="R72" s="32">
        <v>122357203.269867</v>
      </c>
      <c r="S72" s="32">
        <v>-3049.3828021107201</v>
      </c>
      <c r="T72" s="32">
        <v>124583741.780129</v>
      </c>
      <c r="U72" s="32">
        <v>-462496.10248367599</v>
      </c>
      <c r="V72" s="32">
        <v>0</v>
      </c>
      <c r="W72" s="32">
        <v>7373.8395404605499</v>
      </c>
      <c r="X72" s="33">
        <v>89163498.465537995</v>
      </c>
      <c r="AB72" s="28">
        <f t="shared" si="0"/>
        <v>-455122.26294321544</v>
      </c>
    </row>
    <row r="73" spans="8:28" x14ac:dyDescent="0.35">
      <c r="H73">
        <v>66</v>
      </c>
      <c r="I73">
        <f t="shared" si="1"/>
        <v>22</v>
      </c>
      <c r="J73" s="37">
        <v>0</v>
      </c>
      <c r="K73" s="32">
        <v>81234.974315145198</v>
      </c>
      <c r="L73" s="32">
        <v>70656.627880464599</v>
      </c>
      <c r="M73" s="32">
        <v>289797.35736742499</v>
      </c>
      <c r="N73" s="32">
        <v>0</v>
      </c>
      <c r="O73" s="32">
        <v>19419.599652476401</v>
      </c>
      <c r="P73" s="32">
        <v>93214078.331886694</v>
      </c>
      <c r="Q73" s="32">
        <v>124582260.885254</v>
      </c>
      <c r="R73" s="32">
        <v>122361211.73288301</v>
      </c>
      <c r="S73" s="32">
        <v>-3049.3828021107201</v>
      </c>
      <c r="T73" s="32">
        <v>124582260.885254</v>
      </c>
      <c r="U73" s="32">
        <v>-461108.55921551201</v>
      </c>
      <c r="V73" s="32">
        <v>0</v>
      </c>
      <c r="W73" s="32">
        <v>7425.2867707038504</v>
      </c>
      <c r="X73" s="33">
        <v>88787848.430032507</v>
      </c>
      <c r="AB73" s="28">
        <f t="shared" si="0"/>
        <v>-453683.27244480816</v>
      </c>
    </row>
    <row r="74" spans="8:28" x14ac:dyDescent="0.35">
      <c r="H74">
        <v>67</v>
      </c>
      <c r="I74">
        <f t="shared" si="1"/>
        <v>23</v>
      </c>
      <c r="J74" s="37">
        <v>0</v>
      </c>
      <c r="K74" s="32">
        <v>80967.825077007103</v>
      </c>
      <c r="L74" s="32">
        <v>70214.852476008702</v>
      </c>
      <c r="M74" s="32">
        <v>289208.535338916</v>
      </c>
      <c r="N74" s="32">
        <v>0</v>
      </c>
      <c r="O74" s="32">
        <v>19337.6849203499</v>
      </c>
      <c r="P74" s="32">
        <v>92820887.617679507</v>
      </c>
      <c r="Q74" s="32">
        <v>124622695.07186</v>
      </c>
      <c r="R74" s="32">
        <v>122393600.446918</v>
      </c>
      <c r="S74" s="32">
        <v>-3049.3828021107201</v>
      </c>
      <c r="T74" s="32">
        <v>124622695.07186</v>
      </c>
      <c r="U74" s="32">
        <v>-459728.89781228203</v>
      </c>
      <c r="V74" s="32">
        <v>0</v>
      </c>
      <c r="W74" s="32">
        <v>7477.1429420888098</v>
      </c>
      <c r="X74" s="33">
        <v>88413324.4006017</v>
      </c>
      <c r="AB74" s="28">
        <f t="shared" ref="AB74:AB137" si="2">U74+W74</f>
        <v>-452251.7548701932</v>
      </c>
    </row>
    <row r="75" spans="8:28" x14ac:dyDescent="0.35">
      <c r="H75">
        <v>68</v>
      </c>
      <c r="I75">
        <f t="shared" si="1"/>
        <v>23</v>
      </c>
      <c r="J75" s="37">
        <v>0</v>
      </c>
      <c r="K75" s="32">
        <v>80705.419653760604</v>
      </c>
      <c r="L75" s="32">
        <v>69775.331937709198</v>
      </c>
      <c r="M75" s="32">
        <v>288622.15396303998</v>
      </c>
      <c r="N75" s="32">
        <v>0</v>
      </c>
      <c r="O75" s="32">
        <v>19256.014445173001</v>
      </c>
      <c r="P75" s="32">
        <v>92428869.336830303</v>
      </c>
      <c r="Q75" s="32">
        <v>124663821.294872</v>
      </c>
      <c r="R75" s="32">
        <v>122426704.499898</v>
      </c>
      <c r="S75" s="32">
        <v>-3049.3828021107201</v>
      </c>
      <c r="T75" s="32">
        <v>124663821.294872</v>
      </c>
      <c r="U75" s="32">
        <v>-458358.91999968298</v>
      </c>
      <c r="V75" s="32">
        <v>0</v>
      </c>
      <c r="W75" s="32">
        <v>7529.4684039173799</v>
      </c>
      <c r="X75" s="33">
        <v>88039917.165554896</v>
      </c>
      <c r="AB75" s="28">
        <f t="shared" si="2"/>
        <v>-450829.4515957656</v>
      </c>
    </row>
    <row r="76" spans="8:28" x14ac:dyDescent="0.35">
      <c r="H76">
        <v>69</v>
      </c>
      <c r="I76">
        <f t="shared" ref="I76:I139" si="3">I73+1</f>
        <v>23</v>
      </c>
      <c r="J76" s="37">
        <v>0</v>
      </c>
      <c r="K76" s="32">
        <v>80447.741637249899</v>
      </c>
      <c r="L76" s="32">
        <v>69338.049548597905</v>
      </c>
      <c r="M76" s="32">
        <v>288038.17523053801</v>
      </c>
      <c r="N76" s="32">
        <v>0</v>
      </c>
      <c r="O76" s="32">
        <v>19174.586226813801</v>
      </c>
      <c r="P76" s="32">
        <v>92038013.888706297</v>
      </c>
      <c r="Q76" s="32">
        <v>124704150.68111099</v>
      </c>
      <c r="R76" s="32">
        <v>122459057.726491</v>
      </c>
      <c r="S76" s="32">
        <v>-3049.3828021107201</v>
      </c>
      <c r="T76" s="32">
        <v>124704150.68111099</v>
      </c>
      <c r="U76" s="32">
        <v>-456998.55264319998</v>
      </c>
      <c r="V76" s="32">
        <v>0</v>
      </c>
      <c r="W76" s="32">
        <v>7582.2640454049797</v>
      </c>
      <c r="X76" s="33">
        <v>87667617.579841405</v>
      </c>
      <c r="AB76" s="28">
        <f t="shared" si="2"/>
        <v>-449416.28859779501</v>
      </c>
    </row>
    <row r="77" spans="8:28" x14ac:dyDescent="0.35">
      <c r="H77">
        <v>70</v>
      </c>
      <c r="I77">
        <f t="shared" si="3"/>
        <v>24</v>
      </c>
      <c r="J77" s="37">
        <v>0</v>
      </c>
      <c r="K77" s="32">
        <v>80195.226857290399</v>
      </c>
      <c r="L77" s="32">
        <v>68902.989565703101</v>
      </c>
      <c r="M77" s="32">
        <v>287456.55967944203</v>
      </c>
      <c r="N77" s="32">
        <v>0</v>
      </c>
      <c r="O77" s="32">
        <v>19093.398180813001</v>
      </c>
      <c r="P77" s="32">
        <v>91648311.267902598</v>
      </c>
      <c r="Q77" s="32">
        <v>124745256.84972</v>
      </c>
      <c r="R77" s="32">
        <v>122493016.227365</v>
      </c>
      <c r="S77" s="32">
        <v>-3049.3828021107201</v>
      </c>
      <c r="T77" s="32">
        <v>124745256.84972</v>
      </c>
      <c r="U77" s="32">
        <v>-455648.17428324802</v>
      </c>
      <c r="V77" s="32">
        <v>0</v>
      </c>
      <c r="W77" s="32">
        <v>7635.5697362760702</v>
      </c>
      <c r="X77" s="33">
        <v>87296416.112982497</v>
      </c>
      <c r="AB77" s="28">
        <f t="shared" si="2"/>
        <v>-448012.60454697197</v>
      </c>
    </row>
    <row r="78" spans="8:28" x14ac:dyDescent="0.35">
      <c r="H78">
        <v>71</v>
      </c>
      <c r="I78">
        <f t="shared" si="3"/>
        <v>24</v>
      </c>
      <c r="J78" s="37">
        <v>0</v>
      </c>
      <c r="K78" s="32">
        <v>79944.938422309904</v>
      </c>
      <c r="L78" s="32">
        <v>68470.137000987903</v>
      </c>
      <c r="M78" s="32">
        <v>286877.26365589799</v>
      </c>
      <c r="N78" s="32">
        <v>0</v>
      </c>
      <c r="O78" s="32">
        <v>19012.448877042301</v>
      </c>
      <c r="P78" s="32">
        <v>91259754.609802797</v>
      </c>
      <c r="Q78" s="32">
        <v>124785733.404741</v>
      </c>
      <c r="R78" s="32">
        <v>122526885.883899</v>
      </c>
      <c r="S78" s="32">
        <v>-3049.3828021107201</v>
      </c>
      <c r="T78" s="32">
        <v>124785733.404741</v>
      </c>
      <c r="U78" s="32">
        <v>-454304.78795623803</v>
      </c>
      <c r="V78" s="32">
        <v>0</v>
      </c>
      <c r="W78" s="32">
        <v>7689.2815514088898</v>
      </c>
      <c r="X78" s="33">
        <v>86926306.226102799</v>
      </c>
      <c r="AB78" s="28">
        <f t="shared" si="2"/>
        <v>-446615.50640482915</v>
      </c>
    </row>
    <row r="79" spans="8:28" x14ac:dyDescent="0.35">
      <c r="H79">
        <v>72</v>
      </c>
      <c r="I79">
        <f t="shared" si="3"/>
        <v>24</v>
      </c>
      <c r="J79" s="37">
        <v>0</v>
      </c>
      <c r="K79" s="32">
        <v>79568.979668245302</v>
      </c>
      <c r="L79" s="32">
        <v>67924.141244340004</v>
      </c>
      <c r="M79" s="32">
        <v>286083.35635081702</v>
      </c>
      <c r="N79" s="32">
        <v>0</v>
      </c>
      <c r="O79" s="32">
        <v>18718.240811754498</v>
      </c>
      <c r="P79" s="32">
        <v>89847555.896421596</v>
      </c>
      <c r="Q79" s="32">
        <v>125209366.89605901</v>
      </c>
      <c r="R79" s="32">
        <v>122929841.356676</v>
      </c>
      <c r="S79" s="32">
        <v>-3049.3828021107201</v>
      </c>
      <c r="T79" s="32">
        <v>125209366.89605901</v>
      </c>
      <c r="U79" s="32">
        <v>-452294.71807515703</v>
      </c>
      <c r="V79" s="32">
        <v>0</v>
      </c>
      <c r="W79" s="32">
        <v>35694.625353461597</v>
      </c>
      <c r="X79" s="33">
        <v>85581160.169799894</v>
      </c>
      <c r="AB79" s="28">
        <f t="shared" si="2"/>
        <v>-416600.09272169543</v>
      </c>
    </row>
    <row r="80" spans="8:28" x14ac:dyDescent="0.35">
      <c r="H80">
        <v>73</v>
      </c>
      <c r="I80">
        <f t="shared" si="3"/>
        <v>25</v>
      </c>
      <c r="J80" s="37">
        <v>0</v>
      </c>
      <c r="K80" s="32">
        <v>96220.353797995107</v>
      </c>
      <c r="L80" s="32">
        <v>77759.503058373593</v>
      </c>
      <c r="M80" s="32">
        <v>319110.82690434501</v>
      </c>
      <c r="N80" s="32">
        <v>0</v>
      </c>
      <c r="O80" s="32">
        <v>19157.652518458501</v>
      </c>
      <c r="P80" s="32">
        <v>91956732.088600695</v>
      </c>
      <c r="Q80" s="32">
        <v>124678767.47031499</v>
      </c>
      <c r="R80" s="32">
        <v>122454377.099874</v>
      </c>
      <c r="S80" s="32">
        <v>-3049.3828021107201</v>
      </c>
      <c r="T80" s="32">
        <v>124678767.47031499</v>
      </c>
      <c r="U80" s="32">
        <v>-512248.33627917297</v>
      </c>
      <c r="V80" s="32">
        <v>0</v>
      </c>
      <c r="W80" s="32">
        <v>327343.96610810998</v>
      </c>
      <c r="X80" s="33">
        <v>88464159.375221893</v>
      </c>
      <c r="AB80" s="28">
        <f t="shared" si="2"/>
        <v>-184904.370171063</v>
      </c>
    </row>
    <row r="81" spans="8:28" x14ac:dyDescent="0.35">
      <c r="H81">
        <v>74</v>
      </c>
      <c r="I81">
        <f t="shared" si="3"/>
        <v>25</v>
      </c>
      <c r="J81" s="37">
        <v>0</v>
      </c>
      <c r="K81" s="32">
        <v>85780.921720032406</v>
      </c>
      <c r="L81" s="32">
        <v>77215.6173307477</v>
      </c>
      <c r="M81" s="32">
        <v>318429.017439619</v>
      </c>
      <c r="N81" s="32">
        <v>0</v>
      </c>
      <c r="O81" s="32">
        <v>19067.004523418</v>
      </c>
      <c r="P81" s="32">
        <v>91521621.712406099</v>
      </c>
      <c r="Q81" s="32">
        <v>124307918.564254</v>
      </c>
      <c r="R81" s="32">
        <v>122096395.00817899</v>
      </c>
      <c r="S81" s="32">
        <v>-3049.3828021107201</v>
      </c>
      <c r="T81" s="32">
        <v>124307918.564254</v>
      </c>
      <c r="U81" s="32">
        <v>-500492.56101381697</v>
      </c>
      <c r="V81" s="32">
        <v>0</v>
      </c>
      <c r="W81" s="32">
        <v>7194.9274560173799</v>
      </c>
      <c r="X81" s="33">
        <v>88045569.160097793</v>
      </c>
      <c r="AB81" s="28">
        <f t="shared" si="2"/>
        <v>-493297.63355779962</v>
      </c>
    </row>
    <row r="82" spans="8:28" x14ac:dyDescent="0.35">
      <c r="H82">
        <v>75</v>
      </c>
      <c r="I82">
        <f t="shared" si="3"/>
        <v>25</v>
      </c>
      <c r="J82" s="37">
        <v>0</v>
      </c>
      <c r="K82" s="32">
        <v>90103.9357070736</v>
      </c>
      <c r="L82" s="32">
        <v>76678.287528280605</v>
      </c>
      <c r="M82" s="32">
        <v>317761.59464885201</v>
      </c>
      <c r="N82" s="32">
        <v>0</v>
      </c>
      <c r="O82" s="32">
        <v>18975.6393611682</v>
      </c>
      <c r="P82" s="32">
        <v>91083068.933607399</v>
      </c>
      <c r="Q82" s="32">
        <v>124133938.854242</v>
      </c>
      <c r="R82" s="32">
        <v>121932793.72239099</v>
      </c>
      <c r="S82" s="32">
        <v>-3049.3828021107201</v>
      </c>
      <c r="T82" s="32">
        <v>124133938.854242</v>
      </c>
      <c r="U82" s="32">
        <v>-503519.45724537497</v>
      </c>
      <c r="V82" s="32">
        <v>0</v>
      </c>
      <c r="W82" s="32">
        <v>7399.0721680351298</v>
      </c>
      <c r="X82" s="33">
        <v>87623667.343807802</v>
      </c>
      <c r="AB82" s="28">
        <f t="shared" si="2"/>
        <v>-496120.38507733983</v>
      </c>
    </row>
    <row r="83" spans="8:28" x14ac:dyDescent="0.35">
      <c r="H83">
        <v>76</v>
      </c>
      <c r="I83">
        <f t="shared" si="3"/>
        <v>26</v>
      </c>
      <c r="J83" s="37">
        <v>0</v>
      </c>
      <c r="K83" s="32">
        <v>89763.556196469697</v>
      </c>
      <c r="L83" s="32">
        <v>76141.552449446797</v>
      </c>
      <c r="M83" s="32">
        <v>317089.75107432698</v>
      </c>
      <c r="N83" s="32">
        <v>0</v>
      </c>
      <c r="O83" s="32">
        <v>18884.567737482801</v>
      </c>
      <c r="P83" s="32">
        <v>90645925.139917493</v>
      </c>
      <c r="Q83" s="32">
        <v>124047235.400728</v>
      </c>
      <c r="R83" s="32">
        <v>121854073.049583</v>
      </c>
      <c r="S83" s="32">
        <v>-3049.3828021107201</v>
      </c>
      <c r="T83" s="32">
        <v>124047235.400728</v>
      </c>
      <c r="U83" s="32">
        <v>-501879.42745772598</v>
      </c>
      <c r="V83" s="32">
        <v>0</v>
      </c>
      <c r="W83" s="32">
        <v>7446.8392719643198</v>
      </c>
      <c r="X83" s="33">
        <v>87203121.054112703</v>
      </c>
      <c r="AB83" s="28">
        <f t="shared" si="2"/>
        <v>-494432.58818576165</v>
      </c>
    </row>
    <row r="84" spans="8:28" x14ac:dyDescent="0.35">
      <c r="H84">
        <v>77</v>
      </c>
      <c r="I84">
        <f t="shared" si="3"/>
        <v>26</v>
      </c>
      <c r="J84" s="37">
        <v>0</v>
      </c>
      <c r="K84" s="32">
        <v>89430.835193193299</v>
      </c>
      <c r="L84" s="32">
        <v>75607.766707942399</v>
      </c>
      <c r="M84" s="32">
        <v>316420.88846718398</v>
      </c>
      <c r="N84" s="32">
        <v>0</v>
      </c>
      <c r="O84" s="32">
        <v>18793.7867696988</v>
      </c>
      <c r="P84" s="32">
        <v>90210176.494554296</v>
      </c>
      <c r="Q84" s="32">
        <v>123982447.144022</v>
      </c>
      <c r="R84" s="32">
        <v>121796654.961436</v>
      </c>
      <c r="S84" s="32">
        <v>-3049.3828021107201</v>
      </c>
      <c r="T84" s="32">
        <v>123982447.144022</v>
      </c>
      <c r="U84" s="32">
        <v>-500253.27713801799</v>
      </c>
      <c r="V84" s="32">
        <v>0</v>
      </c>
      <c r="W84" s="32">
        <v>7495.0567411457096</v>
      </c>
      <c r="X84" s="33">
        <v>86783916.979137093</v>
      </c>
      <c r="AB84" s="28">
        <f t="shared" si="2"/>
        <v>-492758.22039687226</v>
      </c>
    </row>
    <row r="85" spans="8:28" x14ac:dyDescent="0.35">
      <c r="H85">
        <v>78</v>
      </c>
      <c r="I85">
        <f t="shared" si="3"/>
        <v>26</v>
      </c>
      <c r="J85" s="37">
        <v>0</v>
      </c>
      <c r="K85" s="32">
        <v>89100.877484625307</v>
      </c>
      <c r="L85" s="32">
        <v>75076.908204597901</v>
      </c>
      <c r="M85" s="32">
        <v>315754.93484476203</v>
      </c>
      <c r="N85" s="32">
        <v>0</v>
      </c>
      <c r="O85" s="32">
        <v>18703.294653740199</v>
      </c>
      <c r="P85" s="32">
        <v>89775814.337953001</v>
      </c>
      <c r="Q85" s="32">
        <v>123919118.02440301</v>
      </c>
      <c r="R85" s="32">
        <v>121740640.382035</v>
      </c>
      <c r="S85" s="32">
        <v>-3049.3828021107201</v>
      </c>
      <c r="T85" s="32">
        <v>123919118.02440301</v>
      </c>
      <c r="U85" s="32">
        <v>-498636.01518772502</v>
      </c>
      <c r="V85" s="32">
        <v>0</v>
      </c>
      <c r="W85" s="32">
        <v>7543.6106363721901</v>
      </c>
      <c r="X85" s="33">
        <v>86366046.787803799</v>
      </c>
      <c r="AB85" s="28">
        <f t="shared" si="2"/>
        <v>-491092.40455135284</v>
      </c>
    </row>
    <row r="86" spans="8:28" x14ac:dyDescent="0.35">
      <c r="H86">
        <v>79</v>
      </c>
      <c r="I86">
        <f t="shared" si="3"/>
        <v>27</v>
      </c>
      <c r="J86" s="37">
        <v>0</v>
      </c>
      <c r="K86" s="32">
        <v>88777.061576607797</v>
      </c>
      <c r="L86" s="32">
        <v>74548.956333063194</v>
      </c>
      <c r="M86" s="32">
        <v>315091.876979111</v>
      </c>
      <c r="N86" s="32">
        <v>0</v>
      </c>
      <c r="O86" s="32">
        <v>18613.0888605818</v>
      </c>
      <c r="P86" s="32">
        <v>89342826.530792698</v>
      </c>
      <c r="Q86" s="32">
        <v>123896956.262042</v>
      </c>
      <c r="R86" s="32">
        <v>121718352.15205701</v>
      </c>
      <c r="S86" s="32">
        <v>-3049.3828021107201</v>
      </c>
      <c r="T86" s="32">
        <v>123896956.262042</v>
      </c>
      <c r="U86" s="32">
        <v>-497030.98374936398</v>
      </c>
      <c r="V86" s="32">
        <v>0</v>
      </c>
      <c r="W86" s="32">
        <v>7592.6091579466902</v>
      </c>
      <c r="X86" s="33">
        <v>85949498.801513895</v>
      </c>
      <c r="AB86" s="28">
        <f t="shared" si="2"/>
        <v>-489438.37459141726</v>
      </c>
    </row>
    <row r="87" spans="8:28" x14ac:dyDescent="0.35">
      <c r="H87">
        <v>80</v>
      </c>
      <c r="I87">
        <f t="shared" si="3"/>
        <v>27</v>
      </c>
      <c r="J87" s="37">
        <v>0</v>
      </c>
      <c r="K87" s="32">
        <v>88458.972494473506</v>
      </c>
      <c r="L87" s="32">
        <v>74023.8881162256</v>
      </c>
      <c r="M87" s="32">
        <v>314431.66436366999</v>
      </c>
      <c r="N87" s="32">
        <v>0</v>
      </c>
      <c r="O87" s="32">
        <v>18523.166965819099</v>
      </c>
      <c r="P87" s="32">
        <v>88911201.435931593</v>
      </c>
      <c r="Q87" s="32">
        <v>123891338.251113</v>
      </c>
      <c r="R87" s="32">
        <v>121705862.318846</v>
      </c>
      <c r="S87" s="32">
        <v>-3049.3828021107201</v>
      </c>
      <c r="T87" s="32">
        <v>123891338.251113</v>
      </c>
      <c r="U87" s="32">
        <v>-495437.691940188</v>
      </c>
      <c r="V87" s="32">
        <v>0</v>
      </c>
      <c r="W87" s="32">
        <v>7642.0439896155403</v>
      </c>
      <c r="X87" s="33">
        <v>85534261.824765295</v>
      </c>
      <c r="AB87" s="28">
        <f t="shared" si="2"/>
        <v>-487795.64795057249</v>
      </c>
    </row>
    <row r="88" spans="8:28" x14ac:dyDescent="0.35">
      <c r="H88">
        <v>81</v>
      </c>
      <c r="I88">
        <f t="shared" si="3"/>
        <v>27</v>
      </c>
      <c r="J88" s="37">
        <v>0</v>
      </c>
      <c r="K88" s="32">
        <v>88144.115412063606</v>
      </c>
      <c r="L88" s="32">
        <v>73501.681869773995</v>
      </c>
      <c r="M88" s="32">
        <v>313774.24598963902</v>
      </c>
      <c r="N88" s="32">
        <v>0</v>
      </c>
      <c r="O88" s="32">
        <v>18433.527099945401</v>
      </c>
      <c r="P88" s="32">
        <v>88480930.079737693</v>
      </c>
      <c r="Q88" s="32">
        <v>123885038.29809301</v>
      </c>
      <c r="R88" s="32">
        <v>121692744.012325</v>
      </c>
      <c r="S88" s="32">
        <v>-3049.3828021107201</v>
      </c>
      <c r="T88" s="32">
        <v>123885038.29809301</v>
      </c>
      <c r="U88" s="32">
        <v>-493853.57037142199</v>
      </c>
      <c r="V88" s="32">
        <v>0</v>
      </c>
      <c r="W88" s="32">
        <v>7691.8326649004603</v>
      </c>
      <c r="X88" s="33">
        <v>85120327.224247903</v>
      </c>
      <c r="AB88" s="28">
        <f t="shared" si="2"/>
        <v>-486161.73770652153</v>
      </c>
    </row>
    <row r="89" spans="8:28" x14ac:dyDescent="0.35">
      <c r="H89">
        <v>82</v>
      </c>
      <c r="I89">
        <f t="shared" si="3"/>
        <v>28</v>
      </c>
      <c r="J89" s="37">
        <v>0</v>
      </c>
      <c r="K89" s="32">
        <v>87831.857169463605</v>
      </c>
      <c r="L89" s="32">
        <v>72982.318193958403</v>
      </c>
      <c r="M89" s="32">
        <v>313119.60072362598</v>
      </c>
      <c r="N89" s="32">
        <v>0</v>
      </c>
      <c r="O89" s="32">
        <v>18344.1675384788</v>
      </c>
      <c r="P89" s="32">
        <v>88052004.184698194</v>
      </c>
      <c r="Q89" s="32">
        <v>123878978.08425701</v>
      </c>
      <c r="R89" s="32">
        <v>121679900.15299401</v>
      </c>
      <c r="S89" s="32">
        <v>-3049.3828021107201</v>
      </c>
      <c r="T89" s="32">
        <v>123878978.08425701</v>
      </c>
      <c r="U89" s="32">
        <v>-492277.94362552703</v>
      </c>
      <c r="V89" s="32">
        <v>0</v>
      </c>
      <c r="W89" s="32">
        <v>7741.97109296492</v>
      </c>
      <c r="X89" s="33">
        <v>84707687.036439195</v>
      </c>
      <c r="AB89" s="28">
        <f t="shared" si="2"/>
        <v>-484535.9725325621</v>
      </c>
    </row>
    <row r="90" spans="8:28" x14ac:dyDescent="0.35">
      <c r="H90">
        <v>83</v>
      </c>
      <c r="I90">
        <f t="shared" si="3"/>
        <v>28</v>
      </c>
      <c r="J90" s="37">
        <v>0</v>
      </c>
      <c r="K90" s="32">
        <v>87527.847788721803</v>
      </c>
      <c r="L90" s="32">
        <v>72465.775492582703</v>
      </c>
      <c r="M90" s="32">
        <v>312467.71528639301</v>
      </c>
      <c r="N90" s="32">
        <v>0</v>
      </c>
      <c r="O90" s="32">
        <v>18255.085340317</v>
      </c>
      <c r="P90" s="32">
        <v>87624409.633521393</v>
      </c>
      <c r="Q90" s="32">
        <v>123872574.542928</v>
      </c>
      <c r="R90" s="32">
        <v>121666758.012005</v>
      </c>
      <c r="S90" s="32">
        <v>-3049.3828021107201</v>
      </c>
      <c r="T90" s="32">
        <v>123872574.542928</v>
      </c>
      <c r="U90" s="32">
        <v>-490716.42390801501</v>
      </c>
      <c r="V90" s="32">
        <v>0</v>
      </c>
      <c r="W90" s="32">
        <v>7792.6430165532702</v>
      </c>
      <c r="X90" s="33">
        <v>84296327.679953694</v>
      </c>
      <c r="AB90" s="28">
        <f t="shared" si="2"/>
        <v>-482923.78089146176</v>
      </c>
    </row>
    <row r="91" spans="8:28" x14ac:dyDescent="0.35">
      <c r="H91">
        <v>84</v>
      </c>
      <c r="I91">
        <f t="shared" si="3"/>
        <v>28</v>
      </c>
      <c r="J91" s="37">
        <v>0</v>
      </c>
      <c r="K91" s="32">
        <v>87078.972488216998</v>
      </c>
      <c r="L91" s="32">
        <v>71823.052885231693</v>
      </c>
      <c r="M91" s="32">
        <v>311605.82921255199</v>
      </c>
      <c r="N91" s="32">
        <v>0</v>
      </c>
      <c r="O91" s="32">
        <v>17939.710225717499</v>
      </c>
      <c r="P91" s="32">
        <v>86110609.083443895</v>
      </c>
      <c r="Q91" s="32">
        <v>124307528.908591</v>
      </c>
      <c r="R91" s="32">
        <v>122077131.996041</v>
      </c>
      <c r="S91" s="32">
        <v>-3049.3828021107201</v>
      </c>
      <c r="T91" s="32">
        <v>124307528.908591</v>
      </c>
      <c r="U91" s="32">
        <v>-488447.56481171801</v>
      </c>
      <c r="V91" s="32">
        <v>0</v>
      </c>
      <c r="W91" s="32">
        <v>37538.279751503796</v>
      </c>
      <c r="X91" s="33">
        <v>82840015.588078305</v>
      </c>
      <c r="AB91" s="28">
        <f t="shared" si="2"/>
        <v>-450909.28506021423</v>
      </c>
    </row>
    <row r="92" spans="8:28" x14ac:dyDescent="0.35">
      <c r="H92">
        <v>85</v>
      </c>
      <c r="I92">
        <f t="shared" si="3"/>
        <v>29</v>
      </c>
      <c r="J92" s="37">
        <v>0</v>
      </c>
      <c r="K92" s="32">
        <v>105228.494085951</v>
      </c>
      <c r="L92" s="32">
        <v>82498.623823048896</v>
      </c>
      <c r="M92" s="32">
        <v>349528.834355178</v>
      </c>
      <c r="N92" s="32">
        <v>0</v>
      </c>
      <c r="O92" s="32">
        <v>18348.459627232201</v>
      </c>
      <c r="P92" s="32">
        <v>88072606.210714296</v>
      </c>
      <c r="Q92" s="32">
        <v>123709906.491053</v>
      </c>
      <c r="R92" s="32">
        <v>121531984.304028</v>
      </c>
      <c r="S92" s="32">
        <v>-3049.3828021107201</v>
      </c>
      <c r="T92" s="32">
        <v>123709906.491053</v>
      </c>
      <c r="U92" s="32">
        <v>-555604.41189141001</v>
      </c>
      <c r="V92" s="32">
        <v>0</v>
      </c>
      <c r="W92" s="32">
        <v>314946.71000968001</v>
      </c>
      <c r="X92" s="33">
        <v>85564339.938316807</v>
      </c>
      <c r="AB92" s="28">
        <f t="shared" si="2"/>
        <v>-240657.70188173</v>
      </c>
    </row>
    <row r="93" spans="8:28" x14ac:dyDescent="0.35">
      <c r="H93">
        <v>86</v>
      </c>
      <c r="I93">
        <f t="shared" si="3"/>
        <v>29</v>
      </c>
      <c r="J93" s="37">
        <v>0</v>
      </c>
      <c r="K93" s="32">
        <v>94025.2970934193</v>
      </c>
      <c r="L93" s="32">
        <v>81843.757253693097</v>
      </c>
      <c r="M93" s="32">
        <v>348748.20521185698</v>
      </c>
      <c r="N93" s="32">
        <v>0</v>
      </c>
      <c r="O93" s="32">
        <v>18248.420945997899</v>
      </c>
      <c r="P93" s="32">
        <v>87592420.540789798</v>
      </c>
      <c r="Q93" s="32">
        <v>123152030.51468</v>
      </c>
      <c r="R93" s="32">
        <v>120991492.32705</v>
      </c>
      <c r="S93" s="32">
        <v>-3049.3828021107201</v>
      </c>
      <c r="T93" s="32">
        <v>123152030.51468</v>
      </c>
      <c r="U93" s="32">
        <v>-542865.68050496804</v>
      </c>
      <c r="V93" s="32">
        <v>0</v>
      </c>
      <c r="W93" s="32">
        <v>7296.2995451836696</v>
      </c>
      <c r="X93" s="33">
        <v>85097822.883901596</v>
      </c>
      <c r="AB93" s="28">
        <f t="shared" si="2"/>
        <v>-535569.38095978438</v>
      </c>
    </row>
    <row r="94" spans="8:28" x14ac:dyDescent="0.35">
      <c r="H94">
        <v>87</v>
      </c>
      <c r="I94">
        <f t="shared" si="3"/>
        <v>29</v>
      </c>
      <c r="J94" s="37">
        <v>0</v>
      </c>
      <c r="K94" s="32">
        <v>98818.754142692298</v>
      </c>
      <c r="L94" s="32">
        <v>81197.187631373497</v>
      </c>
      <c r="M94" s="32">
        <v>347984.18221487198</v>
      </c>
      <c r="N94" s="32">
        <v>0</v>
      </c>
      <c r="O94" s="32">
        <v>18147.610502951</v>
      </c>
      <c r="P94" s="32">
        <v>87108530.414164707</v>
      </c>
      <c r="Q94" s="32">
        <v>122831699.977874</v>
      </c>
      <c r="R94" s="32">
        <v>120684836.720597</v>
      </c>
      <c r="S94" s="32">
        <v>-3049.3828021107201</v>
      </c>
      <c r="T94" s="32">
        <v>122831699.977874</v>
      </c>
      <c r="U94" s="32">
        <v>-546147.73449188902</v>
      </c>
      <c r="V94" s="32">
        <v>0</v>
      </c>
      <c r="W94" s="32">
        <v>7513.3707211459196</v>
      </c>
      <c r="X94" s="33">
        <v>84627706.952125102</v>
      </c>
      <c r="AB94" s="28">
        <f t="shared" si="2"/>
        <v>-538634.36377074313</v>
      </c>
    </row>
    <row r="95" spans="8:28" x14ac:dyDescent="0.35">
      <c r="H95">
        <v>88</v>
      </c>
      <c r="I95">
        <f t="shared" si="3"/>
        <v>30</v>
      </c>
      <c r="J95" s="37">
        <v>0</v>
      </c>
      <c r="K95" s="32">
        <v>98399.1614461399</v>
      </c>
      <c r="L95" s="32">
        <v>80551.452481537301</v>
      </c>
      <c r="M95" s="32">
        <v>347215.157708649</v>
      </c>
      <c r="N95" s="32">
        <v>0</v>
      </c>
      <c r="O95" s="32">
        <v>18047.147080640199</v>
      </c>
      <c r="P95" s="32">
        <v>86626305.9870729</v>
      </c>
      <c r="Q95" s="32">
        <v>122612465.771602</v>
      </c>
      <c r="R95" s="32">
        <v>120477544.29887199</v>
      </c>
      <c r="S95" s="32">
        <v>-3049.3828021107201</v>
      </c>
      <c r="T95" s="32">
        <v>122612465.771602</v>
      </c>
      <c r="U95" s="32">
        <v>-544212.91871696699</v>
      </c>
      <c r="V95" s="32">
        <v>0</v>
      </c>
      <c r="W95" s="32">
        <v>7557.2099099278003</v>
      </c>
      <c r="X95" s="33">
        <v>84159209.358947098</v>
      </c>
      <c r="AB95" s="28">
        <f t="shared" si="2"/>
        <v>-536655.70880703919</v>
      </c>
    </row>
    <row r="96" spans="8:28" x14ac:dyDescent="0.35">
      <c r="H96">
        <v>89</v>
      </c>
      <c r="I96">
        <f t="shared" si="3"/>
        <v>30</v>
      </c>
      <c r="J96" s="37">
        <v>0</v>
      </c>
      <c r="K96" s="32">
        <v>97983.611490367606</v>
      </c>
      <c r="L96" s="32">
        <v>79909.5483691478</v>
      </c>
      <c r="M96" s="32">
        <v>346449.69383112399</v>
      </c>
      <c r="N96" s="32">
        <v>0</v>
      </c>
      <c r="O96" s="32">
        <v>17947.028297078701</v>
      </c>
      <c r="P96" s="32">
        <v>86145735.825977698</v>
      </c>
      <c r="Q96" s="32">
        <v>122394725.942637</v>
      </c>
      <c r="R96" s="32">
        <v>120271631.8361</v>
      </c>
      <c r="S96" s="32">
        <v>-3049.3828021107201</v>
      </c>
      <c r="T96" s="32">
        <v>122394725.942637</v>
      </c>
      <c r="U96" s="32">
        <v>-542289.88198771805</v>
      </c>
      <c r="V96" s="32">
        <v>0</v>
      </c>
      <c r="W96" s="32">
        <v>7601.32615243498</v>
      </c>
      <c r="X96" s="33">
        <v>83692318.995680302</v>
      </c>
      <c r="AB96" s="28">
        <f t="shared" si="2"/>
        <v>-534688.55583528313</v>
      </c>
    </row>
    <row r="97" spans="8:28" x14ac:dyDescent="0.35">
      <c r="H97">
        <v>90</v>
      </c>
      <c r="I97">
        <f t="shared" si="3"/>
        <v>30</v>
      </c>
      <c r="J97" s="37">
        <v>0</v>
      </c>
      <c r="K97" s="32">
        <v>97573.004458290496</v>
      </c>
      <c r="L97" s="32">
        <v>79271.446233990195</v>
      </c>
      <c r="M97" s="32">
        <v>345687.76567291899</v>
      </c>
      <c r="N97" s="32">
        <v>0</v>
      </c>
      <c r="O97" s="32">
        <v>17847.251587761901</v>
      </c>
      <c r="P97" s="32">
        <v>85666807.621257097</v>
      </c>
      <c r="Q97" s="32">
        <v>122262020.201776</v>
      </c>
      <c r="R97" s="32">
        <v>120148335.389128</v>
      </c>
      <c r="S97" s="32">
        <v>-3049.3828021107201</v>
      </c>
      <c r="T97" s="32">
        <v>122262020.201776</v>
      </c>
      <c r="U97" s="32">
        <v>-540379.46795296099</v>
      </c>
      <c r="V97" s="32">
        <v>0</v>
      </c>
      <c r="W97" s="32">
        <v>7645.7391104676899</v>
      </c>
      <c r="X97" s="33">
        <v>83227023.902687207</v>
      </c>
      <c r="AB97" s="28">
        <f t="shared" si="2"/>
        <v>-532733.72884249326</v>
      </c>
    </row>
    <row r="98" spans="8:28" x14ac:dyDescent="0.35">
      <c r="H98">
        <v>91</v>
      </c>
      <c r="I98">
        <f t="shared" si="3"/>
        <v>31</v>
      </c>
      <c r="J98" s="37">
        <v>0</v>
      </c>
      <c r="K98" s="32">
        <v>97172.620505750398</v>
      </c>
      <c r="L98" s="32">
        <v>78637.115088628503</v>
      </c>
      <c r="M98" s="32">
        <v>344929.33835562703</v>
      </c>
      <c r="N98" s="32">
        <v>0</v>
      </c>
      <c r="O98" s="32">
        <v>17747.8132687219</v>
      </c>
      <c r="P98" s="32">
        <v>85189503.689864993</v>
      </c>
      <c r="Q98" s="32">
        <v>122165227.800253</v>
      </c>
      <c r="R98" s="32">
        <v>120054743.87925901</v>
      </c>
      <c r="S98" s="32">
        <v>-3049.3828021107201</v>
      </c>
      <c r="T98" s="32">
        <v>122165227.800253</v>
      </c>
      <c r="U98" s="32">
        <v>-538486.88721872703</v>
      </c>
      <c r="V98" s="32">
        <v>0</v>
      </c>
      <c r="W98" s="32">
        <v>7690.6632814463801</v>
      </c>
      <c r="X98" s="33">
        <v>82763306.900054604</v>
      </c>
      <c r="AB98" s="28">
        <f t="shared" si="2"/>
        <v>-530796.22393728071</v>
      </c>
    </row>
    <row r="99" spans="8:28" x14ac:dyDescent="0.35">
      <c r="H99">
        <v>92</v>
      </c>
      <c r="I99">
        <f t="shared" si="3"/>
        <v>31</v>
      </c>
      <c r="J99" s="37">
        <v>0</v>
      </c>
      <c r="K99" s="32">
        <v>96776.3682730328</v>
      </c>
      <c r="L99" s="32">
        <v>78006.524500163607</v>
      </c>
      <c r="M99" s="32">
        <v>344174.31476437399</v>
      </c>
      <c r="N99" s="32">
        <v>0</v>
      </c>
      <c r="O99" s="32">
        <v>17648.710988264302</v>
      </c>
      <c r="P99" s="32">
        <v>84713812.743668407</v>
      </c>
      <c r="Q99" s="32">
        <v>122092813.476555</v>
      </c>
      <c r="R99" s="32">
        <v>119974876.77809399</v>
      </c>
      <c r="S99" s="32">
        <v>-3049.3828021107201</v>
      </c>
      <c r="T99" s="32">
        <v>122092813.476555</v>
      </c>
      <c r="U99" s="32">
        <v>-536605.91852583399</v>
      </c>
      <c r="V99" s="32">
        <v>0</v>
      </c>
      <c r="W99" s="32">
        <v>7735.8907031364197</v>
      </c>
      <c r="X99" s="33">
        <v>82301157.020534098</v>
      </c>
      <c r="AB99" s="28">
        <f t="shared" si="2"/>
        <v>-528870.02782269754</v>
      </c>
    </row>
    <row r="100" spans="8:28" x14ac:dyDescent="0.35">
      <c r="H100">
        <v>93</v>
      </c>
      <c r="I100">
        <f t="shared" si="3"/>
        <v>31</v>
      </c>
      <c r="J100" s="37">
        <v>0</v>
      </c>
      <c r="K100" s="32">
        <v>96389.176216530293</v>
      </c>
      <c r="L100" s="32">
        <v>77379.646013034697</v>
      </c>
      <c r="M100" s="32">
        <v>343422.66775480501</v>
      </c>
      <c r="N100" s="32">
        <v>0</v>
      </c>
      <c r="O100" s="32">
        <v>17549.941348844699</v>
      </c>
      <c r="P100" s="32">
        <v>84239718.474454507</v>
      </c>
      <c r="Q100" s="32">
        <v>122023426.30072901</v>
      </c>
      <c r="R100" s="32">
        <v>119896086.43447401</v>
      </c>
      <c r="S100" s="32">
        <v>-3049.3828021107201</v>
      </c>
      <c r="T100" s="32">
        <v>122023426.30072901</v>
      </c>
      <c r="U100" s="32">
        <v>-534741.43133321498</v>
      </c>
      <c r="V100" s="32">
        <v>0</v>
      </c>
      <c r="W100" s="32">
        <v>7781.5534547945999</v>
      </c>
      <c r="X100" s="33">
        <v>81840558.419875905</v>
      </c>
      <c r="AB100" s="28">
        <f t="shared" si="2"/>
        <v>-526959.8778784204</v>
      </c>
    </row>
    <row r="101" spans="8:28" x14ac:dyDescent="0.35">
      <c r="H101">
        <v>94</v>
      </c>
      <c r="I101">
        <f t="shared" si="3"/>
        <v>32</v>
      </c>
      <c r="J101" s="37">
        <v>0</v>
      </c>
      <c r="K101" s="32">
        <v>96007.591313664801</v>
      </c>
      <c r="L101" s="32">
        <v>76756.448458521598</v>
      </c>
      <c r="M101" s="32">
        <v>342674.31506682403</v>
      </c>
      <c r="N101" s="32">
        <v>0</v>
      </c>
      <c r="O101" s="32">
        <v>17451.501715872899</v>
      </c>
      <c r="P101" s="32">
        <v>83767208.236189798</v>
      </c>
      <c r="Q101" s="32">
        <v>121955197.93221501</v>
      </c>
      <c r="R101" s="32">
        <v>119818309.804951</v>
      </c>
      <c r="S101" s="32">
        <v>-3049.3828021107201</v>
      </c>
      <c r="T101" s="32">
        <v>121955197.93221501</v>
      </c>
      <c r="U101" s="32">
        <v>-532889.85655488295</v>
      </c>
      <c r="V101" s="32">
        <v>0</v>
      </c>
      <c r="W101" s="32">
        <v>7827.5782900352297</v>
      </c>
      <c r="X101" s="33">
        <v>81381498.8113956</v>
      </c>
      <c r="AB101" s="28">
        <f t="shared" si="2"/>
        <v>-525062.2782648477</v>
      </c>
    </row>
    <row r="102" spans="8:28" x14ac:dyDescent="0.35">
      <c r="H102">
        <v>95</v>
      </c>
      <c r="I102">
        <f t="shared" si="3"/>
        <v>32</v>
      </c>
      <c r="J102" s="37">
        <v>0</v>
      </c>
      <c r="K102" s="32">
        <v>95631.332918369095</v>
      </c>
      <c r="L102" s="32">
        <v>76136.901368833802</v>
      </c>
      <c r="M102" s="32">
        <v>341929.20928841899</v>
      </c>
      <c r="N102" s="32">
        <v>0</v>
      </c>
      <c r="O102" s="32">
        <v>17353.389530577198</v>
      </c>
      <c r="P102" s="32">
        <v>83296269.746770501</v>
      </c>
      <c r="Q102" s="32">
        <v>121886103.958193</v>
      </c>
      <c r="R102" s="32">
        <v>119746244.83025201</v>
      </c>
      <c r="S102" s="32">
        <v>-3049.3828021107201</v>
      </c>
      <c r="T102" s="32">
        <v>121886103.958193</v>
      </c>
      <c r="U102" s="32">
        <v>-531050.83310619905</v>
      </c>
      <c r="V102" s="32">
        <v>0</v>
      </c>
      <c r="W102" s="32">
        <v>7873.93433245714</v>
      </c>
      <c r="X102" s="33">
        <v>80923966.261901006</v>
      </c>
      <c r="AB102" s="28">
        <f t="shared" si="2"/>
        <v>-523176.89877374191</v>
      </c>
    </row>
    <row r="103" spans="8:28" x14ac:dyDescent="0.35">
      <c r="H103">
        <v>96</v>
      </c>
      <c r="I103">
        <f t="shared" si="3"/>
        <v>32</v>
      </c>
      <c r="J103" s="37">
        <v>0</v>
      </c>
      <c r="K103" s="32">
        <v>95092.613829931201</v>
      </c>
      <c r="L103" s="32">
        <v>75376.541898083902</v>
      </c>
      <c r="M103" s="32">
        <v>340980.13270113402</v>
      </c>
      <c r="N103" s="32">
        <v>0</v>
      </c>
      <c r="O103" s="32">
        <v>17015.501940291699</v>
      </c>
      <c r="P103" s="32">
        <v>81674409.313400403</v>
      </c>
      <c r="Q103" s="32">
        <v>122471636.812831</v>
      </c>
      <c r="R103" s="32">
        <v>120313462.14416</v>
      </c>
      <c r="S103" s="32">
        <v>-3049.3828021107201</v>
      </c>
      <c r="T103" s="32">
        <v>122471636.812831</v>
      </c>
      <c r="U103" s="32">
        <v>-528464.79036944103</v>
      </c>
      <c r="V103" s="32">
        <v>0</v>
      </c>
      <c r="W103" s="32">
        <v>39433.064645152801</v>
      </c>
      <c r="X103" s="33">
        <v>79348287.759438202</v>
      </c>
      <c r="AB103" s="28">
        <f t="shared" si="2"/>
        <v>-489031.72572428826</v>
      </c>
    </row>
    <row r="104" spans="8:28" x14ac:dyDescent="0.35">
      <c r="H104">
        <v>97</v>
      </c>
      <c r="I104">
        <f t="shared" si="3"/>
        <v>33</v>
      </c>
      <c r="J104" s="37">
        <v>0</v>
      </c>
      <c r="K104" s="32">
        <v>112758.549001134</v>
      </c>
      <c r="L104" s="32">
        <v>86384.223019198398</v>
      </c>
      <c r="M104" s="32">
        <v>397630.934271431</v>
      </c>
      <c r="N104" s="32">
        <v>0</v>
      </c>
      <c r="O104" s="32">
        <v>17385.987612317</v>
      </c>
      <c r="P104" s="32">
        <v>83452740.5391213</v>
      </c>
      <c r="Q104" s="32">
        <v>121871906.858574</v>
      </c>
      <c r="R104" s="32">
        <v>119768409.899331</v>
      </c>
      <c r="S104" s="32">
        <v>-3049.3828021107201</v>
      </c>
      <c r="T104" s="32">
        <v>121871906.858574</v>
      </c>
      <c r="U104" s="32">
        <v>-614159.69390407996</v>
      </c>
      <c r="V104" s="32">
        <v>0</v>
      </c>
      <c r="W104" s="32">
        <v>299851.15225973399</v>
      </c>
      <c r="X104" s="33">
        <v>81868561.829678893</v>
      </c>
      <c r="AB104" s="28">
        <f t="shared" si="2"/>
        <v>-314308.54164434597</v>
      </c>
    </row>
    <row r="105" spans="8:28" x14ac:dyDescent="0.35">
      <c r="H105">
        <v>98</v>
      </c>
      <c r="I105">
        <f t="shared" si="3"/>
        <v>33</v>
      </c>
      <c r="J105" s="37">
        <v>0</v>
      </c>
      <c r="K105" s="32">
        <v>100970.425958348</v>
      </c>
      <c r="L105" s="32">
        <v>85592.502798637899</v>
      </c>
      <c r="M105" s="32">
        <v>396718.873998789</v>
      </c>
      <c r="N105" s="32">
        <v>0</v>
      </c>
      <c r="O105" s="32">
        <v>17273.289784068402</v>
      </c>
      <c r="P105" s="32">
        <v>82911790.963528201</v>
      </c>
      <c r="Q105" s="32">
        <v>121173946.750834</v>
      </c>
      <c r="R105" s="32">
        <v>119089184.790866</v>
      </c>
      <c r="S105" s="32">
        <v>-3049.3828021107201</v>
      </c>
      <c r="T105" s="32">
        <v>121173946.750834</v>
      </c>
      <c r="U105" s="32">
        <v>-600555.09253984306</v>
      </c>
      <c r="V105" s="32">
        <v>0</v>
      </c>
      <c r="W105" s="32">
        <v>7236.2566386721901</v>
      </c>
      <c r="X105" s="33">
        <v>81337874.817534402</v>
      </c>
      <c r="AB105" s="28">
        <f t="shared" si="2"/>
        <v>-593318.83590117085</v>
      </c>
    </row>
    <row r="106" spans="8:28" x14ac:dyDescent="0.35">
      <c r="H106">
        <v>99</v>
      </c>
      <c r="I106">
        <f t="shared" si="3"/>
        <v>33</v>
      </c>
      <c r="J106" s="37">
        <v>0</v>
      </c>
      <c r="K106" s="32">
        <v>106105.243530489</v>
      </c>
      <c r="L106" s="32">
        <v>84811.268104622795</v>
      </c>
      <c r="M106" s="32">
        <v>395826.97800026502</v>
      </c>
      <c r="N106" s="32">
        <v>0</v>
      </c>
      <c r="O106" s="32">
        <v>17159.804581107299</v>
      </c>
      <c r="P106" s="32">
        <v>82367061.989315093</v>
      </c>
      <c r="Q106" s="32">
        <v>120690027.297451</v>
      </c>
      <c r="R106" s="32">
        <v>118620330.006606</v>
      </c>
      <c r="S106" s="32">
        <v>-3049.3828021107201</v>
      </c>
      <c r="T106" s="32">
        <v>120690027.297451</v>
      </c>
      <c r="U106" s="32">
        <v>-603903.29421648302</v>
      </c>
      <c r="V106" s="32">
        <v>0</v>
      </c>
      <c r="W106" s="32">
        <v>7460.0026881719596</v>
      </c>
      <c r="X106" s="33">
        <v>80803480.231078997</v>
      </c>
      <c r="AB106" s="28">
        <f t="shared" si="2"/>
        <v>-596443.29152831109</v>
      </c>
    </row>
    <row r="107" spans="8:28" x14ac:dyDescent="0.35">
      <c r="H107">
        <v>100</v>
      </c>
      <c r="I107">
        <f t="shared" si="3"/>
        <v>34</v>
      </c>
      <c r="J107" s="37">
        <v>0</v>
      </c>
      <c r="K107" s="32">
        <v>105558.497153498</v>
      </c>
      <c r="L107" s="32">
        <v>84031.317568886006</v>
      </c>
      <c r="M107" s="32">
        <v>394929.359564104</v>
      </c>
      <c r="N107" s="32">
        <v>0</v>
      </c>
      <c r="O107" s="32">
        <v>17046.7395386303</v>
      </c>
      <c r="P107" s="32">
        <v>81824349.785425603</v>
      </c>
      <c r="Q107" s="32">
        <v>120411128.96821199</v>
      </c>
      <c r="R107" s="32">
        <v>118353435.463264</v>
      </c>
      <c r="S107" s="32">
        <v>-3049.3828021107201</v>
      </c>
      <c r="T107" s="32">
        <v>120411128.96821199</v>
      </c>
      <c r="U107" s="32">
        <v>-601565.91382511798</v>
      </c>
      <c r="V107" s="32">
        <v>0</v>
      </c>
      <c r="W107" s="32">
        <v>7496.5147708741297</v>
      </c>
      <c r="X107" s="33">
        <v>80271064.213953093</v>
      </c>
      <c r="AB107" s="28">
        <f t="shared" si="2"/>
        <v>-594069.39905424381</v>
      </c>
    </row>
    <row r="108" spans="8:28" x14ac:dyDescent="0.35">
      <c r="H108">
        <v>101</v>
      </c>
      <c r="I108">
        <f t="shared" si="3"/>
        <v>34</v>
      </c>
      <c r="J108" s="37">
        <v>0</v>
      </c>
      <c r="K108" s="32">
        <v>105020.060433989</v>
      </c>
      <c r="L108" s="32">
        <v>83256.396876758401</v>
      </c>
      <c r="M108" s="32">
        <v>394036.25204951898</v>
      </c>
      <c r="N108" s="32">
        <v>0</v>
      </c>
      <c r="O108" s="32">
        <v>16934.0909505934</v>
      </c>
      <c r="P108" s="32">
        <v>81283636.562848106</v>
      </c>
      <c r="Q108" s="32">
        <v>120131351.891922</v>
      </c>
      <c r="R108" s="32">
        <v>118085628.88841701</v>
      </c>
      <c r="S108" s="32">
        <v>-3049.3828021107201</v>
      </c>
      <c r="T108" s="32">
        <v>120131351.891922</v>
      </c>
      <c r="U108" s="32">
        <v>-599246.80031086004</v>
      </c>
      <c r="V108" s="32">
        <v>0</v>
      </c>
      <c r="W108" s="32">
        <v>7533.2939327758904</v>
      </c>
      <c r="X108" s="33">
        <v>79740609.314151496</v>
      </c>
      <c r="AB108" s="28">
        <f t="shared" si="2"/>
        <v>-591713.50637808419</v>
      </c>
    </row>
    <row r="109" spans="8:28" x14ac:dyDescent="0.35">
      <c r="H109">
        <v>102</v>
      </c>
      <c r="I109">
        <f t="shared" si="3"/>
        <v>34</v>
      </c>
      <c r="J109" s="37">
        <v>0</v>
      </c>
      <c r="K109" s="32">
        <v>104493.14920765899</v>
      </c>
      <c r="L109" s="32">
        <v>82486.464388709501</v>
      </c>
      <c r="M109" s="32">
        <v>393147.59342282801</v>
      </c>
      <c r="N109" s="32">
        <v>0</v>
      </c>
      <c r="O109" s="32">
        <v>16821.8544484099</v>
      </c>
      <c r="P109" s="32">
        <v>80744901.352367505</v>
      </c>
      <c r="Q109" s="32">
        <v>119876452.489319</v>
      </c>
      <c r="R109" s="32">
        <v>117841925.170202</v>
      </c>
      <c r="S109" s="32">
        <v>-3049.3828021107201</v>
      </c>
      <c r="T109" s="32">
        <v>119876452.489319</v>
      </c>
      <c r="U109" s="32">
        <v>-596949.06146760599</v>
      </c>
      <c r="V109" s="32">
        <v>0</v>
      </c>
      <c r="W109" s="32">
        <v>7570.4526470943101</v>
      </c>
      <c r="X109" s="33">
        <v>79212094.959897995</v>
      </c>
      <c r="AB109" s="28">
        <f t="shared" si="2"/>
        <v>-589378.60882051173</v>
      </c>
    </row>
    <row r="110" spans="8:28" x14ac:dyDescent="0.35">
      <c r="H110">
        <v>103</v>
      </c>
      <c r="I110">
        <f t="shared" si="3"/>
        <v>35</v>
      </c>
      <c r="J110" s="37">
        <v>0</v>
      </c>
      <c r="K110" s="32">
        <v>103971.48704727599</v>
      </c>
      <c r="L110" s="32">
        <v>81721.478742831096</v>
      </c>
      <c r="M110" s="32">
        <v>392263.28540288197</v>
      </c>
      <c r="N110" s="32">
        <v>0</v>
      </c>
      <c r="O110" s="32">
        <v>16710.027024250299</v>
      </c>
      <c r="P110" s="32">
        <v>80208129.716401607</v>
      </c>
      <c r="Q110" s="32">
        <v>119700025.693767</v>
      </c>
      <c r="R110" s="32">
        <v>117673925.50510199</v>
      </c>
      <c r="S110" s="32">
        <v>-3049.3828021107201</v>
      </c>
      <c r="T110" s="32">
        <v>119700025.693767</v>
      </c>
      <c r="U110" s="32">
        <v>-594666.27821723896</v>
      </c>
      <c r="V110" s="32">
        <v>0</v>
      </c>
      <c r="W110" s="32">
        <v>7607.8120152356496</v>
      </c>
      <c r="X110" s="33">
        <v>78685506.986956194</v>
      </c>
      <c r="AB110" s="28">
        <f t="shared" si="2"/>
        <v>-587058.4662020033</v>
      </c>
    </row>
    <row r="111" spans="8:28" x14ac:dyDescent="0.35">
      <c r="H111">
        <v>104</v>
      </c>
      <c r="I111">
        <f t="shared" si="3"/>
        <v>35</v>
      </c>
      <c r="J111" s="37">
        <v>0</v>
      </c>
      <c r="K111" s="32">
        <v>103457.701394954</v>
      </c>
      <c r="L111" s="32">
        <v>80961.395536404394</v>
      </c>
      <c r="M111" s="32">
        <v>391383.297620358</v>
      </c>
      <c r="N111" s="32">
        <v>0</v>
      </c>
      <c r="O111" s="32">
        <v>16598.605127185401</v>
      </c>
      <c r="P111" s="32">
        <v>79673304.610490099</v>
      </c>
      <c r="Q111" s="32">
        <v>119551345.091766</v>
      </c>
      <c r="R111" s="32">
        <v>117521027.947549</v>
      </c>
      <c r="S111" s="32">
        <v>-3049.3828021107201</v>
      </c>
      <c r="T111" s="32">
        <v>119551345.091766</v>
      </c>
      <c r="U111" s="32">
        <v>-592400.99967890105</v>
      </c>
      <c r="V111" s="32">
        <v>0</v>
      </c>
      <c r="W111" s="32">
        <v>7645.4874790619997</v>
      </c>
      <c r="X111" s="33">
        <v>78160828.673285693</v>
      </c>
      <c r="AB111" s="28">
        <f t="shared" si="2"/>
        <v>-584755.512199839</v>
      </c>
    </row>
    <row r="112" spans="8:28" x14ac:dyDescent="0.35">
      <c r="H112">
        <v>105</v>
      </c>
      <c r="I112">
        <f t="shared" si="3"/>
        <v>35</v>
      </c>
      <c r="J112" s="37">
        <v>0</v>
      </c>
      <c r="K112" s="32">
        <v>102952.74293857301</v>
      </c>
      <c r="L112" s="32">
        <v>80206.168746626296</v>
      </c>
      <c r="M112" s="32">
        <v>390507.56449544698</v>
      </c>
      <c r="N112" s="32">
        <v>0</v>
      </c>
      <c r="O112" s="32">
        <v>16487.585027048899</v>
      </c>
      <c r="P112" s="32">
        <v>79140408.129834697</v>
      </c>
      <c r="Q112" s="32">
        <v>119406653.65554699</v>
      </c>
      <c r="R112" s="32">
        <v>117369770.111733</v>
      </c>
      <c r="S112" s="32">
        <v>-3049.3828021107201</v>
      </c>
      <c r="T112" s="32">
        <v>119406653.65554699</v>
      </c>
      <c r="U112" s="32">
        <v>-590154.06120769598</v>
      </c>
      <c r="V112" s="32">
        <v>0</v>
      </c>
      <c r="W112" s="32">
        <v>7683.5197342586398</v>
      </c>
      <c r="X112" s="33">
        <v>77638042.453178495</v>
      </c>
      <c r="AB112" s="28">
        <f t="shared" si="2"/>
        <v>-582470.54147343733</v>
      </c>
    </row>
    <row r="113" spans="8:28" x14ac:dyDescent="0.35">
      <c r="H113">
        <v>106</v>
      </c>
      <c r="I113">
        <f t="shared" si="3"/>
        <v>36</v>
      </c>
      <c r="J113" s="37">
        <v>0</v>
      </c>
      <c r="K113" s="32">
        <v>102454.577967652</v>
      </c>
      <c r="L113" s="32">
        <v>79455.755514524106</v>
      </c>
      <c r="M113" s="32">
        <v>389636.00135022501</v>
      </c>
      <c r="N113" s="32">
        <v>0</v>
      </c>
      <c r="O113" s="32">
        <v>16376.963451576899</v>
      </c>
      <c r="P113" s="32">
        <v>78609424.567569107</v>
      </c>
      <c r="Q113" s="32">
        <v>119265373.095714</v>
      </c>
      <c r="R113" s="32">
        <v>117220860.05815101</v>
      </c>
      <c r="S113" s="32">
        <v>-3049.3828021107201</v>
      </c>
      <c r="T113" s="32">
        <v>119265373.095714</v>
      </c>
      <c r="U113" s="32">
        <v>-587923.29828397802</v>
      </c>
      <c r="V113" s="32">
        <v>0</v>
      </c>
      <c r="W113" s="32">
        <v>7721.8420460724101</v>
      </c>
      <c r="X113" s="33">
        <v>77117132.917293906</v>
      </c>
      <c r="AB113" s="28">
        <f t="shared" si="2"/>
        <v>-580201.45623790566</v>
      </c>
    </row>
    <row r="114" spans="8:28" x14ac:dyDescent="0.35">
      <c r="H114">
        <v>107</v>
      </c>
      <c r="I114">
        <f t="shared" si="3"/>
        <v>36</v>
      </c>
      <c r="J114" s="37">
        <v>0</v>
      </c>
      <c r="K114" s="32">
        <v>101960.51145956</v>
      </c>
      <c r="L114" s="32">
        <v>78710.117872982199</v>
      </c>
      <c r="M114" s="32">
        <v>388768.55008907802</v>
      </c>
      <c r="N114" s="32">
        <v>0</v>
      </c>
      <c r="O114" s="32">
        <v>16266.7377203343</v>
      </c>
      <c r="P114" s="32">
        <v>78080341.057604596</v>
      </c>
      <c r="Q114" s="32">
        <v>119122468.78567401</v>
      </c>
      <c r="R114" s="32">
        <v>117070430.261749</v>
      </c>
      <c r="S114" s="32">
        <v>-3049.3828021107201</v>
      </c>
      <c r="T114" s="32">
        <v>119122468.78567401</v>
      </c>
      <c r="U114" s="32">
        <v>-585705.917141955</v>
      </c>
      <c r="V114" s="32">
        <v>0</v>
      </c>
      <c r="W114" s="32">
        <v>7760.3600331692796</v>
      </c>
      <c r="X114" s="33">
        <v>76598087.4431016</v>
      </c>
      <c r="AB114" s="28">
        <f t="shared" si="2"/>
        <v>-577945.55710878572</v>
      </c>
    </row>
    <row r="115" spans="8:28" x14ac:dyDescent="0.35">
      <c r="H115">
        <v>108</v>
      </c>
      <c r="I115">
        <f t="shared" si="3"/>
        <v>36</v>
      </c>
      <c r="J115" s="37">
        <v>0</v>
      </c>
      <c r="K115" s="32">
        <v>101289.523409442</v>
      </c>
      <c r="L115" s="32">
        <v>77810.557138579898</v>
      </c>
      <c r="M115" s="32">
        <v>387711.18671325402</v>
      </c>
      <c r="N115" s="32">
        <v>0</v>
      </c>
      <c r="O115" s="32">
        <v>15896.3617750549</v>
      </c>
      <c r="P115" s="32">
        <v>76302536.520263299</v>
      </c>
      <c r="Q115" s="32">
        <v>119640860.36410899</v>
      </c>
      <c r="R115" s="32">
        <v>117556817.39090399</v>
      </c>
      <c r="S115" s="32">
        <v>-3049.3828021107201</v>
      </c>
      <c r="T115" s="32">
        <v>119640860.36410899</v>
      </c>
      <c r="U115" s="32">
        <v>-582707.62903633097</v>
      </c>
      <c r="V115" s="32">
        <v>0</v>
      </c>
      <c r="W115" s="32">
        <v>42068.832441698803</v>
      </c>
      <c r="X115" s="33">
        <v>74854024.391126901</v>
      </c>
      <c r="AB115" s="28">
        <f t="shared" si="2"/>
        <v>-540638.79659463221</v>
      </c>
    </row>
    <row r="116" spans="8:28" x14ac:dyDescent="0.35">
      <c r="H116">
        <v>109</v>
      </c>
      <c r="I116">
        <f t="shared" si="3"/>
        <v>37</v>
      </c>
      <c r="J116" s="37">
        <v>0</v>
      </c>
      <c r="K116" s="32">
        <v>119639.308972061</v>
      </c>
      <c r="L116" s="32">
        <v>89764.958491658195</v>
      </c>
      <c r="M116" s="32">
        <v>446112.65143456601</v>
      </c>
      <c r="N116" s="32">
        <v>0</v>
      </c>
      <c r="O116" s="32">
        <v>16223.0366316574</v>
      </c>
      <c r="P116" s="32">
        <v>77870575.831955403</v>
      </c>
      <c r="Q116" s="32">
        <v>119028112.125811</v>
      </c>
      <c r="R116" s="32">
        <v>117011511.542714</v>
      </c>
      <c r="S116" s="32">
        <v>-3049.3828021107201</v>
      </c>
      <c r="T116" s="32">
        <v>119028112.125811</v>
      </c>
      <c r="U116" s="32">
        <v>-671739.95552994299</v>
      </c>
      <c r="V116" s="32">
        <v>0</v>
      </c>
      <c r="W116" s="32">
        <v>281356.66342445899</v>
      </c>
      <c r="X116" s="33">
        <v>77131786.357297301</v>
      </c>
      <c r="AB116" s="28">
        <f t="shared" si="2"/>
        <v>-390383.292105484</v>
      </c>
    </row>
    <row r="117" spans="8:28" x14ac:dyDescent="0.35">
      <c r="H117">
        <v>110</v>
      </c>
      <c r="I117">
        <f t="shared" si="3"/>
        <v>37</v>
      </c>
      <c r="J117" s="37">
        <v>0</v>
      </c>
      <c r="K117" s="32">
        <v>107412.69997743001</v>
      </c>
      <c r="L117" s="32">
        <v>88805.908367294993</v>
      </c>
      <c r="M117" s="32">
        <v>445034.15642888902</v>
      </c>
      <c r="N117" s="32">
        <v>0</v>
      </c>
      <c r="O117" s="32">
        <v>16097.7455743678</v>
      </c>
      <c r="P117" s="32">
        <v>77269178.756965503</v>
      </c>
      <c r="Q117" s="32">
        <v>118328690.521521</v>
      </c>
      <c r="R117" s="32">
        <v>116329988.240088</v>
      </c>
      <c r="S117" s="32">
        <v>-3049.3828021107201</v>
      </c>
      <c r="T117" s="32">
        <v>118328690.521521</v>
      </c>
      <c r="U117" s="32">
        <v>-657350.51034798101</v>
      </c>
      <c r="V117" s="32">
        <v>0</v>
      </c>
      <c r="W117" s="32">
        <v>7158.3004118385898</v>
      </c>
      <c r="X117" s="33">
        <v>76536090.425593093</v>
      </c>
      <c r="AB117" s="28">
        <f t="shared" si="2"/>
        <v>-650192.20993614243</v>
      </c>
    </row>
    <row r="118" spans="8:28" x14ac:dyDescent="0.35">
      <c r="H118">
        <v>111</v>
      </c>
      <c r="I118">
        <f t="shared" si="3"/>
        <v>37</v>
      </c>
      <c r="J118" s="37">
        <v>0</v>
      </c>
      <c r="K118" s="32">
        <v>112842.49760345599</v>
      </c>
      <c r="L118" s="32">
        <v>87860.079333778704</v>
      </c>
      <c r="M118" s="32">
        <v>443978.877351776</v>
      </c>
      <c r="N118" s="32">
        <v>0</v>
      </c>
      <c r="O118" s="32">
        <v>15971.675970107201</v>
      </c>
      <c r="P118" s="32">
        <v>76664044.656514406</v>
      </c>
      <c r="Q118" s="32">
        <v>117716642.046648</v>
      </c>
      <c r="R118" s="32">
        <v>115733843.24202999</v>
      </c>
      <c r="S118" s="32">
        <v>-3049.3828021107201</v>
      </c>
      <c r="T118" s="32">
        <v>117716642.046648</v>
      </c>
      <c r="U118" s="32">
        <v>-660653.13025911804</v>
      </c>
      <c r="V118" s="32">
        <v>0</v>
      </c>
      <c r="W118" s="32">
        <v>7385.9230269365698</v>
      </c>
      <c r="X118" s="33">
        <v>75936692.986771002</v>
      </c>
      <c r="AB118" s="28">
        <f t="shared" si="2"/>
        <v>-653267.20723218145</v>
      </c>
    </row>
    <row r="119" spans="8:28" x14ac:dyDescent="0.35">
      <c r="H119">
        <v>112</v>
      </c>
      <c r="I119">
        <f t="shared" si="3"/>
        <v>38</v>
      </c>
      <c r="J119" s="37">
        <v>0</v>
      </c>
      <c r="K119" s="32">
        <v>112148.65879826</v>
      </c>
      <c r="L119" s="32">
        <v>86916.272142005299</v>
      </c>
      <c r="M119" s="32">
        <v>442917.216825396</v>
      </c>
      <c r="N119" s="32">
        <v>0</v>
      </c>
      <c r="O119" s="32">
        <v>15846.116779533901</v>
      </c>
      <c r="P119" s="32">
        <v>76061360.541762501</v>
      </c>
      <c r="Q119" s="32">
        <v>117335160.886988</v>
      </c>
      <c r="R119" s="32">
        <v>115363522.816679</v>
      </c>
      <c r="S119" s="32">
        <v>-3049.3828021107201</v>
      </c>
      <c r="T119" s="32">
        <v>117335160.886988</v>
      </c>
      <c r="U119" s="32">
        <v>-657828.26454519399</v>
      </c>
      <c r="V119" s="32">
        <v>0</v>
      </c>
      <c r="W119" s="32">
        <v>7413.5576745447797</v>
      </c>
      <c r="X119" s="33">
        <v>75339722.357894599</v>
      </c>
      <c r="AB119" s="28">
        <f t="shared" si="2"/>
        <v>-650414.70687064924</v>
      </c>
    </row>
    <row r="120" spans="8:28" x14ac:dyDescent="0.35">
      <c r="H120">
        <v>113</v>
      </c>
      <c r="I120">
        <f t="shared" si="3"/>
        <v>38</v>
      </c>
      <c r="J120" s="37">
        <v>0</v>
      </c>
      <c r="K120" s="32">
        <v>111461.621426502</v>
      </c>
      <c r="L120" s="32">
        <v>85979.134577476696</v>
      </c>
      <c r="M120" s="32">
        <v>441861.26791020198</v>
      </c>
      <c r="N120" s="32">
        <v>0</v>
      </c>
      <c r="O120" s="32">
        <v>15721.0640682791</v>
      </c>
      <c r="P120" s="32">
        <v>75461107.527739599</v>
      </c>
      <c r="Q120" s="32">
        <v>117001931.044927</v>
      </c>
      <c r="R120" s="32">
        <v>115037118.262979</v>
      </c>
      <c r="S120" s="32">
        <v>-3049.3828021107201</v>
      </c>
      <c r="T120" s="32">
        <v>117001931.044927</v>
      </c>
      <c r="U120" s="32">
        <v>-655023.08798245899</v>
      </c>
      <c r="V120" s="32">
        <v>0</v>
      </c>
      <c r="W120" s="32">
        <v>7441.3022471337599</v>
      </c>
      <c r="X120" s="33">
        <v>74745159.832501993</v>
      </c>
      <c r="AB120" s="28">
        <f t="shared" si="2"/>
        <v>-647581.78573532519</v>
      </c>
    </row>
    <row r="121" spans="8:28" x14ac:dyDescent="0.35">
      <c r="H121">
        <v>114</v>
      </c>
      <c r="I121">
        <f t="shared" si="3"/>
        <v>38</v>
      </c>
      <c r="J121" s="37">
        <v>0</v>
      </c>
      <c r="K121" s="32">
        <v>110783.216812874</v>
      </c>
      <c r="L121" s="32">
        <v>85048.601938517604</v>
      </c>
      <c r="M121" s="32">
        <v>440810.993747006</v>
      </c>
      <c r="N121" s="32">
        <v>0</v>
      </c>
      <c r="O121" s="32">
        <v>15596.513537282901</v>
      </c>
      <c r="P121" s="32">
        <v>74863264.978957698</v>
      </c>
      <c r="Q121" s="32">
        <v>116670999.5966</v>
      </c>
      <c r="R121" s="32">
        <v>114714744.311262</v>
      </c>
      <c r="S121" s="32">
        <v>-3049.3828021107201</v>
      </c>
      <c r="T121" s="32">
        <v>116670999.5966</v>
      </c>
      <c r="U121" s="32">
        <v>-652239.32603568095</v>
      </c>
      <c r="V121" s="32">
        <v>0</v>
      </c>
      <c r="W121" s="32">
        <v>7469.2221903872796</v>
      </c>
      <c r="X121" s="33">
        <v>74152984.969898403</v>
      </c>
      <c r="AB121" s="28">
        <f t="shared" si="2"/>
        <v>-644770.10384529363</v>
      </c>
    </row>
    <row r="122" spans="8:28" x14ac:dyDescent="0.35">
      <c r="H122">
        <v>115</v>
      </c>
      <c r="I122">
        <f t="shared" si="3"/>
        <v>39</v>
      </c>
      <c r="J122" s="37">
        <v>0</v>
      </c>
      <c r="K122" s="32">
        <v>110118.13535866101</v>
      </c>
      <c r="L122" s="32">
        <v>84124.605405781098</v>
      </c>
      <c r="M122" s="32">
        <v>439766.32842512499</v>
      </c>
      <c r="N122" s="32">
        <v>0</v>
      </c>
      <c r="O122" s="32">
        <v>15472.459928251001</v>
      </c>
      <c r="P122" s="32">
        <v>74267807.655604601</v>
      </c>
      <c r="Q122" s="32">
        <v>116403105.992634</v>
      </c>
      <c r="R122" s="32">
        <v>114453531.422545</v>
      </c>
      <c r="S122" s="32">
        <v>-3049.3828021107201</v>
      </c>
      <c r="T122" s="32">
        <v>116403105.992634</v>
      </c>
      <c r="U122" s="32">
        <v>-649481.52911781799</v>
      </c>
      <c r="V122" s="32">
        <v>0</v>
      </c>
      <c r="W122" s="32">
        <v>7497.4857219564601</v>
      </c>
      <c r="X122" s="33">
        <v>73563172.768954396</v>
      </c>
      <c r="AB122" s="28">
        <f t="shared" si="2"/>
        <v>-641984.04339586152</v>
      </c>
    </row>
    <row r="123" spans="8:28" x14ac:dyDescent="0.35">
      <c r="H123">
        <v>116</v>
      </c>
      <c r="I123">
        <f t="shared" si="3"/>
        <v>39</v>
      </c>
      <c r="J123" s="37">
        <v>0</v>
      </c>
      <c r="K123" s="32">
        <v>109461.406888675</v>
      </c>
      <c r="L123" s="32">
        <v>83207.082238889998</v>
      </c>
      <c r="M123" s="32">
        <v>438727.14092464303</v>
      </c>
      <c r="N123" s="32">
        <v>0</v>
      </c>
      <c r="O123" s="32">
        <v>15348.8990678642</v>
      </c>
      <c r="P123" s="32">
        <v>73674715.525748104</v>
      </c>
      <c r="Q123" s="32">
        <v>116164955.36176801</v>
      </c>
      <c r="R123" s="32">
        <v>114219232.396805</v>
      </c>
      <c r="S123" s="32">
        <v>-3049.3828021107201</v>
      </c>
      <c r="T123" s="32">
        <v>116164955.36176801</v>
      </c>
      <c r="U123" s="32">
        <v>-646744.52912007202</v>
      </c>
      <c r="V123" s="32">
        <v>0</v>
      </c>
      <c r="W123" s="32">
        <v>7525.9272679810001</v>
      </c>
      <c r="X123" s="33">
        <v>72975703.387166202</v>
      </c>
      <c r="AB123" s="28">
        <f t="shared" si="2"/>
        <v>-639218.60185209103</v>
      </c>
    </row>
    <row r="124" spans="8:28" x14ac:dyDescent="0.35">
      <c r="H124">
        <v>117</v>
      </c>
      <c r="I124">
        <f t="shared" si="3"/>
        <v>39</v>
      </c>
      <c r="J124" s="37">
        <v>0</v>
      </c>
      <c r="K124" s="32">
        <v>108818.22852361501</v>
      </c>
      <c r="L124" s="32">
        <v>82295.973824757995</v>
      </c>
      <c r="M124" s="32">
        <v>437693.36680666899</v>
      </c>
      <c r="N124" s="32">
        <v>0</v>
      </c>
      <c r="O124" s="32">
        <v>15225.8257145844</v>
      </c>
      <c r="P124" s="32">
        <v>73083963.430005297</v>
      </c>
      <c r="Q124" s="32">
        <v>115931193.37417801</v>
      </c>
      <c r="R124" s="32">
        <v>113986331.888255</v>
      </c>
      <c r="S124" s="32">
        <v>-3049.3828021107201</v>
      </c>
      <c r="T124" s="32">
        <v>115931193.37417801</v>
      </c>
      <c r="U124" s="32">
        <v>-644033.39486962697</v>
      </c>
      <c r="V124" s="32">
        <v>0</v>
      </c>
      <c r="W124" s="32">
        <v>7554.7369025046801</v>
      </c>
      <c r="X124" s="33">
        <v>72390551.903336897</v>
      </c>
      <c r="AB124" s="28">
        <f t="shared" si="2"/>
        <v>-636478.65796712227</v>
      </c>
    </row>
    <row r="125" spans="8:28" x14ac:dyDescent="0.35">
      <c r="H125">
        <v>118</v>
      </c>
      <c r="I125">
        <f t="shared" si="3"/>
        <v>40</v>
      </c>
      <c r="J125" s="37">
        <v>0</v>
      </c>
      <c r="K125" s="32">
        <v>108188.361764908</v>
      </c>
      <c r="L125" s="32">
        <v>81391.215699880093</v>
      </c>
      <c r="M125" s="32">
        <v>436664.881390633</v>
      </c>
      <c r="N125" s="32">
        <v>0</v>
      </c>
      <c r="O125" s="32">
        <v>15103.2347157519</v>
      </c>
      <c r="P125" s="32">
        <v>72495526.635609105</v>
      </c>
      <c r="Q125" s="32">
        <v>115705167.553269</v>
      </c>
      <c r="R125" s="32">
        <v>113757155.567862</v>
      </c>
      <c r="S125" s="32">
        <v>-3049.3828021107201</v>
      </c>
      <c r="T125" s="32">
        <v>115705167.553269</v>
      </c>
      <c r="U125" s="32">
        <v>-641347.693571173</v>
      </c>
      <c r="V125" s="32">
        <v>0</v>
      </c>
      <c r="W125" s="32">
        <v>7583.8386971110504</v>
      </c>
      <c r="X125" s="33">
        <v>71807693.818676606</v>
      </c>
      <c r="AB125" s="28">
        <f t="shared" si="2"/>
        <v>-633763.854874062</v>
      </c>
    </row>
    <row r="126" spans="8:28" x14ac:dyDescent="0.35">
      <c r="H126">
        <v>119</v>
      </c>
      <c r="I126">
        <f t="shared" si="3"/>
        <v>40</v>
      </c>
      <c r="J126" s="37">
        <v>0</v>
      </c>
      <c r="K126" s="32">
        <v>107586.82302601</v>
      </c>
      <c r="L126" s="32">
        <v>80492.745555521295</v>
      </c>
      <c r="M126" s="32">
        <v>435641.55510245397</v>
      </c>
      <c r="N126" s="32">
        <v>0</v>
      </c>
      <c r="O126" s="32">
        <v>14981.11779849</v>
      </c>
      <c r="P126" s="32">
        <v>71909365.432751805</v>
      </c>
      <c r="Q126" s="32">
        <v>115484376.860635</v>
      </c>
      <c r="R126" s="32">
        <v>113530903.52725001</v>
      </c>
      <c r="S126" s="32">
        <v>-3049.3828021107201</v>
      </c>
      <c r="T126" s="32">
        <v>115484376.860635</v>
      </c>
      <c r="U126" s="32">
        <v>-638702.24148247496</v>
      </c>
      <c r="V126" s="32">
        <v>0</v>
      </c>
      <c r="W126" s="32">
        <v>7613.7535093755296</v>
      </c>
      <c r="X126" s="33">
        <v>71227089.799792603</v>
      </c>
      <c r="AB126" s="28">
        <f t="shared" si="2"/>
        <v>-631088.48797309946</v>
      </c>
    </row>
    <row r="127" spans="8:28" x14ac:dyDescent="0.35">
      <c r="H127">
        <v>120</v>
      </c>
      <c r="I127">
        <f t="shared" si="3"/>
        <v>40</v>
      </c>
      <c r="J127" s="37">
        <v>0</v>
      </c>
      <c r="K127" s="32">
        <v>106786.354374348</v>
      </c>
      <c r="L127" s="32">
        <v>79425.906892289902</v>
      </c>
      <c r="M127" s="32">
        <v>434442.20701770799</v>
      </c>
      <c r="N127" s="32">
        <v>0</v>
      </c>
      <c r="O127" s="32">
        <v>14581.3004429024</v>
      </c>
      <c r="P127" s="32">
        <v>69990242.125931397</v>
      </c>
      <c r="Q127" s="32">
        <v>115132452.4676</v>
      </c>
      <c r="R127" s="32">
        <v>113170585.772412</v>
      </c>
      <c r="S127" s="32">
        <v>-3049.3828021107201</v>
      </c>
      <c r="T127" s="32">
        <v>115132452.4676</v>
      </c>
      <c r="U127" s="32">
        <v>-635235.76872724795</v>
      </c>
      <c r="V127" s="32">
        <v>0</v>
      </c>
      <c r="W127" s="32">
        <v>44456.6026198869</v>
      </c>
      <c r="X127" s="33">
        <v>69326169.928029597</v>
      </c>
      <c r="AB127" s="28">
        <f t="shared" si="2"/>
        <v>-590779.16610736109</v>
      </c>
    </row>
    <row r="128" spans="8:28" x14ac:dyDescent="0.35">
      <c r="H128">
        <v>121</v>
      </c>
      <c r="I128">
        <f t="shared" si="3"/>
        <v>41</v>
      </c>
      <c r="J128" s="37">
        <v>0</v>
      </c>
      <c r="K128" s="32">
        <v>2518308.25757486</v>
      </c>
      <c r="L128" s="32">
        <v>91077.461107724899</v>
      </c>
      <c r="M128" s="32">
        <v>436235.53771003999</v>
      </c>
      <c r="N128" s="32">
        <v>0</v>
      </c>
      <c r="O128" s="32">
        <v>14369.506203676199</v>
      </c>
      <c r="P128" s="32">
        <v>68973629.777645797</v>
      </c>
      <c r="Q128" s="32">
        <v>111130777.85227799</v>
      </c>
      <c r="R128" s="32">
        <v>109268580.140654</v>
      </c>
      <c r="S128" s="32">
        <v>-3049.3828021107201</v>
      </c>
      <c r="T128" s="32">
        <v>0</v>
      </c>
      <c r="U128" s="32">
        <v>-3059990.7625962999</v>
      </c>
      <c r="V128" s="32">
        <v>0</v>
      </c>
      <c r="W128" s="32">
        <v>285051.92743364599</v>
      </c>
      <c r="X128" s="33">
        <v>68973629.777645797</v>
      </c>
      <c r="AB128" s="28">
        <f t="shared" si="2"/>
        <v>-2774938.8351626541</v>
      </c>
    </row>
    <row r="129" spans="8:28" x14ac:dyDescent="0.35">
      <c r="H129">
        <v>122</v>
      </c>
      <c r="I129">
        <f t="shared" si="3"/>
        <v>41</v>
      </c>
      <c r="J129" s="37">
        <v>0</v>
      </c>
      <c r="K129" s="32">
        <v>1631493.7946424901</v>
      </c>
      <c r="L129" s="32">
        <v>86939.905531560406</v>
      </c>
      <c r="M129" s="32">
        <v>428263.65261227603</v>
      </c>
      <c r="N129" s="32">
        <v>0</v>
      </c>
      <c r="O129" s="32">
        <v>13926.4131436759</v>
      </c>
      <c r="P129" s="32">
        <v>66846783.089644298</v>
      </c>
      <c r="Q129" s="32">
        <v>108251625.308259</v>
      </c>
      <c r="R129" s="32">
        <v>106440151.10920399</v>
      </c>
      <c r="S129" s="32">
        <v>-3049.3828021107201</v>
      </c>
      <c r="T129" s="32">
        <v>0</v>
      </c>
      <c r="U129" s="32">
        <v>-2160623.7659300002</v>
      </c>
      <c r="V129" s="32">
        <v>0</v>
      </c>
      <c r="W129" s="32">
        <v>22890.559026220701</v>
      </c>
      <c r="X129" s="33">
        <v>66846783.089644298</v>
      </c>
      <c r="AB129" s="28">
        <f t="shared" si="2"/>
        <v>-2137733.2069037794</v>
      </c>
    </row>
    <row r="130" spans="8:28" x14ac:dyDescent="0.35">
      <c r="H130">
        <v>123</v>
      </c>
      <c r="I130">
        <f t="shared" si="3"/>
        <v>41</v>
      </c>
      <c r="J130" s="37">
        <v>0</v>
      </c>
      <c r="K130" s="32">
        <v>1120706.02977045</v>
      </c>
      <c r="L130" s="32">
        <v>83984.055171048502</v>
      </c>
      <c r="M130" s="32">
        <v>422605.39019681502</v>
      </c>
      <c r="N130" s="32">
        <v>0</v>
      </c>
      <c r="O130" s="32">
        <v>13591.922113323801</v>
      </c>
      <c r="P130" s="32">
        <v>65241226.143954098</v>
      </c>
      <c r="Q130" s="32">
        <v>106120864.050597</v>
      </c>
      <c r="R130" s="32">
        <v>104347674.287802</v>
      </c>
      <c r="S130" s="32">
        <v>-3049.3828021107201</v>
      </c>
      <c r="T130" s="32">
        <v>0</v>
      </c>
      <c r="U130" s="32">
        <v>-1640887.39725163</v>
      </c>
      <c r="V130" s="32">
        <v>0</v>
      </c>
      <c r="W130" s="32">
        <v>16701.690063773502</v>
      </c>
      <c r="X130" s="33">
        <v>65241226.143954098</v>
      </c>
      <c r="AB130" s="28">
        <f t="shared" si="2"/>
        <v>-1624185.7071878565</v>
      </c>
    </row>
    <row r="131" spans="8:28" x14ac:dyDescent="0.35">
      <c r="H131">
        <v>124</v>
      </c>
      <c r="I131">
        <f t="shared" si="3"/>
        <v>42</v>
      </c>
      <c r="J131" s="37">
        <v>0</v>
      </c>
      <c r="K131" s="32">
        <v>61402.163551040197</v>
      </c>
      <c r="L131" s="32">
        <v>81837.094302919693</v>
      </c>
      <c r="M131" s="32">
        <v>418640.36528501502</v>
      </c>
      <c r="N131" s="32">
        <v>0</v>
      </c>
      <c r="O131" s="32">
        <v>13479.5300563442</v>
      </c>
      <c r="P131" s="32">
        <v>64701744.270452097</v>
      </c>
      <c r="Q131" s="32">
        <v>105499157.294753</v>
      </c>
      <c r="R131" s="32">
        <v>103738517.53576</v>
      </c>
      <c r="S131" s="32">
        <v>-3049.3828021107201</v>
      </c>
      <c r="T131" s="32">
        <v>0</v>
      </c>
      <c r="U131" s="32">
        <v>-575359.153195319</v>
      </c>
      <c r="V131" s="32">
        <v>0</v>
      </c>
      <c r="W131" s="32">
        <v>2846.5841230276001</v>
      </c>
      <c r="X131" s="33">
        <v>64701744.270452097</v>
      </c>
      <c r="AB131" s="28">
        <f t="shared" si="2"/>
        <v>-572512.56907229137</v>
      </c>
    </row>
    <row r="132" spans="8:28" x14ac:dyDescent="0.35">
      <c r="H132">
        <v>125</v>
      </c>
      <c r="I132">
        <f t="shared" si="3"/>
        <v>42</v>
      </c>
      <c r="J132" s="37">
        <v>0</v>
      </c>
      <c r="K132" s="32">
        <v>61088.516085904201</v>
      </c>
      <c r="L132" s="32">
        <v>80908.026200768305</v>
      </c>
      <c r="M132" s="32">
        <v>417718.37181140302</v>
      </c>
      <c r="N132" s="32">
        <v>0</v>
      </c>
      <c r="O132" s="32">
        <v>13367.555742643401</v>
      </c>
      <c r="P132" s="32">
        <v>64164267.564688198</v>
      </c>
      <c r="Q132" s="32">
        <v>104880761.355525</v>
      </c>
      <c r="R132" s="32">
        <v>103132611.694197</v>
      </c>
      <c r="S132" s="32">
        <v>-3049.3828021107201</v>
      </c>
      <c r="T132" s="32">
        <v>0</v>
      </c>
      <c r="U132" s="32">
        <v>-573082.46984071902</v>
      </c>
      <c r="V132" s="32">
        <v>0</v>
      </c>
      <c r="W132" s="32">
        <v>2858.4918399576</v>
      </c>
      <c r="X132" s="33">
        <v>64164267.564688198</v>
      </c>
      <c r="AB132" s="28">
        <f t="shared" si="2"/>
        <v>-570223.97800076136</v>
      </c>
    </row>
    <row r="133" spans="8:28" x14ac:dyDescent="0.35">
      <c r="H133">
        <v>126</v>
      </c>
      <c r="I133">
        <f t="shared" si="3"/>
        <v>42</v>
      </c>
      <c r="J133" s="37">
        <v>0</v>
      </c>
      <c r="K133" s="32">
        <v>60779.065141473802</v>
      </c>
      <c r="L133" s="32">
        <v>79992.719458260195</v>
      </c>
      <c r="M133" s="32">
        <v>416800.39936404797</v>
      </c>
      <c r="N133" s="32">
        <v>0</v>
      </c>
      <c r="O133" s="32">
        <v>13256.2840278722</v>
      </c>
      <c r="P133" s="32">
        <v>63630163.333786398</v>
      </c>
      <c r="Q133" s="32">
        <v>104262278.61791199</v>
      </c>
      <c r="R133" s="32">
        <v>102526584.58893301</v>
      </c>
      <c r="S133" s="32">
        <v>-3049.3828021107201</v>
      </c>
      <c r="T133" s="32">
        <v>0</v>
      </c>
      <c r="U133" s="32">
        <v>-570828.46799165395</v>
      </c>
      <c r="V133" s="32">
        <v>0</v>
      </c>
      <c r="W133" s="32">
        <v>2870.4668461260499</v>
      </c>
      <c r="X133" s="33">
        <v>63630163.333786398</v>
      </c>
      <c r="AB133" s="28">
        <f t="shared" si="2"/>
        <v>-567958.00114552793</v>
      </c>
    </row>
    <row r="134" spans="8:28" x14ac:dyDescent="0.35">
      <c r="H134">
        <v>127</v>
      </c>
      <c r="I134">
        <f t="shared" si="3"/>
        <v>43</v>
      </c>
      <c r="J134" s="37">
        <v>0</v>
      </c>
      <c r="K134" s="32">
        <v>60478.169951763899</v>
      </c>
      <c r="L134" s="32">
        <v>79087.318587820395</v>
      </c>
      <c r="M134" s="32">
        <v>415886.39828215999</v>
      </c>
      <c r="N134" s="32">
        <v>0</v>
      </c>
      <c r="O134" s="32">
        <v>13145.560410965199</v>
      </c>
      <c r="P134" s="32">
        <v>63098689.9726329</v>
      </c>
      <c r="Q134" s="32">
        <v>103646879.888404</v>
      </c>
      <c r="R134" s="32">
        <v>101923586.358402</v>
      </c>
      <c r="S134" s="32">
        <v>-3049.3828021107201</v>
      </c>
      <c r="T134" s="32">
        <v>0</v>
      </c>
      <c r="U134" s="32">
        <v>-568597.44723270996</v>
      </c>
      <c r="V134" s="32">
        <v>0</v>
      </c>
      <c r="W134" s="32">
        <v>2882.6891084506201</v>
      </c>
      <c r="X134" s="33">
        <v>63098689.9726329</v>
      </c>
      <c r="AB134" s="28">
        <f t="shared" si="2"/>
        <v>-565714.7581242593</v>
      </c>
    </row>
    <row r="135" spans="8:28" x14ac:dyDescent="0.35">
      <c r="H135">
        <v>128</v>
      </c>
      <c r="I135">
        <f t="shared" si="3"/>
        <v>43</v>
      </c>
      <c r="J135" s="37">
        <v>0</v>
      </c>
      <c r="K135" s="32">
        <v>60181.069344519397</v>
      </c>
      <c r="L135" s="32">
        <v>78188.209075799503</v>
      </c>
      <c r="M135" s="32">
        <v>414976.77230411698</v>
      </c>
      <c r="N135" s="32">
        <v>0</v>
      </c>
      <c r="O135" s="32">
        <v>13035.2404229884</v>
      </c>
      <c r="P135" s="32">
        <v>62569154.0303443</v>
      </c>
      <c r="Q135" s="32">
        <v>103031579.081084</v>
      </c>
      <c r="R135" s="32">
        <v>101320651.61341</v>
      </c>
      <c r="S135" s="32">
        <v>-3049.3828021107201</v>
      </c>
      <c r="T135" s="32">
        <v>0</v>
      </c>
      <c r="U135" s="32">
        <v>-566381.29114742402</v>
      </c>
      <c r="V135" s="32">
        <v>0</v>
      </c>
      <c r="W135" s="32">
        <v>2895.0459098875099</v>
      </c>
      <c r="X135" s="33">
        <v>62569154.0303443</v>
      </c>
      <c r="AB135" s="28">
        <f t="shared" si="2"/>
        <v>-563486.2452375365</v>
      </c>
    </row>
    <row r="136" spans="8:28" x14ac:dyDescent="0.35">
      <c r="H136">
        <v>129</v>
      </c>
      <c r="I136">
        <f t="shared" si="3"/>
        <v>43</v>
      </c>
      <c r="J136" s="37">
        <v>0</v>
      </c>
      <c r="K136" s="32">
        <v>59894.494448610298</v>
      </c>
      <c r="L136" s="32">
        <v>77295.3393155331</v>
      </c>
      <c r="M136" s="32">
        <v>414070.96166732098</v>
      </c>
      <c r="N136" s="32">
        <v>0</v>
      </c>
      <c r="O136" s="32">
        <v>12925.319890748</v>
      </c>
      <c r="P136" s="32">
        <v>62041535.475590304</v>
      </c>
      <c r="Q136" s="32">
        <v>102441585.234844</v>
      </c>
      <c r="R136" s="32">
        <v>100742524.79347999</v>
      </c>
      <c r="S136" s="32">
        <v>-3049.3828021107201</v>
      </c>
      <c r="T136" s="32">
        <v>0</v>
      </c>
      <c r="U136" s="32">
        <v>-564186.11532221304</v>
      </c>
      <c r="V136" s="32">
        <v>0</v>
      </c>
      <c r="W136" s="32">
        <v>2907.5951167401599</v>
      </c>
      <c r="X136" s="33">
        <v>62041535.475590304</v>
      </c>
      <c r="AB136" s="28">
        <f t="shared" si="2"/>
        <v>-561278.52020547283</v>
      </c>
    </row>
    <row r="137" spans="8:28" x14ac:dyDescent="0.35">
      <c r="H137">
        <v>130</v>
      </c>
      <c r="I137">
        <f t="shared" si="3"/>
        <v>44</v>
      </c>
      <c r="J137" s="37">
        <v>0</v>
      </c>
      <c r="K137" s="32">
        <v>59611.929322985801</v>
      </c>
      <c r="L137" s="32">
        <v>76408.658797626995</v>
      </c>
      <c r="M137" s="32">
        <v>413168.84386809799</v>
      </c>
      <c r="N137" s="32">
        <v>0</v>
      </c>
      <c r="O137" s="32">
        <v>12815.796033908</v>
      </c>
      <c r="P137" s="32">
        <v>61515820.962758496</v>
      </c>
      <c r="Q137" s="32">
        <v>101972780.43576799</v>
      </c>
      <c r="R137" s="32">
        <v>100283342.53725301</v>
      </c>
      <c r="S137" s="32">
        <v>-3049.3828021107201</v>
      </c>
      <c r="T137" s="32">
        <v>0</v>
      </c>
      <c r="U137" s="32">
        <v>-562005.22802261903</v>
      </c>
      <c r="V137" s="32">
        <v>0</v>
      </c>
      <c r="W137" s="32">
        <v>2920.2255287179401</v>
      </c>
      <c r="X137" s="33">
        <v>61515820.962758496</v>
      </c>
      <c r="AB137" s="28">
        <f t="shared" si="2"/>
        <v>-559085.00249390106</v>
      </c>
    </row>
    <row r="138" spans="8:28" x14ac:dyDescent="0.35">
      <c r="H138">
        <v>131</v>
      </c>
      <c r="I138">
        <f t="shared" si="3"/>
        <v>44</v>
      </c>
      <c r="J138" s="37">
        <v>0</v>
      </c>
      <c r="K138" s="32">
        <v>59331.4322083851</v>
      </c>
      <c r="L138" s="32">
        <v>75531.520113632607</v>
      </c>
      <c r="M138" s="32">
        <v>412270.37012812099</v>
      </c>
      <c r="N138" s="32">
        <v>0</v>
      </c>
      <c r="O138" s="32">
        <v>12706.8024706775</v>
      </c>
      <c r="P138" s="32">
        <v>60992651.859251998</v>
      </c>
      <c r="Q138" s="32">
        <v>101659981.14178801</v>
      </c>
      <c r="R138" s="32">
        <v>99980714.939496502</v>
      </c>
      <c r="S138" s="32">
        <v>-3049.3828021107201</v>
      </c>
      <c r="T138" s="32">
        <v>0</v>
      </c>
      <c r="U138" s="32">
        <v>-559840.12492081604</v>
      </c>
      <c r="V138" s="32">
        <v>0</v>
      </c>
      <c r="W138" s="32">
        <v>2932.9005674238401</v>
      </c>
      <c r="X138" s="33">
        <v>60992651.859251998</v>
      </c>
      <c r="AB138" s="28">
        <f t="shared" ref="AB138:AB201" si="4">U138+W138</f>
        <v>-556907.22435339226</v>
      </c>
    </row>
    <row r="139" spans="8:28" x14ac:dyDescent="0.35">
      <c r="H139">
        <v>132</v>
      </c>
      <c r="I139">
        <f t="shared" si="3"/>
        <v>44</v>
      </c>
      <c r="J139" s="37">
        <v>0</v>
      </c>
      <c r="K139" s="32">
        <v>58941.151227437702</v>
      </c>
      <c r="L139" s="32">
        <v>74497.888395233007</v>
      </c>
      <c r="M139" s="32">
        <v>411225.29458622402</v>
      </c>
      <c r="N139" s="32">
        <v>0</v>
      </c>
      <c r="O139" s="32">
        <v>12341.2758749079</v>
      </c>
      <c r="P139" s="32">
        <v>59238124.199558102</v>
      </c>
      <c r="Q139" s="32">
        <v>103147806.915417</v>
      </c>
      <c r="R139" s="32">
        <v>101413371.195513</v>
      </c>
      <c r="S139" s="32">
        <v>-3049.3828021107201</v>
      </c>
      <c r="T139" s="32">
        <v>0</v>
      </c>
      <c r="U139" s="32">
        <v>-557005.61008380295</v>
      </c>
      <c r="V139" s="32">
        <v>0</v>
      </c>
      <c r="W139" s="32">
        <v>20015.777248389099</v>
      </c>
      <c r="X139" s="33">
        <v>59238124.199558102</v>
      </c>
      <c r="AB139" s="28">
        <f t="shared" si="4"/>
        <v>-536989.83283541386</v>
      </c>
    </row>
    <row r="140" spans="8:28" x14ac:dyDescent="0.35">
      <c r="H140">
        <v>133</v>
      </c>
      <c r="I140">
        <f t="shared" ref="I140:I203" si="5">I137+1</f>
        <v>45</v>
      </c>
      <c r="J140" s="37">
        <v>0</v>
      </c>
      <c r="K140" s="32">
        <v>154207.93181144301</v>
      </c>
      <c r="L140" s="32">
        <v>83718.010285557204</v>
      </c>
      <c r="M140" s="32">
        <v>541155.42419578403</v>
      </c>
      <c r="N140" s="32">
        <v>0</v>
      </c>
      <c r="O140" s="32">
        <v>12361.873135559401</v>
      </c>
      <c r="P140" s="32">
        <v>59336991.050685197</v>
      </c>
      <c r="Q140" s="32">
        <v>102478751.002235</v>
      </c>
      <c r="R140" s="32">
        <v>100765515.261066</v>
      </c>
      <c r="S140" s="32">
        <v>-3049.3828021107201</v>
      </c>
      <c r="T140" s="32">
        <v>0</v>
      </c>
      <c r="U140" s="32">
        <v>-791443.23942834302</v>
      </c>
      <c r="V140" s="32">
        <v>0</v>
      </c>
      <c r="W140" s="32">
        <v>110855.684010714</v>
      </c>
      <c r="X140" s="33">
        <v>59336991.050685197</v>
      </c>
      <c r="AB140" s="28">
        <f t="shared" si="4"/>
        <v>-680587.55541762896</v>
      </c>
    </row>
    <row r="141" spans="8:28" x14ac:dyDescent="0.35">
      <c r="H141">
        <v>134</v>
      </c>
      <c r="I141">
        <f t="shared" si="5"/>
        <v>45</v>
      </c>
      <c r="J141" s="37">
        <v>0</v>
      </c>
      <c r="K141" s="32">
        <v>150354.45372963799</v>
      </c>
      <c r="L141" s="32">
        <v>82387.302381466201</v>
      </c>
      <c r="M141" s="32">
        <v>539408.03446853196</v>
      </c>
      <c r="N141" s="32">
        <v>0</v>
      </c>
      <c r="O141" s="32">
        <v>12206.5601326588</v>
      </c>
      <c r="P141" s="32">
        <v>58591488.636762097</v>
      </c>
      <c r="Q141" s="32">
        <v>101740204.138291</v>
      </c>
      <c r="R141" s="32">
        <v>100044184.777771</v>
      </c>
      <c r="S141" s="32">
        <v>-3049.3828021107201</v>
      </c>
      <c r="T141" s="32">
        <v>0</v>
      </c>
      <c r="U141" s="32">
        <v>-784356.35071229504</v>
      </c>
      <c r="V141" s="32">
        <v>0</v>
      </c>
      <c r="W141" s="32">
        <v>3594.6219024872998</v>
      </c>
      <c r="X141" s="33">
        <v>58591488.636762097</v>
      </c>
      <c r="AB141" s="28">
        <f t="shared" si="4"/>
        <v>-780761.72880980768</v>
      </c>
    </row>
    <row r="142" spans="8:28" x14ac:dyDescent="0.35">
      <c r="H142">
        <v>135</v>
      </c>
      <c r="I142">
        <f t="shared" si="5"/>
        <v>45</v>
      </c>
      <c r="J142" s="37">
        <v>0</v>
      </c>
      <c r="K142" s="32">
        <v>152575.224312234</v>
      </c>
      <c r="L142" s="32">
        <v>81072.055122593694</v>
      </c>
      <c r="M142" s="32">
        <v>537678.48468722904</v>
      </c>
      <c r="N142" s="32">
        <v>0</v>
      </c>
      <c r="O142" s="32">
        <v>12051.489502906399</v>
      </c>
      <c r="P142" s="32">
        <v>57847149.613950796</v>
      </c>
      <c r="Q142" s="32">
        <v>100995262.14464</v>
      </c>
      <c r="R142" s="32">
        <v>99316478.637708798</v>
      </c>
      <c r="S142" s="32">
        <v>-3049.3828021107201</v>
      </c>
      <c r="T142" s="32">
        <v>0</v>
      </c>
      <c r="U142" s="32">
        <v>-783377.25362496299</v>
      </c>
      <c r="V142" s="32">
        <v>0</v>
      </c>
      <c r="W142" s="32">
        <v>3656.4196084139498</v>
      </c>
      <c r="X142" s="33">
        <v>57847149.613950796</v>
      </c>
      <c r="AB142" s="28">
        <f t="shared" si="4"/>
        <v>-779720.83401654905</v>
      </c>
    </row>
    <row r="143" spans="8:28" x14ac:dyDescent="0.35">
      <c r="H143">
        <v>136</v>
      </c>
      <c r="I143">
        <f t="shared" si="5"/>
        <v>46</v>
      </c>
      <c r="J143" s="37">
        <v>0</v>
      </c>
      <c r="K143" s="32">
        <v>150718.28865296501</v>
      </c>
      <c r="L143" s="32">
        <v>79767.3632050538</v>
      </c>
      <c r="M143" s="32">
        <v>535950.36852556095</v>
      </c>
      <c r="N143" s="32">
        <v>0</v>
      </c>
      <c r="O143" s="32">
        <v>11897.557920376201</v>
      </c>
      <c r="P143" s="32">
        <v>57108278.017805502</v>
      </c>
      <c r="Q143" s="32">
        <v>100259626.741036</v>
      </c>
      <c r="R143" s="32">
        <v>98597902.949315399</v>
      </c>
      <c r="S143" s="32">
        <v>-3049.3828021107201</v>
      </c>
      <c r="T143" s="32">
        <v>0</v>
      </c>
      <c r="U143" s="32">
        <v>-778333.57830395596</v>
      </c>
      <c r="V143" s="32">
        <v>0</v>
      </c>
      <c r="W143" s="32">
        <v>3651.75701631626</v>
      </c>
      <c r="X143" s="33">
        <v>57108278.017805502</v>
      </c>
      <c r="AB143" s="28">
        <f t="shared" si="4"/>
        <v>-774681.82128763967</v>
      </c>
    </row>
    <row r="144" spans="8:28" x14ac:dyDescent="0.35">
      <c r="H144">
        <v>137</v>
      </c>
      <c r="I144">
        <f t="shared" si="5"/>
        <v>46</v>
      </c>
      <c r="J144" s="37">
        <v>0</v>
      </c>
      <c r="K144" s="32">
        <v>148884.26128181501</v>
      </c>
      <c r="L144" s="32">
        <v>78481.856757559595</v>
      </c>
      <c r="M144" s="32">
        <v>534236.90996186098</v>
      </c>
      <c r="N144" s="32">
        <v>0</v>
      </c>
      <c r="O144" s="32">
        <v>11744.806795607999</v>
      </c>
      <c r="P144" s="32">
        <v>56375072.618918598</v>
      </c>
      <c r="Q144" s="32">
        <v>99523464.838044405</v>
      </c>
      <c r="R144" s="32">
        <v>97878715.729137301</v>
      </c>
      <c r="S144" s="32">
        <v>-3049.3828021107201</v>
      </c>
      <c r="T144" s="32">
        <v>0</v>
      </c>
      <c r="U144" s="32">
        <v>-773347.83479684405</v>
      </c>
      <c r="V144" s="32">
        <v>0</v>
      </c>
      <c r="W144" s="32">
        <v>3647.0061376916201</v>
      </c>
      <c r="X144" s="33">
        <v>56375072.618918598</v>
      </c>
      <c r="AB144" s="28">
        <f t="shared" si="4"/>
        <v>-769700.82865915238</v>
      </c>
    </row>
    <row r="145" spans="8:28" x14ac:dyDescent="0.35">
      <c r="H145">
        <v>138</v>
      </c>
      <c r="I145">
        <f t="shared" si="5"/>
        <v>46</v>
      </c>
      <c r="J145" s="37">
        <v>0</v>
      </c>
      <c r="K145" s="32">
        <v>147076.40074828599</v>
      </c>
      <c r="L145" s="32">
        <v>77220.603474819</v>
      </c>
      <c r="M145" s="32">
        <v>532537.68441634695</v>
      </c>
      <c r="N145" s="32">
        <v>0</v>
      </c>
      <c r="O145" s="32">
        <v>11593.871752646</v>
      </c>
      <c r="P145" s="32">
        <v>55650584.412700601</v>
      </c>
      <c r="Q145" s="32">
        <v>98796713.020944506</v>
      </c>
      <c r="R145" s="32">
        <v>97168751.310532898</v>
      </c>
      <c r="S145" s="32">
        <v>-3049.3828021107201</v>
      </c>
      <c r="T145" s="32">
        <v>0</v>
      </c>
      <c r="U145" s="32">
        <v>-768428.56039209804</v>
      </c>
      <c r="V145" s="32">
        <v>0</v>
      </c>
      <c r="W145" s="32">
        <v>3642.2928370181398</v>
      </c>
      <c r="X145" s="33">
        <v>55650584.412700601</v>
      </c>
      <c r="AB145" s="28">
        <f t="shared" si="4"/>
        <v>-764786.26755507989</v>
      </c>
    </row>
    <row r="146" spans="8:28" x14ac:dyDescent="0.35">
      <c r="H146">
        <v>139</v>
      </c>
      <c r="I146">
        <f t="shared" si="5"/>
        <v>47</v>
      </c>
      <c r="J146" s="37">
        <v>0</v>
      </c>
      <c r="K146" s="32">
        <v>145302.67948744501</v>
      </c>
      <c r="L146" s="32">
        <v>75988.555420962002</v>
      </c>
      <c r="M146" s="32">
        <v>530851.37425395404</v>
      </c>
      <c r="N146" s="32">
        <v>0</v>
      </c>
      <c r="O146" s="32">
        <v>11445.0827977465</v>
      </c>
      <c r="P146" s="32">
        <v>54936397.429182999</v>
      </c>
      <c r="Q146" s="32">
        <v>98071789.208706498</v>
      </c>
      <c r="R146" s="32">
        <v>96459670.292593807</v>
      </c>
      <c r="S146" s="32">
        <v>-3049.3828021107201</v>
      </c>
      <c r="T146" s="32">
        <v>0</v>
      </c>
      <c r="U146" s="32">
        <v>-763587.69196010695</v>
      </c>
      <c r="V146" s="32">
        <v>0</v>
      </c>
      <c r="W146" s="32">
        <v>3637.7543131177799</v>
      </c>
      <c r="X146" s="33">
        <v>54936397.429182999</v>
      </c>
      <c r="AB146" s="28">
        <f t="shared" si="4"/>
        <v>-759949.93764698913</v>
      </c>
    </row>
    <row r="147" spans="8:28" x14ac:dyDescent="0.35">
      <c r="H147">
        <v>140</v>
      </c>
      <c r="I147">
        <f t="shared" si="5"/>
        <v>47</v>
      </c>
      <c r="J147" s="37">
        <v>0</v>
      </c>
      <c r="K147" s="32">
        <v>143586.64541520001</v>
      </c>
      <c r="L147" s="32">
        <v>74768.363420700698</v>
      </c>
      <c r="M147" s="32">
        <v>529188.05897866201</v>
      </c>
      <c r="N147" s="32">
        <v>0</v>
      </c>
      <c r="O147" s="32">
        <v>11297.195718004201</v>
      </c>
      <c r="P147" s="32">
        <v>54226539.446420297</v>
      </c>
      <c r="Q147" s="32">
        <v>97355577.247854501</v>
      </c>
      <c r="R147" s="32">
        <v>95759046.713066503</v>
      </c>
      <c r="S147" s="32">
        <v>-3049.3828021107201</v>
      </c>
      <c r="T147" s="32">
        <v>0</v>
      </c>
      <c r="U147" s="32">
        <v>-758840.26353256695</v>
      </c>
      <c r="V147" s="32">
        <v>0</v>
      </c>
      <c r="W147" s="32">
        <v>3633.4494171619199</v>
      </c>
      <c r="X147" s="33">
        <v>54226539.446420297</v>
      </c>
      <c r="AB147" s="28">
        <f t="shared" si="4"/>
        <v>-755206.81411540508</v>
      </c>
    </row>
    <row r="148" spans="8:28" x14ac:dyDescent="0.35">
      <c r="H148">
        <v>141</v>
      </c>
      <c r="I148">
        <f t="shared" si="5"/>
        <v>47</v>
      </c>
      <c r="J148" s="37">
        <v>0</v>
      </c>
      <c r="K148" s="32">
        <v>141928.95697406199</v>
      </c>
      <c r="L148" s="32">
        <v>73560.839938870995</v>
      </c>
      <c r="M148" s="32">
        <v>527537.52808993298</v>
      </c>
      <c r="N148" s="32">
        <v>0</v>
      </c>
      <c r="O148" s="32">
        <v>11150.269926433601</v>
      </c>
      <c r="P148" s="32">
        <v>53521295.646881297</v>
      </c>
      <c r="Q148" s="32">
        <v>96646240.737858206</v>
      </c>
      <c r="R148" s="32">
        <v>95065112.514367893</v>
      </c>
      <c r="S148" s="32">
        <v>-3049.3828021107201</v>
      </c>
      <c r="T148" s="32">
        <v>0</v>
      </c>
      <c r="U148" s="32">
        <v>-754177.59492929897</v>
      </c>
      <c r="V148" s="32">
        <v>0</v>
      </c>
      <c r="W148" s="32">
        <v>3629.06361320119</v>
      </c>
      <c r="X148" s="33">
        <v>53521295.646881297</v>
      </c>
      <c r="AB148" s="28">
        <f t="shared" si="4"/>
        <v>-750548.53131609783</v>
      </c>
    </row>
    <row r="149" spans="8:28" x14ac:dyDescent="0.35">
      <c r="H149">
        <v>142</v>
      </c>
      <c r="I149">
        <f t="shared" si="5"/>
        <v>48</v>
      </c>
      <c r="J149" s="37">
        <v>0</v>
      </c>
      <c r="K149" s="32">
        <v>140299.32835956401</v>
      </c>
      <c r="L149" s="32">
        <v>72374.756647267597</v>
      </c>
      <c r="M149" s="32">
        <v>525898.50934794196</v>
      </c>
      <c r="N149" s="32">
        <v>0</v>
      </c>
      <c r="O149" s="32">
        <v>11004.982652552</v>
      </c>
      <c r="P149" s="32">
        <v>52823916.732249402</v>
      </c>
      <c r="Q149" s="32">
        <v>96120402.033877105</v>
      </c>
      <c r="R149" s="32">
        <v>94551420.481544197</v>
      </c>
      <c r="S149" s="32">
        <v>-3049.3828021107201</v>
      </c>
      <c r="T149" s="32">
        <v>0</v>
      </c>
      <c r="U149" s="32">
        <v>-749577.57700732595</v>
      </c>
      <c r="V149" s="32">
        <v>0</v>
      </c>
      <c r="W149" s="32">
        <v>3624.6220168310401</v>
      </c>
      <c r="X149" s="33">
        <v>52823916.732249402</v>
      </c>
      <c r="AB149" s="28">
        <f t="shared" si="4"/>
        <v>-745952.95499049488</v>
      </c>
    </row>
    <row r="150" spans="8:28" x14ac:dyDescent="0.35">
      <c r="H150">
        <v>143</v>
      </c>
      <c r="I150">
        <f t="shared" si="5"/>
        <v>48</v>
      </c>
      <c r="J150" s="37">
        <v>0</v>
      </c>
      <c r="K150" s="32">
        <v>138690.13852009701</v>
      </c>
      <c r="L150" s="32">
        <v>71202.846759087697</v>
      </c>
      <c r="M150" s="32">
        <v>524275.28893643501</v>
      </c>
      <c r="N150" s="32">
        <v>0</v>
      </c>
      <c r="O150" s="32">
        <v>10861.014815205001</v>
      </c>
      <c r="P150" s="32">
        <v>52132871.1129838</v>
      </c>
      <c r="Q150" s="32">
        <v>95622902.222561106</v>
      </c>
      <c r="R150" s="32">
        <v>94065410.004609197</v>
      </c>
      <c r="S150" s="32">
        <v>-3049.3828021107201</v>
      </c>
      <c r="T150" s="32">
        <v>0</v>
      </c>
      <c r="U150" s="32">
        <v>-745029.28903082397</v>
      </c>
      <c r="V150" s="32">
        <v>0</v>
      </c>
      <c r="W150" s="32">
        <v>3620.3495671035798</v>
      </c>
      <c r="X150" s="33">
        <v>52132871.1129838</v>
      </c>
      <c r="AB150" s="28">
        <f t="shared" si="4"/>
        <v>-741408.93946372042</v>
      </c>
    </row>
    <row r="151" spans="8:28" x14ac:dyDescent="0.35">
      <c r="H151">
        <v>144</v>
      </c>
      <c r="I151">
        <f t="shared" si="5"/>
        <v>48</v>
      </c>
      <c r="J151" s="37">
        <v>0</v>
      </c>
      <c r="K151" s="32">
        <v>136743.90585127001</v>
      </c>
      <c r="L151" s="32">
        <v>69847.997889389997</v>
      </c>
      <c r="M151" s="32">
        <v>522528.62157155701</v>
      </c>
      <c r="N151" s="32">
        <v>0</v>
      </c>
      <c r="O151" s="32">
        <v>10436.205354006301</v>
      </c>
      <c r="P151" s="32">
        <v>50093785.699230298</v>
      </c>
      <c r="Q151" s="32">
        <v>95010076.316345096</v>
      </c>
      <c r="R151" s="32">
        <v>93452977.735366404</v>
      </c>
      <c r="S151" s="32">
        <v>-3049.3828021107201</v>
      </c>
      <c r="T151" s="32">
        <v>0</v>
      </c>
      <c r="U151" s="32">
        <v>-739556.73066622403</v>
      </c>
      <c r="V151" s="32">
        <v>0</v>
      </c>
      <c r="W151" s="32">
        <v>22632.9821986721</v>
      </c>
      <c r="X151" s="33">
        <v>50093785.699230298</v>
      </c>
      <c r="AB151" s="28">
        <f t="shared" si="4"/>
        <v>-716923.74846755189</v>
      </c>
    </row>
    <row r="152" spans="8:28" x14ac:dyDescent="0.35">
      <c r="H152">
        <v>145</v>
      </c>
      <c r="I152">
        <f t="shared" si="5"/>
        <v>49</v>
      </c>
      <c r="J152" s="37">
        <v>0</v>
      </c>
      <c r="K152" s="32">
        <v>139688.45008273801</v>
      </c>
      <c r="L152" s="32">
        <v>78405.271232688901</v>
      </c>
      <c r="M152" s="32">
        <v>522023.63068897102</v>
      </c>
      <c r="N152" s="32">
        <v>0</v>
      </c>
      <c r="O152" s="32">
        <v>10442.630336013101</v>
      </c>
      <c r="P152" s="32">
        <v>50124625.612862803</v>
      </c>
      <c r="Q152" s="32">
        <v>94360650.718410596</v>
      </c>
      <c r="R152" s="32">
        <v>92829975.511209205</v>
      </c>
      <c r="S152" s="32">
        <v>-3049.3828021107201</v>
      </c>
      <c r="T152" s="32">
        <v>0</v>
      </c>
      <c r="U152" s="32">
        <v>-750559.98234041105</v>
      </c>
      <c r="V152" s="32">
        <v>0</v>
      </c>
      <c r="W152" s="32">
        <v>94253.136369894593</v>
      </c>
      <c r="X152" s="33">
        <v>50124625.612862803</v>
      </c>
      <c r="AB152" s="28">
        <f t="shared" si="4"/>
        <v>-656306.84597051644</v>
      </c>
    </row>
    <row r="153" spans="8:28" x14ac:dyDescent="0.35">
      <c r="H153">
        <v>146</v>
      </c>
      <c r="I153">
        <f t="shared" si="5"/>
        <v>49</v>
      </c>
      <c r="J153" s="37">
        <v>0</v>
      </c>
      <c r="K153" s="32">
        <v>135441.04399883799</v>
      </c>
      <c r="L153" s="32">
        <v>77077.573209631199</v>
      </c>
      <c r="M153" s="32">
        <v>520283.940199034</v>
      </c>
      <c r="N153" s="32">
        <v>0</v>
      </c>
      <c r="O153" s="32">
        <v>10300.2550712886</v>
      </c>
      <c r="P153" s="32">
        <v>49441224.3421854</v>
      </c>
      <c r="Q153" s="32">
        <v>93649099.515905604</v>
      </c>
      <c r="R153" s="32">
        <v>92133452.3683853</v>
      </c>
      <c r="S153" s="32">
        <v>-3049.3828021107201</v>
      </c>
      <c r="T153" s="32">
        <v>0</v>
      </c>
      <c r="U153" s="32">
        <v>-743102.81247879204</v>
      </c>
      <c r="V153" s="32">
        <v>0</v>
      </c>
      <c r="W153" s="32">
        <v>3296.5932823932999</v>
      </c>
      <c r="X153" s="33">
        <v>49441224.3421854</v>
      </c>
      <c r="AB153" s="28">
        <f t="shared" si="4"/>
        <v>-739806.21919639874</v>
      </c>
    </row>
    <row r="154" spans="8:28" x14ac:dyDescent="0.35">
      <c r="H154">
        <v>147</v>
      </c>
      <c r="I154">
        <f t="shared" si="5"/>
        <v>49</v>
      </c>
      <c r="J154" s="37">
        <v>0</v>
      </c>
      <c r="K154" s="32">
        <v>137570.57421743101</v>
      </c>
      <c r="L154" s="32">
        <v>75767.7813481833</v>
      </c>
      <c r="M154" s="32">
        <v>518566.89596703602</v>
      </c>
      <c r="N154" s="32">
        <v>0</v>
      </c>
      <c r="O154" s="32">
        <v>10158.229764508</v>
      </c>
      <c r="P154" s="32">
        <v>48759502.869638599</v>
      </c>
      <c r="Q154" s="32">
        <v>92937197.146133497</v>
      </c>
      <c r="R154" s="32">
        <v>91436515.332661301</v>
      </c>
      <c r="S154" s="32">
        <v>-3049.3828021107201</v>
      </c>
      <c r="T154" s="32">
        <v>0</v>
      </c>
      <c r="U154" s="32">
        <v>-742063.48129715899</v>
      </c>
      <c r="V154" s="32">
        <v>0</v>
      </c>
      <c r="W154" s="32">
        <v>3351.6623461959398</v>
      </c>
      <c r="X154" s="33">
        <v>48759502.869638599</v>
      </c>
      <c r="AB154" s="28">
        <f t="shared" si="4"/>
        <v>-738711.81895096309</v>
      </c>
    </row>
    <row r="155" spans="8:28" x14ac:dyDescent="0.35">
      <c r="H155">
        <v>148</v>
      </c>
      <c r="I155">
        <f t="shared" si="5"/>
        <v>50</v>
      </c>
      <c r="J155" s="37">
        <v>0</v>
      </c>
      <c r="K155" s="32">
        <v>136083.630656478</v>
      </c>
      <c r="L155" s="32">
        <v>74481.855789515103</v>
      </c>
      <c r="M155" s="32">
        <v>516852.27153207798</v>
      </c>
      <c r="N155" s="32">
        <v>0</v>
      </c>
      <c r="O155" s="32">
        <v>10019.1641467605</v>
      </c>
      <c r="P155" s="32">
        <v>48091987.904450603</v>
      </c>
      <c r="Q155" s="32">
        <v>92229275.452929407</v>
      </c>
      <c r="R155" s="32">
        <v>90743484.767840505</v>
      </c>
      <c r="S155" s="32">
        <v>-3049.3828021107201</v>
      </c>
      <c r="T155" s="32">
        <v>0</v>
      </c>
      <c r="U155" s="32">
        <v>-737436.92212483205</v>
      </c>
      <c r="V155" s="32">
        <v>0</v>
      </c>
      <c r="W155" s="32">
        <v>3347.7041198423999</v>
      </c>
      <c r="X155" s="33">
        <v>48091987.904450603</v>
      </c>
      <c r="AB155" s="28">
        <f t="shared" si="4"/>
        <v>-734089.21800498967</v>
      </c>
    </row>
    <row r="156" spans="8:28" x14ac:dyDescent="0.35">
      <c r="H156">
        <v>149</v>
      </c>
      <c r="I156">
        <f t="shared" si="5"/>
        <v>50</v>
      </c>
      <c r="J156" s="37">
        <v>0</v>
      </c>
      <c r="K156" s="32">
        <v>134631.65940064201</v>
      </c>
      <c r="L156" s="32">
        <v>73215.630426931995</v>
      </c>
      <c r="M156" s="32">
        <v>515150.44734545</v>
      </c>
      <c r="N156" s="32">
        <v>0</v>
      </c>
      <c r="O156" s="32">
        <v>9881.5035711609307</v>
      </c>
      <c r="P156" s="32">
        <v>47431217.141572401</v>
      </c>
      <c r="Q156" s="32">
        <v>91535570.193821907</v>
      </c>
      <c r="R156" s="32">
        <v>90061753.539997995</v>
      </c>
      <c r="S156" s="32">
        <v>-3049.3828021107201</v>
      </c>
      <c r="T156" s="32">
        <v>0</v>
      </c>
      <c r="U156" s="32">
        <v>-732879.24074418505</v>
      </c>
      <c r="V156" s="32">
        <v>0</v>
      </c>
      <c r="W156" s="32">
        <v>3344.3418097127301</v>
      </c>
      <c r="X156" s="33">
        <v>47431217.141572401</v>
      </c>
      <c r="AB156" s="28">
        <f t="shared" si="4"/>
        <v>-729534.89893447235</v>
      </c>
    </row>
    <row r="157" spans="8:28" x14ac:dyDescent="0.35">
      <c r="H157">
        <v>150</v>
      </c>
      <c r="I157">
        <f t="shared" si="5"/>
        <v>50</v>
      </c>
      <c r="J157" s="37">
        <v>0</v>
      </c>
      <c r="K157" s="32">
        <v>133289.62072785001</v>
      </c>
      <c r="L157" s="32">
        <v>71964.134982857693</v>
      </c>
      <c r="M157" s="32">
        <v>513470.448417462</v>
      </c>
      <c r="N157" s="32">
        <v>0</v>
      </c>
      <c r="O157" s="32">
        <v>9744.8025552586405</v>
      </c>
      <c r="P157" s="32">
        <v>46775052.265241504</v>
      </c>
      <c r="Q157" s="32">
        <v>90843547.775336906</v>
      </c>
      <c r="R157" s="32">
        <v>89384137.273591504</v>
      </c>
      <c r="S157" s="32">
        <v>-3049.3828021107201</v>
      </c>
      <c r="T157" s="32">
        <v>0</v>
      </c>
      <c r="U157" s="32">
        <v>-728469.00668342796</v>
      </c>
      <c r="V157" s="32">
        <v>0</v>
      </c>
      <c r="W157" s="32">
        <v>3342.6780675464402</v>
      </c>
      <c r="X157" s="33">
        <v>46775052.265241504</v>
      </c>
      <c r="AB157" s="28">
        <f t="shared" si="4"/>
        <v>-725126.3286158815</v>
      </c>
    </row>
    <row r="158" spans="8:28" x14ac:dyDescent="0.35">
      <c r="H158">
        <v>151</v>
      </c>
      <c r="I158">
        <f t="shared" si="5"/>
        <v>51</v>
      </c>
      <c r="J158" s="37">
        <v>0</v>
      </c>
      <c r="K158" s="32">
        <v>131993.30416560799</v>
      </c>
      <c r="L158" s="32">
        <v>70728.132885598403</v>
      </c>
      <c r="M158" s="32">
        <v>511802.28643449</v>
      </c>
      <c r="N158" s="32">
        <v>0</v>
      </c>
      <c r="O158" s="32">
        <v>9609.3490393572993</v>
      </c>
      <c r="P158" s="32">
        <v>46124875.388915002</v>
      </c>
      <c r="Q158" s="32">
        <v>90156857.1914884</v>
      </c>
      <c r="R158" s="32">
        <v>88711732.141072199</v>
      </c>
      <c r="S158" s="32">
        <v>-3049.3828021107201</v>
      </c>
      <c r="T158" s="32">
        <v>0</v>
      </c>
      <c r="U158" s="32">
        <v>-724133.07252505398</v>
      </c>
      <c r="V158" s="32">
        <v>0</v>
      </c>
      <c r="W158" s="32">
        <v>3341.5173937757399</v>
      </c>
      <c r="X158" s="33">
        <v>46124875.388915002</v>
      </c>
      <c r="AB158" s="28">
        <f t="shared" si="4"/>
        <v>-720791.55513127823</v>
      </c>
    </row>
    <row r="159" spans="8:28" x14ac:dyDescent="0.35">
      <c r="H159">
        <v>152</v>
      </c>
      <c r="I159">
        <f t="shared" si="5"/>
        <v>51</v>
      </c>
      <c r="J159" s="37">
        <v>0</v>
      </c>
      <c r="K159" s="32">
        <v>130721.843166773</v>
      </c>
      <c r="L159" s="32">
        <v>69518.199387382003</v>
      </c>
      <c r="M159" s="32">
        <v>510142.81248108001</v>
      </c>
      <c r="N159" s="32">
        <v>0</v>
      </c>
      <c r="O159" s="32">
        <v>9475.8249875899601</v>
      </c>
      <c r="P159" s="32">
        <v>45483959.940431803</v>
      </c>
      <c r="Q159" s="32">
        <v>89472938.160511494</v>
      </c>
      <c r="R159" s="32">
        <v>88042047.753137201</v>
      </c>
      <c r="S159" s="32">
        <v>-3049.3828021107201</v>
      </c>
      <c r="T159" s="32">
        <v>0</v>
      </c>
      <c r="U159" s="32">
        <v>-719858.68002282502</v>
      </c>
      <c r="V159" s="32">
        <v>0</v>
      </c>
      <c r="W159" s="32">
        <v>3340.4955742472098</v>
      </c>
      <c r="X159" s="33">
        <v>45483959.940431803</v>
      </c>
      <c r="AB159" s="28">
        <f t="shared" si="4"/>
        <v>-716518.18444857781</v>
      </c>
    </row>
    <row r="160" spans="8:28" x14ac:dyDescent="0.35">
      <c r="H160">
        <v>153</v>
      </c>
      <c r="I160">
        <f t="shared" si="5"/>
        <v>51</v>
      </c>
      <c r="J160" s="37">
        <v>0</v>
      </c>
      <c r="K160" s="32">
        <v>129460.819404622</v>
      </c>
      <c r="L160" s="32">
        <v>68325.732825557498</v>
      </c>
      <c r="M160" s="32">
        <v>508497.50700940902</v>
      </c>
      <c r="N160" s="32">
        <v>0</v>
      </c>
      <c r="O160" s="32">
        <v>9343.4296176181906</v>
      </c>
      <c r="P160" s="32">
        <v>44848462.164567299</v>
      </c>
      <c r="Q160" s="32">
        <v>88794753.446914405</v>
      </c>
      <c r="R160" s="32">
        <v>87377929.210865602</v>
      </c>
      <c r="S160" s="32">
        <v>-3049.3828021107201</v>
      </c>
      <c r="T160" s="32">
        <v>0</v>
      </c>
      <c r="U160" s="32">
        <v>-715627.488857207</v>
      </c>
      <c r="V160" s="32">
        <v>0</v>
      </c>
      <c r="W160" s="32">
        <v>3339.6275134715802</v>
      </c>
      <c r="X160" s="33">
        <v>44848462.164567299</v>
      </c>
      <c r="AB160" s="28">
        <f t="shared" si="4"/>
        <v>-712287.86134373548</v>
      </c>
    </row>
    <row r="161" spans="8:28" x14ac:dyDescent="0.35">
      <c r="H161">
        <v>154</v>
      </c>
      <c r="I161">
        <f t="shared" si="5"/>
        <v>52</v>
      </c>
      <c r="J161" s="37">
        <v>0</v>
      </c>
      <c r="K161" s="32">
        <v>128209.73192301</v>
      </c>
      <c r="L161" s="32">
        <v>67151.112217758593</v>
      </c>
      <c r="M161" s="32">
        <v>506864.738193864</v>
      </c>
      <c r="N161" s="32">
        <v>0</v>
      </c>
      <c r="O161" s="32">
        <v>9212.07767695455</v>
      </c>
      <c r="P161" s="32">
        <v>44217972.849381797</v>
      </c>
      <c r="Q161" s="32">
        <v>88207994.662808299</v>
      </c>
      <c r="R161" s="32">
        <v>86803849.281473204</v>
      </c>
      <c r="S161" s="32">
        <v>-3049.3828021107201</v>
      </c>
      <c r="T161" s="32">
        <v>0</v>
      </c>
      <c r="U161" s="32">
        <v>-711437.66001158697</v>
      </c>
      <c r="V161" s="32">
        <v>0</v>
      </c>
      <c r="W161" s="32">
        <v>3338.6880727439102</v>
      </c>
      <c r="X161" s="33">
        <v>44217972.849381797</v>
      </c>
      <c r="AB161" s="28">
        <f t="shared" si="4"/>
        <v>-708098.97193884302</v>
      </c>
    </row>
    <row r="162" spans="8:28" x14ac:dyDescent="0.35">
      <c r="H162">
        <v>155</v>
      </c>
      <c r="I162">
        <f t="shared" si="5"/>
        <v>52</v>
      </c>
      <c r="J162" s="37">
        <v>0</v>
      </c>
      <c r="K162" s="32">
        <v>126972.258188779</v>
      </c>
      <c r="L162" s="32">
        <v>65999.161690733599</v>
      </c>
      <c r="M162" s="32">
        <v>505241.71229445498</v>
      </c>
      <c r="N162" s="32">
        <v>0</v>
      </c>
      <c r="O162" s="32">
        <v>9082.4542239052698</v>
      </c>
      <c r="P162" s="32">
        <v>43595780.2747453</v>
      </c>
      <c r="Q162" s="32">
        <v>87690538.332883507</v>
      </c>
      <c r="R162" s="32">
        <v>86298583.350991905</v>
      </c>
      <c r="S162" s="32">
        <v>-3049.3828021107201</v>
      </c>
      <c r="T162" s="32">
        <v>0</v>
      </c>
      <c r="U162" s="32">
        <v>-707295.58639787196</v>
      </c>
      <c r="V162" s="32">
        <v>0</v>
      </c>
      <c r="W162" s="32">
        <v>3337.6270164020402</v>
      </c>
      <c r="X162" s="33">
        <v>43595780.2747453</v>
      </c>
      <c r="AB162" s="28">
        <f t="shared" si="4"/>
        <v>-703957.95938146987</v>
      </c>
    </row>
    <row r="163" spans="8:28" x14ac:dyDescent="0.35">
      <c r="H163">
        <v>156</v>
      </c>
      <c r="I163">
        <f t="shared" si="5"/>
        <v>52</v>
      </c>
      <c r="J163" s="37">
        <v>0</v>
      </c>
      <c r="K163" s="32">
        <v>125405.072638235</v>
      </c>
      <c r="L163" s="32">
        <v>64669.968675575299</v>
      </c>
      <c r="M163" s="32">
        <v>503502.24742983398</v>
      </c>
      <c r="N163" s="32">
        <v>0</v>
      </c>
      <c r="O163" s="32">
        <v>8705.2001424951704</v>
      </c>
      <c r="P163" s="32">
        <v>41784960.683976799</v>
      </c>
      <c r="Q163" s="32">
        <v>87076522.239590198</v>
      </c>
      <c r="R163" s="32">
        <v>85684526.025705099</v>
      </c>
      <c r="S163" s="32">
        <v>-3049.3828021107201</v>
      </c>
      <c r="T163" s="32">
        <v>0</v>
      </c>
      <c r="U163" s="32">
        <v>-702282.48888614005</v>
      </c>
      <c r="V163" s="32">
        <v>0</v>
      </c>
      <c r="W163" s="32">
        <v>20273.416999545701</v>
      </c>
      <c r="X163" s="33">
        <v>41784960.683976799</v>
      </c>
      <c r="AB163" s="28">
        <f t="shared" si="4"/>
        <v>-682009.07188659441</v>
      </c>
    </row>
    <row r="164" spans="8:28" x14ac:dyDescent="0.35">
      <c r="H164">
        <v>157</v>
      </c>
      <c r="I164">
        <f t="shared" si="5"/>
        <v>53</v>
      </c>
      <c r="J164" s="37">
        <v>0</v>
      </c>
      <c r="K164" s="32">
        <v>124354.53628403701</v>
      </c>
      <c r="L164" s="32">
        <v>72535.079004095503</v>
      </c>
      <c r="M164" s="32">
        <v>502881.50645853102</v>
      </c>
      <c r="N164" s="32">
        <v>0</v>
      </c>
      <c r="O164" s="32">
        <v>8701.9145158843603</v>
      </c>
      <c r="P164" s="32">
        <v>41769189.6762449</v>
      </c>
      <c r="Q164" s="32">
        <v>86483105.463850304</v>
      </c>
      <c r="R164" s="32">
        <v>85114881.5560738</v>
      </c>
      <c r="S164" s="32">
        <v>-3049.3828021107201</v>
      </c>
      <c r="T164" s="32">
        <v>0</v>
      </c>
      <c r="U164" s="32">
        <v>-708473.03626254702</v>
      </c>
      <c r="V164" s="32">
        <v>0</v>
      </c>
      <c r="W164" s="32">
        <v>79057.358257172105</v>
      </c>
      <c r="X164" s="33">
        <v>41769189.6762449</v>
      </c>
      <c r="AB164" s="28">
        <f t="shared" si="4"/>
        <v>-629415.67800537497</v>
      </c>
    </row>
    <row r="165" spans="8:28" x14ac:dyDescent="0.35">
      <c r="H165">
        <v>158</v>
      </c>
      <c r="I165">
        <f t="shared" si="5"/>
        <v>53</v>
      </c>
      <c r="J165" s="37">
        <v>0</v>
      </c>
      <c r="K165" s="32">
        <v>121304.00135653401</v>
      </c>
      <c r="L165" s="32">
        <v>71219.543852853705</v>
      </c>
      <c r="M165" s="32">
        <v>501145.42215919902</v>
      </c>
      <c r="N165" s="32">
        <v>0</v>
      </c>
      <c r="O165" s="32">
        <v>8574.5754802985502</v>
      </c>
      <c r="P165" s="32">
        <v>41157962.305433102</v>
      </c>
      <c r="Q165" s="32">
        <v>85813294.2069619</v>
      </c>
      <c r="R165" s="32">
        <v>84459095.274711207</v>
      </c>
      <c r="S165" s="32">
        <v>-3049.3828021107201</v>
      </c>
      <c r="T165" s="32">
        <v>0</v>
      </c>
      <c r="U165" s="32">
        <v>-702243.54284888494</v>
      </c>
      <c r="V165" s="32">
        <v>0</v>
      </c>
      <c r="W165" s="32">
        <v>3005.87533012116</v>
      </c>
      <c r="X165" s="33">
        <v>41157962.305433102</v>
      </c>
      <c r="AB165" s="28">
        <f t="shared" si="4"/>
        <v>-699237.6675187638</v>
      </c>
    </row>
    <row r="166" spans="8:28" x14ac:dyDescent="0.35">
      <c r="H166">
        <v>159</v>
      </c>
      <c r="I166">
        <f t="shared" si="5"/>
        <v>53</v>
      </c>
      <c r="J166" s="37">
        <v>0</v>
      </c>
      <c r="K166" s="32">
        <v>123171.222328338</v>
      </c>
      <c r="L166" s="32">
        <v>69939.836669378594</v>
      </c>
      <c r="M166" s="32">
        <v>499420.83778829902</v>
      </c>
      <c r="N166" s="32">
        <v>0</v>
      </c>
      <c r="O166" s="32">
        <v>8449.1778216526109</v>
      </c>
      <c r="P166" s="32">
        <v>40556053.543932498</v>
      </c>
      <c r="Q166" s="32">
        <v>85141507.323550507</v>
      </c>
      <c r="R166" s="32">
        <v>83801855.529782906</v>
      </c>
      <c r="S166" s="32">
        <v>-3049.3828021107201</v>
      </c>
      <c r="T166" s="32">
        <v>0</v>
      </c>
      <c r="U166" s="32">
        <v>-700981.07460766798</v>
      </c>
      <c r="V166" s="32">
        <v>0</v>
      </c>
      <c r="W166" s="32">
        <v>3053.0006407135502</v>
      </c>
      <c r="X166" s="33">
        <v>40556053.543932498</v>
      </c>
      <c r="AB166" s="28">
        <f t="shared" si="4"/>
        <v>-697928.07396695449</v>
      </c>
    </row>
    <row r="167" spans="8:28" x14ac:dyDescent="0.35">
      <c r="H167">
        <v>160</v>
      </c>
      <c r="I167">
        <f t="shared" si="5"/>
        <v>54</v>
      </c>
      <c r="J167" s="37">
        <v>0</v>
      </c>
      <c r="K167" s="32">
        <v>121944.312344272</v>
      </c>
      <c r="L167" s="32">
        <v>68689.432487757207</v>
      </c>
      <c r="M167" s="32">
        <v>497711.42855168198</v>
      </c>
      <c r="N167" s="32">
        <v>0</v>
      </c>
      <c r="O167" s="32">
        <v>8325.3735934148408</v>
      </c>
      <c r="P167" s="32">
        <v>39961793.248391204</v>
      </c>
      <c r="Q167" s="32">
        <v>84477925.052346602</v>
      </c>
      <c r="R167" s="32">
        <v>83152618.733637705</v>
      </c>
      <c r="S167" s="32">
        <v>-3049.3828021107201</v>
      </c>
      <c r="T167" s="32">
        <v>0</v>
      </c>
      <c r="U167" s="32">
        <v>-696670.54697712604</v>
      </c>
      <c r="V167" s="32">
        <v>0</v>
      </c>
      <c r="W167" s="32">
        <v>3050.14449534405</v>
      </c>
      <c r="X167" s="33">
        <v>39961793.248391204</v>
      </c>
      <c r="AB167" s="28">
        <f t="shared" si="4"/>
        <v>-693620.40248178202</v>
      </c>
    </row>
    <row r="168" spans="8:28" x14ac:dyDescent="0.35">
      <c r="H168">
        <v>161</v>
      </c>
      <c r="I168">
        <f t="shared" si="5"/>
        <v>54</v>
      </c>
      <c r="J168" s="37">
        <v>0</v>
      </c>
      <c r="K168" s="32">
        <v>120727.80133020099</v>
      </c>
      <c r="L168" s="32">
        <v>67455.794666047601</v>
      </c>
      <c r="M168" s="32">
        <v>496017.45505216299</v>
      </c>
      <c r="N168" s="32">
        <v>0</v>
      </c>
      <c r="O168" s="32">
        <v>8202.6299093248108</v>
      </c>
      <c r="P168" s="32">
        <v>39372623.564759098</v>
      </c>
      <c r="Q168" s="32">
        <v>83813829.240452006</v>
      </c>
      <c r="R168" s="32">
        <v>82502844.384348303</v>
      </c>
      <c r="S168" s="32">
        <v>-3049.3828021107201</v>
      </c>
      <c r="T168" s="32">
        <v>0</v>
      </c>
      <c r="U168" s="32">
        <v>-692403.68095773703</v>
      </c>
      <c r="V168" s="32">
        <v>0</v>
      </c>
      <c r="W168" s="32">
        <v>3047.5738736977401</v>
      </c>
      <c r="X168" s="33">
        <v>39372623.564759098</v>
      </c>
      <c r="AB168" s="28">
        <f t="shared" si="4"/>
        <v>-689356.10708403925</v>
      </c>
    </row>
    <row r="169" spans="8:28" x14ac:dyDescent="0.35">
      <c r="H169">
        <v>162</v>
      </c>
      <c r="I169">
        <f t="shared" si="5"/>
        <v>54</v>
      </c>
      <c r="J169" s="37">
        <v>0</v>
      </c>
      <c r="K169" s="32">
        <v>119524.87073873699</v>
      </c>
      <c r="L169" s="32">
        <v>66240.967832205497</v>
      </c>
      <c r="M169" s="32">
        <v>494332.87756097299</v>
      </c>
      <c r="N169" s="32">
        <v>0</v>
      </c>
      <c r="O169" s="32">
        <v>8081.5436162649203</v>
      </c>
      <c r="P169" s="32">
        <v>38791409.358071603</v>
      </c>
      <c r="Q169" s="32">
        <v>83157675.160914496</v>
      </c>
      <c r="R169" s="32">
        <v>81860830.211831301</v>
      </c>
      <c r="S169" s="32">
        <v>-3049.3828021107201</v>
      </c>
      <c r="T169" s="32">
        <v>0</v>
      </c>
      <c r="U169" s="32">
        <v>-688180.25974818098</v>
      </c>
      <c r="V169" s="32">
        <v>0</v>
      </c>
      <c r="W169" s="32">
        <v>3044.9224170942398</v>
      </c>
      <c r="X169" s="33">
        <v>38791409.358071603</v>
      </c>
      <c r="AB169" s="28">
        <f t="shared" si="4"/>
        <v>-685135.33733108675</v>
      </c>
    </row>
    <row r="170" spans="8:28" x14ac:dyDescent="0.35">
      <c r="H170">
        <v>163</v>
      </c>
      <c r="I170">
        <f t="shared" si="5"/>
        <v>55</v>
      </c>
      <c r="J170" s="37">
        <v>0</v>
      </c>
      <c r="K170" s="32">
        <v>118337.33510181301</v>
      </c>
      <c r="L170" s="32">
        <v>65046.041615155104</v>
      </c>
      <c r="M170" s="32">
        <v>492661.345615167</v>
      </c>
      <c r="N170" s="32">
        <v>0</v>
      </c>
      <c r="O170" s="32">
        <v>7962.45743448343</v>
      </c>
      <c r="P170" s="32">
        <v>38219795.6855205</v>
      </c>
      <c r="Q170" s="32">
        <v>82502998.6700982</v>
      </c>
      <c r="R170" s="32">
        <v>81220243.653982893</v>
      </c>
      <c r="S170" s="32">
        <v>-3049.3828021107201</v>
      </c>
      <c r="T170" s="32">
        <v>0</v>
      </c>
      <c r="U170" s="32">
        <v>-684007.179766619</v>
      </c>
      <c r="V170" s="32">
        <v>0</v>
      </c>
      <c r="W170" s="32">
        <v>3042.2884336489101</v>
      </c>
      <c r="X170" s="33">
        <v>38219795.6855205</v>
      </c>
      <c r="AB170" s="28">
        <f t="shared" si="4"/>
        <v>-680964.89133297012</v>
      </c>
    </row>
    <row r="171" spans="8:28" x14ac:dyDescent="0.35">
      <c r="H171">
        <v>164</v>
      </c>
      <c r="I171">
        <f t="shared" si="5"/>
        <v>55</v>
      </c>
      <c r="J171" s="37">
        <v>0</v>
      </c>
      <c r="K171" s="32">
        <v>117159.600518135</v>
      </c>
      <c r="L171" s="32">
        <v>63864.7679789291</v>
      </c>
      <c r="M171" s="32">
        <v>491007.00954221701</v>
      </c>
      <c r="N171" s="32">
        <v>0</v>
      </c>
      <c r="O171" s="32">
        <v>7844.3480058048999</v>
      </c>
      <c r="P171" s="32">
        <v>37652870.427863501</v>
      </c>
      <c r="Q171" s="32">
        <v>81855059.833257407</v>
      </c>
      <c r="R171" s="32">
        <v>80586234.018000796</v>
      </c>
      <c r="S171" s="32">
        <v>-3049.3828021107201</v>
      </c>
      <c r="T171" s="32">
        <v>0</v>
      </c>
      <c r="U171" s="32">
        <v>-679875.72604508605</v>
      </c>
      <c r="V171" s="32">
        <v>0</v>
      </c>
      <c r="W171" s="32">
        <v>3039.6609384178801</v>
      </c>
      <c r="X171" s="33">
        <v>37652870.427863501</v>
      </c>
      <c r="AB171" s="28">
        <f t="shared" si="4"/>
        <v>-676836.06510666816</v>
      </c>
    </row>
    <row r="172" spans="8:28" x14ac:dyDescent="0.35">
      <c r="H172">
        <v>165</v>
      </c>
      <c r="I172">
        <f t="shared" si="5"/>
        <v>55</v>
      </c>
      <c r="J172" s="37">
        <v>0</v>
      </c>
      <c r="K172" s="32">
        <v>115996.63948472201</v>
      </c>
      <c r="L172" s="32">
        <v>62704.660921962</v>
      </c>
      <c r="M172" s="32">
        <v>489363.522596911</v>
      </c>
      <c r="N172" s="32">
        <v>0</v>
      </c>
      <c r="O172" s="32">
        <v>7728.1388776005497</v>
      </c>
      <c r="P172" s="32">
        <v>37095066.6124826</v>
      </c>
      <c r="Q172" s="32">
        <v>81256055.199600905</v>
      </c>
      <c r="R172" s="32">
        <v>80000348.594647899</v>
      </c>
      <c r="S172" s="32">
        <v>-3049.3828021107201</v>
      </c>
      <c r="T172" s="32">
        <v>0</v>
      </c>
      <c r="U172" s="32">
        <v>-675792.96188119496</v>
      </c>
      <c r="V172" s="32">
        <v>0</v>
      </c>
      <c r="W172" s="32">
        <v>3036.9261155408599</v>
      </c>
      <c r="X172" s="33">
        <v>37095066.6124826</v>
      </c>
      <c r="AB172" s="28">
        <f t="shared" si="4"/>
        <v>-672756.03576565406</v>
      </c>
    </row>
    <row r="173" spans="8:28" x14ac:dyDescent="0.35">
      <c r="H173">
        <v>166</v>
      </c>
      <c r="I173">
        <f t="shared" si="5"/>
        <v>56</v>
      </c>
      <c r="J173" s="37">
        <v>0</v>
      </c>
      <c r="K173" s="32">
        <v>114845.022706077</v>
      </c>
      <c r="L173" s="32">
        <v>61563.153832653901</v>
      </c>
      <c r="M173" s="32">
        <v>487730.81766405102</v>
      </c>
      <c r="N173" s="32">
        <v>0</v>
      </c>
      <c r="O173" s="32">
        <v>7613.2058058413304</v>
      </c>
      <c r="P173" s="32">
        <v>36543387.868038401</v>
      </c>
      <c r="Q173" s="32">
        <v>80704689.468211293</v>
      </c>
      <c r="R173" s="32">
        <v>79461305.678702101</v>
      </c>
      <c r="S173" s="32">
        <v>-3049.3828021107201</v>
      </c>
      <c r="T173" s="32">
        <v>0</v>
      </c>
      <c r="U173" s="32">
        <v>-671752.200008624</v>
      </c>
      <c r="V173" s="32">
        <v>0</v>
      </c>
      <c r="W173" s="32">
        <v>3034.3110053178002</v>
      </c>
      <c r="X173" s="33">
        <v>36543387.868038401</v>
      </c>
      <c r="AB173" s="28">
        <f t="shared" si="4"/>
        <v>-668717.88900330616</v>
      </c>
    </row>
    <row r="174" spans="8:28" x14ac:dyDescent="0.35">
      <c r="H174">
        <v>167</v>
      </c>
      <c r="I174">
        <f t="shared" si="5"/>
        <v>56</v>
      </c>
      <c r="J174" s="37">
        <v>0</v>
      </c>
      <c r="K174" s="32">
        <v>113707.882026608</v>
      </c>
      <c r="L174" s="32">
        <v>60452.159967957799</v>
      </c>
      <c r="M174" s="32">
        <v>486114.48041827901</v>
      </c>
      <c r="N174" s="32">
        <v>0</v>
      </c>
      <c r="O174" s="32">
        <v>7500.1305520120004</v>
      </c>
      <c r="P174" s="32">
        <v>36000626.6496576</v>
      </c>
      <c r="Q174" s="32">
        <v>80205296.690969497</v>
      </c>
      <c r="R174" s="32">
        <v>78972382.494601205</v>
      </c>
      <c r="S174" s="32">
        <v>-3049.3828021107201</v>
      </c>
      <c r="T174" s="32">
        <v>0</v>
      </c>
      <c r="U174" s="32">
        <v>-667774.65296485706</v>
      </c>
      <c r="V174" s="32">
        <v>0</v>
      </c>
      <c r="W174" s="32">
        <v>3031.6618032316101</v>
      </c>
      <c r="X174" s="33">
        <v>36000626.6496576</v>
      </c>
      <c r="AB174" s="28">
        <f t="shared" si="4"/>
        <v>-664742.99116162548</v>
      </c>
    </row>
    <row r="175" spans="8:28" x14ac:dyDescent="0.35">
      <c r="H175">
        <v>168</v>
      </c>
      <c r="I175">
        <f t="shared" si="5"/>
        <v>56</v>
      </c>
      <c r="J175" s="37">
        <v>0</v>
      </c>
      <c r="K175" s="32">
        <v>112268.259755846</v>
      </c>
      <c r="L175" s="32">
        <v>59170.791362797099</v>
      </c>
      <c r="M175" s="32">
        <v>484388.28846316098</v>
      </c>
      <c r="N175" s="32">
        <v>0</v>
      </c>
      <c r="O175" s="32">
        <v>7176.6482746067404</v>
      </c>
      <c r="P175" s="32">
        <v>34447911.718112297</v>
      </c>
      <c r="Q175" s="32">
        <v>81172689.487222195</v>
      </c>
      <c r="R175" s="32">
        <v>79867504.356734499</v>
      </c>
      <c r="S175" s="32">
        <v>-3049.3828021107201</v>
      </c>
      <c r="T175" s="32">
        <v>0</v>
      </c>
      <c r="U175" s="32">
        <v>-663003.98785640998</v>
      </c>
      <c r="V175" s="32">
        <v>0</v>
      </c>
      <c r="W175" s="32">
        <v>17494.348967830701</v>
      </c>
      <c r="X175" s="33">
        <v>34447911.718112297</v>
      </c>
      <c r="AB175" s="28">
        <f t="shared" si="4"/>
        <v>-645509.63888857933</v>
      </c>
    </row>
    <row r="176" spans="8:28" x14ac:dyDescent="0.35">
      <c r="H176">
        <v>169</v>
      </c>
      <c r="I176">
        <f t="shared" si="5"/>
        <v>57</v>
      </c>
      <c r="J176" s="37">
        <v>0</v>
      </c>
      <c r="K176" s="32">
        <v>79184.835676974704</v>
      </c>
      <c r="L176" s="32">
        <v>66272.229886000103</v>
      </c>
      <c r="M176" s="32">
        <v>588937.65434022399</v>
      </c>
      <c r="N176" s="32">
        <v>0</v>
      </c>
      <c r="O176" s="32">
        <v>7153.2578396680401</v>
      </c>
      <c r="P176" s="32">
        <v>34335637.630406603</v>
      </c>
      <c r="Q176" s="32">
        <v>80658280.609630406</v>
      </c>
      <c r="R176" s="32">
        <v>79367210.255394995</v>
      </c>
      <c r="S176" s="32">
        <v>-3049.3828021107201</v>
      </c>
      <c r="T176" s="32">
        <v>0</v>
      </c>
      <c r="U176" s="32">
        <v>-741547.97774286696</v>
      </c>
      <c r="V176" s="32">
        <v>0</v>
      </c>
      <c r="W176" s="32">
        <v>64893.657921687103</v>
      </c>
      <c r="X176" s="33">
        <v>34335637.630406603</v>
      </c>
      <c r="AB176" s="28">
        <f t="shared" si="4"/>
        <v>-676654.31982117984</v>
      </c>
    </row>
    <row r="177" spans="8:28" x14ac:dyDescent="0.35">
      <c r="H177">
        <v>170</v>
      </c>
      <c r="I177">
        <f t="shared" si="5"/>
        <v>57</v>
      </c>
      <c r="J177" s="37">
        <v>0</v>
      </c>
      <c r="K177" s="32">
        <v>77056.534833653393</v>
      </c>
      <c r="L177" s="32">
        <v>64895.351906135402</v>
      </c>
      <c r="M177" s="32">
        <v>586923.91587499494</v>
      </c>
      <c r="N177" s="32">
        <v>0</v>
      </c>
      <c r="O177" s="32">
        <v>7028.27018614189</v>
      </c>
      <c r="P177" s="32">
        <v>33735696.893481098</v>
      </c>
      <c r="Q177" s="32">
        <v>80072742.708938107</v>
      </c>
      <c r="R177" s="32">
        <v>78791918.676036105</v>
      </c>
      <c r="S177" s="32">
        <v>-3049.3828021107201</v>
      </c>
      <c r="T177" s="32">
        <v>0</v>
      </c>
      <c r="U177" s="32">
        <v>-735904.072800925</v>
      </c>
      <c r="V177" s="32">
        <v>0</v>
      </c>
      <c r="W177" s="32">
        <v>2067.7584112978502</v>
      </c>
      <c r="X177" s="33">
        <v>33735696.893481098</v>
      </c>
      <c r="AB177" s="28">
        <f t="shared" si="4"/>
        <v>-733836.31438962719</v>
      </c>
    </row>
    <row r="178" spans="8:28" x14ac:dyDescent="0.35">
      <c r="H178">
        <v>171</v>
      </c>
      <c r="I178">
        <f t="shared" si="5"/>
        <v>57</v>
      </c>
      <c r="J178" s="37">
        <v>0</v>
      </c>
      <c r="K178" s="32">
        <v>77555.911188824699</v>
      </c>
      <c r="L178" s="32">
        <v>63541.670027701999</v>
      </c>
      <c r="M178" s="32">
        <v>584925.95995875995</v>
      </c>
      <c r="N178" s="32">
        <v>0</v>
      </c>
      <c r="O178" s="32">
        <v>6904.5514513808703</v>
      </c>
      <c r="P178" s="32">
        <v>33141846.966628201</v>
      </c>
      <c r="Q178" s="32">
        <v>79488720.589220807</v>
      </c>
      <c r="R178" s="32">
        <v>78218424.893884704</v>
      </c>
      <c r="S178" s="32">
        <v>-3049.3828021107201</v>
      </c>
      <c r="T178" s="32">
        <v>0</v>
      </c>
      <c r="U178" s="32">
        <v>-732928.092626667</v>
      </c>
      <c r="V178" s="32">
        <v>0</v>
      </c>
      <c r="W178" s="32">
        <v>2084.6084411935699</v>
      </c>
      <c r="X178" s="33">
        <v>33141846.966628201</v>
      </c>
      <c r="AB178" s="28">
        <f t="shared" si="4"/>
        <v>-730843.48418547341</v>
      </c>
    </row>
    <row r="179" spans="8:28" x14ac:dyDescent="0.35">
      <c r="H179">
        <v>172</v>
      </c>
      <c r="I179">
        <f t="shared" si="5"/>
        <v>58</v>
      </c>
      <c r="J179" s="37">
        <v>0</v>
      </c>
      <c r="K179" s="32">
        <v>76167.587778599307</v>
      </c>
      <c r="L179" s="32">
        <v>62203.497930885802</v>
      </c>
      <c r="M179" s="32">
        <v>582943.31170696695</v>
      </c>
      <c r="N179" s="32">
        <v>0</v>
      </c>
      <c r="O179" s="32">
        <v>6782.3091771990403</v>
      </c>
      <c r="P179" s="32">
        <v>32555084.050555401</v>
      </c>
      <c r="Q179" s="32">
        <v>78908039.177114204</v>
      </c>
      <c r="R179" s="32">
        <v>77648147.0182105</v>
      </c>
      <c r="S179" s="32">
        <v>-3049.3828021107201</v>
      </c>
      <c r="T179" s="32">
        <v>0</v>
      </c>
      <c r="U179" s="32">
        <v>-728096.70659365098</v>
      </c>
      <c r="V179" s="32">
        <v>0</v>
      </c>
      <c r="W179" s="32">
        <v>2070.5566404658298</v>
      </c>
      <c r="X179" s="33">
        <v>32555084.050555401</v>
      </c>
      <c r="AB179" s="28">
        <f t="shared" si="4"/>
        <v>-726026.14995318512</v>
      </c>
    </row>
    <row r="180" spans="8:28" x14ac:dyDescent="0.35">
      <c r="H180">
        <v>173</v>
      </c>
      <c r="I180">
        <f t="shared" si="5"/>
        <v>58</v>
      </c>
      <c r="J180" s="37">
        <v>0</v>
      </c>
      <c r="K180" s="32">
        <v>74805.268556332303</v>
      </c>
      <c r="L180" s="32">
        <v>60902.600798122199</v>
      </c>
      <c r="M180" s="32">
        <v>580975.82155826106</v>
      </c>
      <c r="N180" s="32">
        <v>0</v>
      </c>
      <c r="O180" s="32">
        <v>6662.2714218135097</v>
      </c>
      <c r="P180" s="32">
        <v>31978902.8247049</v>
      </c>
      <c r="Q180" s="32">
        <v>78331591.886058494</v>
      </c>
      <c r="R180" s="32">
        <v>77082211.108480707</v>
      </c>
      <c r="S180" s="32">
        <v>-3049.3828021107201</v>
      </c>
      <c r="T180" s="32">
        <v>0</v>
      </c>
      <c r="U180" s="32">
        <v>-723345.96233452903</v>
      </c>
      <c r="V180" s="32">
        <v>0</v>
      </c>
      <c r="W180" s="32">
        <v>2056.4762173092399</v>
      </c>
      <c r="X180" s="33">
        <v>31978902.8247049</v>
      </c>
      <c r="AB180" s="28">
        <f t="shared" si="4"/>
        <v>-721289.48611721979</v>
      </c>
    </row>
    <row r="181" spans="8:28" x14ac:dyDescent="0.35">
      <c r="H181">
        <v>174</v>
      </c>
      <c r="I181">
        <f t="shared" si="5"/>
        <v>58</v>
      </c>
      <c r="J181" s="37">
        <v>0</v>
      </c>
      <c r="K181" s="32">
        <v>73464.040395626507</v>
      </c>
      <c r="L181" s="32">
        <v>59626.814169041398</v>
      </c>
      <c r="M181" s="32">
        <v>579028.56297628395</v>
      </c>
      <c r="N181" s="32">
        <v>0</v>
      </c>
      <c r="O181" s="32">
        <v>6543.5533321215498</v>
      </c>
      <c r="P181" s="32">
        <v>31409055.994183499</v>
      </c>
      <c r="Q181" s="32">
        <v>77759418.624026597</v>
      </c>
      <c r="R181" s="32">
        <v>76520219.081849098</v>
      </c>
      <c r="S181" s="32">
        <v>-3049.3828021107201</v>
      </c>
      <c r="T181" s="32">
        <v>0</v>
      </c>
      <c r="U181" s="32">
        <v>-718662.97087307298</v>
      </c>
      <c r="V181" s="32">
        <v>0</v>
      </c>
      <c r="W181" s="32">
        <v>2042.7259688870199</v>
      </c>
      <c r="X181" s="33">
        <v>31409055.994183499</v>
      </c>
      <c r="AB181" s="28">
        <f t="shared" si="4"/>
        <v>-716620.24490418599</v>
      </c>
    </row>
    <row r="182" spans="8:28" x14ac:dyDescent="0.35">
      <c r="H182">
        <v>175</v>
      </c>
      <c r="I182">
        <f t="shared" si="5"/>
        <v>59</v>
      </c>
      <c r="J182" s="37">
        <v>0</v>
      </c>
      <c r="K182" s="32">
        <v>72141.817619666996</v>
      </c>
      <c r="L182" s="32">
        <v>58366.704543199601</v>
      </c>
      <c r="M182" s="32">
        <v>577103.95772879699</v>
      </c>
      <c r="N182" s="32">
        <v>0</v>
      </c>
      <c r="O182" s="32">
        <v>6425.7911961248401</v>
      </c>
      <c r="P182" s="32">
        <v>30843797.741399199</v>
      </c>
      <c r="Q182" s="32">
        <v>77190671.341265306</v>
      </c>
      <c r="R182" s="32">
        <v>75961312.100740895</v>
      </c>
      <c r="S182" s="32">
        <v>-3049.3828021107201</v>
      </c>
      <c r="T182" s="32">
        <v>0</v>
      </c>
      <c r="U182" s="32">
        <v>-714038.27108778805</v>
      </c>
      <c r="V182" s="32">
        <v>0</v>
      </c>
      <c r="W182" s="32">
        <v>2028.92567154123</v>
      </c>
      <c r="X182" s="33">
        <v>30843797.741399199</v>
      </c>
      <c r="AB182" s="28">
        <f t="shared" si="4"/>
        <v>-712009.3454162468</v>
      </c>
    </row>
    <row r="183" spans="8:28" x14ac:dyDescent="0.35">
      <c r="H183">
        <v>176</v>
      </c>
      <c r="I183">
        <f t="shared" si="5"/>
        <v>59</v>
      </c>
      <c r="J183" s="37">
        <v>0</v>
      </c>
      <c r="K183" s="32">
        <v>70847.982137726794</v>
      </c>
      <c r="L183" s="32">
        <v>57127.343274987601</v>
      </c>
      <c r="M183" s="32">
        <v>575193.90336434799</v>
      </c>
      <c r="N183" s="32">
        <v>0</v>
      </c>
      <c r="O183" s="32">
        <v>6309.6874491404697</v>
      </c>
      <c r="P183" s="32">
        <v>30286499.755874299</v>
      </c>
      <c r="Q183" s="32">
        <v>76624963.609292299</v>
      </c>
      <c r="R183" s="32">
        <v>75405331.7309293</v>
      </c>
      <c r="S183" s="32">
        <v>-3049.3828021107201</v>
      </c>
      <c r="T183" s="32">
        <v>0</v>
      </c>
      <c r="U183" s="32">
        <v>-709478.91622620297</v>
      </c>
      <c r="V183" s="32">
        <v>0</v>
      </c>
      <c r="W183" s="32">
        <v>2015.0062478006701</v>
      </c>
      <c r="X183" s="33">
        <v>30286499.755874299</v>
      </c>
      <c r="AB183" s="28">
        <f t="shared" si="4"/>
        <v>-707463.90997840231</v>
      </c>
    </row>
    <row r="184" spans="8:28" x14ac:dyDescent="0.35">
      <c r="H184">
        <v>177</v>
      </c>
      <c r="I184">
        <f t="shared" si="5"/>
        <v>59</v>
      </c>
      <c r="J184" s="37">
        <v>0</v>
      </c>
      <c r="K184" s="32">
        <v>69608.577187659102</v>
      </c>
      <c r="L184" s="32">
        <v>55912.3355901252</v>
      </c>
      <c r="M184" s="32">
        <v>573301.75067927095</v>
      </c>
      <c r="N184" s="32">
        <v>0</v>
      </c>
      <c r="O184" s="32">
        <v>6194.7492153984404</v>
      </c>
      <c r="P184" s="32">
        <v>29734796.233912501</v>
      </c>
      <c r="Q184" s="32">
        <v>76077898.065374196</v>
      </c>
      <c r="R184" s="32">
        <v>74868114.4353109</v>
      </c>
      <c r="S184" s="32">
        <v>-3049.3828021107201</v>
      </c>
      <c r="T184" s="32">
        <v>0</v>
      </c>
      <c r="U184" s="32">
        <v>-705017.41267245403</v>
      </c>
      <c r="V184" s="32">
        <v>0</v>
      </c>
      <c r="W184" s="32">
        <v>2000.9671590320399</v>
      </c>
      <c r="X184" s="33">
        <v>29734796.233912501</v>
      </c>
      <c r="AB184" s="28">
        <f t="shared" si="4"/>
        <v>-703016.44551342202</v>
      </c>
    </row>
    <row r="185" spans="8:28" x14ac:dyDescent="0.35">
      <c r="H185">
        <v>178</v>
      </c>
      <c r="I185">
        <f t="shared" si="5"/>
        <v>60</v>
      </c>
      <c r="J185" s="37">
        <v>0</v>
      </c>
      <c r="K185" s="32">
        <v>68416.759773999307</v>
      </c>
      <c r="L185" s="32">
        <v>54726.337286565002</v>
      </c>
      <c r="M185" s="32">
        <v>571425.96875137102</v>
      </c>
      <c r="N185" s="32">
        <v>0</v>
      </c>
      <c r="O185" s="32">
        <v>6081.7366596942802</v>
      </c>
      <c r="P185" s="32">
        <v>29192335.966532499</v>
      </c>
      <c r="Q185" s="32">
        <v>75553542.300784096</v>
      </c>
      <c r="R185" s="32">
        <v>74353232.6870334</v>
      </c>
      <c r="S185" s="32">
        <v>-3049.3828021107201</v>
      </c>
      <c r="T185" s="32">
        <v>0</v>
      </c>
      <c r="U185" s="32">
        <v>-700650.80247163004</v>
      </c>
      <c r="V185" s="32">
        <v>0</v>
      </c>
      <c r="W185" s="32">
        <v>1986.9946430387999</v>
      </c>
      <c r="X185" s="33">
        <v>29192335.966532499</v>
      </c>
      <c r="AB185" s="28">
        <f t="shared" si="4"/>
        <v>-698663.80782859121</v>
      </c>
    </row>
    <row r="186" spans="8:28" x14ac:dyDescent="0.35">
      <c r="H186">
        <v>179</v>
      </c>
      <c r="I186">
        <f t="shared" si="5"/>
        <v>60</v>
      </c>
      <c r="J186" s="37">
        <v>0</v>
      </c>
      <c r="K186" s="32">
        <v>67259.297203739494</v>
      </c>
      <c r="L186" s="32">
        <v>53568.427991381097</v>
      </c>
      <c r="M186" s="32">
        <v>569565.32422903401</v>
      </c>
      <c r="N186" s="32">
        <v>0</v>
      </c>
      <c r="O186" s="32">
        <v>5971.2923064921697</v>
      </c>
      <c r="P186" s="32">
        <v>28662203.071162399</v>
      </c>
      <c r="Q186" s="32">
        <v>75054956.950455904</v>
      </c>
      <c r="R186" s="32">
        <v>73863671.111293107</v>
      </c>
      <c r="S186" s="32">
        <v>-3049.3828021107201</v>
      </c>
      <c r="T186" s="32">
        <v>0</v>
      </c>
      <c r="U186" s="32">
        <v>-696364.34173064702</v>
      </c>
      <c r="V186" s="32">
        <v>0</v>
      </c>
      <c r="W186" s="32">
        <v>1973.27259858972</v>
      </c>
      <c r="X186" s="33">
        <v>28662203.071162399</v>
      </c>
      <c r="AB186" s="28">
        <f t="shared" si="4"/>
        <v>-694391.06913205725</v>
      </c>
    </row>
    <row r="187" spans="8:28" x14ac:dyDescent="0.35">
      <c r="H187">
        <v>180</v>
      </c>
      <c r="I187">
        <f t="shared" si="5"/>
        <v>60</v>
      </c>
      <c r="J187" s="37">
        <v>0</v>
      </c>
      <c r="K187" s="32">
        <v>65940.500823316106</v>
      </c>
      <c r="L187" s="32">
        <v>52255.462995759102</v>
      </c>
      <c r="M187" s="32">
        <v>567670.81348920404</v>
      </c>
      <c r="N187" s="32">
        <v>0</v>
      </c>
      <c r="O187" s="32">
        <v>5644.3073673080398</v>
      </c>
      <c r="P187" s="32">
        <v>27092675.363078602</v>
      </c>
      <c r="Q187" s="32">
        <v>74420264.431484595</v>
      </c>
      <c r="R187" s="32">
        <v>73238145.130020499</v>
      </c>
      <c r="S187" s="32">
        <v>-3049.3828021107201</v>
      </c>
      <c r="T187" s="32">
        <v>0</v>
      </c>
      <c r="U187" s="32">
        <v>-691511.08467558702</v>
      </c>
      <c r="V187" s="32">
        <v>0</v>
      </c>
      <c r="W187" s="32">
        <v>16911.937156752701</v>
      </c>
      <c r="X187" s="33">
        <v>27092675.363078602</v>
      </c>
      <c r="AB187" s="28">
        <f t="shared" si="4"/>
        <v>-674599.14751883433</v>
      </c>
    </row>
    <row r="188" spans="8:28" x14ac:dyDescent="0.35">
      <c r="H188">
        <v>181</v>
      </c>
      <c r="I188">
        <f t="shared" si="5"/>
        <v>61</v>
      </c>
      <c r="J188" s="37">
        <v>0</v>
      </c>
      <c r="K188" s="32">
        <v>64451.966096231001</v>
      </c>
      <c r="L188" s="32">
        <v>58337.837473895699</v>
      </c>
      <c r="M188" s="32">
        <v>566569.85679748398</v>
      </c>
      <c r="N188" s="32">
        <v>0</v>
      </c>
      <c r="O188" s="32">
        <v>5616.4996537786701</v>
      </c>
      <c r="P188" s="32">
        <v>26959198.338137601</v>
      </c>
      <c r="Q188" s="32">
        <v>73930878.4002994</v>
      </c>
      <c r="R188" s="32">
        <v>72758118.182085097</v>
      </c>
      <c r="S188" s="32">
        <v>-1524.6914010553601</v>
      </c>
      <c r="T188" s="32">
        <v>0</v>
      </c>
      <c r="U188" s="32">
        <v>-694976.16002138902</v>
      </c>
      <c r="V188" s="32">
        <v>0</v>
      </c>
      <c r="W188" s="32">
        <v>51382.946300144496</v>
      </c>
      <c r="X188" s="33">
        <v>26959198.338137601</v>
      </c>
      <c r="AB188" s="28">
        <f t="shared" si="4"/>
        <v>-643593.21372124448</v>
      </c>
    </row>
    <row r="189" spans="8:28" x14ac:dyDescent="0.35">
      <c r="H189">
        <v>182</v>
      </c>
      <c r="I189">
        <f t="shared" si="5"/>
        <v>61</v>
      </c>
      <c r="J189" s="37">
        <v>0</v>
      </c>
      <c r="K189" s="32">
        <v>62028.278380301803</v>
      </c>
      <c r="L189" s="32">
        <v>57056.982062975301</v>
      </c>
      <c r="M189" s="32">
        <v>564553.23920113605</v>
      </c>
      <c r="N189" s="32">
        <v>0</v>
      </c>
      <c r="O189" s="32">
        <v>5510.2125594164099</v>
      </c>
      <c r="P189" s="32">
        <v>26449020.2851988</v>
      </c>
      <c r="Q189" s="32">
        <v>73377276.847677693</v>
      </c>
      <c r="R189" s="32">
        <v>72215183.388639301</v>
      </c>
      <c r="S189" s="32">
        <v>-1524.6914010553601</v>
      </c>
      <c r="T189" s="32">
        <v>0</v>
      </c>
      <c r="U189" s="32">
        <v>-689148.71220383001</v>
      </c>
      <c r="V189" s="32">
        <v>0</v>
      </c>
      <c r="W189" s="32">
        <v>1757.3860022255201</v>
      </c>
      <c r="X189" s="33">
        <v>26449020.2851988</v>
      </c>
      <c r="AB189" s="28">
        <f t="shared" si="4"/>
        <v>-687391.32620160445</v>
      </c>
    </row>
    <row r="190" spans="8:28" x14ac:dyDescent="0.35">
      <c r="H190">
        <v>183</v>
      </c>
      <c r="I190">
        <f t="shared" si="5"/>
        <v>61</v>
      </c>
      <c r="J190" s="37">
        <v>0</v>
      </c>
      <c r="K190" s="32">
        <v>62563.275095539997</v>
      </c>
      <c r="L190" s="32">
        <v>55793.4999793967</v>
      </c>
      <c r="M190" s="32">
        <v>562571.71650707896</v>
      </c>
      <c r="N190" s="32">
        <v>0</v>
      </c>
      <c r="O190" s="32">
        <v>5404.4761369899597</v>
      </c>
      <c r="P190" s="32">
        <v>25941485.4575518</v>
      </c>
      <c r="Q190" s="32">
        <v>72828486.9365343</v>
      </c>
      <c r="R190" s="32">
        <v>71677413.108564004</v>
      </c>
      <c r="S190" s="32">
        <v>-1524.6914010553601</v>
      </c>
      <c r="T190" s="32">
        <v>0</v>
      </c>
      <c r="U190" s="32">
        <v>-686332.967719006</v>
      </c>
      <c r="V190" s="32">
        <v>0</v>
      </c>
      <c r="W190" s="32">
        <v>1770.45059621719</v>
      </c>
      <c r="X190" s="33">
        <v>25941485.4575518</v>
      </c>
      <c r="AB190" s="28">
        <f t="shared" si="4"/>
        <v>-684562.51712278882</v>
      </c>
    </row>
    <row r="191" spans="8:28" x14ac:dyDescent="0.35">
      <c r="H191">
        <v>184</v>
      </c>
      <c r="I191">
        <f t="shared" si="5"/>
        <v>62</v>
      </c>
      <c r="J191" s="37">
        <v>0</v>
      </c>
      <c r="K191" s="32">
        <v>61483.414828708897</v>
      </c>
      <c r="L191" s="32">
        <v>54560.498023656</v>
      </c>
      <c r="M191" s="32">
        <v>560602.57589843695</v>
      </c>
      <c r="N191" s="32">
        <v>0</v>
      </c>
      <c r="O191" s="32">
        <v>5301.1945235817402</v>
      </c>
      <c r="P191" s="32">
        <v>25445733.7131924</v>
      </c>
      <c r="Q191" s="32">
        <v>72280837.835749</v>
      </c>
      <c r="R191" s="32">
        <v>71140774.889138699</v>
      </c>
      <c r="S191" s="32">
        <v>-1524.6914010553601</v>
      </c>
      <c r="T191" s="32">
        <v>0</v>
      </c>
      <c r="U191" s="32">
        <v>-681947.68327438296</v>
      </c>
      <c r="V191" s="32">
        <v>0</v>
      </c>
      <c r="W191" s="32">
        <v>1756.8756087670199</v>
      </c>
      <c r="X191" s="33">
        <v>25445733.7131924</v>
      </c>
      <c r="AB191" s="28">
        <f t="shared" si="4"/>
        <v>-680190.80766561592</v>
      </c>
    </row>
    <row r="192" spans="8:28" x14ac:dyDescent="0.35">
      <c r="H192">
        <v>185</v>
      </c>
      <c r="I192">
        <f t="shared" si="5"/>
        <v>62</v>
      </c>
      <c r="J192" s="37">
        <v>0</v>
      </c>
      <c r="K192" s="32">
        <v>60449.303845531402</v>
      </c>
      <c r="L192" s="32">
        <v>53355.822973398601</v>
      </c>
      <c r="M192" s="32">
        <v>558657.51155071403</v>
      </c>
      <c r="N192" s="32">
        <v>0</v>
      </c>
      <c r="O192" s="32">
        <v>5200.1592296630597</v>
      </c>
      <c r="P192" s="32">
        <v>24960764.3023827</v>
      </c>
      <c r="Q192" s="32">
        <v>71740482.602909699</v>
      </c>
      <c r="R192" s="32">
        <v>70611252.922440395</v>
      </c>
      <c r="S192" s="32">
        <v>-1524.6914010553601</v>
      </c>
      <c r="T192" s="32">
        <v>0</v>
      </c>
      <c r="U192" s="32">
        <v>-677662.79759930703</v>
      </c>
      <c r="V192" s="32">
        <v>0</v>
      </c>
      <c r="W192" s="32">
        <v>1744.0445195541599</v>
      </c>
      <c r="X192" s="33">
        <v>24960764.3023827</v>
      </c>
      <c r="AB192" s="28">
        <f t="shared" si="4"/>
        <v>-675918.7530797529</v>
      </c>
    </row>
    <row r="193" spans="8:28" x14ac:dyDescent="0.35">
      <c r="H193">
        <v>186</v>
      </c>
      <c r="I193">
        <f t="shared" si="5"/>
        <v>62</v>
      </c>
      <c r="J193" s="37">
        <v>0</v>
      </c>
      <c r="K193" s="32">
        <v>59485.073168236202</v>
      </c>
      <c r="L193" s="32">
        <v>52175.615062683602</v>
      </c>
      <c r="M193" s="32">
        <v>556727.32763236004</v>
      </c>
      <c r="N193" s="32">
        <v>0</v>
      </c>
      <c r="O193" s="32">
        <v>5100.1649835062299</v>
      </c>
      <c r="P193" s="32">
        <v>24480791.9208299</v>
      </c>
      <c r="Q193" s="32">
        <v>71200183.003972098</v>
      </c>
      <c r="R193" s="32">
        <v>70081792.674684003</v>
      </c>
      <c r="S193" s="32">
        <v>-1524.6914010553601</v>
      </c>
      <c r="T193" s="32">
        <v>0</v>
      </c>
      <c r="U193" s="32">
        <v>-673488.18084678601</v>
      </c>
      <c r="V193" s="32">
        <v>0</v>
      </c>
      <c r="W193" s="32">
        <v>1732.41359299345</v>
      </c>
      <c r="X193" s="33">
        <v>24480791.9208299</v>
      </c>
      <c r="AB193" s="28">
        <f t="shared" si="4"/>
        <v>-671755.76725379261</v>
      </c>
    </row>
    <row r="194" spans="8:28" x14ac:dyDescent="0.35">
      <c r="H194">
        <v>187</v>
      </c>
      <c r="I194">
        <f t="shared" si="5"/>
        <v>63</v>
      </c>
      <c r="J194" s="37">
        <v>0</v>
      </c>
      <c r="K194" s="32">
        <v>58555.2175362122</v>
      </c>
      <c r="L194" s="32">
        <v>51009.235908074603</v>
      </c>
      <c r="M194" s="32">
        <v>554819.62861539901</v>
      </c>
      <c r="N194" s="32">
        <v>0</v>
      </c>
      <c r="O194" s="32">
        <v>5000.8568917349203</v>
      </c>
      <c r="P194" s="32">
        <v>24004113.0803276</v>
      </c>
      <c r="Q194" s="32">
        <v>70665247.207360893</v>
      </c>
      <c r="R194" s="32">
        <v>69557549.8757945</v>
      </c>
      <c r="S194" s="32">
        <v>-1524.6914010553601</v>
      </c>
      <c r="T194" s="32">
        <v>0</v>
      </c>
      <c r="U194" s="32">
        <v>-669384.93895142095</v>
      </c>
      <c r="V194" s="32">
        <v>0</v>
      </c>
      <c r="W194" s="32">
        <v>1721.2758930321299</v>
      </c>
      <c r="X194" s="33">
        <v>24004113.0803276</v>
      </c>
      <c r="AB194" s="28">
        <f t="shared" si="4"/>
        <v>-667663.66305838886</v>
      </c>
    </row>
    <row r="195" spans="8:28" x14ac:dyDescent="0.35">
      <c r="H195">
        <v>188</v>
      </c>
      <c r="I195">
        <f t="shared" si="5"/>
        <v>63</v>
      </c>
      <c r="J195" s="37">
        <v>0</v>
      </c>
      <c r="K195" s="32">
        <v>57700.565580602299</v>
      </c>
      <c r="L195" s="32">
        <v>49856.726763843697</v>
      </c>
      <c r="M195" s="32">
        <v>552924.74076906894</v>
      </c>
      <c r="N195" s="32">
        <v>0</v>
      </c>
      <c r="O195" s="32">
        <v>4902.3096020509302</v>
      </c>
      <c r="P195" s="32">
        <v>23531086.089844499</v>
      </c>
      <c r="Q195" s="32">
        <v>70129536.4845009</v>
      </c>
      <c r="R195" s="32">
        <v>69032553.835447595</v>
      </c>
      <c r="S195" s="32">
        <v>-1524.6914010553601</v>
      </c>
      <c r="T195" s="32">
        <v>0</v>
      </c>
      <c r="U195" s="32">
        <v>-665384.34271556605</v>
      </c>
      <c r="V195" s="32">
        <v>0</v>
      </c>
      <c r="W195" s="32">
        <v>1711.1487017356101</v>
      </c>
      <c r="X195" s="33">
        <v>23531086.089844499</v>
      </c>
      <c r="AB195" s="28">
        <f t="shared" si="4"/>
        <v>-663673.19401383039</v>
      </c>
    </row>
    <row r="196" spans="8:28" x14ac:dyDescent="0.35">
      <c r="H196">
        <v>189</v>
      </c>
      <c r="I196">
        <f t="shared" si="5"/>
        <v>63</v>
      </c>
      <c r="J196" s="37">
        <v>0</v>
      </c>
      <c r="K196" s="32">
        <v>56867.7556811998</v>
      </c>
      <c r="L196" s="32">
        <v>48723.2565799683</v>
      </c>
      <c r="M196" s="32">
        <v>551041.55189867201</v>
      </c>
      <c r="N196" s="32">
        <v>0</v>
      </c>
      <c r="O196" s="32">
        <v>4805.2890516334201</v>
      </c>
      <c r="P196" s="32">
        <v>23065387.4478404</v>
      </c>
      <c r="Q196" s="32">
        <v>69606093.998222202</v>
      </c>
      <c r="R196" s="32">
        <v>68519554.676123306</v>
      </c>
      <c r="S196" s="32">
        <v>-1524.6914010553601</v>
      </c>
      <c r="T196" s="32">
        <v>0</v>
      </c>
      <c r="U196" s="32">
        <v>-661437.85321147402</v>
      </c>
      <c r="V196" s="32">
        <v>0</v>
      </c>
      <c r="W196" s="32">
        <v>1701.0510870993701</v>
      </c>
      <c r="X196" s="33">
        <v>23065387.4478404</v>
      </c>
      <c r="AB196" s="28">
        <f t="shared" si="4"/>
        <v>-659736.80212437466</v>
      </c>
    </row>
    <row r="197" spans="8:28" x14ac:dyDescent="0.35">
      <c r="H197">
        <v>190</v>
      </c>
      <c r="I197">
        <f t="shared" si="5"/>
        <v>64</v>
      </c>
      <c r="J197" s="37">
        <v>0</v>
      </c>
      <c r="K197" s="32">
        <v>56101.045598441997</v>
      </c>
      <c r="L197" s="32">
        <v>47627.111959468697</v>
      </c>
      <c r="M197" s="32">
        <v>549170.659092405</v>
      </c>
      <c r="N197" s="32">
        <v>0</v>
      </c>
      <c r="O197" s="32">
        <v>4710.9276169035002</v>
      </c>
      <c r="P197" s="32">
        <v>22612452.561136801</v>
      </c>
      <c r="Q197" s="32">
        <v>69110388.525933594</v>
      </c>
      <c r="R197" s="32">
        <v>68033810.079156607</v>
      </c>
      <c r="S197" s="32">
        <v>-1524.6914010553601</v>
      </c>
      <c r="T197" s="32">
        <v>0</v>
      </c>
      <c r="U197" s="32">
        <v>-657609.74426721898</v>
      </c>
      <c r="V197" s="32">
        <v>0</v>
      </c>
      <c r="W197" s="32">
        <v>1691.70119038895</v>
      </c>
      <c r="X197" s="33">
        <v>22612452.561136801</v>
      </c>
      <c r="AB197" s="28">
        <f t="shared" si="4"/>
        <v>-655918.04307682998</v>
      </c>
    </row>
    <row r="198" spans="8:28" x14ac:dyDescent="0.35">
      <c r="H198">
        <v>191</v>
      </c>
      <c r="I198">
        <f t="shared" si="5"/>
        <v>64</v>
      </c>
      <c r="J198" s="37">
        <v>0</v>
      </c>
      <c r="K198" s="32">
        <v>55343.644937175202</v>
      </c>
      <c r="L198" s="32">
        <v>46559.010191167101</v>
      </c>
      <c r="M198" s="32">
        <v>547322.82585590903</v>
      </c>
      <c r="N198" s="32">
        <v>0</v>
      </c>
      <c r="O198" s="32">
        <v>4617.81556195955</v>
      </c>
      <c r="P198" s="32">
        <v>22165514.6974058</v>
      </c>
      <c r="Q198" s="32">
        <v>68637149.597286105</v>
      </c>
      <c r="R198" s="32">
        <v>67569712.912543893</v>
      </c>
      <c r="S198" s="32">
        <v>-1524.6914010553601</v>
      </c>
      <c r="T198" s="32">
        <v>0</v>
      </c>
      <c r="U198" s="32">
        <v>-653843.29654620995</v>
      </c>
      <c r="V198" s="32">
        <v>0</v>
      </c>
      <c r="W198" s="32">
        <v>1682.5228027283999</v>
      </c>
      <c r="X198" s="33">
        <v>22165514.6974058</v>
      </c>
      <c r="AB198" s="28">
        <f t="shared" si="4"/>
        <v>-652160.77374348161</v>
      </c>
    </row>
    <row r="199" spans="8:28" x14ac:dyDescent="0.35">
      <c r="H199">
        <v>192</v>
      </c>
      <c r="I199">
        <f t="shared" si="5"/>
        <v>64</v>
      </c>
      <c r="J199" s="37">
        <v>0</v>
      </c>
      <c r="K199" s="32">
        <v>54449.116058749903</v>
      </c>
      <c r="L199" s="32">
        <v>45368.081041076402</v>
      </c>
      <c r="M199" s="32">
        <v>545439.73325908801</v>
      </c>
      <c r="N199" s="32">
        <v>0</v>
      </c>
      <c r="O199" s="32">
        <v>4353.2857055855302</v>
      </c>
      <c r="P199" s="32">
        <v>20895771.386810601</v>
      </c>
      <c r="Q199" s="32">
        <v>68054563.866260096</v>
      </c>
      <c r="R199" s="32">
        <v>66991424.943272397</v>
      </c>
      <c r="S199" s="32">
        <v>-1524.6914010553601</v>
      </c>
      <c r="T199" s="32">
        <v>0</v>
      </c>
      <c r="U199" s="32">
        <v>-649610.21606450004</v>
      </c>
      <c r="V199" s="32">
        <v>0</v>
      </c>
      <c r="W199" s="32">
        <v>13895.905690902</v>
      </c>
      <c r="X199" s="33">
        <v>20895771.386810601</v>
      </c>
      <c r="AB199" s="28">
        <f t="shared" si="4"/>
        <v>-635714.31037359801</v>
      </c>
    </row>
    <row r="200" spans="8:28" x14ac:dyDescent="0.35">
      <c r="H200">
        <v>193</v>
      </c>
      <c r="I200">
        <f t="shared" si="5"/>
        <v>65</v>
      </c>
      <c r="J200" s="37">
        <v>0</v>
      </c>
      <c r="K200" s="32">
        <v>53472.244776273699</v>
      </c>
      <c r="L200" s="32">
        <v>50114.122492235903</v>
      </c>
      <c r="M200" s="32">
        <v>544264.44030842395</v>
      </c>
      <c r="N200" s="32">
        <v>0</v>
      </c>
      <c r="O200" s="32">
        <v>4327.0743008897298</v>
      </c>
      <c r="P200" s="32">
        <v>20769956.644270699</v>
      </c>
      <c r="Q200" s="32">
        <v>67586201.587347493</v>
      </c>
      <c r="R200" s="32">
        <v>66538150.042593203</v>
      </c>
      <c r="S200" s="32">
        <v>0</v>
      </c>
      <c r="T200" s="32">
        <v>0</v>
      </c>
      <c r="U200" s="32">
        <v>-652177.88187782303</v>
      </c>
      <c r="V200" s="32">
        <v>0</v>
      </c>
      <c r="W200" s="32">
        <v>39892.946924378797</v>
      </c>
      <c r="X200" s="33">
        <v>20769956.644270699</v>
      </c>
      <c r="AB200" s="28">
        <f t="shared" si="4"/>
        <v>-612284.93495344429</v>
      </c>
    </row>
    <row r="201" spans="8:28" x14ac:dyDescent="0.35">
      <c r="H201">
        <v>194</v>
      </c>
      <c r="I201">
        <f t="shared" si="5"/>
        <v>65</v>
      </c>
      <c r="J201" s="37">
        <v>0</v>
      </c>
      <c r="K201" s="32">
        <v>52081.789829643203</v>
      </c>
      <c r="L201" s="32">
        <v>48934.3991353616</v>
      </c>
      <c r="M201" s="32">
        <v>542265.55723436002</v>
      </c>
      <c r="N201" s="32">
        <v>0</v>
      </c>
      <c r="O201" s="32">
        <v>4238.8755794915096</v>
      </c>
      <c r="P201" s="32">
        <v>20346602.781559199</v>
      </c>
      <c r="Q201" s="32">
        <v>67066764.6520041</v>
      </c>
      <c r="R201" s="32">
        <v>66028871.328120202</v>
      </c>
      <c r="S201" s="32">
        <v>0</v>
      </c>
      <c r="T201" s="32">
        <v>0</v>
      </c>
      <c r="U201" s="32">
        <v>-647520.62177885603</v>
      </c>
      <c r="V201" s="32">
        <v>0</v>
      </c>
      <c r="W201" s="32">
        <v>1509.98680761182</v>
      </c>
      <c r="X201" s="33">
        <v>20346602.781559199</v>
      </c>
      <c r="AB201" s="28">
        <f t="shared" si="4"/>
        <v>-646010.63497124426</v>
      </c>
    </row>
    <row r="202" spans="8:28" x14ac:dyDescent="0.35">
      <c r="H202">
        <v>195</v>
      </c>
      <c r="I202">
        <f t="shared" si="5"/>
        <v>65</v>
      </c>
      <c r="J202" s="37">
        <v>0</v>
      </c>
      <c r="K202" s="32">
        <v>52488.637209971603</v>
      </c>
      <c r="L202" s="32">
        <v>47769.949067647503</v>
      </c>
      <c r="M202" s="32">
        <v>540281.72728393401</v>
      </c>
      <c r="N202" s="32">
        <v>0</v>
      </c>
      <c r="O202" s="32">
        <v>4151.06646726696</v>
      </c>
      <c r="P202" s="32">
        <v>19925119.042881399</v>
      </c>
      <c r="Q202" s="32">
        <v>66546315.014672697</v>
      </c>
      <c r="R202" s="32">
        <v>65518618.881368302</v>
      </c>
      <c r="S202" s="32">
        <v>0</v>
      </c>
      <c r="T202" s="32">
        <v>0</v>
      </c>
      <c r="U202" s="32">
        <v>-644691.38002882001</v>
      </c>
      <c r="V202" s="32">
        <v>0</v>
      </c>
      <c r="W202" s="32">
        <v>1519.2733737439301</v>
      </c>
      <c r="X202" s="33">
        <v>19925119.042881399</v>
      </c>
      <c r="AB202" s="28">
        <f t="shared" ref="AB202:AB265" si="6">U202+W202</f>
        <v>-643172.10665507603</v>
      </c>
    </row>
    <row r="203" spans="8:28" x14ac:dyDescent="0.35">
      <c r="H203">
        <v>196</v>
      </c>
      <c r="I203">
        <f t="shared" si="5"/>
        <v>66</v>
      </c>
      <c r="J203" s="37">
        <v>0</v>
      </c>
      <c r="K203" s="32">
        <v>51759.153762807997</v>
      </c>
      <c r="L203" s="32">
        <v>46623.750655061398</v>
      </c>
      <c r="M203" s="32">
        <v>538308.773235676</v>
      </c>
      <c r="N203" s="32">
        <v>0</v>
      </c>
      <c r="O203" s="32">
        <v>4064.8832566183</v>
      </c>
      <c r="P203" s="32">
        <v>19511439.631767798</v>
      </c>
      <c r="Q203" s="32">
        <v>66030494.727820396</v>
      </c>
      <c r="R203" s="32">
        <v>65012850.730005898</v>
      </c>
      <c r="S203" s="32">
        <v>0</v>
      </c>
      <c r="T203" s="32">
        <v>0</v>
      </c>
      <c r="U203" s="32">
        <v>-640756.56091016403</v>
      </c>
      <c r="V203" s="32">
        <v>0</v>
      </c>
      <c r="W203" s="32">
        <v>1509.8714882715101</v>
      </c>
      <c r="X203" s="33">
        <v>19511439.631767798</v>
      </c>
      <c r="AB203" s="28">
        <f t="shared" si="6"/>
        <v>-639246.68942189252</v>
      </c>
    </row>
    <row r="204" spans="8:28" x14ac:dyDescent="0.35">
      <c r="H204">
        <v>197</v>
      </c>
      <c r="I204">
        <f t="shared" ref="I204:I267" si="7">I201+1</f>
        <v>66</v>
      </c>
      <c r="J204" s="37">
        <v>0</v>
      </c>
      <c r="K204" s="32">
        <v>51038.313015883301</v>
      </c>
      <c r="L204" s="32">
        <v>45496.859464018198</v>
      </c>
      <c r="M204" s="32">
        <v>536348.39082601795</v>
      </c>
      <c r="N204" s="32">
        <v>0</v>
      </c>
      <c r="O204" s="32">
        <v>3979.7838802496099</v>
      </c>
      <c r="P204" s="32">
        <v>19102962.6251981</v>
      </c>
      <c r="Q204" s="32">
        <v>65516681.9066367</v>
      </c>
      <c r="R204" s="32">
        <v>64508852.196766898</v>
      </c>
      <c r="S204" s="32">
        <v>0</v>
      </c>
      <c r="T204" s="32">
        <v>0</v>
      </c>
      <c r="U204" s="32">
        <v>-636863.347186169</v>
      </c>
      <c r="V204" s="32">
        <v>0</v>
      </c>
      <c r="W204" s="32">
        <v>1500.3526968875599</v>
      </c>
      <c r="X204" s="33">
        <v>19102962.6251981</v>
      </c>
      <c r="AB204" s="28">
        <f t="shared" si="6"/>
        <v>-635362.99448928144</v>
      </c>
    </row>
    <row r="205" spans="8:28" x14ac:dyDescent="0.35">
      <c r="H205">
        <v>198</v>
      </c>
      <c r="I205">
        <f t="shared" si="7"/>
        <v>66</v>
      </c>
      <c r="J205" s="37">
        <v>0</v>
      </c>
      <c r="K205" s="32">
        <v>50335.830580564398</v>
      </c>
      <c r="L205" s="32">
        <v>44413.332390806601</v>
      </c>
      <c r="M205" s="32">
        <v>534406.73166243301</v>
      </c>
      <c r="N205" s="32">
        <v>0</v>
      </c>
      <c r="O205" s="32">
        <v>3897.5575340784999</v>
      </c>
      <c r="P205" s="32">
        <v>18708276.1635768</v>
      </c>
      <c r="Q205" s="32">
        <v>65009875.869799301</v>
      </c>
      <c r="R205" s="32">
        <v>64011527.006653003</v>
      </c>
      <c r="S205" s="32">
        <v>0</v>
      </c>
      <c r="T205" s="32">
        <v>0</v>
      </c>
      <c r="U205" s="32">
        <v>-633053.45216788305</v>
      </c>
      <c r="V205" s="32">
        <v>0</v>
      </c>
      <c r="W205" s="32">
        <v>1490.8085354360201</v>
      </c>
      <c r="X205" s="33">
        <v>18708276.1635768</v>
      </c>
      <c r="AB205" s="28">
        <f t="shared" si="6"/>
        <v>-631562.643632447</v>
      </c>
    </row>
    <row r="206" spans="8:28" x14ac:dyDescent="0.35">
      <c r="H206">
        <v>199</v>
      </c>
      <c r="I206">
        <f t="shared" si="7"/>
        <v>67</v>
      </c>
      <c r="J206" s="37">
        <v>0</v>
      </c>
      <c r="K206" s="32">
        <v>49659.482326836398</v>
      </c>
      <c r="L206" s="32">
        <v>43371.412449975804</v>
      </c>
      <c r="M206" s="32">
        <v>532489.12010130496</v>
      </c>
      <c r="N206" s="32">
        <v>0</v>
      </c>
      <c r="O206" s="32">
        <v>3819.6496334188701</v>
      </c>
      <c r="P206" s="32">
        <v>18334318.2404106</v>
      </c>
      <c r="Q206" s="32">
        <v>64506739.973682702</v>
      </c>
      <c r="R206" s="32">
        <v>63517852.441053599</v>
      </c>
      <c r="S206" s="32">
        <v>0</v>
      </c>
      <c r="T206" s="32">
        <v>0</v>
      </c>
      <c r="U206" s="32">
        <v>-629339.66451153602</v>
      </c>
      <c r="V206" s="32">
        <v>0</v>
      </c>
      <c r="W206" s="32">
        <v>1481.74953235416</v>
      </c>
      <c r="X206" s="33">
        <v>18334318.2404106</v>
      </c>
      <c r="AB206" s="28">
        <f t="shared" si="6"/>
        <v>-627857.91497918183</v>
      </c>
    </row>
    <row r="207" spans="8:28" x14ac:dyDescent="0.35">
      <c r="H207">
        <v>200</v>
      </c>
      <c r="I207">
        <f t="shared" si="7"/>
        <v>67</v>
      </c>
      <c r="J207" s="37">
        <v>0</v>
      </c>
      <c r="K207" s="32">
        <v>48990.034593823897</v>
      </c>
      <c r="L207" s="32">
        <v>42344.0267866793</v>
      </c>
      <c r="M207" s="32">
        <v>530587.26630303601</v>
      </c>
      <c r="N207" s="32">
        <v>0</v>
      </c>
      <c r="O207" s="32">
        <v>3742.52536375002</v>
      </c>
      <c r="P207" s="32">
        <v>17964121.7460001</v>
      </c>
      <c r="Q207" s="32">
        <v>64011072.446098097</v>
      </c>
      <c r="R207" s="32">
        <v>63031986.5395144</v>
      </c>
      <c r="S207" s="32">
        <v>0</v>
      </c>
      <c r="T207" s="32">
        <v>0</v>
      </c>
      <c r="U207" s="32">
        <v>-625663.85304728895</v>
      </c>
      <c r="V207" s="32">
        <v>0</v>
      </c>
      <c r="W207" s="32">
        <v>1473.2696339562799</v>
      </c>
      <c r="X207" s="33">
        <v>17964121.7460001</v>
      </c>
      <c r="AB207" s="28">
        <f t="shared" si="6"/>
        <v>-624190.5834133327</v>
      </c>
    </row>
    <row r="208" spans="8:28" x14ac:dyDescent="0.35">
      <c r="H208">
        <v>201</v>
      </c>
      <c r="I208">
        <f t="shared" si="7"/>
        <v>67</v>
      </c>
      <c r="J208" s="37">
        <v>0</v>
      </c>
      <c r="K208" s="32">
        <v>48326.196020137701</v>
      </c>
      <c r="L208" s="32">
        <v>41329.678794885498</v>
      </c>
      <c r="M208" s="32">
        <v>528717.502132355</v>
      </c>
      <c r="N208" s="32">
        <v>0</v>
      </c>
      <c r="O208" s="32">
        <v>3665.95301983222</v>
      </c>
      <c r="P208" s="32">
        <v>17596574.4951947</v>
      </c>
      <c r="Q208" s="32">
        <v>63521901.510563701</v>
      </c>
      <c r="R208" s="32">
        <v>62551944.274704799</v>
      </c>
      <c r="S208" s="32">
        <v>0</v>
      </c>
      <c r="T208" s="32">
        <v>0</v>
      </c>
      <c r="U208" s="32">
        <v>-622039.329967211</v>
      </c>
      <c r="V208" s="32">
        <v>0</v>
      </c>
      <c r="W208" s="32">
        <v>1464.7315033446901</v>
      </c>
      <c r="X208" s="33">
        <v>17596574.4951947</v>
      </c>
      <c r="AB208" s="28">
        <f t="shared" si="6"/>
        <v>-620574.59846386628</v>
      </c>
    </row>
    <row r="209" spans="8:28" x14ac:dyDescent="0.35">
      <c r="H209">
        <v>202</v>
      </c>
      <c r="I209">
        <f t="shared" si="7"/>
        <v>68</v>
      </c>
      <c r="J209" s="37">
        <v>0</v>
      </c>
      <c r="K209" s="32">
        <v>47670.845161117199</v>
      </c>
      <c r="L209" s="32">
        <v>40339.588475295102</v>
      </c>
      <c r="M209" s="32">
        <v>526859.54425631801</v>
      </c>
      <c r="N209" s="32">
        <v>0</v>
      </c>
      <c r="O209" s="32">
        <v>3590.4642623581799</v>
      </c>
      <c r="P209" s="32">
        <v>17234228.4593192</v>
      </c>
      <c r="Q209" s="32">
        <v>63074513.653444298</v>
      </c>
      <c r="R209" s="32">
        <v>62112888.755367897</v>
      </c>
      <c r="S209" s="32">
        <v>0</v>
      </c>
      <c r="T209" s="32">
        <v>0</v>
      </c>
      <c r="U209" s="32">
        <v>-618460.442155089</v>
      </c>
      <c r="V209" s="32">
        <v>0</v>
      </c>
      <c r="W209" s="32">
        <v>1456.0900517135201</v>
      </c>
      <c r="X209" s="33">
        <v>17234228.4593192</v>
      </c>
      <c r="AB209" s="28">
        <f t="shared" si="6"/>
        <v>-617004.35210337548</v>
      </c>
    </row>
    <row r="210" spans="8:28" x14ac:dyDescent="0.35">
      <c r="H210">
        <v>203</v>
      </c>
      <c r="I210">
        <f t="shared" si="7"/>
        <v>68</v>
      </c>
      <c r="J210" s="37">
        <v>0</v>
      </c>
      <c r="K210" s="32">
        <v>47025.4192292523</v>
      </c>
      <c r="L210" s="32">
        <v>39379.002516571003</v>
      </c>
      <c r="M210" s="32">
        <v>525013.28496442805</v>
      </c>
      <c r="N210" s="32">
        <v>0</v>
      </c>
      <c r="O210" s="32">
        <v>3516.3276595377101</v>
      </c>
      <c r="P210" s="32">
        <v>16878372.765781</v>
      </c>
      <c r="Q210" s="32">
        <v>62631504.905953303</v>
      </c>
      <c r="R210" s="32">
        <v>61677845.010524899</v>
      </c>
      <c r="S210" s="32">
        <v>0</v>
      </c>
      <c r="T210" s="32">
        <v>0</v>
      </c>
      <c r="U210" s="32">
        <v>-614934.03436978895</v>
      </c>
      <c r="V210" s="32">
        <v>0</v>
      </c>
      <c r="W210" s="32">
        <v>1447.34351201707</v>
      </c>
      <c r="X210" s="33">
        <v>16878372.765781</v>
      </c>
      <c r="AB210" s="28">
        <f t="shared" si="6"/>
        <v>-613486.6908577719</v>
      </c>
    </row>
    <row r="211" spans="8:28" x14ac:dyDescent="0.35">
      <c r="H211">
        <v>204</v>
      </c>
      <c r="I211">
        <f t="shared" si="7"/>
        <v>68</v>
      </c>
      <c r="J211" s="37">
        <v>0</v>
      </c>
      <c r="K211" s="32">
        <v>46249.951724678402</v>
      </c>
      <c r="L211" s="32">
        <v>38294.899564302701</v>
      </c>
      <c r="M211" s="32">
        <v>523136.90502487402</v>
      </c>
      <c r="N211" s="32">
        <v>0</v>
      </c>
      <c r="O211" s="32">
        <v>3304.8360506929798</v>
      </c>
      <c r="P211" s="32">
        <v>15863213.0433263</v>
      </c>
      <c r="Q211" s="32">
        <v>62087793.309025601</v>
      </c>
      <c r="R211" s="32">
        <v>61139132.381761298</v>
      </c>
      <c r="S211" s="32">
        <v>0</v>
      </c>
      <c r="T211" s="32">
        <v>0</v>
      </c>
      <c r="U211" s="32">
        <v>-610986.59236454801</v>
      </c>
      <c r="V211" s="32">
        <v>0</v>
      </c>
      <c r="W211" s="32">
        <v>11398.532265092101</v>
      </c>
      <c r="X211" s="33">
        <v>15863213.0433263</v>
      </c>
      <c r="AB211" s="28">
        <f t="shared" si="6"/>
        <v>-599588.06009945588</v>
      </c>
    </row>
    <row r="212" spans="8:28" x14ac:dyDescent="0.35">
      <c r="H212">
        <v>205</v>
      </c>
      <c r="I212">
        <f t="shared" si="7"/>
        <v>69</v>
      </c>
      <c r="J212" s="37">
        <v>0</v>
      </c>
      <c r="K212" s="32">
        <v>45454.339002832698</v>
      </c>
      <c r="L212" s="32">
        <v>42442.436546634897</v>
      </c>
      <c r="M212" s="32">
        <v>521962.26671936997</v>
      </c>
      <c r="N212" s="32">
        <v>0</v>
      </c>
      <c r="O212" s="32">
        <v>3280.16146092092</v>
      </c>
      <c r="P212" s="32">
        <v>15744775.012420399</v>
      </c>
      <c r="Q212" s="32">
        <v>61655925.962477997</v>
      </c>
      <c r="R212" s="32">
        <v>60720482.790195003</v>
      </c>
      <c r="S212" s="32">
        <v>0</v>
      </c>
      <c r="T212" s="32">
        <v>0</v>
      </c>
      <c r="U212" s="32">
        <v>-613139.20372975897</v>
      </c>
      <c r="V212" s="32">
        <v>0</v>
      </c>
      <c r="W212" s="32">
        <v>30495.131415521901</v>
      </c>
      <c r="X212" s="33">
        <v>15744775.012420399</v>
      </c>
      <c r="AB212" s="28">
        <f t="shared" si="6"/>
        <v>-582644.07231423701</v>
      </c>
    </row>
    <row r="213" spans="8:28" x14ac:dyDescent="0.35">
      <c r="H213">
        <v>206</v>
      </c>
      <c r="I213">
        <f t="shared" si="7"/>
        <v>69</v>
      </c>
      <c r="J213" s="37">
        <v>0</v>
      </c>
      <c r="K213" s="32">
        <v>44248.885581124297</v>
      </c>
      <c r="L213" s="32">
        <v>41417.037094107996</v>
      </c>
      <c r="M213" s="32">
        <v>519925.78240910498</v>
      </c>
      <c r="N213" s="32">
        <v>0</v>
      </c>
      <c r="O213" s="32">
        <v>3212.5539604251899</v>
      </c>
      <c r="P213" s="32">
        <v>15420259.0100409</v>
      </c>
      <c r="Q213" s="32">
        <v>61173092.159247197</v>
      </c>
      <c r="R213" s="32">
        <v>60246487.318864398</v>
      </c>
      <c r="S213" s="32">
        <v>0</v>
      </c>
      <c r="T213" s="32">
        <v>0</v>
      </c>
      <c r="U213" s="32">
        <v>-608804.259044762</v>
      </c>
      <c r="V213" s="32">
        <v>0</v>
      </c>
      <c r="W213" s="32">
        <v>1296.9617268894899</v>
      </c>
      <c r="X213" s="33">
        <v>15420259.0100409</v>
      </c>
      <c r="AB213" s="28">
        <f t="shared" si="6"/>
        <v>-607507.29731787252</v>
      </c>
    </row>
    <row r="214" spans="8:28" x14ac:dyDescent="0.35">
      <c r="H214">
        <v>207</v>
      </c>
      <c r="I214">
        <f t="shared" si="7"/>
        <v>69</v>
      </c>
      <c r="J214" s="37">
        <v>0</v>
      </c>
      <c r="K214" s="32">
        <v>44675.905063896302</v>
      </c>
      <c r="L214" s="32">
        <v>40423.358029098701</v>
      </c>
      <c r="M214" s="32">
        <v>517922.10983651399</v>
      </c>
      <c r="N214" s="32">
        <v>0</v>
      </c>
      <c r="O214" s="32">
        <v>3146.1367900710802</v>
      </c>
      <c r="P214" s="32">
        <v>15101456.5923412</v>
      </c>
      <c r="Q214" s="32">
        <v>60695762.176531903</v>
      </c>
      <c r="R214" s="32">
        <v>59777863.292719796</v>
      </c>
      <c r="S214" s="32">
        <v>0</v>
      </c>
      <c r="T214" s="32">
        <v>0</v>
      </c>
      <c r="U214" s="32">
        <v>-606167.50971957995</v>
      </c>
      <c r="V214" s="32">
        <v>0</v>
      </c>
      <c r="W214" s="32">
        <v>1305.16929097458</v>
      </c>
      <c r="X214" s="33">
        <v>15101456.5923412</v>
      </c>
      <c r="AB214" s="28">
        <f t="shared" si="6"/>
        <v>-604862.34042860533</v>
      </c>
    </row>
    <row r="215" spans="8:28" x14ac:dyDescent="0.35">
      <c r="H215">
        <v>208</v>
      </c>
      <c r="I215">
        <f t="shared" si="7"/>
        <v>70</v>
      </c>
      <c r="J215" s="37">
        <v>0</v>
      </c>
      <c r="K215" s="32">
        <v>44065.6028007856</v>
      </c>
      <c r="L215" s="32">
        <v>39440.779054775601</v>
      </c>
      <c r="M215" s="32">
        <v>515944.34800012899</v>
      </c>
      <c r="N215" s="32">
        <v>0</v>
      </c>
      <c r="O215" s="32">
        <v>3080.2365999477402</v>
      </c>
      <c r="P215" s="32">
        <v>14785135.6797491</v>
      </c>
      <c r="Q215" s="32">
        <v>60217620.935774498</v>
      </c>
      <c r="R215" s="32">
        <v>59308444.413112603</v>
      </c>
      <c r="S215" s="32">
        <v>0</v>
      </c>
      <c r="T215" s="32">
        <v>0</v>
      </c>
      <c r="U215" s="32">
        <v>-602530.96645563794</v>
      </c>
      <c r="V215" s="32">
        <v>0</v>
      </c>
      <c r="W215" s="32">
        <v>1296.5295132482199</v>
      </c>
      <c r="X215" s="33">
        <v>14785135.6797491</v>
      </c>
      <c r="AB215" s="28">
        <f t="shared" si="6"/>
        <v>-601234.4369423897</v>
      </c>
    </row>
    <row r="216" spans="8:28" x14ac:dyDescent="0.35">
      <c r="H216">
        <v>209</v>
      </c>
      <c r="I216">
        <f t="shared" si="7"/>
        <v>70</v>
      </c>
      <c r="J216" s="37">
        <v>0</v>
      </c>
      <c r="K216" s="32">
        <v>43460.887497411597</v>
      </c>
      <c r="L216" s="32">
        <v>38471.418874452997</v>
      </c>
      <c r="M216" s="32">
        <v>513980.23052163399</v>
      </c>
      <c r="N216" s="32">
        <v>0</v>
      </c>
      <c r="O216" s="32">
        <v>3014.84820883871</v>
      </c>
      <c r="P216" s="32">
        <v>14471271.4024258</v>
      </c>
      <c r="Q216" s="32">
        <v>59744307.406346098</v>
      </c>
      <c r="R216" s="32">
        <v>58843741.874853201</v>
      </c>
      <c r="S216" s="32">
        <v>0</v>
      </c>
      <c r="T216" s="32">
        <v>0</v>
      </c>
      <c r="U216" s="32">
        <v>-598927.38510233804</v>
      </c>
      <c r="V216" s="32">
        <v>0</v>
      </c>
      <c r="W216" s="32">
        <v>1287.80502395039</v>
      </c>
      <c r="X216" s="33">
        <v>14471271.4024258</v>
      </c>
      <c r="AB216" s="28">
        <f t="shared" si="6"/>
        <v>-597639.58007838763</v>
      </c>
    </row>
    <row r="217" spans="8:28" x14ac:dyDescent="0.35">
      <c r="H217">
        <v>210</v>
      </c>
      <c r="I217">
        <f t="shared" si="7"/>
        <v>70</v>
      </c>
      <c r="J217" s="37">
        <v>0</v>
      </c>
      <c r="K217" s="32">
        <v>42868.710533129197</v>
      </c>
      <c r="L217" s="32">
        <v>37556.425391847501</v>
      </c>
      <c r="M217" s="32">
        <v>512029.62240422599</v>
      </c>
      <c r="N217" s="32">
        <v>0</v>
      </c>
      <c r="O217" s="32">
        <v>2951.2427932710798</v>
      </c>
      <c r="P217" s="32">
        <v>14165965.4077012</v>
      </c>
      <c r="Q217" s="32">
        <v>59271260.442966104</v>
      </c>
      <c r="R217" s="32">
        <v>58379294.750447698</v>
      </c>
      <c r="S217" s="32">
        <v>0</v>
      </c>
      <c r="T217" s="32">
        <v>0</v>
      </c>
      <c r="U217" s="32">
        <v>-595406.00112247397</v>
      </c>
      <c r="V217" s="32">
        <v>0</v>
      </c>
      <c r="W217" s="32">
        <v>1278.9942723669899</v>
      </c>
      <c r="X217" s="33">
        <v>14165965.4077012</v>
      </c>
      <c r="AB217" s="28">
        <f t="shared" si="6"/>
        <v>-594127.00685010699</v>
      </c>
    </row>
    <row r="218" spans="8:28" x14ac:dyDescent="0.35">
      <c r="H218">
        <v>211</v>
      </c>
      <c r="I218">
        <f t="shared" si="7"/>
        <v>71</v>
      </c>
      <c r="J218" s="37">
        <v>0</v>
      </c>
      <c r="K218" s="32">
        <v>42289.539010677501</v>
      </c>
      <c r="L218" s="32">
        <v>36698.654729479102</v>
      </c>
      <c r="M218" s="32">
        <v>510092.39035342401</v>
      </c>
      <c r="N218" s="32">
        <v>0</v>
      </c>
      <c r="O218" s="32">
        <v>2889.5121530473898</v>
      </c>
      <c r="P218" s="32">
        <v>13869658.3346275</v>
      </c>
      <c r="Q218" s="32">
        <v>58805061.524656899</v>
      </c>
      <c r="R218" s="32">
        <v>57921531.635724999</v>
      </c>
      <c r="S218" s="32">
        <v>0</v>
      </c>
      <c r="T218" s="32">
        <v>0</v>
      </c>
      <c r="U218" s="32">
        <v>-591970.09624662797</v>
      </c>
      <c r="V218" s="32">
        <v>0</v>
      </c>
      <c r="W218" s="32">
        <v>1270.9150683641701</v>
      </c>
      <c r="X218" s="33">
        <v>13869658.3346275</v>
      </c>
      <c r="AB218" s="28">
        <f t="shared" si="6"/>
        <v>-590699.18117826385</v>
      </c>
    </row>
    <row r="219" spans="8:28" x14ac:dyDescent="0.35">
      <c r="H219">
        <v>212</v>
      </c>
      <c r="I219">
        <f t="shared" si="7"/>
        <v>71</v>
      </c>
      <c r="J219" s="37">
        <v>0</v>
      </c>
      <c r="K219" s="32">
        <v>41715.699191496002</v>
      </c>
      <c r="L219" s="32">
        <v>35852.174055305499</v>
      </c>
      <c r="M219" s="32">
        <v>508182.94167784299</v>
      </c>
      <c r="N219" s="32">
        <v>0</v>
      </c>
      <c r="O219" s="32">
        <v>2828.2677874645401</v>
      </c>
      <c r="P219" s="32">
        <v>13575685.3798298</v>
      </c>
      <c r="Q219" s="32">
        <v>58337989.0109061</v>
      </c>
      <c r="R219" s="32">
        <v>57462913.566268697</v>
      </c>
      <c r="S219" s="32">
        <v>0</v>
      </c>
      <c r="T219" s="32">
        <v>0</v>
      </c>
      <c r="U219" s="32">
        <v>-588579.08271210897</v>
      </c>
      <c r="V219" s="32">
        <v>0</v>
      </c>
      <c r="W219" s="32">
        <v>1263.6559849990599</v>
      </c>
      <c r="X219" s="33">
        <v>13575685.3798298</v>
      </c>
      <c r="AB219" s="28">
        <f t="shared" si="6"/>
        <v>-587315.42672710994</v>
      </c>
    </row>
    <row r="220" spans="8:28" x14ac:dyDescent="0.35">
      <c r="H220">
        <v>213</v>
      </c>
      <c r="I220">
        <f t="shared" si="7"/>
        <v>71</v>
      </c>
      <c r="J220" s="37">
        <v>0</v>
      </c>
      <c r="K220" s="32">
        <v>41152.733097397198</v>
      </c>
      <c r="L220" s="32">
        <v>35020.345936202</v>
      </c>
      <c r="M220" s="32">
        <v>506286.39647722</v>
      </c>
      <c r="N220" s="32">
        <v>0</v>
      </c>
      <c r="O220" s="32">
        <v>2768.5370632364202</v>
      </c>
      <c r="P220" s="32">
        <v>13288977.9035348</v>
      </c>
      <c r="Q220" s="32">
        <v>57877125.034457996</v>
      </c>
      <c r="R220" s="32">
        <v>57010408.7140439</v>
      </c>
      <c r="S220" s="32">
        <v>0</v>
      </c>
      <c r="T220" s="32">
        <v>0</v>
      </c>
      <c r="U220" s="32">
        <v>-585228.012574055</v>
      </c>
      <c r="V220" s="32">
        <v>0</v>
      </c>
      <c r="W220" s="32">
        <v>1256.32174666434</v>
      </c>
      <c r="X220" s="33">
        <v>13288977.9035348</v>
      </c>
      <c r="AB220" s="28">
        <f t="shared" si="6"/>
        <v>-583971.69082739064</v>
      </c>
    </row>
    <row r="221" spans="8:28" x14ac:dyDescent="0.35">
      <c r="H221">
        <v>214</v>
      </c>
      <c r="I221">
        <f t="shared" si="7"/>
        <v>72</v>
      </c>
      <c r="J221" s="37">
        <v>0</v>
      </c>
      <c r="K221" s="32">
        <v>40594.787620295399</v>
      </c>
      <c r="L221" s="32">
        <v>34199.354104236401</v>
      </c>
      <c r="M221" s="32">
        <v>504408.56833773397</v>
      </c>
      <c r="N221" s="32">
        <v>0</v>
      </c>
      <c r="O221" s="32">
        <v>2709.2487128257499</v>
      </c>
      <c r="P221" s="32">
        <v>13004393.8215636</v>
      </c>
      <c r="Q221" s="32">
        <v>57428761.354636498</v>
      </c>
      <c r="R221" s="32">
        <v>56570598.6323753</v>
      </c>
      <c r="S221" s="32">
        <v>0</v>
      </c>
      <c r="T221" s="32">
        <v>0</v>
      </c>
      <c r="U221" s="32">
        <v>-581911.95877509203</v>
      </c>
      <c r="V221" s="32">
        <v>0</v>
      </c>
      <c r="W221" s="32">
        <v>1249.07216103882</v>
      </c>
      <c r="X221" s="33">
        <v>13004393.8215636</v>
      </c>
      <c r="AB221" s="28">
        <f t="shared" si="6"/>
        <v>-580662.88661405316</v>
      </c>
    </row>
    <row r="222" spans="8:28" x14ac:dyDescent="0.35">
      <c r="H222">
        <v>215</v>
      </c>
      <c r="I222">
        <f t="shared" si="7"/>
        <v>72</v>
      </c>
      <c r="J222" s="37">
        <v>0</v>
      </c>
      <c r="K222" s="32">
        <v>40041.804114967803</v>
      </c>
      <c r="L222" s="32">
        <v>33389.040569399302</v>
      </c>
      <c r="M222" s="32">
        <v>502543.37843674602</v>
      </c>
      <c r="N222" s="32">
        <v>0</v>
      </c>
      <c r="O222" s="32">
        <v>2650.3984676098198</v>
      </c>
      <c r="P222" s="32">
        <v>12721912.6445271</v>
      </c>
      <c r="Q222" s="32">
        <v>56996206.6747263</v>
      </c>
      <c r="R222" s="32">
        <v>56146164.150471203</v>
      </c>
      <c r="S222" s="32">
        <v>0</v>
      </c>
      <c r="T222" s="32">
        <v>0</v>
      </c>
      <c r="U222" s="32">
        <v>-578624.62158872304</v>
      </c>
      <c r="V222" s="32">
        <v>0</v>
      </c>
      <c r="W222" s="32">
        <v>1241.7427543132001</v>
      </c>
      <c r="X222" s="33">
        <v>12721912.6445271</v>
      </c>
      <c r="AB222" s="28">
        <f t="shared" si="6"/>
        <v>-577382.87883440987</v>
      </c>
    </row>
    <row r="223" spans="8:28" x14ac:dyDescent="0.35">
      <c r="H223">
        <v>216</v>
      </c>
      <c r="I223">
        <f t="shared" si="7"/>
        <v>72</v>
      </c>
      <c r="J223" s="37">
        <v>0</v>
      </c>
      <c r="K223" s="32">
        <v>39392.4988537682</v>
      </c>
      <c r="L223" s="32">
        <v>32497.110683761599</v>
      </c>
      <c r="M223" s="32">
        <v>500645.13453806599</v>
      </c>
      <c r="N223" s="32">
        <v>0</v>
      </c>
      <c r="O223" s="32">
        <v>2502.4224485464001</v>
      </c>
      <c r="P223" s="32">
        <v>12011627.753022701</v>
      </c>
      <c r="Q223" s="32">
        <v>56512488.805511303</v>
      </c>
      <c r="R223" s="32">
        <v>55665759.767784998</v>
      </c>
      <c r="S223" s="32">
        <v>0</v>
      </c>
      <c r="T223" s="32">
        <v>0</v>
      </c>
      <c r="U223" s="32">
        <v>-575037.16652414203</v>
      </c>
      <c r="V223" s="32">
        <v>0</v>
      </c>
      <c r="W223" s="32">
        <v>8200.2335916933898</v>
      </c>
      <c r="X223" s="33">
        <v>12011627.753022701</v>
      </c>
      <c r="AB223" s="28">
        <f t="shared" si="6"/>
        <v>-566836.93293244869</v>
      </c>
    </row>
    <row r="224" spans="8:28" x14ac:dyDescent="0.35">
      <c r="H224">
        <v>217</v>
      </c>
      <c r="I224">
        <f t="shared" si="7"/>
        <v>73</v>
      </c>
      <c r="J224" s="37">
        <v>0</v>
      </c>
      <c r="K224" s="32">
        <v>38874.259345411097</v>
      </c>
      <c r="L224" s="32">
        <v>36470.464192587096</v>
      </c>
      <c r="M224" s="32">
        <v>499370.29129237798</v>
      </c>
      <c r="N224" s="32">
        <v>0</v>
      </c>
      <c r="O224" s="32">
        <v>2487.38285929731</v>
      </c>
      <c r="P224" s="32">
        <v>11939437.7246271</v>
      </c>
      <c r="Q224" s="32">
        <v>56106000.062955298</v>
      </c>
      <c r="R224" s="32">
        <v>55271488.937187098</v>
      </c>
      <c r="S224" s="32">
        <v>0</v>
      </c>
      <c r="T224" s="32">
        <v>0</v>
      </c>
      <c r="U224" s="32">
        <v>-577202.39768967405</v>
      </c>
      <c r="V224" s="32">
        <v>0</v>
      </c>
      <c r="W224" s="32">
        <v>23212.144522521401</v>
      </c>
      <c r="X224" s="33">
        <v>11939437.7246271</v>
      </c>
      <c r="AB224" s="28">
        <f t="shared" si="6"/>
        <v>-553990.25316715264</v>
      </c>
    </row>
    <row r="225" spans="8:28" x14ac:dyDescent="0.35">
      <c r="H225">
        <v>218</v>
      </c>
      <c r="I225">
        <f t="shared" si="7"/>
        <v>73</v>
      </c>
      <c r="J225" s="37">
        <v>0</v>
      </c>
      <c r="K225" s="32">
        <v>37830.342409424797</v>
      </c>
      <c r="L225" s="32">
        <v>35641.068232486599</v>
      </c>
      <c r="M225" s="32">
        <v>497327.60230729397</v>
      </c>
      <c r="N225" s="32">
        <v>0</v>
      </c>
      <c r="O225" s="32">
        <v>2436.53889716308</v>
      </c>
      <c r="P225" s="32">
        <v>11695386.7063828</v>
      </c>
      <c r="Q225" s="32">
        <v>55656572.876060501</v>
      </c>
      <c r="R225" s="32">
        <v>54829946.929231703</v>
      </c>
      <c r="S225" s="32">
        <v>0</v>
      </c>
      <c r="T225" s="32">
        <v>0</v>
      </c>
      <c r="U225" s="32">
        <v>-573235.55184636801</v>
      </c>
      <c r="V225" s="32">
        <v>0</v>
      </c>
      <c r="W225" s="32">
        <v>1120.17986162649</v>
      </c>
      <c r="X225" s="33">
        <v>11695386.7063828</v>
      </c>
      <c r="AB225" s="28">
        <f t="shared" si="6"/>
        <v>-572115.37198474153</v>
      </c>
    </row>
    <row r="226" spans="8:28" x14ac:dyDescent="0.35">
      <c r="H226">
        <v>219</v>
      </c>
      <c r="I226">
        <f t="shared" si="7"/>
        <v>73</v>
      </c>
      <c r="J226" s="37">
        <v>0</v>
      </c>
      <c r="K226" s="32">
        <v>38253.003703478003</v>
      </c>
      <c r="L226" s="32">
        <v>34824.089329048598</v>
      </c>
      <c r="M226" s="32">
        <v>495300.64810902497</v>
      </c>
      <c r="N226" s="32">
        <v>0</v>
      </c>
      <c r="O226" s="32">
        <v>2385.9163959610501</v>
      </c>
      <c r="P226" s="32">
        <v>11452398.700612999</v>
      </c>
      <c r="Q226" s="32">
        <v>55210451.830842197</v>
      </c>
      <c r="R226" s="32">
        <v>54391286.817780502</v>
      </c>
      <c r="S226" s="32">
        <v>0</v>
      </c>
      <c r="T226" s="32">
        <v>0</v>
      </c>
      <c r="U226" s="32">
        <v>-570763.65753751295</v>
      </c>
      <c r="V226" s="32">
        <v>0</v>
      </c>
      <c r="W226" s="32">
        <v>1128.8730542978001</v>
      </c>
      <c r="X226" s="33">
        <v>11452398.700612999</v>
      </c>
      <c r="AB226" s="28">
        <f t="shared" si="6"/>
        <v>-569634.78448321519</v>
      </c>
    </row>
    <row r="227" spans="8:28" x14ac:dyDescent="0.35">
      <c r="H227">
        <v>220</v>
      </c>
      <c r="I227">
        <f t="shared" si="7"/>
        <v>74</v>
      </c>
      <c r="J227" s="37">
        <v>0</v>
      </c>
      <c r="K227" s="32">
        <v>37740.658525489402</v>
      </c>
      <c r="L227" s="32">
        <v>34018.795542993597</v>
      </c>
      <c r="M227" s="32">
        <v>493287.39057088702</v>
      </c>
      <c r="N227" s="32">
        <v>0</v>
      </c>
      <c r="O227" s="32">
        <v>2336.19533624101</v>
      </c>
      <c r="P227" s="32">
        <v>11213737.6139568</v>
      </c>
      <c r="Q227" s="32">
        <v>54765529.904824004</v>
      </c>
      <c r="R227" s="32">
        <v>53953804.4121297</v>
      </c>
      <c r="S227" s="32">
        <v>0</v>
      </c>
      <c r="T227" s="32">
        <v>0</v>
      </c>
      <c r="U227" s="32">
        <v>-567383.03997561103</v>
      </c>
      <c r="V227" s="32">
        <v>0</v>
      </c>
      <c r="W227" s="32">
        <v>1122.2621272306301</v>
      </c>
      <c r="X227" s="33">
        <v>11213737.6139568</v>
      </c>
      <c r="AB227" s="28">
        <f t="shared" si="6"/>
        <v>-566260.77784838038</v>
      </c>
    </row>
    <row r="228" spans="8:28" x14ac:dyDescent="0.35">
      <c r="H228">
        <v>221</v>
      </c>
      <c r="I228">
        <f t="shared" si="7"/>
        <v>74</v>
      </c>
      <c r="J228" s="37">
        <v>0</v>
      </c>
      <c r="K228" s="32">
        <v>37236.330813651301</v>
      </c>
      <c r="L228" s="32">
        <v>33227.435548771296</v>
      </c>
      <c r="M228" s="32">
        <v>491289.17646791501</v>
      </c>
      <c r="N228" s="32">
        <v>0</v>
      </c>
      <c r="O228" s="32">
        <v>2287.4230904961</v>
      </c>
      <c r="P228" s="32">
        <v>10979630.834381299</v>
      </c>
      <c r="Q228" s="32">
        <v>54324747.865012899</v>
      </c>
      <c r="R228" s="32">
        <v>53520387.162948802</v>
      </c>
      <c r="S228" s="32">
        <v>0</v>
      </c>
      <c r="T228" s="32">
        <v>0</v>
      </c>
      <c r="U228" s="32">
        <v>-564040.36592083296</v>
      </c>
      <c r="V228" s="32">
        <v>0</v>
      </c>
      <c r="W228" s="32">
        <v>1115.6057446668001</v>
      </c>
      <c r="X228" s="33">
        <v>10979630.834381299</v>
      </c>
      <c r="AB228" s="28">
        <f t="shared" si="6"/>
        <v>-562924.76017616619</v>
      </c>
    </row>
    <row r="229" spans="8:28" x14ac:dyDescent="0.35">
      <c r="H229">
        <v>222</v>
      </c>
      <c r="I229">
        <f t="shared" si="7"/>
        <v>74</v>
      </c>
      <c r="J229" s="37">
        <v>0</v>
      </c>
      <c r="K229" s="32">
        <v>36737.001852360103</v>
      </c>
      <c r="L229" s="32">
        <v>32447.736760559099</v>
      </c>
      <c r="M229" s="32">
        <v>489311.42896284902</v>
      </c>
      <c r="N229" s="32">
        <v>0</v>
      </c>
      <c r="O229" s="32">
        <v>2239.05298261286</v>
      </c>
      <c r="P229" s="32">
        <v>10747454.3165417</v>
      </c>
      <c r="Q229" s="32">
        <v>53884897.353009798</v>
      </c>
      <c r="R229" s="32">
        <v>53087883.513389297</v>
      </c>
      <c r="S229" s="32">
        <v>0</v>
      </c>
      <c r="T229" s="32">
        <v>0</v>
      </c>
      <c r="U229" s="32">
        <v>-560735.22055838106</v>
      </c>
      <c r="V229" s="32">
        <v>0</v>
      </c>
      <c r="W229" s="32">
        <v>1108.90261995075</v>
      </c>
      <c r="X229" s="33">
        <v>10747454.3165417</v>
      </c>
      <c r="AB229" s="28">
        <f t="shared" si="6"/>
        <v>-559626.31793843035</v>
      </c>
    </row>
    <row r="230" spans="8:28" x14ac:dyDescent="0.35">
      <c r="H230">
        <v>223</v>
      </c>
      <c r="I230">
        <f t="shared" si="7"/>
        <v>75</v>
      </c>
      <c r="J230" s="37">
        <v>0</v>
      </c>
      <c r="K230" s="32">
        <v>36242.606392188201</v>
      </c>
      <c r="L230" s="32">
        <v>31679.506177062602</v>
      </c>
      <c r="M230" s="32">
        <v>487348.38771220797</v>
      </c>
      <c r="N230" s="32">
        <v>0</v>
      </c>
      <c r="O230" s="32">
        <v>2191.0805755435299</v>
      </c>
      <c r="P230" s="32">
        <v>10517186.762608999</v>
      </c>
      <c r="Q230" s="32">
        <v>53447846.3367026</v>
      </c>
      <c r="R230" s="32">
        <v>52658123.836361498</v>
      </c>
      <c r="S230" s="32">
        <v>0</v>
      </c>
      <c r="T230" s="32">
        <v>0</v>
      </c>
      <c r="U230" s="32">
        <v>-557461.58085700299</v>
      </c>
      <c r="V230" s="32">
        <v>0</v>
      </c>
      <c r="W230" s="32">
        <v>1102.15145903998</v>
      </c>
      <c r="X230" s="33">
        <v>10517186.762608999</v>
      </c>
      <c r="AB230" s="28">
        <f t="shared" si="6"/>
        <v>-556359.42939796299</v>
      </c>
    </row>
    <row r="231" spans="8:28" x14ac:dyDescent="0.35">
      <c r="H231">
        <v>224</v>
      </c>
      <c r="I231">
        <f t="shared" si="7"/>
        <v>75</v>
      </c>
      <c r="J231" s="37">
        <v>0</v>
      </c>
      <c r="K231" s="32">
        <v>35753.080250102197</v>
      </c>
      <c r="L231" s="32">
        <v>30922.554428232099</v>
      </c>
      <c r="M231" s="32">
        <v>485399.89507577202</v>
      </c>
      <c r="N231" s="32">
        <v>0</v>
      </c>
      <c r="O231" s="32">
        <v>2143.5014970788998</v>
      </c>
      <c r="P231" s="32">
        <v>10288807.185978699</v>
      </c>
      <c r="Q231" s="32">
        <v>53011795.781136997</v>
      </c>
      <c r="R231" s="32">
        <v>52229345.753628902</v>
      </c>
      <c r="S231" s="32">
        <v>0</v>
      </c>
      <c r="T231" s="32">
        <v>0</v>
      </c>
      <c r="U231" s="32">
        <v>-554219.03125118499</v>
      </c>
      <c r="V231" s="32">
        <v>0</v>
      </c>
      <c r="W231" s="32">
        <v>1095.3509603195801</v>
      </c>
      <c r="X231" s="33">
        <v>10288807.185978699</v>
      </c>
      <c r="AB231" s="28">
        <f t="shared" si="6"/>
        <v>-553123.68029086536</v>
      </c>
    </row>
    <row r="232" spans="8:28" x14ac:dyDescent="0.35">
      <c r="H232">
        <v>225</v>
      </c>
      <c r="I232">
        <f t="shared" si="7"/>
        <v>75</v>
      </c>
      <c r="J232" s="37">
        <v>0</v>
      </c>
      <c r="K232" s="32">
        <v>35268.360289184602</v>
      </c>
      <c r="L232" s="32">
        <v>30176.695700265002</v>
      </c>
      <c r="M232" s="32">
        <v>483465.795567455</v>
      </c>
      <c r="N232" s="32">
        <v>0</v>
      </c>
      <c r="O232" s="32">
        <v>2096.3114387017499</v>
      </c>
      <c r="P232" s="32">
        <v>10062294.9057684</v>
      </c>
      <c r="Q232" s="32">
        <v>52588119.214324303</v>
      </c>
      <c r="R232" s="32">
        <v>51812716.137861997</v>
      </c>
      <c r="S232" s="32">
        <v>0</v>
      </c>
      <c r="T232" s="32">
        <v>0</v>
      </c>
      <c r="U232" s="32">
        <v>-551007.16299560596</v>
      </c>
      <c r="V232" s="32">
        <v>0</v>
      </c>
      <c r="W232" s="32">
        <v>1088.49981441611</v>
      </c>
      <c r="X232" s="33">
        <v>10062294.9057684</v>
      </c>
      <c r="AB232" s="28">
        <f t="shared" si="6"/>
        <v>-549918.6631811898</v>
      </c>
    </row>
    <row r="233" spans="8:28" x14ac:dyDescent="0.35">
      <c r="H233">
        <v>226</v>
      </c>
      <c r="I233">
        <f t="shared" si="7"/>
        <v>76</v>
      </c>
      <c r="J233" s="37">
        <v>0</v>
      </c>
      <c r="K233" s="32">
        <v>34816.600613039103</v>
      </c>
      <c r="L233" s="32">
        <v>29479.5955556767</v>
      </c>
      <c r="M233" s="32">
        <v>481545.93582058401</v>
      </c>
      <c r="N233" s="32">
        <v>0</v>
      </c>
      <c r="O233" s="32">
        <v>2054.6855296283302</v>
      </c>
      <c r="P233" s="32">
        <v>9862490.5422159992</v>
      </c>
      <c r="Q233" s="32">
        <v>52173480.469355702</v>
      </c>
      <c r="R233" s="32">
        <v>51404988.355480902</v>
      </c>
      <c r="S233" s="32">
        <v>0</v>
      </c>
      <c r="T233" s="32">
        <v>0</v>
      </c>
      <c r="U233" s="32">
        <v>-547896.81751892797</v>
      </c>
      <c r="V233" s="32">
        <v>0</v>
      </c>
      <c r="W233" s="32">
        <v>1081.5967040109199</v>
      </c>
      <c r="X233" s="33">
        <v>9862490.5422159992</v>
      </c>
      <c r="AB233" s="28">
        <f t="shared" si="6"/>
        <v>-546815.220814917</v>
      </c>
    </row>
    <row r="234" spans="8:28" x14ac:dyDescent="0.35">
      <c r="H234">
        <v>227</v>
      </c>
      <c r="I234">
        <f t="shared" si="7"/>
        <v>76</v>
      </c>
      <c r="J234" s="37">
        <v>0</v>
      </c>
      <c r="K234" s="32">
        <v>34377.817138684899</v>
      </c>
      <c r="L234" s="32">
        <v>28804.245134134599</v>
      </c>
      <c r="M234" s="32">
        <v>479640.16455380101</v>
      </c>
      <c r="N234" s="32">
        <v>0</v>
      </c>
      <c r="O234" s="32">
        <v>2014.9625571322199</v>
      </c>
      <c r="P234" s="32">
        <v>9671820.2742346302</v>
      </c>
      <c r="Q234" s="32">
        <v>51774268.330368303</v>
      </c>
      <c r="R234" s="32">
        <v>51012429.8877123</v>
      </c>
      <c r="S234" s="32">
        <v>0</v>
      </c>
      <c r="T234" s="32">
        <v>0</v>
      </c>
      <c r="U234" s="32">
        <v>-544837.18938375299</v>
      </c>
      <c r="V234" s="32">
        <v>0</v>
      </c>
      <c r="W234" s="32">
        <v>1075.8190713536901</v>
      </c>
      <c r="X234" s="33">
        <v>9671820.2742346302</v>
      </c>
      <c r="AB234" s="28">
        <f t="shared" si="6"/>
        <v>-543761.37031239935</v>
      </c>
    </row>
    <row r="235" spans="8:28" x14ac:dyDescent="0.35">
      <c r="H235">
        <v>228</v>
      </c>
      <c r="I235">
        <f t="shared" si="7"/>
        <v>76</v>
      </c>
      <c r="J235" s="37">
        <v>0</v>
      </c>
      <c r="K235" s="32">
        <v>33839.535721616099</v>
      </c>
      <c r="L235" s="32">
        <v>28033.6513568872</v>
      </c>
      <c r="M235" s="32">
        <v>477742.91591722699</v>
      </c>
      <c r="N235" s="32">
        <v>0</v>
      </c>
      <c r="O235" s="32">
        <v>1908.12073124224</v>
      </c>
      <c r="P235" s="32">
        <v>9158979.5099627692</v>
      </c>
      <c r="Q235" s="32">
        <v>51941631.062159203</v>
      </c>
      <c r="R235" s="32">
        <v>51139926.125224903</v>
      </c>
      <c r="S235" s="32">
        <v>0</v>
      </c>
      <c r="T235" s="32">
        <v>0</v>
      </c>
      <c r="U235" s="32">
        <v>-541524.22372697201</v>
      </c>
      <c r="V235" s="32">
        <v>0</v>
      </c>
      <c r="W235" s="32">
        <v>5785.7496436556803</v>
      </c>
      <c r="X235" s="33">
        <v>9158979.5099627692</v>
      </c>
      <c r="AB235" s="28">
        <f t="shared" si="6"/>
        <v>-535738.47408331628</v>
      </c>
    </row>
    <row r="236" spans="8:28" x14ac:dyDescent="0.35">
      <c r="H236">
        <v>229</v>
      </c>
      <c r="I236">
        <f t="shared" si="7"/>
        <v>77</v>
      </c>
      <c r="J236" s="37">
        <v>0</v>
      </c>
      <c r="K236" s="32">
        <v>19888.5329807581</v>
      </c>
      <c r="L236" s="32">
        <v>30958.293535585799</v>
      </c>
      <c r="M236" s="32">
        <v>517206.08285034099</v>
      </c>
      <c r="N236" s="32">
        <v>0</v>
      </c>
      <c r="O236" s="32">
        <v>1890.05316556505</v>
      </c>
      <c r="P236" s="32">
        <v>9072255.1947122198</v>
      </c>
      <c r="Q236" s="32">
        <v>51565505.803618997</v>
      </c>
      <c r="R236" s="32">
        <v>50770569.575810596</v>
      </c>
      <c r="S236" s="32">
        <v>0</v>
      </c>
      <c r="T236" s="32">
        <v>0</v>
      </c>
      <c r="U236" s="32">
        <v>-569942.96253224998</v>
      </c>
      <c r="V236" s="32">
        <v>0</v>
      </c>
      <c r="W236" s="32">
        <v>17470.2572459156</v>
      </c>
      <c r="X236" s="33">
        <v>9072255.1947122198</v>
      </c>
      <c r="AB236" s="28">
        <f t="shared" si="6"/>
        <v>-552472.70528633439</v>
      </c>
    </row>
    <row r="237" spans="8:28" x14ac:dyDescent="0.35">
      <c r="H237">
        <v>230</v>
      </c>
      <c r="I237">
        <f t="shared" si="7"/>
        <v>77</v>
      </c>
      <c r="J237" s="37">
        <v>0</v>
      </c>
      <c r="K237" s="32">
        <v>19267.738594244202</v>
      </c>
      <c r="L237" s="32">
        <v>30108.530102170302</v>
      </c>
      <c r="M237" s="32">
        <v>514964.24401402002</v>
      </c>
      <c r="N237" s="32">
        <v>0</v>
      </c>
      <c r="O237" s="32">
        <v>1844.96625985027</v>
      </c>
      <c r="P237" s="32">
        <v>8855838.0472812708</v>
      </c>
      <c r="Q237" s="32">
        <v>51153763.009027302</v>
      </c>
      <c r="R237" s="32">
        <v>50365407.851515397</v>
      </c>
      <c r="S237" s="32">
        <v>0</v>
      </c>
      <c r="T237" s="32">
        <v>0</v>
      </c>
      <c r="U237" s="32">
        <v>-566185.47897028504</v>
      </c>
      <c r="V237" s="32">
        <v>0</v>
      </c>
      <c r="W237" s="32">
        <v>687.41559118128202</v>
      </c>
      <c r="X237" s="33">
        <v>8855838.0472812708</v>
      </c>
      <c r="AB237" s="28">
        <f t="shared" si="6"/>
        <v>-565498.06337910378</v>
      </c>
    </row>
    <row r="238" spans="8:28" x14ac:dyDescent="0.35">
      <c r="H238">
        <v>231</v>
      </c>
      <c r="I238">
        <f t="shared" si="7"/>
        <v>77</v>
      </c>
      <c r="J238" s="37">
        <v>0</v>
      </c>
      <c r="K238" s="32">
        <v>19206.463425840899</v>
      </c>
      <c r="L238" s="32">
        <v>29275.8608100696</v>
      </c>
      <c r="M238" s="32">
        <v>512741.09721854998</v>
      </c>
      <c r="N238" s="32">
        <v>0</v>
      </c>
      <c r="O238" s="32">
        <v>1801.0799532318599</v>
      </c>
      <c r="P238" s="32">
        <v>8645183.7755129505</v>
      </c>
      <c r="Q238" s="32">
        <v>50745189.243117698</v>
      </c>
      <c r="R238" s="32">
        <v>49963028.271154501</v>
      </c>
      <c r="S238" s="32">
        <v>0</v>
      </c>
      <c r="T238" s="32">
        <v>0</v>
      </c>
      <c r="U238" s="32">
        <v>-563024.50140769198</v>
      </c>
      <c r="V238" s="32">
        <v>0</v>
      </c>
      <c r="W238" s="32">
        <v>684.92048943304997</v>
      </c>
      <c r="X238" s="33">
        <v>8645183.7755129505</v>
      </c>
      <c r="AB238" s="28">
        <f t="shared" si="6"/>
        <v>-562339.58091825887</v>
      </c>
    </row>
    <row r="239" spans="8:28" x14ac:dyDescent="0.35">
      <c r="H239">
        <v>232</v>
      </c>
      <c r="I239">
        <f t="shared" si="7"/>
        <v>78</v>
      </c>
      <c r="J239" s="37">
        <v>0</v>
      </c>
      <c r="K239" s="32">
        <v>18706.0067474959</v>
      </c>
      <c r="L239" s="32">
        <v>28464.502738551</v>
      </c>
      <c r="M239" s="32">
        <v>510534.157322402</v>
      </c>
      <c r="N239" s="32">
        <v>0</v>
      </c>
      <c r="O239" s="32">
        <v>1759.6833877675499</v>
      </c>
      <c r="P239" s="32">
        <v>8446480.2612842508</v>
      </c>
      <c r="Q239" s="32">
        <v>50341022.458377697</v>
      </c>
      <c r="R239" s="32">
        <v>49565670.228239</v>
      </c>
      <c r="S239" s="32">
        <v>0</v>
      </c>
      <c r="T239" s="32">
        <v>0</v>
      </c>
      <c r="U239" s="32">
        <v>-559464.35019621602</v>
      </c>
      <c r="V239" s="32">
        <v>0</v>
      </c>
      <c r="W239" s="32">
        <v>675.07280318199901</v>
      </c>
      <c r="X239" s="33">
        <v>8446480.2612842508</v>
      </c>
      <c r="AB239" s="28">
        <f t="shared" si="6"/>
        <v>-558789.27739303408</v>
      </c>
    </row>
    <row r="240" spans="8:28" x14ac:dyDescent="0.35">
      <c r="H240">
        <v>233</v>
      </c>
      <c r="I240">
        <f t="shared" si="7"/>
        <v>78</v>
      </c>
      <c r="J240" s="37">
        <v>0</v>
      </c>
      <c r="K240" s="32">
        <v>18214.3287552115</v>
      </c>
      <c r="L240" s="32">
        <v>27666.471446156898</v>
      </c>
      <c r="M240" s="32">
        <v>508361.82623280003</v>
      </c>
      <c r="N240" s="32">
        <v>0</v>
      </c>
      <c r="O240" s="32">
        <v>1718.7001874724101</v>
      </c>
      <c r="P240" s="32">
        <v>8249760.8998675803</v>
      </c>
      <c r="Q240" s="32">
        <v>49940629.538068898</v>
      </c>
      <c r="R240" s="32">
        <v>49171549.798346899</v>
      </c>
      <c r="S240" s="32">
        <v>0</v>
      </c>
      <c r="T240" s="32">
        <v>0</v>
      </c>
      <c r="U240" s="32">
        <v>-555961.32662164106</v>
      </c>
      <c r="V240" s="32">
        <v>0</v>
      </c>
      <c r="W240" s="32">
        <v>665.53763381060196</v>
      </c>
      <c r="X240" s="33">
        <v>8249760.8998675803</v>
      </c>
      <c r="AB240" s="28">
        <f t="shared" si="6"/>
        <v>-555295.7889878304</v>
      </c>
    </row>
    <row r="241" spans="8:28" x14ac:dyDescent="0.35">
      <c r="H241">
        <v>234</v>
      </c>
      <c r="I241">
        <f t="shared" si="7"/>
        <v>78</v>
      </c>
      <c r="J241" s="37">
        <v>0</v>
      </c>
      <c r="K241" s="32">
        <v>17731.869401816301</v>
      </c>
      <c r="L241" s="32">
        <v>26889.102931385401</v>
      </c>
      <c r="M241" s="32">
        <v>506207.95261217002</v>
      </c>
      <c r="N241" s="32">
        <v>0</v>
      </c>
      <c r="O241" s="32">
        <v>1678.2230539636901</v>
      </c>
      <c r="P241" s="32">
        <v>8055470.6590257296</v>
      </c>
      <c r="Q241" s="32">
        <v>49539958.632927001</v>
      </c>
      <c r="R241" s="32">
        <v>48777758.612437002</v>
      </c>
      <c r="S241" s="32">
        <v>0</v>
      </c>
      <c r="T241" s="32">
        <v>0</v>
      </c>
      <c r="U241" s="32">
        <v>-552507.14799933496</v>
      </c>
      <c r="V241" s="32">
        <v>0</v>
      </c>
      <c r="W241" s="32">
        <v>655.98684686576701</v>
      </c>
      <c r="X241" s="33">
        <v>8055470.6590257296</v>
      </c>
      <c r="AB241" s="28">
        <f t="shared" si="6"/>
        <v>-551851.16115246923</v>
      </c>
    </row>
    <row r="242" spans="8:28" x14ac:dyDescent="0.35">
      <c r="H242">
        <v>235</v>
      </c>
      <c r="I242">
        <f t="shared" si="7"/>
        <v>79</v>
      </c>
      <c r="J242" s="37">
        <v>0</v>
      </c>
      <c r="K242" s="32">
        <v>17258.0016239457</v>
      </c>
      <c r="L242" s="32">
        <v>26124.971773612</v>
      </c>
      <c r="M242" s="32">
        <v>504072.32689854503</v>
      </c>
      <c r="N242" s="32">
        <v>0</v>
      </c>
      <c r="O242" s="32">
        <v>1638.1527255399999</v>
      </c>
      <c r="P242" s="32">
        <v>7863133.0825920198</v>
      </c>
      <c r="Q242" s="32">
        <v>49143755.689971402</v>
      </c>
      <c r="R242" s="32">
        <v>48387789.314292297</v>
      </c>
      <c r="S242" s="32">
        <v>0</v>
      </c>
      <c r="T242" s="32">
        <v>0</v>
      </c>
      <c r="U242" s="32">
        <v>-549093.45302164205</v>
      </c>
      <c r="V242" s="32">
        <v>0</v>
      </c>
      <c r="W242" s="32">
        <v>646.41982835427098</v>
      </c>
      <c r="X242" s="33">
        <v>7863133.0825920198</v>
      </c>
      <c r="AB242" s="28">
        <f t="shared" si="6"/>
        <v>-548447.03319328779</v>
      </c>
    </row>
    <row r="243" spans="8:28" x14ac:dyDescent="0.35">
      <c r="H243">
        <v>236</v>
      </c>
      <c r="I243">
        <f t="shared" si="7"/>
        <v>79</v>
      </c>
      <c r="J243" s="37">
        <v>0</v>
      </c>
      <c r="K243" s="32">
        <v>16792.571115327901</v>
      </c>
      <c r="L243" s="32">
        <v>25373.158044779299</v>
      </c>
      <c r="M243" s="32">
        <v>501955.32150696602</v>
      </c>
      <c r="N243" s="32">
        <v>0</v>
      </c>
      <c r="O243" s="32">
        <v>1598.4745158442099</v>
      </c>
      <c r="P243" s="32">
        <v>7672677.6760521997</v>
      </c>
      <c r="Q243" s="32">
        <v>48746661.597381398</v>
      </c>
      <c r="R243" s="32">
        <v>47997624.873626903</v>
      </c>
      <c r="S243" s="32">
        <v>0</v>
      </c>
      <c r="T243" s="32">
        <v>0</v>
      </c>
      <c r="U243" s="32">
        <v>-545719.52518291702</v>
      </c>
      <c r="V243" s="32">
        <v>0</v>
      </c>
      <c r="W243" s="32">
        <v>636.83598219984401</v>
      </c>
      <c r="X243" s="33">
        <v>7672677.6760521997</v>
      </c>
      <c r="AB243" s="28">
        <f t="shared" si="6"/>
        <v>-545082.68920071714</v>
      </c>
    </row>
    <row r="244" spans="8:28" x14ac:dyDescent="0.35">
      <c r="H244">
        <v>237</v>
      </c>
      <c r="I244">
        <f t="shared" si="7"/>
        <v>79</v>
      </c>
      <c r="J244" s="37">
        <v>0</v>
      </c>
      <c r="K244" s="32">
        <v>16338.2085476064</v>
      </c>
      <c r="L244" s="32">
        <v>24654.248284588299</v>
      </c>
      <c r="M244" s="32">
        <v>499856.13408310001</v>
      </c>
      <c r="N244" s="32">
        <v>0</v>
      </c>
      <c r="O244" s="32">
        <v>1559.67836745098</v>
      </c>
      <c r="P244" s="32">
        <v>7486456.1637647199</v>
      </c>
      <c r="Q244" s="32">
        <v>48355735.040921599</v>
      </c>
      <c r="R244" s="32">
        <v>47613143.860566802</v>
      </c>
      <c r="S244" s="32">
        <v>0</v>
      </c>
      <c r="T244" s="32">
        <v>0</v>
      </c>
      <c r="U244" s="32">
        <v>-542408.26928274601</v>
      </c>
      <c r="V244" s="32">
        <v>0</v>
      </c>
      <c r="W244" s="32">
        <v>627.23473033720597</v>
      </c>
      <c r="X244" s="33">
        <v>7486456.1637647199</v>
      </c>
      <c r="AB244" s="28">
        <f t="shared" si="6"/>
        <v>-541781.03455240885</v>
      </c>
    </row>
    <row r="245" spans="8:28" x14ac:dyDescent="0.35">
      <c r="H245">
        <v>238</v>
      </c>
      <c r="I245">
        <f t="shared" si="7"/>
        <v>80</v>
      </c>
      <c r="J245" s="37">
        <v>0</v>
      </c>
      <c r="K245" s="32">
        <v>15900.283462847599</v>
      </c>
      <c r="L245" s="32">
        <v>23950.255688861002</v>
      </c>
      <c r="M245" s="32">
        <v>497774.56348613999</v>
      </c>
      <c r="N245" s="32">
        <v>0</v>
      </c>
      <c r="O245" s="32">
        <v>1521.33583821296</v>
      </c>
      <c r="P245" s="32">
        <v>7302412.0234222002</v>
      </c>
      <c r="Q245" s="32">
        <v>47965464.947736397</v>
      </c>
      <c r="R245" s="32">
        <v>47229785.129458703</v>
      </c>
      <c r="S245" s="32">
        <v>0</v>
      </c>
      <c r="T245" s="32">
        <v>0</v>
      </c>
      <c r="U245" s="32">
        <v>-539146.43847606203</v>
      </c>
      <c r="V245" s="32">
        <v>0</v>
      </c>
      <c r="W245" s="32">
        <v>617.61551277856404</v>
      </c>
      <c r="X245" s="33">
        <v>7302412.0234222002</v>
      </c>
      <c r="AB245" s="28">
        <f t="shared" si="6"/>
        <v>-538528.82296328351</v>
      </c>
    </row>
    <row r="246" spans="8:28" x14ac:dyDescent="0.35">
      <c r="H246">
        <v>239</v>
      </c>
      <c r="I246">
        <f t="shared" si="7"/>
        <v>80</v>
      </c>
      <c r="J246" s="37">
        <v>0</v>
      </c>
      <c r="K246" s="32">
        <v>15486.1171318489</v>
      </c>
      <c r="L246" s="32">
        <v>23257.358202555599</v>
      </c>
      <c r="M246" s="32">
        <v>495713.43313003</v>
      </c>
      <c r="N246" s="32">
        <v>0</v>
      </c>
      <c r="O246" s="32">
        <v>1483.3532533856201</v>
      </c>
      <c r="P246" s="32">
        <v>7120095.6162510002</v>
      </c>
      <c r="Q246" s="32">
        <v>47580711.179853201</v>
      </c>
      <c r="R246" s="32">
        <v>46851386.568208501</v>
      </c>
      <c r="S246" s="32">
        <v>0</v>
      </c>
      <c r="T246" s="32">
        <v>0</v>
      </c>
      <c r="U246" s="32">
        <v>-535940.26171781996</v>
      </c>
      <c r="V246" s="32">
        <v>0</v>
      </c>
      <c r="W246" s="32">
        <v>607.97778764846703</v>
      </c>
      <c r="X246" s="33">
        <v>7120095.6162510002</v>
      </c>
      <c r="AB246" s="28">
        <f t="shared" si="6"/>
        <v>-535332.28393017151</v>
      </c>
    </row>
    <row r="247" spans="8:28" x14ac:dyDescent="0.35">
      <c r="H247">
        <v>240</v>
      </c>
      <c r="I247">
        <f t="shared" si="7"/>
        <v>80</v>
      </c>
      <c r="J247" s="37">
        <v>0</v>
      </c>
      <c r="K247" s="32">
        <v>15037.873542600601</v>
      </c>
      <c r="L247" s="32">
        <v>22473.575967248202</v>
      </c>
      <c r="M247" s="32">
        <v>493656.64517524</v>
      </c>
      <c r="N247" s="32">
        <v>0</v>
      </c>
      <c r="O247" s="32">
        <v>1379.3143500665601</v>
      </c>
      <c r="P247" s="32">
        <v>6620708.8803194799</v>
      </c>
      <c r="Q247" s="32">
        <v>47134218.211826399</v>
      </c>
      <c r="R247" s="32">
        <v>46411056.234057397</v>
      </c>
      <c r="S247" s="32">
        <v>0</v>
      </c>
      <c r="T247" s="32">
        <v>0</v>
      </c>
      <c r="U247" s="32">
        <v>-532547.40903515602</v>
      </c>
      <c r="V247" s="32">
        <v>0</v>
      </c>
      <c r="W247" s="32">
        <v>5276.59823420466</v>
      </c>
      <c r="X247" s="33">
        <v>6620708.8803194799</v>
      </c>
      <c r="AB247" s="28">
        <f t="shared" si="6"/>
        <v>-527270.81080095132</v>
      </c>
    </row>
    <row r="248" spans="8:28" x14ac:dyDescent="0.35">
      <c r="H248">
        <v>241</v>
      </c>
      <c r="I248">
        <f t="shared" si="7"/>
        <v>81</v>
      </c>
      <c r="J248" s="37">
        <v>0</v>
      </c>
      <c r="K248" s="32">
        <v>14479.404035354301</v>
      </c>
      <c r="L248" s="32">
        <v>24864.377439812601</v>
      </c>
      <c r="M248" s="32">
        <v>491853.16564127803</v>
      </c>
      <c r="N248" s="32">
        <v>0</v>
      </c>
      <c r="O248" s="32">
        <v>1362.9170508700799</v>
      </c>
      <c r="P248" s="32">
        <v>6542001.8441764098</v>
      </c>
      <c r="Q248" s="32">
        <v>46770431.838845901</v>
      </c>
      <c r="R248" s="32">
        <v>46054984.058577299</v>
      </c>
      <c r="S248" s="32">
        <v>0</v>
      </c>
      <c r="T248" s="32">
        <v>0</v>
      </c>
      <c r="U248" s="32">
        <v>-532559.86416731495</v>
      </c>
      <c r="V248" s="32">
        <v>0</v>
      </c>
      <c r="W248" s="32">
        <v>12811.274831193999</v>
      </c>
      <c r="X248" s="33">
        <v>6542001.8441764098</v>
      </c>
      <c r="AB248" s="28">
        <f t="shared" si="6"/>
        <v>-519748.58933612093</v>
      </c>
    </row>
    <row r="249" spans="8:28" x14ac:dyDescent="0.35">
      <c r="H249">
        <v>242</v>
      </c>
      <c r="I249">
        <f t="shared" si="7"/>
        <v>81</v>
      </c>
      <c r="J249" s="37">
        <v>0</v>
      </c>
      <c r="K249" s="32">
        <v>13753.7454842158</v>
      </c>
      <c r="L249" s="32">
        <v>24107.2572881901</v>
      </c>
      <c r="M249" s="32">
        <v>489539.308997204</v>
      </c>
      <c r="N249" s="32">
        <v>0</v>
      </c>
      <c r="O249" s="32">
        <v>1326.92713009826</v>
      </c>
      <c r="P249" s="32">
        <v>6369250.2244716696</v>
      </c>
      <c r="Q249" s="32">
        <v>46382632.7306832</v>
      </c>
      <c r="R249" s="32">
        <v>45673692.026844203</v>
      </c>
      <c r="S249" s="32">
        <v>0</v>
      </c>
      <c r="T249" s="32">
        <v>0</v>
      </c>
      <c r="U249" s="32">
        <v>-528727.23889970803</v>
      </c>
      <c r="V249" s="32">
        <v>0</v>
      </c>
      <c r="W249" s="32">
        <v>535.61301997768896</v>
      </c>
      <c r="X249" s="33">
        <v>6369250.2244716696</v>
      </c>
      <c r="AB249" s="28">
        <f t="shared" si="6"/>
        <v>-528191.62587973033</v>
      </c>
    </row>
    <row r="250" spans="8:28" x14ac:dyDescent="0.35">
      <c r="H250">
        <v>243</v>
      </c>
      <c r="I250">
        <f t="shared" si="7"/>
        <v>81</v>
      </c>
      <c r="J250" s="37">
        <v>0</v>
      </c>
      <c r="K250" s="32">
        <v>13740.0542730664</v>
      </c>
      <c r="L250" s="32">
        <v>23384.103345583299</v>
      </c>
      <c r="M250" s="32">
        <v>487248.80021417601</v>
      </c>
      <c r="N250" s="32">
        <v>0</v>
      </c>
      <c r="O250" s="32">
        <v>1291.4669523739699</v>
      </c>
      <c r="P250" s="32">
        <v>6199041.3713950701</v>
      </c>
      <c r="Q250" s="32">
        <v>45994674.247985102</v>
      </c>
      <c r="R250" s="32">
        <v>45292529.0304989</v>
      </c>
      <c r="S250" s="32">
        <v>0</v>
      </c>
      <c r="T250" s="32">
        <v>0</v>
      </c>
      <c r="U250" s="32">
        <v>-525664.42478520004</v>
      </c>
      <c r="V250" s="32">
        <v>0</v>
      </c>
      <c r="W250" s="32">
        <v>531.693855795064</v>
      </c>
      <c r="X250" s="33">
        <v>6199041.3713950701</v>
      </c>
      <c r="AB250" s="28">
        <f t="shared" si="6"/>
        <v>-525132.73092940496</v>
      </c>
    </row>
    <row r="251" spans="8:28" x14ac:dyDescent="0.35">
      <c r="H251">
        <v>244</v>
      </c>
      <c r="I251">
        <f t="shared" si="7"/>
        <v>82</v>
      </c>
      <c r="J251" s="37">
        <v>0</v>
      </c>
      <c r="K251" s="32">
        <v>13367.177487917599</v>
      </c>
      <c r="L251" s="32">
        <v>22673.7307008475</v>
      </c>
      <c r="M251" s="32">
        <v>484976.36604931799</v>
      </c>
      <c r="N251" s="32">
        <v>0</v>
      </c>
      <c r="O251" s="32">
        <v>1256.37942018064</v>
      </c>
      <c r="P251" s="32">
        <v>6030621.2168670902</v>
      </c>
      <c r="Q251" s="32">
        <v>45610507.015503399</v>
      </c>
      <c r="R251" s="32">
        <v>44914798.874469399</v>
      </c>
      <c r="S251" s="32">
        <v>0</v>
      </c>
      <c r="T251" s="32">
        <v>0</v>
      </c>
      <c r="U251" s="32">
        <v>-522273.65365826403</v>
      </c>
      <c r="V251" s="32">
        <v>0</v>
      </c>
      <c r="W251" s="32">
        <v>522.17710078218295</v>
      </c>
      <c r="X251" s="33">
        <v>6030621.2168670902</v>
      </c>
      <c r="AB251" s="28">
        <f t="shared" si="6"/>
        <v>-521751.47655748186</v>
      </c>
    </row>
    <row r="252" spans="8:28" x14ac:dyDescent="0.35">
      <c r="H252">
        <v>245</v>
      </c>
      <c r="I252">
        <f t="shared" si="7"/>
        <v>82</v>
      </c>
      <c r="J252" s="37">
        <v>0</v>
      </c>
      <c r="K252" s="32">
        <v>13001.083640794301</v>
      </c>
      <c r="L252" s="32">
        <v>21975.1290235175</v>
      </c>
      <c r="M252" s="32">
        <v>482725.39378246799</v>
      </c>
      <c r="N252" s="32">
        <v>0</v>
      </c>
      <c r="O252" s="32">
        <v>1221.63964865821</v>
      </c>
      <c r="P252" s="32">
        <v>5863870.3135593804</v>
      </c>
      <c r="Q252" s="32">
        <v>45226370.365834497</v>
      </c>
      <c r="R252" s="32">
        <v>44537373.880595803</v>
      </c>
      <c r="S252" s="32">
        <v>0</v>
      </c>
      <c r="T252" s="32">
        <v>0</v>
      </c>
      <c r="U252" s="32">
        <v>-518923.24609543802</v>
      </c>
      <c r="V252" s="32">
        <v>0</v>
      </c>
      <c r="W252" s="32">
        <v>512.68033105520999</v>
      </c>
      <c r="X252" s="33">
        <v>5863870.3135593804</v>
      </c>
      <c r="AB252" s="28">
        <f t="shared" si="6"/>
        <v>-518410.56576438283</v>
      </c>
    </row>
    <row r="253" spans="8:28" x14ac:dyDescent="0.35">
      <c r="H253">
        <v>246</v>
      </c>
      <c r="I253">
        <f t="shared" si="7"/>
        <v>82</v>
      </c>
      <c r="J253" s="37">
        <v>0</v>
      </c>
      <c r="K253" s="32">
        <v>12645.472559439901</v>
      </c>
      <c r="L253" s="32">
        <v>21321.201614778402</v>
      </c>
      <c r="M253" s="32">
        <v>480494.199939307</v>
      </c>
      <c r="N253" s="32">
        <v>0</v>
      </c>
      <c r="O253" s="32">
        <v>1187.9290831742201</v>
      </c>
      <c r="P253" s="32">
        <v>5702059.5992362797</v>
      </c>
      <c r="Q253" s="32">
        <v>44846646.144672297</v>
      </c>
      <c r="R253" s="32">
        <v>44164042.000816002</v>
      </c>
      <c r="S253" s="32">
        <v>0</v>
      </c>
      <c r="T253" s="32">
        <v>0</v>
      </c>
      <c r="U253" s="32">
        <v>-515648.8031967</v>
      </c>
      <c r="V253" s="32">
        <v>0</v>
      </c>
      <c r="W253" s="32">
        <v>503.17352930045598</v>
      </c>
      <c r="X253" s="33">
        <v>5702059.5992362797</v>
      </c>
      <c r="AB253" s="28">
        <f t="shared" si="6"/>
        <v>-515145.62966739957</v>
      </c>
    </row>
    <row r="254" spans="8:28" x14ac:dyDescent="0.35">
      <c r="H254">
        <v>247</v>
      </c>
      <c r="I254">
        <f t="shared" si="7"/>
        <v>83</v>
      </c>
      <c r="J254" s="37">
        <v>0</v>
      </c>
      <c r="K254" s="32">
        <v>12305.5105082276</v>
      </c>
      <c r="L254" s="32">
        <v>20724.526210746699</v>
      </c>
      <c r="M254" s="32">
        <v>478282.54453647899</v>
      </c>
      <c r="N254" s="32">
        <v>0</v>
      </c>
      <c r="O254" s="32">
        <v>1156.20467096993</v>
      </c>
      <c r="P254" s="32">
        <v>5549782.4206556696</v>
      </c>
      <c r="Q254" s="32">
        <v>44468422.6629747</v>
      </c>
      <c r="R254" s="32">
        <v>43792415.7453494</v>
      </c>
      <c r="S254" s="32">
        <v>0</v>
      </c>
      <c r="T254" s="32">
        <v>0</v>
      </c>
      <c r="U254" s="32">
        <v>-512468.78592642298</v>
      </c>
      <c r="V254" s="32">
        <v>0</v>
      </c>
      <c r="W254" s="32">
        <v>494.27968311772702</v>
      </c>
      <c r="X254" s="33">
        <v>5549782.4206556696</v>
      </c>
      <c r="AB254" s="28">
        <f t="shared" si="6"/>
        <v>-511974.50624330522</v>
      </c>
    </row>
    <row r="255" spans="8:28" x14ac:dyDescent="0.35">
      <c r="H255">
        <v>248</v>
      </c>
      <c r="I255">
        <f t="shared" si="7"/>
        <v>83</v>
      </c>
      <c r="J255" s="37">
        <v>0</v>
      </c>
      <c r="K255" s="32">
        <v>11976.651864491299</v>
      </c>
      <c r="L255" s="32">
        <v>20146.020860907302</v>
      </c>
      <c r="M255" s="32">
        <v>476098.20797385799</v>
      </c>
      <c r="N255" s="32">
        <v>0</v>
      </c>
      <c r="O255" s="32">
        <v>1125.65385872401</v>
      </c>
      <c r="P255" s="32">
        <v>5403138.5218752697</v>
      </c>
      <c r="Q255" s="32">
        <v>44095994.649690799</v>
      </c>
      <c r="R255" s="32">
        <v>43426371.034870103</v>
      </c>
      <c r="S255" s="32">
        <v>0</v>
      </c>
      <c r="T255" s="32">
        <v>0</v>
      </c>
      <c r="U255" s="32">
        <v>-509346.53455798101</v>
      </c>
      <c r="V255" s="32">
        <v>0</v>
      </c>
      <c r="W255" s="32">
        <v>486.096852373574</v>
      </c>
      <c r="X255" s="33">
        <v>5403138.5218752697</v>
      </c>
      <c r="AB255" s="28">
        <f t="shared" si="6"/>
        <v>-508860.43770560744</v>
      </c>
    </row>
    <row r="256" spans="8:28" x14ac:dyDescent="0.35">
      <c r="H256">
        <v>249</v>
      </c>
      <c r="I256">
        <f t="shared" si="7"/>
        <v>83</v>
      </c>
      <c r="J256" s="37">
        <v>0</v>
      </c>
      <c r="K256" s="32">
        <v>11660.700807293701</v>
      </c>
      <c r="L256" s="32">
        <v>19576.599776666098</v>
      </c>
      <c r="M256" s="32">
        <v>473942.309867854</v>
      </c>
      <c r="N256" s="32">
        <v>0</v>
      </c>
      <c r="O256" s="32">
        <v>1095.3886578127799</v>
      </c>
      <c r="P256" s="32">
        <v>5257865.5575013701</v>
      </c>
      <c r="Q256" s="32">
        <v>43723115.356835797</v>
      </c>
      <c r="R256" s="32">
        <v>43060096.028063297</v>
      </c>
      <c r="S256" s="32">
        <v>0</v>
      </c>
      <c r="T256" s="32">
        <v>0</v>
      </c>
      <c r="U256" s="32">
        <v>-506274.99910962698</v>
      </c>
      <c r="V256" s="32">
        <v>0</v>
      </c>
      <c r="W256" s="32">
        <v>478.02018624225099</v>
      </c>
      <c r="X256" s="33">
        <v>5257865.5575013701</v>
      </c>
      <c r="AB256" s="28">
        <f t="shared" si="6"/>
        <v>-505796.97892338474</v>
      </c>
    </row>
    <row r="257" spans="8:28" x14ac:dyDescent="0.35">
      <c r="H257">
        <v>250</v>
      </c>
      <c r="I257">
        <f t="shared" si="7"/>
        <v>84</v>
      </c>
      <c r="J257" s="37">
        <v>0</v>
      </c>
      <c r="K257" s="32">
        <v>11371.705707815199</v>
      </c>
      <c r="L257" s="32">
        <v>19015.990336961</v>
      </c>
      <c r="M257" s="32">
        <v>471804.93065856001</v>
      </c>
      <c r="N257" s="32">
        <v>0</v>
      </c>
      <c r="O257" s="32">
        <v>1065.4006470472</v>
      </c>
      <c r="P257" s="32">
        <v>5113923.1058265502</v>
      </c>
      <c r="Q257" s="32">
        <v>43356409.276186302</v>
      </c>
      <c r="R257" s="32">
        <v>42699874.616682403</v>
      </c>
      <c r="S257" s="32">
        <v>0</v>
      </c>
      <c r="T257" s="32">
        <v>0</v>
      </c>
      <c r="U257" s="32">
        <v>-503258.02735038399</v>
      </c>
      <c r="V257" s="32">
        <v>0</v>
      </c>
      <c r="W257" s="32">
        <v>470.30537916172199</v>
      </c>
      <c r="X257" s="33">
        <v>5113923.1058265502</v>
      </c>
      <c r="AB257" s="28">
        <f t="shared" si="6"/>
        <v>-502787.72197122226</v>
      </c>
    </row>
    <row r="258" spans="8:28" x14ac:dyDescent="0.35">
      <c r="H258">
        <v>251</v>
      </c>
      <c r="I258">
        <f t="shared" si="7"/>
        <v>84</v>
      </c>
      <c r="J258" s="37">
        <v>0</v>
      </c>
      <c r="K258" s="32">
        <v>11120.5161698303</v>
      </c>
      <c r="L258" s="32">
        <v>18507.0609078382</v>
      </c>
      <c r="M258" s="32">
        <v>469685.53348041</v>
      </c>
      <c r="N258" s="32">
        <v>0</v>
      </c>
      <c r="O258" s="32">
        <v>1037.53974430785</v>
      </c>
      <c r="P258" s="32">
        <v>4980190.77267766</v>
      </c>
      <c r="Q258" s="32">
        <v>42991040.176697001</v>
      </c>
      <c r="R258" s="32">
        <v>42340802.358020097</v>
      </c>
      <c r="S258" s="32">
        <v>0</v>
      </c>
      <c r="T258" s="32">
        <v>0</v>
      </c>
      <c r="U258" s="32">
        <v>-500350.65030238603</v>
      </c>
      <c r="V258" s="32">
        <v>0</v>
      </c>
      <c r="W258" s="32">
        <v>462.97732123703202</v>
      </c>
      <c r="X258" s="33">
        <v>4980190.77267766</v>
      </c>
      <c r="AB258" s="28">
        <f t="shared" si="6"/>
        <v>-499887.67298114899</v>
      </c>
    </row>
    <row r="259" spans="8:28" x14ac:dyDescent="0.35">
      <c r="H259">
        <v>252</v>
      </c>
      <c r="I259">
        <f t="shared" si="7"/>
        <v>84</v>
      </c>
      <c r="J259" s="37">
        <v>0</v>
      </c>
      <c r="K259" s="32">
        <v>10861.889353910899</v>
      </c>
      <c r="L259" s="32">
        <v>17971.177869548199</v>
      </c>
      <c r="M259" s="32">
        <v>467572.28667882999</v>
      </c>
      <c r="N259" s="32">
        <v>0</v>
      </c>
      <c r="O259" s="32">
        <v>966.36352977307695</v>
      </c>
      <c r="P259" s="32">
        <v>4638544.94291077</v>
      </c>
      <c r="Q259" s="32">
        <v>42590897.341171399</v>
      </c>
      <c r="R259" s="32">
        <v>41945940.262051903</v>
      </c>
      <c r="S259" s="32">
        <v>0</v>
      </c>
      <c r="T259" s="32">
        <v>0</v>
      </c>
      <c r="U259" s="32">
        <v>-497371.71743206203</v>
      </c>
      <c r="V259" s="32">
        <v>0</v>
      </c>
      <c r="W259" s="32">
        <v>3821.7599606632002</v>
      </c>
      <c r="X259" s="33">
        <v>4638544.94291077</v>
      </c>
      <c r="AB259" s="28">
        <f t="shared" si="6"/>
        <v>-493549.95747139881</v>
      </c>
    </row>
    <row r="260" spans="8:28" x14ac:dyDescent="0.35">
      <c r="H260">
        <v>253</v>
      </c>
      <c r="I260">
        <f t="shared" si="7"/>
        <v>85</v>
      </c>
      <c r="J260" s="37">
        <v>0</v>
      </c>
      <c r="K260" s="32">
        <v>10545.692165067499</v>
      </c>
      <c r="L260" s="32">
        <v>19794.916663406901</v>
      </c>
      <c r="M260" s="32">
        <v>465700.47858502198</v>
      </c>
      <c r="N260" s="32">
        <v>0</v>
      </c>
      <c r="O260" s="32">
        <v>954.46831351838102</v>
      </c>
      <c r="P260" s="32">
        <v>4581447.9048882304</v>
      </c>
      <c r="Q260" s="32">
        <v>42246149.7800669</v>
      </c>
      <c r="R260" s="32">
        <v>41608541.161161199</v>
      </c>
      <c r="S260" s="32">
        <v>0</v>
      </c>
      <c r="T260" s="32">
        <v>0</v>
      </c>
      <c r="U260" s="32">
        <v>-496995.55572701403</v>
      </c>
      <c r="V260" s="32">
        <v>0</v>
      </c>
      <c r="W260" s="32">
        <v>8963.1039039435109</v>
      </c>
      <c r="X260" s="33">
        <v>4581447.9048882304</v>
      </c>
      <c r="AB260" s="28">
        <f t="shared" si="6"/>
        <v>-488032.45182307053</v>
      </c>
    </row>
    <row r="261" spans="8:28" x14ac:dyDescent="0.35">
      <c r="H261">
        <v>254</v>
      </c>
      <c r="I261">
        <f t="shared" si="7"/>
        <v>85</v>
      </c>
      <c r="J261" s="37">
        <v>0</v>
      </c>
      <c r="K261" s="32">
        <v>10243.498906955199</v>
      </c>
      <c r="L261" s="32">
        <v>19280.614406155299</v>
      </c>
      <c r="M261" s="32">
        <v>463364.351367781</v>
      </c>
      <c r="N261" s="32">
        <v>0</v>
      </c>
      <c r="O261" s="32">
        <v>930.12884039228004</v>
      </c>
      <c r="P261" s="32">
        <v>4464618.4338829396</v>
      </c>
      <c r="Q261" s="32">
        <v>41881782.513315402</v>
      </c>
      <c r="R261" s="32">
        <v>41250430.602062397</v>
      </c>
      <c r="S261" s="32">
        <v>0</v>
      </c>
      <c r="T261" s="32">
        <v>0</v>
      </c>
      <c r="U261" s="32">
        <v>-493818.593521284</v>
      </c>
      <c r="V261" s="32">
        <v>0</v>
      </c>
      <c r="W261" s="32">
        <v>415.72983550704402</v>
      </c>
      <c r="X261" s="33">
        <v>4464618.4338829396</v>
      </c>
      <c r="AB261" s="28">
        <f t="shared" si="6"/>
        <v>-493402.86368577695</v>
      </c>
    </row>
    <row r="262" spans="8:28" x14ac:dyDescent="0.35">
      <c r="H262">
        <v>255</v>
      </c>
      <c r="I262">
        <f t="shared" si="7"/>
        <v>85</v>
      </c>
      <c r="J262" s="37">
        <v>0</v>
      </c>
      <c r="K262" s="32">
        <v>10231.163208955901</v>
      </c>
      <c r="L262" s="32">
        <v>18775.106994466601</v>
      </c>
      <c r="M262" s="32">
        <v>461048.80888853403</v>
      </c>
      <c r="N262" s="32">
        <v>0</v>
      </c>
      <c r="O262" s="32">
        <v>906.01840045329595</v>
      </c>
      <c r="P262" s="32">
        <v>4348888.3221758204</v>
      </c>
      <c r="Q262" s="32">
        <v>41522488.3600109</v>
      </c>
      <c r="R262" s="32">
        <v>40897228.390085898</v>
      </c>
      <c r="S262" s="32">
        <v>0</v>
      </c>
      <c r="T262" s="32">
        <v>0</v>
      </c>
      <c r="U262" s="32">
        <v>-490961.09749240999</v>
      </c>
      <c r="V262" s="32">
        <v>0</v>
      </c>
      <c r="W262" s="32">
        <v>413.64134738484699</v>
      </c>
      <c r="X262" s="33">
        <v>4348888.3221758204</v>
      </c>
      <c r="AB262" s="28">
        <f t="shared" si="6"/>
        <v>-490547.45614502515</v>
      </c>
    </row>
    <row r="263" spans="8:28" x14ac:dyDescent="0.35">
      <c r="H263">
        <v>256</v>
      </c>
      <c r="I263">
        <f t="shared" si="7"/>
        <v>86</v>
      </c>
      <c r="J263" s="37">
        <v>0</v>
      </c>
      <c r="K263" s="32">
        <v>10033.966781622101</v>
      </c>
      <c r="L263" s="32">
        <v>18277.421016696499</v>
      </c>
      <c r="M263" s="32">
        <v>458760.31708405801</v>
      </c>
      <c r="N263" s="32">
        <v>0</v>
      </c>
      <c r="O263" s="32">
        <v>882.13256513950705</v>
      </c>
      <c r="P263" s="32">
        <v>4234236.3126696302</v>
      </c>
      <c r="Q263" s="32">
        <v>41162421.892297402</v>
      </c>
      <c r="R263" s="32">
        <v>40543240.504350297</v>
      </c>
      <c r="S263" s="32">
        <v>0</v>
      </c>
      <c r="T263" s="32">
        <v>0</v>
      </c>
      <c r="U263" s="32">
        <v>-487953.83744751598</v>
      </c>
      <c r="V263" s="32">
        <v>0</v>
      </c>
      <c r="W263" s="32">
        <v>408.49846913265401</v>
      </c>
      <c r="X263" s="33">
        <v>4234236.3126696302</v>
      </c>
      <c r="AB263" s="28">
        <f t="shared" si="6"/>
        <v>-487545.33897838334</v>
      </c>
    </row>
    <row r="264" spans="8:28" x14ac:dyDescent="0.35">
      <c r="H264">
        <v>257</v>
      </c>
      <c r="I264">
        <f t="shared" si="7"/>
        <v>86</v>
      </c>
      <c r="J264" s="37">
        <v>0</v>
      </c>
      <c r="K264" s="32">
        <v>9839.0374700825105</v>
      </c>
      <c r="L264" s="32">
        <v>17788.059739452099</v>
      </c>
      <c r="M264" s="32">
        <v>456491.85326192703</v>
      </c>
      <c r="N264" s="32">
        <v>0</v>
      </c>
      <c r="O264" s="32">
        <v>858.46847059848199</v>
      </c>
      <c r="P264" s="32">
        <v>4120648.6588727101</v>
      </c>
      <c r="Q264" s="32">
        <v>40806512.104789302</v>
      </c>
      <c r="R264" s="32">
        <v>40193310.7250145</v>
      </c>
      <c r="S264" s="32">
        <v>0</v>
      </c>
      <c r="T264" s="32">
        <v>0</v>
      </c>
      <c r="U264" s="32">
        <v>-484977.41894205997</v>
      </c>
      <c r="V264" s="32">
        <v>0</v>
      </c>
      <c r="W264" s="32">
        <v>403.333545892882</v>
      </c>
      <c r="X264" s="33">
        <v>4120648.6588727101</v>
      </c>
      <c r="AB264" s="28">
        <f t="shared" si="6"/>
        <v>-484574.08539616707</v>
      </c>
    </row>
    <row r="265" spans="8:28" x14ac:dyDescent="0.35">
      <c r="H265">
        <v>258</v>
      </c>
      <c r="I265">
        <f t="shared" si="7"/>
        <v>86</v>
      </c>
      <c r="J265" s="37">
        <v>0</v>
      </c>
      <c r="K265" s="32">
        <v>9647.9841970283105</v>
      </c>
      <c r="L265" s="32">
        <v>17310.337791624199</v>
      </c>
      <c r="M265" s="32">
        <v>454243.16870634002</v>
      </c>
      <c r="N265" s="32">
        <v>0</v>
      </c>
      <c r="O265" s="32">
        <v>835.32464032862401</v>
      </c>
      <c r="P265" s="32">
        <v>4009558.2735774</v>
      </c>
      <c r="Q265" s="32">
        <v>40449944.4741451</v>
      </c>
      <c r="R265" s="32">
        <v>39842747.586538397</v>
      </c>
      <c r="S265" s="32">
        <v>0</v>
      </c>
      <c r="T265" s="32">
        <v>0</v>
      </c>
      <c r="U265" s="32">
        <v>-482036.815335322</v>
      </c>
      <c r="V265" s="32">
        <v>0</v>
      </c>
      <c r="W265" s="32">
        <v>398.14560205720699</v>
      </c>
      <c r="X265" s="33">
        <v>4009558.2735774</v>
      </c>
      <c r="AB265" s="28">
        <f t="shared" si="6"/>
        <v>-481638.66973326477</v>
      </c>
    </row>
    <row r="266" spans="8:28" x14ac:dyDescent="0.35">
      <c r="H266">
        <v>259</v>
      </c>
      <c r="I266">
        <f t="shared" si="7"/>
        <v>87</v>
      </c>
      <c r="J266" s="37">
        <v>0</v>
      </c>
      <c r="K266" s="32">
        <v>9483.3801620390004</v>
      </c>
      <c r="L266" s="32">
        <v>16891.832561786799</v>
      </c>
      <c r="M266" s="32">
        <v>452014.01860543899</v>
      </c>
      <c r="N266" s="32">
        <v>0</v>
      </c>
      <c r="O266" s="32">
        <v>816.84042192590005</v>
      </c>
      <c r="P266" s="32">
        <v>3920834.0252443198</v>
      </c>
      <c r="Q266" s="32">
        <v>40103551.909517102</v>
      </c>
      <c r="R266" s="32">
        <v>39502179.471000701</v>
      </c>
      <c r="S266" s="32">
        <v>0</v>
      </c>
      <c r="T266" s="32">
        <v>0</v>
      </c>
      <c r="U266" s="32">
        <v>-479206.07175119099</v>
      </c>
      <c r="V266" s="32">
        <v>0</v>
      </c>
      <c r="W266" s="32">
        <v>393.02081513448098</v>
      </c>
      <c r="X266" s="33">
        <v>3920834.0252443198</v>
      </c>
      <c r="AB266" s="28">
        <f t="shared" ref="AB266:AB329" si="8">U266+W266</f>
        <v>-478813.05093605653</v>
      </c>
    </row>
    <row r="267" spans="8:28" x14ac:dyDescent="0.35">
      <c r="H267">
        <v>260</v>
      </c>
      <c r="I267">
        <f t="shared" si="7"/>
        <v>87</v>
      </c>
      <c r="J267" s="37">
        <v>0</v>
      </c>
      <c r="K267" s="32">
        <v>9320.7551892297997</v>
      </c>
      <c r="L267" s="32">
        <v>16480.674325203599</v>
      </c>
      <c r="M267" s="32">
        <v>449830.02345734899</v>
      </c>
      <c r="N267" s="32">
        <v>0</v>
      </c>
      <c r="O267" s="32">
        <v>798.53620984540203</v>
      </c>
      <c r="P267" s="32">
        <v>3832973.8072579298</v>
      </c>
      <c r="Q267" s="32">
        <v>39756628.642685004</v>
      </c>
      <c r="R267" s="32">
        <v>39161099.640174098</v>
      </c>
      <c r="S267" s="32">
        <v>0</v>
      </c>
      <c r="T267" s="32">
        <v>0</v>
      </c>
      <c r="U267" s="32">
        <v>-476429.98918162799</v>
      </c>
      <c r="V267" s="32">
        <v>0</v>
      </c>
      <c r="W267" s="32">
        <v>389.17223803397798</v>
      </c>
      <c r="X267" s="33">
        <v>3832973.8072579298</v>
      </c>
      <c r="AB267" s="28">
        <f t="shared" si="8"/>
        <v>-476040.81694359402</v>
      </c>
    </row>
    <row r="268" spans="8:28" x14ac:dyDescent="0.35">
      <c r="H268">
        <v>261</v>
      </c>
      <c r="I268">
        <f t="shared" ref="I268:I331" si="9">I265+1</f>
        <v>87</v>
      </c>
      <c r="J268" s="37">
        <v>0</v>
      </c>
      <c r="K268" s="32">
        <v>9160.0767486906097</v>
      </c>
      <c r="L268" s="32">
        <v>16076.715065825199</v>
      </c>
      <c r="M268" s="32">
        <v>447664.93154014501</v>
      </c>
      <c r="N268" s="32">
        <v>0</v>
      </c>
      <c r="O268" s="32">
        <v>780.40954782118001</v>
      </c>
      <c r="P268" s="32">
        <v>3745965.8295416599</v>
      </c>
      <c r="Q268" s="32">
        <v>39413177.9163583</v>
      </c>
      <c r="R268" s="32">
        <v>38823408.640996501</v>
      </c>
      <c r="S268" s="32">
        <v>0</v>
      </c>
      <c r="T268" s="32">
        <v>0</v>
      </c>
      <c r="U268" s="32">
        <v>-473682.132902482</v>
      </c>
      <c r="V268" s="32">
        <v>0</v>
      </c>
      <c r="W268" s="32">
        <v>385.31833342221199</v>
      </c>
      <c r="X268" s="33">
        <v>3745965.8295416599</v>
      </c>
      <c r="AB268" s="28">
        <f t="shared" si="8"/>
        <v>-473296.81456905982</v>
      </c>
    </row>
    <row r="269" spans="8:28" x14ac:dyDescent="0.35">
      <c r="H269">
        <v>262</v>
      </c>
      <c r="I269">
        <f t="shared" si="9"/>
        <v>88</v>
      </c>
      <c r="J269" s="37">
        <v>0</v>
      </c>
      <c r="K269" s="32">
        <v>9001.3129820990598</v>
      </c>
      <c r="L269" s="32">
        <v>15679.810151482699</v>
      </c>
      <c r="M269" s="32">
        <v>445518.51021143701</v>
      </c>
      <c r="N269" s="32">
        <v>0</v>
      </c>
      <c r="O269" s="32">
        <v>762.45802436751705</v>
      </c>
      <c r="P269" s="32">
        <v>3659798.5169640798</v>
      </c>
      <c r="Q269" s="32">
        <v>39071621.353406399</v>
      </c>
      <c r="R269" s="32">
        <v>38487575.507844299</v>
      </c>
      <c r="S269" s="32">
        <v>0</v>
      </c>
      <c r="T269" s="32">
        <v>0</v>
      </c>
      <c r="U269" s="32">
        <v>-470962.09136938601</v>
      </c>
      <c r="V269" s="32">
        <v>0</v>
      </c>
      <c r="W269" s="32">
        <v>381.45836584222798</v>
      </c>
      <c r="X269" s="33">
        <v>3659798.5169640798</v>
      </c>
      <c r="AB269" s="28">
        <f t="shared" si="8"/>
        <v>-470580.63300354377</v>
      </c>
    </row>
    <row r="270" spans="8:28" x14ac:dyDescent="0.35">
      <c r="H270">
        <v>263</v>
      </c>
      <c r="I270">
        <f t="shared" si="9"/>
        <v>88</v>
      </c>
      <c r="J270" s="37">
        <v>0</v>
      </c>
      <c r="K270" s="32">
        <v>8844.4326867697691</v>
      </c>
      <c r="L270" s="32">
        <v>15289.8182495774</v>
      </c>
      <c r="M270" s="32">
        <v>443390.53044898401</v>
      </c>
      <c r="N270" s="32">
        <v>0</v>
      </c>
      <c r="O270" s="32">
        <v>744.67927180133495</v>
      </c>
      <c r="P270" s="32">
        <v>3574460.5046464098</v>
      </c>
      <c r="Q270" s="32">
        <v>38733547.862914003</v>
      </c>
      <c r="R270" s="32">
        <v>38155087.034397602</v>
      </c>
      <c r="S270" s="32">
        <v>0</v>
      </c>
      <c r="T270" s="32">
        <v>0</v>
      </c>
      <c r="U270" s="32">
        <v>-468269.46065713197</v>
      </c>
      <c r="V270" s="32">
        <v>0</v>
      </c>
      <c r="W270" s="32">
        <v>377.59160159305497</v>
      </c>
      <c r="X270" s="33">
        <v>3574460.5046464098</v>
      </c>
      <c r="AB270" s="28">
        <f t="shared" si="8"/>
        <v>-467891.8690555389</v>
      </c>
    </row>
    <row r="271" spans="8:28" x14ac:dyDescent="0.35">
      <c r="H271">
        <v>264</v>
      </c>
      <c r="I271">
        <f t="shared" si="9"/>
        <v>88</v>
      </c>
      <c r="J271" s="37">
        <v>0</v>
      </c>
      <c r="K271" s="32">
        <v>8660.1041314547201</v>
      </c>
      <c r="L271" s="32">
        <v>14834.2376619764</v>
      </c>
      <c r="M271" s="32">
        <v>441270.69292825402</v>
      </c>
      <c r="N271" s="32">
        <v>0</v>
      </c>
      <c r="O271" s="32">
        <v>698.25427797770499</v>
      </c>
      <c r="P271" s="32">
        <v>3351620.5342929801</v>
      </c>
      <c r="Q271" s="32">
        <v>38364409.698525697</v>
      </c>
      <c r="R271" s="32">
        <v>37791341.7410274</v>
      </c>
      <c r="S271" s="32">
        <v>0</v>
      </c>
      <c r="T271" s="32">
        <v>0</v>
      </c>
      <c r="U271" s="32">
        <v>-465463.28899966303</v>
      </c>
      <c r="V271" s="32">
        <v>0</v>
      </c>
      <c r="W271" s="32">
        <v>2567.2961862426801</v>
      </c>
      <c r="X271" s="33">
        <v>3351620.5342929801</v>
      </c>
      <c r="AB271" s="28">
        <f t="shared" si="8"/>
        <v>-462895.99281342037</v>
      </c>
    </row>
    <row r="272" spans="8:28" x14ac:dyDescent="0.35">
      <c r="H272">
        <v>265</v>
      </c>
      <c r="I272">
        <f t="shared" si="9"/>
        <v>89</v>
      </c>
      <c r="J272" s="37">
        <v>0</v>
      </c>
      <c r="K272" s="32">
        <v>8465.6370955600305</v>
      </c>
      <c r="L272" s="32">
        <v>16550.805114672599</v>
      </c>
      <c r="M272" s="32">
        <v>439357.555904329</v>
      </c>
      <c r="N272" s="32">
        <v>0</v>
      </c>
      <c r="O272" s="32">
        <v>690.32615654376696</v>
      </c>
      <c r="P272" s="32">
        <v>3313565.5514100799</v>
      </c>
      <c r="Q272" s="32">
        <v>38037959.715819299</v>
      </c>
      <c r="R272" s="32">
        <v>37471275.912393004</v>
      </c>
      <c r="S272" s="32">
        <v>0</v>
      </c>
      <c r="T272" s="32">
        <v>0</v>
      </c>
      <c r="U272" s="32">
        <v>-465064.32427110599</v>
      </c>
      <c r="V272" s="32">
        <v>0</v>
      </c>
      <c r="W272" s="32">
        <v>6430.5358766864902</v>
      </c>
      <c r="X272" s="33">
        <v>3313565.5514100799</v>
      </c>
      <c r="AB272" s="28">
        <f t="shared" si="8"/>
        <v>-458633.78839441948</v>
      </c>
    </row>
    <row r="273" spans="8:28" x14ac:dyDescent="0.35">
      <c r="H273">
        <v>266</v>
      </c>
      <c r="I273">
        <f t="shared" si="9"/>
        <v>89</v>
      </c>
      <c r="J273" s="37">
        <v>0</v>
      </c>
      <c r="K273" s="32">
        <v>8222.3898793354401</v>
      </c>
      <c r="L273" s="32">
        <v>16109.077211936199</v>
      </c>
      <c r="M273" s="32">
        <v>436961.50697264198</v>
      </c>
      <c r="N273" s="32">
        <v>0</v>
      </c>
      <c r="O273" s="32">
        <v>673.22016073834698</v>
      </c>
      <c r="P273" s="32">
        <v>3231456.7715440602</v>
      </c>
      <c r="Q273" s="32">
        <v>37697449.623256698</v>
      </c>
      <c r="R273" s="32">
        <v>37136411.077637799</v>
      </c>
      <c r="S273" s="32">
        <v>0</v>
      </c>
      <c r="T273" s="32">
        <v>0</v>
      </c>
      <c r="U273" s="32">
        <v>-461966.19422465202</v>
      </c>
      <c r="V273" s="32">
        <v>0</v>
      </c>
      <c r="W273" s="32">
        <v>344.05132569142597</v>
      </c>
      <c r="X273" s="33">
        <v>3231456.7715440602</v>
      </c>
      <c r="AB273" s="28">
        <f t="shared" si="8"/>
        <v>-461622.14289896062</v>
      </c>
    </row>
    <row r="274" spans="8:28" x14ac:dyDescent="0.35">
      <c r="H274">
        <v>267</v>
      </c>
      <c r="I274">
        <f t="shared" si="9"/>
        <v>89</v>
      </c>
      <c r="J274" s="37">
        <v>0</v>
      </c>
      <c r="K274" s="32">
        <v>8245.7636878909907</v>
      </c>
      <c r="L274" s="32">
        <v>15693.6286955008</v>
      </c>
      <c r="M274" s="32">
        <v>434588.16923185601</v>
      </c>
      <c r="N274" s="32">
        <v>0</v>
      </c>
      <c r="O274" s="32">
        <v>659.24487541594794</v>
      </c>
      <c r="P274" s="32">
        <v>3164375.4019965502</v>
      </c>
      <c r="Q274" s="32">
        <v>37361258.1066963</v>
      </c>
      <c r="R274" s="32">
        <v>36805820.024809599</v>
      </c>
      <c r="S274" s="32">
        <v>0</v>
      </c>
      <c r="T274" s="32">
        <v>0</v>
      </c>
      <c r="U274" s="32">
        <v>-459186.80649066402</v>
      </c>
      <c r="V274" s="32">
        <v>0</v>
      </c>
      <c r="W274" s="32">
        <v>342.57857223843303</v>
      </c>
      <c r="X274" s="33">
        <v>3164375.4019965502</v>
      </c>
      <c r="AB274" s="28">
        <f t="shared" si="8"/>
        <v>-458844.22791842557</v>
      </c>
    </row>
    <row r="275" spans="8:28" x14ac:dyDescent="0.35">
      <c r="H275">
        <v>268</v>
      </c>
      <c r="I275">
        <f t="shared" si="9"/>
        <v>90</v>
      </c>
      <c r="J275" s="37">
        <v>0</v>
      </c>
      <c r="K275" s="32">
        <v>8108.8597290370399</v>
      </c>
      <c r="L275" s="32">
        <v>15285.6852603196</v>
      </c>
      <c r="M275" s="32">
        <v>432256.29726802802</v>
      </c>
      <c r="N275" s="32">
        <v>0</v>
      </c>
      <c r="O275" s="32">
        <v>645.43805614151097</v>
      </c>
      <c r="P275" s="32">
        <v>3098102.66947925</v>
      </c>
      <c r="Q275" s="32">
        <v>37028766.125328399</v>
      </c>
      <c r="R275" s="32">
        <v>36478722.5916375</v>
      </c>
      <c r="S275" s="32">
        <v>0</v>
      </c>
      <c r="T275" s="32">
        <v>0</v>
      </c>
      <c r="U275" s="32">
        <v>-456296.28031352599</v>
      </c>
      <c r="V275" s="32">
        <v>0</v>
      </c>
      <c r="W275" s="32">
        <v>339.04116374893999</v>
      </c>
      <c r="X275" s="33">
        <v>3098102.66947925</v>
      </c>
      <c r="AB275" s="28">
        <f t="shared" si="8"/>
        <v>-455957.23914977704</v>
      </c>
    </row>
    <row r="276" spans="8:28" x14ac:dyDescent="0.35">
      <c r="H276">
        <v>269</v>
      </c>
      <c r="I276">
        <f t="shared" si="9"/>
        <v>90</v>
      </c>
      <c r="J276" s="37">
        <v>0</v>
      </c>
      <c r="K276" s="32">
        <v>7973.8842127866201</v>
      </c>
      <c r="L276" s="32">
        <v>14885.682749052699</v>
      </c>
      <c r="M276" s="32">
        <v>429946.450005611</v>
      </c>
      <c r="N276" s="32">
        <v>0</v>
      </c>
      <c r="O276" s="32">
        <v>631.79705158412196</v>
      </c>
      <c r="P276" s="32">
        <v>3032625.84760379</v>
      </c>
      <c r="Q276" s="32">
        <v>36696602.557207599</v>
      </c>
      <c r="R276" s="32">
        <v>36151918.044559099</v>
      </c>
      <c r="S276" s="32">
        <v>0</v>
      </c>
      <c r="T276" s="32">
        <v>0</v>
      </c>
      <c r="U276" s="32">
        <v>-453437.81401903398</v>
      </c>
      <c r="V276" s="32">
        <v>0</v>
      </c>
      <c r="W276" s="32">
        <v>335.51557473573502</v>
      </c>
      <c r="X276" s="33">
        <v>3032625.84760379</v>
      </c>
      <c r="AB276" s="28">
        <f t="shared" si="8"/>
        <v>-453102.29844429821</v>
      </c>
    </row>
    <row r="277" spans="8:28" x14ac:dyDescent="0.35">
      <c r="H277">
        <v>270</v>
      </c>
      <c r="I277">
        <f t="shared" si="9"/>
        <v>90</v>
      </c>
      <c r="J277" s="37">
        <v>0</v>
      </c>
      <c r="K277" s="32">
        <v>7840.8019569643302</v>
      </c>
      <c r="L277" s="32">
        <v>14493.446588922299</v>
      </c>
      <c r="M277" s="32">
        <v>427658.33386260801</v>
      </c>
      <c r="N277" s="32">
        <v>0</v>
      </c>
      <c r="O277" s="32">
        <v>618.31926369886799</v>
      </c>
      <c r="P277" s="32">
        <v>2967932.46575457</v>
      </c>
      <c r="Q277" s="32">
        <v>36367527.186699599</v>
      </c>
      <c r="R277" s="32">
        <v>35828128.111785501</v>
      </c>
      <c r="S277" s="32">
        <v>0</v>
      </c>
      <c r="T277" s="32">
        <v>0</v>
      </c>
      <c r="U277" s="32">
        <v>-450610.90167219302</v>
      </c>
      <c r="V277" s="32">
        <v>0</v>
      </c>
      <c r="W277" s="32">
        <v>332.001114979801</v>
      </c>
      <c r="X277" s="33">
        <v>2967932.46575457</v>
      </c>
      <c r="AB277" s="28">
        <f t="shared" si="8"/>
        <v>-450278.90055721323</v>
      </c>
    </row>
    <row r="278" spans="8:28" x14ac:dyDescent="0.35">
      <c r="H278">
        <v>271</v>
      </c>
      <c r="I278">
        <f t="shared" si="9"/>
        <v>91</v>
      </c>
      <c r="J278" s="37">
        <v>0</v>
      </c>
      <c r="K278" s="32">
        <v>7709.5785680572799</v>
      </c>
      <c r="L278" s="32">
        <v>14108.806541645101</v>
      </c>
      <c r="M278" s="32">
        <v>425391.66020784399</v>
      </c>
      <c r="N278" s="32">
        <v>0</v>
      </c>
      <c r="O278" s="32">
        <v>605.00214645996004</v>
      </c>
      <c r="P278" s="32">
        <v>2904010.3030078099</v>
      </c>
      <c r="Q278" s="32">
        <v>36038745.0347846</v>
      </c>
      <c r="R278" s="32">
        <v>35504638.004759103</v>
      </c>
      <c r="S278" s="32">
        <v>0</v>
      </c>
      <c r="T278" s="32">
        <v>0</v>
      </c>
      <c r="U278" s="32">
        <v>-447815.047464006</v>
      </c>
      <c r="V278" s="32">
        <v>0</v>
      </c>
      <c r="W278" s="32">
        <v>328.49710143762798</v>
      </c>
      <c r="X278" s="33">
        <v>2904010.3030078099</v>
      </c>
      <c r="AB278" s="28">
        <f t="shared" si="8"/>
        <v>-447486.55036256835</v>
      </c>
    </row>
    <row r="279" spans="8:28" x14ac:dyDescent="0.35">
      <c r="H279">
        <v>272</v>
      </c>
      <c r="I279">
        <f t="shared" si="9"/>
        <v>91</v>
      </c>
      <c r="J279" s="37">
        <v>0</v>
      </c>
      <c r="K279" s="32">
        <v>7580.1804209284801</v>
      </c>
      <c r="L279" s="32">
        <v>13731.5965861158</v>
      </c>
      <c r="M279" s="32">
        <v>423146.14526285703</v>
      </c>
      <c r="N279" s="32">
        <v>0</v>
      </c>
      <c r="O279" s="32">
        <v>591.84320462739004</v>
      </c>
      <c r="P279" s="32">
        <v>2840847.38221147</v>
      </c>
      <c r="Q279" s="32">
        <v>35712894.832180999</v>
      </c>
      <c r="R279" s="32">
        <v>35184041.065279998</v>
      </c>
      <c r="S279" s="32">
        <v>0</v>
      </c>
      <c r="T279" s="32">
        <v>0</v>
      </c>
      <c r="U279" s="32">
        <v>-445049.76547452901</v>
      </c>
      <c r="V279" s="32">
        <v>0</v>
      </c>
      <c r="W279" s="32">
        <v>325.00285803321901</v>
      </c>
      <c r="X279" s="33">
        <v>2840847.38221147</v>
      </c>
      <c r="AB279" s="28">
        <f t="shared" si="8"/>
        <v>-444724.76261649578</v>
      </c>
    </row>
    <row r="280" spans="8:28" x14ac:dyDescent="0.35">
      <c r="H280">
        <v>273</v>
      </c>
      <c r="I280">
        <f t="shared" si="9"/>
        <v>91</v>
      </c>
      <c r="J280" s="37">
        <v>0</v>
      </c>
      <c r="K280" s="32">
        <v>7452.57463910144</v>
      </c>
      <c r="L280" s="32">
        <v>13361.6548044561</v>
      </c>
      <c r="M280" s="32">
        <v>420921.510005972</v>
      </c>
      <c r="N280" s="32">
        <v>0</v>
      </c>
      <c r="O280" s="32">
        <v>578.839992546178</v>
      </c>
      <c r="P280" s="32">
        <v>2778431.9642216498</v>
      </c>
      <c r="Q280" s="32">
        <v>35387360.792923398</v>
      </c>
      <c r="R280" s="32">
        <v>34863816.907371297</v>
      </c>
      <c r="S280" s="32">
        <v>0</v>
      </c>
      <c r="T280" s="32">
        <v>0</v>
      </c>
      <c r="U280" s="32">
        <v>-442314.57944207598</v>
      </c>
      <c r="V280" s="32">
        <v>0</v>
      </c>
      <c r="W280" s="32">
        <v>321.51771545383002</v>
      </c>
      <c r="X280" s="33">
        <v>2778431.9642216498</v>
      </c>
      <c r="AB280" s="28">
        <f t="shared" si="8"/>
        <v>-441993.06172662217</v>
      </c>
    </row>
    <row r="281" spans="8:28" x14ac:dyDescent="0.35">
      <c r="H281">
        <v>274</v>
      </c>
      <c r="I281">
        <f t="shared" si="9"/>
        <v>92</v>
      </c>
      <c r="J281" s="37">
        <v>0</v>
      </c>
      <c r="K281" s="32">
        <v>7326.7290755985496</v>
      </c>
      <c r="L281" s="32">
        <v>12998.8232713334</v>
      </c>
      <c r="M281" s="32">
        <v>418717.48007848999</v>
      </c>
      <c r="N281" s="32">
        <v>0</v>
      </c>
      <c r="O281" s="32">
        <v>565.99011297726997</v>
      </c>
      <c r="P281" s="32">
        <v>2716752.5422908901</v>
      </c>
      <c r="Q281" s="32">
        <v>35064600.2238952</v>
      </c>
      <c r="R281" s="32">
        <v>34546299.310698897</v>
      </c>
      <c r="S281" s="32">
        <v>0</v>
      </c>
      <c r="T281" s="32">
        <v>0</v>
      </c>
      <c r="U281" s="32">
        <v>-439609.02253839897</v>
      </c>
      <c r="V281" s="32">
        <v>0</v>
      </c>
      <c r="W281" s="32">
        <v>318.04101094939</v>
      </c>
      <c r="X281" s="33">
        <v>2716752.5422908901</v>
      </c>
      <c r="AB281" s="28">
        <f t="shared" si="8"/>
        <v>-439290.98152744956</v>
      </c>
    </row>
    <row r="282" spans="8:28" x14ac:dyDescent="0.35">
      <c r="H282">
        <v>275</v>
      </c>
      <c r="I282">
        <f t="shared" si="9"/>
        <v>92</v>
      </c>
      <c r="J282" s="37">
        <v>0</v>
      </c>
      <c r="K282" s="32">
        <v>7202.6122943170503</v>
      </c>
      <c r="L282" s="32">
        <v>12642.9479464463</v>
      </c>
      <c r="M282" s="32">
        <v>416533.78569296002</v>
      </c>
      <c r="N282" s="32">
        <v>0</v>
      </c>
      <c r="O282" s="32">
        <v>553.29121595920901</v>
      </c>
      <c r="P282" s="32">
        <v>2655797.8366041998</v>
      </c>
      <c r="Q282" s="32">
        <v>34743201.631631903</v>
      </c>
      <c r="R282" s="32">
        <v>34230123.479118504</v>
      </c>
      <c r="S282" s="32">
        <v>0</v>
      </c>
      <c r="T282" s="32">
        <v>0</v>
      </c>
      <c r="U282" s="32">
        <v>-436932.63714968198</v>
      </c>
      <c r="V282" s="32">
        <v>0</v>
      </c>
      <c r="W282" s="32">
        <v>314.572088135478</v>
      </c>
      <c r="X282" s="33">
        <v>2655797.8366041998</v>
      </c>
      <c r="AB282" s="28">
        <f t="shared" si="8"/>
        <v>-436618.06506154651</v>
      </c>
    </row>
    <row r="283" spans="8:28" x14ac:dyDescent="0.35">
      <c r="H283">
        <v>276</v>
      </c>
      <c r="I283">
        <f t="shared" si="9"/>
        <v>92</v>
      </c>
      <c r="J283" s="37">
        <v>0</v>
      </c>
      <c r="K283" s="32">
        <v>7055.4912716735998</v>
      </c>
      <c r="L283" s="32">
        <v>12231.231194095501</v>
      </c>
      <c r="M283" s="32">
        <v>414361.22080035898</v>
      </c>
      <c r="N283" s="32">
        <v>0</v>
      </c>
      <c r="O283" s="32">
        <v>521.41941120982494</v>
      </c>
      <c r="P283" s="32">
        <v>2502813.17380716</v>
      </c>
      <c r="Q283" s="32">
        <v>34402536.320017003</v>
      </c>
      <c r="R283" s="32">
        <v>33894675.077965699</v>
      </c>
      <c r="S283" s="32">
        <v>0</v>
      </c>
      <c r="T283" s="32">
        <v>0</v>
      </c>
      <c r="U283" s="32">
        <v>-434169.36267733801</v>
      </c>
      <c r="V283" s="32">
        <v>0</v>
      </c>
      <c r="W283" s="32">
        <v>1553.4678027489599</v>
      </c>
      <c r="X283" s="33">
        <v>2502813.17380716</v>
      </c>
      <c r="AB283" s="28">
        <f t="shared" si="8"/>
        <v>-432615.89487458905</v>
      </c>
    </row>
    <row r="284" spans="8:28" x14ac:dyDescent="0.35">
      <c r="H284">
        <v>277</v>
      </c>
      <c r="I284">
        <f t="shared" si="9"/>
        <v>93</v>
      </c>
      <c r="J284" s="37">
        <v>0</v>
      </c>
      <c r="K284" s="32">
        <v>6923.6121319004696</v>
      </c>
      <c r="L284" s="32">
        <v>13557.7630290694</v>
      </c>
      <c r="M284" s="32">
        <v>412366.99946278299</v>
      </c>
      <c r="N284" s="32">
        <v>0</v>
      </c>
      <c r="O284" s="32">
        <v>516.19823182891105</v>
      </c>
      <c r="P284" s="32">
        <v>2477751.5127787702</v>
      </c>
      <c r="Q284" s="32">
        <v>34093987.360507801</v>
      </c>
      <c r="R284" s="32">
        <v>33591271.191831097</v>
      </c>
      <c r="S284" s="32">
        <v>0</v>
      </c>
      <c r="T284" s="32">
        <v>0</v>
      </c>
      <c r="U284" s="32">
        <v>-433364.572855582</v>
      </c>
      <c r="V284" s="32">
        <v>0</v>
      </c>
      <c r="W284" s="32">
        <v>4878.7027478912696</v>
      </c>
      <c r="X284" s="33">
        <v>2477751.5127787702</v>
      </c>
      <c r="AB284" s="28">
        <f t="shared" si="8"/>
        <v>-428485.87010769075</v>
      </c>
    </row>
    <row r="285" spans="8:28" x14ac:dyDescent="0.35">
      <c r="H285">
        <v>278</v>
      </c>
      <c r="I285">
        <f t="shared" si="9"/>
        <v>93</v>
      </c>
      <c r="J285" s="37">
        <v>0</v>
      </c>
      <c r="K285" s="32">
        <v>6723.1963632039697</v>
      </c>
      <c r="L285" s="32">
        <v>13155.556650995301</v>
      </c>
      <c r="M285" s="32">
        <v>409902.68616736197</v>
      </c>
      <c r="N285" s="32">
        <v>0</v>
      </c>
      <c r="O285" s="32">
        <v>503.61377918631098</v>
      </c>
      <c r="P285" s="32">
        <v>2417346.14009429</v>
      </c>
      <c r="Q285" s="32">
        <v>33772469.868862897</v>
      </c>
      <c r="R285" s="32">
        <v>33274948.814638302</v>
      </c>
      <c r="S285" s="32">
        <v>0</v>
      </c>
      <c r="T285" s="32">
        <v>0</v>
      </c>
      <c r="U285" s="32">
        <v>-430285.05296074803</v>
      </c>
      <c r="V285" s="32">
        <v>0</v>
      </c>
      <c r="W285" s="32">
        <v>285.95439611329402</v>
      </c>
      <c r="X285" s="33">
        <v>2417346.14009429</v>
      </c>
      <c r="AB285" s="28">
        <f t="shared" si="8"/>
        <v>-429999.09856463474</v>
      </c>
    </row>
    <row r="286" spans="8:28" x14ac:dyDescent="0.35">
      <c r="H286">
        <v>279</v>
      </c>
      <c r="I286">
        <f t="shared" si="9"/>
        <v>93</v>
      </c>
      <c r="J286" s="37">
        <v>0</v>
      </c>
      <c r="K286" s="32">
        <v>6737.7941320560703</v>
      </c>
      <c r="L286" s="32">
        <v>12761.594410326001</v>
      </c>
      <c r="M286" s="32">
        <v>407463.44731311098</v>
      </c>
      <c r="N286" s="32">
        <v>0</v>
      </c>
      <c r="O286" s="32">
        <v>491.16405815688302</v>
      </c>
      <c r="P286" s="32">
        <v>2357587.4791530399</v>
      </c>
      <c r="Q286" s="32">
        <v>33452271.043568298</v>
      </c>
      <c r="R286" s="32">
        <v>32959908.258022498</v>
      </c>
      <c r="S286" s="32">
        <v>0</v>
      </c>
      <c r="T286" s="32">
        <v>0</v>
      </c>
      <c r="U286" s="32">
        <v>-427453.99991364998</v>
      </c>
      <c r="V286" s="32">
        <v>0</v>
      </c>
      <c r="W286" s="32">
        <v>284.49127732224298</v>
      </c>
      <c r="X286" s="33">
        <v>2357587.4791530399</v>
      </c>
      <c r="AB286" s="28">
        <f t="shared" si="8"/>
        <v>-427169.50863632775</v>
      </c>
    </row>
    <row r="287" spans="8:28" x14ac:dyDescent="0.35">
      <c r="H287">
        <v>280</v>
      </c>
      <c r="I287">
        <f t="shared" si="9"/>
        <v>94</v>
      </c>
      <c r="J287" s="37">
        <v>0</v>
      </c>
      <c r="K287" s="32">
        <v>6614.6120522343099</v>
      </c>
      <c r="L287" s="32">
        <v>12375.223699347</v>
      </c>
      <c r="M287" s="32">
        <v>405048.67709822598</v>
      </c>
      <c r="N287" s="32">
        <v>0</v>
      </c>
      <c r="O287" s="32">
        <v>478.87560867623102</v>
      </c>
      <c r="P287" s="32">
        <v>2298602.92164591</v>
      </c>
      <c r="Q287" s="32">
        <v>33134352.628682598</v>
      </c>
      <c r="R287" s="32">
        <v>32647111.925031599</v>
      </c>
      <c r="S287" s="32">
        <v>0</v>
      </c>
      <c r="T287" s="32">
        <v>0</v>
      </c>
      <c r="U287" s="32">
        <v>-424517.38845848403</v>
      </c>
      <c r="V287" s="32">
        <v>0</v>
      </c>
      <c r="W287" s="32">
        <v>280.77835179032002</v>
      </c>
      <c r="X287" s="33">
        <v>2298602.92164591</v>
      </c>
      <c r="AB287" s="28">
        <f t="shared" si="8"/>
        <v>-424236.6101066937</v>
      </c>
    </row>
    <row r="288" spans="8:28" x14ac:dyDescent="0.35">
      <c r="H288">
        <v>281</v>
      </c>
      <c r="I288">
        <f t="shared" si="9"/>
        <v>94</v>
      </c>
      <c r="J288" s="37">
        <v>0</v>
      </c>
      <c r="K288" s="32">
        <v>6493.2687720402</v>
      </c>
      <c r="L288" s="32">
        <v>11996.8165930665</v>
      </c>
      <c r="M288" s="32">
        <v>402658.27606419299</v>
      </c>
      <c r="N288" s="32">
        <v>0</v>
      </c>
      <c r="O288" s="32">
        <v>466.74576494549899</v>
      </c>
      <c r="P288" s="32">
        <v>2240379.6717384001</v>
      </c>
      <c r="Q288" s="32">
        <v>32817859.423443101</v>
      </c>
      <c r="R288" s="32">
        <v>32335742.2762441</v>
      </c>
      <c r="S288" s="32">
        <v>0</v>
      </c>
      <c r="T288" s="32">
        <v>0</v>
      </c>
      <c r="U288" s="32">
        <v>-421615.10719424498</v>
      </c>
      <c r="V288" s="32">
        <v>0</v>
      </c>
      <c r="W288" s="32">
        <v>277.07928320955898</v>
      </c>
      <c r="X288" s="33">
        <v>2240379.6717384001</v>
      </c>
      <c r="AB288" s="28">
        <f t="shared" si="8"/>
        <v>-421338.0279110354</v>
      </c>
    </row>
    <row r="289" spans="8:28" x14ac:dyDescent="0.35">
      <c r="H289">
        <v>282</v>
      </c>
      <c r="I289">
        <f t="shared" si="9"/>
        <v>94</v>
      </c>
      <c r="J289" s="37">
        <v>0</v>
      </c>
      <c r="K289" s="32">
        <v>6373.7292526692199</v>
      </c>
      <c r="L289" s="32">
        <v>11626.1905326378</v>
      </c>
      <c r="M289" s="32">
        <v>400291.90336898202</v>
      </c>
      <c r="N289" s="32">
        <v>0</v>
      </c>
      <c r="O289" s="32">
        <v>454.77191683060698</v>
      </c>
      <c r="P289" s="32">
        <v>2182905.20078691</v>
      </c>
      <c r="Q289" s="32">
        <v>32503688.5992819</v>
      </c>
      <c r="R289" s="32">
        <v>32026703.772157401</v>
      </c>
      <c r="S289" s="32">
        <v>0</v>
      </c>
      <c r="T289" s="32">
        <v>0</v>
      </c>
      <c r="U289" s="32">
        <v>-418746.59507112001</v>
      </c>
      <c r="V289" s="32">
        <v>0</v>
      </c>
      <c r="W289" s="32">
        <v>273.39333933611698</v>
      </c>
      <c r="X289" s="33">
        <v>2182905.20078691</v>
      </c>
      <c r="AB289" s="28">
        <f t="shared" si="8"/>
        <v>-418473.20173178392</v>
      </c>
    </row>
    <row r="290" spans="8:28" x14ac:dyDescent="0.35">
      <c r="H290">
        <v>283</v>
      </c>
      <c r="I290">
        <f t="shared" si="9"/>
        <v>95</v>
      </c>
      <c r="J290" s="37">
        <v>0</v>
      </c>
      <c r="K290" s="32">
        <v>6255.9592722498701</v>
      </c>
      <c r="L290" s="32">
        <v>11263.1676776028</v>
      </c>
      <c r="M290" s="32">
        <v>397949.22414530203</v>
      </c>
      <c r="N290" s="32">
        <v>0</v>
      </c>
      <c r="O290" s="32">
        <v>442.95150848800898</v>
      </c>
      <c r="P290" s="32">
        <v>2126167.2407424399</v>
      </c>
      <c r="Q290" s="32">
        <v>32190768.3363791</v>
      </c>
      <c r="R290" s="32">
        <v>31718882.4953393</v>
      </c>
      <c r="S290" s="32">
        <v>0</v>
      </c>
      <c r="T290" s="32">
        <v>0</v>
      </c>
      <c r="U290" s="32">
        <v>-415911.30260364199</v>
      </c>
      <c r="V290" s="32">
        <v>0</v>
      </c>
      <c r="W290" s="32">
        <v>269.71979705370001</v>
      </c>
      <c r="X290" s="33">
        <v>2126167.2407424399</v>
      </c>
      <c r="AB290" s="28">
        <f t="shared" si="8"/>
        <v>-415641.58280658827</v>
      </c>
    </row>
    <row r="291" spans="8:28" x14ac:dyDescent="0.35">
      <c r="H291">
        <v>284</v>
      </c>
      <c r="I291">
        <f t="shared" si="9"/>
        <v>95</v>
      </c>
      <c r="J291" s="37">
        <v>0</v>
      </c>
      <c r="K291" s="32">
        <v>6139.9254039519001</v>
      </c>
      <c r="L291" s="32">
        <v>10907.5747725198</v>
      </c>
      <c r="M291" s="32">
        <v>395629.90937780601</v>
      </c>
      <c r="N291" s="32">
        <v>0</v>
      </c>
      <c r="O291" s="32">
        <v>431.28203702837601</v>
      </c>
      <c r="P291" s="32">
        <v>2070153.7777362</v>
      </c>
      <c r="Q291" s="32">
        <v>31880140.4268675</v>
      </c>
      <c r="R291" s="32">
        <v>31413315.2895099</v>
      </c>
      <c r="S291" s="32">
        <v>0</v>
      </c>
      <c r="T291" s="32">
        <v>0</v>
      </c>
      <c r="U291" s="32">
        <v>-413108.69159130601</v>
      </c>
      <c r="V291" s="32">
        <v>0</v>
      </c>
      <c r="W291" s="32">
        <v>266.057942116101</v>
      </c>
      <c r="X291" s="33">
        <v>2070153.7777362</v>
      </c>
      <c r="AB291" s="28">
        <f t="shared" si="8"/>
        <v>-412842.6336491899</v>
      </c>
    </row>
    <row r="292" spans="8:28" x14ac:dyDescent="0.35">
      <c r="H292">
        <v>285</v>
      </c>
      <c r="I292">
        <f t="shared" si="9"/>
        <v>95</v>
      </c>
      <c r="J292" s="37">
        <v>0</v>
      </c>
      <c r="K292" s="32">
        <v>6025.5949947388899</v>
      </c>
      <c r="L292" s="32">
        <v>10559.2430176055</v>
      </c>
      <c r="M292" s="32">
        <v>393333.63578314101</v>
      </c>
      <c r="N292" s="32">
        <v>0</v>
      </c>
      <c r="O292" s="32">
        <v>419.761051217074</v>
      </c>
      <c r="P292" s="32">
        <v>2014853.04584195</v>
      </c>
      <c r="Q292" s="32">
        <v>31570676.719928999</v>
      </c>
      <c r="R292" s="32">
        <v>31108881.3337011</v>
      </c>
      <c r="S292" s="32">
        <v>0</v>
      </c>
      <c r="T292" s="32">
        <v>0</v>
      </c>
      <c r="U292" s="32">
        <v>-410338.23484670301</v>
      </c>
      <c r="V292" s="32">
        <v>0</v>
      </c>
      <c r="W292" s="32">
        <v>262.40706889502002</v>
      </c>
      <c r="X292" s="33">
        <v>2014853.04584195</v>
      </c>
      <c r="AB292" s="28">
        <f t="shared" si="8"/>
        <v>-410075.82777780801</v>
      </c>
    </row>
    <row r="293" spans="8:28" x14ac:dyDescent="0.35">
      <c r="H293">
        <v>286</v>
      </c>
      <c r="I293">
        <f t="shared" si="9"/>
        <v>96</v>
      </c>
      <c r="J293" s="37">
        <v>0</v>
      </c>
      <c r="K293" s="32">
        <v>5912.9361447445199</v>
      </c>
      <c r="L293" s="32">
        <v>10218.007943266701</v>
      </c>
      <c r="M293" s="32">
        <v>391060.08569274098</v>
      </c>
      <c r="N293" s="32">
        <v>0</v>
      </c>
      <c r="O293" s="32">
        <v>408.38615021034002</v>
      </c>
      <c r="P293" s="32">
        <v>1960253.5210096301</v>
      </c>
      <c r="Q293" s="32">
        <v>31263421.191328499</v>
      </c>
      <c r="R293" s="32">
        <v>30806618.136314601</v>
      </c>
      <c r="S293" s="32">
        <v>0</v>
      </c>
      <c r="T293" s="32">
        <v>0</v>
      </c>
      <c r="U293" s="32">
        <v>-407599.41593096202</v>
      </c>
      <c r="V293" s="32">
        <v>0</v>
      </c>
      <c r="W293" s="32">
        <v>258.76648013305902</v>
      </c>
      <c r="X293" s="33">
        <v>1960253.5210096301</v>
      </c>
      <c r="AB293" s="28">
        <f t="shared" si="8"/>
        <v>-407340.64945082896</v>
      </c>
    </row>
    <row r="294" spans="8:28" x14ac:dyDescent="0.35">
      <c r="H294">
        <v>287</v>
      </c>
      <c r="I294">
        <f t="shared" si="9"/>
        <v>96</v>
      </c>
      <c r="J294" s="37">
        <v>0</v>
      </c>
      <c r="K294" s="32">
        <v>5801.91768725367</v>
      </c>
      <c r="L294" s="32">
        <v>9883.7092883974601</v>
      </c>
      <c r="M294" s="32">
        <v>388808.94693832198</v>
      </c>
      <c r="N294" s="32">
        <v>0</v>
      </c>
      <c r="O294" s="32">
        <v>397.15498232611299</v>
      </c>
      <c r="P294" s="32">
        <v>1906343.9151653401</v>
      </c>
      <c r="Q294" s="32">
        <v>30958018.723566599</v>
      </c>
      <c r="R294" s="32">
        <v>30506101.5354729</v>
      </c>
      <c r="S294" s="32">
        <v>0</v>
      </c>
      <c r="T294" s="32">
        <v>0</v>
      </c>
      <c r="U294" s="32">
        <v>-404891.72889630002</v>
      </c>
      <c r="V294" s="32">
        <v>0</v>
      </c>
      <c r="W294" s="32">
        <v>255.13548670172199</v>
      </c>
      <c r="X294" s="33">
        <v>1906343.9151653401</v>
      </c>
      <c r="AB294" s="28">
        <f t="shared" si="8"/>
        <v>-404636.59340959828</v>
      </c>
    </row>
    <row r="295" spans="8:28" x14ac:dyDescent="0.35">
      <c r="H295">
        <v>288</v>
      </c>
      <c r="I295">
        <f t="shared" si="9"/>
        <v>96</v>
      </c>
      <c r="J295" s="37">
        <v>0</v>
      </c>
      <c r="K295" s="32">
        <v>5672.3286296176702</v>
      </c>
      <c r="L295" s="32">
        <v>9507.0119976464393</v>
      </c>
      <c r="M295" s="32">
        <v>386572.07143819198</v>
      </c>
      <c r="N295" s="32">
        <v>0</v>
      </c>
      <c r="O295" s="32">
        <v>368.46519874909001</v>
      </c>
      <c r="P295" s="32">
        <v>1768632.9539956299</v>
      </c>
      <c r="Q295" s="32">
        <v>30636375.3708582</v>
      </c>
      <c r="R295" s="32">
        <v>30189038.638692498</v>
      </c>
      <c r="S295" s="32">
        <v>0</v>
      </c>
      <c r="T295" s="32">
        <v>0</v>
      </c>
      <c r="U295" s="32">
        <v>-402119.87726420601</v>
      </c>
      <c r="V295" s="32">
        <v>0</v>
      </c>
      <c r="W295" s="32">
        <v>1398.6509493686899</v>
      </c>
      <c r="X295" s="33">
        <v>1768632.9539956299</v>
      </c>
      <c r="AB295" s="28">
        <f t="shared" si="8"/>
        <v>-400721.22631483735</v>
      </c>
    </row>
    <row r="296" spans="8:28" x14ac:dyDescent="0.35">
      <c r="H296">
        <v>289</v>
      </c>
      <c r="I296">
        <f t="shared" si="9"/>
        <v>97</v>
      </c>
      <c r="J296" s="37">
        <v>0</v>
      </c>
      <c r="K296" s="32">
        <v>5543.13016770989</v>
      </c>
      <c r="L296" s="32">
        <v>10199.01078169</v>
      </c>
      <c r="M296" s="32">
        <v>384504.35055662401</v>
      </c>
      <c r="N296" s="32">
        <v>0</v>
      </c>
      <c r="O296" s="32">
        <v>362.71148008298599</v>
      </c>
      <c r="P296" s="32">
        <v>1741015.10439833</v>
      </c>
      <c r="Q296" s="32">
        <v>30342367.349172901</v>
      </c>
      <c r="R296" s="32">
        <v>29900307.566187602</v>
      </c>
      <c r="S296" s="32">
        <v>0</v>
      </c>
      <c r="T296" s="32">
        <v>0</v>
      </c>
      <c r="U296" s="32">
        <v>-400609.20298610698</v>
      </c>
      <c r="V296" s="32">
        <v>0</v>
      </c>
      <c r="W296" s="32">
        <v>3540.96774688201</v>
      </c>
      <c r="X296" s="33">
        <v>1741015.10439833</v>
      </c>
      <c r="AB296" s="28">
        <f t="shared" si="8"/>
        <v>-397068.23523922497</v>
      </c>
    </row>
    <row r="297" spans="8:28" x14ac:dyDescent="0.35">
      <c r="H297">
        <v>290</v>
      </c>
      <c r="I297">
        <f t="shared" si="9"/>
        <v>97</v>
      </c>
      <c r="J297" s="37">
        <v>0</v>
      </c>
      <c r="K297" s="32">
        <v>5368.3888532301798</v>
      </c>
      <c r="L297" s="32">
        <v>9833.9525407466008</v>
      </c>
      <c r="M297" s="32">
        <v>382027.35531227</v>
      </c>
      <c r="N297" s="32">
        <v>0</v>
      </c>
      <c r="O297" s="32">
        <v>351.70382877062099</v>
      </c>
      <c r="P297" s="32">
        <v>1688178.3780989801</v>
      </c>
      <c r="Q297" s="32">
        <v>30038212.748963099</v>
      </c>
      <c r="R297" s="32">
        <v>29601051.6530906</v>
      </c>
      <c r="S297" s="32">
        <v>0</v>
      </c>
      <c r="T297" s="32">
        <v>0</v>
      </c>
      <c r="U297" s="32">
        <v>-397581.40053501702</v>
      </c>
      <c r="V297" s="32">
        <v>0</v>
      </c>
      <c r="W297" s="32">
        <v>225.98116349834001</v>
      </c>
      <c r="X297" s="33">
        <v>1688178.3780989801</v>
      </c>
      <c r="AB297" s="28">
        <f t="shared" si="8"/>
        <v>-397355.41937151866</v>
      </c>
    </row>
    <row r="298" spans="8:28" x14ac:dyDescent="0.35">
      <c r="H298">
        <v>291</v>
      </c>
      <c r="I298">
        <f t="shared" si="9"/>
        <v>97</v>
      </c>
      <c r="J298" s="37">
        <v>0</v>
      </c>
      <c r="K298" s="32">
        <v>5377.0949107143797</v>
      </c>
      <c r="L298" s="32">
        <v>9476.7625355746895</v>
      </c>
      <c r="M298" s="32">
        <v>379576.55375703803</v>
      </c>
      <c r="N298" s="32">
        <v>0</v>
      </c>
      <c r="O298" s="32">
        <v>340.82358371238502</v>
      </c>
      <c r="P298" s="32">
        <v>1635953.2018194499</v>
      </c>
      <c r="Q298" s="32">
        <v>29736340.4543216</v>
      </c>
      <c r="R298" s="32">
        <v>29304025.128937099</v>
      </c>
      <c r="S298" s="32">
        <v>0</v>
      </c>
      <c r="T298" s="32">
        <v>0</v>
      </c>
      <c r="U298" s="32">
        <v>-394771.23478703998</v>
      </c>
      <c r="V298" s="32">
        <v>0</v>
      </c>
      <c r="W298" s="32">
        <v>224.18334889942099</v>
      </c>
      <c r="X298" s="33">
        <v>1635953.2018194499</v>
      </c>
      <c r="AB298" s="28">
        <f t="shared" si="8"/>
        <v>-394547.05143814057</v>
      </c>
    </row>
    <row r="299" spans="8:28" x14ac:dyDescent="0.35">
      <c r="H299">
        <v>292</v>
      </c>
      <c r="I299">
        <f t="shared" si="9"/>
        <v>98</v>
      </c>
      <c r="J299" s="37">
        <v>0</v>
      </c>
      <c r="K299" s="32">
        <v>5268.1470780183199</v>
      </c>
      <c r="L299" s="32">
        <v>9126.8385971765001</v>
      </c>
      <c r="M299" s="32">
        <v>377151.34543676599</v>
      </c>
      <c r="N299" s="32">
        <v>0</v>
      </c>
      <c r="O299" s="32">
        <v>330.09314726618101</v>
      </c>
      <c r="P299" s="32">
        <v>1584447.1068776699</v>
      </c>
      <c r="Q299" s="32">
        <v>29436115.6421756</v>
      </c>
      <c r="R299" s="32">
        <v>29008564.086815901</v>
      </c>
      <c r="S299" s="32">
        <v>0</v>
      </c>
      <c r="T299" s="32">
        <v>0</v>
      </c>
      <c r="U299" s="32">
        <v>-391876.424259227</v>
      </c>
      <c r="V299" s="32">
        <v>0</v>
      </c>
      <c r="W299" s="32">
        <v>220.46416642161199</v>
      </c>
      <c r="X299" s="33">
        <v>1584447.1068776699</v>
      </c>
      <c r="AB299" s="28">
        <f t="shared" si="8"/>
        <v>-391655.96009280538</v>
      </c>
    </row>
    <row r="300" spans="8:28" x14ac:dyDescent="0.35">
      <c r="H300">
        <v>293</v>
      </c>
      <c r="I300">
        <f t="shared" si="9"/>
        <v>98</v>
      </c>
      <c r="J300" s="37">
        <v>0</v>
      </c>
      <c r="K300" s="32">
        <v>5160.9034175770103</v>
      </c>
      <c r="L300" s="32">
        <v>8784.4947958208104</v>
      </c>
      <c r="M300" s="32">
        <v>374751.56933543901</v>
      </c>
      <c r="N300" s="32">
        <v>0</v>
      </c>
      <c r="O300" s="32">
        <v>319.50995610895302</v>
      </c>
      <c r="P300" s="32">
        <v>1533647.78932297</v>
      </c>
      <c r="Q300" s="32">
        <v>29138235.0505438</v>
      </c>
      <c r="R300" s="32">
        <v>28715426.9716147</v>
      </c>
      <c r="S300" s="32">
        <v>0</v>
      </c>
      <c r="T300" s="32">
        <v>0</v>
      </c>
      <c r="U300" s="32">
        <v>-389016.477504946</v>
      </c>
      <c r="V300" s="32">
        <v>0</v>
      </c>
      <c r="W300" s="32">
        <v>216.75913736727301</v>
      </c>
      <c r="X300" s="33">
        <v>1533647.78932297</v>
      </c>
      <c r="AB300" s="28">
        <f t="shared" si="8"/>
        <v>-388799.71836757875</v>
      </c>
    </row>
    <row r="301" spans="8:28" x14ac:dyDescent="0.35">
      <c r="H301">
        <v>294</v>
      </c>
      <c r="I301">
        <f t="shared" si="9"/>
        <v>98</v>
      </c>
      <c r="J301" s="37">
        <v>0</v>
      </c>
      <c r="K301" s="32">
        <v>5055.3303331710804</v>
      </c>
      <c r="L301" s="32">
        <v>8449.5492664943595</v>
      </c>
      <c r="M301" s="32">
        <v>372376.85573769099</v>
      </c>
      <c r="N301" s="32">
        <v>0</v>
      </c>
      <c r="O301" s="32">
        <v>309.07150250167598</v>
      </c>
      <c r="P301" s="32">
        <v>1483543.2120080399</v>
      </c>
      <c r="Q301" s="32">
        <v>28841770.900389299</v>
      </c>
      <c r="R301" s="32">
        <v>28423708.130614199</v>
      </c>
      <c r="S301" s="32">
        <v>0</v>
      </c>
      <c r="T301" s="32">
        <v>0</v>
      </c>
      <c r="U301" s="32">
        <v>-386190.80683985801</v>
      </c>
      <c r="V301" s="32">
        <v>0</v>
      </c>
      <c r="W301" s="32">
        <v>213.06749246577701</v>
      </c>
      <c r="X301" s="33">
        <v>1483543.2120080399</v>
      </c>
      <c r="AB301" s="28">
        <f t="shared" si="8"/>
        <v>-385977.73934739223</v>
      </c>
    </row>
    <row r="302" spans="8:28" x14ac:dyDescent="0.35">
      <c r="H302">
        <v>295</v>
      </c>
      <c r="I302">
        <f t="shared" si="9"/>
        <v>99</v>
      </c>
      <c r="J302" s="37">
        <v>0</v>
      </c>
      <c r="K302" s="32">
        <v>4951.5745540897296</v>
      </c>
      <c r="L302" s="32">
        <v>8124.53332649191</v>
      </c>
      <c r="M302" s="32">
        <v>370026.84172939201</v>
      </c>
      <c r="N302" s="32">
        <v>0</v>
      </c>
      <c r="O302" s="32">
        <v>298.80742088963598</v>
      </c>
      <c r="P302" s="32">
        <v>1434275.6202702499</v>
      </c>
      <c r="Q302" s="32">
        <v>28547518.6556881</v>
      </c>
      <c r="R302" s="32">
        <v>28134152.458377499</v>
      </c>
      <c r="S302" s="32">
        <v>0</v>
      </c>
      <c r="T302" s="32">
        <v>0</v>
      </c>
      <c r="U302" s="32">
        <v>-383401.75703086302</v>
      </c>
      <c r="V302" s="32">
        <v>0</v>
      </c>
      <c r="W302" s="32">
        <v>209.388473947422</v>
      </c>
      <c r="X302" s="33">
        <v>1434275.6202702499</v>
      </c>
      <c r="AB302" s="28">
        <f t="shared" si="8"/>
        <v>-383192.36855691561</v>
      </c>
    </row>
    <row r="303" spans="8:28" x14ac:dyDescent="0.35">
      <c r="H303">
        <v>296</v>
      </c>
      <c r="I303">
        <f t="shared" si="9"/>
        <v>99</v>
      </c>
      <c r="J303" s="37">
        <v>0</v>
      </c>
      <c r="K303" s="32">
        <v>4850.0648150502702</v>
      </c>
      <c r="L303" s="32">
        <v>7816.2043398876203</v>
      </c>
      <c r="M303" s="32">
        <v>367701.17104929598</v>
      </c>
      <c r="N303" s="32">
        <v>0</v>
      </c>
      <c r="O303" s="32">
        <v>288.79767063526998</v>
      </c>
      <c r="P303" s="32">
        <v>1386228.8190492999</v>
      </c>
      <c r="Q303" s="32">
        <v>28254818.856409401</v>
      </c>
      <c r="R303" s="32">
        <v>27846122.722366899</v>
      </c>
      <c r="S303" s="32">
        <v>0</v>
      </c>
      <c r="T303" s="32">
        <v>0</v>
      </c>
      <c r="U303" s="32">
        <v>-380656.23787486902</v>
      </c>
      <c r="V303" s="32">
        <v>0</v>
      </c>
      <c r="W303" s="32">
        <v>205.72133520903299</v>
      </c>
      <c r="X303" s="33">
        <v>1386228.8190492999</v>
      </c>
      <c r="AB303" s="28">
        <f t="shared" si="8"/>
        <v>-380450.51653965999</v>
      </c>
    </row>
    <row r="304" spans="8:28" x14ac:dyDescent="0.35">
      <c r="H304">
        <v>297</v>
      </c>
      <c r="I304">
        <f t="shared" si="9"/>
        <v>99</v>
      </c>
      <c r="J304" s="37">
        <v>0</v>
      </c>
      <c r="K304" s="32">
        <v>4750.1004044997999</v>
      </c>
      <c r="L304" s="32">
        <v>7514.2821418657204</v>
      </c>
      <c r="M304" s="32">
        <v>365400.302541841</v>
      </c>
      <c r="N304" s="32">
        <v>0</v>
      </c>
      <c r="O304" s="32">
        <v>278.920229076738</v>
      </c>
      <c r="P304" s="32">
        <v>1338817.09956834</v>
      </c>
      <c r="Q304" s="32">
        <v>27964194.7727428</v>
      </c>
      <c r="R304" s="32">
        <v>27560142.196340099</v>
      </c>
      <c r="S304" s="32">
        <v>0</v>
      </c>
      <c r="T304" s="32">
        <v>0</v>
      </c>
      <c r="U304" s="32">
        <v>-377943.60531728301</v>
      </c>
      <c r="V304" s="32">
        <v>0</v>
      </c>
      <c r="W304" s="32">
        <v>202.06534048751001</v>
      </c>
      <c r="X304" s="33">
        <v>1338817.09956834</v>
      </c>
      <c r="AB304" s="28">
        <f t="shared" si="8"/>
        <v>-377741.5399767955</v>
      </c>
    </row>
    <row r="305" spans="8:28" x14ac:dyDescent="0.35">
      <c r="H305">
        <v>298</v>
      </c>
      <c r="I305">
        <f t="shared" si="9"/>
        <v>100</v>
      </c>
      <c r="J305" s="37">
        <v>0</v>
      </c>
      <c r="K305" s="32">
        <v>4651.7580586479298</v>
      </c>
      <c r="L305" s="32">
        <v>7219.3987429552499</v>
      </c>
      <c r="M305" s="32">
        <v>363123.05545521999</v>
      </c>
      <c r="N305" s="32">
        <v>0</v>
      </c>
      <c r="O305" s="32">
        <v>269.19211953448502</v>
      </c>
      <c r="P305" s="32">
        <v>1292122.1737655301</v>
      </c>
      <c r="Q305" s="32">
        <v>27674976.547721799</v>
      </c>
      <c r="R305" s="32">
        <v>27275613.4056703</v>
      </c>
      <c r="S305" s="32">
        <v>0</v>
      </c>
      <c r="T305" s="32">
        <v>0</v>
      </c>
      <c r="U305" s="32">
        <v>-375263.40437635803</v>
      </c>
      <c r="V305" s="32">
        <v>0</v>
      </c>
      <c r="W305" s="32">
        <v>198.41976454109201</v>
      </c>
      <c r="X305" s="33">
        <v>1292122.1737655301</v>
      </c>
      <c r="AB305" s="28">
        <f t="shared" si="8"/>
        <v>-375064.98461181694</v>
      </c>
    </row>
    <row r="306" spans="8:28" x14ac:dyDescent="0.35">
      <c r="H306">
        <v>299</v>
      </c>
      <c r="I306">
        <f t="shared" si="9"/>
        <v>100</v>
      </c>
      <c r="J306" s="37">
        <v>0</v>
      </c>
      <c r="K306" s="32">
        <v>4557.4123905945598</v>
      </c>
      <c r="L306" s="32">
        <v>6949.0251088145396</v>
      </c>
      <c r="M306" s="32">
        <v>360869.09345843398</v>
      </c>
      <c r="N306" s="32">
        <v>0</v>
      </c>
      <c r="O306" s="32">
        <v>260.04450651415402</v>
      </c>
      <c r="P306" s="32">
        <v>1248213.6312679399</v>
      </c>
      <c r="Q306" s="32">
        <v>27388783.081829999</v>
      </c>
      <c r="R306" s="32">
        <v>26993937.806329802</v>
      </c>
      <c r="S306" s="32">
        <v>0</v>
      </c>
      <c r="T306" s="32">
        <v>0</v>
      </c>
      <c r="U306" s="32">
        <v>-372635.57546435797</v>
      </c>
      <c r="V306" s="32">
        <v>0</v>
      </c>
      <c r="W306" s="32">
        <v>194.78389233813701</v>
      </c>
      <c r="X306" s="33">
        <v>1248213.6312679399</v>
      </c>
      <c r="AB306" s="28">
        <f t="shared" si="8"/>
        <v>-372440.79157201981</v>
      </c>
    </row>
    <row r="307" spans="8:28" x14ac:dyDescent="0.35">
      <c r="H307">
        <v>300</v>
      </c>
      <c r="I307">
        <f t="shared" si="9"/>
        <v>100</v>
      </c>
      <c r="J307" s="37">
        <v>0</v>
      </c>
      <c r="K307" s="32">
        <v>4448.8539501261803</v>
      </c>
      <c r="L307" s="32">
        <v>6653.1225774221102</v>
      </c>
      <c r="M307" s="32">
        <v>358633.85766413301</v>
      </c>
      <c r="N307" s="32">
        <v>0</v>
      </c>
      <c r="O307" s="32">
        <v>236.737964390033</v>
      </c>
      <c r="P307" s="32">
        <v>1136342.2290721601</v>
      </c>
      <c r="Q307" s="32">
        <v>27089625.1270044</v>
      </c>
      <c r="R307" s="32">
        <v>26698824.9280692</v>
      </c>
      <c r="S307" s="32">
        <v>0</v>
      </c>
      <c r="T307" s="32">
        <v>0</v>
      </c>
      <c r="U307" s="32">
        <v>-369972.57215607102</v>
      </c>
      <c r="V307" s="32">
        <v>0</v>
      </c>
      <c r="W307" s="32">
        <v>1245.8357851611499</v>
      </c>
      <c r="X307" s="33">
        <v>1136342.2290721601</v>
      </c>
      <c r="AB307" s="28">
        <f t="shared" si="8"/>
        <v>-368726.7363709099</v>
      </c>
    </row>
    <row r="308" spans="8:28" x14ac:dyDescent="0.35">
      <c r="H308">
        <v>301</v>
      </c>
      <c r="I308">
        <f t="shared" si="9"/>
        <v>101</v>
      </c>
      <c r="J308" s="37">
        <v>0</v>
      </c>
      <c r="K308" s="32">
        <v>4336.6588478003196</v>
      </c>
      <c r="L308" s="32">
        <v>7220.9323974599401</v>
      </c>
      <c r="M308" s="32">
        <v>356564.41161730402</v>
      </c>
      <c r="N308" s="32">
        <v>0</v>
      </c>
      <c r="O308" s="32">
        <v>231.30987356927301</v>
      </c>
      <c r="P308" s="32">
        <v>1110287.3931325099</v>
      </c>
      <c r="Q308" s="32">
        <v>26811486.825031701</v>
      </c>
      <c r="R308" s="32">
        <v>26425842.994576499</v>
      </c>
      <c r="S308" s="32">
        <v>0</v>
      </c>
      <c r="T308" s="32">
        <v>0</v>
      </c>
      <c r="U308" s="32">
        <v>-368353.312736133</v>
      </c>
      <c r="V308" s="32">
        <v>0</v>
      </c>
      <c r="W308" s="32">
        <v>2356.0033373348601</v>
      </c>
      <c r="X308" s="33">
        <v>1110287.3931325099</v>
      </c>
      <c r="AB308" s="28">
        <f t="shared" si="8"/>
        <v>-365997.30939879816</v>
      </c>
    </row>
    <row r="309" spans="8:28" x14ac:dyDescent="0.35">
      <c r="H309">
        <v>302</v>
      </c>
      <c r="I309">
        <f t="shared" si="9"/>
        <v>101</v>
      </c>
      <c r="J309" s="37">
        <v>0</v>
      </c>
      <c r="K309" s="32">
        <v>4192.1272341981703</v>
      </c>
      <c r="L309" s="32">
        <v>6933.2696053087802</v>
      </c>
      <c r="M309" s="32">
        <v>354019.95886055799</v>
      </c>
      <c r="N309" s="32">
        <v>0</v>
      </c>
      <c r="O309" s="32">
        <v>223.134970371055</v>
      </c>
      <c r="P309" s="32">
        <v>1071047.8577810701</v>
      </c>
      <c r="Q309" s="32">
        <v>26527549.1379903</v>
      </c>
      <c r="R309" s="32">
        <v>26146383.0012955</v>
      </c>
      <c r="S309" s="32">
        <v>0</v>
      </c>
      <c r="T309" s="32">
        <v>0</v>
      </c>
      <c r="U309" s="32">
        <v>-365368.49067043501</v>
      </c>
      <c r="V309" s="32">
        <v>0</v>
      </c>
      <c r="W309" s="32">
        <v>170.46981759946999</v>
      </c>
      <c r="X309" s="33">
        <v>1071047.8577810701</v>
      </c>
      <c r="AB309" s="28">
        <f t="shared" si="8"/>
        <v>-365198.02085283556</v>
      </c>
    </row>
    <row r="310" spans="8:28" x14ac:dyDescent="0.35">
      <c r="H310">
        <v>303</v>
      </c>
      <c r="I310">
        <f t="shared" si="9"/>
        <v>101</v>
      </c>
      <c r="J310" s="37">
        <v>0</v>
      </c>
      <c r="K310" s="32">
        <v>4203.0804143927198</v>
      </c>
      <c r="L310" s="32">
        <v>6652.28809834193</v>
      </c>
      <c r="M310" s="32">
        <v>351508.70452280203</v>
      </c>
      <c r="N310" s="32">
        <v>0</v>
      </c>
      <c r="O310" s="32">
        <v>215.06049195622001</v>
      </c>
      <c r="P310" s="32">
        <v>1032290.36138986</v>
      </c>
      <c r="Q310" s="32">
        <v>26245616.6290689</v>
      </c>
      <c r="R310" s="32">
        <v>25868887.108548298</v>
      </c>
      <c r="S310" s="32">
        <v>0</v>
      </c>
      <c r="T310" s="32">
        <v>0</v>
      </c>
      <c r="U310" s="32">
        <v>-362579.13352749299</v>
      </c>
      <c r="V310" s="32">
        <v>0</v>
      </c>
      <c r="W310" s="32">
        <v>168.293269172572</v>
      </c>
      <c r="X310" s="33">
        <v>1032290.36138986</v>
      </c>
      <c r="AB310" s="28">
        <f t="shared" si="8"/>
        <v>-362410.84025832044</v>
      </c>
    </row>
    <row r="311" spans="8:28" x14ac:dyDescent="0.35">
      <c r="H311">
        <v>304</v>
      </c>
      <c r="I311">
        <f t="shared" si="9"/>
        <v>102</v>
      </c>
      <c r="J311" s="37">
        <v>0</v>
      </c>
      <c r="K311" s="32">
        <v>4114.1206383874996</v>
      </c>
      <c r="L311" s="32">
        <v>6377.45317549623</v>
      </c>
      <c r="M311" s="32">
        <v>349025.66690304602</v>
      </c>
      <c r="N311" s="32">
        <v>0</v>
      </c>
      <c r="O311" s="32">
        <v>207.10545588138501</v>
      </c>
      <c r="P311" s="32">
        <v>994106.18823065003</v>
      </c>
      <c r="Q311" s="32">
        <v>25965564.6529493</v>
      </c>
      <c r="R311" s="32">
        <v>25593238.5340029</v>
      </c>
      <c r="S311" s="32">
        <v>0</v>
      </c>
      <c r="T311" s="32">
        <v>0</v>
      </c>
      <c r="U311" s="32">
        <v>-359724.346172811</v>
      </c>
      <c r="V311" s="32">
        <v>0</v>
      </c>
      <c r="W311" s="32">
        <v>164.48930226203001</v>
      </c>
      <c r="X311" s="33">
        <v>994106.18823065003</v>
      </c>
      <c r="AB311" s="28">
        <f t="shared" si="8"/>
        <v>-359559.85687054897</v>
      </c>
    </row>
    <row r="312" spans="8:28" x14ac:dyDescent="0.35">
      <c r="H312">
        <v>305</v>
      </c>
      <c r="I312">
        <f t="shared" si="9"/>
        <v>102</v>
      </c>
      <c r="J312" s="37">
        <v>0</v>
      </c>
      <c r="K312" s="32">
        <v>4026.6552294297298</v>
      </c>
      <c r="L312" s="32">
        <v>6109.0461008584698</v>
      </c>
      <c r="M312" s="32">
        <v>346570.59052062302</v>
      </c>
      <c r="N312" s="32">
        <v>0</v>
      </c>
      <c r="O312" s="32">
        <v>199.267665955768</v>
      </c>
      <c r="P312" s="32">
        <v>956484.79658768803</v>
      </c>
      <c r="Q312" s="32">
        <v>25687496.109421302</v>
      </c>
      <c r="R312" s="32">
        <v>25319535.114730999</v>
      </c>
      <c r="S312" s="32">
        <v>0</v>
      </c>
      <c r="T312" s="32">
        <v>0</v>
      </c>
      <c r="U312" s="32">
        <v>-356905.55951686698</v>
      </c>
      <c r="V312" s="32">
        <v>0</v>
      </c>
      <c r="W312" s="32">
        <v>160.70269022020301</v>
      </c>
      <c r="X312" s="33">
        <v>956484.79658768803</v>
      </c>
      <c r="AB312" s="28">
        <f t="shared" si="8"/>
        <v>-356744.85682664678</v>
      </c>
    </row>
    <row r="313" spans="8:28" x14ac:dyDescent="0.35">
      <c r="H313">
        <v>306</v>
      </c>
      <c r="I313">
        <f t="shared" si="9"/>
        <v>102</v>
      </c>
      <c r="J313" s="37">
        <v>0</v>
      </c>
      <c r="K313" s="32">
        <v>3940.6525987166101</v>
      </c>
      <c r="L313" s="32">
        <v>5846.9003412110296</v>
      </c>
      <c r="M313" s="32">
        <v>344143.04199657898</v>
      </c>
      <c r="N313" s="32">
        <v>0</v>
      </c>
      <c r="O313" s="32">
        <v>191.54497726403801</v>
      </c>
      <c r="P313" s="32">
        <v>919415.89086738101</v>
      </c>
      <c r="Q313" s="32">
        <v>25411305.586605601</v>
      </c>
      <c r="R313" s="32">
        <v>25047675.905925602</v>
      </c>
      <c r="S313" s="32">
        <v>0</v>
      </c>
      <c r="T313" s="32">
        <v>0</v>
      </c>
      <c r="U313" s="32">
        <v>-354122.13991377101</v>
      </c>
      <c r="V313" s="32">
        <v>0</v>
      </c>
      <c r="W313" s="32">
        <v>156.93258420652799</v>
      </c>
      <c r="X313" s="33">
        <v>919415.89086738101</v>
      </c>
      <c r="AB313" s="28">
        <f t="shared" si="8"/>
        <v>-353965.2073295645</v>
      </c>
    </row>
    <row r="314" spans="8:28" x14ac:dyDescent="0.35">
      <c r="H314">
        <v>307</v>
      </c>
      <c r="I314">
        <f t="shared" si="9"/>
        <v>103</v>
      </c>
      <c r="J314" s="37">
        <v>0</v>
      </c>
      <c r="K314" s="32">
        <v>3856.4346750811501</v>
      </c>
      <c r="L314" s="32">
        <v>5596.8508385842697</v>
      </c>
      <c r="M314" s="32">
        <v>341742.59644156799</v>
      </c>
      <c r="N314" s="32">
        <v>0</v>
      </c>
      <c r="O314" s="32">
        <v>183.998220371466</v>
      </c>
      <c r="P314" s="32">
        <v>883191.45778303605</v>
      </c>
      <c r="Q314" s="32">
        <v>25137034.807190299</v>
      </c>
      <c r="R314" s="32">
        <v>24777699.324914899</v>
      </c>
      <c r="S314" s="32">
        <v>0</v>
      </c>
      <c r="T314" s="32">
        <v>0</v>
      </c>
      <c r="U314" s="32">
        <v>-351379.88017560402</v>
      </c>
      <c r="V314" s="32">
        <v>0</v>
      </c>
      <c r="W314" s="32">
        <v>153.17815071145199</v>
      </c>
      <c r="X314" s="33">
        <v>883191.45778303605</v>
      </c>
      <c r="AB314" s="28">
        <f t="shared" si="8"/>
        <v>-351226.70202489255</v>
      </c>
    </row>
    <row r="315" spans="8:28" x14ac:dyDescent="0.35">
      <c r="H315">
        <v>308</v>
      </c>
      <c r="I315">
        <f t="shared" si="9"/>
        <v>103</v>
      </c>
      <c r="J315" s="37">
        <v>0</v>
      </c>
      <c r="K315" s="32">
        <v>3774.9580811600699</v>
      </c>
      <c r="L315" s="32">
        <v>5375.4685220822503</v>
      </c>
      <c r="M315" s="32">
        <v>339368.83725842298</v>
      </c>
      <c r="N315" s="32">
        <v>0</v>
      </c>
      <c r="O315" s="32">
        <v>176.801379060313</v>
      </c>
      <c r="P315" s="32">
        <v>848646.61948950298</v>
      </c>
      <c r="Q315" s="32">
        <v>24864894.264599901</v>
      </c>
      <c r="R315" s="32">
        <v>24509810.510208402</v>
      </c>
      <c r="S315" s="32">
        <v>0</v>
      </c>
      <c r="T315" s="32">
        <v>0</v>
      </c>
      <c r="U315" s="32">
        <v>-348696.06524072599</v>
      </c>
      <c r="V315" s="32">
        <v>0</v>
      </c>
      <c r="W315" s="32">
        <v>149.545942065704</v>
      </c>
      <c r="X315" s="33">
        <v>848646.61948950298</v>
      </c>
      <c r="AB315" s="28">
        <f t="shared" si="8"/>
        <v>-348546.51929866028</v>
      </c>
    </row>
    <row r="316" spans="8:28" x14ac:dyDescent="0.35">
      <c r="H316">
        <v>309</v>
      </c>
      <c r="I316">
        <f t="shared" si="9"/>
        <v>103</v>
      </c>
      <c r="J316" s="37">
        <v>0</v>
      </c>
      <c r="K316" s="32">
        <v>3695.7577060532799</v>
      </c>
      <c r="L316" s="32">
        <v>5160.2571436562203</v>
      </c>
      <c r="M316" s="32">
        <v>337023.02397348499</v>
      </c>
      <c r="N316" s="32">
        <v>0</v>
      </c>
      <c r="O316" s="32">
        <v>169.877945006457</v>
      </c>
      <c r="P316" s="32">
        <v>815414.13603099599</v>
      </c>
      <c r="Q316" s="32">
        <v>24594645.912607301</v>
      </c>
      <c r="R316" s="32">
        <v>24243776.247772999</v>
      </c>
      <c r="S316" s="32">
        <v>0</v>
      </c>
      <c r="T316" s="32">
        <v>0</v>
      </c>
      <c r="U316" s="32">
        <v>-346048.91676820099</v>
      </c>
      <c r="V316" s="32">
        <v>0</v>
      </c>
      <c r="W316" s="32">
        <v>146.34202221135001</v>
      </c>
      <c r="X316" s="33">
        <v>815414.13603099599</v>
      </c>
      <c r="AB316" s="28">
        <f t="shared" si="8"/>
        <v>-345902.57474598964</v>
      </c>
    </row>
    <row r="317" spans="8:28" x14ac:dyDescent="0.35">
      <c r="H317">
        <v>310</v>
      </c>
      <c r="I317">
        <f t="shared" si="9"/>
        <v>104</v>
      </c>
      <c r="J317" s="37">
        <v>0</v>
      </c>
      <c r="K317" s="32">
        <v>3619.6157777408398</v>
      </c>
      <c r="L317" s="32">
        <v>4952.4674085486004</v>
      </c>
      <c r="M317" s="32">
        <v>334703.02135321999</v>
      </c>
      <c r="N317" s="32">
        <v>0</v>
      </c>
      <c r="O317" s="32">
        <v>163.373309841316</v>
      </c>
      <c r="P317" s="32">
        <v>784191.88723831903</v>
      </c>
      <c r="Q317" s="32">
        <v>24326925.949598499</v>
      </c>
      <c r="R317" s="32">
        <v>23980174.609257899</v>
      </c>
      <c r="S317" s="32">
        <v>0</v>
      </c>
      <c r="T317" s="32">
        <v>0</v>
      </c>
      <c r="U317" s="32">
        <v>-343438.47784935101</v>
      </c>
      <c r="V317" s="32">
        <v>0</v>
      </c>
      <c r="W317" s="32">
        <v>143.14061404057401</v>
      </c>
      <c r="X317" s="33">
        <v>784191.88723831903</v>
      </c>
      <c r="AB317" s="28">
        <f t="shared" si="8"/>
        <v>-343295.33723531046</v>
      </c>
    </row>
    <row r="318" spans="8:28" x14ac:dyDescent="0.35">
      <c r="H318">
        <v>311</v>
      </c>
      <c r="I318">
        <f t="shared" si="9"/>
        <v>104</v>
      </c>
      <c r="J318" s="37">
        <v>0</v>
      </c>
      <c r="K318" s="32">
        <v>3546.96476836177</v>
      </c>
      <c r="L318" s="32">
        <v>4768.0008941316401</v>
      </c>
      <c r="M318" s="32">
        <v>332411.18865051999</v>
      </c>
      <c r="N318" s="32">
        <v>0</v>
      </c>
      <c r="O318" s="32">
        <v>157.365440649844</v>
      </c>
      <c r="P318" s="32">
        <v>755354.115119252</v>
      </c>
      <c r="Q318" s="32">
        <v>24061432.575021401</v>
      </c>
      <c r="R318" s="32">
        <v>23718714.794849198</v>
      </c>
      <c r="S318" s="32">
        <v>0</v>
      </c>
      <c r="T318" s="32">
        <v>0</v>
      </c>
      <c r="U318" s="32">
        <v>-340883.51975366299</v>
      </c>
      <c r="V318" s="32">
        <v>0</v>
      </c>
      <c r="W318" s="32">
        <v>139.941156880584</v>
      </c>
      <c r="X318" s="33">
        <v>755354.115119252</v>
      </c>
      <c r="AB318" s="28">
        <f t="shared" si="8"/>
        <v>-340743.5785967824</v>
      </c>
    </row>
    <row r="319" spans="8:28" x14ac:dyDescent="0.35">
      <c r="H319">
        <v>312</v>
      </c>
      <c r="I319">
        <f t="shared" si="9"/>
        <v>104</v>
      </c>
      <c r="J319" s="37">
        <v>0</v>
      </c>
      <c r="K319" s="32">
        <v>3467.3062363716699</v>
      </c>
      <c r="L319" s="32">
        <v>4601.0558149048902</v>
      </c>
      <c r="M319" s="32">
        <v>330138.416500766</v>
      </c>
      <c r="N319" s="32">
        <v>0</v>
      </c>
      <c r="O319" s="32">
        <v>144.64690582392501</v>
      </c>
      <c r="P319" s="32">
        <v>694305.14795483905</v>
      </c>
      <c r="Q319" s="32">
        <v>23790180.158704299</v>
      </c>
      <c r="R319" s="32">
        <v>23451210.979281899</v>
      </c>
      <c r="S319" s="32">
        <v>0</v>
      </c>
      <c r="T319" s="32">
        <v>0</v>
      </c>
      <c r="U319" s="32">
        <v>-338351.42545786599</v>
      </c>
      <c r="V319" s="32">
        <v>0</v>
      </c>
      <c r="W319" s="32">
        <v>854.96800068135406</v>
      </c>
      <c r="X319" s="33">
        <v>694305.14795483905</v>
      </c>
      <c r="AB319" s="28">
        <f t="shared" si="8"/>
        <v>-337496.45745718462</v>
      </c>
    </row>
    <row r="320" spans="8:28" x14ac:dyDescent="0.35">
      <c r="H320">
        <v>313</v>
      </c>
      <c r="I320">
        <f t="shared" si="9"/>
        <v>105</v>
      </c>
      <c r="J320" s="37">
        <v>0</v>
      </c>
      <c r="K320" s="32">
        <v>3401.8371224111602</v>
      </c>
      <c r="L320" s="32">
        <v>4985.3485833697596</v>
      </c>
      <c r="M320" s="32">
        <v>328015.67306906899</v>
      </c>
      <c r="N320" s="32">
        <v>0</v>
      </c>
      <c r="O320" s="32">
        <v>141.378248142968</v>
      </c>
      <c r="P320" s="32">
        <v>678615.59108624898</v>
      </c>
      <c r="Q320" s="32">
        <v>23532999.651517499</v>
      </c>
      <c r="R320" s="32">
        <v>23198452.203110699</v>
      </c>
      <c r="S320" s="32">
        <v>0</v>
      </c>
      <c r="T320" s="32">
        <v>0</v>
      </c>
      <c r="U320" s="32">
        <v>-336544.23702299298</v>
      </c>
      <c r="V320" s="32">
        <v>0</v>
      </c>
      <c r="W320" s="32">
        <v>1387.70959928856</v>
      </c>
      <c r="X320" s="33">
        <v>678615.59108624898</v>
      </c>
      <c r="AB320" s="28">
        <f t="shared" si="8"/>
        <v>-335156.52742370439</v>
      </c>
    </row>
    <row r="321" spans="8:28" x14ac:dyDescent="0.35">
      <c r="H321">
        <v>314</v>
      </c>
      <c r="I321">
        <f t="shared" si="9"/>
        <v>105</v>
      </c>
      <c r="J321" s="37">
        <v>0</v>
      </c>
      <c r="K321" s="32">
        <v>3287.4996797277299</v>
      </c>
      <c r="L321" s="32">
        <v>4815.0633266119403</v>
      </c>
      <c r="M321" s="32">
        <v>325495.03313953802</v>
      </c>
      <c r="N321" s="32">
        <v>0</v>
      </c>
      <c r="O321" s="32">
        <v>136.144673781394</v>
      </c>
      <c r="P321" s="32">
        <v>653494.43415068998</v>
      </c>
      <c r="Q321" s="32">
        <v>23270401.3777919</v>
      </c>
      <c r="R321" s="32">
        <v>22939853.086716201</v>
      </c>
      <c r="S321" s="32">
        <v>0</v>
      </c>
      <c r="T321" s="32">
        <v>0</v>
      </c>
      <c r="U321" s="32">
        <v>-333733.74081965903</v>
      </c>
      <c r="V321" s="32">
        <v>0</v>
      </c>
      <c r="W321" s="32">
        <v>121.981289083802</v>
      </c>
      <c r="X321" s="33">
        <v>653494.43415068998</v>
      </c>
      <c r="AB321" s="28">
        <f t="shared" si="8"/>
        <v>-333611.75953057525</v>
      </c>
    </row>
    <row r="322" spans="8:28" x14ac:dyDescent="0.35">
      <c r="H322">
        <v>315</v>
      </c>
      <c r="I322">
        <f t="shared" si="9"/>
        <v>105</v>
      </c>
      <c r="J322" s="37">
        <v>0</v>
      </c>
      <c r="K322" s="32">
        <v>3311.8097614007602</v>
      </c>
      <c r="L322" s="32">
        <v>4686.2981189720904</v>
      </c>
      <c r="M322" s="32">
        <v>323004.26127542998</v>
      </c>
      <c r="N322" s="32">
        <v>0</v>
      </c>
      <c r="O322" s="32">
        <v>132.43701493832199</v>
      </c>
      <c r="P322" s="32">
        <v>635697.67170394701</v>
      </c>
      <c r="Q322" s="32">
        <v>23010911.818536401</v>
      </c>
      <c r="R322" s="32">
        <v>22684308.428307001</v>
      </c>
      <c r="S322" s="32">
        <v>0</v>
      </c>
      <c r="T322" s="32">
        <v>0</v>
      </c>
      <c r="U322" s="32">
        <v>-331134.80617074203</v>
      </c>
      <c r="V322" s="32">
        <v>0</v>
      </c>
      <c r="W322" s="32">
        <v>121.075274500087</v>
      </c>
      <c r="X322" s="33">
        <v>635697.67170394701</v>
      </c>
      <c r="AB322" s="28">
        <f t="shared" si="8"/>
        <v>-331013.73089624196</v>
      </c>
    </row>
    <row r="323" spans="8:28" x14ac:dyDescent="0.35">
      <c r="H323">
        <v>316</v>
      </c>
      <c r="I323">
        <f t="shared" si="9"/>
        <v>106</v>
      </c>
      <c r="J323" s="37">
        <v>0</v>
      </c>
      <c r="K323" s="32">
        <v>3254.1088212996701</v>
      </c>
      <c r="L323" s="32">
        <v>4571.22489724561</v>
      </c>
      <c r="M323" s="32">
        <v>320542.724818338</v>
      </c>
      <c r="N323" s="32">
        <v>0</v>
      </c>
      <c r="O323" s="32">
        <v>129.21173634742499</v>
      </c>
      <c r="P323" s="32">
        <v>620216.33446763805</v>
      </c>
      <c r="Q323" s="32">
        <v>22754443.439502999</v>
      </c>
      <c r="R323" s="32">
        <v>22431733.457765799</v>
      </c>
      <c r="S323" s="32">
        <v>0</v>
      </c>
      <c r="T323" s="32">
        <v>0</v>
      </c>
      <c r="U323" s="32">
        <v>-328497.27027323103</v>
      </c>
      <c r="V323" s="32">
        <v>0</v>
      </c>
      <c r="W323" s="32">
        <v>119.542607121115</v>
      </c>
      <c r="X323" s="33">
        <v>620216.33446763805</v>
      </c>
      <c r="AB323" s="28">
        <f t="shared" si="8"/>
        <v>-328377.72766610992</v>
      </c>
    </row>
    <row r="324" spans="8:28" x14ac:dyDescent="0.35">
      <c r="H324">
        <v>317</v>
      </c>
      <c r="I324">
        <f t="shared" si="9"/>
        <v>106</v>
      </c>
      <c r="J324" s="37">
        <v>0</v>
      </c>
      <c r="K324" s="32">
        <v>3197.4261234924702</v>
      </c>
      <c r="L324" s="32">
        <v>4458.8984358504304</v>
      </c>
      <c r="M324" s="32">
        <v>318120.50205628201</v>
      </c>
      <c r="N324" s="32">
        <v>0</v>
      </c>
      <c r="O324" s="32">
        <v>126.031729329005</v>
      </c>
      <c r="P324" s="32">
        <v>604952.30077922496</v>
      </c>
      <c r="Q324" s="32">
        <v>22499954.8661636</v>
      </c>
      <c r="R324" s="32">
        <v>22181054.1496897</v>
      </c>
      <c r="S324" s="32">
        <v>0</v>
      </c>
      <c r="T324" s="32">
        <v>0</v>
      </c>
      <c r="U324" s="32">
        <v>-325902.85834495397</v>
      </c>
      <c r="V324" s="32">
        <v>0</v>
      </c>
      <c r="W324" s="32">
        <v>118.244576101425</v>
      </c>
      <c r="X324" s="33">
        <v>604952.30077922496</v>
      </c>
      <c r="AB324" s="28">
        <f t="shared" si="8"/>
        <v>-325784.61376885255</v>
      </c>
    </row>
    <row r="325" spans="8:28" x14ac:dyDescent="0.35">
      <c r="H325">
        <v>318</v>
      </c>
      <c r="I325">
        <f t="shared" si="9"/>
        <v>106</v>
      </c>
      <c r="J325" s="37">
        <v>0</v>
      </c>
      <c r="K325" s="32">
        <v>3141.7383846308899</v>
      </c>
      <c r="L325" s="32">
        <v>4349.2389992066501</v>
      </c>
      <c r="M325" s="32">
        <v>315726.62335851602</v>
      </c>
      <c r="N325" s="32">
        <v>0</v>
      </c>
      <c r="O325" s="32">
        <v>122.896082714462</v>
      </c>
      <c r="P325" s="32">
        <v>589901.19702941796</v>
      </c>
      <c r="Q325" s="32">
        <v>22247347.130353801</v>
      </c>
      <c r="R325" s="32">
        <v>21932200.393924199</v>
      </c>
      <c r="S325" s="32">
        <v>0</v>
      </c>
      <c r="T325" s="32">
        <v>0</v>
      </c>
      <c r="U325" s="32">
        <v>-323340.49682506802</v>
      </c>
      <c r="V325" s="32">
        <v>0</v>
      </c>
      <c r="W325" s="32">
        <v>116.959364028332</v>
      </c>
      <c r="X325" s="33">
        <v>589901.19702941796</v>
      </c>
      <c r="AB325" s="28">
        <f t="shared" si="8"/>
        <v>-323223.53746103967</v>
      </c>
    </row>
    <row r="326" spans="8:28" x14ac:dyDescent="0.35">
      <c r="H326">
        <v>319</v>
      </c>
      <c r="I326">
        <f t="shared" si="9"/>
        <v>107</v>
      </c>
      <c r="J326" s="37">
        <v>0</v>
      </c>
      <c r="K326" s="32">
        <v>3087.0229729910702</v>
      </c>
      <c r="L326" s="32">
        <v>4242.1695114677595</v>
      </c>
      <c r="M326" s="32">
        <v>313360.63922988297</v>
      </c>
      <c r="N326" s="32">
        <v>0</v>
      </c>
      <c r="O326" s="32">
        <v>119.803909775113</v>
      </c>
      <c r="P326" s="32">
        <v>575058.76692054304</v>
      </c>
      <c r="Q326" s="32">
        <v>21996505.1333404</v>
      </c>
      <c r="R326" s="32">
        <v>21685083.032371402</v>
      </c>
      <c r="S326" s="32">
        <v>0</v>
      </c>
      <c r="T326" s="32">
        <v>0</v>
      </c>
      <c r="U326" s="32">
        <v>-320809.63562411699</v>
      </c>
      <c r="V326" s="32">
        <v>0</v>
      </c>
      <c r="W326" s="32">
        <v>115.68649732800699</v>
      </c>
      <c r="X326" s="33">
        <v>575058.76692054304</v>
      </c>
      <c r="AB326" s="28">
        <f t="shared" si="8"/>
        <v>-320693.949126789</v>
      </c>
    </row>
    <row r="327" spans="8:28" x14ac:dyDescent="0.35">
      <c r="H327">
        <v>320</v>
      </c>
      <c r="I327">
        <f t="shared" si="9"/>
        <v>107</v>
      </c>
      <c r="J327" s="37">
        <v>0</v>
      </c>
      <c r="K327" s="32">
        <v>3033.2578874287001</v>
      </c>
      <c r="L327" s="32">
        <v>4137.6154592374696</v>
      </c>
      <c r="M327" s="32">
        <v>311022.109124312</v>
      </c>
      <c r="N327" s="32">
        <v>0</v>
      </c>
      <c r="O327" s="32">
        <v>116.75434744290401</v>
      </c>
      <c r="P327" s="32">
        <v>560420.86772593902</v>
      </c>
      <c r="Q327" s="32">
        <v>21747412.526130099</v>
      </c>
      <c r="R327" s="32">
        <v>21439686.0075747</v>
      </c>
      <c r="S327" s="32">
        <v>0</v>
      </c>
      <c r="T327" s="32">
        <v>0</v>
      </c>
      <c r="U327" s="32">
        <v>-318309.73681842099</v>
      </c>
      <c r="V327" s="32">
        <v>0</v>
      </c>
      <c r="W327" s="32">
        <v>114.425512851051</v>
      </c>
      <c r="X327" s="33">
        <v>560420.86772593902</v>
      </c>
      <c r="AB327" s="28">
        <f t="shared" si="8"/>
        <v>-318195.31130556995</v>
      </c>
    </row>
    <row r="328" spans="8:28" x14ac:dyDescent="0.35">
      <c r="H328">
        <v>321</v>
      </c>
      <c r="I328">
        <f t="shared" si="9"/>
        <v>107</v>
      </c>
      <c r="J328" s="37">
        <v>0</v>
      </c>
      <c r="K328" s="32">
        <v>2980.4217370864699</v>
      </c>
      <c r="L328" s="32">
        <v>4035.5047980811601</v>
      </c>
      <c r="M328" s="32">
        <v>308710.601233011</v>
      </c>
      <c r="N328" s="32">
        <v>0</v>
      </c>
      <c r="O328" s="32">
        <v>113.746555558827</v>
      </c>
      <c r="P328" s="32">
        <v>545983.46668236796</v>
      </c>
      <c r="Q328" s="32">
        <v>21500033.7224604</v>
      </c>
      <c r="R328" s="32">
        <v>21195974.347323898</v>
      </c>
      <c r="S328" s="32">
        <v>0</v>
      </c>
      <c r="T328" s="32">
        <v>0</v>
      </c>
      <c r="U328" s="32">
        <v>-315840.27432373702</v>
      </c>
      <c r="V328" s="32">
        <v>0</v>
      </c>
      <c r="W328" s="32">
        <v>113.17595753549401</v>
      </c>
      <c r="X328" s="33">
        <v>545983.46668236796</v>
      </c>
      <c r="AB328" s="28">
        <f t="shared" si="8"/>
        <v>-315727.09836620151</v>
      </c>
    </row>
    <row r="329" spans="8:28" x14ac:dyDescent="0.35">
      <c r="H329">
        <v>322</v>
      </c>
      <c r="I329">
        <f t="shared" si="9"/>
        <v>108</v>
      </c>
      <c r="J329" s="37">
        <v>0</v>
      </c>
      <c r="K329" s="32">
        <v>2928.4937218251798</v>
      </c>
      <c r="L329" s="32">
        <v>3935.7678626765501</v>
      </c>
      <c r="M329" s="32">
        <v>306425.69227838702</v>
      </c>
      <c r="N329" s="32">
        <v>0</v>
      </c>
      <c r="O329" s="32">
        <v>110.77971614799</v>
      </c>
      <c r="P329" s="32">
        <v>531742.63751035102</v>
      </c>
      <c r="Q329" s="32">
        <v>21254349.671992399</v>
      </c>
      <c r="R329" s="32">
        <v>20953929.3372191</v>
      </c>
      <c r="S329" s="32">
        <v>0</v>
      </c>
      <c r="T329" s="32">
        <v>0</v>
      </c>
      <c r="U329" s="32">
        <v>-313400.73357903602</v>
      </c>
      <c r="V329" s="32">
        <v>0</v>
      </c>
      <c r="W329" s="32">
        <v>111.93738808014901</v>
      </c>
      <c r="X329" s="33">
        <v>531742.63751035102</v>
      </c>
      <c r="AB329" s="28">
        <f t="shared" si="8"/>
        <v>-313288.79619095585</v>
      </c>
    </row>
    <row r="330" spans="8:28" x14ac:dyDescent="0.35">
      <c r="H330">
        <v>323</v>
      </c>
      <c r="I330">
        <f t="shared" si="9"/>
        <v>108</v>
      </c>
      <c r="J330" s="37">
        <v>0</v>
      </c>
      <c r="K330" s="32">
        <v>2877.4536133506399</v>
      </c>
      <c r="L330" s="32">
        <v>3838.3372804553901</v>
      </c>
      <c r="M330" s="32">
        <v>304166.96731351002</v>
      </c>
      <c r="N330" s="32">
        <v>0</v>
      </c>
      <c r="O330" s="32">
        <v>107.853032720321</v>
      </c>
      <c r="P330" s="32">
        <v>517694.55705753999</v>
      </c>
      <c r="Q330" s="32">
        <v>21010380.556817301</v>
      </c>
      <c r="R330" s="32">
        <v>20713570.5059173</v>
      </c>
      <c r="S330" s="32">
        <v>0</v>
      </c>
      <c r="T330" s="32">
        <v>0</v>
      </c>
      <c r="U330" s="32">
        <v>-310990.61124003702</v>
      </c>
      <c r="V330" s="32">
        <v>0</v>
      </c>
      <c r="W330" s="32">
        <v>110.709370627976</v>
      </c>
      <c r="X330" s="33">
        <v>517694.55705753999</v>
      </c>
      <c r="AB330" s="28">
        <f t="shared" ref="AB330:AB393" si="10">U330+W330</f>
        <v>-310879.90186940902</v>
      </c>
    </row>
    <row r="331" spans="8:28" x14ac:dyDescent="0.35">
      <c r="H331">
        <v>324</v>
      </c>
      <c r="I331">
        <f t="shared" si="9"/>
        <v>108</v>
      </c>
      <c r="J331" s="37">
        <v>0</v>
      </c>
      <c r="K331" s="32">
        <v>2817.2945689944499</v>
      </c>
      <c r="L331" s="32">
        <v>3728.2481101795602</v>
      </c>
      <c r="M331" s="32">
        <v>301928.88454443298</v>
      </c>
      <c r="N331" s="32">
        <v>0</v>
      </c>
      <c r="O331" s="32">
        <v>104.100310098737</v>
      </c>
      <c r="P331" s="32">
        <v>499681.48847393802</v>
      </c>
      <c r="Q331" s="32">
        <v>20764928.294775099</v>
      </c>
      <c r="R331" s="32">
        <v>20471692.755961601</v>
      </c>
      <c r="S331" s="32">
        <v>0</v>
      </c>
      <c r="T331" s="32">
        <v>0</v>
      </c>
      <c r="U331" s="32">
        <v>-308578.52753370599</v>
      </c>
      <c r="V331" s="32">
        <v>0</v>
      </c>
      <c r="W331" s="32">
        <v>272.36142369258602</v>
      </c>
      <c r="X331" s="33">
        <v>499681.48847393802</v>
      </c>
      <c r="AB331" s="28">
        <f t="shared" si="10"/>
        <v>-308306.16611001338</v>
      </c>
    </row>
    <row r="332" spans="8:28" x14ac:dyDescent="0.35">
      <c r="H332">
        <v>325</v>
      </c>
      <c r="I332">
        <f t="shared" ref="I332:I395" si="11">I329+1</f>
        <v>109</v>
      </c>
      <c r="J332" s="37">
        <v>0</v>
      </c>
      <c r="K332" s="32">
        <v>2804.18119541944</v>
      </c>
      <c r="L332" s="32">
        <v>4247.5194643077402</v>
      </c>
      <c r="M332" s="32">
        <v>299823.135077479</v>
      </c>
      <c r="N332" s="32">
        <v>0</v>
      </c>
      <c r="O332" s="32">
        <v>103.794442396684</v>
      </c>
      <c r="P332" s="32">
        <v>498213.32350408297</v>
      </c>
      <c r="Q332" s="32">
        <v>20529480.447595399</v>
      </c>
      <c r="R332" s="32">
        <v>20239814.322873801</v>
      </c>
      <c r="S332" s="32">
        <v>0</v>
      </c>
      <c r="T332" s="32">
        <v>0</v>
      </c>
      <c r="U332" s="32">
        <v>-306978.63017960201</v>
      </c>
      <c r="V332" s="32">
        <v>0</v>
      </c>
      <c r="W332" s="32">
        <v>965.23114045441196</v>
      </c>
      <c r="X332" s="33">
        <v>498213.32350408297</v>
      </c>
      <c r="AB332" s="28">
        <f t="shared" si="10"/>
        <v>-306013.3990391476</v>
      </c>
    </row>
    <row r="333" spans="8:28" x14ac:dyDescent="0.35">
      <c r="H333">
        <v>326</v>
      </c>
      <c r="I333">
        <f t="shared" si="11"/>
        <v>109</v>
      </c>
      <c r="J333" s="37">
        <v>0</v>
      </c>
      <c r="K333" s="32">
        <v>2721.27786430078</v>
      </c>
      <c r="L333" s="32">
        <v>4150.1485678274803</v>
      </c>
      <c r="M333" s="32">
        <v>297313.88263832702</v>
      </c>
      <c r="N333" s="32">
        <v>0</v>
      </c>
      <c r="O333" s="32">
        <v>102.091082073278</v>
      </c>
      <c r="P333" s="32">
        <v>490037.19395173498</v>
      </c>
      <c r="Q333" s="32">
        <v>20289124.398183201</v>
      </c>
      <c r="R333" s="32">
        <v>20002995.481865499</v>
      </c>
      <c r="S333" s="32">
        <v>0</v>
      </c>
      <c r="T333" s="32">
        <v>0</v>
      </c>
      <c r="U333" s="32">
        <v>-304287.40015252802</v>
      </c>
      <c r="V333" s="32">
        <v>0</v>
      </c>
      <c r="W333" s="32">
        <v>101.438484665929</v>
      </c>
      <c r="X333" s="33">
        <v>490037.19395173498</v>
      </c>
      <c r="AB333" s="28">
        <f t="shared" si="10"/>
        <v>-304185.96166786208</v>
      </c>
    </row>
    <row r="334" spans="8:28" x14ac:dyDescent="0.35">
      <c r="H334">
        <v>327</v>
      </c>
      <c r="I334">
        <f t="shared" si="11"/>
        <v>109</v>
      </c>
      <c r="J334" s="37">
        <v>0</v>
      </c>
      <c r="K334" s="32">
        <v>2747.2298762035198</v>
      </c>
      <c r="L334" s="32">
        <v>4055.3697341089701</v>
      </c>
      <c r="M334" s="32">
        <v>294836.417250422</v>
      </c>
      <c r="N334" s="32">
        <v>0</v>
      </c>
      <c r="O334" s="32">
        <v>100.40737807539099</v>
      </c>
      <c r="P334" s="32">
        <v>481955.41476187599</v>
      </c>
      <c r="Q334" s="32">
        <v>20050634.890259601</v>
      </c>
      <c r="R334" s="32">
        <v>19768011.598480601</v>
      </c>
      <c r="S334" s="32">
        <v>0</v>
      </c>
      <c r="T334" s="32">
        <v>0</v>
      </c>
      <c r="U334" s="32">
        <v>-301739.42423881002</v>
      </c>
      <c r="V334" s="32">
        <v>0</v>
      </c>
      <c r="W334" s="32">
        <v>101.636721102686</v>
      </c>
      <c r="X334" s="33">
        <v>481955.41476187599</v>
      </c>
      <c r="AB334" s="28">
        <f t="shared" si="10"/>
        <v>-301637.78751770733</v>
      </c>
    </row>
    <row r="335" spans="8:28" x14ac:dyDescent="0.35">
      <c r="H335">
        <v>328</v>
      </c>
      <c r="I335">
        <f t="shared" si="11"/>
        <v>110</v>
      </c>
      <c r="J335" s="37">
        <v>0</v>
      </c>
      <c r="K335" s="32">
        <v>2702.6059139899899</v>
      </c>
      <c r="L335" s="32">
        <v>3962.8269090799899</v>
      </c>
      <c r="M335" s="32">
        <v>292390.06816528097</v>
      </c>
      <c r="N335" s="32">
        <v>0</v>
      </c>
      <c r="O335" s="32">
        <v>98.757467691921207</v>
      </c>
      <c r="P335" s="32">
        <v>474035.84492122201</v>
      </c>
      <c r="Q335" s="32">
        <v>19814053.142341599</v>
      </c>
      <c r="R335" s="32">
        <v>19534904.423562001</v>
      </c>
      <c r="S335" s="32">
        <v>0</v>
      </c>
      <c r="T335" s="32">
        <v>0</v>
      </c>
      <c r="U335" s="32">
        <v>-299154.25845604303</v>
      </c>
      <c r="V335" s="32">
        <v>0</v>
      </c>
      <c r="W335" s="32">
        <v>100.69313629960401</v>
      </c>
      <c r="X335" s="33">
        <v>474035.84492122201</v>
      </c>
      <c r="AB335" s="28">
        <f t="shared" si="10"/>
        <v>-299053.56531974341</v>
      </c>
    </row>
    <row r="336" spans="8:28" x14ac:dyDescent="0.35">
      <c r="H336">
        <v>329</v>
      </c>
      <c r="I336">
        <f t="shared" si="11"/>
        <v>110</v>
      </c>
      <c r="J336" s="37">
        <v>0</v>
      </c>
      <c r="K336" s="32">
        <v>2658.8763485509899</v>
      </c>
      <c r="L336" s="32">
        <v>3872.7926296467699</v>
      </c>
      <c r="M336" s="32">
        <v>289974.44071969</v>
      </c>
      <c r="N336" s="32">
        <v>0</v>
      </c>
      <c r="O336" s="32">
        <v>97.140516986897396</v>
      </c>
      <c r="P336" s="32">
        <v>466274.48153710703</v>
      </c>
      <c r="Q336" s="32">
        <v>19579348.973054402</v>
      </c>
      <c r="R336" s="32">
        <v>19303644.297483899</v>
      </c>
      <c r="S336" s="32">
        <v>0</v>
      </c>
      <c r="T336" s="32">
        <v>0</v>
      </c>
      <c r="U336" s="32">
        <v>-296603.25021487498</v>
      </c>
      <c r="V336" s="32">
        <v>0</v>
      </c>
      <c r="W336" s="32">
        <v>99.767744109575304</v>
      </c>
      <c r="X336" s="33">
        <v>466274.48153710703</v>
      </c>
      <c r="AB336" s="28">
        <f t="shared" si="10"/>
        <v>-296503.48247076542</v>
      </c>
    </row>
    <row r="337" spans="8:28" x14ac:dyDescent="0.35">
      <c r="H337">
        <v>330</v>
      </c>
      <c r="I337">
        <f t="shared" si="11"/>
        <v>110</v>
      </c>
      <c r="J337" s="37">
        <v>0</v>
      </c>
      <c r="K337" s="32">
        <v>2616.0190602320599</v>
      </c>
      <c r="L337" s="32">
        <v>3785.1877748131701</v>
      </c>
      <c r="M337" s="32">
        <v>287589.01470720302</v>
      </c>
      <c r="N337" s="32">
        <v>0</v>
      </c>
      <c r="O337" s="32">
        <v>95.555716725189797</v>
      </c>
      <c r="P337" s="32">
        <v>458667.44028091099</v>
      </c>
      <c r="Q337" s="32">
        <v>19346492.771514099</v>
      </c>
      <c r="R337" s="32">
        <v>19074202.1207905</v>
      </c>
      <c r="S337" s="32">
        <v>0</v>
      </c>
      <c r="T337" s="32">
        <v>0</v>
      </c>
      <c r="U337" s="32">
        <v>-294085.77725897398</v>
      </c>
      <c r="V337" s="32">
        <v>0</v>
      </c>
      <c r="W337" s="32">
        <v>98.860094260975799</v>
      </c>
      <c r="X337" s="33">
        <v>458667.44028091099</v>
      </c>
      <c r="AB337" s="28">
        <f t="shared" si="10"/>
        <v>-293986.91716471303</v>
      </c>
    </row>
    <row r="338" spans="8:28" x14ac:dyDescent="0.35">
      <c r="H338">
        <v>331</v>
      </c>
      <c r="I338">
        <f t="shared" si="11"/>
        <v>111</v>
      </c>
      <c r="J338" s="37">
        <v>0</v>
      </c>
      <c r="K338" s="32">
        <v>2574.0125852325</v>
      </c>
      <c r="L338" s="32">
        <v>3699.9360389848298</v>
      </c>
      <c r="M338" s="32">
        <v>285233.28098856501</v>
      </c>
      <c r="N338" s="32">
        <v>0</v>
      </c>
      <c r="O338" s="32">
        <v>94.002281528214297</v>
      </c>
      <c r="P338" s="32">
        <v>451210.95133542898</v>
      </c>
      <c r="Q338" s="32">
        <v>19115455.483467702</v>
      </c>
      <c r="R338" s="32">
        <v>18846578.856259301</v>
      </c>
      <c r="S338" s="32">
        <v>0</v>
      </c>
      <c r="T338" s="32">
        <v>0</v>
      </c>
      <c r="U338" s="32">
        <v>-291601.23189431097</v>
      </c>
      <c r="V338" s="32">
        <v>0</v>
      </c>
      <c r="W338" s="32">
        <v>97.969749624654298</v>
      </c>
      <c r="X338" s="33">
        <v>451210.95133542898</v>
      </c>
      <c r="AB338" s="28">
        <f t="shared" si="10"/>
        <v>-291503.2621446863</v>
      </c>
    </row>
    <row r="339" spans="8:28" x14ac:dyDescent="0.35">
      <c r="H339">
        <v>332</v>
      </c>
      <c r="I339">
        <f t="shared" si="11"/>
        <v>111</v>
      </c>
      <c r="J339" s="37">
        <v>0</v>
      </c>
      <c r="K339" s="32">
        <v>2532.8360931820098</v>
      </c>
      <c r="L339" s="32">
        <v>3616.9638222337899</v>
      </c>
      <c r="M339" s="32">
        <v>282906.74121142202</v>
      </c>
      <c r="N339" s="32">
        <v>0</v>
      </c>
      <c r="O339" s="32">
        <v>92.479449061714107</v>
      </c>
      <c r="P339" s="32">
        <v>443901.35549622797</v>
      </c>
      <c r="Q339" s="32">
        <v>18886208.5978342</v>
      </c>
      <c r="R339" s="32">
        <v>18620717.934570398</v>
      </c>
      <c r="S339" s="32">
        <v>0</v>
      </c>
      <c r="T339" s="32">
        <v>0</v>
      </c>
      <c r="U339" s="32">
        <v>-289149.02057589899</v>
      </c>
      <c r="V339" s="32">
        <v>0</v>
      </c>
      <c r="W339" s="32">
        <v>97.096285788641396</v>
      </c>
      <c r="X339" s="33">
        <v>443901.35549622797</v>
      </c>
      <c r="AB339" s="28">
        <f t="shared" si="10"/>
        <v>-289051.92429011036</v>
      </c>
    </row>
    <row r="340" spans="8:28" x14ac:dyDescent="0.35">
      <c r="H340">
        <v>333</v>
      </c>
      <c r="I340">
        <f t="shared" si="11"/>
        <v>111</v>
      </c>
      <c r="J340" s="37">
        <v>0</v>
      </c>
      <c r="K340" s="32">
        <v>2492.4693655698402</v>
      </c>
      <c r="L340" s="32">
        <v>3536.2001251380202</v>
      </c>
      <c r="M340" s="32">
        <v>280608.90753813501</v>
      </c>
      <c r="N340" s="32">
        <v>0</v>
      </c>
      <c r="O340" s="32">
        <v>90.986479254304598</v>
      </c>
      <c r="P340" s="32">
        <v>436735.10042066203</v>
      </c>
      <c r="Q340" s="32">
        <v>18658724.133633699</v>
      </c>
      <c r="R340" s="32">
        <v>18396590.522111099</v>
      </c>
      <c r="S340" s="32">
        <v>0</v>
      </c>
      <c r="T340" s="32">
        <v>0</v>
      </c>
      <c r="U340" s="32">
        <v>-286728.56350809702</v>
      </c>
      <c r="V340" s="32">
        <v>0</v>
      </c>
      <c r="W340" s="32">
        <v>96.239290647592696</v>
      </c>
      <c r="X340" s="33">
        <v>436735.10042066203</v>
      </c>
      <c r="AB340" s="28">
        <f t="shared" si="10"/>
        <v>-286632.32421744941</v>
      </c>
    </row>
    <row r="341" spans="8:28" x14ac:dyDescent="0.35">
      <c r="H341">
        <v>334</v>
      </c>
      <c r="I341">
        <f t="shared" si="11"/>
        <v>112</v>
      </c>
      <c r="J341" s="37">
        <v>0</v>
      </c>
      <c r="K341" s="32">
        <v>2452.89277499127</v>
      </c>
      <c r="L341" s="32">
        <v>3457.5764479951499</v>
      </c>
      <c r="M341" s="32">
        <v>278339.30238144402</v>
      </c>
      <c r="N341" s="32">
        <v>0</v>
      </c>
      <c r="O341" s="32">
        <v>89.522653545523298</v>
      </c>
      <c r="P341" s="32">
        <v>429708.73701851198</v>
      </c>
      <c r="Q341" s="32">
        <v>18432974.6272908</v>
      </c>
      <c r="R341" s="32">
        <v>18174169.630769402</v>
      </c>
      <c r="S341" s="32">
        <v>0</v>
      </c>
      <c r="T341" s="32">
        <v>0</v>
      </c>
      <c r="U341" s="32">
        <v>-284339.294257976</v>
      </c>
      <c r="V341" s="32">
        <v>0</v>
      </c>
      <c r="W341" s="32">
        <v>95.398364006422099</v>
      </c>
      <c r="X341" s="33">
        <v>429708.73701851198</v>
      </c>
      <c r="AB341" s="28">
        <f t="shared" si="10"/>
        <v>-284243.89589396957</v>
      </c>
    </row>
    <row r="342" spans="8:28" x14ac:dyDescent="0.35">
      <c r="H342">
        <v>335</v>
      </c>
      <c r="I342">
        <f t="shared" si="11"/>
        <v>112</v>
      </c>
      <c r="J342" s="37">
        <v>0</v>
      </c>
      <c r="K342" s="32">
        <v>2414.0872651781001</v>
      </c>
      <c r="L342" s="32">
        <v>3381.0266942193998</v>
      </c>
      <c r="M342" s="32">
        <v>276097.45814772701</v>
      </c>
      <c r="N342" s="32">
        <v>0</v>
      </c>
      <c r="O342" s="32">
        <v>88.087274162179696</v>
      </c>
      <c r="P342" s="32">
        <v>422818.91597846302</v>
      </c>
      <c r="Q342" s="32">
        <v>18208950.566725701</v>
      </c>
      <c r="R342" s="32">
        <v>17953445.792399101</v>
      </c>
      <c r="S342" s="32">
        <v>0</v>
      </c>
      <c r="T342" s="32">
        <v>0</v>
      </c>
      <c r="U342" s="32">
        <v>-281980.65938128601</v>
      </c>
      <c r="V342" s="32">
        <v>0</v>
      </c>
      <c r="W342" s="32">
        <v>94.573117197619595</v>
      </c>
      <c r="X342" s="33">
        <v>422818.91597846302</v>
      </c>
      <c r="AB342" s="28">
        <f t="shared" si="10"/>
        <v>-281886.0862640884</v>
      </c>
    </row>
    <row r="343" spans="8:28" x14ac:dyDescent="0.35">
      <c r="H343">
        <v>336</v>
      </c>
      <c r="I343">
        <f t="shared" si="11"/>
        <v>112</v>
      </c>
      <c r="J343" s="37">
        <v>0</v>
      </c>
      <c r="K343" s="32">
        <v>2367.7574899931001</v>
      </c>
      <c r="L343" s="32">
        <v>3293.6457618725999</v>
      </c>
      <c r="M343" s="32">
        <v>273878.50674819603</v>
      </c>
      <c r="N343" s="32">
        <v>0</v>
      </c>
      <c r="O343" s="32">
        <v>86.0260858946708</v>
      </c>
      <c r="P343" s="32">
        <v>412925.21229441999</v>
      </c>
      <c r="Q343" s="32">
        <v>17984187.884316999</v>
      </c>
      <c r="R343" s="32">
        <v>17731844.2163768</v>
      </c>
      <c r="S343" s="32">
        <v>0</v>
      </c>
      <c r="T343" s="32">
        <v>0</v>
      </c>
      <c r="U343" s="32">
        <v>-279625.93608595699</v>
      </c>
      <c r="V343" s="32">
        <v>0</v>
      </c>
      <c r="W343" s="32">
        <v>132.878978955176</v>
      </c>
      <c r="X343" s="33">
        <v>412925.21229441999</v>
      </c>
      <c r="AB343" s="28">
        <f t="shared" si="10"/>
        <v>-279493.05710700183</v>
      </c>
    </row>
    <row r="344" spans="8:28" x14ac:dyDescent="0.35">
      <c r="H344">
        <v>337</v>
      </c>
      <c r="I344">
        <f t="shared" si="11"/>
        <v>113</v>
      </c>
      <c r="J344" s="37">
        <v>0</v>
      </c>
      <c r="K344" s="32">
        <v>2355.3894970421102</v>
      </c>
      <c r="L344" s="32">
        <v>3732.0813215104799</v>
      </c>
      <c r="M344" s="32">
        <v>271773.89116181002</v>
      </c>
      <c r="N344" s="32">
        <v>0</v>
      </c>
      <c r="O344" s="32">
        <v>85.706824759889898</v>
      </c>
      <c r="P344" s="32">
        <v>411392.75884747098</v>
      </c>
      <c r="Q344" s="32">
        <v>17765834.016623601</v>
      </c>
      <c r="R344" s="32">
        <v>17516774.378722601</v>
      </c>
      <c r="S344" s="32">
        <v>0</v>
      </c>
      <c r="T344" s="32">
        <v>0</v>
      </c>
      <c r="U344" s="32">
        <v>-277947.06880512199</v>
      </c>
      <c r="V344" s="32">
        <v>0</v>
      </c>
      <c r="W344" s="32">
        <v>797.62403195229797</v>
      </c>
      <c r="X344" s="33">
        <v>411392.75884747098</v>
      </c>
      <c r="AB344" s="28">
        <f t="shared" si="10"/>
        <v>-277149.4447731697</v>
      </c>
    </row>
    <row r="345" spans="8:28" x14ac:dyDescent="0.35">
      <c r="H345">
        <v>338</v>
      </c>
      <c r="I345">
        <f t="shared" si="11"/>
        <v>113</v>
      </c>
      <c r="J345" s="37">
        <v>0</v>
      </c>
      <c r="K345" s="32">
        <v>2284.6662900582901</v>
      </c>
      <c r="L345" s="32">
        <v>3645.3801089912299</v>
      </c>
      <c r="M345" s="32">
        <v>269276.699987314</v>
      </c>
      <c r="N345" s="32">
        <v>0</v>
      </c>
      <c r="O345" s="32">
        <v>84.240021385753295</v>
      </c>
      <c r="P345" s="32">
        <v>404352.10265161598</v>
      </c>
      <c r="Q345" s="32">
        <v>17543839.972866599</v>
      </c>
      <c r="R345" s="32">
        <v>17298032.089803599</v>
      </c>
      <c r="S345" s="32">
        <v>0</v>
      </c>
      <c r="T345" s="32">
        <v>0</v>
      </c>
      <c r="U345" s="32">
        <v>-275290.98640774901</v>
      </c>
      <c r="V345" s="32">
        <v>0</v>
      </c>
      <c r="W345" s="32">
        <v>86.949030940195598</v>
      </c>
      <c r="X345" s="33">
        <v>404352.10265161598</v>
      </c>
      <c r="AB345" s="28">
        <f t="shared" si="10"/>
        <v>-275204.03737680882</v>
      </c>
    </row>
    <row r="346" spans="8:28" x14ac:dyDescent="0.35">
      <c r="H346">
        <v>339</v>
      </c>
      <c r="I346">
        <f t="shared" si="11"/>
        <v>113</v>
      </c>
      <c r="J346" s="37">
        <v>0</v>
      </c>
      <c r="K346" s="32">
        <v>2304.0439245699599</v>
      </c>
      <c r="L346" s="32">
        <v>3560.9949406744199</v>
      </c>
      <c r="M346" s="32">
        <v>266812.76968641201</v>
      </c>
      <c r="N346" s="32">
        <v>0</v>
      </c>
      <c r="O346" s="32">
        <v>82.791429147595906</v>
      </c>
      <c r="P346" s="32">
        <v>397398.85990846</v>
      </c>
      <c r="Q346" s="32">
        <v>17323772.472446501</v>
      </c>
      <c r="R346" s="32">
        <v>17081184.678014401</v>
      </c>
      <c r="S346" s="32">
        <v>0</v>
      </c>
      <c r="T346" s="32">
        <v>0</v>
      </c>
      <c r="U346" s="32">
        <v>-272760.59998080402</v>
      </c>
      <c r="V346" s="32">
        <v>0</v>
      </c>
      <c r="W346" s="32">
        <v>87.034900476654101</v>
      </c>
      <c r="X346" s="33">
        <v>397398.85990846</v>
      </c>
      <c r="AB346" s="28">
        <f t="shared" si="10"/>
        <v>-272673.56508032739</v>
      </c>
    </row>
    <row r="347" spans="8:28" x14ac:dyDescent="0.35">
      <c r="H347">
        <v>340</v>
      </c>
      <c r="I347">
        <f t="shared" si="11"/>
        <v>114</v>
      </c>
      <c r="J347" s="37">
        <v>0</v>
      </c>
      <c r="K347" s="32">
        <v>2264.9685295263298</v>
      </c>
      <c r="L347" s="32">
        <v>3478.6149765929999</v>
      </c>
      <c r="M347" s="32">
        <v>264381.41483449202</v>
      </c>
      <c r="N347" s="32">
        <v>0</v>
      </c>
      <c r="O347" s="32">
        <v>81.372717106810995</v>
      </c>
      <c r="P347" s="32">
        <v>390589.04211269203</v>
      </c>
      <c r="Q347" s="32">
        <v>17105659.415711001</v>
      </c>
      <c r="R347" s="32">
        <v>16866260.579551399</v>
      </c>
      <c r="S347" s="32">
        <v>0</v>
      </c>
      <c r="T347" s="32">
        <v>0</v>
      </c>
      <c r="U347" s="32">
        <v>-270206.371057718</v>
      </c>
      <c r="V347" s="32">
        <v>0</v>
      </c>
      <c r="W347" s="32">
        <v>86.175016033430396</v>
      </c>
      <c r="X347" s="33">
        <v>390589.04211269203</v>
      </c>
      <c r="AB347" s="28">
        <f t="shared" si="10"/>
        <v>-270120.1960416846</v>
      </c>
    </row>
    <row r="348" spans="8:28" x14ac:dyDescent="0.35">
      <c r="H348">
        <v>341</v>
      </c>
      <c r="I348">
        <f t="shared" si="11"/>
        <v>114</v>
      </c>
      <c r="J348" s="37">
        <v>0</v>
      </c>
      <c r="K348" s="32">
        <v>2226.69813535803</v>
      </c>
      <c r="L348" s="32">
        <v>3398.47841461811</v>
      </c>
      <c r="M348" s="32">
        <v>261982.182252848</v>
      </c>
      <c r="N348" s="32">
        <v>0</v>
      </c>
      <c r="O348" s="32">
        <v>79.983138615414205</v>
      </c>
      <c r="P348" s="32">
        <v>383919.06535398797</v>
      </c>
      <c r="Q348" s="32">
        <v>16889469.6067877</v>
      </c>
      <c r="R348" s="32">
        <v>16653229.1236366</v>
      </c>
      <c r="S348" s="32">
        <v>0</v>
      </c>
      <c r="T348" s="32">
        <v>0</v>
      </c>
      <c r="U348" s="32">
        <v>-267687.34194144001</v>
      </c>
      <c r="V348" s="32">
        <v>0</v>
      </c>
      <c r="W348" s="32">
        <v>85.331488513837996</v>
      </c>
      <c r="X348" s="33">
        <v>383919.06535398797</v>
      </c>
      <c r="AB348" s="28">
        <f t="shared" si="10"/>
        <v>-267602.01045292616</v>
      </c>
    </row>
    <row r="349" spans="8:28" x14ac:dyDescent="0.35">
      <c r="H349">
        <v>342</v>
      </c>
      <c r="I349">
        <f t="shared" si="11"/>
        <v>114</v>
      </c>
      <c r="J349" s="37">
        <v>0</v>
      </c>
      <c r="K349" s="32">
        <v>2189.21258079279</v>
      </c>
      <c r="L349" s="32">
        <v>3320.5143863614398</v>
      </c>
      <c r="M349" s="32">
        <v>259614.51565606199</v>
      </c>
      <c r="N349" s="32">
        <v>0</v>
      </c>
      <c r="O349" s="32">
        <v>78.621969239093502</v>
      </c>
      <c r="P349" s="32">
        <v>377385.45234764903</v>
      </c>
      <c r="Q349" s="32">
        <v>16675172.444705401</v>
      </c>
      <c r="R349" s="32">
        <v>16442060.223901199</v>
      </c>
      <c r="S349" s="32">
        <v>0</v>
      </c>
      <c r="T349" s="32">
        <v>0</v>
      </c>
      <c r="U349" s="32">
        <v>-265202.86459245498</v>
      </c>
      <c r="V349" s="32">
        <v>0</v>
      </c>
      <c r="W349" s="32">
        <v>84.503912566975501</v>
      </c>
      <c r="X349" s="33">
        <v>377385.45234764903</v>
      </c>
      <c r="AB349" s="28">
        <f t="shared" si="10"/>
        <v>-265118.36067988799</v>
      </c>
    </row>
    <row r="350" spans="8:28" x14ac:dyDescent="0.35">
      <c r="H350">
        <v>343</v>
      </c>
      <c r="I350">
        <f t="shared" si="11"/>
        <v>115</v>
      </c>
      <c r="J350" s="37">
        <v>0</v>
      </c>
      <c r="K350" s="32">
        <v>2152.4923052006802</v>
      </c>
      <c r="L350" s="32">
        <v>3244.6545559584001</v>
      </c>
      <c r="M350" s="32">
        <v>257277.870662425</v>
      </c>
      <c r="N350" s="32">
        <v>0</v>
      </c>
      <c r="O350" s="32">
        <v>77.288505994618205</v>
      </c>
      <c r="P350" s="32">
        <v>370984.82877416798</v>
      </c>
      <c r="Q350" s="32">
        <v>16462737.909101401</v>
      </c>
      <c r="R350" s="32">
        <v>16232724.364345999</v>
      </c>
      <c r="S350" s="32">
        <v>0</v>
      </c>
      <c r="T350" s="32">
        <v>0</v>
      </c>
      <c r="U350" s="32">
        <v>-262752.30602957797</v>
      </c>
      <c r="V350" s="32">
        <v>0</v>
      </c>
      <c r="W350" s="32">
        <v>83.691894814459303</v>
      </c>
      <c r="X350" s="33">
        <v>370984.82877416798</v>
      </c>
      <c r="AB350" s="28">
        <f t="shared" si="10"/>
        <v>-262668.61413476354</v>
      </c>
    </row>
    <row r="351" spans="8:28" x14ac:dyDescent="0.35">
      <c r="H351">
        <v>344</v>
      </c>
      <c r="I351">
        <f t="shared" si="11"/>
        <v>115</v>
      </c>
      <c r="J351" s="37">
        <v>0</v>
      </c>
      <c r="K351" s="32">
        <v>2116.5183279641901</v>
      </c>
      <c r="L351" s="32">
        <v>3170.8330203331502</v>
      </c>
      <c r="M351" s="32">
        <v>254971.71449255</v>
      </c>
      <c r="N351" s="32">
        <v>0</v>
      </c>
      <c r="O351" s="32">
        <v>75.982066616495402</v>
      </c>
      <c r="P351" s="32">
        <v>364713.91975917801</v>
      </c>
      <c r="Q351" s="32">
        <v>16252136.5463358</v>
      </c>
      <c r="R351" s="32">
        <v>16025192.5857046</v>
      </c>
      <c r="S351" s="32">
        <v>0</v>
      </c>
      <c r="T351" s="32">
        <v>0</v>
      </c>
      <c r="U351" s="32">
        <v>-260335.04790746301</v>
      </c>
      <c r="V351" s="32">
        <v>0</v>
      </c>
      <c r="W351" s="32">
        <v>82.895053453579905</v>
      </c>
      <c r="X351" s="33">
        <v>364713.91975917801</v>
      </c>
      <c r="AB351" s="28">
        <f t="shared" si="10"/>
        <v>-260252.15285400944</v>
      </c>
    </row>
    <row r="352" spans="8:28" x14ac:dyDescent="0.35">
      <c r="H352">
        <v>345</v>
      </c>
      <c r="I352">
        <f t="shared" si="11"/>
        <v>115</v>
      </c>
      <c r="J352" s="37">
        <v>0</v>
      </c>
      <c r="K352" s="32">
        <v>2081.2722286397898</v>
      </c>
      <c r="L352" s="32">
        <v>3098.9862136945599</v>
      </c>
      <c r="M352" s="32">
        <v>252695.52567671199</v>
      </c>
      <c r="N352" s="32">
        <v>0</v>
      </c>
      <c r="O352" s="32">
        <v>74.701988851653297</v>
      </c>
      <c r="P352" s="32">
        <v>358569.54648793599</v>
      </c>
      <c r="Q352" s="32">
        <v>16043339.4560015</v>
      </c>
      <c r="R352" s="32">
        <v>15819436.4721931</v>
      </c>
      <c r="S352" s="32">
        <v>0</v>
      </c>
      <c r="T352" s="32">
        <v>0</v>
      </c>
      <c r="U352" s="32">
        <v>-257950.486107898</v>
      </c>
      <c r="V352" s="32">
        <v>0</v>
      </c>
      <c r="W352" s="32">
        <v>82.113017874680096</v>
      </c>
      <c r="X352" s="33">
        <v>358569.54648793599</v>
      </c>
      <c r="AB352" s="28">
        <f t="shared" si="10"/>
        <v>-257868.37309002332</v>
      </c>
    </row>
    <row r="353" spans="8:28" x14ac:dyDescent="0.35">
      <c r="H353">
        <v>346</v>
      </c>
      <c r="I353">
        <f t="shared" si="11"/>
        <v>116</v>
      </c>
      <c r="J353" s="37">
        <v>0</v>
      </c>
      <c r="K353" s="32">
        <v>2046.73612787824</v>
      </c>
      <c r="L353" s="32">
        <v>3029.0528160736499</v>
      </c>
      <c r="M353" s="32">
        <v>250448.79377063399</v>
      </c>
      <c r="N353" s="32">
        <v>0</v>
      </c>
      <c r="O353" s="32">
        <v>73.447629780987498</v>
      </c>
      <c r="P353" s="32">
        <v>352548.62294874003</v>
      </c>
      <c r="Q353" s="32">
        <v>15836318.277815901</v>
      </c>
      <c r="R353" s="32">
        <v>15615428.1386359</v>
      </c>
      <c r="S353" s="32">
        <v>0</v>
      </c>
      <c r="T353" s="32">
        <v>0</v>
      </c>
      <c r="U353" s="32">
        <v>-255598.030344367</v>
      </c>
      <c r="V353" s="32">
        <v>0</v>
      </c>
      <c r="W353" s="32">
        <v>81.345428292224398</v>
      </c>
      <c r="X353" s="33">
        <v>352548.62294874003</v>
      </c>
      <c r="AB353" s="28">
        <f t="shared" si="10"/>
        <v>-255516.68491607477</v>
      </c>
    </row>
    <row r="354" spans="8:28" x14ac:dyDescent="0.35">
      <c r="H354">
        <v>347</v>
      </c>
      <c r="I354">
        <f t="shared" si="11"/>
        <v>116</v>
      </c>
      <c r="J354" s="37">
        <v>0</v>
      </c>
      <c r="K354" s="32">
        <v>2012.8926690717601</v>
      </c>
      <c r="L354" s="32">
        <v>2960.9736657211201</v>
      </c>
      <c r="M354" s="32">
        <v>248231.01907944601</v>
      </c>
      <c r="N354" s="32">
        <v>0</v>
      </c>
      <c r="O354" s="32">
        <v>72.2183651666559</v>
      </c>
      <c r="P354" s="32">
        <v>346648.15279994899</v>
      </c>
      <c r="Q354" s="32">
        <v>15631124.605792601</v>
      </c>
      <c r="R354" s="32">
        <v>15413212.716058601</v>
      </c>
      <c r="S354" s="32">
        <v>0</v>
      </c>
      <c r="T354" s="32">
        <v>0</v>
      </c>
      <c r="U354" s="32">
        <v>-253277.103779406</v>
      </c>
      <c r="V354" s="32">
        <v>0</v>
      </c>
      <c r="W354" s="32">
        <v>80.591935389034504</v>
      </c>
      <c r="X354" s="33">
        <v>346648.15279994899</v>
      </c>
      <c r="AB354" s="28">
        <f t="shared" si="10"/>
        <v>-253196.51184401696</v>
      </c>
    </row>
    <row r="355" spans="8:28" x14ac:dyDescent="0.35">
      <c r="H355">
        <v>348</v>
      </c>
      <c r="I355">
        <f t="shared" si="11"/>
        <v>116</v>
      </c>
      <c r="J355" s="37">
        <v>0</v>
      </c>
      <c r="K355" s="32">
        <v>1972.7692980649499</v>
      </c>
      <c r="L355" s="32">
        <v>2883.4482245803802</v>
      </c>
      <c r="M355" s="32">
        <v>246037.964507814</v>
      </c>
      <c r="N355" s="32">
        <v>0</v>
      </c>
      <c r="O355" s="32">
        <v>70.482817303484694</v>
      </c>
      <c r="P355" s="32">
        <v>338317.52305672702</v>
      </c>
      <c r="Q355" s="32">
        <v>15425590.356088599</v>
      </c>
      <c r="R355" s="32">
        <v>15210547.159196099</v>
      </c>
      <c r="S355" s="32">
        <v>0</v>
      </c>
      <c r="T355" s="32">
        <v>0</v>
      </c>
      <c r="U355" s="32">
        <v>-250964.664847762</v>
      </c>
      <c r="V355" s="32">
        <v>0</v>
      </c>
      <c r="W355" s="32">
        <v>111.379360306336</v>
      </c>
      <c r="X355" s="33">
        <v>338317.52305672702</v>
      </c>
      <c r="AB355" s="28">
        <f t="shared" si="10"/>
        <v>-250853.28548745567</v>
      </c>
    </row>
    <row r="356" spans="8:28" x14ac:dyDescent="0.35">
      <c r="H356">
        <v>349</v>
      </c>
      <c r="I356">
        <f t="shared" si="11"/>
        <v>117</v>
      </c>
      <c r="J356" s="37">
        <v>0</v>
      </c>
      <c r="K356" s="32">
        <v>1961.2482455072</v>
      </c>
      <c r="L356" s="32">
        <v>3185.4599179597099</v>
      </c>
      <c r="M356" s="32">
        <v>243946.87747832001</v>
      </c>
      <c r="N356" s="32">
        <v>0</v>
      </c>
      <c r="O356" s="32">
        <v>70.177354378216904</v>
      </c>
      <c r="P356" s="32">
        <v>336851.30101544101</v>
      </c>
      <c r="Q356" s="32">
        <v>15226309.548813401</v>
      </c>
      <c r="R356" s="32">
        <v>15014221.5974882</v>
      </c>
      <c r="S356" s="32">
        <v>0</v>
      </c>
      <c r="T356" s="32">
        <v>0</v>
      </c>
      <c r="U356" s="32">
        <v>-249163.76299616499</v>
      </c>
      <c r="V356" s="32">
        <v>0</v>
      </c>
      <c r="W356" s="32">
        <v>652.69358996745996</v>
      </c>
      <c r="X356" s="33">
        <v>336851.30101544101</v>
      </c>
      <c r="AB356" s="28">
        <f t="shared" si="10"/>
        <v>-248511.06940619752</v>
      </c>
    </row>
    <row r="357" spans="8:28" x14ac:dyDescent="0.35">
      <c r="H357">
        <v>350</v>
      </c>
      <c r="I357">
        <f t="shared" si="11"/>
        <v>117</v>
      </c>
      <c r="J357" s="37">
        <v>0</v>
      </c>
      <c r="K357" s="32">
        <v>1901.7358240357401</v>
      </c>
      <c r="L357" s="32">
        <v>3110.5131829728698</v>
      </c>
      <c r="M357" s="32">
        <v>241566.67287167301</v>
      </c>
      <c r="N357" s="32">
        <v>0</v>
      </c>
      <c r="O357" s="32">
        <v>68.937635240870307</v>
      </c>
      <c r="P357" s="32">
        <v>330900.64915617701</v>
      </c>
      <c r="Q357" s="32">
        <v>15024412.4593125</v>
      </c>
      <c r="R357" s="32">
        <v>14815235.7171134</v>
      </c>
      <c r="S357" s="32">
        <v>0</v>
      </c>
      <c r="T357" s="32">
        <v>0</v>
      </c>
      <c r="U357" s="32">
        <v>-246647.859513923</v>
      </c>
      <c r="V357" s="32">
        <v>0</v>
      </c>
      <c r="W357" s="32">
        <v>73.162711571712805</v>
      </c>
      <c r="X357" s="33">
        <v>330900.64915617701</v>
      </c>
      <c r="AB357" s="28">
        <f t="shared" si="10"/>
        <v>-246574.6968023513</v>
      </c>
    </row>
    <row r="358" spans="8:28" x14ac:dyDescent="0.35">
      <c r="H358">
        <v>351</v>
      </c>
      <c r="I358">
        <f t="shared" si="11"/>
        <v>117</v>
      </c>
      <c r="J358" s="37">
        <v>0</v>
      </c>
      <c r="K358" s="32">
        <v>1916.14945792767</v>
      </c>
      <c r="L358" s="32">
        <v>3037.5905826875401</v>
      </c>
      <c r="M358" s="32">
        <v>239219.350139574</v>
      </c>
      <c r="N358" s="32">
        <v>0</v>
      </c>
      <c r="O358" s="32">
        <v>67.7141386150589</v>
      </c>
      <c r="P358" s="32">
        <v>325027.865352283</v>
      </c>
      <c r="Q358" s="32">
        <v>14824429.5884351</v>
      </c>
      <c r="R358" s="32">
        <v>14618148.7180866</v>
      </c>
      <c r="S358" s="32">
        <v>0</v>
      </c>
      <c r="T358" s="32">
        <v>0</v>
      </c>
      <c r="U358" s="32">
        <v>-244240.804318804</v>
      </c>
      <c r="V358" s="32">
        <v>0</v>
      </c>
      <c r="W358" s="32">
        <v>73.181276306841198</v>
      </c>
      <c r="X358" s="33">
        <v>325027.865352283</v>
      </c>
      <c r="AB358" s="28">
        <f t="shared" si="10"/>
        <v>-244167.62304249717</v>
      </c>
    </row>
    <row r="359" spans="8:28" x14ac:dyDescent="0.35">
      <c r="H359">
        <v>352</v>
      </c>
      <c r="I359">
        <f t="shared" si="11"/>
        <v>118</v>
      </c>
      <c r="J359" s="37">
        <v>0</v>
      </c>
      <c r="K359" s="32">
        <v>1882.56936368071</v>
      </c>
      <c r="L359" s="32">
        <v>2966.4237951794198</v>
      </c>
      <c r="M359" s="32">
        <v>236904.231422821</v>
      </c>
      <c r="N359" s="32">
        <v>0</v>
      </c>
      <c r="O359" s="32">
        <v>66.516416798760005</v>
      </c>
      <c r="P359" s="32">
        <v>319278.80063404801</v>
      </c>
      <c r="Q359" s="32">
        <v>14626335.099171801</v>
      </c>
      <c r="R359" s="32">
        <v>14422922.0217625</v>
      </c>
      <c r="S359" s="32">
        <v>0</v>
      </c>
      <c r="T359" s="32">
        <v>0</v>
      </c>
      <c r="U359" s="32">
        <v>-241819.74099848</v>
      </c>
      <c r="V359" s="32">
        <v>0</v>
      </c>
      <c r="W359" s="32">
        <v>72.423386433663595</v>
      </c>
      <c r="X359" s="33">
        <v>319278.80063404801</v>
      </c>
      <c r="AB359" s="28">
        <f t="shared" si="10"/>
        <v>-241747.31761204635</v>
      </c>
    </row>
    <row r="360" spans="8:28" x14ac:dyDescent="0.35">
      <c r="H360">
        <v>353</v>
      </c>
      <c r="I360">
        <f t="shared" si="11"/>
        <v>118</v>
      </c>
      <c r="J360" s="37">
        <v>0</v>
      </c>
      <c r="K360" s="32">
        <v>1849.6960240611199</v>
      </c>
      <c r="L360" s="32">
        <v>2897.2156214752799</v>
      </c>
      <c r="M360" s="32">
        <v>234620.83526568901</v>
      </c>
      <c r="N360" s="32">
        <v>0</v>
      </c>
      <c r="O360" s="32">
        <v>65.343816679972804</v>
      </c>
      <c r="P360" s="32">
        <v>313650.320063869</v>
      </c>
      <c r="Q360" s="32">
        <v>14430098.3353738</v>
      </c>
      <c r="R360" s="32">
        <v>14229523.9969659</v>
      </c>
      <c r="S360" s="32">
        <v>0</v>
      </c>
      <c r="T360" s="32">
        <v>0</v>
      </c>
      <c r="U360" s="32">
        <v>-239433.090727906</v>
      </c>
      <c r="V360" s="32">
        <v>0</v>
      </c>
      <c r="W360" s="32">
        <v>71.679954343753494</v>
      </c>
      <c r="X360" s="33">
        <v>313650.320063869</v>
      </c>
      <c r="AB360" s="28">
        <f t="shared" si="10"/>
        <v>-239361.41077356224</v>
      </c>
    </row>
    <row r="361" spans="8:28" x14ac:dyDescent="0.35">
      <c r="H361">
        <v>354</v>
      </c>
      <c r="I361">
        <f t="shared" si="11"/>
        <v>118</v>
      </c>
      <c r="J361" s="37">
        <v>0</v>
      </c>
      <c r="K361" s="32">
        <v>1817.5114855065301</v>
      </c>
      <c r="L361" s="32">
        <v>2829.9036039688699</v>
      </c>
      <c r="M361" s="32">
        <v>232368.59591630599</v>
      </c>
      <c r="N361" s="32">
        <v>0</v>
      </c>
      <c r="O361" s="32">
        <v>64.1957047829533</v>
      </c>
      <c r="P361" s="32">
        <v>308139.38295817602</v>
      </c>
      <c r="Q361" s="32">
        <v>14235689.238481101</v>
      </c>
      <c r="R361" s="32">
        <v>14037925.0835595</v>
      </c>
      <c r="S361" s="32">
        <v>0</v>
      </c>
      <c r="T361" s="32">
        <v>0</v>
      </c>
      <c r="U361" s="32">
        <v>-237080.206710564</v>
      </c>
      <c r="V361" s="32">
        <v>0</v>
      </c>
      <c r="W361" s="32">
        <v>70.950617694574603</v>
      </c>
      <c r="X361" s="33">
        <v>308139.38295817602</v>
      </c>
      <c r="AB361" s="28">
        <f t="shared" si="10"/>
        <v>-237009.25609286941</v>
      </c>
    </row>
    <row r="362" spans="8:28" x14ac:dyDescent="0.35">
      <c r="H362">
        <v>355</v>
      </c>
      <c r="I362">
        <f t="shared" si="11"/>
        <v>119</v>
      </c>
      <c r="J362" s="37">
        <v>0</v>
      </c>
      <c r="K362" s="32">
        <v>1785.9983351083799</v>
      </c>
      <c r="L362" s="32">
        <v>2764.4275344652801</v>
      </c>
      <c r="M362" s="32">
        <v>230146.96001756599</v>
      </c>
      <c r="N362" s="32">
        <v>0</v>
      </c>
      <c r="O362" s="32">
        <v>63.071466588391999</v>
      </c>
      <c r="P362" s="32">
        <v>302743.03962428198</v>
      </c>
      <c r="Q362" s="32">
        <v>14043078.333027501</v>
      </c>
      <c r="R362" s="32">
        <v>13848096.2943078</v>
      </c>
      <c r="S362" s="32">
        <v>0</v>
      </c>
      <c r="T362" s="32">
        <v>0</v>
      </c>
      <c r="U362" s="32">
        <v>-234760.45735372801</v>
      </c>
      <c r="V362" s="32">
        <v>0</v>
      </c>
      <c r="W362" s="32">
        <v>70.235024923506103</v>
      </c>
      <c r="X362" s="33">
        <v>302743.03962428198</v>
      </c>
      <c r="AB362" s="28">
        <f t="shared" si="10"/>
        <v>-234690.22232880449</v>
      </c>
    </row>
    <row r="363" spans="8:28" x14ac:dyDescent="0.35">
      <c r="H363">
        <v>356</v>
      </c>
      <c r="I363">
        <f t="shared" si="11"/>
        <v>119</v>
      </c>
      <c r="J363" s="37">
        <v>0</v>
      </c>
      <c r="K363" s="32">
        <v>1755.13968188237</v>
      </c>
      <c r="L363" s="32">
        <v>2700.7293650997899</v>
      </c>
      <c r="M363" s="32">
        <v>227955.386288646</v>
      </c>
      <c r="N363" s="32">
        <v>0</v>
      </c>
      <c r="O363" s="32">
        <v>61.9705058798287</v>
      </c>
      <c r="P363" s="32">
        <v>297458.42822317802</v>
      </c>
      <c r="Q363" s="32">
        <v>13852236.7125581</v>
      </c>
      <c r="R363" s="32">
        <v>13660009.201045901</v>
      </c>
      <c r="S363" s="32">
        <v>0</v>
      </c>
      <c r="T363" s="32">
        <v>0</v>
      </c>
      <c r="U363" s="32">
        <v>-232473.22584150801</v>
      </c>
      <c r="V363" s="32">
        <v>0</v>
      </c>
      <c r="W363" s="32">
        <v>69.5328348891979</v>
      </c>
      <c r="X363" s="33">
        <v>297458.42822317802</v>
      </c>
      <c r="AB363" s="28">
        <f t="shared" si="10"/>
        <v>-232403.69300661882</v>
      </c>
    </row>
    <row r="364" spans="8:28" x14ac:dyDescent="0.35">
      <c r="H364">
        <v>357</v>
      </c>
      <c r="I364">
        <f t="shared" si="11"/>
        <v>119</v>
      </c>
      <c r="J364" s="37">
        <v>0</v>
      </c>
      <c r="K364" s="32">
        <v>1724.91913876227</v>
      </c>
      <c r="L364" s="32">
        <v>2638.75312305026</v>
      </c>
      <c r="M364" s="32">
        <v>225793.34521576899</v>
      </c>
      <c r="N364" s="32">
        <v>0</v>
      </c>
      <c r="O364" s="32">
        <v>60.892244115208001</v>
      </c>
      <c r="P364" s="32">
        <v>292282.77175299899</v>
      </c>
      <c r="Q364" s="32">
        <v>13663136.025948299</v>
      </c>
      <c r="R364" s="32">
        <v>13473635.9212425</v>
      </c>
      <c r="S364" s="32">
        <v>0</v>
      </c>
      <c r="T364" s="32">
        <v>0</v>
      </c>
      <c r="U364" s="32">
        <v>-230217.90972169701</v>
      </c>
      <c r="V364" s="32">
        <v>0</v>
      </c>
      <c r="W364" s="32">
        <v>68.843716525822899</v>
      </c>
      <c r="X364" s="33">
        <v>292282.77175299899</v>
      </c>
      <c r="AB364" s="28">
        <f t="shared" si="10"/>
        <v>-230149.06600517119</v>
      </c>
    </row>
    <row r="365" spans="8:28" x14ac:dyDescent="0.35">
      <c r="H365">
        <v>358</v>
      </c>
      <c r="I365">
        <f t="shared" si="11"/>
        <v>120</v>
      </c>
      <c r="J365" s="37">
        <v>0</v>
      </c>
      <c r="K365" s="32">
        <v>1695.3208052867301</v>
      </c>
      <c r="L365" s="32">
        <v>2578.4448288716098</v>
      </c>
      <c r="M365" s="32">
        <v>223660.31875193201</v>
      </c>
      <c r="N365" s="32">
        <v>0</v>
      </c>
      <c r="O365" s="32">
        <v>59.8361198225236</v>
      </c>
      <c r="P365" s="32">
        <v>287213.375148113</v>
      </c>
      <c r="Q365" s="32">
        <v>13475748.464109199</v>
      </c>
      <c r="R365" s="32">
        <v>13288949.104943</v>
      </c>
      <c r="S365" s="32">
        <v>0</v>
      </c>
      <c r="T365" s="32">
        <v>0</v>
      </c>
      <c r="U365" s="32">
        <v>-227993.920505913</v>
      </c>
      <c r="V365" s="32">
        <v>0</v>
      </c>
      <c r="W365" s="32">
        <v>68.167348509727503</v>
      </c>
      <c r="X365" s="33">
        <v>287213.375148113</v>
      </c>
      <c r="AB365" s="28">
        <f t="shared" si="10"/>
        <v>-227925.75315740326</v>
      </c>
    </row>
    <row r="366" spans="8:28" x14ac:dyDescent="0.35">
      <c r="H366">
        <v>359</v>
      </c>
      <c r="I366">
        <f t="shared" si="11"/>
        <v>120</v>
      </c>
      <c r="J366" s="37">
        <v>0</v>
      </c>
      <c r="K366" s="32">
        <v>1666.32925095009</v>
      </c>
      <c r="L366" s="32">
        <v>2519.7524182903799</v>
      </c>
      <c r="M366" s="32">
        <v>221555.80002530801</v>
      </c>
      <c r="N366" s="32">
        <v>0</v>
      </c>
      <c r="O366" s="32">
        <v>58.801588018549097</v>
      </c>
      <c r="P366" s="32">
        <v>282247.622489036</v>
      </c>
      <c r="Q366" s="32">
        <v>13290046.7470681</v>
      </c>
      <c r="R366" s="32">
        <v>13105921.9220801</v>
      </c>
      <c r="S366" s="32">
        <v>0</v>
      </c>
      <c r="T366" s="32">
        <v>0</v>
      </c>
      <c r="U366" s="32">
        <v>-225800.68328256701</v>
      </c>
      <c r="V366" s="32">
        <v>0</v>
      </c>
      <c r="W366" s="32">
        <v>67.5034189380181</v>
      </c>
      <c r="X366" s="33">
        <v>282247.622489036</v>
      </c>
      <c r="AB366" s="28">
        <f t="shared" si="10"/>
        <v>-225733.17986362899</v>
      </c>
    </row>
    <row r="367" spans="8:28" x14ac:dyDescent="0.35">
      <c r="H367">
        <v>360</v>
      </c>
      <c r="I367">
        <f t="shared" si="11"/>
        <v>120</v>
      </c>
      <c r="J367" s="37">
        <v>0</v>
      </c>
      <c r="K367" s="32">
        <v>1632.1538239246099</v>
      </c>
      <c r="L367" s="32">
        <v>2453.0963044350101</v>
      </c>
      <c r="M367" s="32">
        <v>219476.14270481901</v>
      </c>
      <c r="N367" s="32">
        <v>0</v>
      </c>
      <c r="O367" s="32">
        <v>57.359959781099001</v>
      </c>
      <c r="P367" s="32">
        <v>275327.80694927502</v>
      </c>
      <c r="Q367" s="32">
        <v>13104235.546344601</v>
      </c>
      <c r="R367" s="32">
        <v>12922663.019742001</v>
      </c>
      <c r="S367" s="32">
        <v>0</v>
      </c>
      <c r="T367" s="32">
        <v>0</v>
      </c>
      <c r="U367" s="32">
        <v>-223618.75279296</v>
      </c>
      <c r="V367" s="32">
        <v>0</v>
      </c>
      <c r="W367" s="32">
        <v>92.081650116219805</v>
      </c>
      <c r="X367" s="33">
        <v>275327.80694927502</v>
      </c>
      <c r="AB367" s="28">
        <f t="shared" si="10"/>
        <v>-223526.67114284378</v>
      </c>
    </row>
    <row r="368" spans="8:28" x14ac:dyDescent="0.35">
      <c r="H368">
        <v>361</v>
      </c>
      <c r="I368">
        <f t="shared" si="11"/>
        <v>121</v>
      </c>
      <c r="J368" s="37">
        <v>0</v>
      </c>
      <c r="K368" s="32">
        <v>1621.6607427715201</v>
      </c>
      <c r="L368" s="32">
        <v>2812.19207224</v>
      </c>
      <c r="M368" s="32">
        <v>217491.481667746</v>
      </c>
      <c r="N368" s="32">
        <v>0</v>
      </c>
      <c r="O368" s="32">
        <v>57.049829506069898</v>
      </c>
      <c r="P368" s="32">
        <v>273839.18162913597</v>
      </c>
      <c r="Q368" s="32">
        <v>12923188.0403769</v>
      </c>
      <c r="R368" s="32">
        <v>12744264.7890615</v>
      </c>
      <c r="S368" s="32">
        <v>0</v>
      </c>
      <c r="T368" s="32">
        <v>0</v>
      </c>
      <c r="U368" s="32">
        <v>-221982.38431226401</v>
      </c>
      <c r="V368" s="32">
        <v>0</v>
      </c>
      <c r="W368" s="32">
        <v>531.73429013963198</v>
      </c>
      <c r="X368" s="33">
        <v>273839.18162913597</v>
      </c>
      <c r="AB368" s="28">
        <f t="shared" si="10"/>
        <v>-221450.65002212438</v>
      </c>
    </row>
    <row r="369" spans="8:28" x14ac:dyDescent="0.35">
      <c r="H369">
        <v>362</v>
      </c>
      <c r="I369">
        <f t="shared" si="11"/>
        <v>121</v>
      </c>
      <c r="J369" s="37">
        <v>0</v>
      </c>
      <c r="K369" s="32">
        <v>1571.2268504091701</v>
      </c>
      <c r="L369" s="32">
        <v>2743.7272939007498</v>
      </c>
      <c r="M369" s="32">
        <v>215141.750207084</v>
      </c>
      <c r="N369" s="32">
        <v>0</v>
      </c>
      <c r="O369" s="32">
        <v>55.985623981823501</v>
      </c>
      <c r="P369" s="32">
        <v>268730.99511275301</v>
      </c>
      <c r="Q369" s="32">
        <v>12740382.9268378</v>
      </c>
      <c r="R369" s="32">
        <v>12564078.6579221</v>
      </c>
      <c r="S369" s="32">
        <v>0</v>
      </c>
      <c r="T369" s="32">
        <v>0</v>
      </c>
      <c r="U369" s="32">
        <v>-219512.68997537601</v>
      </c>
      <c r="V369" s="32">
        <v>0</v>
      </c>
      <c r="W369" s="32">
        <v>62.444120462646602</v>
      </c>
      <c r="X369" s="33">
        <v>268730.99511275301</v>
      </c>
      <c r="AB369" s="28">
        <f t="shared" si="10"/>
        <v>-219450.24585491337</v>
      </c>
    </row>
    <row r="370" spans="8:28" x14ac:dyDescent="0.35">
      <c r="H370">
        <v>363</v>
      </c>
      <c r="I370">
        <f t="shared" si="11"/>
        <v>121</v>
      </c>
      <c r="J370" s="37">
        <v>0</v>
      </c>
      <c r="K370" s="32">
        <v>1581.00863395138</v>
      </c>
      <c r="L370" s="32">
        <v>2677.1606076542598</v>
      </c>
      <c r="M370" s="32">
        <v>212826.97435702599</v>
      </c>
      <c r="N370" s="32">
        <v>0</v>
      </c>
      <c r="O370" s="32">
        <v>54.936818966728303</v>
      </c>
      <c r="P370" s="32">
        <v>263696.73104029603</v>
      </c>
      <c r="Q370" s="32">
        <v>12559482.9295027</v>
      </c>
      <c r="R370" s="32">
        <v>12385767.912481001</v>
      </c>
      <c r="S370" s="32">
        <v>0</v>
      </c>
      <c r="T370" s="32">
        <v>0</v>
      </c>
      <c r="U370" s="32">
        <v>-217140.08041759901</v>
      </c>
      <c r="V370" s="32">
        <v>0</v>
      </c>
      <c r="W370" s="32">
        <v>62.366123278005801</v>
      </c>
      <c r="X370" s="33">
        <v>263696.73104029603</v>
      </c>
      <c r="AB370" s="28">
        <f t="shared" si="10"/>
        <v>-217077.71429432099</v>
      </c>
    </row>
    <row r="371" spans="8:28" x14ac:dyDescent="0.35">
      <c r="H371">
        <v>364</v>
      </c>
      <c r="I371">
        <f t="shared" si="11"/>
        <v>122</v>
      </c>
      <c r="J371" s="37">
        <v>0</v>
      </c>
      <c r="K371" s="32">
        <v>1551.7239751530601</v>
      </c>
      <c r="L371" s="32">
        <v>2612.25950861616</v>
      </c>
      <c r="M371" s="32">
        <v>210546.4198453</v>
      </c>
      <c r="N371" s="32">
        <v>0</v>
      </c>
      <c r="O371" s="32">
        <v>53.911130543892</v>
      </c>
      <c r="P371" s="32">
        <v>258773.42661068201</v>
      </c>
      <c r="Q371" s="32">
        <v>12380494.968032001</v>
      </c>
      <c r="R371" s="32">
        <v>12209340.0087195</v>
      </c>
      <c r="S371" s="32">
        <v>0</v>
      </c>
      <c r="T371" s="32">
        <v>0</v>
      </c>
      <c r="U371" s="32">
        <v>-214764.314459613</v>
      </c>
      <c r="V371" s="32">
        <v>0</v>
      </c>
      <c r="W371" s="32">
        <v>61.656827327357298</v>
      </c>
      <c r="X371" s="33">
        <v>258773.42661068201</v>
      </c>
      <c r="AB371" s="28">
        <f t="shared" si="10"/>
        <v>-214702.65763228564</v>
      </c>
    </row>
    <row r="372" spans="8:28" x14ac:dyDescent="0.35">
      <c r="H372">
        <v>365</v>
      </c>
      <c r="I372">
        <f t="shared" si="11"/>
        <v>122</v>
      </c>
      <c r="J372" s="37">
        <v>0</v>
      </c>
      <c r="K372" s="32">
        <v>1523.0842593622599</v>
      </c>
      <c r="L372" s="32">
        <v>2549.19531567484</v>
      </c>
      <c r="M372" s="32">
        <v>208299.51660878799</v>
      </c>
      <c r="N372" s="32">
        <v>0</v>
      </c>
      <c r="O372" s="32">
        <v>52.907951955296603</v>
      </c>
      <c r="P372" s="32">
        <v>253958.169385424</v>
      </c>
      <c r="Q372" s="32">
        <v>12203386.5987725</v>
      </c>
      <c r="R372" s="32">
        <v>12034763.0277205</v>
      </c>
      <c r="S372" s="32">
        <v>0</v>
      </c>
      <c r="T372" s="32">
        <v>0</v>
      </c>
      <c r="U372" s="32">
        <v>-212424.70413577999</v>
      </c>
      <c r="V372" s="32">
        <v>0</v>
      </c>
      <c r="W372" s="32">
        <v>60.961404247992299</v>
      </c>
      <c r="X372" s="33">
        <v>253958.169385424</v>
      </c>
      <c r="AB372" s="28">
        <f t="shared" si="10"/>
        <v>-212363.74273153199</v>
      </c>
    </row>
    <row r="373" spans="8:28" x14ac:dyDescent="0.35">
      <c r="H373">
        <v>366</v>
      </c>
      <c r="I373">
        <f t="shared" si="11"/>
        <v>122</v>
      </c>
      <c r="J373" s="37">
        <v>0</v>
      </c>
      <c r="K373" s="32">
        <v>1495.07251695626</v>
      </c>
      <c r="L373" s="32">
        <v>2487.90818898519</v>
      </c>
      <c r="M373" s="32">
        <v>206085.62905907299</v>
      </c>
      <c r="N373" s="32">
        <v>0</v>
      </c>
      <c r="O373" s="32">
        <v>51.926695161822003</v>
      </c>
      <c r="P373" s="32">
        <v>249248.13677674599</v>
      </c>
      <c r="Q373" s="32">
        <v>12028126.040564399</v>
      </c>
      <c r="R373" s="32">
        <v>11862005.701771799</v>
      </c>
      <c r="S373" s="32">
        <v>0</v>
      </c>
      <c r="T373" s="32">
        <v>0</v>
      </c>
      <c r="U373" s="32">
        <v>-210120.53646017599</v>
      </c>
      <c r="V373" s="32">
        <v>0</v>
      </c>
      <c r="W373" s="32">
        <v>60.279499730428697</v>
      </c>
      <c r="X373" s="33">
        <v>249248.13677674599</v>
      </c>
      <c r="AB373" s="28">
        <f t="shared" si="10"/>
        <v>-210060.25696044558</v>
      </c>
    </row>
    <row r="374" spans="8:28" x14ac:dyDescent="0.35">
      <c r="H374">
        <v>367</v>
      </c>
      <c r="I374">
        <f t="shared" si="11"/>
        <v>123</v>
      </c>
      <c r="J374" s="37">
        <v>0</v>
      </c>
      <c r="K374" s="32">
        <v>1467.67230275323</v>
      </c>
      <c r="L374" s="32">
        <v>2428.34047480247</v>
      </c>
      <c r="M374" s="32">
        <v>203904.13613388999</v>
      </c>
      <c r="N374" s="32">
        <v>0</v>
      </c>
      <c r="O374" s="32">
        <v>50.966790183988799</v>
      </c>
      <c r="P374" s="32">
        <v>244640.59288314599</v>
      </c>
      <c r="Q374" s="32">
        <v>11854706.3122775</v>
      </c>
      <c r="R374" s="32">
        <v>11691053.4232499</v>
      </c>
      <c r="S374" s="32">
        <v>0</v>
      </c>
      <c r="T374" s="32">
        <v>0</v>
      </c>
      <c r="U374" s="32">
        <v>-207851.11570162899</v>
      </c>
      <c r="V374" s="32">
        <v>0</v>
      </c>
      <c r="W374" s="32">
        <v>59.610770092214501</v>
      </c>
      <c r="X374" s="33">
        <v>244640.59288314599</v>
      </c>
      <c r="AB374" s="28">
        <f t="shared" si="10"/>
        <v>-207791.50493153679</v>
      </c>
    </row>
    <row r="375" spans="8:28" x14ac:dyDescent="0.35">
      <c r="H375">
        <v>368</v>
      </c>
      <c r="I375">
        <f t="shared" si="11"/>
        <v>123</v>
      </c>
      <c r="J375" s="37">
        <v>0</v>
      </c>
      <c r="K375" s="32">
        <v>1440.8676775260701</v>
      </c>
      <c r="L375" s="32">
        <v>2370.4366182967501</v>
      </c>
      <c r="M375" s="32">
        <v>201754.430913583</v>
      </c>
      <c r="N375" s="32">
        <v>0</v>
      </c>
      <c r="O375" s="32">
        <v>50.027684468377203</v>
      </c>
      <c r="P375" s="32">
        <v>240132.88544821099</v>
      </c>
      <c r="Q375" s="32">
        <v>11683125.2621326</v>
      </c>
      <c r="R375" s="32">
        <v>11521894.9904161</v>
      </c>
      <c r="S375" s="32">
        <v>0</v>
      </c>
      <c r="T375" s="32">
        <v>0</v>
      </c>
      <c r="U375" s="32">
        <v>-205615.76289387399</v>
      </c>
      <c r="V375" s="32">
        <v>0</v>
      </c>
      <c r="W375" s="32">
        <v>58.954881925072698</v>
      </c>
      <c r="X375" s="33">
        <v>240132.88544821099</v>
      </c>
      <c r="AB375" s="28">
        <f t="shared" si="10"/>
        <v>-205556.80801194892</v>
      </c>
    </row>
    <row r="376" spans="8:28" x14ac:dyDescent="0.35">
      <c r="H376">
        <v>369</v>
      </c>
      <c r="I376">
        <f t="shared" si="11"/>
        <v>123</v>
      </c>
      <c r="J376" s="37">
        <v>0</v>
      </c>
      <c r="K376" s="32">
        <v>1414.6431902368199</v>
      </c>
      <c r="L376" s="32">
        <v>2314.1430800809399</v>
      </c>
      <c r="M376" s="32">
        <v>199635.92024884399</v>
      </c>
      <c r="N376" s="32">
        <v>0</v>
      </c>
      <c r="O376" s="32">
        <v>49.108842278645596</v>
      </c>
      <c r="P376" s="32">
        <v>235722.442937499</v>
      </c>
      <c r="Q376" s="32">
        <v>11513299.362713899</v>
      </c>
      <c r="R376" s="32">
        <v>11354465.408623699</v>
      </c>
      <c r="S376" s="32">
        <v>0</v>
      </c>
      <c r="T376" s="32">
        <v>0</v>
      </c>
      <c r="U376" s="32">
        <v>-203413.81536144001</v>
      </c>
      <c r="V376" s="32">
        <v>0</v>
      </c>
      <c r="W376" s="32">
        <v>58.311511754604503</v>
      </c>
      <c r="X376" s="33">
        <v>235722.442937499</v>
      </c>
      <c r="AB376" s="28">
        <f t="shared" si="10"/>
        <v>-203355.5038496854</v>
      </c>
    </row>
    <row r="377" spans="8:28" x14ac:dyDescent="0.35">
      <c r="H377">
        <v>370</v>
      </c>
      <c r="I377">
        <f t="shared" si="11"/>
        <v>124</v>
      </c>
      <c r="J377" s="37">
        <v>0</v>
      </c>
      <c r="K377" s="32">
        <v>1388.9838609614401</v>
      </c>
      <c r="L377" s="32">
        <v>2259.4082562861299</v>
      </c>
      <c r="M377" s="32">
        <v>197548.024399377</v>
      </c>
      <c r="N377" s="32">
        <v>0</v>
      </c>
      <c r="O377" s="32">
        <v>48.209744110119303</v>
      </c>
      <c r="P377" s="32">
        <v>231406.77172857299</v>
      </c>
      <c r="Q377" s="32">
        <v>11345199.3343281</v>
      </c>
      <c r="R377" s="32">
        <v>11188735.865335099</v>
      </c>
      <c r="S377" s="32">
        <v>0</v>
      </c>
      <c r="T377" s="32">
        <v>0</v>
      </c>
      <c r="U377" s="32">
        <v>-201244.62626073501</v>
      </c>
      <c r="V377" s="32">
        <v>0</v>
      </c>
      <c r="W377" s="32">
        <v>57.680345712078598</v>
      </c>
      <c r="X377" s="33">
        <v>231406.77172857299</v>
      </c>
      <c r="AB377" s="28">
        <f t="shared" si="10"/>
        <v>-201186.94591502292</v>
      </c>
    </row>
    <row r="378" spans="8:28" x14ac:dyDescent="0.35">
      <c r="H378">
        <v>371</v>
      </c>
      <c r="I378">
        <f t="shared" si="11"/>
        <v>124</v>
      </c>
      <c r="J378" s="37">
        <v>0</v>
      </c>
      <c r="K378" s="32">
        <v>1363.87516447605</v>
      </c>
      <c r="L378" s="32">
        <v>2206.18240202571</v>
      </c>
      <c r="M378" s="32">
        <v>195490.176683139</v>
      </c>
      <c r="N378" s="32">
        <v>0</v>
      </c>
      <c r="O378" s="32">
        <v>47.329886126965597</v>
      </c>
      <c r="P378" s="32">
        <v>227183.45340943499</v>
      </c>
      <c r="Q378" s="32">
        <v>11178796.4818548</v>
      </c>
      <c r="R378" s="32">
        <v>11024678.1226919</v>
      </c>
      <c r="S378" s="32">
        <v>0</v>
      </c>
      <c r="T378" s="32">
        <v>0</v>
      </c>
      <c r="U378" s="32">
        <v>-199107.56413576801</v>
      </c>
      <c r="V378" s="32">
        <v>0</v>
      </c>
      <c r="W378" s="32">
        <v>57.061079217858598</v>
      </c>
      <c r="X378" s="33">
        <v>227183.45340943499</v>
      </c>
      <c r="AB378" s="28">
        <f t="shared" si="10"/>
        <v>-199050.50305655017</v>
      </c>
    </row>
    <row r="379" spans="8:28" x14ac:dyDescent="0.35">
      <c r="H379">
        <v>372</v>
      </c>
      <c r="I379">
        <f t="shared" si="11"/>
        <v>124</v>
      </c>
      <c r="J379" s="37">
        <v>0</v>
      </c>
      <c r="K379" s="32">
        <v>1334.5267808768201</v>
      </c>
      <c r="L379" s="32">
        <v>2146.0261088657999</v>
      </c>
      <c r="M379" s="32">
        <v>193459.16527136599</v>
      </c>
      <c r="N379" s="32">
        <v>0</v>
      </c>
      <c r="O379" s="32">
        <v>46.127470397752099</v>
      </c>
      <c r="P379" s="32">
        <v>221411.85790921</v>
      </c>
      <c r="Q379" s="32">
        <v>11012424.396218499</v>
      </c>
      <c r="R379" s="32">
        <v>10860626.2192368</v>
      </c>
      <c r="S379" s="32">
        <v>0</v>
      </c>
      <c r="T379" s="32">
        <v>0</v>
      </c>
      <c r="U379" s="32">
        <v>-196985.845631506</v>
      </c>
      <c r="V379" s="32">
        <v>0</v>
      </c>
      <c r="W379" s="32">
        <v>76.396704576882101</v>
      </c>
      <c r="X379" s="33">
        <v>221411.85790921</v>
      </c>
      <c r="AB379" s="28">
        <f t="shared" si="10"/>
        <v>-196909.44892692912</v>
      </c>
    </row>
    <row r="380" spans="8:28" x14ac:dyDescent="0.35">
      <c r="H380">
        <v>373</v>
      </c>
      <c r="I380">
        <f t="shared" si="11"/>
        <v>125</v>
      </c>
      <c r="J380" s="37">
        <v>0</v>
      </c>
      <c r="K380" s="32">
        <v>1324.7922221828201</v>
      </c>
      <c r="L380" s="32">
        <v>2382.8068982790401</v>
      </c>
      <c r="M380" s="32">
        <v>191512.44127630099</v>
      </c>
      <c r="N380" s="32">
        <v>0</v>
      </c>
      <c r="O380" s="32">
        <v>45.839930043829803</v>
      </c>
      <c r="P380" s="32">
        <v>220031.66421038299</v>
      </c>
      <c r="Q380" s="32">
        <v>10850474.9761786</v>
      </c>
      <c r="R380" s="32">
        <v>10700993.3148764</v>
      </c>
      <c r="S380" s="32">
        <v>0</v>
      </c>
      <c r="T380" s="32">
        <v>0</v>
      </c>
      <c r="U380" s="32">
        <v>-195265.880326807</v>
      </c>
      <c r="V380" s="32">
        <v>0</v>
      </c>
      <c r="W380" s="32">
        <v>427.28330384129299</v>
      </c>
      <c r="X380" s="33">
        <v>220031.66421038299</v>
      </c>
      <c r="AB380" s="28">
        <f t="shared" si="10"/>
        <v>-194838.59702296573</v>
      </c>
    </row>
    <row r="381" spans="8:28" x14ac:dyDescent="0.35">
      <c r="H381">
        <v>374</v>
      </c>
      <c r="I381">
        <f t="shared" si="11"/>
        <v>125</v>
      </c>
      <c r="J381" s="37">
        <v>0</v>
      </c>
      <c r="K381" s="32">
        <v>1282.90441628641</v>
      </c>
      <c r="L381" s="32">
        <v>2324.0409506388901</v>
      </c>
      <c r="M381" s="32">
        <v>189293.87256581301</v>
      </c>
      <c r="N381" s="32">
        <v>0</v>
      </c>
      <c r="O381" s="32">
        <v>44.950608922070003</v>
      </c>
      <c r="P381" s="32">
        <v>215762.922825936</v>
      </c>
      <c r="Q381" s="32">
        <v>10687431.913099</v>
      </c>
      <c r="R381" s="32">
        <v>10540238.8627795</v>
      </c>
      <c r="S381" s="32">
        <v>0</v>
      </c>
      <c r="T381" s="32">
        <v>0</v>
      </c>
      <c r="U381" s="32">
        <v>-192945.76854166001</v>
      </c>
      <c r="V381" s="32">
        <v>0</v>
      </c>
      <c r="W381" s="32">
        <v>51.902387835567097</v>
      </c>
      <c r="X381" s="33">
        <v>215762.922825936</v>
      </c>
      <c r="AB381" s="28">
        <f t="shared" si="10"/>
        <v>-192893.86615382443</v>
      </c>
    </row>
    <row r="382" spans="8:28" x14ac:dyDescent="0.35">
      <c r="H382">
        <v>375</v>
      </c>
      <c r="I382">
        <f t="shared" si="11"/>
        <v>125</v>
      </c>
      <c r="J382" s="37">
        <v>0</v>
      </c>
      <c r="K382" s="32">
        <v>1289.4699029892499</v>
      </c>
      <c r="L382" s="32">
        <v>2266.9088946061802</v>
      </c>
      <c r="M382" s="32">
        <v>187109.60576235701</v>
      </c>
      <c r="N382" s="32">
        <v>0</v>
      </c>
      <c r="O382" s="32">
        <v>44.074887390848097</v>
      </c>
      <c r="P382" s="32">
        <v>211559.459476071</v>
      </c>
      <c r="Q382" s="32">
        <v>10526218.746753201</v>
      </c>
      <c r="R382" s="32">
        <v>10381286.916377399</v>
      </c>
      <c r="S382" s="32">
        <v>0</v>
      </c>
      <c r="T382" s="32">
        <v>0</v>
      </c>
      <c r="U382" s="32">
        <v>-190710.059447343</v>
      </c>
      <c r="V382" s="32">
        <v>0</v>
      </c>
      <c r="W382" s="32">
        <v>51.790489242451898</v>
      </c>
      <c r="X382" s="33">
        <v>211559.459476071</v>
      </c>
      <c r="AB382" s="28">
        <f t="shared" si="10"/>
        <v>-190658.26895810055</v>
      </c>
    </row>
    <row r="383" spans="8:28" x14ac:dyDescent="0.35">
      <c r="H383">
        <v>376</v>
      </c>
      <c r="I383">
        <f t="shared" si="11"/>
        <v>126</v>
      </c>
      <c r="J383" s="37">
        <v>0</v>
      </c>
      <c r="K383" s="32">
        <v>1264.60388640206</v>
      </c>
      <c r="L383" s="32">
        <v>2211.2145451935198</v>
      </c>
      <c r="M383" s="32">
        <v>184958.91983620901</v>
      </c>
      <c r="N383" s="32">
        <v>0</v>
      </c>
      <c r="O383" s="32">
        <v>43.218947422809499</v>
      </c>
      <c r="P383" s="32">
        <v>207450.94762948601</v>
      </c>
      <c r="Q383" s="32">
        <v>10366835.4675874</v>
      </c>
      <c r="R383" s="32">
        <v>10224137.968485801</v>
      </c>
      <c r="S383" s="32">
        <v>0</v>
      </c>
      <c r="T383" s="32">
        <v>0</v>
      </c>
      <c r="U383" s="32">
        <v>-188477.95721522701</v>
      </c>
      <c r="V383" s="32">
        <v>0</v>
      </c>
      <c r="W383" s="32">
        <v>51.170671229626301</v>
      </c>
      <c r="X383" s="33">
        <v>207450.94762948601</v>
      </c>
      <c r="AB383" s="28">
        <f t="shared" si="10"/>
        <v>-188426.78654399738</v>
      </c>
    </row>
    <row r="384" spans="8:28" x14ac:dyDescent="0.35">
      <c r="H384">
        <v>377</v>
      </c>
      <c r="I384">
        <f t="shared" si="11"/>
        <v>126</v>
      </c>
      <c r="J384" s="37">
        <v>0</v>
      </c>
      <c r="K384" s="32">
        <v>1240.29924066171</v>
      </c>
      <c r="L384" s="32">
        <v>2157.10234564439</v>
      </c>
      <c r="M384" s="32">
        <v>182841.23036719399</v>
      </c>
      <c r="N384" s="32">
        <v>0</v>
      </c>
      <c r="O384" s="32">
        <v>42.382264354076298</v>
      </c>
      <c r="P384" s="32">
        <v>203434.868899566</v>
      </c>
      <c r="Q384" s="32">
        <v>10209250.4628739</v>
      </c>
      <c r="R384" s="32">
        <v>10068760.897749599</v>
      </c>
      <c r="S384" s="32">
        <v>0</v>
      </c>
      <c r="T384" s="32">
        <v>0</v>
      </c>
      <c r="U384" s="32">
        <v>-186281.01421785401</v>
      </c>
      <c r="V384" s="32">
        <v>0</v>
      </c>
      <c r="W384" s="32">
        <v>50.562889838622901</v>
      </c>
      <c r="X384" s="33">
        <v>203434.868899566</v>
      </c>
      <c r="AB384" s="28">
        <f t="shared" si="10"/>
        <v>-186230.45132801539</v>
      </c>
    </row>
    <row r="385" spans="8:28" x14ac:dyDescent="0.35">
      <c r="H385">
        <v>378</v>
      </c>
      <c r="I385">
        <f t="shared" si="11"/>
        <v>126</v>
      </c>
      <c r="J385" s="37">
        <v>0</v>
      </c>
      <c r="K385" s="32">
        <v>1216.54103655432</v>
      </c>
      <c r="L385" s="32">
        <v>2104.5208171046302</v>
      </c>
      <c r="M385" s="32">
        <v>180755.90165332</v>
      </c>
      <c r="N385" s="32">
        <v>0</v>
      </c>
      <c r="O385" s="32">
        <v>41.564329731980798</v>
      </c>
      <c r="P385" s="32">
        <v>199508.782713508</v>
      </c>
      <c r="Q385" s="32">
        <v>10053432.772518801</v>
      </c>
      <c r="R385" s="32">
        <v>9915125.2247350309</v>
      </c>
      <c r="S385" s="32">
        <v>0</v>
      </c>
      <c r="T385" s="32">
        <v>0</v>
      </c>
      <c r="U385" s="32">
        <v>-184118.527836711</v>
      </c>
      <c r="V385" s="32">
        <v>0</v>
      </c>
      <c r="W385" s="32">
        <v>49.966839485565103</v>
      </c>
      <c r="X385" s="33">
        <v>199508.782713508</v>
      </c>
      <c r="AB385" s="28">
        <f t="shared" si="10"/>
        <v>-184068.56099722543</v>
      </c>
    </row>
    <row r="386" spans="8:28" x14ac:dyDescent="0.35">
      <c r="H386">
        <v>379</v>
      </c>
      <c r="I386">
        <f t="shared" si="11"/>
        <v>127</v>
      </c>
      <c r="J386" s="37">
        <v>0</v>
      </c>
      <c r="K386" s="32">
        <v>1193.3148071727901</v>
      </c>
      <c r="L386" s="32">
        <v>2053.4203577347498</v>
      </c>
      <c r="M386" s="32">
        <v>178702.31266579599</v>
      </c>
      <c r="N386" s="32">
        <v>0</v>
      </c>
      <c r="O386" s="32">
        <v>40.764650744997098</v>
      </c>
      <c r="P386" s="32">
        <v>195670.323575986</v>
      </c>
      <c r="Q386" s="32">
        <v>9899352.07283484</v>
      </c>
      <c r="R386" s="32">
        <v>9763201.0959762894</v>
      </c>
      <c r="S386" s="32">
        <v>0</v>
      </c>
      <c r="T386" s="32">
        <v>0</v>
      </c>
      <c r="U386" s="32">
        <v>-181989.81248144899</v>
      </c>
      <c r="V386" s="32">
        <v>0</v>
      </c>
      <c r="W386" s="32">
        <v>49.382223739156899</v>
      </c>
      <c r="X386" s="33">
        <v>195670.323575986</v>
      </c>
      <c r="AB386" s="28">
        <f t="shared" si="10"/>
        <v>-181940.43025770984</v>
      </c>
    </row>
    <row r="387" spans="8:28" x14ac:dyDescent="0.35">
      <c r="H387">
        <v>380</v>
      </c>
      <c r="I387">
        <f t="shared" si="11"/>
        <v>127</v>
      </c>
      <c r="J387" s="37">
        <v>0</v>
      </c>
      <c r="K387" s="32">
        <v>1170.6065316393499</v>
      </c>
      <c r="L387" s="32">
        <v>2003.7531679404201</v>
      </c>
      <c r="M387" s="32">
        <v>176679.85665924399</v>
      </c>
      <c r="N387" s="32">
        <v>0</v>
      </c>
      <c r="O387" s="32">
        <v>39.982749674840399</v>
      </c>
      <c r="P387" s="32">
        <v>191917.19843923399</v>
      </c>
      <c r="Q387" s="32">
        <v>9746978.6607793197</v>
      </c>
      <c r="R387" s="32">
        <v>9612959.2684815098</v>
      </c>
      <c r="S387" s="32">
        <v>0</v>
      </c>
      <c r="T387" s="32">
        <v>0</v>
      </c>
      <c r="U387" s="32">
        <v>-179894.199108498</v>
      </c>
      <c r="V387" s="32">
        <v>0</v>
      </c>
      <c r="W387" s="32">
        <v>48.808755016742097</v>
      </c>
      <c r="X387" s="33">
        <v>191917.19843923399</v>
      </c>
      <c r="AB387" s="28">
        <f t="shared" si="10"/>
        <v>-179845.39035348126</v>
      </c>
    </row>
    <row r="388" spans="8:28" x14ac:dyDescent="0.35">
      <c r="H388">
        <v>381</v>
      </c>
      <c r="I388">
        <f t="shared" si="11"/>
        <v>127</v>
      </c>
      <c r="J388" s="37">
        <v>0</v>
      </c>
      <c r="K388" s="32">
        <v>1148.40261946173</v>
      </c>
      <c r="L388" s="32">
        <v>1955.4731787841899</v>
      </c>
      <c r="M388" s="32">
        <v>174687.94079341899</v>
      </c>
      <c r="N388" s="32">
        <v>0</v>
      </c>
      <c r="O388" s="32">
        <v>39.218163369804998</v>
      </c>
      <c r="P388" s="32">
        <v>188247.184175064</v>
      </c>
      <c r="Q388" s="32">
        <v>9596283.4386426304</v>
      </c>
      <c r="R388" s="32">
        <v>9464371.0946807303</v>
      </c>
      <c r="S388" s="32">
        <v>0</v>
      </c>
      <c r="T388" s="32">
        <v>0</v>
      </c>
      <c r="U388" s="32">
        <v>-177831.03475503501</v>
      </c>
      <c r="V388" s="32">
        <v>0</v>
      </c>
      <c r="W388" s="32">
        <v>48.246154291153701</v>
      </c>
      <c r="X388" s="33">
        <v>188247.184175064</v>
      </c>
      <c r="AB388" s="28">
        <f t="shared" si="10"/>
        <v>-177782.78860074386</v>
      </c>
    </row>
    <row r="389" spans="8:28" x14ac:dyDescent="0.35">
      <c r="H389">
        <v>382</v>
      </c>
      <c r="I389">
        <f t="shared" si="11"/>
        <v>128</v>
      </c>
      <c r="J389" s="37">
        <v>0</v>
      </c>
      <c r="K389" s="32">
        <v>1126.68989549649</v>
      </c>
      <c r="L389" s="32">
        <v>1908.5359834364699</v>
      </c>
      <c r="M389" s="32">
        <v>172725.98576609301</v>
      </c>
      <c r="N389" s="32">
        <v>0</v>
      </c>
      <c r="O389" s="32">
        <v>38.470442738454402</v>
      </c>
      <c r="P389" s="32">
        <v>184658.12514458099</v>
      </c>
      <c r="Q389" s="32">
        <v>9447237.8991731908</v>
      </c>
      <c r="R389" s="32">
        <v>9317408.5078028999</v>
      </c>
      <c r="S389" s="32">
        <v>0</v>
      </c>
      <c r="T389" s="32">
        <v>0</v>
      </c>
      <c r="U389" s="32">
        <v>-175799.682087764</v>
      </c>
      <c r="V389" s="32">
        <v>0</v>
      </c>
      <c r="W389" s="32">
        <v>47.694150807956198</v>
      </c>
      <c r="X389" s="33">
        <v>184658.12514458099</v>
      </c>
      <c r="AB389" s="28">
        <f t="shared" si="10"/>
        <v>-175751.98793695605</v>
      </c>
    </row>
    <row r="390" spans="8:28" x14ac:dyDescent="0.35">
      <c r="H390">
        <v>383</v>
      </c>
      <c r="I390">
        <f t="shared" si="11"/>
        <v>128</v>
      </c>
      <c r="J390" s="37">
        <v>0</v>
      </c>
      <c r="K390" s="32">
        <v>1105.4555854938801</v>
      </c>
      <c r="L390" s="32">
        <v>1862.8987715302301</v>
      </c>
      <c r="M390" s="32">
        <v>170793.42545671301</v>
      </c>
      <c r="N390" s="32">
        <v>0</v>
      </c>
      <c r="O390" s="32">
        <v>37.739152262813697</v>
      </c>
      <c r="P390" s="32">
        <v>181147.930861506</v>
      </c>
      <c r="Q390" s="32">
        <v>9299814.1111244708</v>
      </c>
      <c r="R390" s="32">
        <v>9172044.0076679308</v>
      </c>
      <c r="S390" s="32">
        <v>0</v>
      </c>
      <c r="T390" s="32">
        <v>0</v>
      </c>
      <c r="U390" s="32">
        <v>-173799.518966</v>
      </c>
      <c r="V390" s="32">
        <v>0</v>
      </c>
      <c r="W390" s="32">
        <v>47.1524818126912</v>
      </c>
      <c r="X390" s="33">
        <v>181147.930861506</v>
      </c>
      <c r="AB390" s="28">
        <f t="shared" si="10"/>
        <v>-173752.36648418731</v>
      </c>
    </row>
    <row r="391" spans="8:28" x14ac:dyDescent="0.35">
      <c r="H391">
        <v>384</v>
      </c>
      <c r="I391">
        <f t="shared" si="11"/>
        <v>128</v>
      </c>
      <c r="J391" s="37">
        <v>0</v>
      </c>
      <c r="K391" s="32">
        <v>1080.7928600651501</v>
      </c>
      <c r="L391" s="32">
        <v>1811.44611236989</v>
      </c>
      <c r="M391" s="32">
        <v>168887.49802803699</v>
      </c>
      <c r="N391" s="32">
        <v>0</v>
      </c>
      <c r="O391" s="32">
        <v>36.754276111626801</v>
      </c>
      <c r="P391" s="32">
        <v>176420.52533580901</v>
      </c>
      <c r="Q391" s="32">
        <v>9152690.6568013299</v>
      </c>
      <c r="R391" s="32">
        <v>9026956.5984710194</v>
      </c>
      <c r="S391" s="32">
        <v>0</v>
      </c>
      <c r="T391" s="32">
        <v>0</v>
      </c>
      <c r="U391" s="32">
        <v>-171816.49127658401</v>
      </c>
      <c r="V391" s="32">
        <v>0</v>
      </c>
      <c r="W391" s="32">
        <v>62.233926409856998</v>
      </c>
      <c r="X391" s="33">
        <v>176420.52533580901</v>
      </c>
      <c r="AB391" s="28">
        <f t="shared" si="10"/>
        <v>-171754.25735017416</v>
      </c>
    </row>
    <row r="392" spans="8:28" x14ac:dyDescent="0.35">
      <c r="H392">
        <v>385</v>
      </c>
      <c r="I392">
        <f t="shared" si="11"/>
        <v>129</v>
      </c>
      <c r="J392" s="37">
        <v>0</v>
      </c>
      <c r="K392" s="32">
        <v>1072.09535782383</v>
      </c>
      <c r="L392" s="32">
        <v>2048.7994797689698</v>
      </c>
      <c r="M392" s="32">
        <v>167055.94404909501</v>
      </c>
      <c r="N392" s="32">
        <v>0</v>
      </c>
      <c r="O392" s="32">
        <v>36.483097377134001</v>
      </c>
      <c r="P392" s="32">
        <v>175118.86741024299</v>
      </c>
      <c r="Q392" s="32">
        <v>9008876.1868807692</v>
      </c>
      <c r="R392" s="32">
        <v>8885178.3221964501</v>
      </c>
      <c r="S392" s="32">
        <v>0</v>
      </c>
      <c r="T392" s="32">
        <v>0</v>
      </c>
      <c r="U392" s="32">
        <v>-170213.321984065</v>
      </c>
      <c r="V392" s="32">
        <v>0</v>
      </c>
      <c r="W392" s="32">
        <v>340.69853301708002</v>
      </c>
      <c r="X392" s="33">
        <v>175118.86741024299</v>
      </c>
      <c r="AB392" s="28">
        <f t="shared" si="10"/>
        <v>-169872.62345104793</v>
      </c>
    </row>
    <row r="393" spans="8:28" x14ac:dyDescent="0.35">
      <c r="H393">
        <v>386</v>
      </c>
      <c r="I393">
        <f t="shared" si="11"/>
        <v>129</v>
      </c>
      <c r="J393" s="37">
        <v>0</v>
      </c>
      <c r="K393" s="32">
        <v>1037.3088571088099</v>
      </c>
      <c r="L393" s="32">
        <v>1996.23141230649</v>
      </c>
      <c r="M393" s="32">
        <v>164939.94450594601</v>
      </c>
      <c r="N393" s="32">
        <v>0</v>
      </c>
      <c r="O393" s="32">
        <v>35.736981346941498</v>
      </c>
      <c r="P393" s="32">
        <v>171537.51046531901</v>
      </c>
      <c r="Q393" s="32">
        <v>8864541.4691982307</v>
      </c>
      <c r="R393" s="32">
        <v>8742853.0098328106</v>
      </c>
      <c r="S393" s="32">
        <v>0</v>
      </c>
      <c r="T393" s="32">
        <v>0</v>
      </c>
      <c r="U393" s="32">
        <v>-168009.22175670799</v>
      </c>
      <c r="V393" s="32">
        <v>0</v>
      </c>
      <c r="W393" s="32">
        <v>43.270541811588998</v>
      </c>
      <c r="X393" s="33">
        <v>171537.51046531901</v>
      </c>
      <c r="AB393" s="28">
        <f t="shared" si="10"/>
        <v>-167965.9512148964</v>
      </c>
    </row>
    <row r="394" spans="8:28" x14ac:dyDescent="0.35">
      <c r="H394">
        <v>387</v>
      </c>
      <c r="I394">
        <f t="shared" si="11"/>
        <v>129</v>
      </c>
      <c r="J394" s="37">
        <v>0</v>
      </c>
      <c r="K394" s="32">
        <v>1041.1417267729</v>
      </c>
      <c r="L394" s="32">
        <v>1945.1806162778</v>
      </c>
      <c r="M394" s="32">
        <v>162859.184854172</v>
      </c>
      <c r="N394" s="32">
        <v>0</v>
      </c>
      <c r="O394" s="32">
        <v>35.003356544824797</v>
      </c>
      <c r="P394" s="32">
        <v>168016.11141515899</v>
      </c>
      <c r="Q394" s="32">
        <v>8721994.6057257</v>
      </c>
      <c r="R394" s="32">
        <v>8602289.2839882597</v>
      </c>
      <c r="S394" s="32">
        <v>0</v>
      </c>
      <c r="T394" s="32">
        <v>0</v>
      </c>
      <c r="U394" s="32">
        <v>-165880.510553767</v>
      </c>
      <c r="V394" s="32">
        <v>0</v>
      </c>
      <c r="W394" s="32">
        <v>43.1097138370639</v>
      </c>
      <c r="X394" s="33">
        <v>168016.11141515899</v>
      </c>
      <c r="AB394" s="28">
        <f t="shared" ref="AB394:AB457" si="12">U394+W394</f>
        <v>-165837.40083992993</v>
      </c>
    </row>
    <row r="395" spans="8:28" x14ac:dyDescent="0.35">
      <c r="H395">
        <v>388</v>
      </c>
      <c r="I395">
        <f t="shared" si="11"/>
        <v>130</v>
      </c>
      <c r="J395" s="37">
        <v>0</v>
      </c>
      <c r="K395" s="32">
        <v>1019.9612794501199</v>
      </c>
      <c r="L395" s="32">
        <v>1895.4800446796601</v>
      </c>
      <c r="M395" s="32">
        <v>160812.88950669399</v>
      </c>
      <c r="N395" s="32">
        <v>0</v>
      </c>
      <c r="O395" s="32">
        <v>34.287091399540301</v>
      </c>
      <c r="P395" s="32">
        <v>164578.038717794</v>
      </c>
      <c r="Q395" s="32">
        <v>8581228.0831998494</v>
      </c>
      <c r="R395" s="32">
        <v>8463480.1398689207</v>
      </c>
      <c r="S395" s="32">
        <v>0</v>
      </c>
      <c r="T395" s="32">
        <v>0</v>
      </c>
      <c r="U395" s="32">
        <v>-163762.61792222399</v>
      </c>
      <c r="V395" s="32">
        <v>0</v>
      </c>
      <c r="W395" s="32">
        <v>42.5455517504735</v>
      </c>
      <c r="X395" s="33">
        <v>164578.038717794</v>
      </c>
      <c r="AB395" s="28">
        <f t="shared" si="12"/>
        <v>-163720.07237047353</v>
      </c>
    </row>
    <row r="396" spans="8:28" x14ac:dyDescent="0.35">
      <c r="H396">
        <v>389</v>
      </c>
      <c r="I396">
        <f t="shared" ref="I396:I459" si="13">I393+1</f>
        <v>130</v>
      </c>
      <c r="J396" s="37">
        <v>0</v>
      </c>
      <c r="K396" s="32">
        <v>999.28184091830303</v>
      </c>
      <c r="L396" s="32">
        <v>1847.2458841962</v>
      </c>
      <c r="M396" s="32">
        <v>158800.39731794599</v>
      </c>
      <c r="N396" s="32">
        <v>0</v>
      </c>
      <c r="O396" s="32">
        <v>33.587705729799303</v>
      </c>
      <c r="P396" s="32">
        <v>161220.987503037</v>
      </c>
      <c r="Q396" s="32">
        <v>8442209.3712861706</v>
      </c>
      <c r="R396" s="32">
        <v>8326393.5437764497</v>
      </c>
      <c r="S396" s="32">
        <v>0</v>
      </c>
      <c r="T396" s="32">
        <v>0</v>
      </c>
      <c r="U396" s="32">
        <v>-161680.51274879099</v>
      </c>
      <c r="V396" s="32">
        <v>0</v>
      </c>
      <c r="W396" s="32">
        <v>41.9928654880935</v>
      </c>
      <c r="X396" s="33">
        <v>161220.987503037</v>
      </c>
      <c r="AB396" s="28">
        <f t="shared" si="12"/>
        <v>-161638.51988330288</v>
      </c>
    </row>
    <row r="397" spans="8:28" x14ac:dyDescent="0.35">
      <c r="H397">
        <v>390</v>
      </c>
      <c r="I397">
        <f t="shared" si="13"/>
        <v>130</v>
      </c>
      <c r="J397" s="37">
        <v>0</v>
      </c>
      <c r="K397" s="32">
        <v>979.08951606912103</v>
      </c>
      <c r="L397" s="32">
        <v>1800.4285689913299</v>
      </c>
      <c r="M397" s="32">
        <v>156821.01093307199</v>
      </c>
      <c r="N397" s="32">
        <v>0</v>
      </c>
      <c r="O397" s="32">
        <v>32.904734796551203</v>
      </c>
      <c r="P397" s="32">
        <v>157942.727023446</v>
      </c>
      <c r="Q397" s="32">
        <v>8304906.6535498202</v>
      </c>
      <c r="R397" s="32">
        <v>8190998.1644021403</v>
      </c>
      <c r="S397" s="32">
        <v>0</v>
      </c>
      <c r="T397" s="32">
        <v>0</v>
      </c>
      <c r="U397" s="32">
        <v>-159633.43375292901</v>
      </c>
      <c r="V397" s="32">
        <v>0</v>
      </c>
      <c r="W397" s="32">
        <v>41.451350012110403</v>
      </c>
      <c r="X397" s="33">
        <v>157942.727023446</v>
      </c>
      <c r="AB397" s="28">
        <f t="shared" si="12"/>
        <v>-159591.98240291688</v>
      </c>
    </row>
    <row r="398" spans="8:28" x14ac:dyDescent="0.35">
      <c r="H398">
        <v>391</v>
      </c>
      <c r="I398">
        <f t="shared" si="13"/>
        <v>131</v>
      </c>
      <c r="J398" s="37">
        <v>0</v>
      </c>
      <c r="K398" s="32">
        <v>959.37085764159303</v>
      </c>
      <c r="L398" s="32">
        <v>1754.9804121489601</v>
      </c>
      <c r="M398" s="32">
        <v>154874.05016659599</v>
      </c>
      <c r="N398" s="32">
        <v>0</v>
      </c>
      <c r="O398" s="32">
        <v>32.237728737992903</v>
      </c>
      <c r="P398" s="32">
        <v>154741.097942366</v>
      </c>
      <c r="Q398" s="32">
        <v>8169288.8087319704</v>
      </c>
      <c r="R398" s="32">
        <v>8057263.35441666</v>
      </c>
      <c r="S398" s="32">
        <v>0</v>
      </c>
      <c r="T398" s="32">
        <v>0</v>
      </c>
      <c r="U398" s="32">
        <v>-157620.63916512401</v>
      </c>
      <c r="V398" s="32">
        <v>0</v>
      </c>
      <c r="W398" s="32">
        <v>40.920709861418104</v>
      </c>
      <c r="X398" s="33">
        <v>154741.097942366</v>
      </c>
      <c r="AB398" s="28">
        <f t="shared" si="12"/>
        <v>-157579.7184552626</v>
      </c>
    </row>
    <row r="399" spans="8:28" x14ac:dyDescent="0.35">
      <c r="H399">
        <v>392</v>
      </c>
      <c r="I399">
        <f t="shared" si="13"/>
        <v>131</v>
      </c>
      <c r="J399" s="37">
        <v>0</v>
      </c>
      <c r="K399" s="32">
        <v>940.11284981601295</v>
      </c>
      <c r="L399" s="32">
        <v>1710.8555278362101</v>
      </c>
      <c r="M399" s="32">
        <v>152958.85151785199</v>
      </c>
      <c r="N399" s="32">
        <v>0</v>
      </c>
      <c r="O399" s="32">
        <v>31.586252027433598</v>
      </c>
      <c r="P399" s="32">
        <v>151614.009731681</v>
      </c>
      <c r="Q399" s="32">
        <v>8035325.3925897898</v>
      </c>
      <c r="R399" s="32">
        <v>7925159.1326137399</v>
      </c>
      <c r="S399" s="32">
        <v>0</v>
      </c>
      <c r="T399" s="32">
        <v>0</v>
      </c>
      <c r="U399" s="32">
        <v>-155641.40614753199</v>
      </c>
      <c r="V399" s="32">
        <v>0</v>
      </c>
      <c r="W399" s="32">
        <v>40.4006588183871</v>
      </c>
      <c r="X399" s="33">
        <v>151614.009731681</v>
      </c>
      <c r="AB399" s="28">
        <f t="shared" si="12"/>
        <v>-155601.00548871359</v>
      </c>
    </row>
    <row r="400" spans="8:28" x14ac:dyDescent="0.35">
      <c r="H400">
        <v>393</v>
      </c>
      <c r="I400">
        <f t="shared" si="13"/>
        <v>131</v>
      </c>
      <c r="J400" s="37">
        <v>0</v>
      </c>
      <c r="K400" s="32">
        <v>921.302892472243</v>
      </c>
      <c r="L400" s="32">
        <v>1668.0097569082</v>
      </c>
      <c r="M400" s="32">
        <v>151074.767701576</v>
      </c>
      <c r="N400" s="32">
        <v>0</v>
      </c>
      <c r="O400" s="32">
        <v>30.949882953021199</v>
      </c>
      <c r="P400" s="32">
        <v>148559.43817450199</v>
      </c>
      <c r="Q400" s="32">
        <v>7902986.6202809298</v>
      </c>
      <c r="R400" s="32">
        <v>7794656.1665894696</v>
      </c>
      <c r="S400" s="32">
        <v>0</v>
      </c>
      <c r="T400" s="32">
        <v>0</v>
      </c>
      <c r="U400" s="32">
        <v>-153695.030233909</v>
      </c>
      <c r="V400" s="32">
        <v>0</v>
      </c>
      <c r="W400" s="32">
        <v>39.8909195879965</v>
      </c>
      <c r="X400" s="33">
        <v>148559.43817450199</v>
      </c>
      <c r="AB400" s="28">
        <f t="shared" si="12"/>
        <v>-153655.13931432102</v>
      </c>
    </row>
    <row r="401" spans="8:28" x14ac:dyDescent="0.35">
      <c r="H401">
        <v>394</v>
      </c>
      <c r="I401">
        <f t="shared" si="13"/>
        <v>132</v>
      </c>
      <c r="J401" s="37">
        <v>0</v>
      </c>
      <c r="K401" s="32">
        <v>902.92878608336105</v>
      </c>
      <c r="L401" s="32">
        <v>1626.4005957946399</v>
      </c>
      <c r="M401" s="32">
        <v>149221.16719312</v>
      </c>
      <c r="N401" s="32">
        <v>0</v>
      </c>
      <c r="O401" s="32">
        <v>30.3282131183799</v>
      </c>
      <c r="P401" s="32">
        <v>145575.42296822299</v>
      </c>
      <c r="Q401" s="32">
        <v>7772243.3492746297</v>
      </c>
      <c r="R401" s="32">
        <v>7665725.7559388997</v>
      </c>
      <c r="S401" s="32">
        <v>0</v>
      </c>
      <c r="T401" s="32">
        <v>0</v>
      </c>
      <c r="U401" s="32">
        <v>-151780.824788117</v>
      </c>
      <c r="V401" s="32">
        <v>0</v>
      </c>
      <c r="W401" s="32">
        <v>39.391223488849</v>
      </c>
      <c r="X401" s="33">
        <v>145575.42296822299</v>
      </c>
      <c r="AB401" s="28">
        <f t="shared" si="12"/>
        <v>-151741.43356462815</v>
      </c>
    </row>
    <row r="402" spans="8:28" x14ac:dyDescent="0.35">
      <c r="H402">
        <v>395</v>
      </c>
      <c r="I402">
        <f t="shared" si="13"/>
        <v>132</v>
      </c>
      <c r="J402" s="37">
        <v>0</v>
      </c>
      <c r="K402" s="32">
        <v>884.97871721709998</v>
      </c>
      <c r="L402" s="32">
        <v>1585.9871285167301</v>
      </c>
      <c r="M402" s="32">
        <v>147397.433787833</v>
      </c>
      <c r="N402" s="32">
        <v>0</v>
      </c>
      <c r="O402" s="32">
        <v>29.7208469632535</v>
      </c>
      <c r="P402" s="32">
        <v>142660.06542361699</v>
      </c>
      <c r="Q402" s="32">
        <v>7643067.0627715299</v>
      </c>
      <c r="R402" s="32">
        <v>7538339.8159530703</v>
      </c>
      <c r="S402" s="32">
        <v>0</v>
      </c>
      <c r="T402" s="32">
        <v>0</v>
      </c>
      <c r="U402" s="32">
        <v>-149898.12048052999</v>
      </c>
      <c r="V402" s="32">
        <v>0</v>
      </c>
      <c r="W402" s="32">
        <v>38.901310155611597</v>
      </c>
      <c r="X402" s="33">
        <v>142660.06542361699</v>
      </c>
      <c r="AB402" s="28">
        <f t="shared" si="12"/>
        <v>-149859.21917037439</v>
      </c>
    </row>
    <row r="403" spans="8:28" x14ac:dyDescent="0.35">
      <c r="H403">
        <v>396</v>
      </c>
      <c r="I403">
        <f t="shared" si="13"/>
        <v>132</v>
      </c>
      <c r="J403" s="37">
        <v>0</v>
      </c>
      <c r="K403" s="32">
        <v>864.29468963393799</v>
      </c>
      <c r="L403" s="32">
        <v>1540.67338308892</v>
      </c>
      <c r="M403" s="32">
        <v>145601.14413651399</v>
      </c>
      <c r="N403" s="32">
        <v>0</v>
      </c>
      <c r="O403" s="32">
        <v>28.917122948014399</v>
      </c>
      <c r="P403" s="32">
        <v>138802.19015046899</v>
      </c>
      <c r="Q403" s="32">
        <v>7514420.5175102903</v>
      </c>
      <c r="R403" s="32">
        <v>7411461.5256942501</v>
      </c>
      <c r="S403" s="32">
        <v>0</v>
      </c>
      <c r="T403" s="32">
        <v>0</v>
      </c>
      <c r="U403" s="32">
        <v>-148035.02933218499</v>
      </c>
      <c r="V403" s="32">
        <v>0</v>
      </c>
      <c r="W403" s="32">
        <v>50.484725364695599</v>
      </c>
      <c r="X403" s="33">
        <v>138802.19015046899</v>
      </c>
      <c r="AB403" s="28">
        <f t="shared" si="12"/>
        <v>-147984.5446068203</v>
      </c>
    </row>
    <row r="404" spans="8:28" x14ac:dyDescent="0.35">
      <c r="H404">
        <v>397</v>
      </c>
      <c r="I404">
        <f t="shared" si="13"/>
        <v>133</v>
      </c>
      <c r="J404" s="37">
        <v>0</v>
      </c>
      <c r="K404" s="32">
        <v>856.48837260545497</v>
      </c>
      <c r="L404" s="32">
        <v>1729.9447941249</v>
      </c>
      <c r="M404" s="32">
        <v>143870.27649008701</v>
      </c>
      <c r="N404" s="32">
        <v>0</v>
      </c>
      <c r="O404" s="32">
        <v>28.670604861407401</v>
      </c>
      <c r="P404" s="32">
        <v>137618.90333475501</v>
      </c>
      <c r="Q404" s="32">
        <v>7388411.1586061399</v>
      </c>
      <c r="R404" s="32">
        <v>7287218.9091771599</v>
      </c>
      <c r="S404" s="32">
        <v>0</v>
      </c>
      <c r="T404" s="32">
        <v>0</v>
      </c>
      <c r="U404" s="32">
        <v>-146485.38026167901</v>
      </c>
      <c r="V404" s="32">
        <v>0</v>
      </c>
      <c r="W404" s="32">
        <v>268.13171666807199</v>
      </c>
      <c r="X404" s="33">
        <v>137618.90333475501</v>
      </c>
      <c r="AB404" s="28">
        <f t="shared" si="12"/>
        <v>-146217.24854501092</v>
      </c>
    </row>
    <row r="405" spans="8:28" x14ac:dyDescent="0.35">
      <c r="H405">
        <v>398</v>
      </c>
      <c r="I405">
        <f t="shared" si="13"/>
        <v>133</v>
      </c>
      <c r="J405" s="37">
        <v>0</v>
      </c>
      <c r="K405" s="32">
        <v>827.98525913362903</v>
      </c>
      <c r="L405" s="32">
        <v>1684.75287146607</v>
      </c>
      <c r="M405" s="32">
        <v>141897.34471249301</v>
      </c>
      <c r="N405" s="32">
        <v>0</v>
      </c>
      <c r="O405" s="32">
        <v>28.053989295167199</v>
      </c>
      <c r="P405" s="32">
        <v>134659.148616803</v>
      </c>
      <c r="Q405" s="32">
        <v>7262302.7058712998</v>
      </c>
      <c r="R405" s="32">
        <v>7162852.3495250205</v>
      </c>
      <c r="S405" s="32">
        <v>0</v>
      </c>
      <c r="T405" s="32">
        <v>0</v>
      </c>
      <c r="U405" s="32">
        <v>-144438.136832388</v>
      </c>
      <c r="V405" s="32">
        <v>0</v>
      </c>
      <c r="W405" s="32">
        <v>35.527076379388497</v>
      </c>
      <c r="X405" s="33">
        <v>134659.148616803</v>
      </c>
      <c r="AB405" s="28">
        <f t="shared" si="12"/>
        <v>-144402.60975600861</v>
      </c>
    </row>
    <row r="406" spans="8:28" x14ac:dyDescent="0.35">
      <c r="H406">
        <v>399</v>
      </c>
      <c r="I406">
        <f t="shared" si="13"/>
        <v>133</v>
      </c>
      <c r="J406" s="37">
        <v>0</v>
      </c>
      <c r="K406" s="32">
        <v>829.86010697925201</v>
      </c>
      <c r="L406" s="32">
        <v>1640.86812990352</v>
      </c>
      <c r="M406" s="32">
        <v>139958.67112061201</v>
      </c>
      <c r="N406" s="32">
        <v>0</v>
      </c>
      <c r="O406" s="32">
        <v>27.448372418698799</v>
      </c>
      <c r="P406" s="32">
        <v>131752.18760975401</v>
      </c>
      <c r="Q406" s="32">
        <v>7137893.5519565297</v>
      </c>
      <c r="R406" s="32">
        <v>7040160.7280491302</v>
      </c>
      <c r="S406" s="32">
        <v>0</v>
      </c>
      <c r="T406" s="32">
        <v>0</v>
      </c>
      <c r="U406" s="32">
        <v>-142456.84772991299</v>
      </c>
      <c r="V406" s="32">
        <v>0</v>
      </c>
      <c r="W406" s="32">
        <v>35.3519556440801</v>
      </c>
      <c r="X406" s="33">
        <v>131752.18760975401</v>
      </c>
      <c r="AB406" s="28">
        <f t="shared" si="12"/>
        <v>-142421.4957742689</v>
      </c>
    </row>
    <row r="407" spans="8:28" x14ac:dyDescent="0.35">
      <c r="H407">
        <v>400</v>
      </c>
      <c r="I407">
        <f t="shared" si="13"/>
        <v>134</v>
      </c>
      <c r="J407" s="37">
        <v>0</v>
      </c>
      <c r="K407" s="32">
        <v>812.08839574928197</v>
      </c>
      <c r="L407" s="32">
        <v>1598.1525097025899</v>
      </c>
      <c r="M407" s="32">
        <v>138053.49821772001</v>
      </c>
      <c r="N407" s="32">
        <v>0</v>
      </c>
      <c r="O407" s="32">
        <v>26.857550112497002</v>
      </c>
      <c r="P407" s="32">
        <v>128916.240539985</v>
      </c>
      <c r="Q407" s="32">
        <v>7015171.7161068898</v>
      </c>
      <c r="R407" s="32">
        <v>6919132.5411893399</v>
      </c>
      <c r="S407" s="32">
        <v>0</v>
      </c>
      <c r="T407" s="32">
        <v>0</v>
      </c>
      <c r="U407" s="32">
        <v>-140490.59667328399</v>
      </c>
      <c r="V407" s="32">
        <v>0</v>
      </c>
      <c r="W407" s="32">
        <v>34.860174181460401</v>
      </c>
      <c r="X407" s="33">
        <v>128916.240539985</v>
      </c>
      <c r="AB407" s="28">
        <f t="shared" si="12"/>
        <v>-140455.73649910252</v>
      </c>
    </row>
    <row r="408" spans="8:28" x14ac:dyDescent="0.35">
      <c r="H408">
        <v>401</v>
      </c>
      <c r="I408">
        <f t="shared" si="13"/>
        <v>134</v>
      </c>
      <c r="J408" s="37">
        <v>0</v>
      </c>
      <c r="K408" s="32">
        <v>794.75073960842201</v>
      </c>
      <c r="L408" s="32">
        <v>1556.7022807343301</v>
      </c>
      <c r="M408" s="32">
        <v>136181.16184475299</v>
      </c>
      <c r="N408" s="32">
        <v>0</v>
      </c>
      <c r="O408" s="32">
        <v>26.281107756292101</v>
      </c>
      <c r="P408" s="32">
        <v>126149.317230202</v>
      </c>
      <c r="Q408" s="32">
        <v>6894105.65827394</v>
      </c>
      <c r="R408" s="32">
        <v>6799736.7149404204</v>
      </c>
      <c r="S408" s="32">
        <v>0</v>
      </c>
      <c r="T408" s="32">
        <v>0</v>
      </c>
      <c r="U408" s="32">
        <v>-138558.89597285201</v>
      </c>
      <c r="V408" s="32">
        <v>0</v>
      </c>
      <c r="W408" s="32">
        <v>34.378348951188798</v>
      </c>
      <c r="X408" s="33">
        <v>126149.317230202</v>
      </c>
      <c r="AB408" s="28">
        <f t="shared" si="12"/>
        <v>-138524.51762390081</v>
      </c>
    </row>
    <row r="409" spans="8:28" x14ac:dyDescent="0.35">
      <c r="H409">
        <v>402</v>
      </c>
      <c r="I409">
        <f t="shared" si="13"/>
        <v>134</v>
      </c>
      <c r="J409" s="37">
        <v>0</v>
      </c>
      <c r="K409" s="32">
        <v>777.83493870972904</v>
      </c>
      <c r="L409" s="32">
        <v>1516.4748651697601</v>
      </c>
      <c r="M409" s="32">
        <v>134340.972314338</v>
      </c>
      <c r="N409" s="32">
        <v>0</v>
      </c>
      <c r="O409" s="32">
        <v>25.718644063826599</v>
      </c>
      <c r="P409" s="32">
        <v>123449.49150636799</v>
      </c>
      <c r="Q409" s="32">
        <v>6774664.5371333603</v>
      </c>
      <c r="R409" s="32">
        <v>6681942.8631742802</v>
      </c>
      <c r="S409" s="32">
        <v>0</v>
      </c>
      <c r="T409" s="32">
        <v>0</v>
      </c>
      <c r="U409" s="32">
        <v>-136661.00076228101</v>
      </c>
      <c r="V409" s="32">
        <v>0</v>
      </c>
      <c r="W409" s="32">
        <v>33.906218806744</v>
      </c>
      <c r="X409" s="33">
        <v>123449.49150636799</v>
      </c>
      <c r="AB409" s="28">
        <f t="shared" si="12"/>
        <v>-136627.09454347426</v>
      </c>
    </row>
    <row r="410" spans="8:28" x14ac:dyDescent="0.35">
      <c r="H410">
        <v>403</v>
      </c>
      <c r="I410">
        <f t="shared" si="13"/>
        <v>135</v>
      </c>
      <c r="J410" s="37">
        <v>0</v>
      </c>
      <c r="K410" s="32">
        <v>761.32918665501495</v>
      </c>
      <c r="L410" s="32">
        <v>1477.4292908003099</v>
      </c>
      <c r="M410" s="32">
        <v>132532.257004582</v>
      </c>
      <c r="N410" s="32">
        <v>0</v>
      </c>
      <c r="O410" s="32">
        <v>25.169770597043598</v>
      </c>
      <c r="P410" s="32">
        <v>120814.89886580899</v>
      </c>
      <c r="Q410" s="32">
        <v>6656818.1918302001</v>
      </c>
      <c r="R410" s="32">
        <v>6565721.2696804004</v>
      </c>
      <c r="S410" s="32">
        <v>0</v>
      </c>
      <c r="T410" s="32">
        <v>0</v>
      </c>
      <c r="U410" s="32">
        <v>-134796.18525263399</v>
      </c>
      <c r="V410" s="32">
        <v>0</v>
      </c>
      <c r="W410" s="32">
        <v>33.443530770661297</v>
      </c>
      <c r="X410" s="33">
        <v>120814.89886580899</v>
      </c>
      <c r="AB410" s="28">
        <f t="shared" si="12"/>
        <v>-134762.74172186333</v>
      </c>
    </row>
    <row r="411" spans="8:28" x14ac:dyDescent="0.35">
      <c r="H411">
        <v>404</v>
      </c>
      <c r="I411">
        <f t="shared" si="13"/>
        <v>135</v>
      </c>
      <c r="J411" s="37">
        <v>0</v>
      </c>
      <c r="K411" s="32">
        <v>745.22205613340702</v>
      </c>
      <c r="L411" s="32">
        <v>1439.5261245363599</v>
      </c>
      <c r="M411" s="32">
        <v>130754.35987653901</v>
      </c>
      <c r="N411" s="32">
        <v>0</v>
      </c>
      <c r="O411" s="32">
        <v>24.634111299907801</v>
      </c>
      <c r="P411" s="32">
        <v>118243.734239557</v>
      </c>
      <c r="Q411" s="32">
        <v>6540537.1242701598</v>
      </c>
      <c r="R411" s="32">
        <v>6451042.8707433697</v>
      </c>
      <c r="S411" s="32">
        <v>0</v>
      </c>
      <c r="T411" s="32">
        <v>0</v>
      </c>
      <c r="U411" s="32">
        <v>-132963.74216850899</v>
      </c>
      <c r="V411" s="32">
        <v>0</v>
      </c>
      <c r="W411" s="32">
        <v>32.9900397474374</v>
      </c>
      <c r="X411" s="33">
        <v>118243.734239557</v>
      </c>
      <c r="AB411" s="28">
        <f t="shared" si="12"/>
        <v>-132930.75212876155</v>
      </c>
    </row>
    <row r="412" spans="8:28" x14ac:dyDescent="0.35">
      <c r="H412">
        <v>405</v>
      </c>
      <c r="I412">
        <f t="shared" si="13"/>
        <v>135</v>
      </c>
      <c r="J412" s="37">
        <v>0</v>
      </c>
      <c r="K412" s="32">
        <v>729.50248514102896</v>
      </c>
      <c r="L412" s="32">
        <v>1402.7274088668801</v>
      </c>
      <c r="M412" s="32">
        <v>129006.64100683801</v>
      </c>
      <c r="N412" s="32">
        <v>0</v>
      </c>
      <c r="O412" s="32">
        <v>24.111302050998301</v>
      </c>
      <c r="P412" s="32">
        <v>115734.24984479199</v>
      </c>
      <c r="Q412" s="32">
        <v>6425792.4819386201</v>
      </c>
      <c r="R412" s="32">
        <v>6337879.23823936</v>
      </c>
      <c r="S412" s="32">
        <v>0</v>
      </c>
      <c r="T412" s="32">
        <v>0</v>
      </c>
      <c r="U412" s="32">
        <v>-131162.98220289699</v>
      </c>
      <c r="V412" s="32">
        <v>0</v>
      </c>
      <c r="W412" s="32">
        <v>32.545508247314501</v>
      </c>
      <c r="X412" s="33">
        <v>115734.24984479199</v>
      </c>
      <c r="AB412" s="28">
        <f t="shared" si="12"/>
        <v>-131130.43669464969</v>
      </c>
    </row>
    <row r="413" spans="8:28" x14ac:dyDescent="0.35">
      <c r="H413">
        <v>406</v>
      </c>
      <c r="I413">
        <f t="shared" si="13"/>
        <v>136</v>
      </c>
      <c r="J413" s="37">
        <v>0</v>
      </c>
      <c r="K413" s="32">
        <v>714.15976375630805</v>
      </c>
      <c r="L413" s="32">
        <v>1366.9966011408401</v>
      </c>
      <c r="M413" s="32">
        <v>127288.476134956</v>
      </c>
      <c r="N413" s="32">
        <v>0</v>
      </c>
      <c r="O413" s="32">
        <v>23.600990234053899</v>
      </c>
      <c r="P413" s="32">
        <v>113284.753123459</v>
      </c>
      <c r="Q413" s="32">
        <v>6312556.0412299102</v>
      </c>
      <c r="R413" s="32">
        <v>6226202.5632344903</v>
      </c>
      <c r="S413" s="32">
        <v>0</v>
      </c>
      <c r="T413" s="32">
        <v>0</v>
      </c>
      <c r="U413" s="32">
        <v>-129393.233490087</v>
      </c>
      <c r="V413" s="32">
        <v>0</v>
      </c>
      <c r="W413" s="32">
        <v>32.109706120507902</v>
      </c>
      <c r="X413" s="33">
        <v>113284.753123459</v>
      </c>
      <c r="AB413" s="28">
        <f t="shared" si="12"/>
        <v>-129361.1237839665</v>
      </c>
    </row>
    <row r="414" spans="8:28" x14ac:dyDescent="0.35">
      <c r="H414">
        <v>407</v>
      </c>
      <c r="I414">
        <f t="shared" si="13"/>
        <v>136</v>
      </c>
      <c r="J414" s="37">
        <v>0</v>
      </c>
      <c r="K414" s="32">
        <v>699.18352144662003</v>
      </c>
      <c r="L414" s="32">
        <v>1332.2985155383601</v>
      </c>
      <c r="M414" s="32">
        <v>125599.256224638</v>
      </c>
      <c r="N414" s="32">
        <v>0</v>
      </c>
      <c r="O414" s="32">
        <v>23.102834325689901</v>
      </c>
      <c r="P414" s="32">
        <v>110893.604763312</v>
      </c>
      <c r="Q414" s="32">
        <v>6200800.1912697703</v>
      </c>
      <c r="R414" s="32">
        <v>6115985.6400681296</v>
      </c>
      <c r="S414" s="32">
        <v>0</v>
      </c>
      <c r="T414" s="32">
        <v>0</v>
      </c>
      <c r="U414" s="32">
        <v>-127653.841095948</v>
      </c>
      <c r="V414" s="32">
        <v>0</v>
      </c>
      <c r="W414" s="32">
        <v>31.682410301464898</v>
      </c>
      <c r="X414" s="33">
        <v>110893.604763312</v>
      </c>
      <c r="AB414" s="28">
        <f t="shared" si="12"/>
        <v>-127622.15868564653</v>
      </c>
    </row>
    <row r="415" spans="8:28" x14ac:dyDescent="0.35">
      <c r="H415">
        <v>408</v>
      </c>
      <c r="I415">
        <f t="shared" si="13"/>
        <v>136</v>
      </c>
      <c r="J415" s="37">
        <v>0</v>
      </c>
      <c r="K415" s="32">
        <v>682.05133706879803</v>
      </c>
      <c r="L415" s="32">
        <v>1293.5001062455999</v>
      </c>
      <c r="M415" s="32">
        <v>123936.90312883101</v>
      </c>
      <c r="N415" s="32">
        <v>0</v>
      </c>
      <c r="O415" s="32">
        <v>22.454616519620899</v>
      </c>
      <c r="P415" s="32">
        <v>107782.15929418</v>
      </c>
      <c r="Q415" s="32">
        <v>6089720.8607111201</v>
      </c>
      <c r="R415" s="32">
        <v>6006424.7934017396</v>
      </c>
      <c r="S415" s="32">
        <v>0</v>
      </c>
      <c r="T415" s="32">
        <v>0</v>
      </c>
      <c r="U415" s="32">
        <v>-125934.909188665</v>
      </c>
      <c r="V415" s="32">
        <v>0</v>
      </c>
      <c r="W415" s="32">
        <v>40.459060583564302</v>
      </c>
      <c r="X415" s="33">
        <v>107782.15929418</v>
      </c>
      <c r="AB415" s="28">
        <f t="shared" si="12"/>
        <v>-125894.45012808143</v>
      </c>
    </row>
    <row r="416" spans="8:28" x14ac:dyDescent="0.35">
      <c r="H416">
        <v>409</v>
      </c>
      <c r="I416">
        <f t="shared" si="13"/>
        <v>137</v>
      </c>
      <c r="J416" s="37">
        <v>0</v>
      </c>
      <c r="K416" s="32">
        <v>675.23073887410203</v>
      </c>
      <c r="L416" s="32">
        <v>1405.1695536192699</v>
      </c>
      <c r="M416" s="32">
        <v>122331.432216502</v>
      </c>
      <c r="N416" s="32">
        <v>0</v>
      </c>
      <c r="O416" s="32">
        <v>22.243386334313101</v>
      </c>
      <c r="P416" s="32">
        <v>106768.254404703</v>
      </c>
      <c r="Q416" s="32">
        <v>5981169.7159307897</v>
      </c>
      <c r="R416" s="32">
        <v>5899385.6162952799</v>
      </c>
      <c r="S416" s="32">
        <v>0</v>
      </c>
      <c r="T416" s="32">
        <v>0</v>
      </c>
      <c r="U416" s="32">
        <v>-124434.07589532901</v>
      </c>
      <c r="V416" s="32">
        <v>0</v>
      </c>
      <c r="W416" s="32">
        <v>207.86368321789101</v>
      </c>
      <c r="X416" s="33">
        <v>106768.254404703</v>
      </c>
      <c r="AB416" s="28">
        <f t="shared" si="12"/>
        <v>-124226.21221211112</v>
      </c>
    </row>
    <row r="417" spans="8:28" x14ac:dyDescent="0.35">
      <c r="H417">
        <v>410</v>
      </c>
      <c r="I417">
        <f t="shared" si="13"/>
        <v>137</v>
      </c>
      <c r="J417" s="37">
        <v>0</v>
      </c>
      <c r="K417" s="32">
        <v>652.37035154551904</v>
      </c>
      <c r="L417" s="32">
        <v>1367.66719686949</v>
      </c>
      <c r="M417" s="32">
        <v>120562.17056725299</v>
      </c>
      <c r="N417" s="32">
        <v>0</v>
      </c>
      <c r="O417" s="32">
        <v>21.747487985337099</v>
      </c>
      <c r="P417" s="32">
        <v>104387.942329618</v>
      </c>
      <c r="Q417" s="32">
        <v>5872780.7498629401</v>
      </c>
      <c r="R417" s="32">
        <v>5792486.31291808</v>
      </c>
      <c r="S417" s="32">
        <v>0</v>
      </c>
      <c r="T417" s="32">
        <v>0</v>
      </c>
      <c r="U417" s="32">
        <v>-122603.955603654</v>
      </c>
      <c r="V417" s="32">
        <v>0</v>
      </c>
      <c r="W417" s="32">
        <v>28.392778732670202</v>
      </c>
      <c r="X417" s="33">
        <v>104387.942329618</v>
      </c>
      <c r="AB417" s="28">
        <f t="shared" si="12"/>
        <v>-122575.56282492133</v>
      </c>
    </row>
    <row r="418" spans="8:28" x14ac:dyDescent="0.35">
      <c r="H418">
        <v>411</v>
      </c>
      <c r="I418">
        <f t="shared" si="13"/>
        <v>137</v>
      </c>
      <c r="J418" s="37">
        <v>0</v>
      </c>
      <c r="K418" s="32">
        <v>653.09194790367496</v>
      </c>
      <c r="L418" s="32">
        <v>1331.26336509096</v>
      </c>
      <c r="M418" s="32">
        <v>118824.904416167</v>
      </c>
      <c r="N418" s="32">
        <v>0</v>
      </c>
      <c r="O418" s="32">
        <v>21.260884919762798</v>
      </c>
      <c r="P418" s="32">
        <v>102052.247614861</v>
      </c>
      <c r="Q418" s="32">
        <v>5765935.8337453501</v>
      </c>
      <c r="R418" s="32">
        <v>5687109.2044801498</v>
      </c>
      <c r="S418" s="32">
        <v>0</v>
      </c>
      <c r="T418" s="32">
        <v>0</v>
      </c>
      <c r="U418" s="32">
        <v>-120830.520614081</v>
      </c>
      <c r="V418" s="32">
        <v>0</v>
      </c>
      <c r="W418" s="32">
        <v>28.2248938460631</v>
      </c>
      <c r="X418" s="33">
        <v>102052.247614861</v>
      </c>
      <c r="AB418" s="28">
        <f t="shared" si="12"/>
        <v>-120802.29572023494</v>
      </c>
    </row>
    <row r="419" spans="8:28" x14ac:dyDescent="0.35">
      <c r="H419">
        <v>412</v>
      </c>
      <c r="I419">
        <f t="shared" si="13"/>
        <v>138</v>
      </c>
      <c r="J419" s="37">
        <v>0</v>
      </c>
      <c r="K419" s="32">
        <v>638.58212864185896</v>
      </c>
      <c r="L419" s="32">
        <v>1295.84643057327</v>
      </c>
      <c r="M419" s="32">
        <v>117118.910894468</v>
      </c>
      <c r="N419" s="32">
        <v>0</v>
      </c>
      <c r="O419" s="32">
        <v>20.786499093427199</v>
      </c>
      <c r="P419" s="32">
        <v>99775.195648450404</v>
      </c>
      <c r="Q419" s="32">
        <v>5660620.4888917999</v>
      </c>
      <c r="R419" s="32">
        <v>5583240.2515398096</v>
      </c>
      <c r="S419" s="32">
        <v>0</v>
      </c>
      <c r="T419" s="32">
        <v>0</v>
      </c>
      <c r="U419" s="32">
        <v>-119074.125952777</v>
      </c>
      <c r="V419" s="32">
        <v>0</v>
      </c>
      <c r="W419" s="32">
        <v>27.811732727347</v>
      </c>
      <c r="X419" s="33">
        <v>99775.195648450404</v>
      </c>
      <c r="AB419" s="28">
        <f t="shared" si="12"/>
        <v>-119046.31422004965</v>
      </c>
    </row>
    <row r="420" spans="8:28" x14ac:dyDescent="0.35">
      <c r="H420">
        <v>413</v>
      </c>
      <c r="I420">
        <f t="shared" si="13"/>
        <v>138</v>
      </c>
      <c r="J420" s="37">
        <v>0</v>
      </c>
      <c r="K420" s="32">
        <v>624.43667854961302</v>
      </c>
      <c r="L420" s="32">
        <v>1261.4926695420099</v>
      </c>
      <c r="M420" s="32">
        <v>115443.54410516701</v>
      </c>
      <c r="N420" s="32">
        <v>0</v>
      </c>
      <c r="O420" s="32">
        <v>20.323981989291202</v>
      </c>
      <c r="P420" s="32">
        <v>97555.113548597801</v>
      </c>
      <c r="Q420" s="32">
        <v>5556805.1709273001</v>
      </c>
      <c r="R420" s="32">
        <v>5480850.3385338597</v>
      </c>
      <c r="S420" s="32">
        <v>0</v>
      </c>
      <c r="T420" s="32">
        <v>0</v>
      </c>
      <c r="U420" s="32">
        <v>-117349.79743524799</v>
      </c>
      <c r="V420" s="32">
        <v>0</v>
      </c>
      <c r="W420" s="32">
        <v>27.407048674344601</v>
      </c>
      <c r="X420" s="33">
        <v>97555.113548597801</v>
      </c>
      <c r="AB420" s="28">
        <f t="shared" si="12"/>
        <v>-117322.39038657365</v>
      </c>
    </row>
    <row r="421" spans="8:28" x14ac:dyDescent="0.35">
      <c r="H421">
        <v>414</v>
      </c>
      <c r="I421">
        <f t="shared" si="13"/>
        <v>138</v>
      </c>
      <c r="J421" s="37">
        <v>0</v>
      </c>
      <c r="K421" s="32">
        <v>610.645169655112</v>
      </c>
      <c r="L421" s="32">
        <v>1228.16613276564</v>
      </c>
      <c r="M421" s="32">
        <v>113798.140979961</v>
      </c>
      <c r="N421" s="32">
        <v>0</v>
      </c>
      <c r="O421" s="32">
        <v>19.872996390690599</v>
      </c>
      <c r="P421" s="32">
        <v>95390.382675315006</v>
      </c>
      <c r="Q421" s="32">
        <v>5454461.0061230697</v>
      </c>
      <c r="R421" s="32">
        <v>5379911.0103985202</v>
      </c>
      <c r="S421" s="32">
        <v>0</v>
      </c>
      <c r="T421" s="32">
        <v>0</v>
      </c>
      <c r="U421" s="32">
        <v>-115656.825278772</v>
      </c>
      <c r="V421" s="32">
        <v>0</v>
      </c>
      <c r="W421" s="32">
        <v>27.01061980567</v>
      </c>
      <c r="X421" s="33">
        <v>95390.382675315006</v>
      </c>
      <c r="AB421" s="28">
        <f t="shared" si="12"/>
        <v>-115629.81465896632</v>
      </c>
    </row>
    <row r="422" spans="8:28" x14ac:dyDescent="0.35">
      <c r="H422">
        <v>415</v>
      </c>
      <c r="I422">
        <f t="shared" si="13"/>
        <v>139</v>
      </c>
      <c r="J422" s="37">
        <v>0</v>
      </c>
      <c r="K422" s="32">
        <v>597.19751323167498</v>
      </c>
      <c r="L422" s="32">
        <v>1195.8322240290599</v>
      </c>
      <c r="M422" s="32">
        <v>112182.05515898</v>
      </c>
      <c r="N422" s="32">
        <v>0</v>
      </c>
      <c r="O422" s="32">
        <v>19.433215969514301</v>
      </c>
      <c r="P422" s="32">
        <v>93279.436653668803</v>
      </c>
      <c r="Q422" s="32">
        <v>5353559.7737044701</v>
      </c>
      <c r="R422" s="32">
        <v>5280394.4551546099</v>
      </c>
      <c r="S422" s="32">
        <v>0</v>
      </c>
      <c r="T422" s="32">
        <v>0</v>
      </c>
      <c r="U422" s="32">
        <v>-113994.51811221099</v>
      </c>
      <c r="V422" s="32">
        <v>0</v>
      </c>
      <c r="W422" s="32">
        <v>26.6222311166621</v>
      </c>
      <c r="X422" s="33">
        <v>93279.436653668803</v>
      </c>
      <c r="AB422" s="28">
        <f t="shared" si="12"/>
        <v>-113967.89588109433</v>
      </c>
    </row>
    <row r="423" spans="8:28" x14ac:dyDescent="0.35">
      <c r="H423">
        <v>416</v>
      </c>
      <c r="I423">
        <f t="shared" si="13"/>
        <v>139</v>
      </c>
      <c r="J423" s="37">
        <v>0</v>
      </c>
      <c r="K423" s="32">
        <v>584.08394740394294</v>
      </c>
      <c r="L423" s="32">
        <v>1164.4576444397301</v>
      </c>
      <c r="M423" s="32">
        <v>110594.656516071</v>
      </c>
      <c r="N423" s="32">
        <v>0</v>
      </c>
      <c r="O423" s="32">
        <v>19.004324890943501</v>
      </c>
      <c r="P423" s="32">
        <v>91220.759476528707</v>
      </c>
      <c r="Q423" s="32">
        <v>5254073.8886856297</v>
      </c>
      <c r="R423" s="32">
        <v>5182273.4870109595</v>
      </c>
      <c r="S423" s="32">
        <v>0</v>
      </c>
      <c r="T423" s="32">
        <v>0</v>
      </c>
      <c r="U423" s="32">
        <v>-112362.202432805</v>
      </c>
      <c r="V423" s="32">
        <v>0</v>
      </c>
      <c r="W423" s="32">
        <v>26.241674240257101</v>
      </c>
      <c r="X423" s="33">
        <v>91220.759476528707</v>
      </c>
      <c r="AB423" s="28">
        <f t="shared" si="12"/>
        <v>-112335.96075856475</v>
      </c>
    </row>
    <row r="424" spans="8:28" x14ac:dyDescent="0.35">
      <c r="H424">
        <v>417</v>
      </c>
      <c r="I424">
        <f t="shared" si="13"/>
        <v>139</v>
      </c>
      <c r="J424" s="37">
        <v>0</v>
      </c>
      <c r="K424" s="32">
        <v>571.29502525337398</v>
      </c>
      <c r="L424" s="32">
        <v>1134.0103391949899</v>
      </c>
      <c r="M424" s="32">
        <v>109035.330698886</v>
      </c>
      <c r="N424" s="32">
        <v>0</v>
      </c>
      <c r="O424" s="32">
        <v>18.586017434030701</v>
      </c>
      <c r="P424" s="32">
        <v>89212.8836833471</v>
      </c>
      <c r="Q424" s="32">
        <v>5155976.3852131404</v>
      </c>
      <c r="R424" s="32">
        <v>5085521.5299688401</v>
      </c>
      <c r="S424" s="32">
        <v>0</v>
      </c>
      <c r="T424" s="32">
        <v>0</v>
      </c>
      <c r="U424" s="32">
        <v>-110759.222080768</v>
      </c>
      <c r="V424" s="32">
        <v>0</v>
      </c>
      <c r="W424" s="32">
        <v>25.8687472168534</v>
      </c>
      <c r="X424" s="33">
        <v>89212.8836833471</v>
      </c>
      <c r="AB424" s="28">
        <f t="shared" si="12"/>
        <v>-110733.35333355115</v>
      </c>
    </row>
    <row r="425" spans="8:28" x14ac:dyDescent="0.35">
      <c r="H425">
        <v>418</v>
      </c>
      <c r="I425">
        <f t="shared" si="13"/>
        <v>140</v>
      </c>
      <c r="J425" s="37">
        <v>0</v>
      </c>
      <c r="K425" s="32">
        <v>558.82160340135295</v>
      </c>
      <c r="L425" s="32">
        <v>1104.4594466957101</v>
      </c>
      <c r="M425" s="32">
        <v>107503.47868329901</v>
      </c>
      <c r="N425" s="32">
        <v>0</v>
      </c>
      <c r="O425" s="32">
        <v>18.177997627432699</v>
      </c>
      <c r="P425" s="32">
        <v>87254.388611676797</v>
      </c>
      <c r="Q425" s="32">
        <v>5059240.9004024798</v>
      </c>
      <c r="R425" s="32">
        <v>4990112.6019111499</v>
      </c>
      <c r="S425" s="32">
        <v>0</v>
      </c>
      <c r="T425" s="32">
        <v>0</v>
      </c>
      <c r="U425" s="32">
        <v>-109184.937731023</v>
      </c>
      <c r="V425" s="32">
        <v>0</v>
      </c>
      <c r="W425" s="32">
        <v>25.503254272807698</v>
      </c>
      <c r="X425" s="33">
        <v>87254.388611676797</v>
      </c>
      <c r="AB425" s="28">
        <f t="shared" si="12"/>
        <v>-109159.43447675019</v>
      </c>
    </row>
    <row r="426" spans="8:28" x14ac:dyDescent="0.35">
      <c r="H426">
        <v>419</v>
      </c>
      <c r="I426">
        <f t="shared" si="13"/>
        <v>140</v>
      </c>
      <c r="J426" s="37">
        <v>0</v>
      </c>
      <c r="K426" s="32">
        <v>546.65483104913903</v>
      </c>
      <c r="L426" s="32">
        <v>1075.7752498970699</v>
      </c>
      <c r="M426" s="32">
        <v>105998.516341644</v>
      </c>
      <c r="N426" s="32">
        <v>0</v>
      </c>
      <c r="O426" s="32">
        <v>17.779978899641701</v>
      </c>
      <c r="P426" s="32">
        <v>85343.898718280194</v>
      </c>
      <c r="Q426" s="32">
        <v>4963841.6586507</v>
      </c>
      <c r="R426" s="32">
        <v>4896021.2991603296</v>
      </c>
      <c r="S426" s="32">
        <v>0</v>
      </c>
      <c r="T426" s="32">
        <v>0</v>
      </c>
      <c r="U426" s="32">
        <v>-107638.72640149</v>
      </c>
      <c r="V426" s="32">
        <v>0</v>
      </c>
      <c r="W426" s="32">
        <v>25.145005607225499</v>
      </c>
      <c r="X426" s="33">
        <v>85343.898718280194</v>
      </c>
      <c r="AB426" s="28">
        <f t="shared" si="12"/>
        <v>-107613.58139588278</v>
      </c>
    </row>
    <row r="427" spans="8:28" x14ac:dyDescent="0.35">
      <c r="H427">
        <v>420</v>
      </c>
      <c r="I427">
        <f t="shared" si="13"/>
        <v>140</v>
      </c>
      <c r="J427" s="37">
        <v>0</v>
      </c>
      <c r="K427" s="32">
        <v>532.81518493515705</v>
      </c>
      <c r="L427" s="32">
        <v>1043.8132796392999</v>
      </c>
      <c r="M427" s="32">
        <v>104518.685286297</v>
      </c>
      <c r="N427" s="32">
        <v>0</v>
      </c>
      <c r="O427" s="32">
        <v>17.268244475809599</v>
      </c>
      <c r="P427" s="32">
        <v>82887.573483885906</v>
      </c>
      <c r="Q427" s="32">
        <v>4869160.9479272598</v>
      </c>
      <c r="R427" s="32">
        <v>4802630.2730069598</v>
      </c>
      <c r="S427" s="32">
        <v>0</v>
      </c>
      <c r="T427" s="32">
        <v>0</v>
      </c>
      <c r="U427" s="32">
        <v>-106112.58199534701</v>
      </c>
      <c r="V427" s="32">
        <v>0</v>
      </c>
      <c r="W427" s="32">
        <v>31.732310854360598</v>
      </c>
      <c r="X427" s="33">
        <v>82887.573483885906</v>
      </c>
      <c r="AB427" s="28">
        <f t="shared" si="12"/>
        <v>-106080.84968449264</v>
      </c>
    </row>
    <row r="428" spans="8:28" x14ac:dyDescent="0.35">
      <c r="H428">
        <v>421</v>
      </c>
      <c r="I428">
        <f t="shared" si="13"/>
        <v>141</v>
      </c>
      <c r="J428" s="37">
        <v>0</v>
      </c>
      <c r="K428" s="32">
        <v>527.011120728631</v>
      </c>
      <c r="L428" s="32">
        <v>1188.2311848576201</v>
      </c>
      <c r="M428" s="32">
        <v>103090.64389068801</v>
      </c>
      <c r="N428" s="32">
        <v>0</v>
      </c>
      <c r="O428" s="32">
        <v>17.077257416365899</v>
      </c>
      <c r="P428" s="32">
        <v>81970.835598556398</v>
      </c>
      <c r="Q428" s="32">
        <v>4776272.0577389002</v>
      </c>
      <c r="R428" s="32">
        <v>4711026.4094004501</v>
      </c>
      <c r="S428" s="32">
        <v>0</v>
      </c>
      <c r="T428" s="32">
        <v>0</v>
      </c>
      <c r="U428" s="32">
        <v>-104822.96345369</v>
      </c>
      <c r="V428" s="32">
        <v>0</v>
      </c>
      <c r="W428" s="32">
        <v>160.221729330789</v>
      </c>
      <c r="X428" s="33">
        <v>81970.835598556398</v>
      </c>
      <c r="AB428" s="28">
        <f t="shared" si="12"/>
        <v>-104662.74172435921</v>
      </c>
    </row>
    <row r="429" spans="8:28" x14ac:dyDescent="0.35">
      <c r="H429">
        <v>422</v>
      </c>
      <c r="I429">
        <f t="shared" si="13"/>
        <v>141</v>
      </c>
      <c r="J429" s="37">
        <v>0</v>
      </c>
      <c r="K429" s="32">
        <v>508.46944530791097</v>
      </c>
      <c r="L429" s="32">
        <v>1154.9710550033301</v>
      </c>
      <c r="M429" s="32">
        <v>101440.314607179</v>
      </c>
      <c r="N429" s="32">
        <v>0</v>
      </c>
      <c r="O429" s="32">
        <v>16.6702140698035</v>
      </c>
      <c r="P429" s="32">
        <v>80017.027535057001</v>
      </c>
      <c r="Q429" s="32">
        <v>4683803.6212711399</v>
      </c>
      <c r="R429" s="32">
        <v>4619822.1105327699</v>
      </c>
      <c r="S429" s="32">
        <v>0</v>
      </c>
      <c r="T429" s="32">
        <v>0</v>
      </c>
      <c r="U429" s="32">
        <v>-103120.42532156</v>
      </c>
      <c r="V429" s="32">
        <v>0</v>
      </c>
      <c r="W429" s="32">
        <v>23.119605679405598</v>
      </c>
      <c r="X429" s="33">
        <v>80017.027535057001</v>
      </c>
      <c r="AB429" s="28">
        <f t="shared" si="12"/>
        <v>-103097.3057158806</v>
      </c>
    </row>
    <row r="430" spans="8:28" x14ac:dyDescent="0.35">
      <c r="H430">
        <v>423</v>
      </c>
      <c r="I430">
        <f t="shared" si="13"/>
        <v>141</v>
      </c>
      <c r="J430" s="37">
        <v>0</v>
      </c>
      <c r="K430" s="32">
        <v>508.04922134275603</v>
      </c>
      <c r="L430" s="32">
        <v>1122.71862041178</v>
      </c>
      <c r="M430" s="32">
        <v>99822.278083270197</v>
      </c>
      <c r="N430" s="32">
        <v>0</v>
      </c>
      <c r="O430" s="32">
        <v>16.2715668513125</v>
      </c>
      <c r="P430" s="32">
        <v>78103.520886299899</v>
      </c>
      <c r="Q430" s="32">
        <v>4592803.2626189701</v>
      </c>
      <c r="R430" s="32">
        <v>4530065.4454734996</v>
      </c>
      <c r="S430" s="32">
        <v>0</v>
      </c>
      <c r="T430" s="32">
        <v>0</v>
      </c>
      <c r="U430" s="32">
        <v>-101469.31749187601</v>
      </c>
      <c r="V430" s="32">
        <v>0</v>
      </c>
      <c r="W430" s="32">
        <v>22.935911999928599</v>
      </c>
      <c r="X430" s="33">
        <v>78103.520886299899</v>
      </c>
      <c r="AB430" s="28">
        <f t="shared" si="12"/>
        <v>-101446.38157987608</v>
      </c>
    </row>
    <row r="431" spans="8:28" x14ac:dyDescent="0.35">
      <c r="H431">
        <v>424</v>
      </c>
      <c r="I431">
        <f t="shared" si="13"/>
        <v>142</v>
      </c>
      <c r="J431" s="37">
        <v>0</v>
      </c>
      <c r="K431" s="32">
        <v>495.97378914158099</v>
      </c>
      <c r="L431" s="32">
        <v>1091.3826261649699</v>
      </c>
      <c r="M431" s="32">
        <v>98235.769268923905</v>
      </c>
      <c r="N431" s="32">
        <v>0</v>
      </c>
      <c r="O431" s="32">
        <v>15.883511468352401</v>
      </c>
      <c r="P431" s="32">
        <v>76240.855048091296</v>
      </c>
      <c r="Q431" s="32">
        <v>4503252.4747683704</v>
      </c>
      <c r="R431" s="32">
        <v>4441738.3411355801</v>
      </c>
      <c r="S431" s="32">
        <v>0</v>
      </c>
      <c r="T431" s="32">
        <v>0</v>
      </c>
      <c r="U431" s="32">
        <v>-99839.009195698804</v>
      </c>
      <c r="V431" s="32">
        <v>0</v>
      </c>
      <c r="W431" s="32">
        <v>22.565226664702401</v>
      </c>
      <c r="X431" s="33">
        <v>76240.855048091296</v>
      </c>
      <c r="AB431" s="28">
        <f t="shared" si="12"/>
        <v>-99816.443969034095</v>
      </c>
    </row>
    <row r="432" spans="8:28" x14ac:dyDescent="0.35">
      <c r="H432">
        <v>425</v>
      </c>
      <c r="I432">
        <f t="shared" si="13"/>
        <v>142</v>
      </c>
      <c r="J432" s="37">
        <v>0</v>
      </c>
      <c r="K432" s="32">
        <v>484.21928927302503</v>
      </c>
      <c r="L432" s="32">
        <v>1061.02162477412</v>
      </c>
      <c r="M432" s="32">
        <v>96680.0875039151</v>
      </c>
      <c r="N432" s="32">
        <v>0</v>
      </c>
      <c r="O432" s="32">
        <v>15.505732372400001</v>
      </c>
      <c r="P432" s="32">
        <v>74427.515387520107</v>
      </c>
      <c r="Q432" s="32">
        <v>4415121.3790669804</v>
      </c>
      <c r="R432" s="32">
        <v>4354811.3420565696</v>
      </c>
      <c r="S432" s="32">
        <v>0</v>
      </c>
      <c r="T432" s="32">
        <v>0</v>
      </c>
      <c r="U432" s="32">
        <v>-98240.834150334602</v>
      </c>
      <c r="V432" s="32">
        <v>0</v>
      </c>
      <c r="W432" s="32">
        <v>22.2025023462954</v>
      </c>
      <c r="X432" s="33">
        <v>74427.515387520107</v>
      </c>
      <c r="AB432" s="28">
        <f t="shared" si="12"/>
        <v>-98218.63164798831</v>
      </c>
    </row>
    <row r="433" spans="8:28" x14ac:dyDescent="0.35">
      <c r="H433">
        <v>426</v>
      </c>
      <c r="I433">
        <f t="shared" si="13"/>
        <v>142</v>
      </c>
      <c r="J433" s="37">
        <v>0</v>
      </c>
      <c r="K433" s="32">
        <v>472.776129918979</v>
      </c>
      <c r="L433" s="32">
        <v>1031.6019161828201</v>
      </c>
      <c r="M433" s="32">
        <v>95154.524442991198</v>
      </c>
      <c r="N433" s="32">
        <v>0</v>
      </c>
      <c r="O433" s="32">
        <v>15.1379245386332</v>
      </c>
      <c r="P433" s="32">
        <v>72662.037785439301</v>
      </c>
      <c r="Q433" s="32">
        <v>4328380.81161601</v>
      </c>
      <c r="R433" s="32">
        <v>4269255.69709149</v>
      </c>
      <c r="S433" s="32">
        <v>0</v>
      </c>
      <c r="T433" s="32">
        <v>0</v>
      </c>
      <c r="U433" s="32">
        <v>-96674.040413631606</v>
      </c>
      <c r="V433" s="32">
        <v>0</v>
      </c>
      <c r="W433" s="32">
        <v>21.847527608855501</v>
      </c>
      <c r="X433" s="33">
        <v>72662.037785439301</v>
      </c>
      <c r="AB433" s="28">
        <f t="shared" si="12"/>
        <v>-96652.192886022749</v>
      </c>
    </row>
    <row r="434" spans="8:28" x14ac:dyDescent="0.35">
      <c r="H434">
        <v>427</v>
      </c>
      <c r="I434">
        <f t="shared" si="13"/>
        <v>143</v>
      </c>
      <c r="J434" s="37">
        <v>0</v>
      </c>
      <c r="K434" s="32">
        <v>461.63504031616299</v>
      </c>
      <c r="L434" s="32">
        <v>1003.0910795070899</v>
      </c>
      <c r="M434" s="32">
        <v>93658.390331696995</v>
      </c>
      <c r="N434" s="32">
        <v>0</v>
      </c>
      <c r="O434" s="32">
        <v>14.779793077334901</v>
      </c>
      <c r="P434" s="32">
        <v>70943.006771207598</v>
      </c>
      <c r="Q434" s="32">
        <v>4243002.3037843201</v>
      </c>
      <c r="R434" s="32">
        <v>4185043.3402187801</v>
      </c>
      <c r="S434" s="32">
        <v>0</v>
      </c>
      <c r="T434" s="32">
        <v>0</v>
      </c>
      <c r="U434" s="32">
        <v>-95137.896244597607</v>
      </c>
      <c r="V434" s="32">
        <v>0</v>
      </c>
      <c r="W434" s="32">
        <v>21.500097536306999</v>
      </c>
      <c r="X434" s="33">
        <v>70943.006771207598</v>
      </c>
      <c r="AB434" s="28">
        <f t="shared" si="12"/>
        <v>-95116.396147061299</v>
      </c>
    </row>
    <row r="435" spans="8:28" x14ac:dyDescent="0.35">
      <c r="H435">
        <v>428</v>
      </c>
      <c r="I435">
        <f t="shared" si="13"/>
        <v>143</v>
      </c>
      <c r="J435" s="37">
        <v>0</v>
      </c>
      <c r="K435" s="32">
        <v>450.78705886350002</v>
      </c>
      <c r="L435" s="32">
        <v>975.45792052826096</v>
      </c>
      <c r="M435" s="32">
        <v>92191.013466069897</v>
      </c>
      <c r="N435" s="32">
        <v>0</v>
      </c>
      <c r="O435" s="32">
        <v>14.4310528609311</v>
      </c>
      <c r="P435" s="32">
        <v>69269.053732469096</v>
      </c>
      <c r="Q435" s="32">
        <v>4158958.0633109398</v>
      </c>
      <c r="R435" s="32">
        <v>4102146.8719255798</v>
      </c>
      <c r="S435" s="32">
        <v>0</v>
      </c>
      <c r="T435" s="32">
        <v>0</v>
      </c>
      <c r="U435" s="32">
        <v>-93631.689498322594</v>
      </c>
      <c r="V435" s="32">
        <v>0</v>
      </c>
      <c r="W435" s="32">
        <v>21.160013509420299</v>
      </c>
      <c r="X435" s="33">
        <v>69269.053732469096</v>
      </c>
      <c r="AB435" s="28">
        <f t="shared" si="12"/>
        <v>-93610.529484813174</v>
      </c>
    </row>
    <row r="436" spans="8:28" x14ac:dyDescent="0.35">
      <c r="H436">
        <v>429</v>
      </c>
      <c r="I436">
        <f t="shared" si="13"/>
        <v>143</v>
      </c>
      <c r="J436" s="37">
        <v>0</v>
      </c>
      <c r="K436" s="32">
        <v>440.22352170925001</v>
      </c>
      <c r="L436" s="32">
        <v>948.672421480916</v>
      </c>
      <c r="M436" s="32">
        <v>90751.739669296803</v>
      </c>
      <c r="N436" s="32">
        <v>0</v>
      </c>
      <c r="O436" s="32">
        <v>14.0914281659874</v>
      </c>
      <c r="P436" s="32">
        <v>67638.855196739503</v>
      </c>
      <c r="Q436" s="32">
        <v>4076220.9559766701</v>
      </c>
      <c r="R436" s="32">
        <v>4020539.54115362</v>
      </c>
      <c r="S436" s="32">
        <v>0</v>
      </c>
      <c r="T436" s="32">
        <v>0</v>
      </c>
      <c r="U436" s="32">
        <v>-92154.727040653001</v>
      </c>
      <c r="V436" s="32">
        <v>0</v>
      </c>
      <c r="W436" s="32">
        <v>20.827082991077098</v>
      </c>
      <c r="X436" s="33">
        <v>67638.855196739503</v>
      </c>
      <c r="AB436" s="28">
        <f t="shared" si="12"/>
        <v>-92133.899957661924</v>
      </c>
    </row>
    <row r="437" spans="8:28" x14ac:dyDescent="0.35">
      <c r="H437">
        <v>430</v>
      </c>
      <c r="I437">
        <f t="shared" si="13"/>
        <v>144</v>
      </c>
      <c r="J437" s="37">
        <v>0</v>
      </c>
      <c r="K437" s="32">
        <v>429.93605179718901</v>
      </c>
      <c r="L437" s="32">
        <v>922.70569303065099</v>
      </c>
      <c r="M437" s="32">
        <v>89339.931784768705</v>
      </c>
      <c r="N437" s="32">
        <v>0</v>
      </c>
      <c r="O437" s="32">
        <v>13.760652329522699</v>
      </c>
      <c r="P437" s="32">
        <v>66051.131181708697</v>
      </c>
      <c r="Q437" s="32">
        <v>3994764.4878262398</v>
      </c>
      <c r="R437" s="32">
        <v>3940195.2277871501</v>
      </c>
      <c r="S437" s="32">
        <v>0</v>
      </c>
      <c r="T437" s="32">
        <v>0</v>
      </c>
      <c r="U437" s="32">
        <v>-90706.334181926097</v>
      </c>
      <c r="V437" s="32">
        <v>0</v>
      </c>
      <c r="W437" s="32">
        <v>20.501119319413601</v>
      </c>
      <c r="X437" s="33">
        <v>66051.131181708697</v>
      </c>
      <c r="AB437" s="28">
        <f t="shared" si="12"/>
        <v>-90685.833062606689</v>
      </c>
    </row>
    <row r="438" spans="8:28" x14ac:dyDescent="0.35">
      <c r="H438">
        <v>431</v>
      </c>
      <c r="I438">
        <f t="shared" si="13"/>
        <v>144</v>
      </c>
      <c r="J438" s="37">
        <v>0</v>
      </c>
      <c r="K438" s="32">
        <v>419.91654835203002</v>
      </c>
      <c r="L438" s="32">
        <v>897.52992834113604</v>
      </c>
      <c r="M438" s="32">
        <v>87954.9691849886</v>
      </c>
      <c r="N438" s="32">
        <v>0</v>
      </c>
      <c r="O438" s="32">
        <v>13.4384674190244</v>
      </c>
      <c r="P438" s="32">
        <v>64504.643611316998</v>
      </c>
      <c r="Q438" s="32">
        <v>3914562.78792295</v>
      </c>
      <c r="R438" s="32">
        <v>3861088.4256654498</v>
      </c>
      <c r="S438" s="32">
        <v>0</v>
      </c>
      <c r="T438" s="32">
        <v>0</v>
      </c>
      <c r="U438" s="32">
        <v>-89285.8541291008</v>
      </c>
      <c r="V438" s="32">
        <v>0</v>
      </c>
      <c r="W438" s="32">
        <v>20.181941508537001</v>
      </c>
      <c r="X438" s="33">
        <v>64504.643611316998</v>
      </c>
      <c r="AB438" s="28">
        <f t="shared" si="12"/>
        <v>-89265.672187592267</v>
      </c>
    </row>
    <row r="439" spans="8:28" x14ac:dyDescent="0.35">
      <c r="H439">
        <v>432</v>
      </c>
      <c r="I439">
        <f t="shared" si="13"/>
        <v>144</v>
      </c>
      <c r="J439" s="37">
        <v>0</v>
      </c>
      <c r="K439" s="32">
        <v>408.62247686724902</v>
      </c>
      <c r="L439" s="32">
        <v>869.64771501311895</v>
      </c>
      <c r="M439" s="32">
        <v>86595.2923589399</v>
      </c>
      <c r="N439" s="32">
        <v>0</v>
      </c>
      <c r="O439" s="32">
        <v>13.032247860479799</v>
      </c>
      <c r="P439" s="32">
        <v>62554.7897303028</v>
      </c>
      <c r="Q439" s="32">
        <v>3835147.1865541101</v>
      </c>
      <c r="R439" s="32">
        <v>3782750.82103816</v>
      </c>
      <c r="S439" s="32">
        <v>0</v>
      </c>
      <c r="T439" s="32">
        <v>0</v>
      </c>
      <c r="U439" s="32">
        <v>-87886.5947986807</v>
      </c>
      <c r="V439" s="32">
        <v>0</v>
      </c>
      <c r="W439" s="32">
        <v>25.0045823581622</v>
      </c>
      <c r="X439" s="33">
        <v>62554.7897303028</v>
      </c>
      <c r="AB439" s="28">
        <f t="shared" si="12"/>
        <v>-87861.59021632254</v>
      </c>
    </row>
    <row r="440" spans="8:28" x14ac:dyDescent="0.35">
      <c r="H440">
        <v>433</v>
      </c>
      <c r="I440">
        <f t="shared" si="13"/>
        <v>145</v>
      </c>
      <c r="J440" s="37">
        <v>0</v>
      </c>
      <c r="K440" s="32">
        <v>403.59577821789998</v>
      </c>
      <c r="L440" s="32">
        <v>948.05297094477896</v>
      </c>
      <c r="M440" s="32">
        <v>85281.679335388399</v>
      </c>
      <c r="N440" s="32">
        <v>0</v>
      </c>
      <c r="O440" s="32">
        <v>12.8726365913331</v>
      </c>
      <c r="P440" s="32">
        <v>61788.655638398799</v>
      </c>
      <c r="Q440" s="32">
        <v>3757509.3811452198</v>
      </c>
      <c r="R440" s="32">
        <v>3706181.8608047902</v>
      </c>
      <c r="S440" s="32">
        <v>0</v>
      </c>
      <c r="T440" s="32">
        <v>0</v>
      </c>
      <c r="U440" s="32">
        <v>-86646.200721142406</v>
      </c>
      <c r="V440" s="32">
        <v>0</v>
      </c>
      <c r="W440" s="32">
        <v>120.816286167098</v>
      </c>
      <c r="X440" s="33">
        <v>61788.655638398799</v>
      </c>
      <c r="AB440" s="28">
        <f t="shared" si="12"/>
        <v>-86525.384434975305</v>
      </c>
    </row>
    <row r="441" spans="8:28" x14ac:dyDescent="0.35">
      <c r="H441">
        <v>434</v>
      </c>
      <c r="I441">
        <f t="shared" si="13"/>
        <v>145</v>
      </c>
      <c r="J441" s="37">
        <v>0</v>
      </c>
      <c r="K441" s="32">
        <v>389.04336466042599</v>
      </c>
      <c r="L441" s="32">
        <v>920.860795312699</v>
      </c>
      <c r="M441" s="32">
        <v>83838.042575735104</v>
      </c>
      <c r="N441" s="32">
        <v>0</v>
      </c>
      <c r="O441" s="32">
        <v>12.5518803243978</v>
      </c>
      <c r="P441" s="32">
        <v>60249.025557109198</v>
      </c>
      <c r="Q441" s="32">
        <v>3680385.93062479</v>
      </c>
      <c r="R441" s="32">
        <v>3630109.0585371898</v>
      </c>
      <c r="S441" s="32">
        <v>0</v>
      </c>
      <c r="T441" s="32">
        <v>0</v>
      </c>
      <c r="U441" s="32">
        <v>-85160.498616032593</v>
      </c>
      <c r="V441" s="32">
        <v>0</v>
      </c>
      <c r="W441" s="32">
        <v>18.083825219850699</v>
      </c>
      <c r="X441" s="33">
        <v>60249.025557109198</v>
      </c>
      <c r="AB441" s="28">
        <f t="shared" si="12"/>
        <v>-85142.414790812749</v>
      </c>
    </row>
    <row r="442" spans="8:28" x14ac:dyDescent="0.35">
      <c r="H442">
        <v>435</v>
      </c>
      <c r="I442">
        <f t="shared" si="13"/>
        <v>145</v>
      </c>
      <c r="J442" s="37">
        <v>0</v>
      </c>
      <c r="K442" s="32">
        <v>388.15248974401402</v>
      </c>
      <c r="L442" s="32">
        <v>894.50360962927095</v>
      </c>
      <c r="M442" s="32">
        <v>82423.664613672707</v>
      </c>
      <c r="N442" s="32">
        <v>0</v>
      </c>
      <c r="O442" s="32">
        <v>12.238101805121399</v>
      </c>
      <c r="P442" s="32">
        <v>58742.888664582802</v>
      </c>
      <c r="Q442" s="32">
        <v>3604556.79149938</v>
      </c>
      <c r="R442" s="32">
        <v>3555312.7655272698</v>
      </c>
      <c r="S442" s="32">
        <v>0</v>
      </c>
      <c r="T442" s="32">
        <v>0</v>
      </c>
      <c r="U442" s="32">
        <v>-83718.558814851101</v>
      </c>
      <c r="V442" s="32">
        <v>0</v>
      </c>
      <c r="W442" s="32">
        <v>17.9179118436209</v>
      </c>
      <c r="X442" s="33">
        <v>58742.888664582802</v>
      </c>
      <c r="AB442" s="28">
        <f t="shared" si="12"/>
        <v>-83700.640903007486</v>
      </c>
    </row>
    <row r="443" spans="8:28" x14ac:dyDescent="0.35">
      <c r="H443">
        <v>436</v>
      </c>
      <c r="I443">
        <f t="shared" si="13"/>
        <v>146</v>
      </c>
      <c r="J443" s="37">
        <v>0</v>
      </c>
      <c r="K443" s="32">
        <v>378.50093418628501</v>
      </c>
      <c r="L443" s="32">
        <v>868.90938550612896</v>
      </c>
      <c r="M443" s="32">
        <v>81037.839873625402</v>
      </c>
      <c r="N443" s="32">
        <v>0</v>
      </c>
      <c r="O443" s="32">
        <v>11.9329321468116</v>
      </c>
      <c r="P443" s="32">
        <v>57278.074304695503</v>
      </c>
      <c r="Q443" s="32">
        <v>3530003.4105861699</v>
      </c>
      <c r="R443" s="32">
        <v>3481774.8134729299</v>
      </c>
      <c r="S443" s="32">
        <v>0</v>
      </c>
      <c r="T443" s="32">
        <v>0</v>
      </c>
      <c r="U443" s="32">
        <v>-82297.183125464595</v>
      </c>
      <c r="V443" s="32">
        <v>0</v>
      </c>
      <c r="W443" s="32">
        <v>17.6116999661592</v>
      </c>
      <c r="X443" s="33">
        <v>57278.074304695503</v>
      </c>
      <c r="AB443" s="28">
        <f t="shared" si="12"/>
        <v>-82279.571425498434</v>
      </c>
    </row>
    <row r="444" spans="8:28" x14ac:dyDescent="0.35">
      <c r="H444">
        <v>437</v>
      </c>
      <c r="I444">
        <f t="shared" si="13"/>
        <v>146</v>
      </c>
      <c r="J444" s="37">
        <v>0</v>
      </c>
      <c r="K444" s="32">
        <v>369.11431749236402</v>
      </c>
      <c r="L444" s="32">
        <v>844.12287570004605</v>
      </c>
      <c r="M444" s="32">
        <v>79679.915367086302</v>
      </c>
      <c r="N444" s="32">
        <v>0</v>
      </c>
      <c r="O444" s="32">
        <v>11.636109778084901</v>
      </c>
      <c r="P444" s="32">
        <v>55853.326934807403</v>
      </c>
      <c r="Q444" s="32">
        <v>3456698.78236554</v>
      </c>
      <c r="R444" s="32">
        <v>3409468.5721106799</v>
      </c>
      <c r="S444" s="32">
        <v>0</v>
      </c>
      <c r="T444" s="32">
        <v>0</v>
      </c>
      <c r="U444" s="32">
        <v>-80904.788670056805</v>
      </c>
      <c r="V444" s="32">
        <v>0</v>
      </c>
      <c r="W444" s="32">
        <v>17.312173143142701</v>
      </c>
      <c r="X444" s="33">
        <v>55853.326934807403</v>
      </c>
      <c r="AB444" s="28">
        <f t="shared" si="12"/>
        <v>-80887.47649691366</v>
      </c>
    </row>
    <row r="445" spans="8:28" x14ac:dyDescent="0.35">
      <c r="H445">
        <v>438</v>
      </c>
      <c r="I445">
        <f t="shared" si="13"/>
        <v>146</v>
      </c>
      <c r="J445" s="37">
        <v>0</v>
      </c>
      <c r="K445" s="32">
        <v>359.98456216456401</v>
      </c>
      <c r="L445" s="32">
        <v>820.11599888828198</v>
      </c>
      <c r="M445" s="32">
        <v>78349.235265279203</v>
      </c>
      <c r="N445" s="32">
        <v>0</v>
      </c>
      <c r="O445" s="32">
        <v>11.347381933078699</v>
      </c>
      <c r="P445" s="32">
        <v>54467.4332787776</v>
      </c>
      <c r="Q445" s="32">
        <v>3384616.5590599799</v>
      </c>
      <c r="R445" s="32">
        <v>3338368.0595656899</v>
      </c>
      <c r="S445" s="32">
        <v>0</v>
      </c>
      <c r="T445" s="32">
        <v>0</v>
      </c>
      <c r="U445" s="32">
        <v>-79540.683208265094</v>
      </c>
      <c r="V445" s="32">
        <v>0</v>
      </c>
      <c r="W445" s="32">
        <v>17.019153808385401</v>
      </c>
      <c r="X445" s="33">
        <v>54467.4332787776</v>
      </c>
      <c r="AB445" s="28">
        <f t="shared" si="12"/>
        <v>-79523.664054456705</v>
      </c>
    </row>
    <row r="446" spans="8:28" x14ac:dyDescent="0.35">
      <c r="H446">
        <v>439</v>
      </c>
      <c r="I446">
        <f t="shared" si="13"/>
        <v>147</v>
      </c>
      <c r="J446" s="37">
        <v>0</v>
      </c>
      <c r="K446" s="32">
        <v>351.10386373217602</v>
      </c>
      <c r="L446" s="32">
        <v>796.86173985358505</v>
      </c>
      <c r="M446" s="32">
        <v>77045.161224496696</v>
      </c>
      <c r="N446" s="32">
        <v>0</v>
      </c>
      <c r="O446" s="32">
        <v>11.066504325622301</v>
      </c>
      <c r="P446" s="32">
        <v>53119.220762986901</v>
      </c>
      <c r="Q446" s="32">
        <v>3313731.0325003201</v>
      </c>
      <c r="R446" s="32">
        <v>3268447.9244811102</v>
      </c>
      <c r="S446" s="32">
        <v>0</v>
      </c>
      <c r="T446" s="32">
        <v>0</v>
      </c>
      <c r="U446" s="32">
        <v>-78204.193332408104</v>
      </c>
      <c r="V446" s="32">
        <v>0</v>
      </c>
      <c r="W446" s="32">
        <v>16.7324698418388</v>
      </c>
      <c r="X446" s="33">
        <v>53119.220762986901</v>
      </c>
      <c r="AB446" s="28">
        <f t="shared" si="12"/>
        <v>-78187.460862566266</v>
      </c>
    </row>
    <row r="447" spans="8:28" x14ac:dyDescent="0.35">
      <c r="H447">
        <v>440</v>
      </c>
      <c r="I447">
        <f t="shared" si="13"/>
        <v>147</v>
      </c>
      <c r="J447" s="37">
        <v>0</v>
      </c>
      <c r="K447" s="32">
        <v>342.46468061106799</v>
      </c>
      <c r="L447" s="32">
        <v>774.334105873103</v>
      </c>
      <c r="M447" s="32">
        <v>75767.0718720757</v>
      </c>
      <c r="N447" s="32">
        <v>0</v>
      </c>
      <c r="O447" s="32">
        <v>10.7932408364826</v>
      </c>
      <c r="P447" s="32">
        <v>51807.556015116403</v>
      </c>
      <c r="Q447" s="32">
        <v>3244017.11654328</v>
      </c>
      <c r="R447" s="32">
        <v>3199683.4286903902</v>
      </c>
      <c r="S447" s="32">
        <v>0</v>
      </c>
      <c r="T447" s="32">
        <v>0</v>
      </c>
      <c r="U447" s="32">
        <v>-76894.663899396401</v>
      </c>
      <c r="V447" s="32">
        <v>0</v>
      </c>
      <c r="W447" s="32">
        <v>16.4519543848624</v>
      </c>
      <c r="X447" s="33">
        <v>51807.556015116403</v>
      </c>
      <c r="AB447" s="28">
        <f t="shared" si="12"/>
        <v>-76878.211945011542</v>
      </c>
    </row>
    <row r="448" spans="8:28" x14ac:dyDescent="0.35">
      <c r="H448">
        <v>441</v>
      </c>
      <c r="I448">
        <f t="shared" si="13"/>
        <v>147</v>
      </c>
      <c r="J448" s="37">
        <v>0</v>
      </c>
      <c r="K448" s="32">
        <v>334.05972437153702</v>
      </c>
      <c r="L448" s="32">
        <v>752.50808500206301</v>
      </c>
      <c r="M448" s="32">
        <v>74514.362308635493</v>
      </c>
      <c r="N448" s="32">
        <v>0</v>
      </c>
      <c r="O448" s="32">
        <v>10.5273632131239</v>
      </c>
      <c r="P448" s="32">
        <v>50531.343422994498</v>
      </c>
      <c r="Q448" s="32">
        <v>3175450.3300220901</v>
      </c>
      <c r="R448" s="32">
        <v>3132050.4304150902</v>
      </c>
      <c r="S448" s="32">
        <v>0</v>
      </c>
      <c r="T448" s="32">
        <v>0</v>
      </c>
      <c r="U448" s="32">
        <v>-75611.457481222198</v>
      </c>
      <c r="V448" s="32">
        <v>0</v>
      </c>
      <c r="W448" s="32">
        <v>16.177445662212101</v>
      </c>
      <c r="X448" s="33">
        <v>50531.343422994498</v>
      </c>
      <c r="AB448" s="28">
        <f t="shared" si="12"/>
        <v>-75595.28003555999</v>
      </c>
    </row>
    <row r="449" spans="8:28" x14ac:dyDescent="0.35">
      <c r="H449">
        <v>442</v>
      </c>
      <c r="I449">
        <f t="shared" si="13"/>
        <v>148</v>
      </c>
      <c r="J449" s="37">
        <v>0</v>
      </c>
      <c r="K449" s="32">
        <v>325.88195039688401</v>
      </c>
      <c r="L449" s="32">
        <v>731.35960616592297</v>
      </c>
      <c r="M449" s="32">
        <v>73286.443626033404</v>
      </c>
      <c r="N449" s="32">
        <v>0</v>
      </c>
      <c r="O449" s="32">
        <v>10.268650781446301</v>
      </c>
      <c r="P449" s="32">
        <v>49289.523750942397</v>
      </c>
      <c r="Q449" s="32">
        <v>3108006.7802128699</v>
      </c>
      <c r="R449" s="32">
        <v>3065525.36797076</v>
      </c>
      <c r="S449" s="32">
        <v>0</v>
      </c>
      <c r="T449" s="32">
        <v>0</v>
      </c>
      <c r="U449" s="32">
        <v>-74353.9538333776</v>
      </c>
      <c r="V449" s="32">
        <v>0</v>
      </c>
      <c r="W449" s="32">
        <v>15.9087868104899</v>
      </c>
      <c r="X449" s="33">
        <v>49289.523750942397</v>
      </c>
      <c r="AB449" s="28">
        <f t="shared" si="12"/>
        <v>-74338.045046567117</v>
      </c>
    </row>
    <row r="450" spans="8:28" x14ac:dyDescent="0.35">
      <c r="H450">
        <v>443</v>
      </c>
      <c r="I450">
        <f t="shared" si="13"/>
        <v>148</v>
      </c>
      <c r="J450" s="37">
        <v>0</v>
      </c>
      <c r="K450" s="32">
        <v>317.92454891593098</v>
      </c>
      <c r="L450" s="32">
        <v>710.86550097868701</v>
      </c>
      <c r="M450" s="32">
        <v>72082.742440515707</v>
      </c>
      <c r="N450" s="32">
        <v>0</v>
      </c>
      <c r="O450" s="32">
        <v>10.0168901689932</v>
      </c>
      <c r="P450" s="32">
        <v>48081.072811167098</v>
      </c>
      <c r="Q450" s="32">
        <v>3041663.1467997702</v>
      </c>
      <c r="R450" s="32">
        <v>3000085.2439642898</v>
      </c>
      <c r="S450" s="32">
        <v>0</v>
      </c>
      <c r="T450" s="32">
        <v>0</v>
      </c>
      <c r="U450" s="32">
        <v>-73121.549380579294</v>
      </c>
      <c r="V450" s="32">
        <v>0</v>
      </c>
      <c r="W450" s="32">
        <v>15.6458257128079</v>
      </c>
      <c r="X450" s="33">
        <v>48081.072811167098</v>
      </c>
      <c r="AB450" s="28">
        <f t="shared" si="12"/>
        <v>-73105.903554866483</v>
      </c>
    </row>
    <row r="451" spans="8:28" x14ac:dyDescent="0.35">
      <c r="H451">
        <v>444</v>
      </c>
      <c r="I451">
        <f t="shared" si="13"/>
        <v>148</v>
      </c>
      <c r="J451" s="37">
        <v>0</v>
      </c>
      <c r="K451" s="32">
        <v>309.01190434642803</v>
      </c>
      <c r="L451" s="32">
        <v>688.251106942359</v>
      </c>
      <c r="M451" s="32">
        <v>70901.949981266705</v>
      </c>
      <c r="N451" s="32">
        <v>0</v>
      </c>
      <c r="O451" s="32">
        <v>9.7036645899484402</v>
      </c>
      <c r="P451" s="32">
        <v>46577.590031752501</v>
      </c>
      <c r="Q451" s="32">
        <v>2976069.2561665499</v>
      </c>
      <c r="R451" s="32">
        <v>2935380.19981072</v>
      </c>
      <c r="S451" s="32">
        <v>0</v>
      </c>
      <c r="T451" s="32">
        <v>0</v>
      </c>
      <c r="U451" s="32">
        <v>-71908.916657145397</v>
      </c>
      <c r="V451" s="32">
        <v>0</v>
      </c>
      <c r="W451" s="32">
        <v>19.1361410812294</v>
      </c>
      <c r="X451" s="33">
        <v>46577.590031752501</v>
      </c>
      <c r="AB451" s="28">
        <f t="shared" si="12"/>
        <v>-71889.780516064173</v>
      </c>
    </row>
    <row r="452" spans="8:28" x14ac:dyDescent="0.35">
      <c r="H452">
        <v>445</v>
      </c>
      <c r="I452">
        <f t="shared" si="13"/>
        <v>149</v>
      </c>
      <c r="J452" s="37">
        <v>0</v>
      </c>
      <c r="K452" s="32">
        <v>304.854211013868</v>
      </c>
      <c r="L452" s="32">
        <v>774.41985457096098</v>
      </c>
      <c r="M452" s="32">
        <v>69759.715435002203</v>
      </c>
      <c r="N452" s="32">
        <v>0</v>
      </c>
      <c r="O452" s="32">
        <v>9.5668894617276603</v>
      </c>
      <c r="P452" s="32">
        <v>45921.069416292798</v>
      </c>
      <c r="Q452" s="32">
        <v>2911642.7743164599</v>
      </c>
      <c r="R452" s="32">
        <v>2871837.7508282699</v>
      </c>
      <c r="S452" s="32">
        <v>0</v>
      </c>
      <c r="T452" s="32">
        <v>0</v>
      </c>
      <c r="U452" s="32">
        <v>-70848.556390048805</v>
      </c>
      <c r="V452" s="32">
        <v>0</v>
      </c>
      <c r="W452" s="32">
        <v>90.170425711863004</v>
      </c>
      <c r="X452" s="33">
        <v>45921.069416292798</v>
      </c>
      <c r="AB452" s="28">
        <f t="shared" si="12"/>
        <v>-70758.385964336936</v>
      </c>
    </row>
    <row r="453" spans="8:28" x14ac:dyDescent="0.35">
      <c r="H453">
        <v>446</v>
      </c>
      <c r="I453">
        <f t="shared" si="13"/>
        <v>149</v>
      </c>
      <c r="J453" s="37">
        <v>0</v>
      </c>
      <c r="K453" s="32">
        <v>293.39871079291999</v>
      </c>
      <c r="L453" s="32">
        <v>750.893139624931</v>
      </c>
      <c r="M453" s="32">
        <v>68458.729552160294</v>
      </c>
      <c r="N453" s="32">
        <v>0</v>
      </c>
      <c r="O453" s="32">
        <v>9.3120375394112092</v>
      </c>
      <c r="P453" s="32">
        <v>44697.780189173798</v>
      </c>
      <c r="Q453" s="32">
        <v>2847833.2280605501</v>
      </c>
      <c r="R453" s="32">
        <v>2808895.6753219599</v>
      </c>
      <c r="S453" s="32">
        <v>0</v>
      </c>
      <c r="T453" s="32">
        <v>0</v>
      </c>
      <c r="U453" s="32">
        <v>-69512.333440117494</v>
      </c>
      <c r="V453" s="32">
        <v>0</v>
      </c>
      <c r="W453" s="32">
        <v>14.242191782756199</v>
      </c>
      <c r="X453" s="33">
        <v>44697.780189173798</v>
      </c>
      <c r="AB453" s="28">
        <f t="shared" si="12"/>
        <v>-69498.091248334735</v>
      </c>
    </row>
    <row r="454" spans="8:28" x14ac:dyDescent="0.35">
      <c r="H454">
        <v>447</v>
      </c>
      <c r="I454">
        <f t="shared" si="13"/>
        <v>149</v>
      </c>
      <c r="J454" s="37">
        <v>0</v>
      </c>
      <c r="K454" s="32">
        <v>292.10438513965698</v>
      </c>
      <c r="L454" s="32">
        <v>728.12833852018503</v>
      </c>
      <c r="M454" s="32">
        <v>67186.493333891995</v>
      </c>
      <c r="N454" s="32">
        <v>0</v>
      </c>
      <c r="O454" s="32">
        <v>9.0632756577609292</v>
      </c>
      <c r="P454" s="32">
        <v>43503.723157252498</v>
      </c>
      <c r="Q454" s="32">
        <v>2785209.6894655498</v>
      </c>
      <c r="R454" s="32">
        <v>2747123.4314703201</v>
      </c>
      <c r="S454" s="32">
        <v>0</v>
      </c>
      <c r="T454" s="32">
        <v>0</v>
      </c>
      <c r="U454" s="32">
        <v>-68215.789333209599</v>
      </c>
      <c r="V454" s="32">
        <v>0</v>
      </c>
      <c r="W454" s="32">
        <v>14.0789241089933</v>
      </c>
      <c r="X454" s="33">
        <v>43503.723157252498</v>
      </c>
      <c r="AB454" s="28">
        <f t="shared" si="12"/>
        <v>-68201.710409100604</v>
      </c>
    </row>
    <row r="455" spans="8:28" x14ac:dyDescent="0.35">
      <c r="H455">
        <v>448</v>
      </c>
      <c r="I455">
        <f t="shared" si="13"/>
        <v>150</v>
      </c>
      <c r="J455" s="37">
        <v>0</v>
      </c>
      <c r="K455" s="32">
        <v>284.33607242765999</v>
      </c>
      <c r="L455" s="32">
        <v>706.06707550004705</v>
      </c>
      <c r="M455" s="32">
        <v>65942.261989948194</v>
      </c>
      <c r="N455" s="32">
        <v>0</v>
      </c>
      <c r="O455" s="32">
        <v>8.8217747604988794</v>
      </c>
      <c r="P455" s="32">
        <v>42344.518850394597</v>
      </c>
      <c r="Q455" s="32">
        <v>2723751.54978101</v>
      </c>
      <c r="R455" s="32">
        <v>2686500.78626699</v>
      </c>
      <c r="S455" s="32">
        <v>0</v>
      </c>
      <c r="T455" s="32">
        <v>0</v>
      </c>
      <c r="U455" s="32">
        <v>-66941.486912636406</v>
      </c>
      <c r="V455" s="32">
        <v>0</v>
      </c>
      <c r="W455" s="32">
        <v>13.8127491254291</v>
      </c>
      <c r="X455" s="33">
        <v>42344.518850394597</v>
      </c>
      <c r="AB455" s="28">
        <f t="shared" si="12"/>
        <v>-66927.674163510979</v>
      </c>
    </row>
    <row r="456" spans="8:28" x14ac:dyDescent="0.35">
      <c r="H456">
        <v>449</v>
      </c>
      <c r="I456">
        <f t="shared" si="13"/>
        <v>150</v>
      </c>
      <c r="J456" s="37">
        <v>0</v>
      </c>
      <c r="K456" s="32">
        <v>276.79464921395697</v>
      </c>
      <c r="L456" s="32">
        <v>684.74001098838301</v>
      </c>
      <c r="M456" s="32">
        <v>64725.3365583509</v>
      </c>
      <c r="N456" s="32">
        <v>0</v>
      </c>
      <c r="O456" s="32">
        <v>8.5873013286137194</v>
      </c>
      <c r="P456" s="32">
        <v>41219.046377345803</v>
      </c>
      <c r="Q456" s="32">
        <v>2663432.1379678198</v>
      </c>
      <c r="R456" s="32">
        <v>2627001.43436109</v>
      </c>
      <c r="S456" s="32">
        <v>0</v>
      </c>
      <c r="T456" s="32">
        <v>0</v>
      </c>
      <c r="U456" s="32">
        <v>-65695.458519881795</v>
      </c>
      <c r="V456" s="32">
        <v>0</v>
      </c>
      <c r="W456" s="32">
        <v>13.5528308359939</v>
      </c>
      <c r="X456" s="33">
        <v>41219.046377345803</v>
      </c>
      <c r="AB456" s="28">
        <f t="shared" si="12"/>
        <v>-65681.905689045801</v>
      </c>
    </row>
    <row r="457" spans="8:28" x14ac:dyDescent="0.35">
      <c r="H457">
        <v>450</v>
      </c>
      <c r="I457">
        <f t="shared" si="13"/>
        <v>150</v>
      </c>
      <c r="J457" s="37">
        <v>0</v>
      </c>
      <c r="K457" s="32">
        <v>269.47279478725301</v>
      </c>
      <c r="L457" s="32">
        <v>664.120352781409</v>
      </c>
      <c r="M457" s="32">
        <v>63535.022888008702</v>
      </c>
      <c r="N457" s="32">
        <v>0</v>
      </c>
      <c r="O457" s="32">
        <v>8.35963011831873</v>
      </c>
      <c r="P457" s="32">
        <v>40126.224567929901</v>
      </c>
      <c r="Q457" s="32">
        <v>2604225.48215687</v>
      </c>
      <c r="R457" s="32">
        <v>2568599.7598174801</v>
      </c>
      <c r="S457" s="32">
        <v>0</v>
      </c>
      <c r="T457" s="32">
        <v>0</v>
      </c>
      <c r="U457" s="32">
        <v>-64476.975665695601</v>
      </c>
      <c r="V457" s="32">
        <v>0</v>
      </c>
      <c r="W457" s="32">
        <v>13.2989932008784</v>
      </c>
      <c r="X457" s="33">
        <v>40126.224567929901</v>
      </c>
      <c r="AB457" s="28">
        <f t="shared" si="12"/>
        <v>-64463.676672494723</v>
      </c>
    </row>
    <row r="458" spans="8:28" x14ac:dyDescent="0.35">
      <c r="H458">
        <v>451</v>
      </c>
      <c r="I458">
        <f t="shared" si="13"/>
        <v>151</v>
      </c>
      <c r="J458" s="37">
        <v>0</v>
      </c>
      <c r="K458" s="32">
        <v>262.36344888401999</v>
      </c>
      <c r="L458" s="32">
        <v>644.18237129216698</v>
      </c>
      <c r="M458" s="32">
        <v>62370.646709761699</v>
      </c>
      <c r="N458" s="32">
        <v>0</v>
      </c>
      <c r="O458" s="32">
        <v>8.1385438404755899</v>
      </c>
      <c r="P458" s="32">
        <v>39065.010434282798</v>
      </c>
      <c r="Q458" s="32">
        <v>2546106.2890487998</v>
      </c>
      <c r="R458" s="32">
        <v>2511270.8158082902</v>
      </c>
      <c r="S458" s="32">
        <v>0</v>
      </c>
      <c r="T458" s="32">
        <v>0</v>
      </c>
      <c r="U458" s="32">
        <v>-63285.331073778303</v>
      </c>
      <c r="V458" s="32">
        <v>0</v>
      </c>
      <c r="W458" s="32">
        <v>13.051065843857801</v>
      </c>
      <c r="X458" s="33">
        <v>39065.010434282798</v>
      </c>
      <c r="AB458" s="28">
        <f t="shared" ref="AB458:AB521" si="14">U458+W458</f>
        <v>-63272.280007934445</v>
      </c>
    </row>
    <row r="459" spans="8:28" x14ac:dyDescent="0.35">
      <c r="H459">
        <v>452</v>
      </c>
      <c r="I459">
        <f t="shared" si="13"/>
        <v>151</v>
      </c>
      <c r="J459" s="37">
        <v>0</v>
      </c>
      <c r="K459" s="32">
        <v>255.45980156088601</v>
      </c>
      <c r="L459" s="32">
        <v>624.90135434024705</v>
      </c>
      <c r="M459" s="32">
        <v>61231.5530118155</v>
      </c>
      <c r="N459" s="32">
        <v>0</v>
      </c>
      <c r="O459" s="32">
        <v>7.9238328534172497</v>
      </c>
      <c r="P459" s="32">
        <v>38034.397696402797</v>
      </c>
      <c r="Q459" s="32">
        <v>2489049.92397907</v>
      </c>
      <c r="R459" s="32">
        <v>2454990.3049604399</v>
      </c>
      <c r="S459" s="32">
        <v>0</v>
      </c>
      <c r="T459" s="32">
        <v>0</v>
      </c>
      <c r="U459" s="32">
        <v>-62119.838000570096</v>
      </c>
      <c r="V459" s="32">
        <v>0</v>
      </c>
      <c r="W459" s="32">
        <v>12.8088838520795</v>
      </c>
      <c r="X459" s="33">
        <v>38034.397696402797</v>
      </c>
      <c r="AB459" s="28">
        <f t="shared" si="14"/>
        <v>-62107.029116718018</v>
      </c>
    </row>
    <row r="460" spans="8:28" x14ac:dyDescent="0.35">
      <c r="H460">
        <v>453</v>
      </c>
      <c r="I460">
        <f t="shared" ref="I460:I523" si="15">I457+1</f>
        <v>151</v>
      </c>
      <c r="J460" s="37">
        <v>0</v>
      </c>
      <c r="K460" s="32">
        <v>248.75528349182599</v>
      </c>
      <c r="L460" s="32">
        <v>606.25356397600103</v>
      </c>
      <c r="M460" s="32">
        <v>60117.105436192898</v>
      </c>
      <c r="N460" s="32">
        <v>0</v>
      </c>
      <c r="O460" s="32">
        <v>7.7152948685745599</v>
      </c>
      <c r="P460" s="32">
        <v>37033.415369157898</v>
      </c>
      <c r="Q460" s="32">
        <v>2433032.39162547</v>
      </c>
      <c r="R460" s="32">
        <v>2399734.5603362201</v>
      </c>
      <c r="S460" s="32">
        <v>0</v>
      </c>
      <c r="T460" s="32">
        <v>0</v>
      </c>
      <c r="U460" s="32">
        <v>-60979.829578529301</v>
      </c>
      <c r="V460" s="32">
        <v>0</v>
      </c>
      <c r="W460" s="32">
        <v>12.5722875833966</v>
      </c>
      <c r="X460" s="33">
        <v>37033.415369157898</v>
      </c>
      <c r="AB460" s="28">
        <f t="shared" si="14"/>
        <v>-60967.257290945905</v>
      </c>
    </row>
    <row r="461" spans="8:28" x14ac:dyDescent="0.35">
      <c r="H461">
        <v>454</v>
      </c>
      <c r="I461">
        <f t="shared" si="15"/>
        <v>152</v>
      </c>
      <c r="J461" s="37">
        <v>0</v>
      </c>
      <c r="K461" s="32">
        <v>242.243556671227</v>
      </c>
      <c r="L461" s="32">
        <v>588.21619524357595</v>
      </c>
      <c r="M461" s="32">
        <v>59026.685695459601</v>
      </c>
      <c r="N461" s="32">
        <v>0</v>
      </c>
      <c r="O461" s="32">
        <v>7.51273466833924</v>
      </c>
      <c r="P461" s="32">
        <v>36061.126408028402</v>
      </c>
      <c r="Q461" s="32">
        <v>2378030.3173356499</v>
      </c>
      <c r="R461" s="32">
        <v>2345480.5270251702</v>
      </c>
      <c r="S461" s="32">
        <v>0</v>
      </c>
      <c r="T461" s="32">
        <v>0</v>
      </c>
      <c r="U461" s="32">
        <v>-59864.658182042702</v>
      </c>
      <c r="V461" s="32">
        <v>0</v>
      </c>
      <c r="W461" s="32">
        <v>12.3411224809497</v>
      </c>
      <c r="X461" s="33">
        <v>36061.126408028402</v>
      </c>
      <c r="AB461" s="28">
        <f t="shared" si="14"/>
        <v>-59852.317059561756</v>
      </c>
    </row>
    <row r="462" spans="8:28" x14ac:dyDescent="0.35">
      <c r="H462">
        <v>455</v>
      </c>
      <c r="I462">
        <f t="shared" si="15"/>
        <v>152</v>
      </c>
      <c r="J462" s="37">
        <v>0</v>
      </c>
      <c r="K462" s="32">
        <v>235.91850550474501</v>
      </c>
      <c r="L462" s="32">
        <v>570.767336791866</v>
      </c>
      <c r="M462" s="32">
        <v>57959.6930090073</v>
      </c>
      <c r="N462" s="32">
        <v>0</v>
      </c>
      <c r="O462" s="32">
        <v>7.3159638356217398</v>
      </c>
      <c r="P462" s="32">
        <v>35116.626410984398</v>
      </c>
      <c r="Q462" s="32">
        <v>2324020.9290533299</v>
      </c>
      <c r="R462" s="32">
        <v>2292205.7443261198</v>
      </c>
      <c r="S462" s="32">
        <v>0</v>
      </c>
      <c r="T462" s="32">
        <v>0</v>
      </c>
      <c r="U462" s="32">
        <v>-58773.694815139497</v>
      </c>
      <c r="V462" s="32">
        <v>0</v>
      </c>
      <c r="W462" s="32">
        <v>12.115238894713499</v>
      </c>
      <c r="X462" s="33">
        <v>35116.626410984398</v>
      </c>
      <c r="AB462" s="28">
        <f t="shared" si="14"/>
        <v>-58761.579576244781</v>
      </c>
    </row>
    <row r="463" spans="8:28" x14ac:dyDescent="0.35">
      <c r="H463">
        <v>456</v>
      </c>
      <c r="I463">
        <f t="shared" si="15"/>
        <v>152</v>
      </c>
      <c r="J463" s="37">
        <v>0</v>
      </c>
      <c r="K463" s="32">
        <v>228.89633052602301</v>
      </c>
      <c r="L463" s="32">
        <v>551.65180374261797</v>
      </c>
      <c r="M463" s="32">
        <v>56914.9622782441</v>
      </c>
      <c r="N463" s="32">
        <v>0</v>
      </c>
      <c r="O463" s="32">
        <v>7.0754729518844002</v>
      </c>
      <c r="P463" s="32">
        <v>33962.270169045099</v>
      </c>
      <c r="Q463" s="32">
        <v>2270745.2676175698</v>
      </c>
      <c r="R463" s="32">
        <v>2239651.5562939802</v>
      </c>
      <c r="S463" s="32">
        <v>0</v>
      </c>
      <c r="T463" s="32">
        <v>0</v>
      </c>
      <c r="U463" s="32">
        <v>-57702.585885464599</v>
      </c>
      <c r="V463" s="32">
        <v>0</v>
      </c>
      <c r="W463" s="32">
        <v>14.571466951219101</v>
      </c>
      <c r="X463" s="33">
        <v>33962.270169045099</v>
      </c>
      <c r="AB463" s="28">
        <f t="shared" si="14"/>
        <v>-57688.014418513383</v>
      </c>
    </row>
    <row r="464" spans="8:28" x14ac:dyDescent="0.35">
      <c r="H464">
        <v>457</v>
      </c>
      <c r="I464">
        <f t="shared" si="15"/>
        <v>153</v>
      </c>
      <c r="J464" s="37">
        <v>0</v>
      </c>
      <c r="K464" s="32">
        <v>225.447989510409</v>
      </c>
      <c r="L464" s="32">
        <v>602.68164041187003</v>
      </c>
      <c r="M464" s="32">
        <v>55904.059833417399</v>
      </c>
      <c r="N464" s="32">
        <v>0</v>
      </c>
      <c r="O464" s="32">
        <v>6.9651116878914703</v>
      </c>
      <c r="P464" s="32">
        <v>33432.536101878999</v>
      </c>
      <c r="Q464" s="32">
        <v>2218593.5420415299</v>
      </c>
      <c r="R464" s="32">
        <v>2188214.1148467199</v>
      </c>
      <c r="S464" s="32">
        <v>0</v>
      </c>
      <c r="T464" s="32">
        <v>0</v>
      </c>
      <c r="U464" s="32">
        <v>-56739.154575027598</v>
      </c>
      <c r="V464" s="32">
        <v>0</v>
      </c>
      <c r="W464" s="32">
        <v>65.7389517452403</v>
      </c>
      <c r="X464" s="33">
        <v>33432.536101878999</v>
      </c>
      <c r="AB464" s="28">
        <f t="shared" si="14"/>
        <v>-56673.415623282359</v>
      </c>
    </row>
    <row r="465" spans="8:28" x14ac:dyDescent="0.35">
      <c r="H465">
        <v>458</v>
      </c>
      <c r="I465">
        <f t="shared" si="15"/>
        <v>153</v>
      </c>
      <c r="J465" s="37">
        <v>0</v>
      </c>
      <c r="K465" s="32">
        <v>216.709412336746</v>
      </c>
      <c r="L465" s="32">
        <v>583.82716431712197</v>
      </c>
      <c r="M465" s="32">
        <v>54798.768788236601</v>
      </c>
      <c r="N465" s="32">
        <v>0</v>
      </c>
      <c r="O465" s="32">
        <v>6.76991458249723</v>
      </c>
      <c r="P465" s="32">
        <v>32495.589995986698</v>
      </c>
      <c r="Q465" s="32">
        <v>2167050.0234733</v>
      </c>
      <c r="R465" s="32">
        <v>2137370.78784092</v>
      </c>
      <c r="S465" s="32">
        <v>0</v>
      </c>
      <c r="T465" s="32">
        <v>0</v>
      </c>
      <c r="U465" s="32">
        <v>-55606.075279472898</v>
      </c>
      <c r="V465" s="32">
        <v>0</v>
      </c>
      <c r="W465" s="32">
        <v>10.8154222488045</v>
      </c>
      <c r="X465" s="33">
        <v>32495.589995986698</v>
      </c>
      <c r="AB465" s="28">
        <f t="shared" si="14"/>
        <v>-55595.259857224097</v>
      </c>
    </row>
    <row r="466" spans="8:28" x14ac:dyDescent="0.35">
      <c r="H466">
        <v>459</v>
      </c>
      <c r="I466">
        <f t="shared" si="15"/>
        <v>153</v>
      </c>
      <c r="J466" s="37">
        <v>0</v>
      </c>
      <c r="K466" s="32">
        <v>215.36775293408499</v>
      </c>
      <c r="L466" s="32">
        <v>565.59404749882503</v>
      </c>
      <c r="M466" s="32">
        <v>53718.770044578901</v>
      </c>
      <c r="N466" s="32">
        <v>0</v>
      </c>
      <c r="O466" s="32">
        <v>6.5796502190423398</v>
      </c>
      <c r="P466" s="32">
        <v>31582.3210514032</v>
      </c>
      <c r="Q466" s="32">
        <v>2116521.8442323902</v>
      </c>
      <c r="R466" s="32">
        <v>2087529.04307568</v>
      </c>
      <c r="S466" s="32">
        <v>0</v>
      </c>
      <c r="T466" s="32">
        <v>0</v>
      </c>
      <c r="U466" s="32">
        <v>-54506.311495230897</v>
      </c>
      <c r="V466" s="32">
        <v>0</v>
      </c>
      <c r="W466" s="32">
        <v>10.6752630149001</v>
      </c>
      <c r="X466" s="33">
        <v>31582.3210514032</v>
      </c>
      <c r="AB466" s="28">
        <f t="shared" si="14"/>
        <v>-54495.636232215998</v>
      </c>
    </row>
    <row r="467" spans="8:28" x14ac:dyDescent="0.35">
      <c r="H467">
        <v>460</v>
      </c>
      <c r="I467">
        <f t="shared" si="15"/>
        <v>154</v>
      </c>
      <c r="J467" s="37">
        <v>0</v>
      </c>
      <c r="K467" s="32">
        <v>209.33794240731601</v>
      </c>
      <c r="L467" s="32">
        <v>547.937411742584</v>
      </c>
      <c r="M467" s="32">
        <v>52663.396619653198</v>
      </c>
      <c r="N467" s="32">
        <v>0</v>
      </c>
      <c r="O467" s="32">
        <v>6.3951495326119199</v>
      </c>
      <c r="P467" s="32">
        <v>30696.7177565372</v>
      </c>
      <c r="Q467" s="32">
        <v>2066989.86369278</v>
      </c>
      <c r="R467" s="32">
        <v>2038670.0662923299</v>
      </c>
      <c r="S467" s="32">
        <v>0</v>
      </c>
      <c r="T467" s="32">
        <v>0</v>
      </c>
      <c r="U467" s="32">
        <v>-53427.067123335699</v>
      </c>
      <c r="V467" s="32">
        <v>0</v>
      </c>
      <c r="W467" s="32">
        <v>10.4608772490218</v>
      </c>
      <c r="X467" s="33">
        <v>30696.7177565372</v>
      </c>
      <c r="AB467" s="28">
        <f t="shared" si="14"/>
        <v>-53416.606246086674</v>
      </c>
    </row>
    <row r="468" spans="8:28" x14ac:dyDescent="0.35">
      <c r="H468">
        <v>461</v>
      </c>
      <c r="I468">
        <f t="shared" si="15"/>
        <v>154</v>
      </c>
      <c r="J468" s="37">
        <v>0</v>
      </c>
      <c r="K468" s="32">
        <v>203.49094561231399</v>
      </c>
      <c r="L468" s="32">
        <v>530.87912441690605</v>
      </c>
      <c r="M468" s="32">
        <v>51632.018648697303</v>
      </c>
      <c r="N468" s="32">
        <v>0</v>
      </c>
      <c r="O468" s="32">
        <v>6.21622268746132</v>
      </c>
      <c r="P468" s="32">
        <v>29837.868899814301</v>
      </c>
      <c r="Q468" s="32">
        <v>2018430.6508232199</v>
      </c>
      <c r="R468" s="32">
        <v>1990770.7439914001</v>
      </c>
      <c r="S468" s="32">
        <v>0</v>
      </c>
      <c r="T468" s="32">
        <v>0</v>
      </c>
      <c r="U468" s="32">
        <v>-52372.604941414</v>
      </c>
      <c r="V468" s="32">
        <v>0</v>
      </c>
      <c r="W468" s="32">
        <v>10.2516519822438</v>
      </c>
      <c r="X468" s="33">
        <v>29837.868899814301</v>
      </c>
      <c r="AB468" s="28">
        <f t="shared" si="14"/>
        <v>-52362.353289431754</v>
      </c>
    </row>
    <row r="469" spans="8:28" x14ac:dyDescent="0.35">
      <c r="H469">
        <v>462</v>
      </c>
      <c r="I469">
        <f t="shared" si="15"/>
        <v>154</v>
      </c>
      <c r="J469" s="37">
        <v>0</v>
      </c>
      <c r="K469" s="32">
        <v>197.82072058563801</v>
      </c>
      <c r="L469" s="32">
        <v>514.39713297922594</v>
      </c>
      <c r="M469" s="32">
        <v>50624.013276064601</v>
      </c>
      <c r="N469" s="32">
        <v>0</v>
      </c>
      <c r="O469" s="32">
        <v>6.0426866673125197</v>
      </c>
      <c r="P469" s="32">
        <v>29004.896003100101</v>
      </c>
      <c r="Q469" s="32">
        <v>1970821.3987421801</v>
      </c>
      <c r="R469" s="32">
        <v>1943808.5782552301</v>
      </c>
      <c r="S469" s="32">
        <v>0</v>
      </c>
      <c r="T469" s="32">
        <v>0</v>
      </c>
      <c r="U469" s="32">
        <v>-51342.2738162967</v>
      </c>
      <c r="V469" s="32">
        <v>0</v>
      </c>
      <c r="W469" s="32">
        <v>10.047440980491601</v>
      </c>
      <c r="X469" s="33">
        <v>29004.896003100101</v>
      </c>
      <c r="AB469" s="28">
        <f t="shared" si="14"/>
        <v>-51332.226375316211</v>
      </c>
    </row>
    <row r="470" spans="8:28" x14ac:dyDescent="0.35">
      <c r="H470">
        <v>463</v>
      </c>
      <c r="I470">
        <f t="shared" si="15"/>
        <v>155</v>
      </c>
      <c r="J470" s="37">
        <v>0</v>
      </c>
      <c r="K470" s="32">
        <v>192.32144334526399</v>
      </c>
      <c r="L470" s="32">
        <v>498.470265118123</v>
      </c>
      <c r="M470" s="32">
        <v>49638.775752362999</v>
      </c>
      <c r="N470" s="32">
        <v>0</v>
      </c>
      <c r="O470" s="32">
        <v>5.8743650090174899</v>
      </c>
      <c r="P470" s="32">
        <v>28196.952043284</v>
      </c>
      <c r="Q470" s="32">
        <v>1924139.9061334101</v>
      </c>
      <c r="R470" s="32">
        <v>1897761.6684222</v>
      </c>
      <c r="S470" s="32">
        <v>0</v>
      </c>
      <c r="T470" s="32">
        <v>0</v>
      </c>
      <c r="U470" s="32">
        <v>-50335.441825835398</v>
      </c>
      <c r="V470" s="32">
        <v>0</v>
      </c>
      <c r="W470" s="32">
        <v>9.8481027406914095</v>
      </c>
      <c r="X470" s="33">
        <v>28196.952043284</v>
      </c>
      <c r="AB470" s="28">
        <f t="shared" si="14"/>
        <v>-50325.593723094709</v>
      </c>
    </row>
    <row r="471" spans="8:28" x14ac:dyDescent="0.35">
      <c r="H471">
        <v>464</v>
      </c>
      <c r="I471">
        <f t="shared" si="15"/>
        <v>155</v>
      </c>
      <c r="J471" s="37">
        <v>0</v>
      </c>
      <c r="K471" s="32">
        <v>186.987499341204</v>
      </c>
      <c r="L471" s="32">
        <v>483.07819104515801</v>
      </c>
      <c r="M471" s="32">
        <v>48675.7188572901</v>
      </c>
      <c r="N471" s="32">
        <v>0</v>
      </c>
      <c r="O471" s="32">
        <v>5.71108754743367</v>
      </c>
      <c r="P471" s="32">
        <v>27413.220227681599</v>
      </c>
      <c r="Q471" s="32">
        <v>1878364.5592680799</v>
      </c>
      <c r="R471" s="32">
        <v>1852608.6933592099</v>
      </c>
      <c r="S471" s="32">
        <v>0</v>
      </c>
      <c r="T471" s="32">
        <v>0</v>
      </c>
      <c r="U471" s="32">
        <v>-49351.495635223902</v>
      </c>
      <c r="V471" s="32">
        <v>0</v>
      </c>
      <c r="W471" s="32">
        <v>9.6535003216670905</v>
      </c>
      <c r="X471" s="33">
        <v>27413.220227681599</v>
      </c>
      <c r="AB471" s="28">
        <f t="shared" si="14"/>
        <v>-49341.842134902232</v>
      </c>
    </row>
    <row r="472" spans="8:28" x14ac:dyDescent="0.35">
      <c r="H472">
        <v>465</v>
      </c>
      <c r="I472">
        <f t="shared" si="15"/>
        <v>155</v>
      </c>
      <c r="J472" s="37">
        <v>0</v>
      </c>
      <c r="K472" s="32">
        <v>181.81347526744401</v>
      </c>
      <c r="L472" s="32">
        <v>468.20138750028599</v>
      </c>
      <c r="M472" s="32">
        <v>47734.272342234202</v>
      </c>
      <c r="N472" s="32">
        <v>0</v>
      </c>
      <c r="O472" s="32">
        <v>5.5526901710089902</v>
      </c>
      <c r="P472" s="32">
        <v>26652.912820843201</v>
      </c>
      <c r="Q472" s="32">
        <v>1833474.31461237</v>
      </c>
      <c r="R472" s="32">
        <v>1808328.8943111999</v>
      </c>
      <c r="S472" s="32">
        <v>0</v>
      </c>
      <c r="T472" s="32">
        <v>0</v>
      </c>
      <c r="U472" s="32">
        <v>-48389.839895172903</v>
      </c>
      <c r="V472" s="32">
        <v>0</v>
      </c>
      <c r="W472" s="32">
        <v>9.4635011815268495</v>
      </c>
      <c r="X472" s="33">
        <v>26652.912820843201</v>
      </c>
      <c r="AB472" s="28">
        <f t="shared" si="14"/>
        <v>-48380.376393991377</v>
      </c>
    </row>
    <row r="473" spans="8:28" x14ac:dyDescent="0.35">
      <c r="H473">
        <v>466</v>
      </c>
      <c r="I473">
        <f t="shared" si="15"/>
        <v>156</v>
      </c>
      <c r="J473" s="37">
        <v>0</v>
      </c>
      <c r="K473" s="32">
        <v>176.79415121895599</v>
      </c>
      <c r="L473" s="32">
        <v>453.821103389222</v>
      </c>
      <c r="M473" s="32">
        <v>46813.8823919278</v>
      </c>
      <c r="N473" s="32">
        <v>0</v>
      </c>
      <c r="O473" s="32">
        <v>5.3990145875972004</v>
      </c>
      <c r="P473" s="32">
        <v>25915.2700204666</v>
      </c>
      <c r="Q473" s="32">
        <v>1789448.68199975</v>
      </c>
      <c r="R473" s="32">
        <v>1764902.05830758</v>
      </c>
      <c r="S473" s="32">
        <v>0</v>
      </c>
      <c r="T473" s="32">
        <v>0</v>
      </c>
      <c r="U473" s="32">
        <v>-47449.896661123501</v>
      </c>
      <c r="V473" s="32">
        <v>0</v>
      </c>
      <c r="W473" s="32">
        <v>9.2779770212768398</v>
      </c>
      <c r="X473" s="33">
        <v>25915.2700204666</v>
      </c>
      <c r="AB473" s="28">
        <f t="shared" si="14"/>
        <v>-47440.618684102221</v>
      </c>
    </row>
    <row r="474" spans="8:28" x14ac:dyDescent="0.35">
      <c r="H474">
        <v>467</v>
      </c>
      <c r="I474">
        <f t="shared" si="15"/>
        <v>156</v>
      </c>
      <c r="J474" s="37">
        <v>0</v>
      </c>
      <c r="K474" s="32">
        <v>171.92449317827101</v>
      </c>
      <c r="L474" s="32">
        <v>439.91932697521401</v>
      </c>
      <c r="M474" s="32">
        <v>45914.011104466001</v>
      </c>
      <c r="N474" s="32">
        <v>0</v>
      </c>
      <c r="O474" s="32">
        <v>5.2499081000470103</v>
      </c>
      <c r="P474" s="32">
        <v>25199.558880225701</v>
      </c>
      <c r="Q474" s="32">
        <v>1746267.7083483799</v>
      </c>
      <c r="R474" s="32">
        <v>1722308.50210604</v>
      </c>
      <c r="S474" s="32">
        <v>0</v>
      </c>
      <c r="T474" s="32">
        <v>0</v>
      </c>
      <c r="U474" s="32">
        <v>-46531.104832719597</v>
      </c>
      <c r="V474" s="32">
        <v>0</v>
      </c>
      <c r="W474" s="32">
        <v>9.0968036344124492</v>
      </c>
      <c r="X474" s="33">
        <v>25199.558880225701</v>
      </c>
      <c r="AB474" s="28">
        <f t="shared" si="14"/>
        <v>-46522.008029085184</v>
      </c>
    </row>
    <row r="475" spans="8:28" x14ac:dyDescent="0.35">
      <c r="H475">
        <v>468</v>
      </c>
      <c r="I475">
        <f t="shared" si="15"/>
        <v>156</v>
      </c>
      <c r="J475" s="37">
        <v>0</v>
      </c>
      <c r="K475" s="32">
        <v>166.55453364661699</v>
      </c>
      <c r="L475" s="32">
        <v>424.75040570863399</v>
      </c>
      <c r="M475" s="32">
        <v>45033.695851623503</v>
      </c>
      <c r="N475" s="32">
        <v>0</v>
      </c>
      <c r="O475" s="32">
        <v>5.0701624905345097</v>
      </c>
      <c r="P475" s="32">
        <v>24336.779954565602</v>
      </c>
      <c r="Q475" s="32">
        <v>1703743.66958161</v>
      </c>
      <c r="R475" s="32">
        <v>1680360.7643321001</v>
      </c>
      <c r="S475" s="32">
        <v>0</v>
      </c>
      <c r="T475" s="32">
        <v>0</v>
      </c>
      <c r="U475" s="32">
        <v>-45630.070953469301</v>
      </c>
      <c r="V475" s="32">
        <v>0</v>
      </c>
      <c r="W475" s="32">
        <v>10.797959654448199</v>
      </c>
      <c r="X475" s="33">
        <v>24336.779954565602</v>
      </c>
      <c r="AB475" s="28">
        <f t="shared" si="14"/>
        <v>-45619.272993814855</v>
      </c>
    </row>
    <row r="476" spans="8:28" x14ac:dyDescent="0.35">
      <c r="H476">
        <v>469</v>
      </c>
      <c r="I476">
        <f t="shared" si="15"/>
        <v>157</v>
      </c>
      <c r="J476" s="37">
        <v>0</v>
      </c>
      <c r="K476" s="32">
        <v>163.81395324823799</v>
      </c>
      <c r="L476" s="32">
        <v>457.27361996722698</v>
      </c>
      <c r="M476" s="32">
        <v>44181.227098844902</v>
      </c>
      <c r="N476" s="32">
        <v>0</v>
      </c>
      <c r="O476" s="32">
        <v>4.9837867632450399</v>
      </c>
      <c r="P476" s="32">
        <v>23922.176463576201</v>
      </c>
      <c r="Q476" s="32">
        <v>1662012.96133392</v>
      </c>
      <c r="R476" s="32">
        <v>1639201.3930703299</v>
      </c>
      <c r="S476" s="32">
        <v>0</v>
      </c>
      <c r="T476" s="32">
        <v>0</v>
      </c>
      <c r="U476" s="32">
        <v>-44807.2984588236</v>
      </c>
      <c r="V476" s="32">
        <v>0</v>
      </c>
      <c r="W476" s="32">
        <v>47.056963920273198</v>
      </c>
      <c r="X476" s="33">
        <v>23922.176463576201</v>
      </c>
      <c r="AB476" s="28">
        <f t="shared" si="14"/>
        <v>-44760.241494903326</v>
      </c>
    </row>
    <row r="477" spans="8:28" x14ac:dyDescent="0.35">
      <c r="H477">
        <v>470</v>
      </c>
      <c r="I477">
        <f t="shared" si="15"/>
        <v>157</v>
      </c>
      <c r="J477" s="37">
        <v>0</v>
      </c>
      <c r="K477" s="32">
        <v>157.280153870992</v>
      </c>
      <c r="L477" s="32">
        <v>442.46222070028801</v>
      </c>
      <c r="M477" s="32">
        <v>43257.8502253974</v>
      </c>
      <c r="N477" s="32">
        <v>0</v>
      </c>
      <c r="O477" s="32">
        <v>4.8375708410084197</v>
      </c>
      <c r="P477" s="32">
        <v>23220.3400368404</v>
      </c>
      <c r="Q477" s="32">
        <v>1620855.44050753</v>
      </c>
      <c r="R477" s="32">
        <v>1598603.3358599299</v>
      </c>
      <c r="S477" s="32">
        <v>0</v>
      </c>
      <c r="T477" s="32">
        <v>0</v>
      </c>
      <c r="U477" s="32">
        <v>-43862.430170809697</v>
      </c>
      <c r="V477" s="32">
        <v>0</v>
      </c>
      <c r="W477" s="32">
        <v>8.0300616297782703</v>
      </c>
      <c r="X477" s="33">
        <v>23220.3400368404</v>
      </c>
      <c r="AB477" s="28">
        <f t="shared" si="14"/>
        <v>-43854.400109179922</v>
      </c>
    </row>
    <row r="478" spans="8:28" x14ac:dyDescent="0.35">
      <c r="H478">
        <v>471</v>
      </c>
      <c r="I478">
        <f t="shared" si="15"/>
        <v>157</v>
      </c>
      <c r="J478" s="37">
        <v>0</v>
      </c>
      <c r="K478" s="32">
        <v>156.03761497909301</v>
      </c>
      <c r="L478" s="32">
        <v>428.15216617858403</v>
      </c>
      <c r="M478" s="32">
        <v>42356.5036206609</v>
      </c>
      <c r="N478" s="32">
        <v>0</v>
      </c>
      <c r="O478" s="32">
        <v>4.6952609346396601</v>
      </c>
      <c r="P478" s="32">
        <v>22537.252486270299</v>
      </c>
      <c r="Q478" s="32">
        <v>1580556.1904221801</v>
      </c>
      <c r="R478" s="32">
        <v>1558851.96714549</v>
      </c>
      <c r="S478" s="32">
        <v>0</v>
      </c>
      <c r="T478" s="32">
        <v>0</v>
      </c>
      <c r="U478" s="32">
        <v>-42945.388662753197</v>
      </c>
      <c r="V478" s="32">
        <v>0</v>
      </c>
      <c r="W478" s="32">
        <v>7.9135556196579797</v>
      </c>
      <c r="X478" s="33">
        <v>22537.252486270299</v>
      </c>
      <c r="AB478" s="28">
        <f t="shared" si="14"/>
        <v>-42937.475107133541</v>
      </c>
    </row>
    <row r="479" spans="8:28" x14ac:dyDescent="0.35">
      <c r="H479">
        <v>472</v>
      </c>
      <c r="I479">
        <f t="shared" si="15"/>
        <v>158</v>
      </c>
      <c r="J479" s="37">
        <v>0</v>
      </c>
      <c r="K479" s="32">
        <v>151.46159510345899</v>
      </c>
      <c r="L479" s="32">
        <v>414.30931410250298</v>
      </c>
      <c r="M479" s="32">
        <v>41476.5921104765</v>
      </c>
      <c r="N479" s="32">
        <v>0</v>
      </c>
      <c r="O479" s="32">
        <v>4.5574333664026199</v>
      </c>
      <c r="P479" s="32">
        <v>21875.680158732601</v>
      </c>
      <c r="Q479" s="32">
        <v>1541097.64373842</v>
      </c>
      <c r="R479" s="32">
        <v>1519930.0026913099</v>
      </c>
      <c r="S479" s="32">
        <v>0</v>
      </c>
      <c r="T479" s="32">
        <v>0</v>
      </c>
      <c r="U479" s="32">
        <v>-42046.920453048901</v>
      </c>
      <c r="V479" s="32">
        <v>0</v>
      </c>
      <c r="W479" s="32">
        <v>7.7445715382901898</v>
      </c>
      <c r="X479" s="33">
        <v>21875.680158732601</v>
      </c>
      <c r="AB479" s="28">
        <f t="shared" si="14"/>
        <v>-42039.175881510608</v>
      </c>
    </row>
    <row r="480" spans="8:28" x14ac:dyDescent="0.35">
      <c r="H480">
        <v>473</v>
      </c>
      <c r="I480">
        <f t="shared" si="15"/>
        <v>158</v>
      </c>
      <c r="J480" s="37">
        <v>0</v>
      </c>
      <c r="K480" s="32">
        <v>147.02986761306499</v>
      </c>
      <c r="L480" s="32">
        <v>400.948300829277</v>
      </c>
      <c r="M480" s="32">
        <v>40617.550683518901</v>
      </c>
      <c r="N480" s="32">
        <v>0</v>
      </c>
      <c r="O480" s="32">
        <v>4.4239359158955898</v>
      </c>
      <c r="P480" s="32">
        <v>21234.892396298801</v>
      </c>
      <c r="Q480" s="32">
        <v>1502459.2841914501</v>
      </c>
      <c r="R480" s="32">
        <v>1481817.2015589201</v>
      </c>
      <c r="S480" s="32">
        <v>0</v>
      </c>
      <c r="T480" s="32">
        <v>0</v>
      </c>
      <c r="U480" s="32">
        <v>-41169.952787877097</v>
      </c>
      <c r="V480" s="32">
        <v>0</v>
      </c>
      <c r="W480" s="32">
        <v>7.5798094308560602</v>
      </c>
      <c r="X480" s="33">
        <v>21234.892396298801</v>
      </c>
      <c r="AB480" s="28">
        <f t="shared" si="14"/>
        <v>-41162.372978446241</v>
      </c>
    </row>
    <row r="481" spans="8:28" x14ac:dyDescent="0.35">
      <c r="H481">
        <v>474</v>
      </c>
      <c r="I481">
        <f t="shared" si="15"/>
        <v>158</v>
      </c>
      <c r="J481" s="37">
        <v>0</v>
      </c>
      <c r="K481" s="32">
        <v>142.737514730464</v>
      </c>
      <c r="L481" s="32">
        <v>388.051058870031</v>
      </c>
      <c r="M481" s="32">
        <v>39778.822671817303</v>
      </c>
      <c r="N481" s="32">
        <v>0</v>
      </c>
      <c r="O481" s="32">
        <v>4.2946219463076503</v>
      </c>
      <c r="P481" s="32">
        <v>20614.185342276702</v>
      </c>
      <c r="Q481" s="32">
        <v>1464621.1542040999</v>
      </c>
      <c r="R481" s="32">
        <v>1444493.8739559299</v>
      </c>
      <c r="S481" s="32">
        <v>0</v>
      </c>
      <c r="T481" s="32">
        <v>0</v>
      </c>
      <c r="U481" s="32">
        <v>-40313.905867364098</v>
      </c>
      <c r="V481" s="32">
        <v>0</v>
      </c>
      <c r="W481" s="32">
        <v>7.4191476933586804</v>
      </c>
      <c r="X481" s="33">
        <v>20614.185342276702</v>
      </c>
      <c r="AB481" s="28">
        <f t="shared" si="14"/>
        <v>-40306.486719670742</v>
      </c>
    </row>
    <row r="482" spans="8:28" x14ac:dyDescent="0.35">
      <c r="H482">
        <v>475</v>
      </c>
      <c r="I482">
        <f t="shared" si="15"/>
        <v>159</v>
      </c>
      <c r="J482" s="37">
        <v>0</v>
      </c>
      <c r="K482" s="32">
        <v>138.579799891448</v>
      </c>
      <c r="L482" s="32">
        <v>375.60024755508999</v>
      </c>
      <c r="M482" s="32">
        <v>38959.867779266198</v>
      </c>
      <c r="N482" s="32">
        <v>0</v>
      </c>
      <c r="O482" s="32">
        <v>4.1693501839393798</v>
      </c>
      <c r="P482" s="32">
        <v>20012.880882909001</v>
      </c>
      <c r="Q482" s="32">
        <v>1427563.8381507499</v>
      </c>
      <c r="R482" s="32">
        <v>1407940.86472802</v>
      </c>
      <c r="S482" s="32">
        <v>0</v>
      </c>
      <c r="T482" s="32">
        <v>0</v>
      </c>
      <c r="U482" s="32">
        <v>-39478.217176896702</v>
      </c>
      <c r="V482" s="32">
        <v>0</v>
      </c>
      <c r="W482" s="32">
        <v>7.2624686586589604</v>
      </c>
      <c r="X482" s="33">
        <v>20012.880882909001</v>
      </c>
      <c r="AB482" s="28">
        <f t="shared" si="14"/>
        <v>-39470.954708238045</v>
      </c>
    </row>
    <row r="483" spans="8:28" x14ac:dyDescent="0.35">
      <c r="H483">
        <v>476</v>
      </c>
      <c r="I483">
        <f t="shared" si="15"/>
        <v>159</v>
      </c>
      <c r="J483" s="37">
        <v>0</v>
      </c>
      <c r="K483" s="32">
        <v>134.552160555847</v>
      </c>
      <c r="L483" s="32">
        <v>363.57922189508298</v>
      </c>
      <c r="M483" s="32">
        <v>38160.161560516302</v>
      </c>
      <c r="N483" s="32">
        <v>0</v>
      </c>
      <c r="O483" s="32">
        <v>4.0479845070291196</v>
      </c>
      <c r="P483" s="32">
        <v>19430.325633739802</v>
      </c>
      <c r="Q483" s="32">
        <v>1391268.44616389</v>
      </c>
      <c r="R483" s="32">
        <v>1372139.53738604</v>
      </c>
      <c r="S483" s="32">
        <v>0</v>
      </c>
      <c r="T483" s="32">
        <v>0</v>
      </c>
      <c r="U483" s="32">
        <v>-38662.340927474201</v>
      </c>
      <c r="V483" s="32">
        <v>0</v>
      </c>
      <c r="W483" s="32">
        <v>7.1096584568705996</v>
      </c>
      <c r="X483" s="33">
        <v>19430.325633739802</v>
      </c>
      <c r="AB483" s="28">
        <f t="shared" si="14"/>
        <v>-38655.231269017328</v>
      </c>
    </row>
    <row r="484" spans="8:28" x14ac:dyDescent="0.35">
      <c r="H484">
        <v>477</v>
      </c>
      <c r="I484">
        <f t="shared" si="15"/>
        <v>159</v>
      </c>
      <c r="J484" s="37">
        <v>0</v>
      </c>
      <c r="K484" s="32">
        <v>130.650201323152</v>
      </c>
      <c r="L484" s="32">
        <v>351.97200285035098</v>
      </c>
      <c r="M484" s="32">
        <v>37379.194917535497</v>
      </c>
      <c r="N484" s="32">
        <v>0</v>
      </c>
      <c r="O484" s="32">
        <v>3.9303937434688798</v>
      </c>
      <c r="P484" s="32">
        <v>18865.889968650601</v>
      </c>
      <c r="Q484" s="32">
        <v>1355716.59846433</v>
      </c>
      <c r="R484" s="32">
        <v>1337071.7586498</v>
      </c>
      <c r="S484" s="32">
        <v>0</v>
      </c>
      <c r="T484" s="32">
        <v>0</v>
      </c>
      <c r="U484" s="32">
        <v>-37865.747515452502</v>
      </c>
      <c r="V484" s="32">
        <v>0</v>
      </c>
      <c r="W484" s="32">
        <v>6.9606068810597703</v>
      </c>
      <c r="X484" s="33">
        <v>18865.889968650601</v>
      </c>
      <c r="AB484" s="28">
        <f t="shared" si="14"/>
        <v>-37858.786908571441</v>
      </c>
    </row>
    <row r="485" spans="8:28" x14ac:dyDescent="0.35">
      <c r="H485">
        <v>478</v>
      </c>
      <c r="I485">
        <f t="shared" si="15"/>
        <v>160</v>
      </c>
      <c r="J485" s="37">
        <v>0</v>
      </c>
      <c r="K485" s="32">
        <v>126.869687339257</v>
      </c>
      <c r="L485" s="32">
        <v>340.76324894198302</v>
      </c>
      <c r="M485" s="32">
        <v>36616.473613210299</v>
      </c>
      <c r="N485" s="32">
        <v>0</v>
      </c>
      <c r="O485" s="32">
        <v>3.8164514770132598</v>
      </c>
      <c r="P485" s="32">
        <v>18318.967089663602</v>
      </c>
      <c r="Q485" s="32">
        <v>1320890.4101972501</v>
      </c>
      <c r="R485" s="32">
        <v>1302719.88349043</v>
      </c>
      <c r="S485" s="32">
        <v>0</v>
      </c>
      <c r="T485" s="32">
        <v>0</v>
      </c>
      <c r="U485" s="32">
        <v>-37087.923000968498</v>
      </c>
      <c r="V485" s="32">
        <v>0</v>
      </c>
      <c r="W485" s="32">
        <v>6.8152072580367298</v>
      </c>
      <c r="X485" s="33">
        <v>18318.967089663602</v>
      </c>
      <c r="AB485" s="28">
        <f t="shared" si="14"/>
        <v>-37081.107793710464</v>
      </c>
    </row>
    <row r="486" spans="8:28" x14ac:dyDescent="0.35">
      <c r="H486">
        <v>479</v>
      </c>
      <c r="I486">
        <f t="shared" si="15"/>
        <v>160</v>
      </c>
      <c r="J486" s="37">
        <v>0</v>
      </c>
      <c r="K486" s="32">
        <v>123.206537981298</v>
      </c>
      <c r="L486" s="32">
        <v>329.93822914116299</v>
      </c>
      <c r="M486" s="32">
        <v>35871.517801378803</v>
      </c>
      <c r="N486" s="32">
        <v>0</v>
      </c>
      <c r="O486" s="32">
        <v>3.7060358616036102</v>
      </c>
      <c r="P486" s="32">
        <v>17788.972135697299</v>
      </c>
      <c r="Q486" s="32">
        <v>1286772.4767562901</v>
      </c>
      <c r="R486" s="32">
        <v>1269066.7406544001</v>
      </c>
      <c r="S486" s="32">
        <v>0</v>
      </c>
      <c r="T486" s="32">
        <v>0</v>
      </c>
      <c r="U486" s="32">
        <v>-36328.368604362899</v>
      </c>
      <c r="V486" s="32">
        <v>0</v>
      </c>
      <c r="W486" s="32">
        <v>6.6733563240366003</v>
      </c>
      <c r="X486" s="33">
        <v>17788.972135697299</v>
      </c>
      <c r="AB486" s="28">
        <f t="shared" si="14"/>
        <v>-36321.695248038865</v>
      </c>
    </row>
    <row r="487" spans="8:28" x14ac:dyDescent="0.35">
      <c r="H487">
        <v>480</v>
      </c>
      <c r="I487">
        <f t="shared" si="15"/>
        <v>160</v>
      </c>
      <c r="J487" s="37">
        <v>0</v>
      </c>
      <c r="K487" s="32">
        <v>119.192416613475</v>
      </c>
      <c r="L487" s="32">
        <v>318.18285730954801</v>
      </c>
      <c r="M487" s="32">
        <v>35143.535051561303</v>
      </c>
      <c r="N487" s="32">
        <v>0</v>
      </c>
      <c r="O487" s="32">
        <v>3.5745085340335501</v>
      </c>
      <c r="P487" s="32">
        <v>17157.6409633611</v>
      </c>
      <c r="Q487" s="32">
        <v>1253228.1592140701</v>
      </c>
      <c r="R487" s="32">
        <v>1235977.91828724</v>
      </c>
      <c r="S487" s="32">
        <v>0</v>
      </c>
      <c r="T487" s="32">
        <v>0</v>
      </c>
      <c r="U487" s="32">
        <v>-35584.484834018403</v>
      </c>
      <c r="V487" s="32">
        <v>0</v>
      </c>
      <c r="W487" s="32">
        <v>7.8305333082482598</v>
      </c>
      <c r="X487" s="33">
        <v>17157.6409633611</v>
      </c>
      <c r="AB487" s="28">
        <f t="shared" si="14"/>
        <v>-35576.654300710157</v>
      </c>
    </row>
    <row r="488" spans="8:28" x14ac:dyDescent="0.35">
      <c r="H488">
        <v>481</v>
      </c>
      <c r="I488">
        <f t="shared" si="15"/>
        <v>161</v>
      </c>
      <c r="J488" s="37">
        <v>0</v>
      </c>
      <c r="K488" s="32">
        <v>117.055647335142</v>
      </c>
      <c r="L488" s="32">
        <v>358.941759410798</v>
      </c>
      <c r="M488" s="32">
        <v>34439.480588722203</v>
      </c>
      <c r="N488" s="32">
        <v>0</v>
      </c>
      <c r="O488" s="32">
        <v>3.5043363402402599</v>
      </c>
      <c r="P488" s="32">
        <v>16820.814433153198</v>
      </c>
      <c r="Q488" s="32">
        <v>1220331.5192664</v>
      </c>
      <c r="R488" s="32">
        <v>1203531.8333851099</v>
      </c>
      <c r="S488" s="32">
        <v>0</v>
      </c>
      <c r="T488" s="32">
        <v>0</v>
      </c>
      <c r="U488" s="32">
        <v>-34918.982331808402</v>
      </c>
      <c r="V488" s="32">
        <v>0</v>
      </c>
      <c r="W488" s="32">
        <v>33.330286957313497</v>
      </c>
      <c r="X488" s="33">
        <v>16820.814433153198</v>
      </c>
      <c r="AB488" s="28">
        <f t="shared" si="14"/>
        <v>-34885.652044851086</v>
      </c>
    </row>
    <row r="489" spans="8:28" x14ac:dyDescent="0.35">
      <c r="H489">
        <v>482</v>
      </c>
      <c r="I489">
        <f t="shared" si="15"/>
        <v>161</v>
      </c>
      <c r="J489" s="37">
        <v>0</v>
      </c>
      <c r="K489" s="32">
        <v>112.123104311698</v>
      </c>
      <c r="L489" s="32">
        <v>346.559900868093</v>
      </c>
      <c r="M489" s="32">
        <v>33643.210194380103</v>
      </c>
      <c r="N489" s="32">
        <v>0</v>
      </c>
      <c r="O489" s="32">
        <v>3.39293476080922</v>
      </c>
      <c r="P489" s="32">
        <v>16286.0868518843</v>
      </c>
      <c r="Q489" s="32">
        <v>1187988.7561130701</v>
      </c>
      <c r="R489" s="32">
        <v>1171629.2998468501</v>
      </c>
      <c r="S489" s="32">
        <v>0</v>
      </c>
      <c r="T489" s="32">
        <v>0</v>
      </c>
      <c r="U489" s="32">
        <v>-34105.286134320697</v>
      </c>
      <c r="V489" s="32">
        <v>0</v>
      </c>
      <c r="W489" s="32">
        <v>6.0527643829219997</v>
      </c>
      <c r="X489" s="33">
        <v>16286.0868518843</v>
      </c>
      <c r="AB489" s="28">
        <f t="shared" si="14"/>
        <v>-34099.233369937778</v>
      </c>
    </row>
    <row r="490" spans="8:28" x14ac:dyDescent="0.35">
      <c r="H490">
        <v>483</v>
      </c>
      <c r="I490">
        <f t="shared" si="15"/>
        <v>161</v>
      </c>
      <c r="J490" s="37">
        <v>0</v>
      </c>
      <c r="K490" s="32">
        <v>110.91502282147999</v>
      </c>
      <c r="L490" s="32">
        <v>334.61891567152298</v>
      </c>
      <c r="M490" s="32">
        <v>32867.477521483503</v>
      </c>
      <c r="N490" s="32">
        <v>0</v>
      </c>
      <c r="O490" s="32">
        <v>3.2848048238577201</v>
      </c>
      <c r="P490" s="32">
        <v>15767.0631545171</v>
      </c>
      <c r="Q490" s="32">
        <v>1156393.8327707101</v>
      </c>
      <c r="R490" s="32">
        <v>1140464.5504023901</v>
      </c>
      <c r="S490" s="32">
        <v>0</v>
      </c>
      <c r="T490" s="32">
        <v>0</v>
      </c>
      <c r="U490" s="32">
        <v>-33316.296264800403</v>
      </c>
      <c r="V490" s="32">
        <v>0</v>
      </c>
      <c r="W490" s="32">
        <v>5.9477503185118197</v>
      </c>
      <c r="X490" s="33">
        <v>15767.0631545171</v>
      </c>
      <c r="AB490" s="28">
        <f t="shared" si="14"/>
        <v>-33310.348514481891</v>
      </c>
    </row>
    <row r="491" spans="8:28" x14ac:dyDescent="0.35">
      <c r="H491">
        <v>484</v>
      </c>
      <c r="I491">
        <f t="shared" si="15"/>
        <v>162</v>
      </c>
      <c r="J491" s="37">
        <v>0</v>
      </c>
      <c r="K491" s="32">
        <v>107.388842233666</v>
      </c>
      <c r="L491" s="32">
        <v>323.09213359204</v>
      </c>
      <c r="M491" s="32">
        <v>32111.697504220701</v>
      </c>
      <c r="N491" s="32">
        <v>0</v>
      </c>
      <c r="O491" s="32">
        <v>3.1803253080133098</v>
      </c>
      <c r="P491" s="32">
        <v>15265.5614784639</v>
      </c>
      <c r="Q491" s="32">
        <v>1125529.48601587</v>
      </c>
      <c r="R491" s="32">
        <v>1110020.5837923901</v>
      </c>
      <c r="S491" s="32">
        <v>0</v>
      </c>
      <c r="T491" s="32">
        <v>0</v>
      </c>
      <c r="U491" s="32">
        <v>-32545.358805354499</v>
      </c>
      <c r="V491" s="32">
        <v>0</v>
      </c>
      <c r="W491" s="32">
        <v>5.8067647250550802</v>
      </c>
      <c r="X491" s="33">
        <v>15265.5614784639</v>
      </c>
      <c r="AB491" s="28">
        <f t="shared" si="14"/>
        <v>-32539.552040629445</v>
      </c>
    </row>
    <row r="492" spans="8:28" x14ac:dyDescent="0.35">
      <c r="H492">
        <v>485</v>
      </c>
      <c r="I492">
        <f t="shared" si="15"/>
        <v>162</v>
      </c>
      <c r="J492" s="37">
        <v>0</v>
      </c>
      <c r="K492" s="32">
        <v>103.981843600491</v>
      </c>
      <c r="L492" s="32">
        <v>311.98759866102699</v>
      </c>
      <c r="M492" s="32">
        <v>31375.311392031199</v>
      </c>
      <c r="N492" s="32">
        <v>0</v>
      </c>
      <c r="O492" s="32">
        <v>3.0793650111277602</v>
      </c>
      <c r="P492" s="32">
        <v>14780.952053413301</v>
      </c>
      <c r="Q492" s="32">
        <v>1095376.5480887201</v>
      </c>
      <c r="R492" s="32">
        <v>1080278.48671268</v>
      </c>
      <c r="S492" s="32">
        <v>0</v>
      </c>
      <c r="T492" s="32">
        <v>0</v>
      </c>
      <c r="U492" s="32">
        <v>-31794.360199303901</v>
      </c>
      <c r="V492" s="32">
        <v>0</v>
      </c>
      <c r="W492" s="32">
        <v>5.6695586492246903</v>
      </c>
      <c r="X492" s="33">
        <v>14780.952053413301</v>
      </c>
      <c r="AB492" s="28">
        <f t="shared" si="14"/>
        <v>-31788.690640654677</v>
      </c>
    </row>
    <row r="493" spans="8:28" x14ac:dyDescent="0.35">
      <c r="H493">
        <v>486</v>
      </c>
      <c r="I493">
        <f t="shared" si="15"/>
        <v>162</v>
      </c>
      <c r="J493" s="37">
        <v>0</v>
      </c>
      <c r="K493" s="32">
        <v>100.68972854607</v>
      </c>
      <c r="L493" s="32">
        <v>301.288872862971</v>
      </c>
      <c r="M493" s="32">
        <v>30657.7715936231</v>
      </c>
      <c r="N493" s="32">
        <v>0</v>
      </c>
      <c r="O493" s="32">
        <v>2.9817977533601598</v>
      </c>
      <c r="P493" s="32">
        <v>14312.6292161288</v>
      </c>
      <c r="Q493" s="32">
        <v>1065916.40207872</v>
      </c>
      <c r="R493" s="32">
        <v>1051219.88943257</v>
      </c>
      <c r="S493" s="32">
        <v>0</v>
      </c>
      <c r="T493" s="32">
        <v>0</v>
      </c>
      <c r="U493" s="32">
        <v>-31062.731992785499</v>
      </c>
      <c r="V493" s="32">
        <v>0</v>
      </c>
      <c r="W493" s="32">
        <v>5.5360187151206404</v>
      </c>
      <c r="X493" s="33">
        <v>14312.6292161288</v>
      </c>
      <c r="AB493" s="28">
        <f t="shared" si="14"/>
        <v>-31057.195974070379</v>
      </c>
    </row>
    <row r="494" spans="8:28" x14ac:dyDescent="0.35">
      <c r="H494">
        <v>487</v>
      </c>
      <c r="I494">
        <f t="shared" si="15"/>
        <v>163</v>
      </c>
      <c r="J494" s="37">
        <v>0</v>
      </c>
      <c r="K494" s="32">
        <v>97.508363984752506</v>
      </c>
      <c r="L494" s="32">
        <v>290.98019522774098</v>
      </c>
      <c r="M494" s="32">
        <v>29958.547213739901</v>
      </c>
      <c r="N494" s="32">
        <v>0</v>
      </c>
      <c r="O494" s="32">
        <v>2.88750217320823</v>
      </c>
      <c r="P494" s="32">
        <v>13860.0104313995</v>
      </c>
      <c r="Q494" s="32">
        <v>1037130.96485452</v>
      </c>
      <c r="R494" s="32">
        <v>1022826.94894977</v>
      </c>
      <c r="S494" s="32">
        <v>0</v>
      </c>
      <c r="T494" s="32">
        <v>0</v>
      </c>
      <c r="U494" s="32">
        <v>-30349.923275125599</v>
      </c>
      <c r="V494" s="32">
        <v>0</v>
      </c>
      <c r="W494" s="32">
        <v>5.4060352771387903</v>
      </c>
      <c r="X494" s="33">
        <v>13860.0104313995</v>
      </c>
      <c r="AB494" s="28">
        <f t="shared" si="14"/>
        <v>-30344.517239848461</v>
      </c>
    </row>
    <row r="495" spans="8:28" x14ac:dyDescent="0.35">
      <c r="H495">
        <v>488</v>
      </c>
      <c r="I495">
        <f t="shared" si="15"/>
        <v>163</v>
      </c>
      <c r="J495" s="37">
        <v>0</v>
      </c>
      <c r="K495" s="32">
        <v>94.433775374746006</v>
      </c>
      <c r="L495" s="32">
        <v>281.04645252015598</v>
      </c>
      <c r="M495" s="32">
        <v>29277.123512757302</v>
      </c>
      <c r="N495" s="32">
        <v>0</v>
      </c>
      <c r="O495" s="32">
        <v>2.7963615322718001</v>
      </c>
      <c r="P495" s="32">
        <v>13422.535354904599</v>
      </c>
      <c r="Q495" s="32">
        <v>1009002.67055555</v>
      </c>
      <c r="R495" s="32">
        <v>995082.33269968303</v>
      </c>
      <c r="S495" s="32">
        <v>0</v>
      </c>
      <c r="T495" s="32">
        <v>0</v>
      </c>
      <c r="U495" s="32">
        <v>-29655.4001021845</v>
      </c>
      <c r="V495" s="32">
        <v>0</v>
      </c>
      <c r="W495" s="32">
        <v>5.27950228806501</v>
      </c>
      <c r="X495" s="33">
        <v>13422.535354904599</v>
      </c>
      <c r="AB495" s="28">
        <f t="shared" si="14"/>
        <v>-29650.120599896436</v>
      </c>
    </row>
    <row r="496" spans="8:28" x14ac:dyDescent="0.35">
      <c r="H496">
        <v>489</v>
      </c>
      <c r="I496">
        <f t="shared" si="15"/>
        <v>163</v>
      </c>
      <c r="J496" s="37">
        <v>0</v>
      </c>
      <c r="K496" s="32">
        <v>91.462140262051605</v>
      </c>
      <c r="L496" s="32">
        <v>271.47315125400797</v>
      </c>
      <c r="M496" s="32">
        <v>28613.001384611001</v>
      </c>
      <c r="N496" s="32">
        <v>0</v>
      </c>
      <c r="O496" s="32">
        <v>2.7082635283572598</v>
      </c>
      <c r="P496" s="32">
        <v>12999.664936114799</v>
      </c>
      <c r="Q496" s="32">
        <v>981514.45462611795</v>
      </c>
      <c r="R496" s="32">
        <v>967969.20279996202</v>
      </c>
      <c r="S496" s="32">
        <v>0</v>
      </c>
      <c r="T496" s="32">
        <v>0</v>
      </c>
      <c r="U496" s="32">
        <v>-28978.644939655402</v>
      </c>
      <c r="V496" s="32">
        <v>0</v>
      </c>
      <c r="W496" s="32">
        <v>5.1563171721021703</v>
      </c>
      <c r="X496" s="33">
        <v>12999.664936114799</v>
      </c>
      <c r="AB496" s="28">
        <f t="shared" si="14"/>
        <v>-28973.488622483299</v>
      </c>
    </row>
    <row r="497" spans="8:28" x14ac:dyDescent="0.35">
      <c r="H497">
        <v>490</v>
      </c>
      <c r="I497">
        <f t="shared" si="15"/>
        <v>164</v>
      </c>
      <c r="J497" s="37">
        <v>0</v>
      </c>
      <c r="K497" s="32">
        <v>88.589782101634299</v>
      </c>
      <c r="L497" s="32">
        <v>262.24639096843998</v>
      </c>
      <c r="M497" s="32">
        <v>27965.696852410099</v>
      </c>
      <c r="N497" s="32">
        <v>0</v>
      </c>
      <c r="O497" s="32">
        <v>2.6231001165499102</v>
      </c>
      <c r="P497" s="32">
        <v>12590.8805594396</v>
      </c>
      <c r="Q497" s="32">
        <v>954649.73837303405</v>
      </c>
      <c r="R497" s="32">
        <v>941471.20081176399</v>
      </c>
      <c r="S497" s="32">
        <v>0</v>
      </c>
      <c r="T497" s="32">
        <v>0</v>
      </c>
      <c r="U497" s="32">
        <v>-28319.156125596699</v>
      </c>
      <c r="V497" s="32">
        <v>0</v>
      </c>
      <c r="W497" s="32">
        <v>5.03638070263694</v>
      </c>
      <c r="X497" s="33">
        <v>12590.8805594396</v>
      </c>
      <c r="AB497" s="28">
        <f t="shared" si="14"/>
        <v>-28314.119744894062</v>
      </c>
    </row>
    <row r="498" spans="8:28" x14ac:dyDescent="0.35">
      <c r="H498">
        <v>491</v>
      </c>
      <c r="I498">
        <f t="shared" si="15"/>
        <v>164</v>
      </c>
      <c r="J498" s="37">
        <v>0</v>
      </c>
      <c r="K498" s="32">
        <v>85.813164343366196</v>
      </c>
      <c r="L498" s="32">
        <v>253.35283870763999</v>
      </c>
      <c r="M498" s="32">
        <v>27334.740581112899</v>
      </c>
      <c r="N498" s="32">
        <v>0</v>
      </c>
      <c r="O498" s="32">
        <v>2.54076733789864</v>
      </c>
      <c r="P498" s="32">
        <v>12195.683221913499</v>
      </c>
      <c r="Q498" s="32">
        <v>928392.41402886901</v>
      </c>
      <c r="R498" s="32">
        <v>915572.43299995898</v>
      </c>
      <c r="S498" s="32">
        <v>0</v>
      </c>
      <c r="T498" s="32">
        <v>0</v>
      </c>
      <c r="U498" s="32">
        <v>-27676.4473515018</v>
      </c>
      <c r="V498" s="32">
        <v>0</v>
      </c>
      <c r="W498" s="32">
        <v>4.9195968845616704</v>
      </c>
      <c r="X498" s="33">
        <v>12195.683221913499</v>
      </c>
      <c r="AB498" s="28">
        <f t="shared" si="14"/>
        <v>-27671.527754617236</v>
      </c>
    </row>
    <row r="499" spans="8:28" x14ac:dyDescent="0.35">
      <c r="H499">
        <v>492</v>
      </c>
      <c r="I499">
        <f t="shared" si="15"/>
        <v>164</v>
      </c>
      <c r="J499" s="37">
        <v>0</v>
      </c>
      <c r="K499" s="32">
        <v>82.800339574413499</v>
      </c>
      <c r="L499" s="32">
        <v>243.767613564138</v>
      </c>
      <c r="M499" s="32">
        <v>26719.436369780899</v>
      </c>
      <c r="N499" s="32">
        <v>0</v>
      </c>
      <c r="O499" s="32">
        <v>2.44452754860249</v>
      </c>
      <c r="P499" s="32">
        <v>11733.732233291899</v>
      </c>
      <c r="Q499" s="32">
        <v>902646.96979087999</v>
      </c>
      <c r="R499" s="32">
        <v>890177.59556257701</v>
      </c>
      <c r="S499" s="32">
        <v>0</v>
      </c>
      <c r="T499" s="32">
        <v>0</v>
      </c>
      <c r="U499" s="32">
        <v>-27048.448850468001</v>
      </c>
      <c r="V499" s="32">
        <v>0</v>
      </c>
      <c r="W499" s="32">
        <v>5.6722812709058701</v>
      </c>
      <c r="X499" s="33">
        <v>11733.732233291899</v>
      </c>
      <c r="AB499" s="28">
        <f t="shared" si="14"/>
        <v>-27042.776569197096</v>
      </c>
    </row>
    <row r="500" spans="8:28" x14ac:dyDescent="0.35">
      <c r="H500">
        <v>493</v>
      </c>
      <c r="I500">
        <f t="shared" si="15"/>
        <v>165</v>
      </c>
      <c r="J500" s="37">
        <v>0</v>
      </c>
      <c r="K500" s="32">
        <v>81.123919862447707</v>
      </c>
      <c r="L500" s="32">
        <v>258.52191062743998</v>
      </c>
      <c r="M500" s="32">
        <v>26124.5217793177</v>
      </c>
      <c r="N500" s="32">
        <v>0</v>
      </c>
      <c r="O500" s="32">
        <v>2.3926540531951499</v>
      </c>
      <c r="P500" s="32">
        <v>11484.739455336699</v>
      </c>
      <c r="Q500" s="32">
        <v>877588.94227953104</v>
      </c>
      <c r="R500" s="32">
        <v>865463.612908468</v>
      </c>
      <c r="S500" s="32">
        <v>0</v>
      </c>
      <c r="T500" s="32">
        <v>0</v>
      </c>
      <c r="U500" s="32">
        <v>-26466.5602638608</v>
      </c>
      <c r="V500" s="32">
        <v>0</v>
      </c>
      <c r="W500" s="32">
        <v>22.7595130599186</v>
      </c>
      <c r="X500" s="33">
        <v>11484.739455336699</v>
      </c>
      <c r="AB500" s="28">
        <f t="shared" si="14"/>
        <v>-26443.800750800881</v>
      </c>
    </row>
    <row r="501" spans="8:28" x14ac:dyDescent="0.35">
      <c r="H501">
        <v>494</v>
      </c>
      <c r="I501">
        <f t="shared" si="15"/>
        <v>165</v>
      </c>
      <c r="J501" s="37">
        <v>0</v>
      </c>
      <c r="K501" s="32">
        <v>77.602237018016396</v>
      </c>
      <c r="L501" s="32">
        <v>249.29150076655</v>
      </c>
      <c r="M501" s="32">
        <v>25492.119535595601</v>
      </c>
      <c r="N501" s="32">
        <v>0</v>
      </c>
      <c r="O501" s="32">
        <v>2.3131134232233599</v>
      </c>
      <c r="P501" s="32">
        <v>11102.9444314721</v>
      </c>
      <c r="Q501" s="32">
        <v>852996.699463684</v>
      </c>
      <c r="R501" s="32">
        <v>841207.19780030404</v>
      </c>
      <c r="S501" s="32">
        <v>0</v>
      </c>
      <c r="T501" s="32">
        <v>0</v>
      </c>
      <c r="U501" s="32">
        <v>-25821.326386803401</v>
      </c>
      <c r="V501" s="32">
        <v>0</v>
      </c>
      <c r="W501" s="32">
        <v>4.2793872249862099</v>
      </c>
      <c r="X501" s="33">
        <v>11102.9444314721</v>
      </c>
      <c r="AB501" s="28">
        <f t="shared" si="14"/>
        <v>-25817.046999578415</v>
      </c>
    </row>
    <row r="502" spans="8:28" x14ac:dyDescent="0.35">
      <c r="H502">
        <v>495</v>
      </c>
      <c r="I502">
        <f t="shared" si="15"/>
        <v>165</v>
      </c>
      <c r="J502" s="37">
        <v>0</v>
      </c>
      <c r="K502" s="32">
        <v>76.622087958669994</v>
      </c>
      <c r="L502" s="32">
        <v>240.39939475747801</v>
      </c>
      <c r="M502" s="32">
        <v>24876.611200369902</v>
      </c>
      <c r="N502" s="32">
        <v>0</v>
      </c>
      <c r="O502" s="32">
        <v>2.2360289893125298</v>
      </c>
      <c r="P502" s="32">
        <v>10732.939148700199</v>
      </c>
      <c r="Q502" s="32">
        <v>828998.68066470604</v>
      </c>
      <c r="R502" s="32">
        <v>817537.01007849595</v>
      </c>
      <c r="S502" s="32">
        <v>0</v>
      </c>
      <c r="T502" s="32">
        <v>0</v>
      </c>
      <c r="U502" s="32">
        <v>-25195.8687120754</v>
      </c>
      <c r="V502" s="32">
        <v>0</v>
      </c>
      <c r="W502" s="32">
        <v>4.1982045884623904</v>
      </c>
      <c r="X502" s="33">
        <v>10732.939148700199</v>
      </c>
      <c r="AB502" s="28">
        <f t="shared" si="14"/>
        <v>-25191.670507486939</v>
      </c>
    </row>
    <row r="503" spans="8:28" x14ac:dyDescent="0.35">
      <c r="H503">
        <v>496</v>
      </c>
      <c r="I503">
        <f t="shared" si="15"/>
        <v>166</v>
      </c>
      <c r="J503" s="37">
        <v>0</v>
      </c>
      <c r="K503" s="32">
        <v>74.073451126196503</v>
      </c>
      <c r="L503" s="32">
        <v>231.82591506836599</v>
      </c>
      <c r="M503" s="32">
        <v>24277.502816531902</v>
      </c>
      <c r="N503" s="32">
        <v>0</v>
      </c>
      <c r="O503" s="32">
        <v>2.1616472149855199</v>
      </c>
      <c r="P503" s="32">
        <v>10375.9066319305</v>
      </c>
      <c r="Q503" s="32">
        <v>805580.38928069395</v>
      </c>
      <c r="R503" s="32">
        <v>794438.76720708294</v>
      </c>
      <c r="S503" s="32">
        <v>0</v>
      </c>
      <c r="T503" s="32">
        <v>0</v>
      </c>
      <c r="U503" s="32">
        <v>-24585.563829941399</v>
      </c>
      <c r="V503" s="32">
        <v>0</v>
      </c>
      <c r="W503" s="32">
        <v>4.0929093856849699</v>
      </c>
      <c r="X503" s="33">
        <v>10375.9066319305</v>
      </c>
      <c r="AB503" s="28">
        <f t="shared" si="14"/>
        <v>-24581.470920555712</v>
      </c>
    </row>
    <row r="504" spans="8:28" x14ac:dyDescent="0.35">
      <c r="H504">
        <v>497</v>
      </c>
      <c r="I504">
        <f t="shared" si="15"/>
        <v>166</v>
      </c>
      <c r="J504" s="37">
        <v>0</v>
      </c>
      <c r="K504" s="32">
        <v>71.614299436436298</v>
      </c>
      <c r="L504" s="32">
        <v>223.57548234373101</v>
      </c>
      <c r="M504" s="32">
        <v>23694.321642079001</v>
      </c>
      <c r="N504" s="32">
        <v>0</v>
      </c>
      <c r="O504" s="32">
        <v>2.0898679154728401</v>
      </c>
      <c r="P504" s="32">
        <v>10031.3659942697</v>
      </c>
      <c r="Q504" s="32">
        <v>782726.12303646398</v>
      </c>
      <c r="R504" s="32">
        <v>771896.97472638905</v>
      </c>
      <c r="S504" s="32">
        <v>0</v>
      </c>
      <c r="T504" s="32">
        <v>0</v>
      </c>
      <c r="U504" s="32">
        <v>-23991.601291774601</v>
      </c>
      <c r="V504" s="32">
        <v>0</v>
      </c>
      <c r="W504" s="32">
        <v>3.9905495663814299</v>
      </c>
      <c r="X504" s="33">
        <v>10031.3659942697</v>
      </c>
      <c r="AB504" s="28">
        <f t="shared" si="14"/>
        <v>-23987.61074220822</v>
      </c>
    </row>
    <row r="505" spans="8:28" x14ac:dyDescent="0.35">
      <c r="H505">
        <v>498</v>
      </c>
      <c r="I505">
        <f t="shared" si="15"/>
        <v>166</v>
      </c>
      <c r="J505" s="37">
        <v>0</v>
      </c>
      <c r="K505" s="32">
        <v>69.241303845811302</v>
      </c>
      <c r="L505" s="32">
        <v>215.63523651290501</v>
      </c>
      <c r="M505" s="32">
        <v>23126.605507063799</v>
      </c>
      <c r="N505" s="32">
        <v>0</v>
      </c>
      <c r="O505" s="32">
        <v>2.02059483584351</v>
      </c>
      <c r="P505" s="32">
        <v>9698.8552120488293</v>
      </c>
      <c r="Q505" s="32">
        <v>760420.64244497195</v>
      </c>
      <c r="R505" s="32">
        <v>749896.59491039498</v>
      </c>
      <c r="S505" s="32">
        <v>0</v>
      </c>
      <c r="T505" s="32">
        <v>0</v>
      </c>
      <c r="U505" s="32">
        <v>-23413.502642258401</v>
      </c>
      <c r="V505" s="32">
        <v>0</v>
      </c>
      <c r="W505" s="32">
        <v>3.8910347412297699</v>
      </c>
      <c r="X505" s="33">
        <v>9698.8552120488293</v>
      </c>
      <c r="AB505" s="28">
        <f t="shared" si="14"/>
        <v>-23409.61160751717</v>
      </c>
    </row>
    <row r="506" spans="8:28" x14ac:dyDescent="0.35">
      <c r="H506">
        <v>499</v>
      </c>
      <c r="I506">
        <f t="shared" si="15"/>
        <v>167</v>
      </c>
      <c r="J506" s="37">
        <v>0</v>
      </c>
      <c r="K506" s="32">
        <v>66.951266513693</v>
      </c>
      <c r="L506" s="32">
        <v>207.992856306844</v>
      </c>
      <c r="M506" s="32">
        <v>22573.906631957401</v>
      </c>
      <c r="N506" s="32">
        <v>0</v>
      </c>
      <c r="O506" s="32">
        <v>1.9537354883967999</v>
      </c>
      <c r="P506" s="32">
        <v>9377.9303443046592</v>
      </c>
      <c r="Q506" s="32">
        <v>738649.15618327702</v>
      </c>
      <c r="R506" s="32">
        <v>728423.03233217204</v>
      </c>
      <c r="S506" s="32">
        <v>0</v>
      </c>
      <c r="T506" s="32">
        <v>0</v>
      </c>
      <c r="U506" s="32">
        <v>-22850.804490266299</v>
      </c>
      <c r="V506" s="32">
        <v>0</v>
      </c>
      <c r="W506" s="32">
        <v>3.7942775458920499</v>
      </c>
      <c r="X506" s="33">
        <v>9377.9303443046592</v>
      </c>
      <c r="AB506" s="28">
        <f t="shared" si="14"/>
        <v>-22847.010212720408</v>
      </c>
    </row>
    <row r="507" spans="8:28" x14ac:dyDescent="0.35">
      <c r="H507">
        <v>500</v>
      </c>
      <c r="I507">
        <f t="shared" si="15"/>
        <v>167</v>
      </c>
      <c r="J507" s="37">
        <v>0</v>
      </c>
      <c r="K507" s="32">
        <v>64.741115345192995</v>
      </c>
      <c r="L507" s="32">
        <v>200.63653564620901</v>
      </c>
      <c r="M507" s="32">
        <v>22035.7911548825</v>
      </c>
      <c r="N507" s="32">
        <v>0</v>
      </c>
      <c r="O507" s="32">
        <v>1.88920099710964</v>
      </c>
      <c r="P507" s="32">
        <v>9068.16478612627</v>
      </c>
      <c r="Q507" s="32">
        <v>717397.30695642601</v>
      </c>
      <c r="R507" s="32">
        <v>707462.11991097603</v>
      </c>
      <c r="S507" s="32">
        <v>0</v>
      </c>
      <c r="T507" s="32">
        <v>0</v>
      </c>
      <c r="U507" s="32">
        <v>-22303.058006871001</v>
      </c>
      <c r="V507" s="32">
        <v>0</v>
      </c>
      <c r="W507" s="32">
        <v>3.7001935330360398</v>
      </c>
      <c r="X507" s="33">
        <v>9068.16478612627</v>
      </c>
      <c r="AB507" s="28">
        <f t="shared" si="14"/>
        <v>-22299.357813337963</v>
      </c>
    </row>
    <row r="508" spans="8:28" x14ac:dyDescent="0.35">
      <c r="H508">
        <v>501</v>
      </c>
      <c r="I508">
        <f t="shared" si="15"/>
        <v>167</v>
      </c>
      <c r="J508" s="37">
        <v>0</v>
      </c>
      <c r="K508" s="32">
        <v>62.607898772028399</v>
      </c>
      <c r="L508" s="32">
        <v>193.554961104325</v>
      </c>
      <c r="M508" s="32">
        <v>21511.838675018898</v>
      </c>
      <c r="N508" s="32">
        <v>0</v>
      </c>
      <c r="O508" s="32">
        <v>1.8269059488206101</v>
      </c>
      <c r="P508" s="32">
        <v>8769.1485543389208</v>
      </c>
      <c r="Q508" s="32">
        <v>696651.15783227095</v>
      </c>
      <c r="R508" s="32">
        <v>687000.10542423103</v>
      </c>
      <c r="S508" s="32">
        <v>0</v>
      </c>
      <c r="T508" s="32">
        <v>0</v>
      </c>
      <c r="U508" s="32">
        <v>-21769.8284408441</v>
      </c>
      <c r="V508" s="32">
        <v>0</v>
      </c>
      <c r="W508" s="32">
        <v>3.6087010684033198</v>
      </c>
      <c r="X508" s="33">
        <v>8769.1485543389208</v>
      </c>
      <c r="AB508" s="28">
        <f t="shared" si="14"/>
        <v>-21766.219739775697</v>
      </c>
    </row>
    <row r="509" spans="8:28" x14ac:dyDescent="0.35">
      <c r="H509">
        <v>502</v>
      </c>
      <c r="I509">
        <f t="shared" si="15"/>
        <v>168</v>
      </c>
      <c r="J509" s="37">
        <v>0</v>
      </c>
      <c r="K509" s="32">
        <v>60.548780760643197</v>
      </c>
      <c r="L509" s="32">
        <v>186.73729039451001</v>
      </c>
      <c r="M509" s="32">
        <v>21001.641811609599</v>
      </c>
      <c r="N509" s="32">
        <v>0</v>
      </c>
      <c r="O509" s="32">
        <v>1.76676825084691</v>
      </c>
      <c r="P509" s="32">
        <v>8480.4876040651798</v>
      </c>
      <c r="Q509" s="32">
        <v>676397.17903082503</v>
      </c>
      <c r="R509" s="32">
        <v>667023.63846821606</v>
      </c>
      <c r="S509" s="32">
        <v>0</v>
      </c>
      <c r="T509" s="32">
        <v>0</v>
      </c>
      <c r="U509" s="32">
        <v>-21250.694651015601</v>
      </c>
      <c r="V509" s="32">
        <v>0</v>
      </c>
      <c r="W509" s="32">
        <v>3.5197212307662902</v>
      </c>
      <c r="X509" s="33">
        <v>8480.4876040651798</v>
      </c>
      <c r="AB509" s="28">
        <f t="shared" si="14"/>
        <v>-21247.174929784836</v>
      </c>
    </row>
    <row r="510" spans="8:28" x14ac:dyDescent="0.35">
      <c r="H510">
        <v>503</v>
      </c>
      <c r="I510">
        <f t="shared" si="15"/>
        <v>168</v>
      </c>
      <c r="J510" s="37">
        <v>0</v>
      </c>
      <c r="K510" s="32">
        <v>58.561036087881703</v>
      </c>
      <c r="L510" s="32">
        <v>180.173131832233</v>
      </c>
      <c r="M510" s="32">
        <v>20504.805778017399</v>
      </c>
      <c r="N510" s="32">
        <v>0</v>
      </c>
      <c r="O510" s="32">
        <v>1.7087089947343199</v>
      </c>
      <c r="P510" s="32">
        <v>8201.8031747247496</v>
      </c>
      <c r="Q510" s="32">
        <v>656622.23515233595</v>
      </c>
      <c r="R510" s="32">
        <v>647519.75785182905</v>
      </c>
      <c r="S510" s="32">
        <v>0</v>
      </c>
      <c r="T510" s="32">
        <v>0</v>
      </c>
      <c r="U510" s="32">
        <v>-20745.248654932198</v>
      </c>
      <c r="V510" s="32">
        <v>0</v>
      </c>
      <c r="W510" s="32">
        <v>3.4331777156230299</v>
      </c>
      <c r="X510" s="33">
        <v>8201.8031747247496</v>
      </c>
      <c r="AB510" s="28">
        <f t="shared" si="14"/>
        <v>-20741.815477216576</v>
      </c>
    </row>
    <row r="511" spans="8:28" x14ac:dyDescent="0.35">
      <c r="H511">
        <v>504</v>
      </c>
      <c r="I511">
        <f t="shared" si="15"/>
        <v>168</v>
      </c>
      <c r="J511" s="37">
        <v>0</v>
      </c>
      <c r="K511" s="32">
        <v>56.4172695363998</v>
      </c>
      <c r="L511" s="32">
        <v>173.131949620569</v>
      </c>
      <c r="M511" s="32">
        <v>20020.776113067601</v>
      </c>
      <c r="N511" s="32">
        <v>0</v>
      </c>
      <c r="O511" s="32">
        <v>1.64156592311383</v>
      </c>
      <c r="P511" s="32">
        <v>7879.5164309463999</v>
      </c>
      <c r="Q511" s="32">
        <v>637260.35809563403</v>
      </c>
      <c r="R511" s="32">
        <v>628422.66467518802</v>
      </c>
      <c r="S511" s="32">
        <v>0</v>
      </c>
      <c r="T511" s="32">
        <v>0</v>
      </c>
      <c r="U511" s="32">
        <v>-20251.966898147599</v>
      </c>
      <c r="V511" s="32">
        <v>0</v>
      </c>
      <c r="W511" s="32">
        <v>3.91756715823034</v>
      </c>
      <c r="X511" s="33">
        <v>7879.5164309463999</v>
      </c>
      <c r="AB511" s="28">
        <f t="shared" si="14"/>
        <v>-20248.049330989368</v>
      </c>
    </row>
    <row r="512" spans="8:28" x14ac:dyDescent="0.35">
      <c r="H512">
        <v>505</v>
      </c>
      <c r="I512">
        <f t="shared" si="15"/>
        <v>169</v>
      </c>
      <c r="J512" s="37">
        <v>0</v>
      </c>
      <c r="K512" s="32">
        <v>55.181887917964502</v>
      </c>
      <c r="L512" s="32">
        <v>194.66107012086499</v>
      </c>
      <c r="M512" s="32">
        <v>19552.827719242101</v>
      </c>
      <c r="N512" s="32">
        <v>0</v>
      </c>
      <c r="O512" s="32">
        <v>1.6015258181598699</v>
      </c>
      <c r="P512" s="32">
        <v>7687.3239271673901</v>
      </c>
      <c r="Q512" s="32">
        <v>618272.83951326401</v>
      </c>
      <c r="R512" s="32">
        <v>609696.62817660696</v>
      </c>
      <c r="S512" s="32">
        <v>0</v>
      </c>
      <c r="T512" s="32">
        <v>0</v>
      </c>
      <c r="U512" s="32">
        <v>-19804.272203099099</v>
      </c>
      <c r="V512" s="32">
        <v>0</v>
      </c>
      <c r="W512" s="32">
        <v>15.3796540019157</v>
      </c>
      <c r="X512" s="33">
        <v>7687.3239271673901</v>
      </c>
      <c r="AB512" s="28">
        <f t="shared" si="14"/>
        <v>-19788.892549097181</v>
      </c>
    </row>
    <row r="513" spans="8:28" x14ac:dyDescent="0.35">
      <c r="H513">
        <v>506</v>
      </c>
      <c r="I513">
        <f t="shared" si="15"/>
        <v>169</v>
      </c>
      <c r="J513" s="37">
        <v>0</v>
      </c>
      <c r="K513" s="32">
        <v>52.630852524821897</v>
      </c>
      <c r="L513" s="32">
        <v>187.16625252376701</v>
      </c>
      <c r="M513" s="32">
        <v>19025.6274152976</v>
      </c>
      <c r="N513" s="32">
        <v>0</v>
      </c>
      <c r="O513" s="32">
        <v>1.5434679381646099</v>
      </c>
      <c r="P513" s="32">
        <v>7408.6461031901199</v>
      </c>
      <c r="Q513" s="32">
        <v>599705.07958355697</v>
      </c>
      <c r="R513" s="32">
        <v>591383.39273080404</v>
      </c>
      <c r="S513" s="32">
        <v>0</v>
      </c>
      <c r="T513" s="32">
        <v>0</v>
      </c>
      <c r="U513" s="32">
        <v>-19266.967988284399</v>
      </c>
      <c r="V513" s="32">
        <v>0</v>
      </c>
      <c r="W513" s="32">
        <v>3.0862772241308898</v>
      </c>
      <c r="X513" s="33">
        <v>7408.6461031901199</v>
      </c>
      <c r="AB513" s="28">
        <f t="shared" si="14"/>
        <v>-19263.881711060269</v>
      </c>
    </row>
    <row r="514" spans="8:28" x14ac:dyDescent="0.35">
      <c r="H514">
        <v>507</v>
      </c>
      <c r="I514">
        <f t="shared" si="15"/>
        <v>169</v>
      </c>
      <c r="J514" s="37">
        <v>0</v>
      </c>
      <c r="K514" s="32">
        <v>51.784718409260798</v>
      </c>
      <c r="L514" s="32">
        <v>179.96611673784801</v>
      </c>
      <c r="M514" s="32">
        <v>18513.903528883799</v>
      </c>
      <c r="N514" s="32">
        <v>0</v>
      </c>
      <c r="O514" s="32">
        <v>1.48739261239793</v>
      </c>
      <c r="P514" s="32">
        <v>7139.4845395100601</v>
      </c>
      <c r="Q514" s="32">
        <v>581638.11299433</v>
      </c>
      <c r="R514" s="32">
        <v>573564.19661440898</v>
      </c>
      <c r="S514" s="32">
        <v>0</v>
      </c>
      <c r="T514" s="32">
        <v>0</v>
      </c>
      <c r="U514" s="32">
        <v>-18747.141756643301</v>
      </c>
      <c r="V514" s="32">
        <v>0</v>
      </c>
      <c r="W514" s="32">
        <v>3.0170230374518598</v>
      </c>
      <c r="X514" s="33">
        <v>7139.4845395100601</v>
      </c>
      <c r="AB514" s="28">
        <f t="shared" si="14"/>
        <v>-18744.124733605848</v>
      </c>
    </row>
    <row r="515" spans="8:28" x14ac:dyDescent="0.35">
      <c r="H515">
        <v>508</v>
      </c>
      <c r="I515">
        <f t="shared" si="15"/>
        <v>170</v>
      </c>
      <c r="J515" s="37">
        <v>0</v>
      </c>
      <c r="K515" s="32">
        <v>49.905835016299797</v>
      </c>
      <c r="L515" s="32">
        <v>173.04500068662699</v>
      </c>
      <c r="M515" s="32">
        <v>18017.164479946099</v>
      </c>
      <c r="N515" s="32">
        <v>0</v>
      </c>
      <c r="O515" s="32">
        <v>1.4334452687913399</v>
      </c>
      <c r="P515" s="32">
        <v>6880.5372901984101</v>
      </c>
      <c r="Q515" s="32">
        <v>564058.14759059297</v>
      </c>
      <c r="R515" s="32">
        <v>556225.44482890901</v>
      </c>
      <c r="S515" s="32">
        <v>0</v>
      </c>
      <c r="T515" s="32">
        <v>0</v>
      </c>
      <c r="U515" s="32">
        <v>-18241.548760917802</v>
      </c>
      <c r="V515" s="32">
        <v>0</v>
      </c>
      <c r="W515" s="32">
        <v>2.9323492959636002</v>
      </c>
      <c r="X515" s="33">
        <v>6880.5372901984101</v>
      </c>
      <c r="AB515" s="28">
        <f t="shared" si="14"/>
        <v>-18238.616411621839</v>
      </c>
    </row>
    <row r="516" spans="8:28" x14ac:dyDescent="0.35">
      <c r="H516">
        <v>509</v>
      </c>
      <c r="I516">
        <f t="shared" si="15"/>
        <v>170</v>
      </c>
      <c r="J516" s="37">
        <v>0</v>
      </c>
      <c r="K516" s="32">
        <v>48.098356691019298</v>
      </c>
      <c r="L516" s="32">
        <v>166.403271632621</v>
      </c>
      <c r="M516" s="32">
        <v>17534.9388609411</v>
      </c>
      <c r="N516" s="32">
        <v>0</v>
      </c>
      <c r="O516" s="32">
        <v>1.3815411338463901</v>
      </c>
      <c r="P516" s="32">
        <v>6631.3974424626804</v>
      </c>
      <c r="Q516" s="32">
        <v>546950.74680952705</v>
      </c>
      <c r="R516" s="32">
        <v>539352.891752008</v>
      </c>
      <c r="S516" s="32">
        <v>0</v>
      </c>
      <c r="T516" s="32">
        <v>0</v>
      </c>
      <c r="U516" s="32">
        <v>-17750.822030398602</v>
      </c>
      <c r="V516" s="32">
        <v>0</v>
      </c>
      <c r="W516" s="32">
        <v>2.8502672118813401</v>
      </c>
      <c r="X516" s="33">
        <v>6631.3974424626804</v>
      </c>
      <c r="AB516" s="28">
        <f t="shared" si="14"/>
        <v>-17747.971763186721</v>
      </c>
    </row>
    <row r="517" spans="8:28" x14ac:dyDescent="0.35">
      <c r="H517">
        <v>510</v>
      </c>
      <c r="I517">
        <f t="shared" si="15"/>
        <v>170</v>
      </c>
      <c r="J517" s="37">
        <v>0</v>
      </c>
      <c r="K517" s="32">
        <v>46.359429643252803</v>
      </c>
      <c r="L517" s="32">
        <v>160.02908277904899</v>
      </c>
      <c r="M517" s="32">
        <v>17066.768353026298</v>
      </c>
      <c r="N517" s="32">
        <v>0</v>
      </c>
      <c r="O517" s="32">
        <v>1.3315989847141201</v>
      </c>
      <c r="P517" s="32">
        <v>6391.6751266277697</v>
      </c>
      <c r="Q517" s="32">
        <v>530301.936136125</v>
      </c>
      <c r="R517" s="32">
        <v>522932.74780202401</v>
      </c>
      <c r="S517" s="32">
        <v>0</v>
      </c>
      <c r="T517" s="32">
        <v>0</v>
      </c>
      <c r="U517" s="32">
        <v>-17274.4884644333</v>
      </c>
      <c r="V517" s="32">
        <v>0</v>
      </c>
      <c r="W517" s="32">
        <v>2.77069042964875</v>
      </c>
      <c r="X517" s="33">
        <v>6391.6751266277697</v>
      </c>
      <c r="AB517" s="28">
        <f t="shared" si="14"/>
        <v>-17271.71777400365</v>
      </c>
    </row>
    <row r="518" spans="8:28" x14ac:dyDescent="0.35">
      <c r="H518">
        <v>511</v>
      </c>
      <c r="I518">
        <f t="shared" si="15"/>
        <v>171</v>
      </c>
      <c r="J518" s="37">
        <v>0</v>
      </c>
      <c r="K518" s="32">
        <v>44.686319340117301</v>
      </c>
      <c r="L518" s="32">
        <v>153.91111340804201</v>
      </c>
      <c r="M518" s="32">
        <v>16612.210056883701</v>
      </c>
      <c r="N518" s="32">
        <v>0</v>
      </c>
      <c r="O518" s="32">
        <v>1.28354099335883</v>
      </c>
      <c r="P518" s="32">
        <v>6160.9967681223598</v>
      </c>
      <c r="Q518" s="32">
        <v>514098.18735027098</v>
      </c>
      <c r="R518" s="32">
        <v>506951.663886378</v>
      </c>
      <c r="S518" s="32">
        <v>0</v>
      </c>
      <c r="T518" s="32">
        <v>0</v>
      </c>
      <c r="U518" s="32">
        <v>-16812.091030625299</v>
      </c>
      <c r="V518" s="32">
        <v>0</v>
      </c>
      <c r="W518" s="32">
        <v>2.6935356897256</v>
      </c>
      <c r="X518" s="33">
        <v>6160.9967681223598</v>
      </c>
      <c r="AB518" s="28">
        <f t="shared" si="14"/>
        <v>-16809.397494935572</v>
      </c>
    </row>
    <row r="519" spans="8:28" x14ac:dyDescent="0.35">
      <c r="H519">
        <v>512</v>
      </c>
      <c r="I519">
        <f t="shared" si="15"/>
        <v>171</v>
      </c>
      <c r="J519" s="37">
        <v>0</v>
      </c>
      <c r="K519" s="32">
        <v>43.076406520270702</v>
      </c>
      <c r="L519" s="32">
        <v>148.03854455279901</v>
      </c>
      <c r="M519" s="32">
        <v>16170.835948763101</v>
      </c>
      <c r="N519" s="32">
        <v>0</v>
      </c>
      <c r="O519" s="32">
        <v>1.2372925776006001</v>
      </c>
      <c r="P519" s="32">
        <v>5939.0043724828602</v>
      </c>
      <c r="Q519" s="32">
        <v>498326.40333622898</v>
      </c>
      <c r="R519" s="32">
        <v>491396.71640540898</v>
      </c>
      <c r="S519" s="32">
        <v>0</v>
      </c>
      <c r="T519" s="32">
        <v>0</v>
      </c>
      <c r="U519" s="32">
        <v>-16363.1881924138</v>
      </c>
      <c r="V519" s="32">
        <v>0</v>
      </c>
      <c r="W519" s="32">
        <v>2.6187227136581002</v>
      </c>
      <c r="X519" s="33">
        <v>5939.0043724828602</v>
      </c>
      <c r="AB519" s="28">
        <f t="shared" si="14"/>
        <v>-16360.569469700142</v>
      </c>
    </row>
    <row r="520" spans="8:28" x14ac:dyDescent="0.35">
      <c r="H520">
        <v>513</v>
      </c>
      <c r="I520">
        <f t="shared" si="15"/>
        <v>171</v>
      </c>
      <c r="J520" s="37">
        <v>0</v>
      </c>
      <c r="K520" s="32">
        <v>41.527182265645799</v>
      </c>
      <c r="L520" s="32">
        <v>142.40103581355999</v>
      </c>
      <c r="M520" s="32">
        <v>15742.232356365201</v>
      </c>
      <c r="N520" s="32">
        <v>0</v>
      </c>
      <c r="O520" s="32">
        <v>1.1927822589492101</v>
      </c>
      <c r="P520" s="32">
        <v>5725.3548429562197</v>
      </c>
      <c r="Q520" s="32">
        <v>482973.90343484998</v>
      </c>
      <c r="R520" s="32">
        <v>476255.39279208297</v>
      </c>
      <c r="S520" s="32">
        <v>0</v>
      </c>
      <c r="T520" s="32">
        <v>0</v>
      </c>
      <c r="U520" s="32">
        <v>-15927.353356703299</v>
      </c>
      <c r="V520" s="32">
        <v>0</v>
      </c>
      <c r="W520" s="32">
        <v>2.546174093901</v>
      </c>
      <c r="X520" s="33">
        <v>5725.3548429562197</v>
      </c>
      <c r="AB520" s="28">
        <f t="shared" si="14"/>
        <v>-15924.807182609398</v>
      </c>
    </row>
    <row r="521" spans="8:28" x14ac:dyDescent="0.35">
      <c r="H521">
        <v>514</v>
      </c>
      <c r="I521">
        <f t="shared" si="15"/>
        <v>172</v>
      </c>
      <c r="J521" s="37">
        <v>0</v>
      </c>
      <c r="K521" s="32">
        <v>40.0362413934279</v>
      </c>
      <c r="L521" s="32">
        <v>136.98870332376299</v>
      </c>
      <c r="M521" s="32">
        <v>15325.999453849599</v>
      </c>
      <c r="N521" s="32">
        <v>0</v>
      </c>
      <c r="O521" s="32">
        <v>1.1499415272920599</v>
      </c>
      <c r="P521" s="32">
        <v>5519.7193310018702</v>
      </c>
      <c r="Q521" s="32">
        <v>468028.40932021901</v>
      </c>
      <c r="R521" s="32">
        <v>461515.57756957598</v>
      </c>
      <c r="S521" s="32">
        <v>0</v>
      </c>
      <c r="T521" s="32">
        <v>0</v>
      </c>
      <c r="U521" s="32">
        <v>-15504.1743400941</v>
      </c>
      <c r="V521" s="32">
        <v>0</v>
      </c>
      <c r="W521" s="32">
        <v>2.4758151638847998</v>
      </c>
      <c r="X521" s="33">
        <v>5519.7193310018702</v>
      </c>
      <c r="AB521" s="28">
        <f t="shared" si="14"/>
        <v>-15501.698524930214</v>
      </c>
    </row>
    <row r="522" spans="8:28" x14ac:dyDescent="0.35">
      <c r="H522">
        <v>515</v>
      </c>
      <c r="I522">
        <f t="shared" si="15"/>
        <v>172</v>
      </c>
      <c r="J522" s="37">
        <v>0</v>
      </c>
      <c r="K522" s="32">
        <v>38.601280118754303</v>
      </c>
      <c r="L522" s="32">
        <v>131.79209873747999</v>
      </c>
      <c r="M522" s="32">
        <v>14921.7507752249</v>
      </c>
      <c r="N522" s="32">
        <v>0</v>
      </c>
      <c r="O522" s="32">
        <v>1.1087047112939501</v>
      </c>
      <c r="P522" s="32">
        <v>5321.7826142109598</v>
      </c>
      <c r="Q522" s="32">
        <v>453478.03137740499</v>
      </c>
      <c r="R522" s="32">
        <v>447165.53890360601</v>
      </c>
      <c r="S522" s="32">
        <v>0</v>
      </c>
      <c r="T522" s="32">
        <v>0</v>
      </c>
      <c r="U522" s="32">
        <v>-15093.252858792401</v>
      </c>
      <c r="V522" s="32">
        <v>0</v>
      </c>
      <c r="W522" s="32">
        <v>2.40757393561436</v>
      </c>
      <c r="X522" s="33">
        <v>5321.7826142109598</v>
      </c>
      <c r="AB522" s="28">
        <f t="shared" ref="AB522:AB585" si="16">U522+W522</f>
        <v>-15090.845284856787</v>
      </c>
    </row>
    <row r="523" spans="8:28" x14ac:dyDescent="0.35">
      <c r="H523">
        <v>516</v>
      </c>
      <c r="I523">
        <f t="shared" si="15"/>
        <v>172</v>
      </c>
      <c r="J523" s="37">
        <v>0</v>
      </c>
      <c r="K523" s="32">
        <v>37.069594060102297</v>
      </c>
      <c r="L523" s="32">
        <v>126.26703168532801</v>
      </c>
      <c r="M523" s="32">
        <v>14528.992667626801</v>
      </c>
      <c r="N523" s="32">
        <v>0</v>
      </c>
      <c r="O523" s="32">
        <v>1.0618915728457701</v>
      </c>
      <c r="P523" s="32">
        <v>5097.0795496596702</v>
      </c>
      <c r="Q523" s="32">
        <v>439277.09261209198</v>
      </c>
      <c r="R523" s="32">
        <v>433159.75268055301</v>
      </c>
      <c r="S523" s="32">
        <v>0</v>
      </c>
      <c r="T523" s="32">
        <v>0</v>
      </c>
      <c r="U523" s="32">
        <v>-14693.391184945</v>
      </c>
      <c r="V523" s="32">
        <v>0</v>
      </c>
      <c r="W523" s="32">
        <v>2.7005578019607701</v>
      </c>
      <c r="X523" s="33">
        <v>5097.0795496596702</v>
      </c>
      <c r="AB523" s="28">
        <f t="shared" si="16"/>
        <v>-14690.690627143038</v>
      </c>
    </row>
    <row r="524" spans="8:28" x14ac:dyDescent="0.35">
      <c r="H524">
        <v>517</v>
      </c>
      <c r="I524">
        <f t="shared" ref="I524:I587" si="17">I521+1</f>
        <v>173</v>
      </c>
      <c r="J524" s="37">
        <v>0</v>
      </c>
      <c r="K524" s="32">
        <v>36.152184649729698</v>
      </c>
      <c r="L524" s="32">
        <v>132.63368691374899</v>
      </c>
      <c r="M524" s="32">
        <v>14149.670424207399</v>
      </c>
      <c r="N524" s="32">
        <v>0</v>
      </c>
      <c r="O524" s="32">
        <v>1.03407106893735</v>
      </c>
      <c r="P524" s="32">
        <v>4963.5411308992698</v>
      </c>
      <c r="Q524" s="32">
        <v>425496.71776968602</v>
      </c>
      <c r="R524" s="32">
        <v>419570.07901654299</v>
      </c>
      <c r="S524" s="32">
        <v>0</v>
      </c>
      <c r="T524" s="32">
        <v>0</v>
      </c>
      <c r="U524" s="32">
        <v>-14319.4903668398</v>
      </c>
      <c r="V524" s="32">
        <v>0</v>
      </c>
      <c r="W524" s="32">
        <v>9.9311925208040392</v>
      </c>
      <c r="X524" s="33">
        <v>4963.5411308992698</v>
      </c>
      <c r="AB524" s="28">
        <f t="shared" si="16"/>
        <v>-14309.559174318996</v>
      </c>
    </row>
    <row r="525" spans="8:28" x14ac:dyDescent="0.35">
      <c r="H525">
        <v>518</v>
      </c>
      <c r="I525">
        <f t="shared" si="17"/>
        <v>173</v>
      </c>
      <c r="J525" s="37">
        <v>0</v>
      </c>
      <c r="K525" s="32">
        <v>34.427048808002503</v>
      </c>
      <c r="L525" s="32">
        <v>127.340533062308</v>
      </c>
      <c r="M525" s="32">
        <v>13751.0321483562</v>
      </c>
      <c r="N525" s="32">
        <v>0</v>
      </c>
      <c r="O525" s="32">
        <v>0.99486680831088403</v>
      </c>
      <c r="P525" s="32">
        <v>4775.3606798922401</v>
      </c>
      <c r="Q525" s="32">
        <v>412044.88010781398</v>
      </c>
      <c r="R525" s="32">
        <v>406303.65085818502</v>
      </c>
      <c r="S525" s="32">
        <v>0</v>
      </c>
      <c r="T525" s="32">
        <v>0</v>
      </c>
      <c r="U525" s="32">
        <v>-13913.794597034799</v>
      </c>
      <c r="V525" s="32">
        <v>0</v>
      </c>
      <c r="W525" s="32">
        <v>2.06126379646946</v>
      </c>
      <c r="X525" s="33">
        <v>4775.3606798922401</v>
      </c>
      <c r="AB525" s="28">
        <f t="shared" si="16"/>
        <v>-13911.73333323833</v>
      </c>
    </row>
    <row r="526" spans="8:28" x14ac:dyDescent="0.35">
      <c r="H526">
        <v>519</v>
      </c>
      <c r="I526">
        <f t="shared" si="17"/>
        <v>173</v>
      </c>
      <c r="J526" s="37">
        <v>0</v>
      </c>
      <c r="K526" s="32">
        <v>33.802246952988398</v>
      </c>
      <c r="L526" s="32">
        <v>122.262155922592</v>
      </c>
      <c r="M526" s="32">
        <v>13364.5093277949</v>
      </c>
      <c r="N526" s="32">
        <v>0</v>
      </c>
      <c r="O526" s="32">
        <v>0.957067154736847</v>
      </c>
      <c r="P526" s="32">
        <v>4593.9223427368697</v>
      </c>
      <c r="Q526" s="32">
        <v>398971.27525631402</v>
      </c>
      <c r="R526" s="32">
        <v>393410.32349526102</v>
      </c>
      <c r="S526" s="32">
        <v>0</v>
      </c>
      <c r="T526" s="32">
        <v>0</v>
      </c>
      <c r="U526" s="32">
        <v>-13521.5307978252</v>
      </c>
      <c r="V526" s="32">
        <v>0</v>
      </c>
      <c r="W526" s="32">
        <v>2.01131177400105</v>
      </c>
      <c r="X526" s="33">
        <v>4593.9223427368697</v>
      </c>
      <c r="AB526" s="28">
        <f t="shared" si="16"/>
        <v>-13519.5194860512</v>
      </c>
    </row>
    <row r="527" spans="8:28" x14ac:dyDescent="0.35">
      <c r="H527">
        <v>520</v>
      </c>
      <c r="I527">
        <f t="shared" si="17"/>
        <v>174</v>
      </c>
      <c r="J527" s="37">
        <v>0</v>
      </c>
      <c r="K527" s="32">
        <v>32.519021235369202</v>
      </c>
      <c r="L527" s="32">
        <v>117.3873764622</v>
      </c>
      <c r="M527" s="32">
        <v>12989.7057952982</v>
      </c>
      <c r="N527" s="32">
        <v>0</v>
      </c>
      <c r="O527" s="32">
        <v>0.92075834688251001</v>
      </c>
      <c r="P527" s="32">
        <v>4419.6400650360501</v>
      </c>
      <c r="Q527" s="32">
        <v>386265.01111627597</v>
      </c>
      <c r="R527" s="32">
        <v>380879.35931416001</v>
      </c>
      <c r="S527" s="32">
        <v>0</v>
      </c>
      <c r="T527" s="32">
        <v>0</v>
      </c>
      <c r="U527" s="32">
        <v>-13140.5329513426</v>
      </c>
      <c r="V527" s="32">
        <v>0</v>
      </c>
      <c r="W527" s="32">
        <v>1.95169436110212</v>
      </c>
      <c r="X527" s="33">
        <v>4419.6400650360501</v>
      </c>
      <c r="AB527" s="28">
        <f t="shared" si="16"/>
        <v>-13138.581256981499</v>
      </c>
    </row>
    <row r="528" spans="8:28" x14ac:dyDescent="0.35">
      <c r="H528">
        <v>521</v>
      </c>
      <c r="I528">
        <f t="shared" si="17"/>
        <v>174</v>
      </c>
      <c r="J528" s="37">
        <v>0</v>
      </c>
      <c r="K528" s="32">
        <v>31.286494952510001</v>
      </c>
      <c r="L528" s="32">
        <v>112.715468688271</v>
      </c>
      <c r="M528" s="32">
        <v>12626.2414357049</v>
      </c>
      <c r="N528" s="32">
        <v>0</v>
      </c>
      <c r="O528" s="32">
        <v>0.885879024168997</v>
      </c>
      <c r="P528" s="32">
        <v>4252.2193160111901</v>
      </c>
      <c r="Q528" s="32">
        <v>373914.85629741702</v>
      </c>
      <c r="R528" s="32">
        <v>368699.67641363002</v>
      </c>
      <c r="S528" s="32">
        <v>0</v>
      </c>
      <c r="T528" s="32">
        <v>0</v>
      </c>
      <c r="U528" s="32">
        <v>-12771.129278369801</v>
      </c>
      <c r="V528" s="32">
        <v>0</v>
      </c>
      <c r="W528" s="32">
        <v>1.8939792008605301</v>
      </c>
      <c r="X528" s="33">
        <v>4252.2193160111901</v>
      </c>
      <c r="AB528" s="28">
        <f t="shared" si="16"/>
        <v>-12769.23529916894</v>
      </c>
    </row>
    <row r="529" spans="8:28" x14ac:dyDescent="0.35">
      <c r="H529">
        <v>522</v>
      </c>
      <c r="I529">
        <f t="shared" si="17"/>
        <v>174</v>
      </c>
      <c r="J529" s="37">
        <v>0</v>
      </c>
      <c r="K529" s="32">
        <v>30.102573950357101</v>
      </c>
      <c r="L529" s="32">
        <v>108.23760051356</v>
      </c>
      <c r="M529" s="32">
        <v>12273.747454965</v>
      </c>
      <c r="N529" s="32">
        <v>0</v>
      </c>
      <c r="O529" s="32">
        <v>0.85237046890097901</v>
      </c>
      <c r="P529" s="32">
        <v>4091.3782507247001</v>
      </c>
      <c r="Q529" s="32">
        <v>361909.94847698498</v>
      </c>
      <c r="R529" s="32">
        <v>356860.55713561102</v>
      </c>
      <c r="S529" s="32">
        <v>0</v>
      </c>
      <c r="T529" s="32">
        <v>0</v>
      </c>
      <c r="U529" s="32">
        <v>-12412.939999897801</v>
      </c>
      <c r="V529" s="32">
        <v>0</v>
      </c>
      <c r="W529" s="32">
        <v>1.83810078877808</v>
      </c>
      <c r="X529" s="33">
        <v>4091.3782507247001</v>
      </c>
      <c r="AB529" s="28">
        <f t="shared" si="16"/>
        <v>-12411.101899109022</v>
      </c>
    </row>
    <row r="530" spans="8:28" x14ac:dyDescent="0.35">
      <c r="H530">
        <v>523</v>
      </c>
      <c r="I530">
        <f t="shared" si="17"/>
        <v>175</v>
      </c>
      <c r="J530" s="37">
        <v>0</v>
      </c>
      <c r="K530" s="32">
        <v>28.9652545945493</v>
      </c>
      <c r="L530" s="32">
        <v>103.94534167796699</v>
      </c>
      <c r="M530" s="32">
        <v>11931.8678202139</v>
      </c>
      <c r="N530" s="32">
        <v>0</v>
      </c>
      <c r="O530" s="32">
        <v>0.82017648720898795</v>
      </c>
      <c r="P530" s="32">
        <v>3936.8471386031401</v>
      </c>
      <c r="Q530" s="32">
        <v>350239.78149021597</v>
      </c>
      <c r="R530" s="32">
        <v>345351.63532139501</v>
      </c>
      <c r="S530" s="32">
        <v>0</v>
      </c>
      <c r="T530" s="32">
        <v>0</v>
      </c>
      <c r="U530" s="32">
        <v>-12065.5985929736</v>
      </c>
      <c r="V530" s="32">
        <v>0</v>
      </c>
      <c r="W530" s="32">
        <v>1.7839960536031401</v>
      </c>
      <c r="X530" s="33">
        <v>3936.8471386031401</v>
      </c>
      <c r="AB530" s="28">
        <f t="shared" si="16"/>
        <v>-12063.814596919996</v>
      </c>
    </row>
    <row r="531" spans="8:28" x14ac:dyDescent="0.35">
      <c r="H531">
        <v>524</v>
      </c>
      <c r="I531">
        <f t="shared" si="17"/>
        <v>175</v>
      </c>
      <c r="J531" s="37">
        <v>0</v>
      </c>
      <c r="K531" s="32">
        <v>27.872620289593399</v>
      </c>
      <c r="L531" s="32">
        <v>99.830644701896603</v>
      </c>
      <c r="M531" s="32">
        <v>11600.2587962749</v>
      </c>
      <c r="N531" s="32">
        <v>0</v>
      </c>
      <c r="O531" s="32">
        <v>0.78924329546027905</v>
      </c>
      <c r="P531" s="32">
        <v>3788.3678182093399</v>
      </c>
      <c r="Q531" s="32">
        <v>338894.19289478002</v>
      </c>
      <c r="R531" s="32">
        <v>334162.884035817</v>
      </c>
      <c r="S531" s="32">
        <v>0</v>
      </c>
      <c r="T531" s="32">
        <v>0</v>
      </c>
      <c r="U531" s="32">
        <v>-11728.7513045619</v>
      </c>
      <c r="V531" s="32">
        <v>0</v>
      </c>
      <c r="W531" s="32">
        <v>1.73160423831763</v>
      </c>
      <c r="X531" s="33">
        <v>3788.3678182093399</v>
      </c>
      <c r="AB531" s="28">
        <f t="shared" si="16"/>
        <v>-11727.019700323583</v>
      </c>
    </row>
    <row r="532" spans="8:28" x14ac:dyDescent="0.35">
      <c r="H532">
        <v>525</v>
      </c>
      <c r="I532">
        <f t="shared" si="17"/>
        <v>175</v>
      </c>
      <c r="J532" s="37">
        <v>0</v>
      </c>
      <c r="K532" s="32">
        <v>26.8228368835276</v>
      </c>
      <c r="L532" s="32">
        <v>95.885826789521104</v>
      </c>
      <c r="M532" s="32">
        <v>11278.588499613001</v>
      </c>
      <c r="N532" s="32">
        <v>0</v>
      </c>
      <c r="O532" s="32">
        <v>0.75951941213278196</v>
      </c>
      <c r="P532" s="32">
        <v>3645.6931782373499</v>
      </c>
      <c r="Q532" s="32">
        <v>327863.35199238599</v>
      </c>
      <c r="R532" s="32">
        <v>323284.60374283697</v>
      </c>
      <c r="S532" s="32">
        <v>0</v>
      </c>
      <c r="T532" s="32">
        <v>0</v>
      </c>
      <c r="U532" s="32">
        <v>-11402.056682698199</v>
      </c>
      <c r="V532" s="32">
        <v>0</v>
      </c>
      <c r="W532" s="32">
        <v>1.68086682088493</v>
      </c>
      <c r="X532" s="33">
        <v>3645.6931782373499</v>
      </c>
      <c r="AB532" s="28">
        <f t="shared" si="16"/>
        <v>-11400.375815877314</v>
      </c>
    </row>
    <row r="533" spans="8:28" x14ac:dyDescent="0.35">
      <c r="H533">
        <v>526</v>
      </c>
      <c r="I533">
        <f t="shared" si="17"/>
        <v>176</v>
      </c>
      <c r="J533" s="37">
        <v>0</v>
      </c>
      <c r="K533" s="32">
        <v>25.814147816176</v>
      </c>
      <c r="L533" s="32">
        <v>92.103552655544703</v>
      </c>
      <c r="M533" s="32">
        <v>10966.5364690763</v>
      </c>
      <c r="N533" s="32">
        <v>0</v>
      </c>
      <c r="O533" s="32">
        <v>0.73095555497424503</v>
      </c>
      <c r="P533" s="32">
        <v>3508.58666387638</v>
      </c>
      <c r="Q533" s="32">
        <v>317137.74829051801</v>
      </c>
      <c r="R533" s="32">
        <v>312707.410915724</v>
      </c>
      <c r="S533" s="32">
        <v>0</v>
      </c>
      <c r="T533" s="32">
        <v>0</v>
      </c>
      <c r="U533" s="32">
        <v>-11085.185125103</v>
      </c>
      <c r="V533" s="32">
        <v>0</v>
      </c>
      <c r="W533" s="32">
        <v>1.6317274213320301</v>
      </c>
      <c r="X533" s="33">
        <v>3508.58666387638</v>
      </c>
      <c r="AB533" s="28">
        <f t="shared" si="16"/>
        <v>-11083.553397681668</v>
      </c>
    </row>
    <row r="534" spans="8:28" x14ac:dyDescent="0.35">
      <c r="H534">
        <v>527</v>
      </c>
      <c r="I534">
        <f t="shared" si="17"/>
        <v>176</v>
      </c>
      <c r="J534" s="37">
        <v>0</v>
      </c>
      <c r="K534" s="32">
        <v>24.844873537016301</v>
      </c>
      <c r="L534" s="32">
        <v>88.4768181270382</v>
      </c>
      <c r="M534" s="32">
        <v>10663.793252731601</v>
      </c>
      <c r="N534" s="32">
        <v>0</v>
      </c>
      <c r="O534" s="32">
        <v>0.70350454236786897</v>
      </c>
      <c r="P534" s="32">
        <v>3376.8218033657699</v>
      </c>
      <c r="Q534" s="32">
        <v>306708.19532524602</v>
      </c>
      <c r="R534" s="32">
        <v>302422.23912185902</v>
      </c>
      <c r="S534" s="32">
        <v>0</v>
      </c>
      <c r="T534" s="32">
        <v>0</v>
      </c>
      <c r="U534" s="32">
        <v>-10777.818448938</v>
      </c>
      <c r="V534" s="32">
        <v>0</v>
      </c>
      <c r="W534" s="32">
        <v>1.5841317368963499</v>
      </c>
      <c r="X534" s="33">
        <v>3376.8218033657699</v>
      </c>
      <c r="AB534" s="28">
        <f t="shared" si="16"/>
        <v>-10776.234317201104</v>
      </c>
    </row>
    <row r="535" spans="8:28" x14ac:dyDescent="0.35">
      <c r="H535">
        <v>528</v>
      </c>
      <c r="I535">
        <f t="shared" si="17"/>
        <v>176</v>
      </c>
      <c r="J535" s="37">
        <v>0</v>
      </c>
      <c r="K535" s="32">
        <v>23.816356351833701</v>
      </c>
      <c r="L535" s="32">
        <v>84.639194970325903</v>
      </c>
      <c r="M535" s="32">
        <v>10369.9795777202</v>
      </c>
      <c r="N535" s="32">
        <v>0</v>
      </c>
      <c r="O535" s="32">
        <v>0.67263719202994299</v>
      </c>
      <c r="P535" s="32">
        <v>3228.65852174372</v>
      </c>
      <c r="Q535" s="32">
        <v>296544.29735178099</v>
      </c>
      <c r="R535" s="32">
        <v>292398.8168649</v>
      </c>
      <c r="S535" s="32">
        <v>0</v>
      </c>
      <c r="T535" s="32">
        <v>0</v>
      </c>
      <c r="U535" s="32">
        <v>-10479.1077662344</v>
      </c>
      <c r="V535" s="32">
        <v>0</v>
      </c>
      <c r="W535" s="32">
        <v>1.76005654658032</v>
      </c>
      <c r="X535" s="33">
        <v>3228.7052532825201</v>
      </c>
      <c r="AB535" s="28">
        <f t="shared" si="16"/>
        <v>-10477.34770968782</v>
      </c>
    </row>
    <row r="536" spans="8:28" x14ac:dyDescent="0.35">
      <c r="H536">
        <v>529</v>
      </c>
      <c r="I536">
        <f t="shared" si="17"/>
        <v>177</v>
      </c>
      <c r="J536" s="37">
        <v>0</v>
      </c>
      <c r="K536" s="32">
        <v>23.183351446755701</v>
      </c>
      <c r="L536" s="32">
        <v>89.943193925014</v>
      </c>
      <c r="M536" s="32">
        <v>10086.099786622701</v>
      </c>
      <c r="N536" s="32">
        <v>0</v>
      </c>
      <c r="O536" s="32">
        <v>0.65341664802274702</v>
      </c>
      <c r="P536" s="32">
        <v>3136.3999105091898</v>
      </c>
      <c r="Q536" s="32">
        <v>286632.43102668098</v>
      </c>
      <c r="R536" s="32">
        <v>282624.91509957</v>
      </c>
      <c r="S536" s="32">
        <v>0</v>
      </c>
      <c r="T536" s="32">
        <v>0</v>
      </c>
      <c r="U536" s="32">
        <v>-10199.879748642499</v>
      </c>
      <c r="V536" s="32">
        <v>0</v>
      </c>
      <c r="W536" s="32">
        <v>6.2936231699969101</v>
      </c>
      <c r="X536" s="33">
        <v>3136.3999105091898</v>
      </c>
      <c r="AB536" s="28">
        <f t="shared" si="16"/>
        <v>-10193.586125472502</v>
      </c>
    </row>
    <row r="537" spans="8:28" x14ac:dyDescent="0.35">
      <c r="H537">
        <v>530</v>
      </c>
      <c r="I537">
        <f t="shared" si="17"/>
        <v>177</v>
      </c>
      <c r="J537" s="37">
        <v>0</v>
      </c>
      <c r="K537" s="32">
        <v>22.029596975115702</v>
      </c>
      <c r="L537" s="32">
        <v>86.198811659040402</v>
      </c>
      <c r="M537" s="32">
        <v>9786.5532809046999</v>
      </c>
      <c r="N537" s="32">
        <v>0</v>
      </c>
      <c r="O537" s="32">
        <v>0.62719068814439805</v>
      </c>
      <c r="P537" s="32">
        <v>3010.5153030931101</v>
      </c>
      <c r="Q537" s="32">
        <v>276977.34315725003</v>
      </c>
      <c r="R537" s="32">
        <v>273103.74017921201</v>
      </c>
      <c r="S537" s="32">
        <v>0</v>
      </c>
      <c r="T537" s="32">
        <v>0</v>
      </c>
      <c r="U537" s="32">
        <v>-9895.4088802269998</v>
      </c>
      <c r="V537" s="32">
        <v>0</v>
      </c>
      <c r="W537" s="32">
        <v>1.3623321246701701</v>
      </c>
      <c r="X537" s="33">
        <v>3010.5153030931101</v>
      </c>
      <c r="AB537" s="28">
        <f t="shared" si="16"/>
        <v>-9894.0465481023293</v>
      </c>
    </row>
    <row r="538" spans="8:28" x14ac:dyDescent="0.35">
      <c r="H538">
        <v>531</v>
      </c>
      <c r="I538">
        <f t="shared" si="17"/>
        <v>177</v>
      </c>
      <c r="J538" s="37">
        <v>0</v>
      </c>
      <c r="K538" s="32">
        <v>21.571378988765201</v>
      </c>
      <c r="L538" s="32">
        <v>82.611258278545606</v>
      </c>
      <c r="M538" s="32">
        <v>9496.4127521149003</v>
      </c>
      <c r="N538" s="32">
        <v>0</v>
      </c>
      <c r="O538" s="32">
        <v>0.60195968006248202</v>
      </c>
      <c r="P538" s="32">
        <v>2889.4064642999101</v>
      </c>
      <c r="Q538" s="32">
        <v>267607.96279703203</v>
      </c>
      <c r="R538" s="32">
        <v>263864.36159032898</v>
      </c>
      <c r="S538" s="32">
        <v>0</v>
      </c>
      <c r="T538" s="32">
        <v>0</v>
      </c>
      <c r="U538" s="32">
        <v>-9601.1973490622804</v>
      </c>
      <c r="V538" s="32">
        <v>0</v>
      </c>
      <c r="W538" s="32">
        <v>1.32624308486353</v>
      </c>
      <c r="X538" s="33">
        <v>2889.4064642999101</v>
      </c>
      <c r="AB538" s="28">
        <f t="shared" si="16"/>
        <v>-9599.8711059774178</v>
      </c>
    </row>
    <row r="539" spans="8:28" x14ac:dyDescent="0.35">
      <c r="H539">
        <v>532</v>
      </c>
      <c r="I539">
        <f t="shared" si="17"/>
        <v>178</v>
      </c>
      <c r="J539" s="37">
        <v>0</v>
      </c>
      <c r="K539" s="32">
        <v>20.7038783386385</v>
      </c>
      <c r="L539" s="32">
        <v>79.172651675270203</v>
      </c>
      <c r="M539" s="32">
        <v>9215.3657885689299</v>
      </c>
      <c r="N539" s="32">
        <v>0</v>
      </c>
      <c r="O539" s="32">
        <v>0.57777160738238997</v>
      </c>
      <c r="P539" s="32">
        <v>2773.3037154354702</v>
      </c>
      <c r="Q539" s="32">
        <v>258515.737678612</v>
      </c>
      <c r="R539" s="32">
        <v>254898.34824964101</v>
      </c>
      <c r="S539" s="32">
        <v>0</v>
      </c>
      <c r="T539" s="32">
        <v>0</v>
      </c>
      <c r="U539" s="32">
        <v>-9315.8200901902292</v>
      </c>
      <c r="V539" s="32">
        <v>0</v>
      </c>
      <c r="W539" s="32">
        <v>1.2842891317018901</v>
      </c>
      <c r="X539" s="33">
        <v>2773.3037154354702</v>
      </c>
      <c r="AB539" s="28">
        <f t="shared" si="16"/>
        <v>-9314.5358010585278</v>
      </c>
    </row>
    <row r="540" spans="8:28" x14ac:dyDescent="0.35">
      <c r="H540">
        <v>533</v>
      </c>
      <c r="I540">
        <f t="shared" si="17"/>
        <v>178</v>
      </c>
      <c r="J540" s="37">
        <v>0</v>
      </c>
      <c r="K540" s="32">
        <v>19.872308829015299</v>
      </c>
      <c r="L540" s="32">
        <v>75.881733131973206</v>
      </c>
      <c r="M540" s="32">
        <v>8943.1122895995504</v>
      </c>
      <c r="N540" s="32">
        <v>0</v>
      </c>
      <c r="O540" s="32">
        <v>0.55458199251792695</v>
      </c>
      <c r="P540" s="32">
        <v>2661.9935640860499</v>
      </c>
      <c r="Q540" s="32">
        <v>249691.961643469</v>
      </c>
      <c r="R540" s="32">
        <v>246197.11121454299</v>
      </c>
      <c r="S540" s="32">
        <v>0</v>
      </c>
      <c r="T540" s="32">
        <v>0</v>
      </c>
      <c r="U540" s="32">
        <v>-9039.42091355306</v>
      </c>
      <c r="V540" s="32">
        <v>0</v>
      </c>
      <c r="W540" s="32">
        <v>1.24373305761782</v>
      </c>
      <c r="X540" s="33">
        <v>2661.9935640860499</v>
      </c>
      <c r="AB540" s="28">
        <f t="shared" si="16"/>
        <v>-9038.1771804954424</v>
      </c>
    </row>
    <row r="541" spans="8:28" x14ac:dyDescent="0.35">
      <c r="H541">
        <v>534</v>
      </c>
      <c r="I541">
        <f t="shared" si="17"/>
        <v>178</v>
      </c>
      <c r="J541" s="37">
        <v>0</v>
      </c>
      <c r="K541" s="32">
        <v>19.075132229362101</v>
      </c>
      <c r="L541" s="32">
        <v>72.731939137231706</v>
      </c>
      <c r="M541" s="32">
        <v>8679.3614169351804</v>
      </c>
      <c r="N541" s="32">
        <v>0</v>
      </c>
      <c r="O541" s="32">
        <v>0.53234832070786797</v>
      </c>
      <c r="P541" s="32">
        <v>2555.27193939777</v>
      </c>
      <c r="Q541" s="32">
        <v>241128.21781388199</v>
      </c>
      <c r="R541" s="32">
        <v>237752.346991823</v>
      </c>
      <c r="S541" s="32">
        <v>0</v>
      </c>
      <c r="T541" s="32">
        <v>0</v>
      </c>
      <c r="U541" s="32">
        <v>-8771.70083662248</v>
      </c>
      <c r="V541" s="32">
        <v>0</v>
      </c>
      <c r="W541" s="32">
        <v>1.2045255882171499</v>
      </c>
      <c r="X541" s="33">
        <v>2555.27193939777</v>
      </c>
      <c r="AB541" s="28">
        <f t="shared" si="16"/>
        <v>-8770.4963110342633</v>
      </c>
    </row>
    <row r="542" spans="8:28" x14ac:dyDescent="0.35">
      <c r="H542">
        <v>535</v>
      </c>
      <c r="I542">
        <f t="shared" si="17"/>
        <v>179</v>
      </c>
      <c r="J542" s="37">
        <v>0</v>
      </c>
      <c r="K542" s="32">
        <v>18.3108785368612</v>
      </c>
      <c r="L542" s="32">
        <v>69.717008307532495</v>
      </c>
      <c r="M542" s="32">
        <v>8423.8324543681792</v>
      </c>
      <c r="N542" s="32">
        <v>0</v>
      </c>
      <c r="O542" s="32">
        <v>0.51102995026492903</v>
      </c>
      <c r="P542" s="32">
        <v>2452.9437612716602</v>
      </c>
      <c r="Q542" s="32">
        <v>232816.368463266</v>
      </c>
      <c r="R542" s="32">
        <v>229556.02753987801</v>
      </c>
      <c r="S542" s="32">
        <v>0</v>
      </c>
      <c r="T542" s="32">
        <v>0</v>
      </c>
      <c r="U542" s="32">
        <v>-8512.3713711628297</v>
      </c>
      <c r="V542" s="32">
        <v>0</v>
      </c>
      <c r="W542" s="32">
        <v>1.1666192861223601</v>
      </c>
      <c r="X542" s="33">
        <v>2452.9437612716602</v>
      </c>
      <c r="AB542" s="28">
        <f t="shared" si="16"/>
        <v>-8511.2047518767067</v>
      </c>
    </row>
    <row r="543" spans="8:28" x14ac:dyDescent="0.35">
      <c r="H543">
        <v>536</v>
      </c>
      <c r="I543">
        <f t="shared" si="17"/>
        <v>179</v>
      </c>
      <c r="J543" s="37">
        <v>0</v>
      </c>
      <c r="K543" s="32">
        <v>17.578142838624998</v>
      </c>
      <c r="L543" s="32">
        <v>66.830966996537597</v>
      </c>
      <c r="M543" s="32">
        <v>8176.2544399006101</v>
      </c>
      <c r="N543" s="32">
        <v>0</v>
      </c>
      <c r="O543" s="32">
        <v>0.490588027074082</v>
      </c>
      <c r="P543" s="32">
        <v>2354.8225299555902</v>
      </c>
      <c r="Q543" s="32">
        <v>224748.545257761</v>
      </c>
      <c r="R543" s="32">
        <v>221600.39063743799</v>
      </c>
      <c r="S543" s="32">
        <v>0</v>
      </c>
      <c r="T543" s="32">
        <v>0</v>
      </c>
      <c r="U543" s="32">
        <v>-8261.1541377628491</v>
      </c>
      <c r="V543" s="32">
        <v>0</v>
      </c>
      <c r="W543" s="32">
        <v>1.12996847890168</v>
      </c>
      <c r="X543" s="33">
        <v>2354.8225299555902</v>
      </c>
      <c r="AB543" s="28">
        <f t="shared" si="16"/>
        <v>-8260.0241692839481</v>
      </c>
    </row>
    <row r="544" spans="8:28" x14ac:dyDescent="0.35">
      <c r="H544">
        <v>537</v>
      </c>
      <c r="I544">
        <f t="shared" si="17"/>
        <v>179</v>
      </c>
      <c r="J544" s="37">
        <v>0</v>
      </c>
      <c r="K544" s="32">
        <v>16.875582323381199</v>
      </c>
      <c r="L544" s="32">
        <v>64.068115611696598</v>
      </c>
      <c r="M544" s="32">
        <v>7936.3658117276</v>
      </c>
      <c r="N544" s="32">
        <v>0</v>
      </c>
      <c r="O544" s="32">
        <v>0.470985403132404</v>
      </c>
      <c r="P544" s="32">
        <v>2260.7299350355402</v>
      </c>
      <c r="Q544" s="32">
        <v>216917.13985492801</v>
      </c>
      <c r="R544" s="32">
        <v>213877.93060482599</v>
      </c>
      <c r="S544" s="32">
        <v>0</v>
      </c>
      <c r="T544" s="32">
        <v>0</v>
      </c>
      <c r="U544" s="32">
        <v>-8017.7804950658101</v>
      </c>
      <c r="V544" s="32">
        <v>0</v>
      </c>
      <c r="W544" s="32">
        <v>1.0945291899493099</v>
      </c>
      <c r="X544" s="33">
        <v>2260.7299350355402</v>
      </c>
      <c r="AB544" s="28">
        <f t="shared" si="16"/>
        <v>-8016.6859658758603</v>
      </c>
    </row>
    <row r="545" spans="8:28" x14ac:dyDescent="0.35">
      <c r="H545">
        <v>538</v>
      </c>
      <c r="I545">
        <f t="shared" si="17"/>
        <v>180</v>
      </c>
      <c r="J545" s="37">
        <v>0</v>
      </c>
      <c r="K545" s="32">
        <v>16.201913435274399</v>
      </c>
      <c r="L545" s="32">
        <v>61.423015602460602</v>
      </c>
      <c r="M545" s="32">
        <v>7703.9140675237004</v>
      </c>
      <c r="N545" s="32">
        <v>0</v>
      </c>
      <c r="O545" s="32">
        <v>0.452186558933106</v>
      </c>
      <c r="P545" s="32">
        <v>2170.49548287891</v>
      </c>
      <c r="Q545" s="32">
        <v>209314.79484600501</v>
      </c>
      <c r="R545" s="32">
        <v>206381.38936438199</v>
      </c>
      <c r="S545" s="32">
        <v>0</v>
      </c>
      <c r="T545" s="32">
        <v>0</v>
      </c>
      <c r="U545" s="32">
        <v>-7781.9911831203599</v>
      </c>
      <c r="V545" s="32">
        <v>0</v>
      </c>
      <c r="W545" s="32">
        <v>1.0602590721916401</v>
      </c>
      <c r="X545" s="33">
        <v>2170.49548287891</v>
      </c>
      <c r="AB545" s="28">
        <f t="shared" si="16"/>
        <v>-7780.930924048168</v>
      </c>
    </row>
    <row r="546" spans="8:28" x14ac:dyDescent="0.35">
      <c r="H546">
        <v>539</v>
      </c>
      <c r="I546">
        <f t="shared" si="17"/>
        <v>180</v>
      </c>
      <c r="J546" s="37">
        <v>0</v>
      </c>
      <c r="K546" s="32">
        <v>15.5559091627994</v>
      </c>
      <c r="L546" s="32">
        <v>58.890477086210502</v>
      </c>
      <c r="M546" s="32">
        <v>7478.6554365190404</v>
      </c>
      <c r="N546" s="32">
        <v>0</v>
      </c>
      <c r="O546" s="32">
        <v>0.43415752950633701</v>
      </c>
      <c r="P546" s="32">
        <v>2083.95614163042</v>
      </c>
      <c r="Q546" s="32">
        <v>201934.39502864599</v>
      </c>
      <c r="R546" s="32">
        <v>199103.747827138</v>
      </c>
      <c r="S546" s="32">
        <v>0</v>
      </c>
      <c r="T546" s="32">
        <v>0</v>
      </c>
      <c r="U546" s="32">
        <v>-7553.5359802975499</v>
      </c>
      <c r="V546" s="32">
        <v>0</v>
      </c>
      <c r="W546" s="32">
        <v>1.02711734450014</v>
      </c>
      <c r="X546" s="33">
        <v>2083.95614163042</v>
      </c>
      <c r="AB546" s="28">
        <f t="shared" si="16"/>
        <v>-7552.5088629530501</v>
      </c>
    </row>
    <row r="547" spans="8:28" x14ac:dyDescent="0.35">
      <c r="H547">
        <v>540</v>
      </c>
      <c r="I547">
        <f t="shared" si="17"/>
        <v>180</v>
      </c>
      <c r="J547" s="37">
        <v>0</v>
      </c>
      <c r="K547" s="32">
        <v>14.8752803339269</v>
      </c>
      <c r="L547" s="32">
        <v>56.225019654455302</v>
      </c>
      <c r="M547" s="32">
        <v>7260.3016218582197</v>
      </c>
      <c r="N547" s="32">
        <v>0</v>
      </c>
      <c r="O547" s="32">
        <v>0.41413065223559797</v>
      </c>
      <c r="P547" s="32">
        <v>1987.8271307308701</v>
      </c>
      <c r="Q547" s="32">
        <v>194755.93012546501</v>
      </c>
      <c r="R547" s="32">
        <v>192025.088721218</v>
      </c>
      <c r="S547" s="32">
        <v>0</v>
      </c>
      <c r="T547" s="32">
        <v>0</v>
      </c>
      <c r="U547" s="32">
        <v>-7331.8160524988398</v>
      </c>
      <c r="V547" s="32">
        <v>0</v>
      </c>
      <c r="W547" s="32">
        <v>1.12836681142173</v>
      </c>
      <c r="X547" s="33">
        <v>1987.8271307308701</v>
      </c>
      <c r="AB547" s="28">
        <f t="shared" si="16"/>
        <v>-7330.6876856874178</v>
      </c>
    </row>
    <row r="548" spans="8:28" x14ac:dyDescent="0.35">
      <c r="H548">
        <v>541</v>
      </c>
      <c r="I548">
        <f t="shared" si="17"/>
        <v>181</v>
      </c>
      <c r="J548" s="37">
        <v>0</v>
      </c>
      <c r="K548" s="32">
        <v>14.4433754800231</v>
      </c>
      <c r="L548" s="32">
        <v>61.706347371634401</v>
      </c>
      <c r="M548" s="32">
        <v>7049.6826467381998</v>
      </c>
      <c r="N548" s="32">
        <v>0</v>
      </c>
      <c r="O548" s="32">
        <v>0.40073780918638202</v>
      </c>
      <c r="P548" s="32">
        <v>1923.5414840946301</v>
      </c>
      <c r="Q548" s="32">
        <v>187796.1252868</v>
      </c>
      <c r="R548" s="32">
        <v>185162.499826546</v>
      </c>
      <c r="S548" s="32">
        <v>0</v>
      </c>
      <c r="T548" s="32">
        <v>0</v>
      </c>
      <c r="U548" s="32">
        <v>-7126.2331073990399</v>
      </c>
      <c r="V548" s="32">
        <v>0</v>
      </c>
      <c r="W548" s="32">
        <v>3.9010998527565599</v>
      </c>
      <c r="X548" s="33">
        <v>1923.5414840946301</v>
      </c>
      <c r="AB548" s="28">
        <f t="shared" si="16"/>
        <v>-7122.3320075462834</v>
      </c>
    </row>
    <row r="549" spans="8:28" x14ac:dyDescent="0.35">
      <c r="H549">
        <v>542</v>
      </c>
      <c r="I549">
        <f t="shared" si="17"/>
        <v>181</v>
      </c>
      <c r="J549" s="37">
        <v>0</v>
      </c>
      <c r="K549" s="32">
        <v>13.675387724728299</v>
      </c>
      <c r="L549" s="32">
        <v>58.9552948574174</v>
      </c>
      <c r="M549" s="32">
        <v>6821.0991803507604</v>
      </c>
      <c r="N549" s="32">
        <v>0</v>
      </c>
      <c r="O549" s="32">
        <v>0.38321208482857599</v>
      </c>
      <c r="P549" s="32">
        <v>1839.41800717716</v>
      </c>
      <c r="Q549" s="32">
        <v>181039.02430614899</v>
      </c>
      <c r="R549" s="32">
        <v>178499.50030318799</v>
      </c>
      <c r="S549" s="32">
        <v>0</v>
      </c>
      <c r="T549" s="32">
        <v>0</v>
      </c>
      <c r="U549" s="32">
        <v>-6894.1130750177399</v>
      </c>
      <c r="V549" s="32">
        <v>0</v>
      </c>
      <c r="W549" s="32">
        <v>0.89793875617047902</v>
      </c>
      <c r="X549" s="33">
        <v>1839.41800717716</v>
      </c>
      <c r="AB549" s="28">
        <f t="shared" si="16"/>
        <v>-6893.2151362615696</v>
      </c>
    </row>
    <row r="550" spans="8:28" x14ac:dyDescent="0.35">
      <c r="H550">
        <v>543</v>
      </c>
      <c r="I550">
        <f t="shared" si="17"/>
        <v>181</v>
      </c>
      <c r="J550" s="37">
        <v>0</v>
      </c>
      <c r="K550" s="32">
        <v>13.335504835665899</v>
      </c>
      <c r="L550" s="32">
        <v>56.325996062021403</v>
      </c>
      <c r="M550" s="32">
        <v>6600.1481131474002</v>
      </c>
      <c r="N550" s="32">
        <v>0</v>
      </c>
      <c r="O550" s="32">
        <v>0.36641178048232598</v>
      </c>
      <c r="P550" s="32">
        <v>1758.77654631516</v>
      </c>
      <c r="Q550" s="32">
        <v>174500.54365847699</v>
      </c>
      <c r="R550" s="32">
        <v>172052.10949989001</v>
      </c>
      <c r="S550" s="32">
        <v>0</v>
      </c>
      <c r="T550" s="32">
        <v>0</v>
      </c>
      <c r="U550" s="32">
        <v>-6670.1760258255699</v>
      </c>
      <c r="V550" s="32">
        <v>0</v>
      </c>
      <c r="W550" s="32">
        <v>0.870859184330528</v>
      </c>
      <c r="X550" s="33">
        <v>1758.77654631516</v>
      </c>
      <c r="AB550" s="28">
        <f t="shared" si="16"/>
        <v>-6669.3051666412393</v>
      </c>
    </row>
    <row r="551" spans="8:28" x14ac:dyDescent="0.35">
      <c r="H551">
        <v>544</v>
      </c>
      <c r="I551">
        <f t="shared" si="17"/>
        <v>182</v>
      </c>
      <c r="J551" s="37">
        <v>0</v>
      </c>
      <c r="K551" s="32">
        <v>12.750807908926101</v>
      </c>
      <c r="L551" s="32">
        <v>53.812624640672901</v>
      </c>
      <c r="M551" s="32">
        <v>6386.5666879195596</v>
      </c>
      <c r="N551" s="32">
        <v>0</v>
      </c>
      <c r="O551" s="32">
        <v>0.35035904147853297</v>
      </c>
      <c r="P551" s="32">
        <v>1681.7233990969601</v>
      </c>
      <c r="Q551" s="32">
        <v>168173.63996760399</v>
      </c>
      <c r="R551" s="32">
        <v>165813.38341252899</v>
      </c>
      <c r="S551" s="32">
        <v>0</v>
      </c>
      <c r="T551" s="32">
        <v>0</v>
      </c>
      <c r="U551" s="32">
        <v>-6453.4804795106302</v>
      </c>
      <c r="V551" s="32">
        <v>0</v>
      </c>
      <c r="W551" s="32">
        <v>0.84045308298496701</v>
      </c>
      <c r="X551" s="33">
        <v>1681.7233990969601</v>
      </c>
      <c r="AB551" s="28">
        <f t="shared" si="16"/>
        <v>-6452.6400264276454</v>
      </c>
    </row>
    <row r="552" spans="8:28" x14ac:dyDescent="0.35">
      <c r="H552">
        <v>545</v>
      </c>
      <c r="I552">
        <f t="shared" si="17"/>
        <v>182</v>
      </c>
      <c r="J552" s="37">
        <v>0</v>
      </c>
      <c r="K552" s="32">
        <v>12.1921840978628</v>
      </c>
      <c r="L552" s="32">
        <v>51.413304541367701</v>
      </c>
      <c r="M552" s="32">
        <v>6180.10224078386</v>
      </c>
      <c r="N552" s="32">
        <v>0</v>
      </c>
      <c r="O552" s="32">
        <v>0.33502003544100301</v>
      </c>
      <c r="P552" s="32">
        <v>1608.0961701168101</v>
      </c>
      <c r="Q552" s="32">
        <v>162051.245908429</v>
      </c>
      <c r="R552" s="32">
        <v>159776.350709191</v>
      </c>
      <c r="S552" s="32">
        <v>0</v>
      </c>
      <c r="T552" s="32">
        <v>0</v>
      </c>
      <c r="U552" s="32">
        <v>-6244.0427494585301</v>
      </c>
      <c r="V552" s="32">
        <v>0</v>
      </c>
      <c r="W552" s="32">
        <v>0.81113696449966699</v>
      </c>
      <c r="X552" s="33">
        <v>1608.0961701168101</v>
      </c>
      <c r="AB552" s="28">
        <f t="shared" si="16"/>
        <v>-6243.2316124940307</v>
      </c>
    </row>
    <row r="553" spans="8:28" x14ac:dyDescent="0.35">
      <c r="H553">
        <v>546</v>
      </c>
      <c r="I553">
        <f t="shared" si="17"/>
        <v>182</v>
      </c>
      <c r="J553" s="37">
        <v>0</v>
      </c>
      <c r="K553" s="32">
        <v>11.658448833721</v>
      </c>
      <c r="L553" s="32">
        <v>49.122762901054699</v>
      </c>
      <c r="M553" s="32">
        <v>5980.5103228383996</v>
      </c>
      <c r="N553" s="32">
        <v>0</v>
      </c>
      <c r="O553" s="32">
        <v>0.32036249015516399</v>
      </c>
      <c r="P553" s="32">
        <v>1537.7399527447899</v>
      </c>
      <c r="Q553" s="32">
        <v>156126.53776012201</v>
      </c>
      <c r="R553" s="32">
        <v>153934.280401761</v>
      </c>
      <c r="S553" s="32">
        <v>0</v>
      </c>
      <c r="T553" s="32">
        <v>0</v>
      </c>
      <c r="U553" s="32">
        <v>-6041.6118970633297</v>
      </c>
      <c r="V553" s="32">
        <v>0</v>
      </c>
      <c r="W553" s="32">
        <v>0.78287059212425103</v>
      </c>
      <c r="X553" s="33">
        <v>1537.7399527447899</v>
      </c>
      <c r="AB553" s="28">
        <f t="shared" si="16"/>
        <v>-6040.8290264712059</v>
      </c>
    </row>
    <row r="554" spans="8:28" x14ac:dyDescent="0.35">
      <c r="H554">
        <v>547</v>
      </c>
      <c r="I554">
        <f t="shared" si="17"/>
        <v>183</v>
      </c>
      <c r="J554" s="37">
        <v>0</v>
      </c>
      <c r="K554" s="32">
        <v>11.1484724610107</v>
      </c>
      <c r="L554" s="32">
        <v>46.935975583914903</v>
      </c>
      <c r="M554" s="32">
        <v>5787.5551372995496</v>
      </c>
      <c r="N554" s="32">
        <v>0</v>
      </c>
      <c r="O554" s="32">
        <v>0.306355620151748</v>
      </c>
      <c r="P554" s="32">
        <v>1470.5069767283901</v>
      </c>
      <c r="Q554" s="32">
        <v>150392.92673797699</v>
      </c>
      <c r="R554" s="32">
        <v>148280.67329192199</v>
      </c>
      <c r="S554" s="32">
        <v>0</v>
      </c>
      <c r="T554" s="32">
        <v>0</v>
      </c>
      <c r="U554" s="32">
        <v>-5845.9459409646297</v>
      </c>
      <c r="V554" s="32">
        <v>0</v>
      </c>
      <c r="W554" s="32">
        <v>0.75561526180489402</v>
      </c>
      <c r="X554" s="33">
        <v>1470.5069767283901</v>
      </c>
      <c r="AB554" s="28">
        <f t="shared" si="16"/>
        <v>-5845.1903257028252</v>
      </c>
    </row>
    <row r="555" spans="8:28" x14ac:dyDescent="0.35">
      <c r="H555">
        <v>548</v>
      </c>
      <c r="I555">
        <f t="shared" si="17"/>
        <v>183</v>
      </c>
      <c r="J555" s="37">
        <v>0</v>
      </c>
      <c r="K555" s="32">
        <v>10.6611776372792</v>
      </c>
      <c r="L555" s="32">
        <v>44.848155199834899</v>
      </c>
      <c r="M555" s="32">
        <v>5601.0092244120397</v>
      </c>
      <c r="N555" s="32">
        <v>0</v>
      </c>
      <c r="O555" s="32">
        <v>0.292970056819014</v>
      </c>
      <c r="P555" s="32">
        <v>1406.25627273127</v>
      </c>
      <c r="Q555" s="32">
        <v>144844.05064341801</v>
      </c>
      <c r="R555" s="32">
        <v>142809.25373118301</v>
      </c>
      <c r="S555" s="32">
        <v>0</v>
      </c>
      <c r="T555" s="32">
        <v>0</v>
      </c>
      <c r="U555" s="32">
        <v>-5656.8115273059702</v>
      </c>
      <c r="V555" s="32">
        <v>0</v>
      </c>
      <c r="W555" s="32">
        <v>0.72933374190021005</v>
      </c>
      <c r="X555" s="33">
        <v>1406.25627273127</v>
      </c>
      <c r="AB555" s="28">
        <f t="shared" si="16"/>
        <v>-5656.0821935640697</v>
      </c>
    </row>
    <row r="556" spans="8:28" x14ac:dyDescent="0.35">
      <c r="H556">
        <v>549</v>
      </c>
      <c r="I556">
        <f t="shared" si="17"/>
        <v>183</v>
      </c>
      <c r="J556" s="37">
        <v>0</v>
      </c>
      <c r="K556" s="32">
        <v>10.195536858718</v>
      </c>
      <c r="L556" s="32">
        <v>42.854739712409099</v>
      </c>
      <c r="M556" s="32">
        <v>5420.6531581359004</v>
      </c>
      <c r="N556" s="32">
        <v>0</v>
      </c>
      <c r="O556" s="32">
        <v>0.28017778187025599</v>
      </c>
      <c r="P556" s="32">
        <v>1344.8533529772301</v>
      </c>
      <c r="Q556" s="32">
        <v>139473.76582012401</v>
      </c>
      <c r="R556" s="32">
        <v>137513.961683067</v>
      </c>
      <c r="S556" s="32">
        <v>0</v>
      </c>
      <c r="T556" s="32">
        <v>0</v>
      </c>
      <c r="U556" s="32">
        <v>-5473.9836124888898</v>
      </c>
      <c r="V556" s="32">
        <v>0</v>
      </c>
      <c r="W556" s="32">
        <v>0.70399021534318695</v>
      </c>
      <c r="X556" s="33">
        <v>1344.8533529772301</v>
      </c>
      <c r="AB556" s="28">
        <f t="shared" si="16"/>
        <v>-5473.2796222735469</v>
      </c>
    </row>
    <row r="557" spans="8:28" x14ac:dyDescent="0.35">
      <c r="H557">
        <v>550</v>
      </c>
      <c r="I557">
        <f t="shared" si="17"/>
        <v>184</v>
      </c>
      <c r="J557" s="37">
        <v>0</v>
      </c>
      <c r="K557" s="32">
        <v>9.7505701053826801</v>
      </c>
      <c r="L557" s="32">
        <v>40.951381606854902</v>
      </c>
      <c r="M557" s="32">
        <v>5246.2752541599602</v>
      </c>
      <c r="N557" s="32">
        <v>0</v>
      </c>
      <c r="O557" s="32">
        <v>0.26795206400203497</v>
      </c>
      <c r="P557" s="32">
        <v>1286.1699072097699</v>
      </c>
      <c r="Q557" s="32">
        <v>134276.13940471</v>
      </c>
      <c r="R557" s="32">
        <v>132388.94507604299</v>
      </c>
      <c r="S557" s="32">
        <v>0</v>
      </c>
      <c r="T557" s="32">
        <v>0</v>
      </c>
      <c r="U557" s="32">
        <v>-5297.2451579361996</v>
      </c>
      <c r="V557" s="32">
        <v>0</v>
      </c>
      <c r="W557" s="32">
        <v>0.67955022414698396</v>
      </c>
      <c r="X557" s="33">
        <v>1286.1699072097699</v>
      </c>
      <c r="AB557" s="28">
        <f t="shared" si="16"/>
        <v>-5296.565607712053</v>
      </c>
    </row>
    <row r="558" spans="8:28" x14ac:dyDescent="0.35">
      <c r="H558">
        <v>551</v>
      </c>
      <c r="I558">
        <f t="shared" si="17"/>
        <v>184</v>
      </c>
      <c r="J558" s="37">
        <v>0</v>
      </c>
      <c r="K558" s="32">
        <v>9.3253426001167394</v>
      </c>
      <c r="L558" s="32">
        <v>39.1339375897469</v>
      </c>
      <c r="M558" s="32">
        <v>5077.6712888090296</v>
      </c>
      <c r="N558" s="32">
        <v>0</v>
      </c>
      <c r="O558" s="32">
        <v>0.25626739858680497</v>
      </c>
      <c r="P558" s="32">
        <v>1230.0835132166601</v>
      </c>
      <c r="Q558" s="32">
        <v>129245.44186086601</v>
      </c>
      <c r="R558" s="32">
        <v>127428.552436243</v>
      </c>
      <c r="S558" s="32">
        <v>0</v>
      </c>
      <c r="T558" s="32">
        <v>0</v>
      </c>
      <c r="U558" s="32">
        <v>-5126.3868363974798</v>
      </c>
      <c r="V558" s="32">
        <v>0</v>
      </c>
      <c r="W558" s="32">
        <v>0.65598061615687797</v>
      </c>
      <c r="X558" s="33">
        <v>1230.0835132166601</v>
      </c>
      <c r="AB558" s="28">
        <f t="shared" si="16"/>
        <v>-5125.730855781323</v>
      </c>
    </row>
    <row r="559" spans="8:28" x14ac:dyDescent="0.35">
      <c r="H559">
        <v>552</v>
      </c>
      <c r="I559">
        <f t="shared" si="17"/>
        <v>184</v>
      </c>
      <c r="J559" s="37">
        <v>0</v>
      </c>
      <c r="K559" s="32">
        <v>8.8818259715191292</v>
      </c>
      <c r="L559" s="32">
        <v>37.236509853899101</v>
      </c>
      <c r="M559" s="32">
        <v>4914.61044989943</v>
      </c>
      <c r="N559" s="32">
        <v>0</v>
      </c>
      <c r="O559" s="32">
        <v>0.243502563702268</v>
      </c>
      <c r="P559" s="32">
        <v>1168.8123057708899</v>
      </c>
      <c r="Q559" s="32">
        <v>124368.474730838</v>
      </c>
      <c r="R559" s="32">
        <v>122619.66073398</v>
      </c>
      <c r="S559" s="32">
        <v>0</v>
      </c>
      <c r="T559" s="32">
        <v>0</v>
      </c>
      <c r="U559" s="32">
        <v>-4960.9722882885499</v>
      </c>
      <c r="V559" s="32">
        <v>0</v>
      </c>
      <c r="W559" s="32">
        <v>0.70962304836635903</v>
      </c>
      <c r="X559" s="33">
        <v>1168.8123057708899</v>
      </c>
      <c r="AB559" s="28">
        <f t="shared" si="16"/>
        <v>-4960.2626652401832</v>
      </c>
    </row>
    <row r="560" spans="8:28" x14ac:dyDescent="0.35">
      <c r="H560">
        <v>553</v>
      </c>
      <c r="I560">
        <f t="shared" si="17"/>
        <v>185</v>
      </c>
      <c r="J560" s="37">
        <v>0</v>
      </c>
      <c r="K560" s="32">
        <v>8.5912000515735407</v>
      </c>
      <c r="L560" s="32">
        <v>38.335044122561598</v>
      </c>
      <c r="M560" s="32">
        <v>4757.6127379731897</v>
      </c>
      <c r="N560" s="32">
        <v>0</v>
      </c>
      <c r="O560" s="32">
        <v>0.235036701413183</v>
      </c>
      <c r="P560" s="32">
        <v>1128.17616678328</v>
      </c>
      <c r="Q560" s="32">
        <v>119694.40141477399</v>
      </c>
      <c r="R560" s="32">
        <v>118011.11046051999</v>
      </c>
      <c r="S560" s="32">
        <v>0</v>
      </c>
      <c r="T560" s="32">
        <v>0</v>
      </c>
      <c r="U560" s="32">
        <v>-4804.7740188487296</v>
      </c>
      <c r="V560" s="32">
        <v>0</v>
      </c>
      <c r="W560" s="32">
        <v>2.2914283618615299</v>
      </c>
      <c r="X560" s="33">
        <v>1128.17616678328</v>
      </c>
      <c r="AB560" s="28">
        <f t="shared" si="16"/>
        <v>-4802.4825904868685</v>
      </c>
    </row>
    <row r="561" spans="8:28" x14ac:dyDescent="0.35">
      <c r="H561">
        <v>554</v>
      </c>
      <c r="I561">
        <f t="shared" si="17"/>
        <v>185</v>
      </c>
      <c r="J561" s="37">
        <v>0</v>
      </c>
      <c r="K561" s="32">
        <v>8.1163573105585893</v>
      </c>
      <c r="L561" s="32">
        <v>36.549415782634398</v>
      </c>
      <c r="M561" s="32">
        <v>4596.3935398307804</v>
      </c>
      <c r="N561" s="32">
        <v>0</v>
      </c>
      <c r="O561" s="32">
        <v>0.22422616510728799</v>
      </c>
      <c r="P561" s="32">
        <v>1076.28559251498</v>
      </c>
      <c r="Q561" s="32">
        <v>115165.30247082601</v>
      </c>
      <c r="R561" s="32">
        <v>113545.33916490999</v>
      </c>
      <c r="S561" s="32">
        <v>0</v>
      </c>
      <c r="T561" s="32">
        <v>0</v>
      </c>
      <c r="U561" s="32">
        <v>-4641.2835390890796</v>
      </c>
      <c r="V561" s="32">
        <v>0</v>
      </c>
      <c r="W561" s="32">
        <v>0.54664409345313802</v>
      </c>
      <c r="X561" s="33">
        <v>1076.28559251498</v>
      </c>
      <c r="AB561" s="28">
        <f t="shared" si="16"/>
        <v>-4640.7368949956262</v>
      </c>
    </row>
    <row r="562" spans="8:28" x14ac:dyDescent="0.35">
      <c r="H562">
        <v>555</v>
      </c>
      <c r="I562">
        <f t="shared" si="17"/>
        <v>185</v>
      </c>
      <c r="J562" s="37">
        <v>0</v>
      </c>
      <c r="K562" s="32">
        <v>7.8928095978679904</v>
      </c>
      <c r="L562" s="32">
        <v>34.845977045650997</v>
      </c>
      <c r="M562" s="32">
        <v>4440.7413924904404</v>
      </c>
      <c r="N562" s="32">
        <v>0</v>
      </c>
      <c r="O562" s="32">
        <v>0.213887345937533</v>
      </c>
      <c r="P562" s="32">
        <v>1026.6592605001599</v>
      </c>
      <c r="Q562" s="32">
        <v>110789.323421768</v>
      </c>
      <c r="R562" s="32">
        <v>109230.567410328</v>
      </c>
      <c r="S562" s="32">
        <v>0</v>
      </c>
      <c r="T562" s="32">
        <v>0</v>
      </c>
      <c r="U562" s="32">
        <v>-4483.6940664799004</v>
      </c>
      <c r="V562" s="32">
        <v>0</v>
      </c>
      <c r="W562" s="32">
        <v>0.52885818268204898</v>
      </c>
      <c r="X562" s="33">
        <v>1026.6592605001599</v>
      </c>
      <c r="AB562" s="28">
        <f t="shared" si="16"/>
        <v>-4483.1652082972187</v>
      </c>
    </row>
    <row r="563" spans="8:28" x14ac:dyDescent="0.35">
      <c r="H563">
        <v>556</v>
      </c>
      <c r="I563">
        <f t="shared" si="17"/>
        <v>186</v>
      </c>
      <c r="J563" s="37">
        <v>0</v>
      </c>
      <c r="K563" s="32">
        <v>7.52871186383683</v>
      </c>
      <c r="L563" s="32">
        <v>33.220784856705301</v>
      </c>
      <c r="M563" s="32">
        <v>4290.4602826969203</v>
      </c>
      <c r="N563" s="32">
        <v>0</v>
      </c>
      <c r="O563" s="32">
        <v>0.204029994768854</v>
      </c>
      <c r="P563" s="32">
        <v>979.34397489050104</v>
      </c>
      <c r="Q563" s="32">
        <v>106561.326195046</v>
      </c>
      <c r="R563" s="32">
        <v>105061.72955084599</v>
      </c>
      <c r="S563" s="32">
        <v>0</v>
      </c>
      <c r="T563" s="32">
        <v>0</v>
      </c>
      <c r="U563" s="32">
        <v>-4331.41380941223</v>
      </c>
      <c r="V563" s="32">
        <v>0</v>
      </c>
      <c r="W563" s="32">
        <v>0.50924448129056499</v>
      </c>
      <c r="X563" s="33">
        <v>979.34397489050104</v>
      </c>
      <c r="AB563" s="28">
        <f t="shared" si="16"/>
        <v>-4330.9045649309392</v>
      </c>
    </row>
    <row r="564" spans="8:28" x14ac:dyDescent="0.35">
      <c r="H564">
        <v>557</v>
      </c>
      <c r="I564">
        <f t="shared" si="17"/>
        <v>186</v>
      </c>
      <c r="J564" s="37">
        <v>0</v>
      </c>
      <c r="K564" s="32">
        <v>7.1816098756456199</v>
      </c>
      <c r="L564" s="32">
        <v>31.672213187357599</v>
      </c>
      <c r="M564" s="32">
        <v>4145.36168469314</v>
      </c>
      <c r="N564" s="32">
        <v>0</v>
      </c>
      <c r="O564" s="32">
        <v>0.19463144102625601</v>
      </c>
      <c r="P564" s="32">
        <v>934.23091692602998</v>
      </c>
      <c r="Q564" s="32">
        <v>102476.198650898</v>
      </c>
      <c r="R564" s="32">
        <v>101033.783352349</v>
      </c>
      <c r="S564" s="32">
        <v>0</v>
      </c>
      <c r="T564" s="32">
        <v>0</v>
      </c>
      <c r="U564" s="32">
        <v>-4184.4101391971699</v>
      </c>
      <c r="V564" s="32">
        <v>0</v>
      </c>
      <c r="W564" s="32">
        <v>0.49037013770354199</v>
      </c>
      <c r="X564" s="33">
        <v>934.23091692602998</v>
      </c>
      <c r="AB564" s="28">
        <f t="shared" si="16"/>
        <v>-4183.9197690594665</v>
      </c>
    </row>
    <row r="565" spans="8:28" x14ac:dyDescent="0.35">
      <c r="H565">
        <v>558</v>
      </c>
      <c r="I565">
        <f t="shared" si="17"/>
        <v>186</v>
      </c>
      <c r="J565" s="37">
        <v>0</v>
      </c>
      <c r="K565" s="32">
        <v>6.8507005333913096</v>
      </c>
      <c r="L565" s="32">
        <v>30.196606630802702</v>
      </c>
      <c r="M565" s="32">
        <v>4005.2633850939601</v>
      </c>
      <c r="N565" s="32">
        <v>0</v>
      </c>
      <c r="O565" s="32">
        <v>0.185670094507282</v>
      </c>
      <c r="P565" s="32">
        <v>891.21645363495099</v>
      </c>
      <c r="Q565" s="32">
        <v>98529.008913163401</v>
      </c>
      <c r="R565" s="32">
        <v>97141.864412783296</v>
      </c>
      <c r="S565" s="32">
        <v>0</v>
      </c>
      <c r="T565" s="32">
        <v>0</v>
      </c>
      <c r="U565" s="32">
        <v>-4042.4963623526601</v>
      </c>
      <c r="V565" s="32">
        <v>0</v>
      </c>
      <c r="W565" s="32">
        <v>0.472206780922453</v>
      </c>
      <c r="X565" s="33">
        <v>891.21645363495099</v>
      </c>
      <c r="AB565" s="28">
        <f t="shared" si="16"/>
        <v>-4042.0241555717375</v>
      </c>
    </row>
    <row r="566" spans="8:28" x14ac:dyDescent="0.35">
      <c r="H566">
        <v>559</v>
      </c>
      <c r="I566">
        <f t="shared" si="17"/>
        <v>187</v>
      </c>
      <c r="J566" s="37">
        <v>0</v>
      </c>
      <c r="K566" s="32">
        <v>6.5352183134430604</v>
      </c>
      <c r="L566" s="32">
        <v>28.790486423690002</v>
      </c>
      <c r="M566" s="32">
        <v>3869.9897025451901</v>
      </c>
      <c r="N566" s="32">
        <v>0</v>
      </c>
      <c r="O566" s="32">
        <v>0.177125393406146</v>
      </c>
      <c r="P566" s="32">
        <v>850.2018883495</v>
      </c>
      <c r="Q566" s="32">
        <v>94714.998877321006</v>
      </c>
      <c r="R566" s="32">
        <v>93381.279756408898</v>
      </c>
      <c r="S566" s="32">
        <v>0</v>
      </c>
      <c r="T566" s="32">
        <v>0</v>
      </c>
      <c r="U566" s="32">
        <v>-3905.4925326757302</v>
      </c>
      <c r="V566" s="32">
        <v>0</v>
      </c>
      <c r="W566" s="32">
        <v>0.45472714955647398</v>
      </c>
      <c r="X566" s="33">
        <v>850.2018883495</v>
      </c>
      <c r="AB566" s="28">
        <f t="shared" si="16"/>
        <v>-3905.0378055261735</v>
      </c>
    </row>
    <row r="567" spans="8:28" x14ac:dyDescent="0.35">
      <c r="H567">
        <v>560</v>
      </c>
      <c r="I567">
        <f t="shared" si="17"/>
        <v>187</v>
      </c>
      <c r="J567" s="37">
        <v>0</v>
      </c>
      <c r="K567" s="32">
        <v>6.2344348853266904</v>
      </c>
      <c r="L567" s="32">
        <v>27.450541791003801</v>
      </c>
      <c r="M567" s="32">
        <v>3739.3712490672701</v>
      </c>
      <c r="N567" s="32">
        <v>0</v>
      </c>
      <c r="O567" s="32">
        <v>0.168977754582537</v>
      </c>
      <c r="P567" s="32">
        <v>811.09322199617702</v>
      </c>
      <c r="Q567" s="32">
        <v>91029.577956006906</v>
      </c>
      <c r="R567" s="32">
        <v>89747.501662411596</v>
      </c>
      <c r="S567" s="32">
        <v>0</v>
      </c>
      <c r="T567" s="32">
        <v>0</v>
      </c>
      <c r="U567" s="32">
        <v>-3773.2252034981798</v>
      </c>
      <c r="V567" s="32">
        <v>0</v>
      </c>
      <c r="W567" s="32">
        <v>0.43790504755086901</v>
      </c>
      <c r="X567" s="33">
        <v>811.09322199617702</v>
      </c>
      <c r="AB567" s="28">
        <f t="shared" si="16"/>
        <v>-3772.7872984506289</v>
      </c>
    </row>
    <row r="568" spans="8:28" x14ac:dyDescent="0.35">
      <c r="H568">
        <v>561</v>
      </c>
      <c r="I568">
        <f t="shared" si="17"/>
        <v>187</v>
      </c>
      <c r="J568" s="37">
        <v>0</v>
      </c>
      <c r="K568" s="32">
        <v>5.9476572956316902</v>
      </c>
      <c r="L568" s="32">
        <v>26.173621702368798</v>
      </c>
      <c r="M568" s="32">
        <v>3613.2447002722902</v>
      </c>
      <c r="N568" s="32">
        <v>0</v>
      </c>
      <c r="O568" s="32">
        <v>0.161208526270848</v>
      </c>
      <c r="P568" s="32">
        <v>773.80092610007102</v>
      </c>
      <c r="Q568" s="32">
        <v>87468.317054578598</v>
      </c>
      <c r="R568" s="32">
        <v>86236.161720561504</v>
      </c>
      <c r="S568" s="32">
        <v>0</v>
      </c>
      <c r="T568" s="32">
        <v>0</v>
      </c>
      <c r="U568" s="32">
        <v>-3645.5271877965602</v>
      </c>
      <c r="V568" s="32">
        <v>0</v>
      </c>
      <c r="W568" s="32">
        <v>0.42171530171803601</v>
      </c>
      <c r="X568" s="33">
        <v>773.80092610007102</v>
      </c>
      <c r="AB568" s="28">
        <f t="shared" si="16"/>
        <v>-3645.1054724948422</v>
      </c>
    </row>
    <row r="569" spans="8:28" x14ac:dyDescent="0.35">
      <c r="H569">
        <v>562</v>
      </c>
      <c r="I569">
        <f t="shared" si="17"/>
        <v>188</v>
      </c>
      <c r="J569" s="37">
        <v>0</v>
      </c>
      <c r="K569" s="32">
        <v>5.6742245748887497</v>
      </c>
      <c r="L569" s="32">
        <v>24.956727084919699</v>
      </c>
      <c r="M569" s="32">
        <v>3491.4525741415</v>
      </c>
      <c r="N569" s="32">
        <v>0</v>
      </c>
      <c r="O569" s="32">
        <v>0.15379994344268799</v>
      </c>
      <c r="P569" s="32">
        <v>738.23972852490203</v>
      </c>
      <c r="Q569" s="32">
        <v>84026.942769676403</v>
      </c>
      <c r="R569" s="32">
        <v>82843.045106980004</v>
      </c>
      <c r="S569" s="32">
        <v>0</v>
      </c>
      <c r="T569" s="32">
        <v>0</v>
      </c>
      <c r="U569" s="32">
        <v>-3522.2373257447498</v>
      </c>
      <c r="V569" s="32">
        <v>0</v>
      </c>
      <c r="W569" s="32">
        <v>0.40613372099630102</v>
      </c>
      <c r="X569" s="33">
        <v>738.23972852490203</v>
      </c>
      <c r="AB569" s="28">
        <f t="shared" si="16"/>
        <v>-3521.8311920237534</v>
      </c>
    </row>
    <row r="570" spans="8:28" x14ac:dyDescent="0.35">
      <c r="H570">
        <v>563</v>
      </c>
      <c r="I570">
        <f t="shared" si="17"/>
        <v>188</v>
      </c>
      <c r="J570" s="37">
        <v>0</v>
      </c>
      <c r="K570" s="32">
        <v>5.4135080033091203</v>
      </c>
      <c r="L570" s="32">
        <v>23.797003393202498</v>
      </c>
      <c r="M570" s="32">
        <v>3373.8430180127698</v>
      </c>
      <c r="N570" s="32">
        <v>0</v>
      </c>
      <c r="O570" s="32">
        <v>0.14673508497236901</v>
      </c>
      <c r="P570" s="32">
        <v>704.32840786737302</v>
      </c>
      <c r="Q570" s="32">
        <v>80701.3317989426</v>
      </c>
      <c r="R570" s="32">
        <v>79564.085068279499</v>
      </c>
      <c r="S570" s="32">
        <v>0</v>
      </c>
      <c r="T570" s="32">
        <v>0</v>
      </c>
      <c r="U570" s="32">
        <v>-3403.20026449425</v>
      </c>
      <c r="V570" s="32">
        <v>0</v>
      </c>
      <c r="W570" s="32">
        <v>0.39113705856648701</v>
      </c>
      <c r="X570" s="33">
        <v>704.32840786737302</v>
      </c>
      <c r="AB570" s="28">
        <f t="shared" si="16"/>
        <v>-3402.8091274356834</v>
      </c>
    </row>
    <row r="571" spans="8:28" x14ac:dyDescent="0.35">
      <c r="H571">
        <v>564</v>
      </c>
      <c r="I571">
        <f t="shared" si="17"/>
        <v>188</v>
      </c>
      <c r="J571" s="37">
        <v>0</v>
      </c>
      <c r="K571" s="32">
        <v>5.1433581922326796</v>
      </c>
      <c r="L571" s="32">
        <v>22.5931906609949</v>
      </c>
      <c r="M571" s="32">
        <v>3260.2488305219399</v>
      </c>
      <c r="N571" s="32">
        <v>0</v>
      </c>
      <c r="O571" s="32">
        <v>0.139091941523177</v>
      </c>
      <c r="P571" s="32">
        <v>667.641319311252</v>
      </c>
      <c r="Q571" s="32">
        <v>77483.157277231905</v>
      </c>
      <c r="R571" s="32">
        <v>76391.009329514796</v>
      </c>
      <c r="S571" s="32">
        <v>0</v>
      </c>
      <c r="T571" s="32">
        <v>0</v>
      </c>
      <c r="U571" s="32">
        <v>-3288.1244713166898</v>
      </c>
      <c r="V571" s="32">
        <v>0</v>
      </c>
      <c r="W571" s="32">
        <v>0.419177669041982</v>
      </c>
      <c r="X571" s="33">
        <v>667.641319311252</v>
      </c>
      <c r="AB571" s="28">
        <f t="shared" si="16"/>
        <v>-3287.705293647648</v>
      </c>
    </row>
    <row r="572" spans="8:28" x14ac:dyDescent="0.35">
      <c r="H572">
        <v>565</v>
      </c>
      <c r="I572">
        <f t="shared" si="17"/>
        <v>189</v>
      </c>
      <c r="J572" s="37">
        <v>0</v>
      </c>
      <c r="K572" s="32">
        <v>4.9620098683076703</v>
      </c>
      <c r="L572" s="32">
        <v>24.755089471170798</v>
      </c>
      <c r="M572" s="32">
        <v>3150.8998807094599</v>
      </c>
      <c r="N572" s="32">
        <v>0</v>
      </c>
      <c r="O572" s="32">
        <v>0.133573680146296</v>
      </c>
      <c r="P572" s="32">
        <v>641.15366470222295</v>
      </c>
      <c r="Q572" s="32">
        <v>74367.267772185398</v>
      </c>
      <c r="R572" s="32">
        <v>73318.927277386101</v>
      </c>
      <c r="S572" s="32">
        <v>0</v>
      </c>
      <c r="T572" s="32">
        <v>0</v>
      </c>
      <c r="U572" s="32">
        <v>-3180.7505537290799</v>
      </c>
      <c r="V572" s="32">
        <v>0</v>
      </c>
      <c r="W572" s="32">
        <v>1.3225063134488799</v>
      </c>
      <c r="X572" s="33">
        <v>641.15366470222295</v>
      </c>
      <c r="AB572" s="28">
        <f t="shared" si="16"/>
        <v>-3179.4280474156312</v>
      </c>
    </row>
    <row r="573" spans="8:28" x14ac:dyDescent="0.35">
      <c r="H573">
        <v>566</v>
      </c>
      <c r="I573">
        <f t="shared" si="17"/>
        <v>189</v>
      </c>
      <c r="J573" s="37">
        <v>0</v>
      </c>
      <c r="K573" s="32">
        <v>4.6653061066061099</v>
      </c>
      <c r="L573" s="32">
        <v>23.493921506636301</v>
      </c>
      <c r="M573" s="32">
        <v>3032.1709342637801</v>
      </c>
      <c r="N573" s="32">
        <v>0</v>
      </c>
      <c r="O573" s="32">
        <v>0.126800845410658</v>
      </c>
      <c r="P573" s="32">
        <v>608.64405797115603</v>
      </c>
      <c r="Q573" s="32">
        <v>71361.486622381199</v>
      </c>
      <c r="R573" s="32">
        <v>70355.314530414995</v>
      </c>
      <c r="S573" s="32">
        <v>0</v>
      </c>
      <c r="T573" s="32">
        <v>0</v>
      </c>
      <c r="U573" s="32">
        <v>-3060.45696272244</v>
      </c>
      <c r="V573" s="32">
        <v>0</v>
      </c>
      <c r="W573" s="32">
        <v>0.337200276924151</v>
      </c>
      <c r="X573" s="33">
        <v>608.64405797115603</v>
      </c>
      <c r="AB573" s="28">
        <f t="shared" si="16"/>
        <v>-3060.1197624455158</v>
      </c>
    </row>
    <row r="574" spans="8:28" x14ac:dyDescent="0.35">
      <c r="H574">
        <v>567</v>
      </c>
      <c r="I574">
        <f t="shared" si="17"/>
        <v>189</v>
      </c>
      <c r="J574" s="37">
        <v>0</v>
      </c>
      <c r="K574" s="32">
        <v>4.5126102438256401</v>
      </c>
      <c r="L574" s="32">
        <v>22.295963624349</v>
      </c>
      <c r="M574" s="32">
        <v>2917.9419032937999</v>
      </c>
      <c r="N574" s="32">
        <v>0</v>
      </c>
      <c r="O574" s="32">
        <v>0.120355791080622</v>
      </c>
      <c r="P574" s="32">
        <v>577.70779718698304</v>
      </c>
      <c r="Q574" s="32">
        <v>68469.017308148599</v>
      </c>
      <c r="R574" s="32">
        <v>67503.436270445905</v>
      </c>
      <c r="S574" s="32">
        <v>0</v>
      </c>
      <c r="T574" s="32">
        <v>0</v>
      </c>
      <c r="U574" s="32">
        <v>-2944.87083295305</v>
      </c>
      <c r="V574" s="32">
        <v>0</v>
      </c>
      <c r="W574" s="32">
        <v>0.324544050249015</v>
      </c>
      <c r="X574" s="33">
        <v>577.70779718698304</v>
      </c>
      <c r="AB574" s="28">
        <f t="shared" si="16"/>
        <v>-2944.5462889028008</v>
      </c>
    </row>
    <row r="575" spans="8:28" x14ac:dyDescent="0.35">
      <c r="H575">
        <v>568</v>
      </c>
      <c r="I575">
        <f t="shared" si="17"/>
        <v>190</v>
      </c>
      <c r="J575" s="37">
        <v>0</v>
      </c>
      <c r="K575" s="32">
        <v>4.2830742330837097</v>
      </c>
      <c r="L575" s="32">
        <v>21.1581439269725</v>
      </c>
      <c r="M575" s="32">
        <v>2808.0412536633598</v>
      </c>
      <c r="N575" s="32">
        <v>0</v>
      </c>
      <c r="O575" s="32">
        <v>0.114239660546884</v>
      </c>
      <c r="P575" s="32">
        <v>548.35037062504296</v>
      </c>
      <c r="Q575" s="32">
        <v>65685.640520405301</v>
      </c>
      <c r="R575" s="32">
        <v>64759.1325539998</v>
      </c>
      <c r="S575" s="32">
        <v>0</v>
      </c>
      <c r="T575" s="32">
        <v>0</v>
      </c>
      <c r="U575" s="32">
        <v>-2833.59671148397</v>
      </c>
      <c r="V575" s="32">
        <v>0</v>
      </c>
      <c r="W575" s="32">
        <v>0.311015777814867</v>
      </c>
      <c r="X575" s="33">
        <v>548.35037062504296</v>
      </c>
      <c r="AB575" s="28">
        <f t="shared" si="16"/>
        <v>-2833.2856957061554</v>
      </c>
    </row>
    <row r="576" spans="8:28" x14ac:dyDescent="0.35">
      <c r="H576">
        <v>569</v>
      </c>
      <c r="I576">
        <f t="shared" si="17"/>
        <v>190</v>
      </c>
      <c r="J576" s="37">
        <v>0</v>
      </c>
      <c r="K576" s="32">
        <v>4.0652799311545698</v>
      </c>
      <c r="L576" s="32">
        <v>20.0786328665783</v>
      </c>
      <c r="M576" s="32">
        <v>2702.3042443383902</v>
      </c>
      <c r="N576" s="32">
        <v>0</v>
      </c>
      <c r="O576" s="32">
        <v>0.10843559259633601</v>
      </c>
      <c r="P576" s="32">
        <v>520.49084446241204</v>
      </c>
      <c r="Q576" s="32">
        <v>63007.211161344298</v>
      </c>
      <c r="R576" s="32">
        <v>62118.315401895503</v>
      </c>
      <c r="S576" s="32">
        <v>0</v>
      </c>
      <c r="T576" s="32">
        <v>0</v>
      </c>
      <c r="U576" s="32">
        <v>-2726.5565927287198</v>
      </c>
      <c r="V576" s="32">
        <v>0</v>
      </c>
      <c r="W576" s="32">
        <v>0.29805458920899502</v>
      </c>
      <c r="X576" s="33">
        <v>520.49084446241204</v>
      </c>
      <c r="AB576" s="28">
        <f t="shared" si="16"/>
        <v>-2726.2585381395106</v>
      </c>
    </row>
    <row r="577" spans="8:28" x14ac:dyDescent="0.35">
      <c r="H577">
        <v>570</v>
      </c>
      <c r="I577">
        <f t="shared" si="17"/>
        <v>190</v>
      </c>
      <c r="J577" s="37">
        <v>0</v>
      </c>
      <c r="K577" s="32">
        <v>3.8586234297113302</v>
      </c>
      <c r="L577" s="32">
        <v>19.054428810610101</v>
      </c>
      <c r="M577" s="32">
        <v>2600.5721980491799</v>
      </c>
      <c r="N577" s="32">
        <v>0</v>
      </c>
      <c r="O577" s="32">
        <v>0.10292759442235</v>
      </c>
      <c r="P577" s="32">
        <v>494.052453227282</v>
      </c>
      <c r="Q577" s="32">
        <v>60429.7427934441</v>
      </c>
      <c r="R577" s="32">
        <v>59577.053333789598</v>
      </c>
      <c r="S577" s="32">
        <v>0</v>
      </c>
      <c r="T577" s="32">
        <v>0</v>
      </c>
      <c r="U577" s="32">
        <v>-2623.5881778839298</v>
      </c>
      <c r="V577" s="32">
        <v>0</v>
      </c>
      <c r="W577" s="32">
        <v>0.28563657359440903</v>
      </c>
      <c r="X577" s="33">
        <v>494.052453227282</v>
      </c>
      <c r="AB577" s="28">
        <f t="shared" si="16"/>
        <v>-2623.3025413103355</v>
      </c>
    </row>
    <row r="578" spans="8:28" x14ac:dyDescent="0.35">
      <c r="H578">
        <v>571</v>
      </c>
      <c r="I578">
        <f t="shared" si="17"/>
        <v>191</v>
      </c>
      <c r="J578" s="37">
        <v>0</v>
      </c>
      <c r="K578" s="32">
        <v>3.6625322766042898</v>
      </c>
      <c r="L578" s="32">
        <v>18.082685377504902</v>
      </c>
      <c r="M578" s="32">
        <v>2502.69252068786</v>
      </c>
      <c r="N578" s="32">
        <v>0</v>
      </c>
      <c r="O578" s="32">
        <v>9.7700496634239506E-2</v>
      </c>
      <c r="P578" s="32">
        <v>468.96238384434997</v>
      </c>
      <c r="Q578" s="32">
        <v>57949.401518153303</v>
      </c>
      <c r="R578" s="32">
        <v>57131.565329118697</v>
      </c>
      <c r="S578" s="32">
        <v>0</v>
      </c>
      <c r="T578" s="32">
        <v>0</v>
      </c>
      <c r="U578" s="32">
        <v>-2524.5354388386099</v>
      </c>
      <c r="V578" s="32">
        <v>0</v>
      </c>
      <c r="W578" s="32">
        <v>0.27373883447358799</v>
      </c>
      <c r="X578" s="33">
        <v>468.96238384434997</v>
      </c>
      <c r="AB578" s="28">
        <f t="shared" si="16"/>
        <v>-2524.2617000041364</v>
      </c>
    </row>
    <row r="579" spans="8:28" x14ac:dyDescent="0.35">
      <c r="H579">
        <v>572</v>
      </c>
      <c r="I579">
        <f t="shared" si="17"/>
        <v>191</v>
      </c>
      <c r="J579" s="37">
        <v>0</v>
      </c>
      <c r="K579" s="32">
        <v>3.4764623839140598</v>
      </c>
      <c r="L579" s="32">
        <v>17.160703398107302</v>
      </c>
      <c r="M579" s="32">
        <v>2408.5184667285198</v>
      </c>
      <c r="N579" s="32">
        <v>0</v>
      </c>
      <c r="O579" s="32">
        <v>9.2739910901319E-2</v>
      </c>
      <c r="P579" s="32">
        <v>445.15157232633101</v>
      </c>
      <c r="Q579" s="32">
        <v>55562.500094178104</v>
      </c>
      <c r="R579" s="32">
        <v>54778.215024493998</v>
      </c>
      <c r="S579" s="32">
        <v>0</v>
      </c>
      <c r="T579" s="32">
        <v>0</v>
      </c>
      <c r="U579" s="32">
        <v>-2429.2483724214399</v>
      </c>
      <c r="V579" s="32">
        <v>0</v>
      </c>
      <c r="W579" s="32">
        <v>0.26233944756647998</v>
      </c>
      <c r="X579" s="33">
        <v>445.15157232633101</v>
      </c>
      <c r="AB579" s="28">
        <f t="shared" si="16"/>
        <v>-2428.9860329738735</v>
      </c>
    </row>
    <row r="580" spans="8:28" x14ac:dyDescent="0.35">
      <c r="H580">
        <v>573</v>
      </c>
      <c r="I580">
        <f t="shared" si="17"/>
        <v>191</v>
      </c>
      <c r="J580" s="37">
        <v>0</v>
      </c>
      <c r="K580" s="32">
        <v>3.2999002891384301</v>
      </c>
      <c r="L580" s="32">
        <v>16.285923214081201</v>
      </c>
      <c r="M580" s="32">
        <v>2317.9089137156702</v>
      </c>
      <c r="N580" s="32">
        <v>0</v>
      </c>
      <c r="O580" s="32">
        <v>8.80321890364648E-2</v>
      </c>
      <c r="P580" s="32">
        <v>422.55450737503099</v>
      </c>
      <c r="Q580" s="32">
        <v>53265.4922808665</v>
      </c>
      <c r="R580" s="32">
        <v>52513.505133168102</v>
      </c>
      <c r="S580" s="32">
        <v>0</v>
      </c>
      <c r="T580" s="32">
        <v>0</v>
      </c>
      <c r="U580" s="32">
        <v>-2337.5827694079198</v>
      </c>
      <c r="V580" s="32">
        <v>0</v>
      </c>
      <c r="W580" s="32">
        <v>0.25141744232146301</v>
      </c>
      <c r="X580" s="33">
        <v>422.55450737503099</v>
      </c>
      <c r="AB580" s="28">
        <f t="shared" si="16"/>
        <v>-2337.3313519655985</v>
      </c>
    </row>
    <row r="581" spans="8:28" x14ac:dyDescent="0.35">
      <c r="H581">
        <v>574</v>
      </c>
      <c r="I581">
        <f t="shared" si="17"/>
        <v>192</v>
      </c>
      <c r="J581" s="37">
        <v>0</v>
      </c>
      <c r="K581" s="32">
        <v>3.1323561083381701</v>
      </c>
      <c r="L581" s="32">
        <v>15.4559174712311</v>
      </c>
      <c r="M581" s="32">
        <v>2230.7281455341099</v>
      </c>
      <c r="N581" s="32">
        <v>0</v>
      </c>
      <c r="O581" s="32">
        <v>8.3564385331289903E-2</v>
      </c>
      <c r="P581" s="32">
        <v>401.10904959019098</v>
      </c>
      <c r="Q581" s="32">
        <v>51054.967406960102</v>
      </c>
      <c r="R581" s="32">
        <v>50334.0720869574</v>
      </c>
      <c r="S581" s="32">
        <v>0</v>
      </c>
      <c r="T581" s="32">
        <v>0</v>
      </c>
      <c r="U581" s="32">
        <v>-2249.39998349901</v>
      </c>
      <c r="V581" s="32">
        <v>0</v>
      </c>
      <c r="W581" s="32">
        <v>0.24095268748953</v>
      </c>
      <c r="X581" s="33">
        <v>401.10904959019098</v>
      </c>
      <c r="AB581" s="28">
        <f t="shared" si="16"/>
        <v>-2249.1590308115206</v>
      </c>
    </row>
    <row r="582" spans="8:28" x14ac:dyDescent="0.35">
      <c r="H582">
        <v>575</v>
      </c>
      <c r="I582">
        <f t="shared" si="17"/>
        <v>192</v>
      </c>
      <c r="J582" s="37">
        <v>0</v>
      </c>
      <c r="K582" s="32">
        <v>2.97336638063403</v>
      </c>
      <c r="L582" s="32">
        <v>14.668384263360499</v>
      </c>
      <c r="M582" s="32">
        <v>2146.8456440721998</v>
      </c>
      <c r="N582" s="32">
        <v>0</v>
      </c>
      <c r="O582" s="32">
        <v>7.9324219996720305E-2</v>
      </c>
      <c r="P582" s="32">
        <v>380.75625598425802</v>
      </c>
      <c r="Q582" s="32">
        <v>48927.645146310497</v>
      </c>
      <c r="R582" s="32">
        <v>48236.680882332003</v>
      </c>
      <c r="S582" s="32">
        <v>0</v>
      </c>
      <c r="T582" s="32">
        <v>0</v>
      </c>
      <c r="U582" s="32">
        <v>-2164.5667189361902</v>
      </c>
      <c r="V582" s="32">
        <v>0</v>
      </c>
      <c r="W582" s="32">
        <v>0.23092592343230101</v>
      </c>
      <c r="X582" s="33">
        <v>380.75625598425802</v>
      </c>
      <c r="AB582" s="28">
        <f t="shared" si="16"/>
        <v>-2164.3357930127581</v>
      </c>
    </row>
    <row r="583" spans="8:28" x14ac:dyDescent="0.35">
      <c r="H583">
        <v>576</v>
      </c>
      <c r="I583">
        <f t="shared" si="17"/>
        <v>192</v>
      </c>
      <c r="J583" s="37">
        <v>0</v>
      </c>
      <c r="K583" s="32">
        <v>2.81049809485333</v>
      </c>
      <c r="L583" s="32">
        <v>13.8595005736604</v>
      </c>
      <c r="M583" s="32">
        <v>2066.1237600177401</v>
      </c>
      <c r="N583" s="32">
        <v>0</v>
      </c>
      <c r="O583" s="32">
        <v>7.4816029946224299E-2</v>
      </c>
      <c r="P583" s="32">
        <v>359.11694374187601</v>
      </c>
      <c r="Q583" s="32">
        <v>46878.047226713199</v>
      </c>
      <c r="R583" s="32">
        <v>46215.896856931802</v>
      </c>
      <c r="S583" s="32">
        <v>0</v>
      </c>
      <c r="T583" s="32">
        <v>0</v>
      </c>
      <c r="U583" s="32">
        <v>-2082.8685747161999</v>
      </c>
      <c r="V583" s="32">
        <v>0</v>
      </c>
      <c r="W583" s="32">
        <v>0.24354376617558701</v>
      </c>
      <c r="X583" s="33">
        <v>359.11694374187601</v>
      </c>
      <c r="AB583" s="28">
        <f t="shared" si="16"/>
        <v>-2082.6250309500242</v>
      </c>
    </row>
    <row r="584" spans="8:28" x14ac:dyDescent="0.35">
      <c r="H584">
        <v>577</v>
      </c>
      <c r="I584">
        <f t="shared" si="17"/>
        <v>193</v>
      </c>
      <c r="J584" s="37">
        <v>0</v>
      </c>
      <c r="K584" s="32">
        <v>2.69807420932236</v>
      </c>
      <c r="L584" s="32">
        <v>14.065838004211001</v>
      </c>
      <c r="M584" s="32">
        <v>1988.6654150699701</v>
      </c>
      <c r="N584" s="32">
        <v>0</v>
      </c>
      <c r="O584" s="32">
        <v>7.1638871173364302E-2</v>
      </c>
      <c r="P584" s="32">
        <v>343.86658163214901</v>
      </c>
      <c r="Q584" s="32">
        <v>44928.642561058798</v>
      </c>
      <c r="R584" s="32">
        <v>44293.978355117601</v>
      </c>
      <c r="S584" s="32">
        <v>0</v>
      </c>
      <c r="T584" s="32">
        <v>0</v>
      </c>
      <c r="U584" s="32">
        <v>-2005.5009661546801</v>
      </c>
      <c r="V584" s="32">
        <v>0</v>
      </c>
      <c r="W584" s="32">
        <v>0.71050231403769304</v>
      </c>
      <c r="X584" s="33">
        <v>343.86658163214901</v>
      </c>
      <c r="AB584" s="28">
        <f t="shared" si="16"/>
        <v>-2004.7904638406424</v>
      </c>
    </row>
    <row r="585" spans="8:28" x14ac:dyDescent="0.35">
      <c r="H585">
        <v>578</v>
      </c>
      <c r="I585">
        <f t="shared" si="17"/>
        <v>193</v>
      </c>
      <c r="J585" s="37">
        <v>0</v>
      </c>
      <c r="K585" s="32">
        <v>2.5301122455229299</v>
      </c>
      <c r="L585" s="32">
        <v>13.313910274185501</v>
      </c>
      <c r="M585" s="32">
        <v>1910.0133690744699</v>
      </c>
      <c r="N585" s="32">
        <v>0</v>
      </c>
      <c r="O585" s="32">
        <v>6.7819632989940398E-2</v>
      </c>
      <c r="P585" s="32">
        <v>325.53423835171401</v>
      </c>
      <c r="Q585" s="32">
        <v>43052.476779510303</v>
      </c>
      <c r="R585" s="32">
        <v>42444.217880503202</v>
      </c>
      <c r="S585" s="32">
        <v>0</v>
      </c>
      <c r="T585" s="32">
        <v>0</v>
      </c>
      <c r="U585" s="32">
        <v>-1925.9252112271699</v>
      </c>
      <c r="V585" s="32">
        <v>0</v>
      </c>
      <c r="W585" s="32">
        <v>0.18738431205523701</v>
      </c>
      <c r="X585" s="33">
        <v>325.53423835171401</v>
      </c>
      <c r="AB585" s="28">
        <f t="shared" si="16"/>
        <v>-1925.7378269151147</v>
      </c>
    </row>
    <row r="586" spans="8:28" x14ac:dyDescent="0.35">
      <c r="H586">
        <v>579</v>
      </c>
      <c r="I586">
        <f t="shared" si="17"/>
        <v>193</v>
      </c>
      <c r="J586" s="37">
        <v>0</v>
      </c>
      <c r="K586" s="32">
        <v>2.4396007916410101</v>
      </c>
      <c r="L586" s="32">
        <v>12.6015277190515</v>
      </c>
      <c r="M586" s="32">
        <v>1834.48107044578</v>
      </c>
      <c r="N586" s="32">
        <v>0</v>
      </c>
      <c r="O586" s="32">
        <v>6.4195506721647394E-2</v>
      </c>
      <c r="P586" s="32">
        <v>308.13843226390799</v>
      </c>
      <c r="Q586" s="32">
        <v>41250.546087772796</v>
      </c>
      <c r="R586" s="32">
        <v>40667.654293326501</v>
      </c>
      <c r="S586" s="32">
        <v>0</v>
      </c>
      <c r="T586" s="32">
        <v>0</v>
      </c>
      <c r="U586" s="32">
        <v>-1849.5863944631899</v>
      </c>
      <c r="V586" s="32">
        <v>0</v>
      </c>
      <c r="W586" s="32">
        <v>0.17982107730966199</v>
      </c>
      <c r="X586" s="33">
        <v>308.13843226390799</v>
      </c>
      <c r="AB586" s="28">
        <f t="shared" ref="AB586:AB649" si="18">U586+W586</f>
        <v>-1849.4065733858802</v>
      </c>
    </row>
    <row r="587" spans="8:28" x14ac:dyDescent="0.35">
      <c r="H587">
        <v>580</v>
      </c>
      <c r="I587">
        <f t="shared" si="17"/>
        <v>194</v>
      </c>
      <c r="J587" s="37">
        <v>0</v>
      </c>
      <c r="K587" s="32">
        <v>2.3091034944450901</v>
      </c>
      <c r="L587" s="32">
        <v>11.9266984136157</v>
      </c>
      <c r="M587" s="32">
        <v>1761.9444243830701</v>
      </c>
      <c r="N587" s="32">
        <v>0</v>
      </c>
      <c r="O587" s="32">
        <v>6.0765527090904499E-2</v>
      </c>
      <c r="P587" s="32">
        <v>291.67453003634199</v>
      </c>
      <c r="Q587" s="32">
        <v>39519.943552731798</v>
      </c>
      <c r="R587" s="32">
        <v>38961.421627061303</v>
      </c>
      <c r="S587" s="32">
        <v>0</v>
      </c>
      <c r="T587" s="32">
        <v>0</v>
      </c>
      <c r="U587" s="32">
        <v>-1776.24099181822</v>
      </c>
      <c r="V587" s="32">
        <v>0</v>
      </c>
      <c r="W587" s="32">
        <v>0.17185044882158301</v>
      </c>
      <c r="X587" s="33">
        <v>291.67453003634199</v>
      </c>
      <c r="AB587" s="28">
        <f t="shared" si="18"/>
        <v>-1776.0691413693985</v>
      </c>
    </row>
    <row r="588" spans="8:28" x14ac:dyDescent="0.35">
      <c r="H588">
        <v>581</v>
      </c>
      <c r="I588">
        <f t="shared" ref="I588:I651" si="19">I585+1</f>
        <v>194</v>
      </c>
      <c r="J588" s="37">
        <v>0</v>
      </c>
      <c r="K588" s="32">
        <v>2.18561604207218</v>
      </c>
      <c r="L588" s="32">
        <v>11.288097782659399</v>
      </c>
      <c r="M588" s="32">
        <v>1692.284399611</v>
      </c>
      <c r="N588" s="32">
        <v>0</v>
      </c>
      <c r="O588" s="32">
        <v>5.7519264754541902E-2</v>
      </c>
      <c r="P588" s="32">
        <v>276.09247082180099</v>
      </c>
      <c r="Q588" s="32">
        <v>37857.832047935801</v>
      </c>
      <c r="R588" s="32">
        <v>37322.722100881598</v>
      </c>
      <c r="S588" s="32">
        <v>0</v>
      </c>
      <c r="T588" s="32">
        <v>0</v>
      </c>
      <c r="U588" s="32">
        <v>-1705.8156327004799</v>
      </c>
      <c r="V588" s="32">
        <v>0</v>
      </c>
      <c r="W588" s="32">
        <v>0.164234194685378</v>
      </c>
      <c r="X588" s="33">
        <v>276.09247082180099</v>
      </c>
      <c r="AB588" s="28">
        <f t="shared" si="18"/>
        <v>-1705.6513985057945</v>
      </c>
    </row>
    <row r="589" spans="8:28" x14ac:dyDescent="0.35">
      <c r="H589">
        <v>582</v>
      </c>
      <c r="I589">
        <f t="shared" si="19"/>
        <v>194</v>
      </c>
      <c r="J589" s="37">
        <v>0</v>
      </c>
      <c r="K589" s="32">
        <v>2.06875891939224</v>
      </c>
      <c r="L589" s="32">
        <v>10.683775486776099</v>
      </c>
      <c r="M589" s="32">
        <v>1625.38657410151</v>
      </c>
      <c r="N589" s="32">
        <v>0</v>
      </c>
      <c r="O589" s="32">
        <v>5.4446852586161998E-2</v>
      </c>
      <c r="P589" s="32">
        <v>261.34489241357801</v>
      </c>
      <c r="Q589" s="32">
        <v>36261.487791848202</v>
      </c>
      <c r="R589" s="32">
        <v>35748.8697222306</v>
      </c>
      <c r="S589" s="32">
        <v>0</v>
      </c>
      <c r="T589" s="32">
        <v>0</v>
      </c>
      <c r="U589" s="32">
        <v>-1638.19355536026</v>
      </c>
      <c r="V589" s="32">
        <v>0</v>
      </c>
      <c r="W589" s="32">
        <v>0.156956496860195</v>
      </c>
      <c r="X589" s="33">
        <v>261.34489241357801</v>
      </c>
      <c r="AB589" s="28">
        <f t="shared" si="18"/>
        <v>-1638.0365988633998</v>
      </c>
    </row>
    <row r="590" spans="8:28" x14ac:dyDescent="0.35">
      <c r="H590">
        <v>583</v>
      </c>
      <c r="I590">
        <f t="shared" si="19"/>
        <v>195</v>
      </c>
      <c r="J590" s="37">
        <v>0</v>
      </c>
      <c r="K590" s="32">
        <v>1.9581744528234999</v>
      </c>
      <c r="L590" s="32">
        <v>10.1118865210229</v>
      </c>
      <c r="M590" s="32">
        <v>1561.1410910631901</v>
      </c>
      <c r="N590" s="32">
        <v>0</v>
      </c>
      <c r="O590" s="32">
        <v>5.1538955012779497E-2</v>
      </c>
      <c r="P590" s="32">
        <v>247.38698406134199</v>
      </c>
      <c r="Q590" s="32">
        <v>34728.295795917198</v>
      </c>
      <c r="R590" s="32">
        <v>34237.2857966472</v>
      </c>
      <c r="S590" s="32">
        <v>0</v>
      </c>
      <c r="T590" s="32">
        <v>0</v>
      </c>
      <c r="U590" s="32">
        <v>-1573.26269099205</v>
      </c>
      <c r="V590" s="32">
        <v>0</v>
      </c>
      <c r="W590" s="32">
        <v>0.15000225192813199</v>
      </c>
      <c r="X590" s="33">
        <v>247.38698406134199</v>
      </c>
      <c r="AB590" s="28">
        <f t="shared" si="18"/>
        <v>-1573.1126887401219</v>
      </c>
    </row>
    <row r="591" spans="8:28" x14ac:dyDescent="0.35">
      <c r="H591">
        <v>584</v>
      </c>
      <c r="I591">
        <f t="shared" si="19"/>
        <v>195</v>
      </c>
      <c r="J591" s="37">
        <v>0</v>
      </c>
      <c r="K591" s="32">
        <v>1.85352449693133</v>
      </c>
      <c r="L591" s="32">
        <v>9.5706854857641392</v>
      </c>
      <c r="M591" s="32">
        <v>1499.4424762165099</v>
      </c>
      <c r="N591" s="32">
        <v>0</v>
      </c>
      <c r="O591" s="32">
        <v>4.8786739255725201E-2</v>
      </c>
      <c r="P591" s="32">
        <v>234.176348427481</v>
      </c>
      <c r="Q591" s="32">
        <v>33255.745497611701</v>
      </c>
      <c r="R591" s="32">
        <v>32785.494620102698</v>
      </c>
      <c r="S591" s="32">
        <v>0</v>
      </c>
      <c r="T591" s="32">
        <v>0</v>
      </c>
      <c r="U591" s="32">
        <v>-1510.91547293846</v>
      </c>
      <c r="V591" s="32">
        <v>0</v>
      </c>
      <c r="W591" s="32">
        <v>0.143357040352736</v>
      </c>
      <c r="X591" s="33">
        <v>234.176348427481</v>
      </c>
      <c r="AB591" s="28">
        <f t="shared" si="18"/>
        <v>-1510.7721158981071</v>
      </c>
    </row>
    <row r="592" spans="8:28" x14ac:dyDescent="0.35">
      <c r="H592">
        <v>585</v>
      </c>
      <c r="I592">
        <f t="shared" si="19"/>
        <v>195</v>
      </c>
      <c r="J592" s="37">
        <v>0</v>
      </c>
      <c r="K592" s="32">
        <v>1.7544893594086699</v>
      </c>
      <c r="L592" s="32">
        <v>9.0585211845393996</v>
      </c>
      <c r="M592" s="32">
        <v>1440.1894624128299</v>
      </c>
      <c r="N592" s="32">
        <v>0</v>
      </c>
      <c r="O592" s="32">
        <v>4.61818481360479E-2</v>
      </c>
      <c r="P592" s="32">
        <v>221.67287105303001</v>
      </c>
      <c r="Q592" s="32">
        <v>31841.4265697546</v>
      </c>
      <c r="R592" s="32">
        <v>31391.119345276398</v>
      </c>
      <c r="S592" s="32">
        <v>0</v>
      </c>
      <c r="T592" s="32">
        <v>0</v>
      </c>
      <c r="U592" s="32">
        <v>-1451.04865480491</v>
      </c>
      <c r="V592" s="32">
        <v>0</v>
      </c>
      <c r="W592" s="32">
        <v>0.13700708740769901</v>
      </c>
      <c r="X592" s="33">
        <v>221.67287105303001</v>
      </c>
      <c r="AB592" s="28">
        <f t="shared" si="18"/>
        <v>-1450.9116477175023</v>
      </c>
    </row>
    <row r="593" spans="8:28" x14ac:dyDescent="0.35">
      <c r="H593">
        <v>586</v>
      </c>
      <c r="I593">
        <f t="shared" si="19"/>
        <v>196</v>
      </c>
      <c r="J593" s="37">
        <v>0</v>
      </c>
      <c r="K593" s="32">
        <v>1.6607676797717099</v>
      </c>
      <c r="L593" s="32">
        <v>8.5738314942073899</v>
      </c>
      <c r="M593" s="32">
        <v>1383.28482128514</v>
      </c>
      <c r="N593" s="32">
        <v>0</v>
      </c>
      <c r="O593" s="32">
        <v>4.3716374179104601E-2</v>
      </c>
      <c r="P593" s="32">
        <v>209.83859605970201</v>
      </c>
      <c r="Q593" s="32">
        <v>30483.024898127402</v>
      </c>
      <c r="R593" s="32">
        <v>30051.8780138359</v>
      </c>
      <c r="S593" s="32">
        <v>0</v>
      </c>
      <c r="T593" s="32">
        <v>0</v>
      </c>
      <c r="U593" s="32">
        <v>-1393.5631368333</v>
      </c>
      <c r="V593" s="32">
        <v>0</v>
      </c>
      <c r="W593" s="32">
        <v>0.13093923668134699</v>
      </c>
      <c r="X593" s="33">
        <v>209.83859605970201</v>
      </c>
      <c r="AB593" s="28">
        <f t="shared" si="18"/>
        <v>-1393.4321975966186</v>
      </c>
    </row>
    <row r="594" spans="8:28" x14ac:dyDescent="0.35">
      <c r="H594">
        <v>587</v>
      </c>
      <c r="I594">
        <f t="shared" si="19"/>
        <v>196</v>
      </c>
      <c r="J594" s="37">
        <v>0</v>
      </c>
      <c r="K594" s="32">
        <v>1.5720730892064601</v>
      </c>
      <c r="L594" s="32">
        <v>8.1151385698923093</v>
      </c>
      <c r="M594" s="32">
        <v>1328.6352016813701</v>
      </c>
      <c r="N594" s="32">
        <v>0</v>
      </c>
      <c r="O594" s="32">
        <v>4.13828356026502E-2</v>
      </c>
      <c r="P594" s="32">
        <v>198.637610892721</v>
      </c>
      <c r="Q594" s="32">
        <v>29178.326293520498</v>
      </c>
      <c r="R594" s="32">
        <v>28765.586020060098</v>
      </c>
      <c r="S594" s="32">
        <v>0</v>
      </c>
      <c r="T594" s="32">
        <v>0</v>
      </c>
      <c r="U594" s="32">
        <v>-1338.3637961760801</v>
      </c>
      <c r="V594" s="32">
        <v>0</v>
      </c>
      <c r="W594" s="32">
        <v>0.12514093835493001</v>
      </c>
      <c r="X594" s="33">
        <v>198.637610892721</v>
      </c>
      <c r="AB594" s="28">
        <f t="shared" si="18"/>
        <v>-1338.2386552377252</v>
      </c>
    </row>
    <row r="595" spans="8:28" x14ac:dyDescent="0.35">
      <c r="H595">
        <v>588</v>
      </c>
      <c r="I595">
        <f t="shared" si="19"/>
        <v>196</v>
      </c>
      <c r="J595" s="37">
        <v>0</v>
      </c>
      <c r="K595" s="32">
        <v>1.48180385576525</v>
      </c>
      <c r="L595" s="32">
        <v>7.6469479918851002</v>
      </c>
      <c r="M595" s="32">
        <v>1276.1442200515701</v>
      </c>
      <c r="N595" s="32">
        <v>0</v>
      </c>
      <c r="O595" s="32">
        <v>3.89186474336869E-2</v>
      </c>
      <c r="P595" s="32">
        <v>186.809507681697</v>
      </c>
      <c r="Q595" s="32">
        <v>27924.014037815301</v>
      </c>
      <c r="R595" s="32">
        <v>27528.958141915198</v>
      </c>
      <c r="S595" s="32">
        <v>0</v>
      </c>
      <c r="T595" s="32">
        <v>0</v>
      </c>
      <c r="U595" s="32">
        <v>-1285.3118905466499</v>
      </c>
      <c r="V595" s="32">
        <v>0</v>
      </c>
      <c r="W595" s="32">
        <v>0.13083859191826999</v>
      </c>
      <c r="X595" s="33">
        <v>186.837129914249</v>
      </c>
      <c r="AB595" s="28">
        <f t="shared" si="18"/>
        <v>-1285.1810519547316</v>
      </c>
    </row>
    <row r="596" spans="8:28" x14ac:dyDescent="0.35">
      <c r="H596">
        <v>589</v>
      </c>
      <c r="I596">
        <f t="shared" si="19"/>
        <v>197</v>
      </c>
      <c r="J596" s="37">
        <v>0</v>
      </c>
      <c r="K596" s="32">
        <v>1.41818809827291</v>
      </c>
      <c r="L596" s="32">
        <v>7.59215645947884</v>
      </c>
      <c r="M596" s="32">
        <v>1225.1540602712601</v>
      </c>
      <c r="N596" s="32">
        <v>0</v>
      </c>
      <c r="O596" s="32">
        <v>3.7179142300863902E-2</v>
      </c>
      <c r="P596" s="32">
        <v>178.45988304414601</v>
      </c>
      <c r="Q596" s="32">
        <v>26745.4210766789</v>
      </c>
      <c r="R596" s="32">
        <v>26367.052937545701</v>
      </c>
      <c r="S596" s="32">
        <v>0</v>
      </c>
      <c r="T596" s="32">
        <v>0</v>
      </c>
      <c r="U596" s="32">
        <v>-1234.2015839713099</v>
      </c>
      <c r="V596" s="32">
        <v>0</v>
      </c>
      <c r="W596" s="32">
        <v>0.36778857930460301</v>
      </c>
      <c r="X596" s="33">
        <v>178.45988304414601</v>
      </c>
      <c r="AB596" s="28">
        <f t="shared" si="18"/>
        <v>-1233.8337953920052</v>
      </c>
    </row>
    <row r="597" spans="8:28" x14ac:dyDescent="0.35">
      <c r="H597">
        <v>590</v>
      </c>
      <c r="I597">
        <f t="shared" si="19"/>
        <v>197</v>
      </c>
      <c r="J597" s="37">
        <v>0</v>
      </c>
      <c r="K597" s="32">
        <v>1.3271845675795599</v>
      </c>
      <c r="L597" s="32">
        <v>7.1715357474825101</v>
      </c>
      <c r="M597" s="32">
        <v>1175.1285811547</v>
      </c>
      <c r="N597" s="32">
        <v>0</v>
      </c>
      <c r="O597" s="32">
        <v>3.5120972551640602E-2</v>
      </c>
      <c r="P597" s="32">
        <v>168.580668247875</v>
      </c>
      <c r="Q597" s="32">
        <v>25613.728646047599</v>
      </c>
      <c r="R597" s="32">
        <v>25251.350034599502</v>
      </c>
      <c r="S597" s="32">
        <v>0</v>
      </c>
      <c r="T597" s="32">
        <v>0</v>
      </c>
      <c r="U597" s="32">
        <v>-1183.6624224423199</v>
      </c>
      <c r="V597" s="32">
        <v>0</v>
      </c>
      <c r="W597" s="32">
        <v>9.9471456990808504E-2</v>
      </c>
      <c r="X597" s="33">
        <v>168.580668247875</v>
      </c>
      <c r="AB597" s="28">
        <f t="shared" si="18"/>
        <v>-1183.5629509853291</v>
      </c>
    </row>
    <row r="598" spans="8:28" x14ac:dyDescent="0.35">
      <c r="H598">
        <v>591</v>
      </c>
      <c r="I598">
        <f t="shared" si="19"/>
        <v>197</v>
      </c>
      <c r="J598" s="37">
        <v>0</v>
      </c>
      <c r="K598" s="32">
        <v>1.27641546673505</v>
      </c>
      <c r="L598" s="32">
        <v>6.7738382736490097</v>
      </c>
      <c r="M598" s="32">
        <v>1127.1468102563599</v>
      </c>
      <c r="N598" s="32">
        <v>0</v>
      </c>
      <c r="O598" s="32">
        <v>3.3172246390898601E-2</v>
      </c>
      <c r="P598" s="32">
        <v>159.22678267631301</v>
      </c>
      <c r="Q598" s="32">
        <v>24528.283715182701</v>
      </c>
      <c r="R598" s="32">
        <v>24181.243805452399</v>
      </c>
      <c r="S598" s="32">
        <v>0</v>
      </c>
      <c r="T598" s="32">
        <v>0</v>
      </c>
      <c r="U598" s="32">
        <v>-1135.2302362431301</v>
      </c>
      <c r="V598" s="32">
        <v>0</v>
      </c>
      <c r="W598" s="32">
        <v>9.5237282221067907E-2</v>
      </c>
      <c r="X598" s="33">
        <v>159.22678267631301</v>
      </c>
      <c r="AB598" s="28">
        <f t="shared" si="18"/>
        <v>-1135.1349989609091</v>
      </c>
    </row>
    <row r="599" spans="8:28" x14ac:dyDescent="0.35">
      <c r="H599">
        <v>592</v>
      </c>
      <c r="I599">
        <f t="shared" si="19"/>
        <v>198</v>
      </c>
      <c r="J599" s="37">
        <v>0</v>
      </c>
      <c r="K599" s="32">
        <v>1.20549082967387</v>
      </c>
      <c r="L599" s="32">
        <v>6.3978696041963197</v>
      </c>
      <c r="M599" s="32">
        <v>1081.12521691645</v>
      </c>
      <c r="N599" s="32">
        <v>0</v>
      </c>
      <c r="O599" s="32">
        <v>3.1331758261411297E-2</v>
      </c>
      <c r="P599" s="32">
        <v>150.39243965477399</v>
      </c>
      <c r="Q599" s="32">
        <v>23487.2150110859</v>
      </c>
      <c r="R599" s="32">
        <v>23154.8894967714</v>
      </c>
      <c r="S599" s="32">
        <v>0</v>
      </c>
      <c r="T599" s="32">
        <v>0</v>
      </c>
      <c r="U599" s="32">
        <v>-1088.7599091085799</v>
      </c>
      <c r="V599" s="32">
        <v>0</v>
      </c>
      <c r="W599" s="32">
        <v>9.0818333728296896E-2</v>
      </c>
      <c r="X599" s="33">
        <v>150.39243965477399</v>
      </c>
      <c r="AB599" s="28">
        <f t="shared" si="18"/>
        <v>-1088.6690907748516</v>
      </c>
    </row>
    <row r="600" spans="8:28" x14ac:dyDescent="0.35">
      <c r="H600">
        <v>593</v>
      </c>
      <c r="I600">
        <f t="shared" si="19"/>
        <v>198</v>
      </c>
      <c r="J600" s="37">
        <v>0</v>
      </c>
      <c r="K600" s="32">
        <v>1.1385167867708901</v>
      </c>
      <c r="L600" s="32">
        <v>6.0427896503753296</v>
      </c>
      <c r="M600" s="32">
        <v>1036.9837461131899</v>
      </c>
      <c r="N600" s="32">
        <v>0</v>
      </c>
      <c r="O600" s="32">
        <v>2.9593488902702199E-2</v>
      </c>
      <c r="P600" s="32">
        <v>142.04874673296999</v>
      </c>
      <c r="Q600" s="32">
        <v>22488.704295829601</v>
      </c>
      <c r="R600" s="32">
        <v>22170.494309286601</v>
      </c>
      <c r="S600" s="32">
        <v>0</v>
      </c>
      <c r="T600" s="32">
        <v>0</v>
      </c>
      <c r="U600" s="32">
        <v>-1044.1946460392401</v>
      </c>
      <c r="V600" s="32">
        <v>0</v>
      </c>
      <c r="W600" s="32">
        <v>8.6604575693487798E-2</v>
      </c>
      <c r="X600" s="33">
        <v>142.04874673296999</v>
      </c>
      <c r="AB600" s="28">
        <f t="shared" si="18"/>
        <v>-1044.1080414635467</v>
      </c>
    </row>
    <row r="601" spans="8:28" x14ac:dyDescent="0.35">
      <c r="H601">
        <v>594</v>
      </c>
      <c r="I601">
        <f t="shared" si="19"/>
        <v>198</v>
      </c>
      <c r="J601" s="37">
        <v>0</v>
      </c>
      <c r="K601" s="32">
        <v>1.0752727183604101</v>
      </c>
      <c r="L601" s="32">
        <v>5.70743641656943</v>
      </c>
      <c r="M601" s="32">
        <v>994.645541441707</v>
      </c>
      <c r="N601" s="32">
        <v>0</v>
      </c>
      <c r="O601" s="32">
        <v>2.7951754270262599E-2</v>
      </c>
      <c r="P601" s="32">
        <v>134.168420497261</v>
      </c>
      <c r="Q601" s="32">
        <v>21531.007972389401</v>
      </c>
      <c r="R601" s="32">
        <v>21226.339047705402</v>
      </c>
      <c r="S601" s="32">
        <v>0</v>
      </c>
      <c r="T601" s="32">
        <v>0</v>
      </c>
      <c r="U601" s="32">
        <v>-1001.4562023309099</v>
      </c>
      <c r="V601" s="32">
        <v>0</v>
      </c>
      <c r="W601" s="32">
        <v>8.2586472881523196E-2</v>
      </c>
      <c r="X601" s="33">
        <v>134.168420497261</v>
      </c>
      <c r="AB601" s="28">
        <f t="shared" si="18"/>
        <v>-1001.3736158580284</v>
      </c>
    </row>
    <row r="602" spans="8:28" x14ac:dyDescent="0.35">
      <c r="H602">
        <v>595</v>
      </c>
      <c r="I602">
        <f t="shared" si="19"/>
        <v>199</v>
      </c>
      <c r="J602" s="37">
        <v>0</v>
      </c>
      <c r="K602" s="32">
        <v>1.01555035804258</v>
      </c>
      <c r="L602" s="32">
        <v>5.3907126384300597</v>
      </c>
      <c r="M602" s="32">
        <v>954.03689047222201</v>
      </c>
      <c r="N602" s="32">
        <v>0</v>
      </c>
      <c r="O602" s="32">
        <v>2.64011868372575E-2</v>
      </c>
      <c r="P602" s="32">
        <v>126.725696818836</v>
      </c>
      <c r="Q602" s="32">
        <v>20612.454012909198</v>
      </c>
      <c r="R602" s="32">
        <v>20320.775091261301</v>
      </c>
      <c r="S602" s="32">
        <v>0</v>
      </c>
      <c r="T602" s="32">
        <v>0</v>
      </c>
      <c r="U602" s="32">
        <v>-960.46955465553197</v>
      </c>
      <c r="V602" s="32">
        <v>0</v>
      </c>
      <c r="W602" s="32">
        <v>7.8754933514459904E-2</v>
      </c>
      <c r="X602" s="33">
        <v>126.725696818836</v>
      </c>
      <c r="AB602" s="28">
        <f t="shared" si="18"/>
        <v>-960.3907997220175</v>
      </c>
    </row>
    <row r="603" spans="8:28" x14ac:dyDescent="0.35">
      <c r="H603">
        <v>596</v>
      </c>
      <c r="I603">
        <f t="shared" si="19"/>
        <v>199</v>
      </c>
      <c r="J603" s="37">
        <v>0</v>
      </c>
      <c r="K603" s="32">
        <v>0.95915309910232105</v>
      </c>
      <c r="L603" s="32">
        <v>5.0915821711225604</v>
      </c>
      <c r="M603" s="32">
        <v>915.08709603411398</v>
      </c>
      <c r="N603" s="32">
        <v>0</v>
      </c>
      <c r="O603" s="32">
        <v>2.4936717941057701E-2</v>
      </c>
      <c r="P603" s="32">
        <v>119.696246117077</v>
      </c>
      <c r="Q603" s="32">
        <v>19731.4390137876</v>
      </c>
      <c r="R603" s="32">
        <v>19452.221489359901</v>
      </c>
      <c r="S603" s="32">
        <v>0</v>
      </c>
      <c r="T603" s="32">
        <v>0</v>
      </c>
      <c r="U603" s="32">
        <v>-921.16276802228003</v>
      </c>
      <c r="V603" s="32">
        <v>0</v>
      </c>
      <c r="W603" s="32">
        <v>7.5101288630646607E-2</v>
      </c>
      <c r="X603" s="33">
        <v>119.696246117077</v>
      </c>
      <c r="AB603" s="28">
        <f t="shared" si="18"/>
        <v>-921.08766673364937</v>
      </c>
    </row>
    <row r="604" spans="8:28" x14ac:dyDescent="0.35">
      <c r="H604">
        <v>597</v>
      </c>
      <c r="I604">
        <f t="shared" si="19"/>
        <v>199</v>
      </c>
      <c r="J604" s="37">
        <v>0</v>
      </c>
      <c r="K604" s="32">
        <v>0.90589533997590099</v>
      </c>
      <c r="L604" s="32">
        <v>4.8090665794487197</v>
      </c>
      <c r="M604" s="32">
        <v>877.72835277477805</v>
      </c>
      <c r="N604" s="32">
        <v>0</v>
      </c>
      <c r="O604" s="32">
        <v>2.35535611161054E-2</v>
      </c>
      <c r="P604" s="32">
        <v>113.057093357306</v>
      </c>
      <c r="Q604" s="32">
        <v>18886.425372329199</v>
      </c>
      <c r="R604" s="32">
        <v>18619.162177133701</v>
      </c>
      <c r="S604" s="32">
        <v>0</v>
      </c>
      <c r="T604" s="32">
        <v>0</v>
      </c>
      <c r="U604" s="32">
        <v>-883.46686825531901</v>
      </c>
      <c r="V604" s="32">
        <v>0</v>
      </c>
      <c r="W604" s="32">
        <v>7.1617272405390495E-2</v>
      </c>
      <c r="X604" s="33">
        <v>113.057093357306</v>
      </c>
      <c r="AB604" s="28">
        <f t="shared" si="18"/>
        <v>-883.39525098291358</v>
      </c>
    </row>
    <row r="605" spans="8:28" x14ac:dyDescent="0.35">
      <c r="H605">
        <v>598</v>
      </c>
      <c r="I605">
        <f t="shared" si="19"/>
        <v>200</v>
      </c>
      <c r="J605" s="37">
        <v>0</v>
      </c>
      <c r="K605" s="32">
        <v>0.85560186656109705</v>
      </c>
      <c r="L605" s="32">
        <v>4.5422419185409604</v>
      </c>
      <c r="M605" s="32">
        <v>841.89562877689104</v>
      </c>
      <c r="N605" s="32">
        <v>0</v>
      </c>
      <c r="O605" s="32">
        <v>2.2247196357900699E-2</v>
      </c>
      <c r="P605" s="32">
        <v>106.786542517924</v>
      </c>
      <c r="Q605" s="32">
        <v>18075.938579919399</v>
      </c>
      <c r="R605" s="32">
        <v>17820.1433059349</v>
      </c>
      <c r="S605" s="32">
        <v>0</v>
      </c>
      <c r="T605" s="32">
        <v>0</v>
      </c>
      <c r="U605" s="32">
        <v>-847.31571975835095</v>
      </c>
      <c r="V605" s="32">
        <v>0</v>
      </c>
      <c r="W605" s="32">
        <v>6.8295003388341699E-2</v>
      </c>
      <c r="X605" s="33">
        <v>106.786542517924</v>
      </c>
      <c r="AB605" s="28">
        <f t="shared" si="18"/>
        <v>-847.24742475496259</v>
      </c>
    </row>
    <row r="606" spans="8:28" x14ac:dyDescent="0.35">
      <c r="H606">
        <v>599</v>
      </c>
      <c r="I606">
        <f t="shared" si="19"/>
        <v>200</v>
      </c>
      <c r="J606" s="37">
        <v>0</v>
      </c>
      <c r="K606" s="32">
        <v>0.80810726929125898</v>
      </c>
      <c r="L606" s="32">
        <v>4.29023569445717</v>
      </c>
      <c r="M606" s="32">
        <v>807.526552026545</v>
      </c>
      <c r="N606" s="32">
        <v>0</v>
      </c>
      <c r="O606" s="32">
        <v>2.1013355265991698E-2</v>
      </c>
      <c r="P606" s="32">
        <v>100.86410527676</v>
      </c>
      <c r="Q606" s="32">
        <v>17298.5646268952</v>
      </c>
      <c r="R606" s="32">
        <v>17053.770684001101</v>
      </c>
      <c r="S606" s="32">
        <v>0</v>
      </c>
      <c r="T606" s="32">
        <v>0</v>
      </c>
      <c r="U606" s="32">
        <v>-812.64590834555997</v>
      </c>
      <c r="V606" s="32">
        <v>0</v>
      </c>
      <c r="W606" s="32">
        <v>6.5126966614853496E-2</v>
      </c>
      <c r="X606" s="33">
        <v>100.86410527676</v>
      </c>
      <c r="AB606" s="28">
        <f t="shared" si="18"/>
        <v>-812.58078137894518</v>
      </c>
    </row>
    <row r="607" spans="8:28" x14ac:dyDescent="0.35">
      <c r="H607">
        <v>600</v>
      </c>
      <c r="I607">
        <f t="shared" si="19"/>
        <v>200</v>
      </c>
      <c r="J607" s="37">
        <v>0</v>
      </c>
      <c r="K607" s="32">
        <v>0.76001979438807798</v>
      </c>
      <c r="L607" s="32">
        <v>4.0342692949638996</v>
      </c>
      <c r="M607" s="32">
        <v>774.55764702301201</v>
      </c>
      <c r="N607" s="32">
        <v>0</v>
      </c>
      <c r="O607" s="32">
        <v>1.9722038364348E-2</v>
      </c>
      <c r="P607" s="32">
        <v>94.665784148870401</v>
      </c>
      <c r="Q607" s="32">
        <v>16552.342864953</v>
      </c>
      <c r="R607" s="32">
        <v>16318.1026731975</v>
      </c>
      <c r="S607" s="32">
        <v>0</v>
      </c>
      <c r="T607" s="32">
        <v>0</v>
      </c>
      <c r="U607" s="32">
        <v>-779.37165815072797</v>
      </c>
      <c r="V607" s="32">
        <v>0</v>
      </c>
      <c r="W607" s="32">
        <v>6.7635636265834798E-2</v>
      </c>
      <c r="X607" s="33">
        <v>94.665784148870401</v>
      </c>
      <c r="AB607" s="28">
        <f t="shared" si="18"/>
        <v>-779.30402251446208</v>
      </c>
    </row>
    <row r="608" spans="8:28" x14ac:dyDescent="0.35">
      <c r="H608">
        <v>601</v>
      </c>
      <c r="I608">
        <f t="shared" si="19"/>
        <v>201</v>
      </c>
      <c r="J608" s="37">
        <v>0</v>
      </c>
      <c r="K608" s="32">
        <v>0.72593428405284499</v>
      </c>
      <c r="L608" s="32">
        <v>3.9400689215082099</v>
      </c>
      <c r="M608" s="32">
        <v>742.98462512522599</v>
      </c>
      <c r="N608" s="32">
        <v>0</v>
      </c>
      <c r="O608" s="32">
        <v>1.8808525738158399E-2</v>
      </c>
      <c r="P608" s="32">
        <v>90.280923543160498</v>
      </c>
      <c r="Q608" s="32">
        <v>15848.1631925355</v>
      </c>
      <c r="R608" s="32">
        <v>15623.8952310652</v>
      </c>
      <c r="S608" s="32">
        <v>0</v>
      </c>
      <c r="T608" s="32">
        <v>0</v>
      </c>
      <c r="U608" s="32">
        <v>-747.66943685652495</v>
      </c>
      <c r="V608" s="32">
        <v>0</v>
      </c>
      <c r="W608" s="32">
        <v>0.184760335234429</v>
      </c>
      <c r="X608" s="33">
        <v>90.280923543160498</v>
      </c>
      <c r="AB608" s="28">
        <f t="shared" si="18"/>
        <v>-747.48467652129057</v>
      </c>
    </row>
    <row r="609" spans="8:28" x14ac:dyDescent="0.35">
      <c r="H609">
        <v>602</v>
      </c>
      <c r="I609">
        <f t="shared" si="19"/>
        <v>201</v>
      </c>
      <c r="J609" s="37">
        <v>0</v>
      </c>
      <c r="K609" s="32">
        <v>0.678395608536427</v>
      </c>
      <c r="L609" s="32">
        <v>3.7161952299406802</v>
      </c>
      <c r="M609" s="32">
        <v>712.00791808073097</v>
      </c>
      <c r="N609" s="32">
        <v>0</v>
      </c>
      <c r="O609" s="32">
        <v>1.77402798480925E-2</v>
      </c>
      <c r="P609" s="32">
        <v>85.153343270843905</v>
      </c>
      <c r="Q609" s="32">
        <v>15172.3750656507</v>
      </c>
      <c r="R609" s="32">
        <v>14957.664190705</v>
      </c>
      <c r="S609" s="32">
        <v>0</v>
      </c>
      <c r="T609" s="32">
        <v>0</v>
      </c>
      <c r="U609" s="32">
        <v>-716.420249199056</v>
      </c>
      <c r="V609" s="32">
        <v>0</v>
      </c>
      <c r="W609" s="32">
        <v>5.0837525962852501E-2</v>
      </c>
      <c r="X609" s="33">
        <v>85.153343270843905</v>
      </c>
      <c r="AB609" s="28">
        <f t="shared" si="18"/>
        <v>-716.36941167309317</v>
      </c>
    </row>
    <row r="610" spans="8:28" x14ac:dyDescent="0.35">
      <c r="H610">
        <v>603</v>
      </c>
      <c r="I610">
        <f t="shared" si="19"/>
        <v>201</v>
      </c>
      <c r="J610" s="37">
        <v>0</v>
      </c>
      <c r="K610" s="32">
        <v>0.65118531197410501</v>
      </c>
      <c r="L610" s="32">
        <v>3.5048445134229</v>
      </c>
      <c r="M610" s="32">
        <v>682.32284804586595</v>
      </c>
      <c r="N610" s="32">
        <v>0</v>
      </c>
      <c r="O610" s="32">
        <v>1.6730450798378999E-2</v>
      </c>
      <c r="P610" s="32">
        <v>80.306163832219198</v>
      </c>
      <c r="Q610" s="32">
        <v>14524.7873446752</v>
      </c>
      <c r="R610" s="32">
        <v>14319.2357149535</v>
      </c>
      <c r="S610" s="32">
        <v>0</v>
      </c>
      <c r="T610" s="32">
        <v>0</v>
      </c>
      <c r="U610" s="32">
        <v>-686.495608322061</v>
      </c>
      <c r="V610" s="32">
        <v>0</v>
      </c>
      <c r="W610" s="32">
        <v>4.8591943811650801E-2</v>
      </c>
      <c r="X610" s="33">
        <v>80.306163832219198</v>
      </c>
      <c r="AB610" s="28">
        <f t="shared" si="18"/>
        <v>-686.44701637824937</v>
      </c>
    </row>
    <row r="611" spans="8:28" x14ac:dyDescent="0.35">
      <c r="H611">
        <v>604</v>
      </c>
      <c r="I611">
        <f t="shared" si="19"/>
        <v>202</v>
      </c>
      <c r="J611" s="37">
        <v>0</v>
      </c>
      <c r="K611" s="32">
        <v>0.61405313208765699</v>
      </c>
      <c r="L611" s="32">
        <v>3.3053450347025399</v>
      </c>
      <c r="M611" s="32">
        <v>653.87555399049199</v>
      </c>
      <c r="N611" s="32">
        <v>0</v>
      </c>
      <c r="O611" s="32">
        <v>1.5778146403573001E-2</v>
      </c>
      <c r="P611" s="32">
        <v>75.735102737150299</v>
      </c>
      <c r="Q611" s="32">
        <v>13904.232091632501</v>
      </c>
      <c r="R611" s="32">
        <v>13707.458447208999</v>
      </c>
      <c r="S611" s="32">
        <v>0</v>
      </c>
      <c r="T611" s="32">
        <v>0</v>
      </c>
      <c r="U611" s="32">
        <v>-657.810730303686</v>
      </c>
      <c r="V611" s="32">
        <v>0</v>
      </c>
      <c r="W611" s="32">
        <v>4.6263462594306401E-2</v>
      </c>
      <c r="X611" s="33">
        <v>75.735102737150299</v>
      </c>
      <c r="AB611" s="28">
        <f t="shared" si="18"/>
        <v>-657.76446684109169</v>
      </c>
    </row>
    <row r="612" spans="8:28" x14ac:dyDescent="0.35">
      <c r="H612">
        <v>605</v>
      </c>
      <c r="I612">
        <f t="shared" si="19"/>
        <v>202</v>
      </c>
      <c r="J612" s="37">
        <v>0</v>
      </c>
      <c r="K612" s="32">
        <v>0.57904281123146994</v>
      </c>
      <c r="L612" s="32">
        <v>3.1172095283626602</v>
      </c>
      <c r="M612" s="32">
        <v>626.61445224744602</v>
      </c>
      <c r="N612" s="32">
        <v>0</v>
      </c>
      <c r="O612" s="32">
        <v>1.4880086752398901E-2</v>
      </c>
      <c r="P612" s="32">
        <v>71.424416411514599</v>
      </c>
      <c r="Q612" s="32">
        <v>13309.578403126499</v>
      </c>
      <c r="R612" s="32">
        <v>13121.2173744173</v>
      </c>
      <c r="S612" s="32">
        <v>0</v>
      </c>
      <c r="T612" s="32">
        <v>0</v>
      </c>
      <c r="U612" s="32">
        <v>-630.32558467379295</v>
      </c>
      <c r="V612" s="32">
        <v>0</v>
      </c>
      <c r="W612" s="32">
        <v>4.4046593002439599E-2</v>
      </c>
      <c r="X612" s="33">
        <v>71.424416411514599</v>
      </c>
      <c r="AB612" s="28">
        <f t="shared" si="18"/>
        <v>-630.28153808079048</v>
      </c>
    </row>
    <row r="613" spans="8:28" x14ac:dyDescent="0.35">
      <c r="H613">
        <v>606</v>
      </c>
      <c r="I613">
        <f t="shared" si="19"/>
        <v>202</v>
      </c>
      <c r="J613" s="37">
        <v>0</v>
      </c>
      <c r="K613" s="32">
        <v>0.54603282728549196</v>
      </c>
      <c r="L613" s="32">
        <v>2.9397900805354298</v>
      </c>
      <c r="M613" s="32">
        <v>600.49007120028898</v>
      </c>
      <c r="N613" s="32">
        <v>0</v>
      </c>
      <c r="O613" s="32">
        <v>1.4033179152886601E-2</v>
      </c>
      <c r="P613" s="32">
        <v>67.359259933855895</v>
      </c>
      <c r="Q613" s="32">
        <v>12739.7427489977</v>
      </c>
      <c r="R613" s="32">
        <v>12559.444194526801</v>
      </c>
      <c r="S613" s="32">
        <v>0</v>
      </c>
      <c r="T613" s="32">
        <v>0</v>
      </c>
      <c r="U613" s="32">
        <v>-603.98992728726296</v>
      </c>
      <c r="V613" s="32">
        <v>0</v>
      </c>
      <c r="W613" s="32">
        <v>4.1935983507812698E-2</v>
      </c>
      <c r="X613" s="33">
        <v>67.359259933855895</v>
      </c>
      <c r="AB613" s="28">
        <f t="shared" si="18"/>
        <v>-603.94799130375509</v>
      </c>
    </row>
    <row r="614" spans="8:28" x14ac:dyDescent="0.35">
      <c r="H614">
        <v>607</v>
      </c>
      <c r="I614">
        <f t="shared" si="19"/>
        <v>203</v>
      </c>
      <c r="J614" s="37">
        <v>0</v>
      </c>
      <c r="K614" s="32">
        <v>0.51490863408297505</v>
      </c>
      <c r="L614" s="32">
        <v>2.7724757586255899</v>
      </c>
      <c r="M614" s="32">
        <v>575.45500307645705</v>
      </c>
      <c r="N614" s="32">
        <v>0</v>
      </c>
      <c r="O614" s="32">
        <v>1.3234507432163201E-2</v>
      </c>
      <c r="P614" s="32">
        <v>63.525635674383501</v>
      </c>
      <c r="Q614" s="32">
        <v>12193.6869841112</v>
      </c>
      <c r="R614" s="32">
        <v>12021.115355875299</v>
      </c>
      <c r="S614" s="32">
        <v>0</v>
      </c>
      <c r="T614" s="32">
        <v>0</v>
      </c>
      <c r="U614" s="32">
        <v>-578.75562197659804</v>
      </c>
      <c r="V614" s="32">
        <v>0</v>
      </c>
      <c r="W614" s="32">
        <v>3.9926539255965197E-2</v>
      </c>
      <c r="X614" s="33">
        <v>63.525635674383501</v>
      </c>
      <c r="AB614" s="28">
        <f t="shared" si="18"/>
        <v>-578.71569543734211</v>
      </c>
    </row>
    <row r="615" spans="8:28" x14ac:dyDescent="0.35">
      <c r="H615">
        <v>608</v>
      </c>
      <c r="I615">
        <f t="shared" si="19"/>
        <v>203</v>
      </c>
      <c r="J615" s="37">
        <v>0</v>
      </c>
      <c r="K615" s="32">
        <v>0.48556226000629799</v>
      </c>
      <c r="L615" s="32">
        <v>2.61469049783708</v>
      </c>
      <c r="M615" s="32">
        <v>551.46381781557898</v>
      </c>
      <c r="N615" s="32">
        <v>0</v>
      </c>
      <c r="O615" s="32">
        <v>1.2481321848668301E-2</v>
      </c>
      <c r="P615" s="32">
        <v>59.910344873607997</v>
      </c>
      <c r="Q615" s="32">
        <v>11670.416443804001</v>
      </c>
      <c r="R615" s="32">
        <v>11505.250179086001</v>
      </c>
      <c r="S615" s="32">
        <v>0</v>
      </c>
      <c r="T615" s="32">
        <v>0</v>
      </c>
      <c r="U615" s="32">
        <v>-554.576551895271</v>
      </c>
      <c r="V615" s="32">
        <v>0</v>
      </c>
      <c r="W615" s="32">
        <v>3.8013409751503399E-2</v>
      </c>
      <c r="X615" s="33">
        <v>59.910344873607997</v>
      </c>
      <c r="AB615" s="28">
        <f t="shared" si="18"/>
        <v>-554.53853848551944</v>
      </c>
    </row>
    <row r="616" spans="8:28" x14ac:dyDescent="0.35">
      <c r="H616">
        <v>609</v>
      </c>
      <c r="I616">
        <f t="shared" si="19"/>
        <v>203</v>
      </c>
      <c r="J616" s="37">
        <v>0</v>
      </c>
      <c r="K616" s="32">
        <v>0.45789192973514597</v>
      </c>
      <c r="L616" s="32">
        <v>2.46589110865572</v>
      </c>
      <c r="M616" s="32">
        <v>528.47298053427903</v>
      </c>
      <c r="N616" s="32">
        <v>0</v>
      </c>
      <c r="O616" s="32">
        <v>1.17710295816879E-2</v>
      </c>
      <c r="P616" s="32">
        <v>56.500941992101801</v>
      </c>
      <c r="Q616" s="32">
        <v>11168.978119457501</v>
      </c>
      <c r="R616" s="32">
        <v>11010.909057986601</v>
      </c>
      <c r="S616" s="32">
        <v>0</v>
      </c>
      <c r="T616" s="32">
        <v>0</v>
      </c>
      <c r="U616" s="32">
        <v>-531.40853460225105</v>
      </c>
      <c r="V616" s="32">
        <v>0</v>
      </c>
      <c r="W616" s="32">
        <v>3.61919771344201E-2</v>
      </c>
      <c r="X616" s="33">
        <v>56.500941992101801</v>
      </c>
      <c r="AB616" s="28">
        <f t="shared" si="18"/>
        <v>-531.37234262511663</v>
      </c>
    </row>
    <row r="617" spans="8:28" x14ac:dyDescent="0.35">
      <c r="H617">
        <v>610</v>
      </c>
      <c r="I617">
        <f t="shared" si="19"/>
        <v>204</v>
      </c>
      <c r="J617" s="37">
        <v>0</v>
      </c>
      <c r="K617" s="32">
        <v>0.431802088064141</v>
      </c>
      <c r="L617" s="32">
        <v>2.32556538787057</v>
      </c>
      <c r="M617" s="32">
        <v>506.440772433831</v>
      </c>
      <c r="N617" s="32">
        <v>0</v>
      </c>
      <c r="O617" s="32">
        <v>1.1101185688774299E-2</v>
      </c>
      <c r="P617" s="32">
        <v>53.285691306116703</v>
      </c>
      <c r="Q617" s="32">
        <v>10688.4589104482</v>
      </c>
      <c r="R617" s="32">
        <v>10537.1917358503</v>
      </c>
      <c r="S617" s="32">
        <v>0</v>
      </c>
      <c r="T617" s="32">
        <v>0</v>
      </c>
      <c r="U617" s="32">
        <v>-509.20924109545399</v>
      </c>
      <c r="V617" s="32">
        <v>0</v>
      </c>
      <c r="W617" s="32">
        <v>3.4457845019069497E-2</v>
      </c>
      <c r="X617" s="33">
        <v>53.285691306116703</v>
      </c>
      <c r="AB617" s="28">
        <f t="shared" si="18"/>
        <v>-509.17478325043493</v>
      </c>
    </row>
    <row r="618" spans="8:28" x14ac:dyDescent="0.35">
      <c r="H618">
        <v>611</v>
      </c>
      <c r="I618">
        <f t="shared" si="19"/>
        <v>204</v>
      </c>
      <c r="J618" s="37">
        <v>0</v>
      </c>
      <c r="K618" s="32">
        <v>0.40720212198739703</v>
      </c>
      <c r="L618" s="32">
        <v>2.1932303587200601</v>
      </c>
      <c r="M618" s="32">
        <v>485.327215016911</v>
      </c>
      <c r="N618" s="32">
        <v>0</v>
      </c>
      <c r="O618" s="32">
        <v>1.0469484769308901E-2</v>
      </c>
      <c r="P618" s="32">
        <v>50.2535268926828</v>
      </c>
      <c r="Q618" s="32">
        <v>10227.9839505293</v>
      </c>
      <c r="R618" s="32">
        <v>10083.235655054999</v>
      </c>
      <c r="S618" s="32">
        <v>0</v>
      </c>
      <c r="T618" s="32">
        <v>0</v>
      </c>
      <c r="U618" s="32">
        <v>-487.93811698238801</v>
      </c>
      <c r="V618" s="32">
        <v>0</v>
      </c>
      <c r="W618" s="32">
        <v>3.2806827868784097E-2</v>
      </c>
      <c r="X618" s="33">
        <v>50.2535268926828</v>
      </c>
      <c r="AB618" s="28">
        <f t="shared" si="18"/>
        <v>-487.90531015451921</v>
      </c>
    </row>
    <row r="619" spans="8:28" x14ac:dyDescent="0.35">
      <c r="H619">
        <v>612</v>
      </c>
      <c r="I619">
        <f t="shared" si="19"/>
        <v>204</v>
      </c>
      <c r="J619" s="37">
        <v>0</v>
      </c>
      <c r="K619" s="32">
        <v>0.38238760119107601</v>
      </c>
      <c r="L619" s="32">
        <v>2.0592989562603998</v>
      </c>
      <c r="M619" s="32">
        <v>465.09209537271801</v>
      </c>
      <c r="N619" s="32">
        <v>0</v>
      </c>
      <c r="O619" s="32">
        <v>9.8114647462743104E-3</v>
      </c>
      <c r="P619" s="32">
        <v>47.095030782116702</v>
      </c>
      <c r="Q619" s="32">
        <v>9786.4160204611198</v>
      </c>
      <c r="R619" s="32">
        <v>9647.9153920212702</v>
      </c>
      <c r="S619" s="32">
        <v>0</v>
      </c>
      <c r="T619" s="32">
        <v>0</v>
      </c>
      <c r="U619" s="32">
        <v>-467.543593394916</v>
      </c>
      <c r="V619" s="32">
        <v>0</v>
      </c>
      <c r="W619" s="32">
        <v>3.3903834297329599E-2</v>
      </c>
      <c r="X619" s="33">
        <v>47.095030782116702</v>
      </c>
      <c r="AB619" s="28">
        <f t="shared" si="18"/>
        <v>-467.50968956061865</v>
      </c>
    </row>
    <row r="620" spans="8:28" x14ac:dyDescent="0.35">
      <c r="H620">
        <v>613</v>
      </c>
      <c r="I620">
        <f t="shared" si="19"/>
        <v>205</v>
      </c>
      <c r="J620" s="37">
        <v>0</v>
      </c>
      <c r="K620" s="32">
        <v>0.36464268176990799</v>
      </c>
      <c r="L620" s="32">
        <v>1.9591146250209299</v>
      </c>
      <c r="M620" s="32">
        <v>445.72873323129397</v>
      </c>
      <c r="N620" s="32">
        <v>0</v>
      </c>
      <c r="O620" s="32">
        <v>9.3501423077378808E-3</v>
      </c>
      <c r="P620" s="32">
        <v>44.880683077141803</v>
      </c>
      <c r="Q620" s="32">
        <v>9374.9151113982898</v>
      </c>
      <c r="R620" s="32">
        <v>9242.2379890288394</v>
      </c>
      <c r="S620" s="32">
        <v>0</v>
      </c>
      <c r="T620" s="32">
        <v>0</v>
      </c>
      <c r="U620" s="32">
        <v>-448.061840680393</v>
      </c>
      <c r="V620" s="32">
        <v>0</v>
      </c>
      <c r="W620" s="32">
        <v>9.0637231874691401E-2</v>
      </c>
      <c r="X620" s="33">
        <v>44.880683077141803</v>
      </c>
      <c r="AB620" s="28">
        <f t="shared" si="18"/>
        <v>-447.97120344851834</v>
      </c>
    </row>
    <row r="621" spans="8:28" x14ac:dyDescent="0.35">
      <c r="H621">
        <v>614</v>
      </c>
      <c r="I621">
        <f t="shared" si="19"/>
        <v>205</v>
      </c>
      <c r="J621" s="37">
        <v>0</v>
      </c>
      <c r="K621" s="32">
        <v>0.34061714182936198</v>
      </c>
      <c r="L621" s="32">
        <v>1.84678520369399</v>
      </c>
      <c r="M621" s="32">
        <v>427.14601085102998</v>
      </c>
      <c r="N621" s="32">
        <v>0</v>
      </c>
      <c r="O621" s="32">
        <v>8.8142603774230797E-3</v>
      </c>
      <c r="P621" s="32">
        <v>42.308449811630801</v>
      </c>
      <c r="Q621" s="32">
        <v>8980.1003696137705</v>
      </c>
      <c r="R621" s="32">
        <v>8853.0042552179802</v>
      </c>
      <c r="S621" s="32">
        <v>0</v>
      </c>
      <c r="T621" s="32">
        <v>0</v>
      </c>
      <c r="U621" s="32">
        <v>-429.34222745693103</v>
      </c>
      <c r="V621" s="32">
        <v>0</v>
      </c>
      <c r="W621" s="32">
        <v>2.5106096033924899E-2</v>
      </c>
      <c r="X621" s="33">
        <v>42.308449811630801</v>
      </c>
      <c r="AB621" s="28">
        <f t="shared" si="18"/>
        <v>-429.31712136089709</v>
      </c>
    </row>
    <row r="622" spans="8:28" x14ac:dyDescent="0.35">
      <c r="H622">
        <v>615</v>
      </c>
      <c r="I622">
        <f t="shared" si="19"/>
        <v>205</v>
      </c>
      <c r="J622" s="37">
        <v>0</v>
      </c>
      <c r="K622" s="32">
        <v>0.32664503494296898</v>
      </c>
      <c r="L622" s="32">
        <v>1.7408019384809601</v>
      </c>
      <c r="M622" s="32">
        <v>409.33809981970001</v>
      </c>
      <c r="N622" s="32">
        <v>0</v>
      </c>
      <c r="O622" s="32">
        <v>8.3079870647115306E-3</v>
      </c>
      <c r="P622" s="32">
        <v>39.878337910615301</v>
      </c>
      <c r="Q622" s="32">
        <v>8601.7614321151304</v>
      </c>
      <c r="R622" s="32">
        <v>8480.0139345908392</v>
      </c>
      <c r="S622" s="32">
        <v>0</v>
      </c>
      <c r="T622" s="32">
        <v>0</v>
      </c>
      <c r="U622" s="32">
        <v>-411.41385478018901</v>
      </c>
      <c r="V622" s="32">
        <v>0</v>
      </c>
      <c r="W622" s="32">
        <v>2.3981178899344101E-2</v>
      </c>
      <c r="X622" s="33">
        <v>39.878337910615301</v>
      </c>
      <c r="AB622" s="28">
        <f t="shared" si="18"/>
        <v>-411.38987360128965</v>
      </c>
    </row>
    <row r="623" spans="8:28" x14ac:dyDescent="0.35">
      <c r="H623">
        <v>616</v>
      </c>
      <c r="I623">
        <f t="shared" si="19"/>
        <v>206</v>
      </c>
      <c r="J623" s="37">
        <v>0</v>
      </c>
      <c r="K623" s="32">
        <v>0.30784826952344502</v>
      </c>
      <c r="L623" s="32">
        <v>1.6408172820672799</v>
      </c>
      <c r="M623" s="32">
        <v>392.27269110969399</v>
      </c>
      <c r="N623" s="32">
        <v>0</v>
      </c>
      <c r="O623" s="32">
        <v>7.8308156271085106E-3</v>
      </c>
      <c r="P623" s="32">
        <v>37.587915010120902</v>
      </c>
      <c r="Q623" s="32">
        <v>8239.2151014245592</v>
      </c>
      <c r="R623" s="32">
        <v>8122.59351545341</v>
      </c>
      <c r="S623" s="32">
        <v>0</v>
      </c>
      <c r="T623" s="32">
        <v>0</v>
      </c>
      <c r="U623" s="32">
        <v>-394.22918747691199</v>
      </c>
      <c r="V623" s="32">
        <v>0</v>
      </c>
      <c r="W623" s="32">
        <v>2.2817356780142999E-2</v>
      </c>
      <c r="X623" s="33">
        <v>37.587915010120902</v>
      </c>
      <c r="AB623" s="28">
        <f t="shared" si="18"/>
        <v>-394.20637012013185</v>
      </c>
    </row>
    <row r="624" spans="8:28" x14ac:dyDescent="0.35">
      <c r="H624">
        <v>617</v>
      </c>
      <c r="I624">
        <f t="shared" si="19"/>
        <v>206</v>
      </c>
      <c r="J624" s="37">
        <v>0</v>
      </c>
      <c r="K624" s="32">
        <v>0.29013738814488599</v>
      </c>
      <c r="L624" s="32">
        <v>1.5465797029995001</v>
      </c>
      <c r="M624" s="32">
        <v>375.91884014323699</v>
      </c>
      <c r="N624" s="32">
        <v>0</v>
      </c>
      <c r="O624" s="32">
        <v>7.3810712169487501E-3</v>
      </c>
      <c r="P624" s="32">
        <v>35.429141841354003</v>
      </c>
      <c r="Q624" s="32">
        <v>7891.8009441681497</v>
      </c>
      <c r="R624" s="32">
        <v>7780.0918465589903</v>
      </c>
      <c r="S624" s="32">
        <v>0</v>
      </c>
      <c r="T624" s="32">
        <v>0</v>
      </c>
      <c r="U624" s="32">
        <v>-377.76293830559899</v>
      </c>
      <c r="V624" s="32">
        <v>0</v>
      </c>
      <c r="W624" s="32">
        <v>2.17100420296064E-2</v>
      </c>
      <c r="X624" s="33">
        <v>35.429141841354003</v>
      </c>
      <c r="AB624" s="28">
        <f t="shared" si="18"/>
        <v>-377.74122826356938</v>
      </c>
    </row>
    <row r="625" spans="8:28" x14ac:dyDescent="0.35">
      <c r="H625">
        <v>618</v>
      </c>
      <c r="I625">
        <f t="shared" si="19"/>
        <v>206</v>
      </c>
      <c r="J625" s="37">
        <v>0</v>
      </c>
      <c r="K625" s="32">
        <v>0.27344783716350002</v>
      </c>
      <c r="L625" s="32">
        <v>1.4577585151477499</v>
      </c>
      <c r="M625" s="32">
        <v>360.24687226856599</v>
      </c>
      <c r="N625" s="32">
        <v>0</v>
      </c>
      <c r="O625" s="32">
        <v>6.9571758446978398E-3</v>
      </c>
      <c r="P625" s="32">
        <v>33.394444054549602</v>
      </c>
      <c r="Q625" s="32">
        <v>7558.8861805238002</v>
      </c>
      <c r="R625" s="32">
        <v>7451.8850433786401</v>
      </c>
      <c r="S625" s="32">
        <v>0</v>
      </c>
      <c r="T625" s="32">
        <v>0</v>
      </c>
      <c r="U625" s="32">
        <v>-361.985035796722</v>
      </c>
      <c r="V625" s="32">
        <v>0</v>
      </c>
      <c r="W625" s="32">
        <v>2.0656480838362998E-2</v>
      </c>
      <c r="X625" s="33">
        <v>33.394444054549602</v>
      </c>
      <c r="AB625" s="28">
        <f t="shared" si="18"/>
        <v>-361.96437931588366</v>
      </c>
    </row>
    <row r="626" spans="8:28" x14ac:dyDescent="0.35">
      <c r="H626">
        <v>619</v>
      </c>
      <c r="I626">
        <f t="shared" si="19"/>
        <v>207</v>
      </c>
      <c r="J626" s="37">
        <v>0</v>
      </c>
      <c r="K626" s="32">
        <v>0.25772046786032199</v>
      </c>
      <c r="L626" s="32">
        <v>1.3740421100592399</v>
      </c>
      <c r="M626" s="32">
        <v>345.228350714062</v>
      </c>
      <c r="N626" s="32">
        <v>0</v>
      </c>
      <c r="O626" s="32">
        <v>6.5576424371553404E-3</v>
      </c>
      <c r="P626" s="32">
        <v>31.4766836983456</v>
      </c>
      <c r="Q626" s="32">
        <v>7239.8645226007302</v>
      </c>
      <c r="R626" s="32">
        <v>7137.3753426022804</v>
      </c>
      <c r="S626" s="32">
        <v>0</v>
      </c>
      <c r="T626" s="32">
        <v>0</v>
      </c>
      <c r="U626" s="32">
        <v>-346.86667093441901</v>
      </c>
      <c r="V626" s="32">
        <v>0</v>
      </c>
      <c r="W626" s="32">
        <v>1.9654062935160602E-2</v>
      </c>
      <c r="X626" s="33">
        <v>31.4766836983456</v>
      </c>
      <c r="AB626" s="28">
        <f t="shared" si="18"/>
        <v>-346.84701687148385</v>
      </c>
    </row>
    <row r="627" spans="8:28" x14ac:dyDescent="0.35">
      <c r="H627">
        <v>620</v>
      </c>
      <c r="I627">
        <f t="shared" si="19"/>
        <v>207</v>
      </c>
      <c r="J627" s="37">
        <v>0</v>
      </c>
      <c r="K627" s="32">
        <v>0.24289965215572801</v>
      </c>
      <c r="L627" s="32">
        <v>1.2951368289343701</v>
      </c>
      <c r="M627" s="32">
        <v>330.83602492179</v>
      </c>
      <c r="N627" s="32">
        <v>0</v>
      </c>
      <c r="O627" s="32">
        <v>6.1810695736635203E-3</v>
      </c>
      <c r="P627" s="32">
        <v>29.6691339535849</v>
      </c>
      <c r="Q627" s="32">
        <v>6934.1550632958897</v>
      </c>
      <c r="R627" s="32">
        <v>6835.9900064446501</v>
      </c>
      <c r="S627" s="32">
        <v>0</v>
      </c>
      <c r="T627" s="32">
        <v>0</v>
      </c>
      <c r="U627" s="32">
        <v>-332.38024247245397</v>
      </c>
      <c r="V627" s="32">
        <v>0</v>
      </c>
      <c r="W627" s="32">
        <v>1.8700304742247501E-2</v>
      </c>
      <c r="X627" s="33">
        <v>29.6691339535849</v>
      </c>
      <c r="AB627" s="28">
        <f t="shared" si="18"/>
        <v>-332.36154216771172</v>
      </c>
    </row>
    <row r="628" spans="8:28" x14ac:dyDescent="0.35">
      <c r="H628">
        <v>621</v>
      </c>
      <c r="I628">
        <f t="shared" si="19"/>
        <v>207</v>
      </c>
      <c r="J628" s="37">
        <v>0</v>
      </c>
      <c r="K628" s="32">
        <v>0.22893381059703499</v>
      </c>
      <c r="L628" s="32">
        <v>1.2207659040176699</v>
      </c>
      <c r="M628" s="32">
        <v>317.04378103981901</v>
      </c>
      <c r="N628" s="32">
        <v>0</v>
      </c>
      <c r="O628" s="32">
        <v>5.82613638031088E-3</v>
      </c>
      <c r="P628" s="32">
        <v>27.9654546254922</v>
      </c>
      <c r="Q628" s="32">
        <v>6641.2012111632203</v>
      </c>
      <c r="R628" s="32">
        <v>6547.18027232037</v>
      </c>
      <c r="S628" s="32">
        <v>0</v>
      </c>
      <c r="T628" s="32">
        <v>0</v>
      </c>
      <c r="U628" s="32">
        <v>-318.49930689081401</v>
      </c>
      <c r="V628" s="32">
        <v>0</v>
      </c>
      <c r="W628" s="32">
        <v>1.7792848215761801E-2</v>
      </c>
      <c r="X628" s="33">
        <v>27.9654546254922</v>
      </c>
      <c r="AB628" s="28">
        <f t="shared" si="18"/>
        <v>-318.48151404259823</v>
      </c>
    </row>
    <row r="629" spans="8:28" x14ac:dyDescent="0.35">
      <c r="H629">
        <v>622</v>
      </c>
      <c r="I629">
        <f t="shared" si="19"/>
        <v>208</v>
      </c>
      <c r="J629" s="37">
        <v>0</v>
      </c>
      <c r="K629" s="32">
        <v>0.215773101180187</v>
      </c>
      <c r="L629" s="32">
        <v>1.15066850849235</v>
      </c>
      <c r="M629" s="32">
        <v>303.82659449800298</v>
      </c>
      <c r="N629" s="32">
        <v>0</v>
      </c>
      <c r="O629" s="32">
        <v>5.4915981447542896E-3</v>
      </c>
      <c r="P629" s="32">
        <v>26.359671094820602</v>
      </c>
      <c r="Q629" s="32">
        <v>6360.46967211026</v>
      </c>
      <c r="R629" s="32">
        <v>6270.4203487292698</v>
      </c>
      <c r="S629" s="32">
        <v>0</v>
      </c>
      <c r="T629" s="32">
        <v>0</v>
      </c>
      <c r="U629" s="32">
        <v>-305.19852770582003</v>
      </c>
      <c r="V629" s="32">
        <v>0</v>
      </c>
      <c r="W629" s="32">
        <v>1.6929446311269799E-2</v>
      </c>
      <c r="X629" s="33">
        <v>26.359671094820602</v>
      </c>
      <c r="AB629" s="28">
        <f t="shared" si="18"/>
        <v>-305.18159825950875</v>
      </c>
    </row>
    <row r="630" spans="8:28" x14ac:dyDescent="0.35">
      <c r="H630">
        <v>623</v>
      </c>
      <c r="I630">
        <f t="shared" si="19"/>
        <v>208</v>
      </c>
      <c r="J630" s="37">
        <v>0</v>
      </c>
      <c r="K630" s="32">
        <v>0.20337213282106001</v>
      </c>
      <c r="L630" s="32">
        <v>1.08459881311912</v>
      </c>
      <c r="M630" s="32">
        <v>291.16048454687399</v>
      </c>
      <c r="N630" s="32">
        <v>0</v>
      </c>
      <c r="O630" s="32">
        <v>5.1762816049031298E-3</v>
      </c>
      <c r="P630" s="32">
        <v>24.846151703535</v>
      </c>
      <c r="Q630" s="32">
        <v>6091.4494710904601</v>
      </c>
      <c r="R630" s="32">
        <v>6005.2064505460603</v>
      </c>
      <c r="S630" s="32">
        <v>0</v>
      </c>
      <c r="T630" s="32">
        <v>0</v>
      </c>
      <c r="U630" s="32">
        <v>-292.45363177441902</v>
      </c>
      <c r="V630" s="32">
        <v>0</v>
      </c>
      <c r="W630" s="32">
        <v>1.6107979782627201E-2</v>
      </c>
      <c r="X630" s="33">
        <v>24.846151703535</v>
      </c>
      <c r="AB630" s="28">
        <f t="shared" si="18"/>
        <v>-292.43752379463638</v>
      </c>
    </row>
    <row r="631" spans="8:28" x14ac:dyDescent="0.35">
      <c r="H631">
        <v>624</v>
      </c>
      <c r="I631">
        <f t="shared" si="19"/>
        <v>208</v>
      </c>
      <c r="J631" s="37">
        <v>0</v>
      </c>
      <c r="K631" s="32">
        <v>0.190886562468254</v>
      </c>
      <c r="L631" s="32">
        <v>1.01785362312547</v>
      </c>
      <c r="M631" s="32">
        <v>279.021488416897</v>
      </c>
      <c r="N631" s="32">
        <v>0</v>
      </c>
      <c r="O631" s="32">
        <v>4.84848014705403E-3</v>
      </c>
      <c r="P631" s="32">
        <v>23.272704705859301</v>
      </c>
      <c r="Q631" s="32">
        <v>5833.50413318965</v>
      </c>
      <c r="R631" s="32">
        <v>5750.9089931376002</v>
      </c>
      <c r="S631" s="32">
        <v>0</v>
      </c>
      <c r="T631" s="32">
        <v>0</v>
      </c>
      <c r="U631" s="32">
        <v>-280.23507708263799</v>
      </c>
      <c r="V631" s="32">
        <v>0</v>
      </c>
      <c r="W631" s="32">
        <v>1.66046596586675E-2</v>
      </c>
      <c r="X631" s="33">
        <v>23.272704705859301</v>
      </c>
      <c r="AB631" s="28">
        <f t="shared" si="18"/>
        <v>-280.21847242297935</v>
      </c>
    </row>
    <row r="632" spans="8:28" x14ac:dyDescent="0.35">
      <c r="H632">
        <v>625</v>
      </c>
      <c r="I632">
        <f t="shared" si="19"/>
        <v>209</v>
      </c>
      <c r="J632" s="37">
        <v>0</v>
      </c>
      <c r="K632" s="32">
        <v>0.18190457159394399</v>
      </c>
      <c r="L632" s="32">
        <v>0.96760489575648401</v>
      </c>
      <c r="M632" s="32">
        <v>267.40317447159299</v>
      </c>
      <c r="N632" s="32">
        <v>0</v>
      </c>
      <c r="O632" s="32">
        <v>4.6169763178618897E-3</v>
      </c>
      <c r="P632" s="32">
        <v>22.161486325737101</v>
      </c>
      <c r="Q632" s="32">
        <v>5586.6917139882098</v>
      </c>
      <c r="R632" s="32">
        <v>5507.5926352126698</v>
      </c>
      <c r="S632" s="32">
        <v>0</v>
      </c>
      <c r="T632" s="32">
        <v>0</v>
      </c>
      <c r="U632" s="32">
        <v>-268.55730091526198</v>
      </c>
      <c r="V632" s="32">
        <v>0</v>
      </c>
      <c r="W632" s="32">
        <v>4.4131073524932299E-2</v>
      </c>
      <c r="X632" s="33">
        <v>22.161486325737101</v>
      </c>
      <c r="AB632" s="28">
        <f t="shared" si="18"/>
        <v>-268.51316984173707</v>
      </c>
    </row>
    <row r="633" spans="8:28" x14ac:dyDescent="0.35">
      <c r="H633">
        <v>626</v>
      </c>
      <c r="I633">
        <f t="shared" si="19"/>
        <v>209</v>
      </c>
      <c r="J633" s="37">
        <v>0</v>
      </c>
      <c r="K633" s="32">
        <v>0.16984725813877399</v>
      </c>
      <c r="L633" s="32">
        <v>0.91160256510988003</v>
      </c>
      <c r="M633" s="32">
        <v>256.255375383353</v>
      </c>
      <c r="N633" s="32">
        <v>0</v>
      </c>
      <c r="O633" s="32">
        <v>4.3498699788882102E-3</v>
      </c>
      <c r="P633" s="32">
        <v>20.879375898663401</v>
      </c>
      <c r="Q633" s="32">
        <v>5349.9343335858302</v>
      </c>
      <c r="R633" s="32">
        <v>5274.1858248139697</v>
      </c>
      <c r="S633" s="32">
        <v>0</v>
      </c>
      <c r="T633" s="32">
        <v>0</v>
      </c>
      <c r="U633" s="32">
        <v>-257.34117507657999</v>
      </c>
      <c r="V633" s="32">
        <v>0</v>
      </c>
      <c r="W633" s="32">
        <v>1.23083561549519E-2</v>
      </c>
      <c r="X633" s="33">
        <v>20.879375898663401</v>
      </c>
      <c r="AB633" s="28">
        <f t="shared" si="18"/>
        <v>-257.32886672042503</v>
      </c>
    </row>
    <row r="634" spans="8:28" x14ac:dyDescent="0.35">
      <c r="H634">
        <v>627</v>
      </c>
      <c r="I634">
        <f t="shared" si="19"/>
        <v>209</v>
      </c>
      <c r="J634" s="37">
        <v>0</v>
      </c>
      <c r="K634" s="32">
        <v>0.16272550246522499</v>
      </c>
      <c r="L634" s="32">
        <v>0.85879641689912301</v>
      </c>
      <c r="M634" s="32">
        <v>245.57236678433799</v>
      </c>
      <c r="N634" s="32">
        <v>0</v>
      </c>
      <c r="O634" s="32">
        <v>4.0976787069955103E-3</v>
      </c>
      <c r="P634" s="32">
        <v>19.6688577935785</v>
      </c>
      <c r="Q634" s="32">
        <v>5123.0482524602903</v>
      </c>
      <c r="R634" s="32">
        <v>5050.5108866454202</v>
      </c>
      <c r="S634" s="32">
        <v>0</v>
      </c>
      <c r="T634" s="32">
        <v>0</v>
      </c>
      <c r="U634" s="32">
        <v>-246.597986382409</v>
      </c>
      <c r="V634" s="32">
        <v>0</v>
      </c>
      <c r="W634" s="32">
        <v>1.1748746087985601E-2</v>
      </c>
      <c r="X634" s="33">
        <v>19.6688577935785</v>
      </c>
      <c r="AB634" s="28">
        <f t="shared" si="18"/>
        <v>-246.58623763632102</v>
      </c>
    </row>
    <row r="635" spans="8:28" x14ac:dyDescent="0.35">
      <c r="H635">
        <v>628</v>
      </c>
      <c r="I635">
        <f t="shared" si="19"/>
        <v>210</v>
      </c>
      <c r="J635" s="37">
        <v>0</v>
      </c>
      <c r="K635" s="32">
        <v>0.153278163498931</v>
      </c>
      <c r="L635" s="32">
        <v>0.80900785732590597</v>
      </c>
      <c r="M635" s="32">
        <v>235.33476772159</v>
      </c>
      <c r="N635" s="32">
        <v>0</v>
      </c>
      <c r="O635" s="32">
        <v>3.8601190711833998E-3</v>
      </c>
      <c r="P635" s="32">
        <v>18.5285715416803</v>
      </c>
      <c r="Q635" s="32">
        <v>4905.6236491263198</v>
      </c>
      <c r="R635" s="32">
        <v>4836.1638107215304</v>
      </c>
      <c r="S635" s="32">
        <v>0</v>
      </c>
      <c r="T635" s="32">
        <v>0</v>
      </c>
      <c r="U635" s="32">
        <v>-236.30091386148601</v>
      </c>
      <c r="V635" s="32">
        <v>0</v>
      </c>
      <c r="W635" s="32">
        <v>1.11711293616831E-2</v>
      </c>
      <c r="X635" s="33">
        <v>18.5285715416803</v>
      </c>
      <c r="AB635" s="28">
        <f t="shared" si="18"/>
        <v>-236.28974273212432</v>
      </c>
    </row>
    <row r="636" spans="8:28" x14ac:dyDescent="0.35">
      <c r="H636">
        <v>629</v>
      </c>
      <c r="I636">
        <f t="shared" si="19"/>
        <v>210</v>
      </c>
      <c r="J636" s="37">
        <v>0</v>
      </c>
      <c r="K636" s="32">
        <v>0.14438040249207601</v>
      </c>
      <c r="L636" s="32">
        <v>0.76210781822753504</v>
      </c>
      <c r="M636" s="32">
        <v>225.52401472780201</v>
      </c>
      <c r="N636" s="32">
        <v>0</v>
      </c>
      <c r="O636" s="32">
        <v>3.63634142371573E-3</v>
      </c>
      <c r="P636" s="32">
        <v>17.4544388338355</v>
      </c>
      <c r="Q636" s="32">
        <v>4697.2650068559697</v>
      </c>
      <c r="R636" s="32">
        <v>4630.7546496203004</v>
      </c>
      <c r="S636" s="32">
        <v>0</v>
      </c>
      <c r="T636" s="32">
        <v>0</v>
      </c>
      <c r="U636" s="32">
        <v>-226.43413928994499</v>
      </c>
      <c r="V636" s="32">
        <v>0</v>
      </c>
      <c r="W636" s="32">
        <v>1.06219143528211E-2</v>
      </c>
      <c r="X636" s="33">
        <v>17.4544388338355</v>
      </c>
      <c r="AB636" s="28">
        <f t="shared" si="18"/>
        <v>-226.42351737559218</v>
      </c>
    </row>
    <row r="637" spans="8:28" x14ac:dyDescent="0.35">
      <c r="H637">
        <v>630</v>
      </c>
      <c r="I637">
        <f t="shared" si="19"/>
        <v>210</v>
      </c>
      <c r="J637" s="37">
        <v>0</v>
      </c>
      <c r="K637" s="32">
        <v>0.136000722066416</v>
      </c>
      <c r="L637" s="32">
        <v>0.71792855974650704</v>
      </c>
      <c r="M637" s="32">
        <v>216.12230776385201</v>
      </c>
      <c r="N637" s="32">
        <v>0</v>
      </c>
      <c r="O637" s="32">
        <v>3.4255453978079601E-3</v>
      </c>
      <c r="P637" s="32">
        <v>16.442617909478201</v>
      </c>
      <c r="Q637" s="32">
        <v>4497.5933586419696</v>
      </c>
      <c r="R637" s="32">
        <v>4433.9097735401001</v>
      </c>
      <c r="S637" s="32">
        <v>0</v>
      </c>
      <c r="T637" s="32">
        <v>0</v>
      </c>
      <c r="U637" s="32">
        <v>-216.979662591063</v>
      </c>
      <c r="V637" s="32">
        <v>0</v>
      </c>
      <c r="W637" s="32">
        <v>1.0099713630308199E-2</v>
      </c>
      <c r="X637" s="33">
        <v>16.442617909478201</v>
      </c>
      <c r="AB637" s="28">
        <f t="shared" si="18"/>
        <v>-216.96956287743271</v>
      </c>
    </row>
    <row r="638" spans="8:28" x14ac:dyDescent="0.35">
      <c r="H638">
        <v>631</v>
      </c>
      <c r="I638">
        <f t="shared" si="19"/>
        <v>211</v>
      </c>
      <c r="J638" s="37">
        <v>0</v>
      </c>
      <c r="K638" s="32">
        <v>0.12810888633161499</v>
      </c>
      <c r="L638" s="32">
        <v>0.67631208477476701</v>
      </c>
      <c r="M638" s="32">
        <v>207.11258925561799</v>
      </c>
      <c r="N638" s="32">
        <v>0</v>
      </c>
      <c r="O638" s="32">
        <v>3.2269771622691701E-3</v>
      </c>
      <c r="P638" s="32">
        <v>15.489490378892</v>
      </c>
      <c r="Q638" s="32">
        <v>4306.2455941600301</v>
      </c>
      <c r="R638" s="32">
        <v>4245.2711869348896</v>
      </c>
      <c r="S638" s="32">
        <v>0</v>
      </c>
      <c r="T638" s="32">
        <v>0</v>
      </c>
      <c r="U638" s="32">
        <v>-207.92023720388701</v>
      </c>
      <c r="V638" s="32">
        <v>0</v>
      </c>
      <c r="W638" s="32">
        <v>9.6031982137072605E-3</v>
      </c>
      <c r="X638" s="33">
        <v>15.489490378892</v>
      </c>
      <c r="AB638" s="28">
        <f t="shared" si="18"/>
        <v>-207.9106340056733</v>
      </c>
    </row>
    <row r="639" spans="8:28" x14ac:dyDescent="0.35">
      <c r="H639">
        <v>632</v>
      </c>
      <c r="I639">
        <f t="shared" si="19"/>
        <v>211</v>
      </c>
      <c r="J639" s="37">
        <v>0</v>
      </c>
      <c r="K639" s="32">
        <v>0.120677397813634</v>
      </c>
      <c r="L639" s="32">
        <v>0.63710955678635905</v>
      </c>
      <c r="M639" s="32">
        <v>198.47851310816</v>
      </c>
      <c r="N639" s="32">
        <v>0</v>
      </c>
      <c r="O639" s="32">
        <v>3.0399265173743101E-3</v>
      </c>
      <c r="P639" s="32">
        <v>14.5916472833967</v>
      </c>
      <c r="Q639" s="32">
        <v>4122.8737943025899</v>
      </c>
      <c r="R639" s="32">
        <v>4064.4958723177601</v>
      </c>
      <c r="S639" s="32">
        <v>0</v>
      </c>
      <c r="T639" s="32">
        <v>0</v>
      </c>
      <c r="U639" s="32">
        <v>-199.239339989277</v>
      </c>
      <c r="V639" s="32">
        <v>0</v>
      </c>
      <c r="W639" s="32">
        <v>9.1311098381473693E-3</v>
      </c>
      <c r="X639" s="33">
        <v>14.5916472833967</v>
      </c>
      <c r="AB639" s="28">
        <f t="shared" si="18"/>
        <v>-199.23020887943886</v>
      </c>
    </row>
    <row r="640" spans="8:28" x14ac:dyDescent="0.35">
      <c r="H640">
        <v>633</v>
      </c>
      <c r="I640">
        <f t="shared" si="19"/>
        <v>211</v>
      </c>
      <c r="J640" s="37">
        <v>0</v>
      </c>
      <c r="K640" s="32">
        <v>0.113678490629135</v>
      </c>
      <c r="L640" s="32">
        <v>0.600180801759577</v>
      </c>
      <c r="M640" s="32">
        <v>190.204415032546</v>
      </c>
      <c r="N640" s="32">
        <v>0</v>
      </c>
      <c r="O640" s="32">
        <v>2.86372474283804E-3</v>
      </c>
      <c r="P640" s="32">
        <v>13.745878765622599</v>
      </c>
      <c r="Q640" s="32">
        <v>3947.1445964752802</v>
      </c>
      <c r="R640" s="32">
        <v>3891.25516444082</v>
      </c>
      <c r="S640" s="32">
        <v>0</v>
      </c>
      <c r="T640" s="32">
        <v>0</v>
      </c>
      <c r="U640" s="32">
        <v>-190.92113804967701</v>
      </c>
      <c r="V640" s="32">
        <v>0</v>
      </c>
      <c r="W640" s="32">
        <v>8.6822328335634906E-3</v>
      </c>
      <c r="X640" s="33">
        <v>13.745878765622599</v>
      </c>
      <c r="AB640" s="28">
        <f t="shared" si="18"/>
        <v>-190.91245581684345</v>
      </c>
    </row>
    <row r="641" spans="8:28" x14ac:dyDescent="0.35">
      <c r="H641">
        <v>634</v>
      </c>
      <c r="I641">
        <f t="shared" si="19"/>
        <v>212</v>
      </c>
      <c r="J641" s="37">
        <v>0</v>
      </c>
      <c r="K641" s="32">
        <v>0.107086777251037</v>
      </c>
      <c r="L641" s="32">
        <v>0.56539381514880305</v>
      </c>
      <c r="M641" s="32">
        <v>182.27528410208399</v>
      </c>
      <c r="N641" s="32">
        <v>0</v>
      </c>
      <c r="O641" s="32">
        <v>2.6977420199440398E-3</v>
      </c>
      <c r="P641" s="32">
        <v>12.9491616957314</v>
      </c>
      <c r="Q641" s="32">
        <v>3778.7385838704299</v>
      </c>
      <c r="R641" s="32">
        <v>3725.23414808196</v>
      </c>
      <c r="S641" s="32">
        <v>0</v>
      </c>
      <c r="T641" s="32">
        <v>0</v>
      </c>
      <c r="U641" s="32">
        <v>-182.95046243650401</v>
      </c>
      <c r="V641" s="32">
        <v>0</v>
      </c>
      <c r="W641" s="32">
        <v>8.2554328274777305E-3</v>
      </c>
      <c r="X641" s="33">
        <v>12.9491616957314</v>
      </c>
      <c r="AB641" s="28">
        <f t="shared" si="18"/>
        <v>-182.94220700367654</v>
      </c>
    </row>
    <row r="642" spans="8:28" x14ac:dyDescent="0.35">
      <c r="H642">
        <v>635</v>
      </c>
      <c r="I642">
        <f t="shared" si="19"/>
        <v>212</v>
      </c>
      <c r="J642" s="37">
        <v>0</v>
      </c>
      <c r="K642" s="32">
        <v>0.10087796680056001</v>
      </c>
      <c r="L642" s="32">
        <v>0.53262427717025496</v>
      </c>
      <c r="M642" s="32">
        <v>174.67673548809799</v>
      </c>
      <c r="N642" s="32">
        <v>0</v>
      </c>
      <c r="O642" s="32">
        <v>2.5413852447372502E-3</v>
      </c>
      <c r="P642" s="32">
        <v>12.198649174738801</v>
      </c>
      <c r="Q642" s="32">
        <v>3617.3497015542898</v>
      </c>
      <c r="R642" s="32">
        <v>3566.1310822905298</v>
      </c>
      <c r="S642" s="32">
        <v>0</v>
      </c>
      <c r="T642" s="32">
        <v>0</v>
      </c>
      <c r="U642" s="32">
        <v>-175.312779117313</v>
      </c>
      <c r="V642" s="32">
        <v>0</v>
      </c>
      <c r="W642" s="32">
        <v>7.8496122419638107E-3</v>
      </c>
      <c r="X642" s="33">
        <v>12.198649174738801</v>
      </c>
      <c r="AB642" s="28">
        <f t="shared" si="18"/>
        <v>-175.30492950507104</v>
      </c>
    </row>
    <row r="643" spans="8:28" x14ac:dyDescent="0.35">
      <c r="H643">
        <v>636</v>
      </c>
      <c r="I643">
        <f t="shared" si="19"/>
        <v>212</v>
      </c>
      <c r="J643" s="37">
        <v>0</v>
      </c>
      <c r="K643" s="32">
        <v>9.4638911419633903E-2</v>
      </c>
      <c r="L643" s="32">
        <v>0.49958046389768801</v>
      </c>
      <c r="M643" s="32">
        <v>167.39448044815799</v>
      </c>
      <c r="N643" s="32">
        <v>0</v>
      </c>
      <c r="O643" s="32">
        <v>2.3791635698701798E-3</v>
      </c>
      <c r="P643" s="32">
        <v>11.4199851353769</v>
      </c>
      <c r="Q643" s="32">
        <v>3462.6130215491598</v>
      </c>
      <c r="R643" s="32">
        <v>3413.58517328786</v>
      </c>
      <c r="S643" s="32">
        <v>0</v>
      </c>
      <c r="T643" s="32">
        <v>0</v>
      </c>
      <c r="U643" s="32">
        <v>-167.991078987045</v>
      </c>
      <c r="V643" s="32">
        <v>0</v>
      </c>
      <c r="W643" s="32">
        <v>8.0710626552692403E-3</v>
      </c>
      <c r="X643" s="33">
        <v>11.4199851353769</v>
      </c>
      <c r="AB643" s="28">
        <f t="shared" si="18"/>
        <v>-167.98300792438974</v>
      </c>
    </row>
    <row r="644" spans="8:28" x14ac:dyDescent="0.35">
      <c r="H644">
        <v>637</v>
      </c>
      <c r="I644">
        <f t="shared" si="19"/>
        <v>213</v>
      </c>
      <c r="J644" s="37">
        <v>0</v>
      </c>
      <c r="K644" s="32">
        <v>9.0120513200401903E-2</v>
      </c>
      <c r="L644" s="32">
        <v>0.47453286523244198</v>
      </c>
      <c r="M644" s="32">
        <v>160.423736896962</v>
      </c>
      <c r="N644" s="32">
        <v>0</v>
      </c>
      <c r="O644" s="32">
        <v>2.2636676680666701E-3</v>
      </c>
      <c r="P644" s="32">
        <v>10.86560480672</v>
      </c>
      <c r="Q644" s="32">
        <v>3316.2644396413498</v>
      </c>
      <c r="R644" s="32">
        <v>3269.3062499161601</v>
      </c>
      <c r="S644" s="32">
        <v>0</v>
      </c>
      <c r="T644" s="32">
        <v>0</v>
      </c>
      <c r="U644" s="32">
        <v>-160.99065394306299</v>
      </c>
      <c r="V644" s="32">
        <v>0</v>
      </c>
      <c r="W644" s="32">
        <v>2.1322653738141399E-2</v>
      </c>
      <c r="X644" s="33">
        <v>10.86560480672</v>
      </c>
      <c r="AB644" s="28">
        <f t="shared" si="18"/>
        <v>-160.96933128932486</v>
      </c>
    </row>
    <row r="645" spans="8:28" x14ac:dyDescent="0.35">
      <c r="H645">
        <v>638</v>
      </c>
      <c r="I645">
        <f t="shared" si="19"/>
        <v>213</v>
      </c>
      <c r="J645" s="37">
        <v>0</v>
      </c>
      <c r="K645" s="32">
        <v>8.4106339222174406E-2</v>
      </c>
      <c r="L645" s="32">
        <v>0.44678272235294603</v>
      </c>
      <c r="M645" s="32">
        <v>153.736039200562</v>
      </c>
      <c r="N645" s="32">
        <v>0</v>
      </c>
      <c r="O645" s="32">
        <v>2.1313457725005199E-3</v>
      </c>
      <c r="P645" s="32">
        <v>10.230459708002501</v>
      </c>
      <c r="Q645" s="32">
        <v>3175.9035247495899</v>
      </c>
      <c r="R645" s="32">
        <v>3130.9288418565502</v>
      </c>
      <c r="S645" s="32">
        <v>0</v>
      </c>
      <c r="T645" s="32">
        <v>0</v>
      </c>
      <c r="U645" s="32">
        <v>-154.26905960791001</v>
      </c>
      <c r="V645" s="32">
        <v>0</v>
      </c>
      <c r="W645" s="32">
        <v>5.9915200843172096E-3</v>
      </c>
      <c r="X645" s="33">
        <v>10.230459708002501</v>
      </c>
      <c r="AB645" s="28">
        <f t="shared" si="18"/>
        <v>-154.2630680878257</v>
      </c>
    </row>
    <row r="646" spans="8:28" x14ac:dyDescent="0.35">
      <c r="H646">
        <v>639</v>
      </c>
      <c r="I646">
        <f t="shared" si="19"/>
        <v>213</v>
      </c>
      <c r="J646" s="37">
        <v>0</v>
      </c>
      <c r="K646" s="32">
        <v>8.0497430364236205E-2</v>
      </c>
      <c r="L646" s="32">
        <v>0.420634076843108</v>
      </c>
      <c r="M646" s="32">
        <v>147.32716408058499</v>
      </c>
      <c r="N646" s="32">
        <v>0</v>
      </c>
      <c r="O646" s="32">
        <v>2.0064989729022698E-3</v>
      </c>
      <c r="P646" s="32">
        <v>9.6311950699309108</v>
      </c>
      <c r="Q646" s="32">
        <v>3041.3939878619399</v>
      </c>
      <c r="R646" s="32">
        <v>2998.3202509062999</v>
      </c>
      <c r="S646" s="32">
        <v>0</v>
      </c>
      <c r="T646" s="32">
        <v>0</v>
      </c>
      <c r="U646" s="32">
        <v>-147.83030208676601</v>
      </c>
      <c r="V646" s="32">
        <v>0</v>
      </c>
      <c r="W646" s="32">
        <v>5.71473340898107E-3</v>
      </c>
      <c r="X646" s="33">
        <v>9.6311950699309108</v>
      </c>
      <c r="AB646" s="28">
        <f t="shared" si="18"/>
        <v>-147.82458735335703</v>
      </c>
    </row>
    <row r="647" spans="8:28" x14ac:dyDescent="0.35">
      <c r="H647">
        <v>640</v>
      </c>
      <c r="I647">
        <f t="shared" si="19"/>
        <v>214</v>
      </c>
      <c r="J647" s="37">
        <v>0</v>
      </c>
      <c r="K647" s="32">
        <v>7.5779191972178001E-2</v>
      </c>
      <c r="L647" s="32">
        <v>0.39599557188433199</v>
      </c>
      <c r="M647" s="32">
        <v>141.185485394892</v>
      </c>
      <c r="N647" s="32">
        <v>0</v>
      </c>
      <c r="O647" s="32">
        <v>1.88896989419674E-3</v>
      </c>
      <c r="P647" s="32">
        <v>9.0670554921443696</v>
      </c>
      <c r="Q647" s="32">
        <v>2912.4926803749399</v>
      </c>
      <c r="R647" s="32">
        <v>2871.2407696240198</v>
      </c>
      <c r="S647" s="32">
        <v>0</v>
      </c>
      <c r="T647" s="32">
        <v>0</v>
      </c>
      <c r="U647" s="32">
        <v>-141.65914912864301</v>
      </c>
      <c r="V647" s="32">
        <v>0</v>
      </c>
      <c r="W647" s="32">
        <v>5.42977475042243E-3</v>
      </c>
      <c r="X647" s="33">
        <v>9.0670554921443696</v>
      </c>
      <c r="AB647" s="28">
        <f t="shared" si="18"/>
        <v>-141.6537193538926</v>
      </c>
    </row>
    <row r="648" spans="8:28" x14ac:dyDescent="0.35">
      <c r="H648">
        <v>641</v>
      </c>
      <c r="I648">
        <f t="shared" si="19"/>
        <v>214</v>
      </c>
      <c r="J648" s="37">
        <v>0</v>
      </c>
      <c r="K648" s="32">
        <v>7.1337941988943596E-2</v>
      </c>
      <c r="L648" s="32">
        <v>0.37280116860497697</v>
      </c>
      <c r="M648" s="32">
        <v>135.29986681649601</v>
      </c>
      <c r="N648" s="32">
        <v>0</v>
      </c>
      <c r="O648" s="32">
        <v>1.77832929913763E-3</v>
      </c>
      <c r="P648" s="32">
        <v>8.5359806358606303</v>
      </c>
      <c r="Q648" s="32">
        <v>2788.9652504829801</v>
      </c>
      <c r="R648" s="32">
        <v>2749.4593439556902</v>
      </c>
      <c r="S648" s="32">
        <v>0</v>
      </c>
      <c r="T648" s="32">
        <v>0</v>
      </c>
      <c r="U648" s="32">
        <v>-135.74578425638899</v>
      </c>
      <c r="V648" s="32">
        <v>0</v>
      </c>
      <c r="W648" s="32">
        <v>5.1590246756077597E-3</v>
      </c>
      <c r="X648" s="33">
        <v>8.5359806358606303</v>
      </c>
      <c r="AB648" s="28">
        <f t="shared" si="18"/>
        <v>-135.74062523171338</v>
      </c>
    </row>
    <row r="649" spans="8:28" x14ac:dyDescent="0.35">
      <c r="H649">
        <v>642</v>
      </c>
      <c r="I649">
        <f t="shared" si="19"/>
        <v>214</v>
      </c>
      <c r="J649" s="37">
        <v>0</v>
      </c>
      <c r="K649" s="32">
        <v>6.7157895596805198E-2</v>
      </c>
      <c r="L649" s="32">
        <v>0.35096615107989598</v>
      </c>
      <c r="M649" s="32">
        <v>129.659630876108</v>
      </c>
      <c r="N649" s="32">
        <v>0</v>
      </c>
      <c r="O649" s="32">
        <v>1.67417304828689E-3</v>
      </c>
      <c r="P649" s="32">
        <v>8.0360306317770895</v>
      </c>
      <c r="Q649" s="32">
        <v>2670.5871475911799</v>
      </c>
      <c r="R649" s="32">
        <v>2632.7545836242102</v>
      </c>
      <c r="S649" s="32">
        <v>0</v>
      </c>
      <c r="T649" s="32">
        <v>0</v>
      </c>
      <c r="U649" s="32">
        <v>-130.07942909583301</v>
      </c>
      <c r="V649" s="32">
        <v>0</v>
      </c>
      <c r="W649" s="32">
        <v>4.9017833531628599E-3</v>
      </c>
      <c r="X649" s="33">
        <v>8.0360306317770895</v>
      </c>
      <c r="AB649" s="28">
        <f t="shared" si="18"/>
        <v>-130.07452731247983</v>
      </c>
    </row>
    <row r="650" spans="8:28" x14ac:dyDescent="0.35">
      <c r="H650">
        <v>643</v>
      </c>
      <c r="I650">
        <f t="shared" si="19"/>
        <v>215</v>
      </c>
      <c r="J650" s="37">
        <v>0</v>
      </c>
      <c r="K650" s="32">
        <v>6.32239851975058E-2</v>
      </c>
      <c r="L650" s="32">
        <v>0.33041076093281901</v>
      </c>
      <c r="M650" s="32">
        <v>124.25454544124599</v>
      </c>
      <c r="N650" s="32">
        <v>0</v>
      </c>
      <c r="O650" s="32">
        <v>1.5761206742662399E-3</v>
      </c>
      <c r="P650" s="32">
        <v>7.5653792364779697</v>
      </c>
      <c r="Q650" s="32">
        <v>2557.1432120218701</v>
      </c>
      <c r="R650" s="32">
        <v>2520.9143575634898</v>
      </c>
      <c r="S650" s="32">
        <v>0</v>
      </c>
      <c r="T650" s="32">
        <v>0</v>
      </c>
      <c r="U650" s="32">
        <v>-124.64975630805</v>
      </c>
      <c r="V650" s="32">
        <v>0</v>
      </c>
      <c r="W650" s="32">
        <v>4.6573803919775798E-3</v>
      </c>
      <c r="X650" s="33">
        <v>7.5653792364779697</v>
      </c>
      <c r="AB650" s="28">
        <f t="shared" ref="AB650:AB713" si="20">U650+W650</f>
        <v>-124.64509892765803</v>
      </c>
    </row>
    <row r="651" spans="8:28" x14ac:dyDescent="0.35">
      <c r="H651">
        <v>644</v>
      </c>
      <c r="I651">
        <f t="shared" si="19"/>
        <v>215</v>
      </c>
      <c r="J651" s="37">
        <v>0</v>
      </c>
      <c r="K651" s="32">
        <v>5.9522344177880701E-2</v>
      </c>
      <c r="L651" s="32">
        <v>0.31105990254604099</v>
      </c>
      <c r="M651" s="32">
        <v>119.07480513429</v>
      </c>
      <c r="N651" s="32">
        <v>0</v>
      </c>
      <c r="O651" s="32">
        <v>1.4838139312823701E-3</v>
      </c>
      <c r="P651" s="32">
        <v>7.1223068701553904</v>
      </c>
      <c r="Q651" s="32">
        <v>2448.4272814164001</v>
      </c>
      <c r="R651" s="32">
        <v>2413.7354058092201</v>
      </c>
      <c r="S651" s="32">
        <v>0</v>
      </c>
      <c r="T651" s="32">
        <v>0</v>
      </c>
      <c r="U651" s="32">
        <v>-119.446871194945</v>
      </c>
      <c r="V651" s="32">
        <v>0</v>
      </c>
      <c r="W651" s="32">
        <v>4.4251741339029803E-3</v>
      </c>
      <c r="X651" s="33">
        <v>7.1223068701553904</v>
      </c>
      <c r="AB651" s="28">
        <f t="shared" si="20"/>
        <v>-119.4424460208111</v>
      </c>
    </row>
    <row r="652" spans="8:28" x14ac:dyDescent="0.35">
      <c r="H652">
        <v>645</v>
      </c>
      <c r="I652">
        <f t="shared" ref="I652:I715" si="21">I649+1</f>
        <v>215</v>
      </c>
      <c r="J652" s="37">
        <v>0</v>
      </c>
      <c r="K652" s="32">
        <v>5.6038124903212402E-2</v>
      </c>
      <c r="L652" s="32">
        <v>0.29284291434334198</v>
      </c>
      <c r="M652" s="32">
        <v>114.111013547748</v>
      </c>
      <c r="N652" s="32">
        <v>0</v>
      </c>
      <c r="O652" s="32">
        <v>1.3969158560689101E-3</v>
      </c>
      <c r="P652" s="32">
        <v>6.7051961091307701</v>
      </c>
      <c r="Q652" s="32">
        <v>2344.2418157049201</v>
      </c>
      <c r="R652" s="32">
        <v>2311.02296972881</v>
      </c>
      <c r="S652" s="32">
        <v>0</v>
      </c>
      <c r="T652" s="32">
        <v>0</v>
      </c>
      <c r="U652" s="32">
        <v>-114.461291502851</v>
      </c>
      <c r="V652" s="32">
        <v>0</v>
      </c>
      <c r="W652" s="32">
        <v>4.2045466597805002E-3</v>
      </c>
      <c r="X652" s="33">
        <v>6.7051961091307701</v>
      </c>
      <c r="AB652" s="28">
        <f t="shared" si="20"/>
        <v>-114.45708695619122</v>
      </c>
    </row>
    <row r="653" spans="8:28" x14ac:dyDescent="0.35">
      <c r="H653">
        <v>646</v>
      </c>
      <c r="I653">
        <f t="shared" si="21"/>
        <v>216</v>
      </c>
      <c r="J653" s="37">
        <v>0</v>
      </c>
      <c r="K653" s="32">
        <v>5.2757938424854198E-2</v>
      </c>
      <c r="L653" s="32">
        <v>0.27569331623913601</v>
      </c>
      <c r="M653" s="32">
        <v>109.354166185026</v>
      </c>
      <c r="N653" s="32">
        <v>0</v>
      </c>
      <c r="O653" s="32">
        <v>1.3151093856854099E-3</v>
      </c>
      <c r="P653" s="32">
        <v>6.3125250512899598</v>
      </c>
      <c r="Q653" s="32">
        <v>2244.39753539085</v>
      </c>
      <c r="R653" s="32">
        <v>2212.5904353467999</v>
      </c>
      <c r="S653" s="32">
        <v>0</v>
      </c>
      <c r="T653" s="32">
        <v>0</v>
      </c>
      <c r="U653" s="32">
        <v>-109.683932549076</v>
      </c>
      <c r="V653" s="32">
        <v>0</v>
      </c>
      <c r="W653" s="32">
        <v>3.9949141635945602E-3</v>
      </c>
      <c r="X653" s="33">
        <v>6.3125250512899598</v>
      </c>
      <c r="AB653" s="28">
        <f t="shared" si="20"/>
        <v>-109.67993763491241</v>
      </c>
    </row>
    <row r="654" spans="8:28" x14ac:dyDescent="0.35">
      <c r="H654">
        <v>647</v>
      </c>
      <c r="I654">
        <f t="shared" si="21"/>
        <v>216</v>
      </c>
      <c r="J654" s="37">
        <v>0</v>
      </c>
      <c r="K654" s="32">
        <v>4.9670249877198099E-2</v>
      </c>
      <c r="L654" s="32">
        <v>0.25954852738689899</v>
      </c>
      <c r="M654" s="32">
        <v>104.795634093497</v>
      </c>
      <c r="N654" s="32">
        <v>0</v>
      </c>
      <c r="O654" s="32">
        <v>1.2380959672174301E-3</v>
      </c>
      <c r="P654" s="32">
        <v>5.9428606426436499</v>
      </c>
      <c r="Q654" s="32">
        <v>2148.7159851563201</v>
      </c>
      <c r="R654" s="32">
        <v>2118.2616025014299</v>
      </c>
      <c r="S654" s="32">
        <v>0</v>
      </c>
      <c r="T654" s="32">
        <v>0</v>
      </c>
      <c r="U654" s="32">
        <v>-105.106090966728</v>
      </c>
      <c r="V654" s="32">
        <v>0</v>
      </c>
      <c r="W654" s="32">
        <v>3.7957367838792901E-3</v>
      </c>
      <c r="X654" s="33">
        <v>5.9428606426436499</v>
      </c>
      <c r="AB654" s="28">
        <f t="shared" si="20"/>
        <v>-105.10229522994412</v>
      </c>
    </row>
    <row r="655" spans="8:28" x14ac:dyDescent="0.35">
      <c r="H655">
        <v>648</v>
      </c>
      <c r="I655">
        <f t="shared" si="21"/>
        <v>216</v>
      </c>
      <c r="J655" s="37">
        <v>0</v>
      </c>
      <c r="K655" s="32">
        <v>4.6573392133858402E-2</v>
      </c>
      <c r="L655" s="32">
        <v>0.24330028885541199</v>
      </c>
      <c r="M655" s="32">
        <v>100.42689088190799</v>
      </c>
      <c r="N655" s="32">
        <v>0</v>
      </c>
      <c r="O655" s="32">
        <v>1.1560076534958899E-3</v>
      </c>
      <c r="P655" s="32">
        <v>5.54883673678028</v>
      </c>
      <c r="Q655" s="32">
        <v>2057.0318236254002</v>
      </c>
      <c r="R655" s="32">
        <v>2027.8733587480299</v>
      </c>
      <c r="S655" s="32">
        <v>0</v>
      </c>
      <c r="T655" s="32">
        <v>0</v>
      </c>
      <c r="U655" s="32">
        <v>-100.717920570551</v>
      </c>
      <c r="V655" s="32">
        <v>0</v>
      </c>
      <c r="W655" s="32">
        <v>3.8924775934683999E-3</v>
      </c>
      <c r="X655" s="33">
        <v>5.5611441644103001</v>
      </c>
      <c r="AB655" s="28">
        <f t="shared" si="20"/>
        <v>-100.71402809295753</v>
      </c>
    </row>
    <row r="656" spans="8:28" x14ac:dyDescent="0.35">
      <c r="H656">
        <v>649</v>
      </c>
      <c r="I656">
        <f t="shared" si="21"/>
        <v>217</v>
      </c>
      <c r="J656" s="37">
        <v>0</v>
      </c>
      <c r="K656" s="32">
        <v>4.41169967944606E-2</v>
      </c>
      <c r="L656" s="32">
        <v>0.230474897502946</v>
      </c>
      <c r="M656" s="32">
        <v>95.139462253401803</v>
      </c>
      <c r="N656" s="32">
        <v>0</v>
      </c>
      <c r="O656" s="32">
        <v>1.0992735639963199E-3</v>
      </c>
      <c r="P656" s="32">
        <v>5.2765131071823301</v>
      </c>
      <c r="Q656" s="32">
        <v>1968.0878686375399</v>
      </c>
      <c r="R656" s="32">
        <v>1940.1913380229</v>
      </c>
      <c r="S656" s="32">
        <v>0</v>
      </c>
      <c r="T656" s="32">
        <v>0</v>
      </c>
      <c r="U656" s="32">
        <v>-95.415153421263199</v>
      </c>
      <c r="V656" s="32">
        <v>0</v>
      </c>
      <c r="W656" s="32">
        <v>1.0177876305314601E-2</v>
      </c>
      <c r="X656" s="33">
        <v>5.2765131071823301</v>
      </c>
      <c r="AB656" s="28">
        <f t="shared" si="20"/>
        <v>-95.404975544957878</v>
      </c>
    </row>
    <row r="657" spans="8:28" x14ac:dyDescent="0.35">
      <c r="H657">
        <v>650</v>
      </c>
      <c r="I657">
        <f t="shared" si="21"/>
        <v>217</v>
      </c>
      <c r="J657" s="37">
        <v>0</v>
      </c>
      <c r="K657" s="32">
        <v>4.11578791520383E-2</v>
      </c>
      <c r="L657" s="32">
        <v>0.21692016741765599</v>
      </c>
      <c r="M657" s="32">
        <v>91.173480704802202</v>
      </c>
      <c r="N657" s="32">
        <v>0</v>
      </c>
      <c r="O657" s="32">
        <v>1.03464994728855E-3</v>
      </c>
      <c r="P657" s="32">
        <v>4.9663197469850404</v>
      </c>
      <c r="Q657" s="32">
        <v>1883.91121506798</v>
      </c>
      <c r="R657" s="32">
        <v>1857.2050465085899</v>
      </c>
      <c r="S657" s="32">
        <v>0</v>
      </c>
      <c r="T657" s="32">
        <v>0</v>
      </c>
      <c r="U657" s="32">
        <v>-91.432593401319096</v>
      </c>
      <c r="V657" s="32">
        <v>0</v>
      </c>
      <c r="W657" s="32">
        <v>2.8730396277191002E-3</v>
      </c>
      <c r="X657" s="33">
        <v>4.9663197469850404</v>
      </c>
      <c r="AB657" s="28">
        <f t="shared" si="20"/>
        <v>-91.429720361691381</v>
      </c>
    </row>
    <row r="658" spans="8:28" x14ac:dyDescent="0.35">
      <c r="H658">
        <v>651</v>
      </c>
      <c r="I658">
        <f t="shared" si="21"/>
        <v>217</v>
      </c>
      <c r="J658" s="37">
        <v>0</v>
      </c>
      <c r="K658" s="32">
        <v>3.9358748473373298E-2</v>
      </c>
      <c r="L658" s="32">
        <v>0.204152799335268</v>
      </c>
      <c r="M658" s="32">
        <v>87.372839650186407</v>
      </c>
      <c r="N658" s="32">
        <v>0</v>
      </c>
      <c r="O658" s="32">
        <v>9.7370202735637304E-4</v>
      </c>
      <c r="P658" s="32">
        <v>4.6737697313105899</v>
      </c>
      <c r="Q658" s="32">
        <v>1803.2393764396199</v>
      </c>
      <c r="R658" s="32">
        <v>1777.6740686008</v>
      </c>
      <c r="S658" s="32">
        <v>0</v>
      </c>
      <c r="T658" s="32">
        <v>0</v>
      </c>
      <c r="U658" s="32">
        <v>-87.617324900022396</v>
      </c>
      <c r="V658" s="32">
        <v>0</v>
      </c>
      <c r="W658" s="32">
        <v>2.7390068809358399E-3</v>
      </c>
      <c r="X658" s="33">
        <v>4.6737697313105899</v>
      </c>
      <c r="AB658" s="28">
        <f t="shared" si="20"/>
        <v>-87.614585893141466</v>
      </c>
    </row>
    <row r="659" spans="8:28" x14ac:dyDescent="0.35">
      <c r="H659">
        <v>652</v>
      </c>
      <c r="I659">
        <f t="shared" si="21"/>
        <v>218</v>
      </c>
      <c r="J659" s="37">
        <v>0</v>
      </c>
      <c r="K659" s="32">
        <v>3.7033850886288397E-2</v>
      </c>
      <c r="L659" s="32">
        <v>0.192127278838361</v>
      </c>
      <c r="M659" s="32">
        <v>83.730645226264599</v>
      </c>
      <c r="N659" s="32">
        <v>0</v>
      </c>
      <c r="O659" s="32">
        <v>9.1634744731556304E-4</v>
      </c>
      <c r="P659" s="32">
        <v>4.3984677471147</v>
      </c>
      <c r="Q659" s="32">
        <v>1725.9265969115399</v>
      </c>
      <c r="R659" s="32">
        <v>1701.4547118669</v>
      </c>
      <c r="S659" s="32">
        <v>0</v>
      </c>
      <c r="T659" s="32">
        <v>0</v>
      </c>
      <c r="U659" s="32">
        <v>-83.960722703436602</v>
      </c>
      <c r="V659" s="32">
        <v>0</v>
      </c>
      <c r="W659" s="32">
        <v>2.60120727666803E-3</v>
      </c>
      <c r="X659" s="33">
        <v>4.3984677471147</v>
      </c>
      <c r="AB659" s="28">
        <f t="shared" si="20"/>
        <v>-83.958121496159933</v>
      </c>
    </row>
    <row r="660" spans="8:28" x14ac:dyDescent="0.35">
      <c r="H660">
        <v>653</v>
      </c>
      <c r="I660">
        <f t="shared" si="21"/>
        <v>218</v>
      </c>
      <c r="J660" s="37">
        <v>0</v>
      </c>
      <c r="K660" s="32">
        <v>3.4846602725992201E-2</v>
      </c>
      <c r="L660" s="32">
        <v>0.18081072000425999</v>
      </c>
      <c r="M660" s="32">
        <v>80.240293588370605</v>
      </c>
      <c r="N660" s="32">
        <v>0</v>
      </c>
      <c r="O660" s="32">
        <v>8.6237412716285897E-4</v>
      </c>
      <c r="P660" s="32">
        <v>4.1393958103817203</v>
      </c>
      <c r="Q660" s="32">
        <v>1651.83255582026</v>
      </c>
      <c r="R660" s="32">
        <v>1628.4086330596999</v>
      </c>
      <c r="S660" s="32">
        <v>0</v>
      </c>
      <c r="T660" s="32">
        <v>0</v>
      </c>
      <c r="U660" s="32">
        <v>-80.456813285228094</v>
      </c>
      <c r="V660" s="32">
        <v>0</v>
      </c>
      <c r="W660" s="32">
        <v>2.4703422444807398E-3</v>
      </c>
      <c r="X660" s="33">
        <v>4.1393958103817203</v>
      </c>
      <c r="AB660" s="28">
        <f t="shared" si="20"/>
        <v>-80.454342942983615</v>
      </c>
    </row>
    <row r="661" spans="8:28" x14ac:dyDescent="0.35">
      <c r="H661">
        <v>654</v>
      </c>
      <c r="I661">
        <f t="shared" si="21"/>
        <v>218</v>
      </c>
      <c r="J661" s="37">
        <v>0</v>
      </c>
      <c r="K661" s="32">
        <v>3.2788834238122698E-2</v>
      </c>
      <c r="L661" s="32">
        <v>0.170161282015867</v>
      </c>
      <c r="M661" s="32">
        <v>76.8954535018201</v>
      </c>
      <c r="N661" s="32">
        <v>0</v>
      </c>
      <c r="O661" s="32">
        <v>8.1158251965319497E-4</v>
      </c>
      <c r="P661" s="32">
        <v>3.8955960943353398</v>
      </c>
      <c r="Q661" s="32">
        <v>1580.82279804374</v>
      </c>
      <c r="R661" s="32">
        <v>1558.40327206538</v>
      </c>
      <c r="S661" s="32">
        <v>0</v>
      </c>
      <c r="T661" s="32">
        <v>0</v>
      </c>
      <c r="U661" s="32">
        <v>-77.099215200593804</v>
      </c>
      <c r="V661" s="32">
        <v>0</v>
      </c>
      <c r="W661" s="32">
        <v>2.3460627157738199E-3</v>
      </c>
      <c r="X661" s="33">
        <v>3.8955960943353398</v>
      </c>
      <c r="AB661" s="28">
        <f t="shared" si="20"/>
        <v>-77.096869137878031</v>
      </c>
    </row>
    <row r="662" spans="8:28" x14ac:dyDescent="0.35">
      <c r="H662">
        <v>655</v>
      </c>
      <c r="I662">
        <f t="shared" si="21"/>
        <v>219</v>
      </c>
      <c r="J662" s="37">
        <v>0</v>
      </c>
      <c r="K662" s="32">
        <v>3.0852861792114501E-2</v>
      </c>
      <c r="L662" s="32">
        <v>0.16013959646231299</v>
      </c>
      <c r="M662" s="32">
        <v>73.690057773849205</v>
      </c>
      <c r="N662" s="32">
        <v>0</v>
      </c>
      <c r="O662" s="32">
        <v>7.63784868619661E-4</v>
      </c>
      <c r="P662" s="32">
        <v>3.6661673693743699</v>
      </c>
      <c r="Q662" s="32">
        <v>1512.76848849873</v>
      </c>
      <c r="R662" s="32">
        <v>1491.31160983517</v>
      </c>
      <c r="S662" s="32">
        <v>0</v>
      </c>
      <c r="T662" s="32">
        <v>0</v>
      </c>
      <c r="U662" s="32">
        <v>-73.881814016972299</v>
      </c>
      <c r="V662" s="32">
        <v>0</v>
      </c>
      <c r="W662" s="32">
        <v>2.22803719810528E-3</v>
      </c>
      <c r="X662" s="33">
        <v>3.6661673693743699</v>
      </c>
      <c r="AB662" s="28">
        <f t="shared" si="20"/>
        <v>-73.879585979774191</v>
      </c>
    </row>
    <row r="663" spans="8:28" x14ac:dyDescent="0.35">
      <c r="H663">
        <v>656</v>
      </c>
      <c r="I663">
        <f t="shared" si="21"/>
        <v>219</v>
      </c>
      <c r="J663" s="37">
        <v>0</v>
      </c>
      <c r="K663" s="32">
        <v>2.9031458880378402E-2</v>
      </c>
      <c r="L663" s="32">
        <v>0.150708621033846</v>
      </c>
      <c r="M663" s="32">
        <v>70.618292238567804</v>
      </c>
      <c r="N663" s="32">
        <v>0</v>
      </c>
      <c r="O663" s="32">
        <v>7.18804511255676E-4</v>
      </c>
      <c r="P663" s="32">
        <v>3.4502616540272402</v>
      </c>
      <c r="Q663" s="32">
        <v>1447.5461769322401</v>
      </c>
      <c r="R663" s="32">
        <v>1427.01193646809</v>
      </c>
      <c r="S663" s="32">
        <v>0</v>
      </c>
      <c r="T663" s="32">
        <v>0</v>
      </c>
      <c r="U663" s="32">
        <v>-70.798751122993295</v>
      </c>
      <c r="V663" s="32">
        <v>0</v>
      </c>
      <c r="W663" s="32">
        <v>2.1159508899495998E-3</v>
      </c>
      <c r="X663" s="33">
        <v>3.4502616540272402</v>
      </c>
      <c r="AB663" s="28">
        <f t="shared" si="20"/>
        <v>-70.79663517210335</v>
      </c>
    </row>
    <row r="664" spans="8:28" x14ac:dyDescent="0.35">
      <c r="H664">
        <v>657</v>
      </c>
      <c r="I664">
        <f t="shared" si="21"/>
        <v>219</v>
      </c>
      <c r="J664" s="37">
        <v>0</v>
      </c>
      <c r="K664" s="32">
        <v>2.73178288521028E-2</v>
      </c>
      <c r="L664" s="32">
        <v>0.141833501888108</v>
      </c>
      <c r="M664" s="32">
        <v>67.674585201622904</v>
      </c>
      <c r="N664" s="32">
        <v>0</v>
      </c>
      <c r="O664" s="32">
        <v>6.7647522174903597E-4</v>
      </c>
      <c r="P664" s="32">
        <v>3.24708106439537</v>
      </c>
      <c r="Q664" s="32">
        <v>1385.0375725742899</v>
      </c>
      <c r="R664" s="32">
        <v>1365.38762901781</v>
      </c>
      <c r="S664" s="32">
        <v>0</v>
      </c>
      <c r="T664" s="32">
        <v>0</v>
      </c>
      <c r="U664" s="32">
        <v>-67.844413007584905</v>
      </c>
      <c r="V664" s="32">
        <v>0</v>
      </c>
      <c r="W664" s="32">
        <v>2.0095048400552702E-3</v>
      </c>
      <c r="X664" s="33">
        <v>3.24708106439537</v>
      </c>
      <c r="AB664" s="28">
        <f t="shared" si="20"/>
        <v>-67.842403502744844</v>
      </c>
    </row>
    <row r="665" spans="8:28" x14ac:dyDescent="0.35">
      <c r="H665">
        <v>658</v>
      </c>
      <c r="I665">
        <f t="shared" si="21"/>
        <v>220</v>
      </c>
      <c r="J665" s="37">
        <v>0</v>
      </c>
      <c r="K665" s="32">
        <v>2.5705579277655401E-2</v>
      </c>
      <c r="L665" s="32">
        <v>0.13348144417299701</v>
      </c>
      <c r="M665" s="32">
        <v>64.853597325375304</v>
      </c>
      <c r="N665" s="32">
        <v>0</v>
      </c>
      <c r="O665" s="32">
        <v>6.3664059381278405E-4</v>
      </c>
      <c r="P665" s="32">
        <v>3.0558748503013602</v>
      </c>
      <c r="Q665" s="32">
        <v>1325.12932823752</v>
      </c>
      <c r="R665" s="32">
        <v>1306.32693861496</v>
      </c>
      <c r="S665" s="32">
        <v>0</v>
      </c>
      <c r="T665" s="32">
        <v>0</v>
      </c>
      <c r="U665" s="32">
        <v>-65.013420989419799</v>
      </c>
      <c r="V665" s="32">
        <v>0</v>
      </c>
      <c r="W665" s="32">
        <v>1.9084151491539499E-3</v>
      </c>
      <c r="X665" s="33">
        <v>3.0558748503013602</v>
      </c>
      <c r="AB665" s="28">
        <f t="shared" si="20"/>
        <v>-65.01151257427064</v>
      </c>
    </row>
    <row r="666" spans="8:28" x14ac:dyDescent="0.35">
      <c r="H666">
        <v>659</v>
      </c>
      <c r="I666">
        <f t="shared" si="21"/>
        <v>220</v>
      </c>
      <c r="J666" s="37">
        <v>0</v>
      </c>
      <c r="K666" s="32">
        <v>2.4188697845818601E-2</v>
      </c>
      <c r="L666" s="32">
        <v>0.125621590221873</v>
      </c>
      <c r="M666" s="32">
        <v>62.150211936194097</v>
      </c>
      <c r="N666" s="32">
        <v>0</v>
      </c>
      <c r="O666" s="32">
        <v>5.9915345980386398E-4</v>
      </c>
      <c r="P666" s="32">
        <v>2.8759366070585499</v>
      </c>
      <c r="Q666" s="32">
        <v>1267.71283346672</v>
      </c>
      <c r="R666" s="32">
        <v>1249.72278651327</v>
      </c>
      <c r="S666" s="32">
        <v>0</v>
      </c>
      <c r="T666" s="32">
        <v>0</v>
      </c>
      <c r="U666" s="32">
        <v>-62.300621377721598</v>
      </c>
      <c r="V666" s="32">
        <v>0</v>
      </c>
      <c r="W666" s="32">
        <v>1.8124122118868299E-3</v>
      </c>
      <c r="X666" s="33">
        <v>2.8759366070585499</v>
      </c>
      <c r="AB666" s="28">
        <f t="shared" si="20"/>
        <v>-62.298808965509714</v>
      </c>
    </row>
    <row r="667" spans="8:28" x14ac:dyDescent="0.35">
      <c r="H667">
        <v>660</v>
      </c>
      <c r="I667">
        <f t="shared" si="21"/>
        <v>220</v>
      </c>
      <c r="J667" s="37">
        <v>0</v>
      </c>
      <c r="K667" s="32">
        <v>2.2669535778225499E-2</v>
      </c>
      <c r="L667" s="32">
        <v>0.117720741618684</v>
      </c>
      <c r="M667" s="32">
        <v>59.559398433341997</v>
      </c>
      <c r="N667" s="32">
        <v>0</v>
      </c>
      <c r="O667" s="32">
        <v>5.6039497030072201E-4</v>
      </c>
      <c r="P667" s="32">
        <v>2.6898958574434699</v>
      </c>
      <c r="Q667" s="32">
        <v>1212.6673105628299</v>
      </c>
      <c r="R667" s="32">
        <v>1195.45586288964</v>
      </c>
      <c r="S667" s="32">
        <v>0</v>
      </c>
      <c r="T667" s="32">
        <v>0</v>
      </c>
      <c r="U667" s="32">
        <v>-59.7003491057093</v>
      </c>
      <c r="V667" s="32">
        <v>0</v>
      </c>
      <c r="W667" s="32">
        <v>1.8548899932367699E-3</v>
      </c>
      <c r="X667" s="33">
        <v>2.6898958574434699</v>
      </c>
      <c r="AB667" s="28">
        <f t="shared" si="20"/>
        <v>-59.69849421571606</v>
      </c>
    </row>
    <row r="668" spans="8:28" x14ac:dyDescent="0.35">
      <c r="H668">
        <v>661</v>
      </c>
      <c r="I668">
        <f t="shared" si="21"/>
        <v>221</v>
      </c>
      <c r="J668" s="37">
        <v>0</v>
      </c>
      <c r="K668" s="32">
        <v>2.15610893390627E-2</v>
      </c>
      <c r="L668" s="32">
        <v>0.111677400020028</v>
      </c>
      <c r="M668" s="32">
        <v>57.077868100058303</v>
      </c>
      <c r="N668" s="32">
        <v>0</v>
      </c>
      <c r="O668" s="32">
        <v>5.3256528381591601E-4</v>
      </c>
      <c r="P668" s="32">
        <v>2.5563133623163998</v>
      </c>
      <c r="Q668" s="32">
        <v>1159.9522224857101</v>
      </c>
      <c r="R668" s="32">
        <v>1143.4870374070999</v>
      </c>
      <c r="S668" s="32">
        <v>0</v>
      </c>
      <c r="T668" s="32">
        <v>0</v>
      </c>
      <c r="U668" s="32">
        <v>-57.211639154701203</v>
      </c>
      <c r="V668" s="32">
        <v>0</v>
      </c>
      <c r="W668" s="32">
        <v>4.8429286319311799E-3</v>
      </c>
      <c r="X668" s="33">
        <v>2.5563133623163998</v>
      </c>
      <c r="AB668" s="28">
        <f t="shared" si="20"/>
        <v>-57.206796226069272</v>
      </c>
    </row>
    <row r="669" spans="8:28" x14ac:dyDescent="0.35">
      <c r="H669">
        <v>662</v>
      </c>
      <c r="I669">
        <f t="shared" si="21"/>
        <v>221</v>
      </c>
      <c r="J669" s="37">
        <v>0</v>
      </c>
      <c r="K669" s="32">
        <v>2.0110163063546301E-2</v>
      </c>
      <c r="L669" s="32">
        <v>0.105067228436759</v>
      </c>
      <c r="M669" s="32">
        <v>54.698609918381699</v>
      </c>
      <c r="N669" s="32">
        <v>0</v>
      </c>
      <c r="O669" s="32">
        <v>5.0105586304448997E-4</v>
      </c>
      <c r="P669" s="32">
        <v>2.4050681426135498</v>
      </c>
      <c r="Q669" s="32">
        <v>1109.4024802784299</v>
      </c>
      <c r="R669" s="32">
        <v>1093.6525691885499</v>
      </c>
      <c r="S669" s="32">
        <v>0</v>
      </c>
      <c r="T669" s="32">
        <v>0</v>
      </c>
      <c r="U669" s="32">
        <v>-54.824288365745097</v>
      </c>
      <c r="V669" s="32">
        <v>0</v>
      </c>
      <c r="W669" s="32">
        <v>1.3739852128287699E-3</v>
      </c>
      <c r="X669" s="33">
        <v>2.4050681426135498</v>
      </c>
      <c r="AB669" s="28">
        <f t="shared" si="20"/>
        <v>-54.822914380532268</v>
      </c>
    </row>
    <row r="670" spans="8:28" x14ac:dyDescent="0.35">
      <c r="H670">
        <v>663</v>
      </c>
      <c r="I670">
        <f t="shared" si="21"/>
        <v>221</v>
      </c>
      <c r="J670" s="37">
        <v>0</v>
      </c>
      <c r="K670" s="32">
        <v>1.9216422534577299E-2</v>
      </c>
      <c r="L670" s="32">
        <v>9.8843711726283506E-2</v>
      </c>
      <c r="M670" s="32">
        <v>52.418537513185498</v>
      </c>
      <c r="N670" s="32">
        <v>0</v>
      </c>
      <c r="O670" s="32">
        <v>4.7135188680417302E-4</v>
      </c>
      <c r="P670" s="32">
        <v>2.26248905666003</v>
      </c>
      <c r="Q670" s="32">
        <v>1060.9534025318301</v>
      </c>
      <c r="R670" s="32">
        <v>1045.88906872448</v>
      </c>
      <c r="S670" s="32">
        <v>0</v>
      </c>
      <c r="T670" s="32">
        <v>0</v>
      </c>
      <c r="U670" s="32">
        <v>-52.537068999333201</v>
      </c>
      <c r="V670" s="32">
        <v>0</v>
      </c>
      <c r="W670" s="32">
        <v>1.3092026676783299E-3</v>
      </c>
      <c r="X670" s="33">
        <v>2.26248905666003</v>
      </c>
      <c r="AB670" s="28">
        <f t="shared" si="20"/>
        <v>-52.535759796665523</v>
      </c>
    </row>
    <row r="671" spans="8:28" x14ac:dyDescent="0.35">
      <c r="H671">
        <v>664</v>
      </c>
      <c r="I671">
        <f t="shared" si="21"/>
        <v>222</v>
      </c>
      <c r="J671" s="37">
        <v>0</v>
      </c>
      <c r="K671" s="32">
        <v>1.8075110665803199E-2</v>
      </c>
      <c r="L671" s="32">
        <v>9.2984192260175305E-2</v>
      </c>
      <c r="M671" s="32">
        <v>50.2335155578373</v>
      </c>
      <c r="N671" s="32">
        <v>0</v>
      </c>
      <c r="O671" s="32">
        <v>4.43410179042625E-4</v>
      </c>
      <c r="P671" s="32">
        <v>2.1283688594046</v>
      </c>
      <c r="Q671" s="32">
        <v>1014.51756450379</v>
      </c>
      <c r="R671" s="32">
        <v>1000.11034933358</v>
      </c>
      <c r="S671" s="32">
        <v>0</v>
      </c>
      <c r="T671" s="32">
        <v>0</v>
      </c>
      <c r="U671" s="32">
        <v>-50.345018270942298</v>
      </c>
      <c r="V671" s="32">
        <v>0</v>
      </c>
      <c r="W671" s="32">
        <v>1.24270882369985E-3</v>
      </c>
      <c r="X671" s="33">
        <v>2.1283688594046</v>
      </c>
      <c r="AB671" s="28">
        <f t="shared" si="20"/>
        <v>-50.343775562118594</v>
      </c>
    </row>
    <row r="672" spans="8:28" x14ac:dyDescent="0.35">
      <c r="H672">
        <v>665</v>
      </c>
      <c r="I672">
        <f t="shared" si="21"/>
        <v>222</v>
      </c>
      <c r="J672" s="37">
        <v>0</v>
      </c>
      <c r="K672" s="32">
        <v>1.7002252672109499E-2</v>
      </c>
      <c r="L672" s="32">
        <v>8.7472275566261207E-2</v>
      </c>
      <c r="M672" s="32">
        <v>48.1395824547768</v>
      </c>
      <c r="N672" s="32">
        <v>0</v>
      </c>
      <c r="O672" s="32">
        <v>4.1712598434378499E-4</v>
      </c>
      <c r="P672" s="32">
        <v>2.00220472485017</v>
      </c>
      <c r="Q672" s="32">
        <v>970.01088057570405</v>
      </c>
      <c r="R672" s="32">
        <v>956.233511862971</v>
      </c>
      <c r="S672" s="32">
        <v>0</v>
      </c>
      <c r="T672" s="32">
        <v>0</v>
      </c>
      <c r="U672" s="32">
        <v>-48.244474108999498</v>
      </c>
      <c r="V672" s="32">
        <v>0</v>
      </c>
      <c r="W672" s="32">
        <v>1.1795923913820101E-3</v>
      </c>
      <c r="X672" s="33">
        <v>2.00220472485017</v>
      </c>
      <c r="AB672" s="28">
        <f t="shared" si="20"/>
        <v>-48.243294516608117</v>
      </c>
    </row>
    <row r="673" spans="8:28" x14ac:dyDescent="0.35">
      <c r="H673">
        <v>666</v>
      </c>
      <c r="I673">
        <f t="shared" si="21"/>
        <v>222</v>
      </c>
      <c r="J673" s="37">
        <v>0</v>
      </c>
      <c r="K673" s="32">
        <v>1.5993253626315498E-2</v>
      </c>
      <c r="L673" s="32">
        <v>8.2287314443028101E-2</v>
      </c>
      <c r="M673" s="32">
        <v>46.132940421419796</v>
      </c>
      <c r="N673" s="32">
        <v>0</v>
      </c>
      <c r="O673" s="32">
        <v>3.9240088321157798E-4</v>
      </c>
      <c r="P673" s="32">
        <v>1.88352423941558</v>
      </c>
      <c r="Q673" s="32">
        <v>927.352778767318</v>
      </c>
      <c r="R673" s="32">
        <v>914.17912135331198</v>
      </c>
      <c r="S673" s="32">
        <v>0</v>
      </c>
      <c r="T673" s="32">
        <v>0</v>
      </c>
      <c r="U673" s="32">
        <v>-46.231613390372402</v>
      </c>
      <c r="V673" s="32">
        <v>0</v>
      </c>
      <c r="W673" s="32">
        <v>1.1196817351182601E-3</v>
      </c>
      <c r="X673" s="33">
        <v>1.88352423941558</v>
      </c>
      <c r="AB673" s="28">
        <f t="shared" si="20"/>
        <v>-46.230493708637283</v>
      </c>
    </row>
    <row r="674" spans="8:28" x14ac:dyDescent="0.35">
      <c r="H674">
        <v>667</v>
      </c>
      <c r="I674">
        <f t="shared" si="21"/>
        <v>223</v>
      </c>
      <c r="J674" s="37">
        <v>0</v>
      </c>
      <c r="K674" s="32">
        <v>1.50453801420807E-2</v>
      </c>
      <c r="L674" s="32">
        <v>7.7409869856861005E-2</v>
      </c>
      <c r="M674" s="32">
        <v>44.209950039455897</v>
      </c>
      <c r="N674" s="32">
        <v>0</v>
      </c>
      <c r="O674" s="32">
        <v>3.6914208970948098E-4</v>
      </c>
      <c r="P674" s="32">
        <v>1.7718820306055101</v>
      </c>
      <c r="Q674" s="32">
        <v>886.46605219983201</v>
      </c>
      <c r="R674" s="32">
        <v>873.87106056253697</v>
      </c>
      <c r="S674" s="32">
        <v>0</v>
      </c>
      <c r="T674" s="32">
        <v>0</v>
      </c>
      <c r="U674" s="32">
        <v>-44.302774431544599</v>
      </c>
      <c r="V674" s="32">
        <v>0</v>
      </c>
      <c r="W674" s="32">
        <v>1.0628275272608701E-3</v>
      </c>
      <c r="X674" s="33">
        <v>1.7718820306055101</v>
      </c>
      <c r="AB674" s="28">
        <f t="shared" si="20"/>
        <v>-44.301711604017335</v>
      </c>
    </row>
    <row r="675" spans="8:28" x14ac:dyDescent="0.35">
      <c r="H675">
        <v>668</v>
      </c>
      <c r="I675">
        <f t="shared" si="21"/>
        <v>223</v>
      </c>
      <c r="J675" s="37">
        <v>0</v>
      </c>
      <c r="K675" s="32">
        <v>1.41548709576995E-2</v>
      </c>
      <c r="L675" s="32">
        <v>7.2821641715291194E-2</v>
      </c>
      <c r="M675" s="32">
        <v>42.367123650172402</v>
      </c>
      <c r="N675" s="32">
        <v>0</v>
      </c>
      <c r="O675" s="32">
        <v>3.4726236887650902E-4</v>
      </c>
      <c r="P675" s="32">
        <v>1.6668593706072401</v>
      </c>
      <c r="Q675" s="32">
        <v>847.27671958376902</v>
      </c>
      <c r="R675" s="32">
        <v>835.23639242848606</v>
      </c>
      <c r="S675" s="32">
        <v>0</v>
      </c>
      <c r="T675" s="32">
        <v>0</v>
      </c>
      <c r="U675" s="32">
        <v>-42.454447425214298</v>
      </c>
      <c r="V675" s="32">
        <v>0</v>
      </c>
      <c r="W675" s="32">
        <v>1.0088625517973801E-3</v>
      </c>
      <c r="X675" s="33">
        <v>1.6668593706072401</v>
      </c>
      <c r="AB675" s="28">
        <f t="shared" si="20"/>
        <v>-42.453438562662498</v>
      </c>
    </row>
    <row r="676" spans="8:28" x14ac:dyDescent="0.35">
      <c r="H676">
        <v>669</v>
      </c>
      <c r="I676">
        <f t="shared" si="21"/>
        <v>223</v>
      </c>
      <c r="J676" s="37">
        <v>0</v>
      </c>
      <c r="K676" s="32">
        <v>1.33177214801092E-2</v>
      </c>
      <c r="L676" s="32">
        <v>6.8505441940887105E-2</v>
      </c>
      <c r="M676" s="32">
        <v>40.601119037510998</v>
      </c>
      <c r="N676" s="32">
        <v>0</v>
      </c>
      <c r="O676" s="32">
        <v>3.2667979707569101E-4</v>
      </c>
      <c r="P676" s="32">
        <v>1.5680630259633199</v>
      </c>
      <c r="Q676" s="32">
        <v>809.713890750622</v>
      </c>
      <c r="R676" s="32">
        <v>798.20522749302495</v>
      </c>
      <c r="S676" s="32">
        <v>0</v>
      </c>
      <c r="T676" s="32">
        <v>0</v>
      </c>
      <c r="U676" s="32">
        <v>-40.683268880729102</v>
      </c>
      <c r="V676" s="32">
        <v>0</v>
      </c>
      <c r="W676" s="32">
        <v>9.5764509224256203E-4</v>
      </c>
      <c r="X676" s="33">
        <v>1.5680630259633199</v>
      </c>
      <c r="AB676" s="28">
        <f t="shared" si="20"/>
        <v>-40.68231123563686</v>
      </c>
    </row>
    <row r="677" spans="8:28" x14ac:dyDescent="0.35">
      <c r="H677">
        <v>670</v>
      </c>
      <c r="I677">
        <f t="shared" si="21"/>
        <v>224</v>
      </c>
      <c r="J677" s="37">
        <v>0</v>
      </c>
      <c r="K677" s="32">
        <v>1.25303537124606E-2</v>
      </c>
      <c r="L677" s="32">
        <v>6.4445120860302102E-2</v>
      </c>
      <c r="M677" s="32">
        <v>38.9087333590901</v>
      </c>
      <c r="N677" s="32">
        <v>0</v>
      </c>
      <c r="O677" s="32">
        <v>3.0731740244581402E-4</v>
      </c>
      <c r="P677" s="32">
        <v>1.4751235317399101</v>
      </c>
      <c r="Q677" s="32">
        <v>773.70963716509902</v>
      </c>
      <c r="R677" s="32">
        <v>762.71059622788198</v>
      </c>
      <c r="S677" s="32">
        <v>0</v>
      </c>
      <c r="T677" s="32">
        <v>0</v>
      </c>
      <c r="U677" s="32">
        <v>-38.9860161510653</v>
      </c>
      <c r="V677" s="32">
        <v>0</v>
      </c>
      <c r="W677" s="32">
        <v>9.09026364900579E-4</v>
      </c>
      <c r="X677" s="33">
        <v>1.4751235317399101</v>
      </c>
      <c r="AB677" s="28">
        <f t="shared" si="20"/>
        <v>-38.985107124700399</v>
      </c>
    </row>
    <row r="678" spans="8:28" x14ac:dyDescent="0.35">
      <c r="H678">
        <v>671</v>
      </c>
      <c r="I678">
        <f t="shared" si="21"/>
        <v>224</v>
      </c>
      <c r="J678" s="37">
        <v>0</v>
      </c>
      <c r="K678" s="32">
        <v>1.1790844915286701E-2</v>
      </c>
      <c r="L678" s="32">
        <v>6.0625468272617201E-2</v>
      </c>
      <c r="M678" s="32">
        <v>37.286897321048102</v>
      </c>
      <c r="N678" s="32">
        <v>0</v>
      </c>
      <c r="O678" s="32">
        <v>2.8910257545748999E-4</v>
      </c>
      <c r="P678" s="32">
        <v>1.38769236219595</v>
      </c>
      <c r="Q678" s="32">
        <v>739.19886665839704</v>
      </c>
      <c r="R678" s="32">
        <v>728.68832550593504</v>
      </c>
      <c r="S678" s="32">
        <v>0</v>
      </c>
      <c r="T678" s="32">
        <v>0</v>
      </c>
      <c r="U678" s="32">
        <v>-37.359602736811397</v>
      </c>
      <c r="V678" s="32">
        <v>0</v>
      </c>
      <c r="W678" s="32">
        <v>8.6288438994234595E-4</v>
      </c>
      <c r="X678" s="33">
        <v>1.38769236219595</v>
      </c>
      <c r="AB678" s="28">
        <f t="shared" si="20"/>
        <v>-37.358739852421451</v>
      </c>
    </row>
    <row r="679" spans="8:28" x14ac:dyDescent="0.35">
      <c r="H679">
        <v>672</v>
      </c>
      <c r="I679">
        <f t="shared" si="21"/>
        <v>224</v>
      </c>
      <c r="J679" s="37">
        <v>0</v>
      </c>
      <c r="K679" s="32">
        <v>1.1051805073639899E-2</v>
      </c>
      <c r="L679" s="32">
        <v>5.6790671013760299E-2</v>
      </c>
      <c r="M679" s="32">
        <v>35.732606664477601</v>
      </c>
      <c r="N679" s="32">
        <v>0</v>
      </c>
      <c r="O679" s="32">
        <v>2.7029653739183503E-4</v>
      </c>
      <c r="P679" s="32">
        <v>1.2974233794808101</v>
      </c>
      <c r="Q679" s="32">
        <v>706.11118754213896</v>
      </c>
      <c r="R679" s="32">
        <v>696.06890438073299</v>
      </c>
      <c r="S679" s="32">
        <v>0</v>
      </c>
      <c r="T679" s="32">
        <v>0</v>
      </c>
      <c r="U679" s="32">
        <v>-35.800719437102401</v>
      </c>
      <c r="V679" s="32">
        <v>0</v>
      </c>
      <c r="W679" s="32">
        <v>8.8129936595981995E-4</v>
      </c>
      <c r="X679" s="33">
        <v>1.2974233794808101</v>
      </c>
      <c r="AB679" s="28">
        <f t="shared" si="20"/>
        <v>-35.799838137736444</v>
      </c>
    </row>
    <row r="680" spans="8:28" x14ac:dyDescent="0.35">
      <c r="H680">
        <v>673</v>
      </c>
      <c r="I680">
        <f t="shared" si="21"/>
        <v>225</v>
      </c>
      <c r="J680" s="37">
        <v>0</v>
      </c>
      <c r="K680" s="32">
        <v>1.0508108252744701E-2</v>
      </c>
      <c r="L680" s="32">
        <v>5.3828104997950703E-2</v>
      </c>
      <c r="M680" s="32">
        <v>34.244261306695101</v>
      </c>
      <c r="N680" s="32">
        <v>0</v>
      </c>
      <c r="O680" s="32">
        <v>2.5660072411603097E-4</v>
      </c>
      <c r="P680" s="32">
        <v>1.2316834757569499</v>
      </c>
      <c r="Q680" s="32">
        <v>674.41450680571995</v>
      </c>
      <c r="R680" s="32">
        <v>664.82108388000404</v>
      </c>
      <c r="S680" s="32">
        <v>0</v>
      </c>
      <c r="T680" s="32">
        <v>0</v>
      </c>
      <c r="U680" s="32">
        <v>-34.308854120669899</v>
      </c>
      <c r="V680" s="32">
        <v>0</v>
      </c>
      <c r="W680" s="32">
        <v>2.2948133772240499E-3</v>
      </c>
      <c r="X680" s="33">
        <v>1.2316834757569499</v>
      </c>
      <c r="AB680" s="28">
        <f t="shared" si="20"/>
        <v>-34.306559307292673</v>
      </c>
    </row>
    <row r="681" spans="8:28" x14ac:dyDescent="0.35">
      <c r="H681">
        <v>674</v>
      </c>
      <c r="I681">
        <f t="shared" si="21"/>
        <v>225</v>
      </c>
      <c r="J681" s="37">
        <v>0</v>
      </c>
      <c r="K681" s="32">
        <v>9.80049392736102E-3</v>
      </c>
      <c r="L681" s="32">
        <v>5.05991983104154E-2</v>
      </c>
      <c r="M681" s="32">
        <v>32.816839905178902</v>
      </c>
      <c r="N681" s="32">
        <v>0</v>
      </c>
      <c r="O681" s="32">
        <v>2.4121414659779099E-4</v>
      </c>
      <c r="P681" s="32">
        <v>1.1578279036693899</v>
      </c>
      <c r="Q681" s="32">
        <v>644.01919768818402</v>
      </c>
      <c r="R681" s="32">
        <v>634.85604610718201</v>
      </c>
      <c r="S681" s="32">
        <v>0</v>
      </c>
      <c r="T681" s="32">
        <v>0</v>
      </c>
      <c r="U681" s="32">
        <v>-32.877480811563302</v>
      </c>
      <c r="V681" s="32">
        <v>0</v>
      </c>
      <c r="W681" s="32">
        <v>6.5715696693958905E-4</v>
      </c>
      <c r="X681" s="33">
        <v>1.1578279036693899</v>
      </c>
      <c r="AB681" s="28">
        <f t="shared" si="20"/>
        <v>-32.876823654596365</v>
      </c>
    </row>
    <row r="682" spans="8:28" x14ac:dyDescent="0.35">
      <c r="H682">
        <v>675</v>
      </c>
      <c r="I682">
        <f t="shared" si="21"/>
        <v>225</v>
      </c>
      <c r="J682" s="37">
        <v>0</v>
      </c>
      <c r="K682" s="32">
        <v>9.3585900938576404E-3</v>
      </c>
      <c r="L682" s="32">
        <v>4.7561626749172102E-2</v>
      </c>
      <c r="M682" s="32">
        <v>31.4489228393494</v>
      </c>
      <c r="N682" s="32">
        <v>0</v>
      </c>
      <c r="O682" s="32">
        <v>2.26721286972782E-4</v>
      </c>
      <c r="P682" s="32">
        <v>1.0882621774693499</v>
      </c>
      <c r="Q682" s="32">
        <v>614.88305831164098</v>
      </c>
      <c r="R682" s="32">
        <v>606.13236434072303</v>
      </c>
      <c r="S682" s="32">
        <v>0</v>
      </c>
      <c r="T682" s="32">
        <v>0</v>
      </c>
      <c r="U682" s="32">
        <v>-31.5060697774794</v>
      </c>
      <c r="V682" s="32">
        <v>0</v>
      </c>
      <c r="W682" s="32">
        <v>6.2558318794828105E-4</v>
      </c>
      <c r="X682" s="33">
        <v>1.0882621774693499</v>
      </c>
      <c r="AB682" s="28">
        <f t="shared" si="20"/>
        <v>-31.505444194291453</v>
      </c>
    </row>
    <row r="683" spans="8:28" x14ac:dyDescent="0.35">
      <c r="H683">
        <v>676</v>
      </c>
      <c r="I683">
        <f t="shared" si="21"/>
        <v>226</v>
      </c>
      <c r="J683" s="37">
        <v>0</v>
      </c>
      <c r="K683" s="32">
        <v>8.8024547618090095E-3</v>
      </c>
      <c r="L683" s="32">
        <v>4.4703926839160101E-2</v>
      </c>
      <c r="M683" s="32">
        <v>30.138029260085499</v>
      </c>
      <c r="N683" s="32">
        <v>0</v>
      </c>
      <c r="O683" s="32">
        <v>2.13098449786937E-4</v>
      </c>
      <c r="P683" s="32">
        <v>1.0228725589773</v>
      </c>
      <c r="Q683" s="32">
        <v>586.95364320325996</v>
      </c>
      <c r="R683" s="32">
        <v>578.59833596089697</v>
      </c>
      <c r="S683" s="32">
        <v>0</v>
      </c>
      <c r="T683" s="32">
        <v>0</v>
      </c>
      <c r="U683" s="32">
        <v>-30.191748740136301</v>
      </c>
      <c r="V683" s="32">
        <v>0</v>
      </c>
      <c r="W683" s="32">
        <v>5.9329116036769603E-4</v>
      </c>
      <c r="X683" s="33">
        <v>1.0228725589773</v>
      </c>
      <c r="AB683" s="28">
        <f t="shared" si="20"/>
        <v>-30.191155448975934</v>
      </c>
    </row>
    <row r="684" spans="8:28" x14ac:dyDescent="0.35">
      <c r="H684">
        <v>677</v>
      </c>
      <c r="I684">
        <f t="shared" si="21"/>
        <v>226</v>
      </c>
      <c r="J684" s="37">
        <v>0</v>
      </c>
      <c r="K684" s="32">
        <v>8.2803216566740903E-3</v>
      </c>
      <c r="L684" s="32">
        <v>4.2017761408107701E-2</v>
      </c>
      <c r="M684" s="32">
        <v>28.8817824475001</v>
      </c>
      <c r="N684" s="32">
        <v>0</v>
      </c>
      <c r="O684" s="32">
        <v>2.0029325514182001E-4</v>
      </c>
      <c r="P684" s="32">
        <v>0.96140762468073504</v>
      </c>
      <c r="Q684" s="32">
        <v>560.18055002275196</v>
      </c>
      <c r="R684" s="32">
        <v>552.20427052353898</v>
      </c>
      <c r="S684" s="32">
        <v>0</v>
      </c>
      <c r="T684" s="32">
        <v>0</v>
      </c>
      <c r="U684" s="32">
        <v>-28.932280823820001</v>
      </c>
      <c r="V684" s="32">
        <v>0</v>
      </c>
      <c r="W684" s="32">
        <v>5.6267686345130505E-4</v>
      </c>
      <c r="X684" s="33">
        <v>0.96140762468073504</v>
      </c>
      <c r="AB684" s="28">
        <f t="shared" si="20"/>
        <v>-28.931718146956548</v>
      </c>
    </row>
    <row r="685" spans="8:28" x14ac:dyDescent="0.35">
      <c r="H685">
        <v>678</v>
      </c>
      <c r="I685">
        <f t="shared" si="21"/>
        <v>226</v>
      </c>
      <c r="J685" s="37">
        <v>0</v>
      </c>
      <c r="K685" s="32">
        <v>7.7893422373283604E-3</v>
      </c>
      <c r="L685" s="32">
        <v>3.9492822950145397E-2</v>
      </c>
      <c r="M685" s="32">
        <v>27.6779040884559</v>
      </c>
      <c r="N685" s="32">
        <v>0</v>
      </c>
      <c r="O685" s="32">
        <v>1.8825664014216799E-4</v>
      </c>
      <c r="P685" s="32">
        <v>0.90363187268240797</v>
      </c>
      <c r="Q685" s="32">
        <v>534.51548228220202</v>
      </c>
      <c r="R685" s="32">
        <v>526.90255377002597</v>
      </c>
      <c r="S685" s="32">
        <v>0</v>
      </c>
      <c r="T685" s="32">
        <v>0</v>
      </c>
      <c r="U685" s="32">
        <v>-27.725374510283501</v>
      </c>
      <c r="V685" s="32">
        <v>0</v>
      </c>
      <c r="W685" s="32">
        <v>5.3364057548674598E-4</v>
      </c>
      <c r="X685" s="33">
        <v>0.90363187268240797</v>
      </c>
      <c r="AB685" s="28">
        <f t="shared" si="20"/>
        <v>-27.724840869708014</v>
      </c>
    </row>
    <row r="686" spans="8:28" x14ac:dyDescent="0.35">
      <c r="H686">
        <v>679</v>
      </c>
      <c r="I686">
        <f t="shared" si="21"/>
        <v>227</v>
      </c>
      <c r="J686" s="37">
        <v>0</v>
      </c>
      <c r="K686" s="32">
        <v>7.32781844798295E-3</v>
      </c>
      <c r="L686" s="32">
        <v>3.7119431041073701E-2</v>
      </c>
      <c r="M686" s="32">
        <v>26.524210875309102</v>
      </c>
      <c r="N686" s="32">
        <v>0</v>
      </c>
      <c r="O686" s="32">
        <v>1.76942453303693E-4</v>
      </c>
      <c r="P686" s="32">
        <v>0.849323775857726</v>
      </c>
      <c r="Q686" s="32">
        <v>509.91216029985799</v>
      </c>
      <c r="R686" s="32">
        <v>502.64755981745998</v>
      </c>
      <c r="S686" s="32">
        <v>0</v>
      </c>
      <c r="T686" s="32">
        <v>0</v>
      </c>
      <c r="U686" s="32">
        <v>-26.568835067251399</v>
      </c>
      <c r="V686" s="32">
        <v>0</v>
      </c>
      <c r="W686" s="32">
        <v>5.0609730518284205E-4</v>
      </c>
      <c r="X686" s="33">
        <v>0.849323775857726</v>
      </c>
      <c r="AB686" s="28">
        <f t="shared" si="20"/>
        <v>-26.568328969946215</v>
      </c>
    </row>
    <row r="687" spans="8:28" x14ac:dyDescent="0.35">
      <c r="H687">
        <v>680</v>
      </c>
      <c r="I687">
        <f t="shared" si="21"/>
        <v>227</v>
      </c>
      <c r="J687" s="37">
        <v>0</v>
      </c>
      <c r="K687" s="32">
        <v>6.8949564946468702E-3</v>
      </c>
      <c r="L687" s="32">
        <v>3.48884615539585E-2</v>
      </c>
      <c r="M687" s="32">
        <v>25.418610531818398</v>
      </c>
      <c r="N687" s="32">
        <v>0</v>
      </c>
      <c r="O687" s="32">
        <v>1.6630711942049899E-4</v>
      </c>
      <c r="P687" s="32">
        <v>0.798274173218396</v>
      </c>
      <c r="Q687" s="32">
        <v>486.32623612204202</v>
      </c>
      <c r="R687" s="32">
        <v>479.39556726543299</v>
      </c>
      <c r="S687" s="32">
        <v>0</v>
      </c>
      <c r="T687" s="32">
        <v>0</v>
      </c>
      <c r="U687" s="32">
        <v>-25.460560256986401</v>
      </c>
      <c r="V687" s="32">
        <v>0</v>
      </c>
      <c r="W687" s="32">
        <v>4.7998235430648899E-4</v>
      </c>
      <c r="X687" s="33">
        <v>0.798274173218396</v>
      </c>
      <c r="AB687" s="28">
        <f t="shared" si="20"/>
        <v>-25.460080274632094</v>
      </c>
    </row>
    <row r="688" spans="8:28" x14ac:dyDescent="0.35">
      <c r="H688">
        <v>681</v>
      </c>
      <c r="I688">
        <f t="shared" si="21"/>
        <v>227</v>
      </c>
      <c r="J688" s="37">
        <v>0</v>
      </c>
      <c r="K688" s="32">
        <v>6.48800842031989E-3</v>
      </c>
      <c r="L688" s="32">
        <v>3.27913514893566E-2</v>
      </c>
      <c r="M688" s="32">
        <v>24.359098029781901</v>
      </c>
      <c r="N688" s="32">
        <v>0</v>
      </c>
      <c r="O688" s="32">
        <v>1.5630989806896301E-4</v>
      </c>
      <c r="P688" s="32">
        <v>0.75028751073102096</v>
      </c>
      <c r="Q688" s="32">
        <v>463.71521477313598</v>
      </c>
      <c r="R688" s="32">
        <v>457.104681581492</v>
      </c>
      <c r="S688" s="32">
        <v>0</v>
      </c>
      <c r="T688" s="32">
        <v>0</v>
      </c>
      <c r="U688" s="32">
        <v>-24.398533699589599</v>
      </c>
      <c r="V688" s="32">
        <v>0</v>
      </c>
      <c r="W688" s="32">
        <v>4.5521660093362099E-4</v>
      </c>
      <c r="X688" s="33">
        <v>0.75028751073102096</v>
      </c>
      <c r="AB688" s="28">
        <f t="shared" si="20"/>
        <v>-24.398078482988666</v>
      </c>
    </row>
    <row r="689" spans="8:28" x14ac:dyDescent="0.35">
      <c r="H689">
        <v>682</v>
      </c>
      <c r="I689">
        <f t="shared" si="21"/>
        <v>228</v>
      </c>
      <c r="J689" s="37">
        <v>0</v>
      </c>
      <c r="K689" s="32">
        <v>6.1065389741545399E-3</v>
      </c>
      <c r="L689" s="32">
        <v>3.0820039049543401E-2</v>
      </c>
      <c r="M689" s="32">
        <v>23.343751940959802</v>
      </c>
      <c r="N689" s="32">
        <v>0</v>
      </c>
      <c r="O689" s="32">
        <v>1.4691226968829301E-4</v>
      </c>
      <c r="P689" s="32">
        <v>0.705178894503805</v>
      </c>
      <c r="Q689" s="32">
        <v>442.03837465159398</v>
      </c>
      <c r="R689" s="32">
        <v>435.734756585311</v>
      </c>
      <c r="S689" s="32">
        <v>0</v>
      </c>
      <c r="T689" s="32">
        <v>0</v>
      </c>
      <c r="U689" s="32">
        <v>-23.3808254312532</v>
      </c>
      <c r="V689" s="32">
        <v>0</v>
      </c>
      <c r="W689" s="32">
        <v>4.3174260603139601E-4</v>
      </c>
      <c r="X689" s="33">
        <v>0.705178894503805</v>
      </c>
      <c r="AB689" s="28">
        <f t="shared" si="20"/>
        <v>-23.380393688647167</v>
      </c>
    </row>
    <row r="690" spans="8:28" x14ac:dyDescent="0.35">
      <c r="H690">
        <v>683</v>
      </c>
      <c r="I690">
        <f t="shared" si="21"/>
        <v>228</v>
      </c>
      <c r="J690" s="37">
        <v>0</v>
      </c>
      <c r="K690" s="32">
        <v>5.7486831659382199E-3</v>
      </c>
      <c r="L690" s="32">
        <v>2.89669381564641E-2</v>
      </c>
      <c r="M690" s="32">
        <v>22.370730952049399</v>
      </c>
      <c r="N690" s="32">
        <v>0</v>
      </c>
      <c r="O690" s="32">
        <v>1.38078107713543E-4</v>
      </c>
      <c r="P690" s="32">
        <v>0.66277491702500702</v>
      </c>
      <c r="Q690" s="32">
        <v>421.25669489372098</v>
      </c>
      <c r="R690" s="32">
        <v>415.24732285528199</v>
      </c>
      <c r="S690" s="32">
        <v>0</v>
      </c>
      <c r="T690" s="32">
        <v>0</v>
      </c>
      <c r="U690" s="32">
        <v>-22.405584651479501</v>
      </c>
      <c r="V690" s="32">
        <v>0</v>
      </c>
      <c r="W690" s="32">
        <v>4.09484039579896E-4</v>
      </c>
      <c r="X690" s="33">
        <v>0.66277491702500702</v>
      </c>
      <c r="AB690" s="28">
        <f t="shared" si="20"/>
        <v>-22.405175167439921</v>
      </c>
    </row>
    <row r="691" spans="8:28" x14ac:dyDescent="0.35">
      <c r="H691">
        <v>684</v>
      </c>
      <c r="I691">
        <f t="shared" si="21"/>
        <v>228</v>
      </c>
      <c r="J691" s="37">
        <v>0</v>
      </c>
      <c r="K691" s="32">
        <v>5.390342674112E-3</v>
      </c>
      <c r="L691" s="32">
        <v>2.7110772997108599E-2</v>
      </c>
      <c r="M691" s="32">
        <v>21.438238717525898</v>
      </c>
      <c r="N691" s="32">
        <v>0</v>
      </c>
      <c r="O691" s="32">
        <v>1.28980274922904E-4</v>
      </c>
      <c r="P691" s="32">
        <v>0.61910531962994098</v>
      </c>
      <c r="Q691" s="32">
        <v>401.328976635272</v>
      </c>
      <c r="R691" s="32">
        <v>395.601709989455</v>
      </c>
      <c r="S691" s="32">
        <v>0</v>
      </c>
      <c r="T691" s="32">
        <v>0</v>
      </c>
      <c r="U691" s="32">
        <v>-21.470868813471998</v>
      </c>
      <c r="V691" s="32">
        <v>0</v>
      </c>
      <c r="W691" s="32">
        <v>4.16970994151628E-4</v>
      </c>
      <c r="X691" s="33">
        <v>0.61910531962994098</v>
      </c>
      <c r="AB691" s="28">
        <f t="shared" si="20"/>
        <v>-21.470451842477846</v>
      </c>
    </row>
    <row r="692" spans="8:28" x14ac:dyDescent="0.35">
      <c r="H692">
        <v>685</v>
      </c>
      <c r="I692">
        <f t="shared" si="21"/>
        <v>229</v>
      </c>
      <c r="J692" s="37">
        <v>0</v>
      </c>
      <c r="K692" s="32">
        <v>5.1259387844771898E-3</v>
      </c>
      <c r="L692" s="32">
        <v>2.5671123368418002E-2</v>
      </c>
      <c r="M692" s="32">
        <v>20.544988315587599</v>
      </c>
      <c r="N692" s="32">
        <v>0</v>
      </c>
      <c r="O692" s="32">
        <v>1.2233961259680101E-4</v>
      </c>
      <c r="P692" s="32">
        <v>0.58723014046464606</v>
      </c>
      <c r="Q692" s="32">
        <v>382.23260269252597</v>
      </c>
      <c r="R692" s="32">
        <v>376.77580724431601</v>
      </c>
      <c r="S692" s="32">
        <v>0</v>
      </c>
      <c r="T692" s="32">
        <v>0</v>
      </c>
      <c r="U692" s="32">
        <v>-20.5759077173531</v>
      </c>
      <c r="V692" s="32">
        <v>0</v>
      </c>
      <c r="W692" s="32">
        <v>1.0735897538172599E-3</v>
      </c>
      <c r="X692" s="33">
        <v>0.58723014046464606</v>
      </c>
      <c r="AB692" s="28">
        <f t="shared" si="20"/>
        <v>-20.574834127599281</v>
      </c>
    </row>
    <row r="693" spans="8:28" x14ac:dyDescent="0.35">
      <c r="H693">
        <v>686</v>
      </c>
      <c r="I693">
        <f t="shared" si="21"/>
        <v>229</v>
      </c>
      <c r="J693" s="37">
        <v>0</v>
      </c>
      <c r="K693" s="32">
        <v>4.7838720275134904E-3</v>
      </c>
      <c r="L693" s="32">
        <v>2.4115818102300401E-2</v>
      </c>
      <c r="M693" s="32">
        <v>19.688624689660401</v>
      </c>
      <c r="N693" s="32">
        <v>0</v>
      </c>
      <c r="O693" s="32">
        <v>1.14929790437465E-4</v>
      </c>
      <c r="P693" s="32">
        <v>0.55166299409983399</v>
      </c>
      <c r="Q693" s="32">
        <v>363.91789618672601</v>
      </c>
      <c r="R693" s="32">
        <v>358.72042307701599</v>
      </c>
      <c r="S693" s="32">
        <v>0</v>
      </c>
      <c r="T693" s="32">
        <v>0</v>
      </c>
      <c r="U693" s="32">
        <v>-19.717639309580601</v>
      </c>
      <c r="V693" s="32">
        <v>0</v>
      </c>
      <c r="W693" s="32">
        <v>3.0969068853389998E-4</v>
      </c>
      <c r="X693" s="33">
        <v>0.55166299409983399</v>
      </c>
      <c r="AB693" s="28">
        <f t="shared" si="20"/>
        <v>-19.717329618892066</v>
      </c>
    </row>
    <row r="694" spans="8:28" x14ac:dyDescent="0.35">
      <c r="H694">
        <v>687</v>
      </c>
      <c r="I694">
        <f t="shared" si="21"/>
        <v>229</v>
      </c>
      <c r="J694" s="37">
        <v>0</v>
      </c>
      <c r="K694" s="32">
        <v>4.5652911084104004E-3</v>
      </c>
      <c r="L694" s="32">
        <v>2.2653527106256999E-2</v>
      </c>
      <c r="M694" s="32">
        <v>18.8679586374029</v>
      </c>
      <c r="N694" s="32">
        <v>0</v>
      </c>
      <c r="O694" s="32">
        <v>1.07954737093346E-4</v>
      </c>
      <c r="P694" s="32">
        <v>0.51818273804806303</v>
      </c>
      <c r="Q694" s="32">
        <v>346.35787024995199</v>
      </c>
      <c r="R694" s="32">
        <v>341.40903573078498</v>
      </c>
      <c r="S694" s="32">
        <v>0</v>
      </c>
      <c r="T694" s="32">
        <v>0</v>
      </c>
      <c r="U694" s="32">
        <v>-18.8952854103546</v>
      </c>
      <c r="V694" s="32">
        <v>0</v>
      </c>
      <c r="W694" s="32">
        <v>2.94594472092262E-4</v>
      </c>
      <c r="X694" s="33">
        <v>0.51818273804806303</v>
      </c>
      <c r="AB694" s="28">
        <f t="shared" si="20"/>
        <v>-18.894990815882508</v>
      </c>
    </row>
    <row r="695" spans="8:28" x14ac:dyDescent="0.35">
      <c r="H695">
        <v>688</v>
      </c>
      <c r="I695">
        <f t="shared" si="21"/>
        <v>230</v>
      </c>
      <c r="J695" s="37">
        <v>0</v>
      </c>
      <c r="K695" s="32">
        <v>4.2942815812422501E-3</v>
      </c>
      <c r="L695" s="32">
        <v>2.1278625954072001E-2</v>
      </c>
      <c r="M695" s="32">
        <v>18.081501937642699</v>
      </c>
      <c r="N695" s="32">
        <v>0</v>
      </c>
      <c r="O695" s="32">
        <v>1.01402098956032E-4</v>
      </c>
      <c r="P695" s="32">
        <v>0.48673007498895599</v>
      </c>
      <c r="Q695" s="32">
        <v>329.52106524894702</v>
      </c>
      <c r="R695" s="32">
        <v>324.81063130163301</v>
      </c>
      <c r="S695" s="32">
        <v>0</v>
      </c>
      <c r="T695" s="32">
        <v>0</v>
      </c>
      <c r="U695" s="32">
        <v>-18.107176247277</v>
      </c>
      <c r="V695" s="32">
        <v>0</v>
      </c>
      <c r="W695" s="32">
        <v>2.7919528196885201E-4</v>
      </c>
      <c r="X695" s="33">
        <v>0.48673007498895599</v>
      </c>
      <c r="AB695" s="28">
        <f t="shared" si="20"/>
        <v>-18.106897051995031</v>
      </c>
    </row>
    <row r="696" spans="8:28" x14ac:dyDescent="0.35">
      <c r="H696">
        <v>689</v>
      </c>
      <c r="I696">
        <f t="shared" si="21"/>
        <v>230</v>
      </c>
      <c r="J696" s="37">
        <v>0</v>
      </c>
      <c r="K696" s="32">
        <v>4.0395976017378998E-3</v>
      </c>
      <c r="L696" s="32">
        <v>1.99869875079693E-2</v>
      </c>
      <c r="M696" s="32">
        <v>17.327828754973599</v>
      </c>
      <c r="N696" s="32">
        <v>0</v>
      </c>
      <c r="O696" s="32">
        <v>9.5246296413483198E-5</v>
      </c>
      <c r="P696" s="32">
        <v>0.45718222278471998</v>
      </c>
      <c r="Q696" s="32">
        <v>313.37726655134497</v>
      </c>
      <c r="R696" s="32">
        <v>308.89542231234401</v>
      </c>
      <c r="S696" s="32">
        <v>0</v>
      </c>
      <c r="T696" s="32">
        <v>0</v>
      </c>
      <c r="U696" s="32">
        <v>-17.351950586379701</v>
      </c>
      <c r="V696" s="32">
        <v>0</v>
      </c>
      <c r="W696" s="32">
        <v>2.6459479088332199E-4</v>
      </c>
      <c r="X696" s="33">
        <v>0.45718222278471998</v>
      </c>
      <c r="AB696" s="28">
        <f t="shared" si="20"/>
        <v>-17.351685991588816</v>
      </c>
    </row>
    <row r="697" spans="8:28" x14ac:dyDescent="0.35">
      <c r="H697">
        <v>690</v>
      </c>
      <c r="I697">
        <f t="shared" si="21"/>
        <v>230</v>
      </c>
      <c r="J697" s="37">
        <v>0</v>
      </c>
      <c r="K697" s="32">
        <v>3.8007543202228798E-3</v>
      </c>
      <c r="L697" s="32">
        <v>1.87735586732986E-2</v>
      </c>
      <c r="M697" s="32">
        <v>16.605572358766601</v>
      </c>
      <c r="N697" s="32">
        <v>0</v>
      </c>
      <c r="O697" s="32">
        <v>8.9463197917002103E-5</v>
      </c>
      <c r="P697" s="32">
        <v>0.42942335000161003</v>
      </c>
      <c r="Q697" s="32">
        <v>297.897520428897</v>
      </c>
      <c r="R697" s="32">
        <v>293.63486438979101</v>
      </c>
      <c r="S697" s="32">
        <v>0</v>
      </c>
      <c r="T697" s="32">
        <v>0</v>
      </c>
      <c r="U697" s="32">
        <v>-16.628236134958001</v>
      </c>
      <c r="V697" s="32">
        <v>0</v>
      </c>
      <c r="W697" s="32">
        <v>2.5076329550233998E-4</v>
      </c>
      <c r="X697" s="33">
        <v>0.42942335000161003</v>
      </c>
      <c r="AB697" s="28">
        <f t="shared" si="20"/>
        <v>-16.627985371662501</v>
      </c>
    </row>
    <row r="698" spans="8:28" x14ac:dyDescent="0.35">
      <c r="H698">
        <v>691</v>
      </c>
      <c r="I698">
        <f t="shared" si="21"/>
        <v>231</v>
      </c>
      <c r="J698" s="37">
        <v>0</v>
      </c>
      <c r="K698" s="32">
        <v>3.5774066998504601E-3</v>
      </c>
      <c r="L698" s="32">
        <v>1.76335682142503E-2</v>
      </c>
      <c r="M698" s="32">
        <v>15.913422996180801</v>
      </c>
      <c r="N698" s="32">
        <v>0</v>
      </c>
      <c r="O698" s="32">
        <v>8.4030016220940505E-5</v>
      </c>
      <c r="P698" s="32">
        <v>0.40334407786051402</v>
      </c>
      <c r="Q698" s="32">
        <v>283.05408129979099</v>
      </c>
      <c r="R698" s="32">
        <v>279.00160424908103</v>
      </c>
      <c r="S698" s="32">
        <v>0</v>
      </c>
      <c r="T698" s="32">
        <v>0</v>
      </c>
      <c r="U698" s="32">
        <v>-15.934718001111101</v>
      </c>
      <c r="V698" s="32">
        <v>0</v>
      </c>
      <c r="W698" s="32">
        <v>2.37667204128173E-4</v>
      </c>
      <c r="X698" s="33">
        <v>0.40334407786051402</v>
      </c>
      <c r="AB698" s="28">
        <f t="shared" si="20"/>
        <v>-15.934480333906972</v>
      </c>
    </row>
    <row r="699" spans="8:28" x14ac:dyDescent="0.35">
      <c r="H699">
        <v>692</v>
      </c>
      <c r="I699">
        <f t="shared" si="21"/>
        <v>231</v>
      </c>
      <c r="J699" s="37">
        <v>0</v>
      </c>
      <c r="K699" s="32">
        <v>3.3673039275236398E-3</v>
      </c>
      <c r="L699" s="32">
        <v>1.6562560047570101E-2</v>
      </c>
      <c r="M699" s="32">
        <v>15.2501255351662</v>
      </c>
      <c r="N699" s="32">
        <v>0</v>
      </c>
      <c r="O699" s="32">
        <v>7.8925620740133795E-5</v>
      </c>
      <c r="P699" s="32">
        <v>0.37884297955264201</v>
      </c>
      <c r="Q699" s="32">
        <v>268.82036314626799</v>
      </c>
      <c r="R699" s="32">
        <v>264.96943182209901</v>
      </c>
      <c r="S699" s="32">
        <v>0</v>
      </c>
      <c r="T699" s="32">
        <v>0</v>
      </c>
      <c r="U699" s="32">
        <v>-15.270134324761999</v>
      </c>
      <c r="V699" s="32">
        <v>0</v>
      </c>
      <c r="W699" s="32">
        <v>2.2525453914907601E-4</v>
      </c>
      <c r="X699" s="33">
        <v>0.37884297955264201</v>
      </c>
      <c r="AB699" s="28">
        <f t="shared" si="20"/>
        <v>-15.26990907022285</v>
      </c>
    </row>
    <row r="700" spans="8:28" x14ac:dyDescent="0.35">
      <c r="H700">
        <v>693</v>
      </c>
      <c r="I700">
        <f t="shared" si="21"/>
        <v>231</v>
      </c>
      <c r="J700" s="37">
        <v>0</v>
      </c>
      <c r="K700" s="32">
        <v>3.1698633538746702E-3</v>
      </c>
      <c r="L700" s="32">
        <v>1.55563630053364E-2</v>
      </c>
      <c r="M700" s="32">
        <v>14.6144771821122</v>
      </c>
      <c r="N700" s="32">
        <v>0</v>
      </c>
      <c r="O700" s="32">
        <v>7.4130113839673606E-5</v>
      </c>
      <c r="P700" s="32">
        <v>0.35582454643043299</v>
      </c>
      <c r="Q700" s="32">
        <v>255.17088948629501</v>
      </c>
      <c r="R700" s="32">
        <v>251.513230910461</v>
      </c>
      <c r="S700" s="32">
        <v>0</v>
      </c>
      <c r="T700" s="32">
        <v>0</v>
      </c>
      <c r="U700" s="32">
        <v>-14.633277538585199</v>
      </c>
      <c r="V700" s="32">
        <v>0</v>
      </c>
      <c r="W700" s="32">
        <v>2.1349199845352299E-4</v>
      </c>
      <c r="X700" s="33">
        <v>0.35582454643043299</v>
      </c>
      <c r="AB700" s="28">
        <f t="shared" si="20"/>
        <v>-14.633064046586746</v>
      </c>
    </row>
    <row r="701" spans="8:28" x14ac:dyDescent="0.35">
      <c r="H701">
        <v>694</v>
      </c>
      <c r="I701">
        <f t="shared" si="21"/>
        <v>232</v>
      </c>
      <c r="J701" s="37">
        <v>0</v>
      </c>
      <c r="K701" s="32">
        <v>2.98444973195046E-3</v>
      </c>
      <c r="L701" s="32">
        <v>1.46110505532296E-2</v>
      </c>
      <c r="M701" s="32">
        <v>14.005325290299799</v>
      </c>
      <c r="N701" s="32">
        <v>0</v>
      </c>
      <c r="O701" s="32">
        <v>6.9624776703157705E-5</v>
      </c>
      <c r="P701" s="32">
        <v>0.33419892817515701</v>
      </c>
      <c r="Q701" s="32">
        <v>242.081247119414</v>
      </c>
      <c r="R701" s="32">
        <v>238.608933584255</v>
      </c>
      <c r="S701" s="32">
        <v>0</v>
      </c>
      <c r="T701" s="32">
        <v>0</v>
      </c>
      <c r="U701" s="32">
        <v>-14.022990415361701</v>
      </c>
      <c r="V701" s="32">
        <v>0</v>
      </c>
      <c r="W701" s="32">
        <v>2.02341221268997E-4</v>
      </c>
      <c r="X701" s="33">
        <v>0.33419892817515701</v>
      </c>
      <c r="AB701" s="28">
        <f t="shared" si="20"/>
        <v>-14.022788074140431</v>
      </c>
    </row>
    <row r="702" spans="8:28" x14ac:dyDescent="0.35">
      <c r="H702">
        <v>695</v>
      </c>
      <c r="I702">
        <f t="shared" si="21"/>
        <v>232</v>
      </c>
      <c r="J702" s="37">
        <v>0</v>
      </c>
      <c r="K702" s="32">
        <v>2.8098249457078699E-3</v>
      </c>
      <c r="L702" s="32">
        <v>1.3722945803183499E-2</v>
      </c>
      <c r="M702" s="32">
        <v>13.4215652761917</v>
      </c>
      <c r="N702" s="32">
        <v>0</v>
      </c>
      <c r="O702" s="32">
        <v>6.5392128019657605E-5</v>
      </c>
      <c r="P702" s="32">
        <v>0.31388221449435699</v>
      </c>
      <c r="Q702" s="32">
        <v>229.52804233093801</v>
      </c>
      <c r="R702" s="32">
        <v>226.23347701193299</v>
      </c>
      <c r="S702" s="32">
        <v>0</v>
      </c>
      <c r="T702" s="32">
        <v>0</v>
      </c>
      <c r="U702" s="32">
        <v>-13.4381634390686</v>
      </c>
      <c r="V702" s="32">
        <v>0</v>
      </c>
      <c r="W702" s="32">
        <v>1.9176581590283801E-4</v>
      </c>
      <c r="X702" s="33">
        <v>0.31388221449435699</v>
      </c>
      <c r="AB702" s="28">
        <f t="shared" si="20"/>
        <v>-13.437971673252697</v>
      </c>
    </row>
    <row r="703" spans="8:28" x14ac:dyDescent="0.35">
      <c r="H703">
        <v>696</v>
      </c>
      <c r="I703">
        <f t="shared" si="21"/>
        <v>232</v>
      </c>
      <c r="J703" s="37">
        <v>0</v>
      </c>
      <c r="K703" s="32">
        <v>2.6350143452391699E-3</v>
      </c>
      <c r="L703" s="32">
        <v>1.28349425710074E-2</v>
      </c>
      <c r="M703" s="32">
        <v>12.862123093008799</v>
      </c>
      <c r="N703" s="32">
        <v>0</v>
      </c>
      <c r="O703" s="32">
        <v>6.1041872870737197E-5</v>
      </c>
      <c r="P703" s="32">
        <v>0.29300098977953898</v>
      </c>
      <c r="Q703" s="32">
        <v>217.487063206069</v>
      </c>
      <c r="R703" s="32">
        <v>214.36296637403001</v>
      </c>
      <c r="S703" s="32">
        <v>0</v>
      </c>
      <c r="T703" s="32">
        <v>0</v>
      </c>
      <c r="U703" s="32">
        <v>-12.877654091798</v>
      </c>
      <c r="V703" s="32">
        <v>0</v>
      </c>
      <c r="W703" s="32">
        <v>1.94767661118061E-4</v>
      </c>
      <c r="X703" s="33">
        <v>0.29300098977953898</v>
      </c>
      <c r="AB703" s="28">
        <f t="shared" si="20"/>
        <v>-12.877459324136883</v>
      </c>
    </row>
    <row r="704" spans="8:28" x14ac:dyDescent="0.35">
      <c r="H704">
        <v>697</v>
      </c>
      <c r="I704">
        <f t="shared" si="21"/>
        <v>233</v>
      </c>
      <c r="J704" s="37">
        <v>0</v>
      </c>
      <c r="K704" s="32">
        <v>2.50544240730846E-3</v>
      </c>
      <c r="L704" s="32">
        <v>1.21413717272857E-2</v>
      </c>
      <c r="M704" s="32">
        <v>12.3262022917474</v>
      </c>
      <c r="N704" s="32">
        <v>0</v>
      </c>
      <c r="O704" s="32">
        <v>5.7838997681566699E-5</v>
      </c>
      <c r="P704" s="32">
        <v>0.27762718887151999</v>
      </c>
      <c r="Q704" s="32">
        <v>207.80683286390899</v>
      </c>
      <c r="R704" s="32">
        <v>204.82176128693601</v>
      </c>
      <c r="S704" s="32">
        <v>0</v>
      </c>
      <c r="T704" s="32">
        <v>0</v>
      </c>
      <c r="U704" s="32">
        <v>-12.3409069448797</v>
      </c>
      <c r="V704" s="32">
        <v>0</v>
      </c>
      <c r="W704" s="32">
        <v>4.9791481983415696E-4</v>
      </c>
      <c r="X704" s="33">
        <v>0.27762718887151999</v>
      </c>
      <c r="AB704" s="28">
        <f t="shared" si="20"/>
        <v>-12.340409030059867</v>
      </c>
    </row>
    <row r="705" spans="8:28" x14ac:dyDescent="0.35">
      <c r="H705">
        <v>698</v>
      </c>
      <c r="I705">
        <f t="shared" si="21"/>
        <v>233</v>
      </c>
      <c r="J705" s="37">
        <v>0</v>
      </c>
      <c r="K705" s="32">
        <v>2.3393534707844901E-3</v>
      </c>
      <c r="L705" s="32">
        <v>1.13965418353971E-2</v>
      </c>
      <c r="M705" s="32">
        <v>11.812428600332501</v>
      </c>
      <c r="N705" s="32">
        <v>0</v>
      </c>
      <c r="O705" s="32">
        <v>5.4291651953034303E-5</v>
      </c>
      <c r="P705" s="32">
        <v>0.260599929374565</v>
      </c>
      <c r="Q705" s="32">
        <v>198.525360590904</v>
      </c>
      <c r="R705" s="32">
        <v>195.673554527986</v>
      </c>
      <c r="S705" s="32">
        <v>0</v>
      </c>
      <c r="T705" s="32">
        <v>0</v>
      </c>
      <c r="U705" s="32">
        <v>-11.8262187872906</v>
      </c>
      <c r="V705" s="32">
        <v>0</v>
      </c>
      <c r="W705" s="32">
        <v>1.4488610429380601E-4</v>
      </c>
      <c r="X705" s="33">
        <v>0.260599929374565</v>
      </c>
      <c r="AB705" s="28">
        <f t="shared" si="20"/>
        <v>-11.826073901186305</v>
      </c>
    </row>
    <row r="706" spans="8:28" x14ac:dyDescent="0.35">
      <c r="H706">
        <v>699</v>
      </c>
      <c r="I706">
        <f t="shared" si="21"/>
        <v>233</v>
      </c>
      <c r="J706" s="37">
        <v>0</v>
      </c>
      <c r="K706" s="32">
        <v>2.2302962740690701E-3</v>
      </c>
      <c r="L706" s="32">
        <v>1.0696805954051199E-2</v>
      </c>
      <c r="M706" s="32">
        <v>11.3200709887803</v>
      </c>
      <c r="N706" s="32">
        <v>0</v>
      </c>
      <c r="O706" s="32">
        <v>5.0955223848305197E-5</v>
      </c>
      <c r="P706" s="32">
        <v>0.244585074471865</v>
      </c>
      <c r="Q706" s="32">
        <v>189.628615705117</v>
      </c>
      <c r="R706" s="32">
        <v>186.90455558768599</v>
      </c>
      <c r="S706" s="32">
        <v>0</v>
      </c>
      <c r="T706" s="32">
        <v>0</v>
      </c>
      <c r="U706" s="32">
        <v>-11.333049046232199</v>
      </c>
      <c r="V706" s="32">
        <v>0</v>
      </c>
      <c r="W706" s="32">
        <v>1.3769164364522E-4</v>
      </c>
      <c r="X706" s="33">
        <v>0.244585074471865</v>
      </c>
      <c r="AB706" s="28">
        <f t="shared" si="20"/>
        <v>-11.332911354588553</v>
      </c>
    </row>
    <row r="707" spans="8:28" x14ac:dyDescent="0.35">
      <c r="H707">
        <v>700</v>
      </c>
      <c r="I707">
        <f t="shared" si="21"/>
        <v>234</v>
      </c>
      <c r="J707" s="37">
        <v>0</v>
      </c>
      <c r="K707" s="32">
        <v>2.0984374870090302E-3</v>
      </c>
      <c r="L707" s="32">
        <v>1.0039381722156E-2</v>
      </c>
      <c r="M707" s="32">
        <v>10.848236654316599</v>
      </c>
      <c r="N707" s="32">
        <v>0</v>
      </c>
      <c r="O707" s="32">
        <v>4.7823070301318599E-5</v>
      </c>
      <c r="P707" s="32">
        <v>0.22955073744632901</v>
      </c>
      <c r="Q707" s="32">
        <v>181.10056557542899</v>
      </c>
      <c r="R707" s="32">
        <v>178.49896199857599</v>
      </c>
      <c r="S707" s="32">
        <v>0</v>
      </c>
      <c r="T707" s="32">
        <v>0</v>
      </c>
      <c r="U707" s="32">
        <v>-10.8604222965961</v>
      </c>
      <c r="V707" s="32">
        <v>0</v>
      </c>
      <c r="W707" s="32">
        <v>1.3038638121625699E-4</v>
      </c>
      <c r="X707" s="33">
        <v>0.22955073744632901</v>
      </c>
      <c r="AB707" s="28">
        <f t="shared" si="20"/>
        <v>-10.860291910214885</v>
      </c>
    </row>
    <row r="708" spans="8:28" x14ac:dyDescent="0.35">
      <c r="H708">
        <v>701</v>
      </c>
      <c r="I708">
        <f t="shared" si="21"/>
        <v>234</v>
      </c>
      <c r="J708" s="37">
        <v>0</v>
      </c>
      <c r="K708" s="32">
        <v>1.9760728693566801E-3</v>
      </c>
      <c r="L708" s="32">
        <v>9.4221712160151606E-3</v>
      </c>
      <c r="M708" s="32">
        <v>10.396070168870599</v>
      </c>
      <c r="N708" s="32">
        <v>0</v>
      </c>
      <c r="O708" s="32">
        <v>4.4882385748726203E-5</v>
      </c>
      <c r="P708" s="32">
        <v>0.215435451593886</v>
      </c>
      <c r="Q708" s="32">
        <v>172.92581479348999</v>
      </c>
      <c r="R708" s="32">
        <v>170.44159892429801</v>
      </c>
      <c r="S708" s="32">
        <v>0</v>
      </c>
      <c r="T708" s="32">
        <v>0</v>
      </c>
      <c r="U708" s="32">
        <v>-10.407513295341801</v>
      </c>
      <c r="V708" s="32">
        <v>0</v>
      </c>
      <c r="W708" s="32">
        <v>1.23483838519828E-4</v>
      </c>
      <c r="X708" s="33">
        <v>0.215435451593886</v>
      </c>
      <c r="AB708" s="28">
        <f t="shared" si="20"/>
        <v>-10.407389811503281</v>
      </c>
    </row>
    <row r="709" spans="8:28" x14ac:dyDescent="0.35">
      <c r="H709">
        <v>702</v>
      </c>
      <c r="I709">
        <f t="shared" si="21"/>
        <v>234</v>
      </c>
      <c r="J709" s="37">
        <v>0</v>
      </c>
      <c r="K709" s="32">
        <v>1.8611445374851301E-3</v>
      </c>
      <c r="L709" s="32">
        <v>8.8426907816756897E-3</v>
      </c>
      <c r="M709" s="32">
        <v>9.96275161606005</v>
      </c>
      <c r="N709" s="32">
        <v>0</v>
      </c>
      <c r="O709" s="32">
        <v>4.2121463047703302E-5</v>
      </c>
      <c r="P709" s="32">
        <v>0.202183022628976</v>
      </c>
      <c r="Q709" s="32">
        <v>165.08961223666799</v>
      </c>
      <c r="R709" s="32">
        <v>162.717926622291</v>
      </c>
      <c r="S709" s="32">
        <v>0</v>
      </c>
      <c r="T709" s="32">
        <v>0</v>
      </c>
      <c r="U709" s="32">
        <v>-9.9734975728422608</v>
      </c>
      <c r="V709" s="32">
        <v>0</v>
      </c>
      <c r="W709" s="32">
        <v>1.16950595404312E-4</v>
      </c>
      <c r="X709" s="33">
        <v>0.202183022628976</v>
      </c>
      <c r="AB709" s="28">
        <f t="shared" si="20"/>
        <v>-9.9733806222468573</v>
      </c>
    </row>
    <row r="710" spans="8:28" x14ac:dyDescent="0.35">
      <c r="H710">
        <v>703</v>
      </c>
      <c r="I710">
        <f t="shared" si="21"/>
        <v>235</v>
      </c>
      <c r="J710" s="37">
        <v>0</v>
      </c>
      <c r="K710" s="32">
        <v>1.7526798186538899E-3</v>
      </c>
      <c r="L710" s="32">
        <v>8.2986460684306308E-3</v>
      </c>
      <c r="M710" s="32">
        <v>9.5474952791758003</v>
      </c>
      <c r="N710" s="32">
        <v>0</v>
      </c>
      <c r="O710" s="32">
        <v>3.9529415788712597E-5</v>
      </c>
      <c r="P710" s="32">
        <v>0.18974119578581999</v>
      </c>
      <c r="Q710" s="32">
        <v>157.57782310383001</v>
      </c>
      <c r="R710" s="32">
        <v>155.314012862646</v>
      </c>
      <c r="S710" s="32">
        <v>0</v>
      </c>
      <c r="T710" s="32">
        <v>0</v>
      </c>
      <c r="U710" s="32">
        <v>-9.5575861344786706</v>
      </c>
      <c r="V710" s="32">
        <v>0</v>
      </c>
      <c r="W710" s="32">
        <v>1.10758204644161E-4</v>
      </c>
      <c r="X710" s="33">
        <v>0.18974119578581999</v>
      </c>
      <c r="AB710" s="28">
        <f t="shared" si="20"/>
        <v>-9.5574753762740272</v>
      </c>
    </row>
    <row r="711" spans="8:28" x14ac:dyDescent="0.35">
      <c r="H711">
        <v>704</v>
      </c>
      <c r="I711">
        <f t="shared" si="21"/>
        <v>235</v>
      </c>
      <c r="J711" s="37">
        <v>0</v>
      </c>
      <c r="K711" s="32">
        <v>1.6507900319017001E-3</v>
      </c>
      <c r="L711" s="32">
        <v>7.7878769351656003E-3</v>
      </c>
      <c r="M711" s="32">
        <v>9.1495481999538395</v>
      </c>
      <c r="N711" s="32">
        <v>0</v>
      </c>
      <c r="O711" s="32">
        <v>3.7095915970252598E-5</v>
      </c>
      <c r="P711" s="32">
        <v>0.17806039665721199</v>
      </c>
      <c r="Q711" s="32">
        <v>150.376902134734</v>
      </c>
      <c r="R711" s="32">
        <v>148.21650651461701</v>
      </c>
      <c r="S711" s="32">
        <v>0</v>
      </c>
      <c r="T711" s="32">
        <v>0</v>
      </c>
      <c r="U711" s="32">
        <v>-9.1590239628368799</v>
      </c>
      <c r="V711" s="32">
        <v>0</v>
      </c>
      <c r="W711" s="32">
        <v>1.04887527429436E-4</v>
      </c>
      <c r="X711" s="33">
        <v>0.17806039665721199</v>
      </c>
      <c r="AB711" s="28">
        <f t="shared" si="20"/>
        <v>-9.1589190753094503</v>
      </c>
    </row>
    <row r="712" spans="8:28" x14ac:dyDescent="0.35">
      <c r="H712">
        <v>705</v>
      </c>
      <c r="I712">
        <f t="shared" si="21"/>
        <v>235</v>
      </c>
      <c r="J712" s="37">
        <v>0</v>
      </c>
      <c r="K712" s="32">
        <v>1.55457436898075E-3</v>
      </c>
      <c r="L712" s="32">
        <v>7.3083620375951801E-3</v>
      </c>
      <c r="M712" s="32">
        <v>8.7681888147433096</v>
      </c>
      <c r="N712" s="32">
        <v>0</v>
      </c>
      <c r="O712" s="32">
        <v>3.4811367340429399E-5</v>
      </c>
      <c r="P712" s="32">
        <v>0.16709456323406099</v>
      </c>
      <c r="Q712" s="32">
        <v>143.47386998423499</v>
      </c>
      <c r="R712" s="32">
        <v>141.41261427264001</v>
      </c>
      <c r="S712" s="32">
        <v>0</v>
      </c>
      <c r="T712" s="32">
        <v>0</v>
      </c>
      <c r="U712" s="32">
        <v>-8.7770865625172299</v>
      </c>
      <c r="V712" s="32">
        <v>0</v>
      </c>
      <c r="W712" s="32">
        <v>9.9322149896039397E-5</v>
      </c>
      <c r="X712" s="33">
        <v>0.16709456323406099</v>
      </c>
      <c r="AB712" s="28">
        <f t="shared" si="20"/>
        <v>-8.7769872403673332</v>
      </c>
    </row>
    <row r="713" spans="8:28" x14ac:dyDescent="0.35">
      <c r="H713">
        <v>706</v>
      </c>
      <c r="I713">
        <f t="shared" si="21"/>
        <v>236</v>
      </c>
      <c r="J713" s="37">
        <v>0</v>
      </c>
      <c r="K713" s="32">
        <v>1.4636697413153801E-3</v>
      </c>
      <c r="L713" s="32">
        <v>6.8582100588607496E-3</v>
      </c>
      <c r="M713" s="32">
        <v>8.4027256449710102</v>
      </c>
      <c r="N713" s="32">
        <v>0</v>
      </c>
      <c r="O713" s="32">
        <v>3.2666758536783402E-5</v>
      </c>
      <c r="P713" s="32">
        <v>0.15680044097656001</v>
      </c>
      <c r="Q713" s="32">
        <v>136.85628907882599</v>
      </c>
      <c r="R713" s="32">
        <v>134.890076850025</v>
      </c>
      <c r="S713" s="32">
        <v>0</v>
      </c>
      <c r="T713" s="32">
        <v>0</v>
      </c>
      <c r="U713" s="32">
        <v>-8.4110801915297309</v>
      </c>
      <c r="V713" s="32">
        <v>0</v>
      </c>
      <c r="W713" s="32">
        <v>9.40465007147353E-5</v>
      </c>
      <c r="X713" s="33">
        <v>0.15680044097656001</v>
      </c>
      <c r="AB713" s="28">
        <f t="shared" si="20"/>
        <v>-8.4109861450290158</v>
      </c>
    </row>
    <row r="714" spans="8:28" x14ac:dyDescent="0.35">
      <c r="H714">
        <v>707</v>
      </c>
      <c r="I714">
        <f t="shared" si="21"/>
        <v>236</v>
      </c>
      <c r="J714" s="37">
        <v>0</v>
      </c>
      <c r="K714" s="32">
        <v>1.37778485863365E-3</v>
      </c>
      <c r="L714" s="32">
        <v>6.4356436248320797E-3</v>
      </c>
      <c r="M714" s="32">
        <v>8.0524960401838506</v>
      </c>
      <c r="N714" s="32">
        <v>0</v>
      </c>
      <c r="O714" s="32">
        <v>3.0653617498674101E-5</v>
      </c>
      <c r="P714" s="32">
        <v>0.147137363993635</v>
      </c>
      <c r="Q714" s="32">
        <v>130.51373287344501</v>
      </c>
      <c r="R714" s="32">
        <v>128.63854171111501</v>
      </c>
      <c r="S714" s="32">
        <v>0</v>
      </c>
      <c r="T714" s="32">
        <v>0</v>
      </c>
      <c r="U714" s="32">
        <v>-8.0603401222848206</v>
      </c>
      <c r="V714" s="32">
        <v>0</v>
      </c>
      <c r="W714" s="32">
        <v>8.9045822512270098E-5</v>
      </c>
      <c r="X714" s="33">
        <v>0.147137363993635</v>
      </c>
      <c r="AB714" s="28">
        <f t="shared" ref="AB714:AB776" si="22">U714+W714</f>
        <v>-8.0602510764623077</v>
      </c>
    </row>
    <row r="715" spans="8:28" x14ac:dyDescent="0.35">
      <c r="H715">
        <v>708</v>
      </c>
      <c r="I715">
        <f t="shared" si="21"/>
        <v>236</v>
      </c>
      <c r="J715" s="37">
        <v>0</v>
      </c>
      <c r="K715" s="32">
        <v>1.29181984408093E-3</v>
      </c>
      <c r="L715" s="32">
        <v>6.0140329095270803E-3</v>
      </c>
      <c r="M715" s="32">
        <v>7.7168574640962699</v>
      </c>
      <c r="N715" s="32">
        <v>0</v>
      </c>
      <c r="O715" s="32">
        <v>2.7353560874759601E-5</v>
      </c>
      <c r="P715" s="32">
        <v>0.131297092198846</v>
      </c>
      <c r="Q715" s="32">
        <v>124.482264421294</v>
      </c>
      <c r="R715" s="32">
        <v>122.693763157885</v>
      </c>
      <c r="S715" s="32">
        <v>0</v>
      </c>
      <c r="T715" s="32">
        <v>0</v>
      </c>
      <c r="U715" s="32">
        <v>-7.7241906704107501</v>
      </c>
      <c r="V715" s="32">
        <v>0</v>
      </c>
      <c r="W715" s="32">
        <v>9.0176694019104297E-5</v>
      </c>
      <c r="X715" s="33">
        <v>0.13778702357059999</v>
      </c>
      <c r="AB715" s="28">
        <f t="shared" si="22"/>
        <v>-7.7241004937167315</v>
      </c>
    </row>
    <row r="716" spans="8:28" x14ac:dyDescent="0.35">
      <c r="H716">
        <v>709</v>
      </c>
      <c r="I716">
        <f t="shared" ref="I716:I776" si="23">I713+1</f>
        <v>237</v>
      </c>
      <c r="J716" s="37">
        <v>0</v>
      </c>
      <c r="K716" s="32">
        <v>1.09055192814244E-3</v>
      </c>
      <c r="L716" s="32">
        <v>5.4395579834715102E-3</v>
      </c>
      <c r="M716" s="32">
        <v>6.2282343392520101</v>
      </c>
      <c r="N716" s="32">
        <v>0</v>
      </c>
      <c r="O716" s="32">
        <v>2.5914945316037799E-5</v>
      </c>
      <c r="P716" s="32">
        <v>0.124391737516982</v>
      </c>
      <c r="Q716" s="32">
        <v>117.47605800460001</v>
      </c>
      <c r="R716" s="32">
        <v>115.786751368945</v>
      </c>
      <c r="S716" s="32">
        <v>0</v>
      </c>
      <c r="T716" s="32">
        <v>0</v>
      </c>
      <c r="U716" s="32">
        <v>-6.2347903641089397</v>
      </c>
      <c r="V716" s="32">
        <v>0</v>
      </c>
      <c r="W716" s="32">
        <v>2.1745378671602299E-4</v>
      </c>
      <c r="X716" s="33">
        <v>0.124391737516982</v>
      </c>
      <c r="AB716" s="28">
        <f t="shared" si="22"/>
        <v>-6.2345729103222238</v>
      </c>
    </row>
    <row r="717" spans="8:28" x14ac:dyDescent="0.35">
      <c r="H717">
        <v>710</v>
      </c>
      <c r="I717">
        <f t="shared" si="23"/>
        <v>237</v>
      </c>
      <c r="J717" s="37">
        <v>0</v>
      </c>
      <c r="K717" s="32">
        <v>1.0173618931181099E-3</v>
      </c>
      <c r="L717" s="32">
        <v>5.1064304803316203E-3</v>
      </c>
      <c r="M717" s="32">
        <v>5.9686371411541703</v>
      </c>
      <c r="N717" s="32">
        <v>0</v>
      </c>
      <c r="O717" s="32">
        <v>2.43283130344906E-5</v>
      </c>
      <c r="P717" s="32">
        <v>0.11677590256555501</v>
      </c>
      <c r="Q717" s="32">
        <v>111.932949159901</v>
      </c>
      <c r="R717" s="32">
        <v>110.32332733291</v>
      </c>
      <c r="S717" s="32">
        <v>0</v>
      </c>
      <c r="T717" s="32">
        <v>0</v>
      </c>
      <c r="U717" s="32">
        <v>-5.9747852618406503</v>
      </c>
      <c r="V717" s="32">
        <v>0</v>
      </c>
      <c r="W717" s="32">
        <v>6.3309934623492002E-5</v>
      </c>
      <c r="X717" s="33">
        <v>0.11677590256555501</v>
      </c>
      <c r="AB717" s="28">
        <f t="shared" si="22"/>
        <v>-5.9747219519060266</v>
      </c>
    </row>
    <row r="718" spans="8:28" x14ac:dyDescent="0.35">
      <c r="H718">
        <v>711</v>
      </c>
      <c r="I718">
        <f t="shared" si="23"/>
        <v>237</v>
      </c>
      <c r="J718" s="37">
        <v>0</v>
      </c>
      <c r="K718" s="32">
        <v>9.7004952567400298E-4</v>
      </c>
      <c r="L718" s="32">
        <v>4.7934438049551196E-3</v>
      </c>
      <c r="M718" s="32">
        <v>5.7198606951318096</v>
      </c>
      <c r="N718" s="32">
        <v>0</v>
      </c>
      <c r="O718" s="32">
        <v>2.2835838176679299E-5</v>
      </c>
      <c r="P718" s="32">
        <v>0.10961202324806101</v>
      </c>
      <c r="Q718" s="32">
        <v>106.618488127286</v>
      </c>
      <c r="R718" s="32">
        <v>105.085266172438</v>
      </c>
      <c r="S718" s="32">
        <v>0</v>
      </c>
      <c r="T718" s="32">
        <v>0</v>
      </c>
      <c r="U718" s="32">
        <v>-5.7256470243006099</v>
      </c>
      <c r="V718" s="32">
        <v>0</v>
      </c>
      <c r="W718" s="32">
        <v>6.0177139864475697E-5</v>
      </c>
      <c r="X718" s="33">
        <v>0.10961202324806101</v>
      </c>
      <c r="AB718" s="28">
        <f t="shared" si="22"/>
        <v>-5.7255868471607458</v>
      </c>
    </row>
    <row r="719" spans="8:28" x14ac:dyDescent="0.35">
      <c r="H719">
        <v>712</v>
      </c>
      <c r="I719">
        <f t="shared" si="23"/>
        <v>238</v>
      </c>
      <c r="J719" s="37">
        <v>0</v>
      </c>
      <c r="K719" s="32">
        <v>9.1326538389203905E-4</v>
      </c>
      <c r="L719" s="32">
        <v>4.4993253271230797E-3</v>
      </c>
      <c r="M719" s="32">
        <v>5.4814539085517797</v>
      </c>
      <c r="N719" s="32">
        <v>0</v>
      </c>
      <c r="O719" s="32">
        <v>2.1434410127516999E-5</v>
      </c>
      <c r="P719" s="32">
        <v>0.102885168612082</v>
      </c>
      <c r="Q719" s="32">
        <v>101.523140125314</v>
      </c>
      <c r="R719" s="32">
        <v>100.063170146717</v>
      </c>
      <c r="S719" s="32">
        <v>0</v>
      </c>
      <c r="T719" s="32">
        <v>0</v>
      </c>
      <c r="U719" s="32">
        <v>-5.4868879336729304</v>
      </c>
      <c r="V719" s="32">
        <v>0</v>
      </c>
      <c r="W719" s="32">
        <v>5.6992788976016402E-5</v>
      </c>
      <c r="X719" s="33">
        <v>0.102885168612082</v>
      </c>
      <c r="AB719" s="28">
        <f t="shared" si="22"/>
        <v>-5.4868309408839542</v>
      </c>
    </row>
    <row r="720" spans="8:28" x14ac:dyDescent="0.35">
      <c r="H720">
        <v>713</v>
      </c>
      <c r="I720">
        <f t="shared" si="23"/>
        <v>238</v>
      </c>
      <c r="J720" s="37">
        <v>0</v>
      </c>
      <c r="K720" s="32">
        <v>8.6167966450167196E-4</v>
      </c>
      <c r="L720" s="32">
        <v>4.22310287726176E-3</v>
      </c>
      <c r="M720" s="32">
        <v>5.2529845640561001</v>
      </c>
      <c r="N720" s="32">
        <v>0</v>
      </c>
      <c r="O720" s="32">
        <v>2.01181234426942E-5</v>
      </c>
      <c r="P720" s="32">
        <v>9.6566992524932296E-2</v>
      </c>
      <c r="Q720" s="32">
        <v>96.637753664110505</v>
      </c>
      <c r="R720" s="32">
        <v>95.248019095815394</v>
      </c>
      <c r="S720" s="32">
        <v>0</v>
      </c>
      <c r="T720" s="32">
        <v>0</v>
      </c>
      <c r="U720" s="32">
        <v>-5.2580894647213103</v>
      </c>
      <c r="V720" s="32">
        <v>0</v>
      </c>
      <c r="W720" s="32">
        <v>5.3981308618035902E-5</v>
      </c>
      <c r="X720" s="33">
        <v>9.6566992524932296E-2</v>
      </c>
      <c r="AB720" s="28">
        <f t="shared" si="22"/>
        <v>-5.2580354834126926</v>
      </c>
    </row>
    <row r="721" spans="8:28" x14ac:dyDescent="0.35">
      <c r="H721">
        <v>714</v>
      </c>
      <c r="I721">
        <f t="shared" si="23"/>
        <v>238</v>
      </c>
      <c r="J721" s="37">
        <v>0</v>
      </c>
      <c r="K721" s="32">
        <v>8.1402668878255901E-4</v>
      </c>
      <c r="L721" s="32">
        <v>3.9636440510154199E-3</v>
      </c>
      <c r="M721" s="32">
        <v>5.0340383956660899</v>
      </c>
      <c r="N721" s="32">
        <v>0</v>
      </c>
      <c r="O721" s="32">
        <v>1.8881641441410601E-5</v>
      </c>
      <c r="P721" s="32">
        <v>9.0631878918770697E-2</v>
      </c>
      <c r="Q721" s="32">
        <v>91.953560157526695</v>
      </c>
      <c r="R721" s="32">
        <v>90.631170290827797</v>
      </c>
      <c r="S721" s="32">
        <v>0</v>
      </c>
      <c r="T721" s="32">
        <v>0</v>
      </c>
      <c r="U721" s="32">
        <v>-5.03883494804733</v>
      </c>
      <c r="V721" s="32">
        <v>0</v>
      </c>
      <c r="W721" s="32">
        <v>5.1142143747761103E-5</v>
      </c>
      <c r="X721" s="33">
        <v>9.0631878918770697E-2</v>
      </c>
      <c r="AB721" s="28">
        <f t="shared" si="22"/>
        <v>-5.0387838059035825</v>
      </c>
    </row>
    <row r="722" spans="8:28" x14ac:dyDescent="0.35">
      <c r="H722">
        <v>715</v>
      </c>
      <c r="I722">
        <f t="shared" si="23"/>
        <v>239</v>
      </c>
      <c r="J722" s="37">
        <v>0</v>
      </c>
      <c r="K722" s="32">
        <v>7.6900871220650596E-4</v>
      </c>
      <c r="L722" s="32">
        <v>3.7199239791274501E-3</v>
      </c>
      <c r="M722" s="32">
        <v>4.8242184206135397</v>
      </c>
      <c r="N722" s="32">
        <v>0</v>
      </c>
      <c r="O722" s="32">
        <v>1.7720174157045E-5</v>
      </c>
      <c r="P722" s="32">
        <v>8.5056835953816107E-2</v>
      </c>
      <c r="Q722" s="32">
        <v>87.462157973241503</v>
      </c>
      <c r="R722" s="32">
        <v>86.204342712061901</v>
      </c>
      <c r="S722" s="32">
        <v>0</v>
      </c>
      <c r="T722" s="32">
        <v>0</v>
      </c>
      <c r="U722" s="32">
        <v>-4.8287250734790303</v>
      </c>
      <c r="V722" s="32">
        <v>0</v>
      </c>
      <c r="W722" s="32">
        <v>4.84490267195436E-5</v>
      </c>
      <c r="X722" s="33">
        <v>8.5056835953816107E-2</v>
      </c>
      <c r="AB722" s="28">
        <f t="shared" si="22"/>
        <v>-4.8286766244523109</v>
      </c>
    </row>
    <row r="723" spans="8:28" x14ac:dyDescent="0.35">
      <c r="H723">
        <v>716</v>
      </c>
      <c r="I723">
        <f t="shared" si="23"/>
        <v>239</v>
      </c>
      <c r="J723" s="37">
        <v>0</v>
      </c>
      <c r="K723" s="32">
        <v>7.2653046113938197E-4</v>
      </c>
      <c r="L723" s="32">
        <v>3.4909959609565801E-3</v>
      </c>
      <c r="M723" s="32">
        <v>4.6231442114333703</v>
      </c>
      <c r="N723" s="32">
        <v>0</v>
      </c>
      <c r="O723" s="32">
        <v>1.6629206705004099E-5</v>
      </c>
      <c r="P723" s="32">
        <v>7.9820192184019506E-2</v>
      </c>
      <c r="Q723" s="32">
        <v>83.155495945171495</v>
      </c>
      <c r="R723" s="32">
        <v>81.959600780021503</v>
      </c>
      <c r="S723" s="32">
        <v>0</v>
      </c>
      <c r="T723" s="32">
        <v>0</v>
      </c>
      <c r="U723" s="32">
        <v>-4.6273783670621702</v>
      </c>
      <c r="V723" s="32">
        <v>0</v>
      </c>
      <c r="W723" s="32">
        <v>4.5894540449980997E-5</v>
      </c>
      <c r="X723" s="33">
        <v>7.9820192184019506E-2</v>
      </c>
      <c r="AB723" s="28">
        <f t="shared" si="22"/>
        <v>-4.6273324725217204</v>
      </c>
    </row>
    <row r="724" spans="8:28" x14ac:dyDescent="0.35">
      <c r="H724">
        <v>717</v>
      </c>
      <c r="I724">
        <f t="shared" si="23"/>
        <v>239</v>
      </c>
      <c r="J724" s="37">
        <v>0</v>
      </c>
      <c r="K724" s="32">
        <v>6.8718621139631604E-4</v>
      </c>
      <c r="L724" s="32">
        <v>3.2759499471656799E-3</v>
      </c>
      <c r="M724" s="32">
        <v>4.4304511942960003</v>
      </c>
      <c r="N724" s="32">
        <v>0</v>
      </c>
      <c r="O724" s="32">
        <v>1.5604345776144999E-5</v>
      </c>
      <c r="P724" s="32">
        <v>7.49008597254959E-2</v>
      </c>
      <c r="Q724" s="32">
        <v>79.025858085675694</v>
      </c>
      <c r="R724" s="32">
        <v>77.889339277074995</v>
      </c>
      <c r="S724" s="32">
        <v>0</v>
      </c>
      <c r="T724" s="32">
        <v>0</v>
      </c>
      <c r="U724" s="32">
        <v>-4.43442993480034</v>
      </c>
      <c r="V724" s="32">
        <v>0</v>
      </c>
      <c r="W724" s="32">
        <v>4.3477982811641102E-5</v>
      </c>
      <c r="X724" s="33">
        <v>7.49008597254959E-2</v>
      </c>
      <c r="AB724" s="28">
        <f t="shared" si="22"/>
        <v>-4.4343864568175286</v>
      </c>
    </row>
    <row r="725" spans="8:28" x14ac:dyDescent="0.35">
      <c r="H725">
        <v>718</v>
      </c>
      <c r="I725">
        <f t="shared" si="23"/>
        <v>240</v>
      </c>
      <c r="J725" s="37">
        <v>0</v>
      </c>
      <c r="K725" s="32">
        <v>6.5020409448175395E-4</v>
      </c>
      <c r="L725" s="32">
        <v>3.0739368036435399E-3</v>
      </c>
      <c r="M725" s="32">
        <v>4.2457899961986403</v>
      </c>
      <c r="N725" s="32">
        <v>0</v>
      </c>
      <c r="O725" s="32">
        <v>1.4641587719472099E-5</v>
      </c>
      <c r="P725" s="32">
        <v>7.0279621053465899E-2</v>
      </c>
      <c r="Q725" s="32">
        <v>75.065850927804703</v>
      </c>
      <c r="R725" s="32">
        <v>73.986270890441205</v>
      </c>
      <c r="S725" s="32">
        <v>0</v>
      </c>
      <c r="T725" s="32">
        <v>0</v>
      </c>
      <c r="U725" s="32">
        <v>-4.2495287786844802</v>
      </c>
      <c r="V725" s="32">
        <v>0</v>
      </c>
      <c r="W725" s="32">
        <v>4.1190054403354702E-5</v>
      </c>
      <c r="X725" s="33">
        <v>7.0279621053465899E-2</v>
      </c>
      <c r="AB725" s="28">
        <f t="shared" si="22"/>
        <v>-4.2494875886300765</v>
      </c>
    </row>
    <row r="726" spans="8:28" x14ac:dyDescent="0.35">
      <c r="H726">
        <v>719</v>
      </c>
      <c r="I726">
        <f t="shared" si="23"/>
        <v>240</v>
      </c>
      <c r="J726" s="37">
        <v>0</v>
      </c>
      <c r="K726" s="32">
        <v>6.1636784043759803E-4</v>
      </c>
      <c r="L726" s="32">
        <v>2.88414581193466E-3</v>
      </c>
      <c r="M726" s="32">
        <v>4.0688258053502802</v>
      </c>
      <c r="N726" s="32">
        <v>0</v>
      </c>
      <c r="O726" s="32">
        <v>1.37369842436269E-5</v>
      </c>
      <c r="P726" s="32">
        <v>6.5937524369408904E-2</v>
      </c>
      <c r="Q726" s="32">
        <v>71.268388557266704</v>
      </c>
      <c r="R726" s="32">
        <v>70.243411436523701</v>
      </c>
      <c r="S726" s="32">
        <v>0</v>
      </c>
      <c r="T726" s="32">
        <v>0</v>
      </c>
      <c r="U726" s="32">
        <v>-4.0723400559869001</v>
      </c>
      <c r="V726" s="32">
        <v>0</v>
      </c>
      <c r="W726" s="32">
        <v>3.9040198787773201E-5</v>
      </c>
      <c r="X726" s="33">
        <v>6.5937524369408904E-2</v>
      </c>
      <c r="AB726" s="28">
        <f t="shared" si="22"/>
        <v>-4.0723010157881125</v>
      </c>
    </row>
    <row r="727" spans="8:28" x14ac:dyDescent="0.35">
      <c r="H727">
        <v>720</v>
      </c>
      <c r="I727">
        <f t="shared" si="23"/>
        <v>240</v>
      </c>
      <c r="J727" s="37">
        <v>0</v>
      </c>
      <c r="K727" s="32">
        <v>5.82411796614221E-4</v>
      </c>
      <c r="L727" s="32">
        <v>2.6947069753935501E-3</v>
      </c>
      <c r="M727" s="32">
        <v>3.8992343659827302</v>
      </c>
      <c r="N727" s="32">
        <v>0</v>
      </c>
      <c r="O727" s="32">
        <v>1.2809166673926401E-5</v>
      </c>
      <c r="P727" s="32">
        <v>6.1484000034846602E-2</v>
      </c>
      <c r="Q727" s="32">
        <v>67.626307922384299</v>
      </c>
      <c r="R727" s="32">
        <v>66.653695355220805</v>
      </c>
      <c r="S727" s="32">
        <v>0</v>
      </c>
      <c r="T727" s="32">
        <v>0</v>
      </c>
      <c r="U727" s="32">
        <v>-3.90252429392141</v>
      </c>
      <c r="V727" s="32">
        <v>0</v>
      </c>
      <c r="W727" s="32">
        <v>3.9524362942605999E-5</v>
      </c>
      <c r="X727" s="33">
        <v>6.1484000034846602E-2</v>
      </c>
      <c r="AB727" s="28">
        <f t="shared" si="22"/>
        <v>-3.9024847695584675</v>
      </c>
    </row>
    <row r="728" spans="8:28" x14ac:dyDescent="0.35">
      <c r="H728">
        <v>721</v>
      </c>
      <c r="I728">
        <f t="shared" si="23"/>
        <v>241</v>
      </c>
      <c r="J728" s="37">
        <v>0</v>
      </c>
      <c r="K728" s="32">
        <v>5.5880135823862501E-4</v>
      </c>
      <c r="L728" s="32">
        <v>2.5448417017531898E-3</v>
      </c>
      <c r="M728" s="32">
        <v>3.7367515301575001</v>
      </c>
      <c r="N728" s="32">
        <v>0</v>
      </c>
      <c r="O728" s="32">
        <v>1.21166114247041E-5</v>
      </c>
      <c r="P728" s="32">
        <v>5.8159734838579502E-2</v>
      </c>
      <c r="Q728" s="32">
        <v>64.1343594356008</v>
      </c>
      <c r="R728" s="32">
        <v>63.211966488100998</v>
      </c>
      <c r="S728" s="32">
        <v>0</v>
      </c>
      <c r="T728" s="32">
        <v>0</v>
      </c>
      <c r="U728" s="32">
        <v>-3.73986728982891</v>
      </c>
      <c r="V728" s="32">
        <v>0</v>
      </c>
      <c r="W728" s="32">
        <v>9.9730021088698396E-5</v>
      </c>
      <c r="X728" s="33">
        <v>5.8159734838579502E-2</v>
      </c>
      <c r="AB728" s="28">
        <f t="shared" si="22"/>
        <v>-3.7397675598078215</v>
      </c>
    </row>
    <row r="729" spans="8:28" x14ac:dyDescent="0.35">
      <c r="H729">
        <v>722</v>
      </c>
      <c r="I729">
        <f t="shared" si="23"/>
        <v>241</v>
      </c>
      <c r="J729" s="37">
        <v>0</v>
      </c>
      <c r="K729" s="32">
        <v>5.2857170565572399E-4</v>
      </c>
      <c r="L729" s="32">
        <v>2.3856973977848901E-3</v>
      </c>
      <c r="M729" s="32">
        <v>3.5810037413754099</v>
      </c>
      <c r="N729" s="32">
        <v>0</v>
      </c>
      <c r="O729" s="32">
        <v>1.1358364660747799E-5</v>
      </c>
      <c r="P729" s="32">
        <v>5.4520150371589603E-2</v>
      </c>
      <c r="Q729" s="32">
        <v>60.7848786905666</v>
      </c>
      <c r="R729" s="32">
        <v>59.9106499647962</v>
      </c>
      <c r="S729" s="32">
        <v>0</v>
      </c>
      <c r="T729" s="32">
        <v>0</v>
      </c>
      <c r="U729" s="32">
        <v>-3.5839293688435099</v>
      </c>
      <c r="V729" s="32">
        <v>0</v>
      </c>
      <c r="W729" s="32">
        <v>2.9511164964751101E-5</v>
      </c>
      <c r="X729" s="33">
        <v>5.4520150371589603E-2</v>
      </c>
      <c r="AB729" s="28">
        <f t="shared" si="22"/>
        <v>-3.5838998576785452</v>
      </c>
    </row>
    <row r="730" spans="8:28" x14ac:dyDescent="0.35">
      <c r="H730">
        <v>723</v>
      </c>
      <c r="I730">
        <f t="shared" si="23"/>
        <v>241</v>
      </c>
      <c r="J730" s="37">
        <v>0</v>
      </c>
      <c r="K730" s="32">
        <v>5.0770658086012098E-4</v>
      </c>
      <c r="L730" s="32">
        <v>2.23613105215656E-3</v>
      </c>
      <c r="M730" s="32">
        <v>3.4317477532179201</v>
      </c>
      <c r="N730" s="32">
        <v>0</v>
      </c>
      <c r="O730" s="32">
        <v>1.0645119198483001E-5</v>
      </c>
      <c r="P730" s="32">
        <v>5.1096572152718497E-2</v>
      </c>
      <c r="Q730" s="32">
        <v>57.572436360133104</v>
      </c>
      <c r="R730" s="32">
        <v>56.744402263246101</v>
      </c>
      <c r="S730" s="32">
        <v>0</v>
      </c>
      <c r="T730" s="32">
        <v>0</v>
      </c>
      <c r="U730" s="32">
        <v>-3.4345022359701298</v>
      </c>
      <c r="V730" s="32">
        <v>0</v>
      </c>
      <c r="W730" s="32">
        <v>2.8040760478255098E-5</v>
      </c>
      <c r="X730" s="33">
        <v>5.1096572152718497E-2</v>
      </c>
      <c r="AB730" s="28">
        <f t="shared" si="22"/>
        <v>-3.4344741952096514</v>
      </c>
    </row>
    <row r="731" spans="8:28" x14ac:dyDescent="0.35">
      <c r="H731">
        <v>724</v>
      </c>
      <c r="I731">
        <f t="shared" si="23"/>
        <v>242</v>
      </c>
      <c r="J731" s="37">
        <v>0</v>
      </c>
      <c r="K731" s="32">
        <v>4.8455356628097798E-4</v>
      </c>
      <c r="L731" s="32">
        <v>2.0955232910049699E-3</v>
      </c>
      <c r="M731" s="32">
        <v>3.2887129467009899</v>
      </c>
      <c r="N731" s="32">
        <v>0</v>
      </c>
      <c r="O731" s="32">
        <v>9.9749157253142799E-6</v>
      </c>
      <c r="P731" s="32">
        <v>4.7879595481508497E-2</v>
      </c>
      <c r="Q731" s="32">
        <v>54.491310760802499</v>
      </c>
      <c r="R731" s="32">
        <v>53.707583929637401</v>
      </c>
      <c r="S731" s="32">
        <v>0</v>
      </c>
      <c r="T731" s="32">
        <v>0</v>
      </c>
      <c r="U731" s="32">
        <v>-3.2913029984739999</v>
      </c>
      <c r="V731" s="32">
        <v>0</v>
      </c>
      <c r="W731" s="32">
        <v>2.6569824008393199E-5</v>
      </c>
      <c r="X731" s="33">
        <v>4.7879595481508497E-2</v>
      </c>
      <c r="AB731" s="28">
        <f t="shared" si="22"/>
        <v>-3.2912764286499914</v>
      </c>
    </row>
    <row r="732" spans="8:28" x14ac:dyDescent="0.35">
      <c r="H732">
        <v>725</v>
      </c>
      <c r="I732">
        <f t="shared" si="23"/>
        <v>242</v>
      </c>
      <c r="J732" s="37">
        <v>0</v>
      </c>
      <c r="K732" s="32">
        <v>4.6325774111147E-4</v>
      </c>
      <c r="L732" s="32">
        <v>1.9633911159719799E-3</v>
      </c>
      <c r="M732" s="32">
        <v>3.15164001622693</v>
      </c>
      <c r="N732" s="32">
        <v>0</v>
      </c>
      <c r="O732" s="32">
        <v>9.3450623574238301E-6</v>
      </c>
      <c r="P732" s="32">
        <v>4.4856299315634403E-2</v>
      </c>
      <c r="Q732" s="32">
        <v>51.536014715355698</v>
      </c>
      <c r="R732" s="32">
        <v>50.794786590040097</v>
      </c>
      <c r="S732" s="32">
        <v>0</v>
      </c>
      <c r="T732" s="32">
        <v>0</v>
      </c>
      <c r="U732" s="32">
        <v>-3.1540760101463698</v>
      </c>
      <c r="V732" s="32">
        <v>0</v>
      </c>
      <c r="W732" s="32">
        <v>2.5179885045328099E-5</v>
      </c>
      <c r="X732" s="33">
        <v>4.4856299315634403E-2</v>
      </c>
      <c r="AB732" s="28">
        <f t="shared" si="22"/>
        <v>-3.1540508302613244</v>
      </c>
    </row>
    <row r="733" spans="8:28" x14ac:dyDescent="0.35">
      <c r="H733">
        <v>726</v>
      </c>
      <c r="I733">
        <f t="shared" si="23"/>
        <v>242</v>
      </c>
      <c r="J733" s="37">
        <v>0</v>
      </c>
      <c r="K733" s="32">
        <v>4.4363068778697801E-4</v>
      </c>
      <c r="L733" s="32">
        <v>1.8392086150386901E-3</v>
      </c>
      <c r="M733" s="32">
        <v>3.0202804428028598</v>
      </c>
      <c r="N733" s="32">
        <v>0</v>
      </c>
      <c r="O733" s="32">
        <v>8.7530495546525507E-6</v>
      </c>
      <c r="P733" s="32">
        <v>4.2014637862332303E-2</v>
      </c>
      <c r="Q733" s="32">
        <v>48.701290024586598</v>
      </c>
      <c r="R733" s="32">
        <v>48.0008275649406</v>
      </c>
      <c r="S733" s="32">
        <v>0</v>
      </c>
      <c r="T733" s="32">
        <v>0</v>
      </c>
      <c r="U733" s="32">
        <v>-3.0225720351552399</v>
      </c>
      <c r="V733" s="32">
        <v>0</v>
      </c>
      <c r="W733" s="32">
        <v>2.3872587755934801E-5</v>
      </c>
      <c r="X733" s="33">
        <v>4.2014637862332303E-2</v>
      </c>
      <c r="AB733" s="28">
        <f t="shared" si="22"/>
        <v>-3.0225481625674839</v>
      </c>
    </row>
    <row r="734" spans="8:28" x14ac:dyDescent="0.35">
      <c r="H734">
        <v>727</v>
      </c>
      <c r="I734">
        <f t="shared" si="23"/>
        <v>243</v>
      </c>
      <c r="J734" s="37">
        <v>0</v>
      </c>
      <c r="K734" s="32">
        <v>4.2465228176240299E-4</v>
      </c>
      <c r="L734" s="32">
        <v>1.7225023007594201E-3</v>
      </c>
      <c r="M734" s="32">
        <v>2.8943960742980601</v>
      </c>
      <c r="N734" s="32">
        <v>0</v>
      </c>
      <c r="O734" s="32">
        <v>8.1967091741781601E-6</v>
      </c>
      <c r="P734" s="32">
        <v>3.9344204036055201E-2</v>
      </c>
      <c r="Q734" s="32">
        <v>45.982098724316401</v>
      </c>
      <c r="R734" s="32">
        <v>45.320741263104303</v>
      </c>
      <c r="S734" s="32">
        <v>0</v>
      </c>
      <c r="T734" s="32">
        <v>0</v>
      </c>
      <c r="U734" s="32">
        <v>-2.8965514255897502</v>
      </c>
      <c r="V734" s="32">
        <v>0</v>
      </c>
      <c r="W734" s="32">
        <v>2.2628224496861599E-5</v>
      </c>
      <c r="X734" s="33">
        <v>3.9344204036055201E-2</v>
      </c>
      <c r="AB734" s="28">
        <f t="shared" si="22"/>
        <v>-2.8965287973652534</v>
      </c>
    </row>
    <row r="735" spans="8:28" x14ac:dyDescent="0.35">
      <c r="H735">
        <v>728</v>
      </c>
      <c r="I735">
        <f t="shared" si="23"/>
        <v>243</v>
      </c>
      <c r="J735" s="37">
        <v>0</v>
      </c>
      <c r="K735" s="32">
        <v>4.0662017181473101E-4</v>
      </c>
      <c r="L735" s="32">
        <v>1.6128333519763499E-3</v>
      </c>
      <c r="M735" s="32">
        <v>2.7737586884402199</v>
      </c>
      <c r="N735" s="32">
        <v>0</v>
      </c>
      <c r="O735" s="32">
        <v>7.6739304784073696E-6</v>
      </c>
      <c r="P735" s="32">
        <v>3.6834866296355399E-2</v>
      </c>
      <c r="Q735" s="32">
        <v>43.373612611974004</v>
      </c>
      <c r="R735" s="32">
        <v>42.749768839299399</v>
      </c>
      <c r="S735" s="32">
        <v>0</v>
      </c>
      <c r="T735" s="32">
        <v>0</v>
      </c>
      <c r="U735" s="32">
        <v>-2.7757858158944901</v>
      </c>
      <c r="V735" s="32">
        <v>0</v>
      </c>
      <c r="W735" s="32">
        <v>2.1441310096907899E-5</v>
      </c>
      <c r="X735" s="33">
        <v>3.6834866296355399E-2</v>
      </c>
      <c r="AB735" s="28">
        <f t="shared" si="22"/>
        <v>-2.7757643745843934</v>
      </c>
    </row>
    <row r="736" spans="8:28" x14ac:dyDescent="0.35">
      <c r="H736">
        <v>729</v>
      </c>
      <c r="I736">
        <f t="shared" si="23"/>
        <v>243</v>
      </c>
      <c r="J736" s="37">
        <v>0</v>
      </c>
      <c r="K736" s="32">
        <v>3.8909363839068702E-4</v>
      </c>
      <c r="L736" s="32">
        <v>1.5097956456542E-3</v>
      </c>
      <c r="M736" s="32">
        <v>2.6581495788171798</v>
      </c>
      <c r="N736" s="32">
        <v>0</v>
      </c>
      <c r="O736" s="32">
        <v>7.1828049318558898E-6</v>
      </c>
      <c r="P736" s="32">
        <v>3.4477463672908298E-2</v>
      </c>
      <c r="Q736" s="32">
        <v>40.8712052110359</v>
      </c>
      <c r="R736" s="32">
        <v>40.283350284416599</v>
      </c>
      <c r="S736" s="32">
        <v>0</v>
      </c>
      <c r="T736" s="32">
        <v>0</v>
      </c>
      <c r="U736" s="32">
        <v>-2.6600556509061599</v>
      </c>
      <c r="V736" s="32">
        <v>0</v>
      </c>
      <c r="W736" s="32">
        <v>2.0309362374778301E-5</v>
      </c>
      <c r="X736" s="33">
        <v>3.4477463672908298E-2</v>
      </c>
      <c r="AB736" s="28">
        <f t="shared" si="22"/>
        <v>-2.660035341543785</v>
      </c>
    </row>
    <row r="737" spans="8:28" x14ac:dyDescent="0.35">
      <c r="H737">
        <v>730</v>
      </c>
      <c r="I737">
        <f t="shared" si="23"/>
        <v>244</v>
      </c>
      <c r="J737" s="37">
        <v>0</v>
      </c>
      <c r="K737" s="32">
        <v>3.7195480874182202E-4</v>
      </c>
      <c r="L737" s="32">
        <v>1.4130140287477301E-3</v>
      </c>
      <c r="M737" s="32">
        <v>2.5473591581826098</v>
      </c>
      <c r="N737" s="32">
        <v>0</v>
      </c>
      <c r="O737" s="32">
        <v>6.7215505961483799E-6</v>
      </c>
      <c r="P737" s="32">
        <v>3.2263442861512198E-2</v>
      </c>
      <c r="Q737" s="32">
        <v>38.470443041388997</v>
      </c>
      <c r="R737" s="32">
        <v>37.917115816272798</v>
      </c>
      <c r="S737" s="32">
        <v>0</v>
      </c>
      <c r="T737" s="32">
        <v>0</v>
      </c>
      <c r="U737" s="32">
        <v>-2.5491508485707</v>
      </c>
      <c r="V737" s="32">
        <v>0</v>
      </c>
      <c r="W737" s="32">
        <v>1.9230027868709501E-5</v>
      </c>
      <c r="X737" s="33">
        <v>3.2263442861512198E-2</v>
      </c>
      <c r="AB737" s="28">
        <f t="shared" si="22"/>
        <v>-2.5491316185428312</v>
      </c>
    </row>
    <row r="738" spans="8:28" x14ac:dyDescent="0.35">
      <c r="H738">
        <v>731</v>
      </c>
      <c r="I738">
        <f t="shared" si="23"/>
        <v>244</v>
      </c>
      <c r="J738" s="37">
        <v>0</v>
      </c>
      <c r="K738" s="32">
        <v>3.5555768977349499E-4</v>
      </c>
      <c r="L738" s="32">
        <v>1.3221256974920901E-3</v>
      </c>
      <c r="M738" s="32">
        <v>2.44118657289112</v>
      </c>
      <c r="N738" s="32">
        <v>0</v>
      </c>
      <c r="O738" s="32">
        <v>6.2884105092692401E-6</v>
      </c>
      <c r="P738" s="32">
        <v>3.0184370444492299E-2</v>
      </c>
      <c r="Q738" s="32">
        <v>36.167077113503701</v>
      </c>
      <c r="R738" s="32">
        <v>35.646877489206098</v>
      </c>
      <c r="S738" s="32">
        <v>0</v>
      </c>
      <c r="T738" s="32">
        <v>0</v>
      </c>
      <c r="U738" s="32">
        <v>-2.4428705446888901</v>
      </c>
      <c r="V738" s="32">
        <v>0</v>
      </c>
      <c r="W738" s="32">
        <v>1.8201105688549899E-5</v>
      </c>
      <c r="X738" s="33">
        <v>3.0184370444492299E-2</v>
      </c>
      <c r="AB738" s="28">
        <f t="shared" si="22"/>
        <v>-2.4428523435832017</v>
      </c>
    </row>
    <row r="739" spans="8:28" x14ac:dyDescent="0.35">
      <c r="H739">
        <v>732</v>
      </c>
      <c r="I739">
        <f t="shared" si="23"/>
        <v>244</v>
      </c>
      <c r="J739" s="37">
        <v>0</v>
      </c>
      <c r="K739" s="32">
        <v>3.3896834023148598E-4</v>
      </c>
      <c r="L739" s="32">
        <v>1.2317683032065101E-3</v>
      </c>
      <c r="M739" s="32">
        <v>2.3394377428719202</v>
      </c>
      <c r="N739" s="32">
        <v>0</v>
      </c>
      <c r="O739" s="32">
        <v>5.8462330381821398E-6</v>
      </c>
      <c r="P739" s="32">
        <v>2.8061918583274299E-2</v>
      </c>
      <c r="Q739" s="32">
        <v>33.956865230235501</v>
      </c>
      <c r="R739" s="32">
        <v>33.468451606488699</v>
      </c>
      <c r="S739" s="32">
        <v>0</v>
      </c>
      <c r="T739" s="32">
        <v>0</v>
      </c>
      <c r="U739" s="32">
        <v>-2.34101432574839</v>
      </c>
      <c r="V739" s="32">
        <v>0</v>
      </c>
      <c r="W739" s="32">
        <v>1.8327921661384401E-5</v>
      </c>
      <c r="X739" s="33">
        <v>2.8061918583274299E-2</v>
      </c>
      <c r="AB739" s="28">
        <f t="shared" si="22"/>
        <v>-2.3409959978267287</v>
      </c>
    </row>
    <row r="740" spans="8:28" x14ac:dyDescent="0.35">
      <c r="H740">
        <v>733</v>
      </c>
      <c r="I740">
        <f t="shared" si="23"/>
        <v>245</v>
      </c>
      <c r="J740" s="37">
        <v>0</v>
      </c>
      <c r="K740" s="32">
        <v>3.2709089034199098E-4</v>
      </c>
      <c r="L740" s="32">
        <v>1.15895213416321E-3</v>
      </c>
      <c r="M740" s="32">
        <v>2.2419657496412801</v>
      </c>
      <c r="N740" s="32">
        <v>0</v>
      </c>
      <c r="O740" s="32">
        <v>5.5076273308264401E-6</v>
      </c>
      <c r="P740" s="32">
        <v>2.6436611187966901E-2</v>
      </c>
      <c r="Q740" s="32">
        <v>31.8364533693317</v>
      </c>
      <c r="R740" s="32">
        <v>31.378540208835499</v>
      </c>
      <c r="S740" s="32">
        <v>0</v>
      </c>
      <c r="T740" s="32">
        <v>0</v>
      </c>
      <c r="U740" s="32">
        <v>-2.2434573002931102</v>
      </c>
      <c r="V740" s="32">
        <v>0</v>
      </c>
      <c r="W740" s="32">
        <v>4.4919831676514598E-5</v>
      </c>
      <c r="X740" s="33">
        <v>2.6436611187966901E-2</v>
      </c>
      <c r="AB740" s="28">
        <f t="shared" si="22"/>
        <v>-2.2434123804614337</v>
      </c>
    </row>
    <row r="741" spans="8:28" x14ac:dyDescent="0.35">
      <c r="H741">
        <v>734</v>
      </c>
      <c r="I741">
        <f t="shared" si="23"/>
        <v>245</v>
      </c>
      <c r="J741" s="37">
        <v>0</v>
      </c>
      <c r="K741" s="32">
        <v>3.1194346793591199E-4</v>
      </c>
      <c r="L741" s="32">
        <v>1.08226990141046E-3</v>
      </c>
      <c r="M741" s="32">
        <v>2.1485209467320101</v>
      </c>
      <c r="N741" s="32">
        <v>0</v>
      </c>
      <c r="O741" s="32">
        <v>5.1424873339938204E-6</v>
      </c>
      <c r="P741" s="32">
        <v>2.4683939203170299E-2</v>
      </c>
      <c r="Q741" s="32">
        <v>29.8014847419389</v>
      </c>
      <c r="R741" s="32">
        <v>29.3728402344959</v>
      </c>
      <c r="S741" s="32">
        <v>0</v>
      </c>
      <c r="T741" s="32">
        <v>0</v>
      </c>
      <c r="U741" s="32">
        <v>-2.1499203025886899</v>
      </c>
      <c r="V741" s="32">
        <v>0</v>
      </c>
      <c r="W741" s="32">
        <v>1.3811183252383E-5</v>
      </c>
      <c r="X741" s="33">
        <v>2.4683939203170299E-2</v>
      </c>
      <c r="AB741" s="28">
        <f t="shared" si="22"/>
        <v>-2.1499064914054378</v>
      </c>
    </row>
    <row r="742" spans="8:28" x14ac:dyDescent="0.35">
      <c r="H742">
        <v>735</v>
      </c>
      <c r="I742">
        <f t="shared" si="23"/>
        <v>245</v>
      </c>
      <c r="J742" s="37">
        <v>0</v>
      </c>
      <c r="K742" s="32">
        <v>3.0140791982927499E-4</v>
      </c>
      <c r="L742" s="32">
        <v>1.0103056667755701E-3</v>
      </c>
      <c r="M742" s="32">
        <v>2.0589710268942798</v>
      </c>
      <c r="N742" s="32">
        <v>0</v>
      </c>
      <c r="O742" s="32">
        <v>4.79951135844299E-6</v>
      </c>
      <c r="P742" s="32">
        <v>2.30376545205263E-2</v>
      </c>
      <c r="Q742" s="32">
        <v>27.848616323830001</v>
      </c>
      <c r="R742" s="32">
        <v>27.4480601478312</v>
      </c>
      <c r="S742" s="32">
        <v>0</v>
      </c>
      <c r="T742" s="32">
        <v>0</v>
      </c>
      <c r="U742" s="32">
        <v>-2.0602875399922498</v>
      </c>
      <c r="V742" s="32">
        <v>0</v>
      </c>
      <c r="W742" s="32">
        <v>1.30953899505646E-5</v>
      </c>
      <c r="X742" s="33">
        <v>2.30376545205263E-2</v>
      </c>
      <c r="AB742" s="28">
        <f t="shared" si="22"/>
        <v>-2.0602744446022991</v>
      </c>
    </row>
    <row r="743" spans="8:28" x14ac:dyDescent="0.35">
      <c r="H743">
        <v>736</v>
      </c>
      <c r="I743">
        <f t="shared" si="23"/>
        <v>246</v>
      </c>
      <c r="J743" s="37">
        <v>0</v>
      </c>
      <c r="K743" s="32">
        <v>2.9034021457400298E-4</v>
      </c>
      <c r="L743" s="32">
        <v>9.4273663373195201E-4</v>
      </c>
      <c r="M743" s="32">
        <v>1.97315362537053</v>
      </c>
      <c r="N743" s="32">
        <v>0</v>
      </c>
      <c r="O743" s="32">
        <v>4.4775901527286397E-6</v>
      </c>
      <c r="P743" s="32">
        <v>2.1492432733097502E-2</v>
      </c>
      <c r="Q743" s="32">
        <v>25.974415037311999</v>
      </c>
      <c r="R743" s="32">
        <v>25.600816214515699</v>
      </c>
      <c r="S743" s="32">
        <v>0</v>
      </c>
      <c r="T743" s="32">
        <v>0</v>
      </c>
      <c r="U743" s="32">
        <v>-1.9743911798089899</v>
      </c>
      <c r="V743" s="32">
        <v>0</v>
      </c>
      <c r="W743" s="32">
        <v>1.23932252427276E-5</v>
      </c>
      <c r="X743" s="33">
        <v>2.1492432733097502E-2</v>
      </c>
      <c r="AB743" s="28">
        <f t="shared" si="22"/>
        <v>-1.9743787865837472</v>
      </c>
    </row>
    <row r="744" spans="8:28" x14ac:dyDescent="0.35">
      <c r="H744">
        <v>737</v>
      </c>
      <c r="I744">
        <f t="shared" si="23"/>
        <v>246</v>
      </c>
      <c r="J744" s="37">
        <v>0</v>
      </c>
      <c r="K744" s="32">
        <v>2.7952719591669E-4</v>
      </c>
      <c r="L744" s="32">
        <v>8.7932558275680703E-4</v>
      </c>
      <c r="M744" s="32">
        <v>1.8909131689941101</v>
      </c>
      <c r="N744" s="32">
        <v>0</v>
      </c>
      <c r="O744" s="32">
        <v>4.1755162667007999E-6</v>
      </c>
      <c r="P744" s="32">
        <v>2.0042478080163802E-2</v>
      </c>
      <c r="Q744" s="32">
        <v>24.175590145414599</v>
      </c>
      <c r="R744" s="32">
        <v>23.8278649851305</v>
      </c>
      <c r="S744" s="32">
        <v>0</v>
      </c>
      <c r="T744" s="32">
        <v>0</v>
      </c>
      <c r="U744" s="32">
        <v>-1.8920761972890601</v>
      </c>
      <c r="V744" s="32">
        <v>0</v>
      </c>
      <c r="W744" s="32">
        <v>1.17216104184583E-5</v>
      </c>
      <c r="X744" s="33">
        <v>2.0042478080163802E-2</v>
      </c>
      <c r="AB744" s="28">
        <f t="shared" si="22"/>
        <v>-1.8920644756786416</v>
      </c>
    </row>
    <row r="745" spans="8:28" x14ac:dyDescent="0.35">
      <c r="H745">
        <v>738</v>
      </c>
      <c r="I745">
        <f t="shared" si="23"/>
        <v>246</v>
      </c>
      <c r="J745" s="37">
        <v>0</v>
      </c>
      <c r="K745" s="32">
        <v>2.6881047622449199E-4</v>
      </c>
      <c r="L745" s="32">
        <v>8.19837763444286E-4</v>
      </c>
      <c r="M745" s="32">
        <v>1.8121005656162901</v>
      </c>
      <c r="N745" s="32">
        <v>0</v>
      </c>
      <c r="O745" s="32">
        <v>3.8921803995913496E-6</v>
      </c>
      <c r="P745" s="32">
        <v>1.8682465918038502E-2</v>
      </c>
      <c r="Q745" s="32">
        <v>22.4489882424411</v>
      </c>
      <c r="R745" s="32">
        <v>22.126098371394601</v>
      </c>
      <c r="S745" s="32">
        <v>0</v>
      </c>
      <c r="T745" s="32">
        <v>0</v>
      </c>
      <c r="U745" s="32">
        <v>-1.81319310603636</v>
      </c>
      <c r="V745" s="32">
        <v>0</v>
      </c>
      <c r="W745" s="32">
        <v>1.10795345732299E-5</v>
      </c>
      <c r="X745" s="33">
        <v>1.8682465918038502E-2</v>
      </c>
      <c r="AB745" s="28">
        <f t="shared" si="22"/>
        <v>-1.8131820265017868</v>
      </c>
    </row>
    <row r="746" spans="8:28" x14ac:dyDescent="0.35">
      <c r="H746">
        <v>739</v>
      </c>
      <c r="I746">
        <f t="shared" si="23"/>
        <v>247</v>
      </c>
      <c r="J746" s="37">
        <v>0</v>
      </c>
      <c r="K746" s="32">
        <v>2.5868980532200802E-4</v>
      </c>
      <c r="L746" s="32">
        <v>7.6404055008560598E-4</v>
      </c>
      <c r="M746" s="32">
        <v>1.7365729339231399</v>
      </c>
      <c r="N746" s="32">
        <v>0</v>
      </c>
      <c r="O746" s="32">
        <v>3.6264337703192802E-6</v>
      </c>
      <c r="P746" s="32">
        <v>1.7406882097532501E-2</v>
      </c>
      <c r="Q746" s="32">
        <v>20.7915868894742</v>
      </c>
      <c r="R746" s="32">
        <v>20.492537363778499</v>
      </c>
      <c r="S746" s="32">
        <v>0</v>
      </c>
      <c r="T746" s="32">
        <v>0</v>
      </c>
      <c r="U746" s="32">
        <v>-1.7375992907123099</v>
      </c>
      <c r="V746" s="32">
        <v>0</v>
      </c>
      <c r="W746" s="32">
        <v>1.0468799043163901E-5</v>
      </c>
      <c r="X746" s="33">
        <v>1.7406882097532501E-2</v>
      </c>
      <c r="AB746" s="28">
        <f t="shared" si="22"/>
        <v>-1.7375888219132667</v>
      </c>
    </row>
    <row r="747" spans="8:28" x14ac:dyDescent="0.35">
      <c r="H747">
        <v>740</v>
      </c>
      <c r="I747">
        <f t="shared" si="23"/>
        <v>247</v>
      </c>
      <c r="J747" s="37">
        <v>0</v>
      </c>
      <c r="K747" s="32">
        <v>2.4921898081879299E-4</v>
      </c>
      <c r="L747" s="32">
        <v>7.1170636400422302E-4</v>
      </c>
      <c r="M747" s="32">
        <v>1.6641933456382001</v>
      </c>
      <c r="N747" s="32">
        <v>0</v>
      </c>
      <c r="O747" s="32">
        <v>3.3771795703363299E-6</v>
      </c>
      <c r="P747" s="32">
        <v>1.6210461937614402E-2</v>
      </c>
      <c r="Q747" s="32">
        <v>19.200489587188901</v>
      </c>
      <c r="R747" s="32">
        <v>18.924327083004201</v>
      </c>
      <c r="S747" s="32">
        <v>0</v>
      </c>
      <c r="T747" s="32">
        <v>0</v>
      </c>
      <c r="U747" s="32">
        <v>-1.6651576481626</v>
      </c>
      <c r="V747" s="32">
        <v>0</v>
      </c>
      <c r="W747" s="32">
        <v>9.8941225416129895E-6</v>
      </c>
      <c r="X747" s="33">
        <v>1.6210461937614402E-2</v>
      </c>
      <c r="AB747" s="28">
        <f t="shared" si="22"/>
        <v>-1.6651477540400583</v>
      </c>
    </row>
    <row r="748" spans="8:28" x14ac:dyDescent="0.35">
      <c r="H748">
        <v>741</v>
      </c>
      <c r="I748">
        <f t="shared" si="23"/>
        <v>247</v>
      </c>
      <c r="J748" s="37">
        <v>0</v>
      </c>
      <c r="K748" s="32">
        <v>2.4000309837512399E-4</v>
      </c>
      <c r="L748" s="32">
        <v>6.6262707441264699E-4</v>
      </c>
      <c r="M748" s="32">
        <v>1.5948305824839699</v>
      </c>
      <c r="N748" s="32">
        <v>0</v>
      </c>
      <c r="O748" s="32">
        <v>3.1434610941606899E-6</v>
      </c>
      <c r="P748" s="32">
        <v>1.50886132519713E-2</v>
      </c>
      <c r="Q748" s="32">
        <v>17.672920960522799</v>
      </c>
      <c r="R748" s="32">
        <v>17.4187320401231</v>
      </c>
      <c r="S748" s="32">
        <v>0</v>
      </c>
      <c r="T748" s="32">
        <v>0</v>
      </c>
      <c r="U748" s="32">
        <v>-1.5957363561178499</v>
      </c>
      <c r="V748" s="32">
        <v>0</v>
      </c>
      <c r="W748" s="32">
        <v>9.3443544687765499E-6</v>
      </c>
      <c r="X748" s="33">
        <v>1.50886132519713E-2</v>
      </c>
      <c r="AB748" s="28">
        <f t="shared" si="22"/>
        <v>-1.5957270117633811</v>
      </c>
    </row>
    <row r="749" spans="8:28" x14ac:dyDescent="0.35">
      <c r="H749">
        <v>742</v>
      </c>
      <c r="I749">
        <f t="shared" si="23"/>
        <v>248</v>
      </c>
      <c r="J749" s="37">
        <v>0</v>
      </c>
      <c r="K749" s="32">
        <v>2.30697801640425E-4</v>
      </c>
      <c r="L749" s="32">
        <v>6.1662292732093797E-4</v>
      </c>
      <c r="M749" s="32">
        <v>1.5283589015859</v>
      </c>
      <c r="N749" s="32">
        <v>0</v>
      </c>
      <c r="O749" s="32">
        <v>2.9244432380097898E-6</v>
      </c>
      <c r="P749" s="32">
        <v>1.4037327542446999E-2</v>
      </c>
      <c r="Q749" s="32">
        <v>16.206221649823298</v>
      </c>
      <c r="R749" s="32">
        <v>15.9731310999274</v>
      </c>
      <c r="S749" s="32">
        <v>0</v>
      </c>
      <c r="T749" s="32">
        <v>0</v>
      </c>
      <c r="U749" s="32">
        <v>-1.5292091467580999</v>
      </c>
      <c r="V749" s="32">
        <v>0</v>
      </c>
      <c r="W749" s="32">
        <v>8.8188943733225495E-6</v>
      </c>
      <c r="X749" s="33">
        <v>1.4037327542446999E-2</v>
      </c>
      <c r="AB749" s="28">
        <f t="shared" si="22"/>
        <v>-1.5292003278637265</v>
      </c>
    </row>
    <row r="750" spans="8:28" x14ac:dyDescent="0.35">
      <c r="H750">
        <v>743</v>
      </c>
      <c r="I750">
        <f t="shared" si="23"/>
        <v>248</v>
      </c>
      <c r="J750" s="37">
        <v>0</v>
      </c>
      <c r="K750" s="32">
        <v>2.21417276131294E-4</v>
      </c>
      <c r="L750" s="32">
        <v>5.7352571708604904E-4</v>
      </c>
      <c r="M750" s="32">
        <v>1.4646578018671901</v>
      </c>
      <c r="N750" s="32">
        <v>0</v>
      </c>
      <c r="O750" s="32">
        <v>2.7193138469069101E-6</v>
      </c>
      <c r="P750" s="32">
        <v>1.30527064651532E-2</v>
      </c>
      <c r="Q750" s="32">
        <v>14.7978430264792</v>
      </c>
      <c r="R750" s="32">
        <v>14.585012265835999</v>
      </c>
      <c r="S750" s="32">
        <v>0</v>
      </c>
      <c r="T750" s="32">
        <v>0</v>
      </c>
      <c r="U750" s="32">
        <v>-1.4654554641742501</v>
      </c>
      <c r="V750" s="32">
        <v>0</v>
      </c>
      <c r="W750" s="32">
        <v>8.3183543414637693E-6</v>
      </c>
      <c r="X750" s="33">
        <v>1.30527064651532E-2</v>
      </c>
      <c r="AB750" s="28">
        <f t="shared" si="22"/>
        <v>-1.4654471458199085</v>
      </c>
    </row>
    <row r="751" spans="8:28" x14ac:dyDescent="0.35">
      <c r="H751">
        <v>744</v>
      </c>
      <c r="I751">
        <f t="shared" si="23"/>
        <v>248</v>
      </c>
      <c r="J751" s="37">
        <v>0</v>
      </c>
      <c r="K751" s="32">
        <v>2.1199872509167599E-4</v>
      </c>
      <c r="L751" s="32">
        <v>5.3105166499378697E-4</v>
      </c>
      <c r="M751" s="32">
        <v>1.40361106953746</v>
      </c>
      <c r="N751" s="32">
        <v>0</v>
      </c>
      <c r="O751" s="32">
        <v>2.5119923120750601E-6</v>
      </c>
      <c r="P751" s="32">
        <v>1.20575630979603E-2</v>
      </c>
      <c r="Q751" s="32">
        <v>13.445269183848399</v>
      </c>
      <c r="R751" s="32">
        <v>13.251894737187699</v>
      </c>
      <c r="S751" s="32">
        <v>0</v>
      </c>
      <c r="T751" s="32">
        <v>0</v>
      </c>
      <c r="U751" s="32">
        <v>-1.4043566319198599</v>
      </c>
      <c r="V751" s="32">
        <v>0</v>
      </c>
      <c r="W751" s="32">
        <v>8.3016517861719696E-6</v>
      </c>
      <c r="X751" s="33">
        <v>1.20575630979603E-2</v>
      </c>
      <c r="AB751" s="28">
        <f t="shared" si="22"/>
        <v>-1.4043483302680737</v>
      </c>
    </row>
    <row r="752" spans="8:28" x14ac:dyDescent="0.35">
      <c r="H752">
        <v>745</v>
      </c>
      <c r="I752">
        <f t="shared" si="23"/>
        <v>249</v>
      </c>
      <c r="J752" s="37">
        <v>0</v>
      </c>
      <c r="K752" s="32">
        <v>2.0483593723152299E-4</v>
      </c>
      <c r="L752" s="32">
        <v>4.9616847210507201E-4</v>
      </c>
      <c r="M752" s="32">
        <v>1.3451268231658</v>
      </c>
      <c r="N752" s="32">
        <v>0</v>
      </c>
      <c r="O752" s="32">
        <v>2.34947712305831E-6</v>
      </c>
      <c r="P752" s="32">
        <v>1.12774901906799E-2</v>
      </c>
      <c r="Q752" s="32">
        <v>12.1463885873035</v>
      </c>
      <c r="R752" s="32">
        <v>11.9717006228896</v>
      </c>
      <c r="S752" s="32">
        <v>0</v>
      </c>
      <c r="T752" s="32">
        <v>0</v>
      </c>
      <c r="U752" s="32">
        <v>-1.34583017705226</v>
      </c>
      <c r="V752" s="32">
        <v>0</v>
      </c>
      <c r="W752" s="32">
        <v>1.9191169564222699E-5</v>
      </c>
      <c r="X752" s="33">
        <v>1.12774901906799E-2</v>
      </c>
      <c r="AB752" s="28">
        <f t="shared" si="22"/>
        <v>-1.3458109858826959</v>
      </c>
    </row>
    <row r="753" spans="8:28" x14ac:dyDescent="0.35">
      <c r="H753">
        <v>746</v>
      </c>
      <c r="I753">
        <f t="shared" si="23"/>
        <v>249</v>
      </c>
      <c r="J753" s="37">
        <v>0</v>
      </c>
      <c r="K753" s="32">
        <v>1.9634696190894599E-4</v>
      </c>
      <c r="L753" s="32">
        <v>4.60076315700491E-4</v>
      </c>
      <c r="M753" s="32">
        <v>1.2890621867384</v>
      </c>
      <c r="N753" s="32">
        <v>0</v>
      </c>
      <c r="O753" s="32">
        <v>2.1778729330651702E-6</v>
      </c>
      <c r="P753" s="32">
        <v>1.0453790078712799E-2</v>
      </c>
      <c r="Q753" s="32">
        <v>10.8987027700732</v>
      </c>
      <c r="R753" s="32">
        <v>10.7419636982076</v>
      </c>
      <c r="S753" s="32">
        <v>0</v>
      </c>
      <c r="T753" s="32">
        <v>0</v>
      </c>
      <c r="U753" s="32">
        <v>-1.2897207878889401</v>
      </c>
      <c r="V753" s="32">
        <v>0</v>
      </c>
      <c r="W753" s="32">
        <v>6.2639161777232501E-6</v>
      </c>
      <c r="X753" s="33">
        <v>1.0453790078712799E-2</v>
      </c>
      <c r="AB753" s="28">
        <f t="shared" si="22"/>
        <v>-1.2897145239727623</v>
      </c>
    </row>
    <row r="754" spans="8:28" x14ac:dyDescent="0.35">
      <c r="H754">
        <v>747</v>
      </c>
      <c r="I754">
        <f t="shared" si="23"/>
        <v>249</v>
      </c>
      <c r="J754" s="37">
        <v>0</v>
      </c>
      <c r="K754" s="32">
        <v>1.8887624743010401E-4</v>
      </c>
      <c r="L754" s="32">
        <v>4.2633383389774902E-4</v>
      </c>
      <c r="M754" s="32">
        <v>1.2353343909162999</v>
      </c>
      <c r="N754" s="32">
        <v>0</v>
      </c>
      <c r="O754" s="32">
        <v>2.01741588067541E-6</v>
      </c>
      <c r="P754" s="32">
        <v>9.6835962272419692E-3</v>
      </c>
      <c r="Q754" s="32">
        <v>9.7001623971689508</v>
      </c>
      <c r="R754" s="32">
        <v>9.5606655271044492</v>
      </c>
      <c r="S754" s="32">
        <v>0</v>
      </c>
      <c r="T754" s="32">
        <v>0</v>
      </c>
      <c r="U754" s="32">
        <v>-1.23595161841351</v>
      </c>
      <c r="V754" s="32">
        <v>0</v>
      </c>
      <c r="W754" s="32">
        <v>5.90073919669251E-6</v>
      </c>
      <c r="X754" s="33">
        <v>9.6835962272419692E-3</v>
      </c>
      <c r="AB754" s="28">
        <f t="shared" si="22"/>
        <v>-1.2359457176743134</v>
      </c>
    </row>
    <row r="755" spans="8:28" x14ac:dyDescent="0.35">
      <c r="H755">
        <v>748</v>
      </c>
      <c r="I755">
        <f t="shared" si="23"/>
        <v>250</v>
      </c>
      <c r="J755" s="37">
        <v>0</v>
      </c>
      <c r="K755" s="32">
        <v>1.8161241241937401E-4</v>
      </c>
      <c r="L755" s="32">
        <v>3.94788581545486E-4</v>
      </c>
      <c r="M755" s="32">
        <v>1.1838460261019099</v>
      </c>
      <c r="N755" s="32">
        <v>0</v>
      </c>
      <c r="O755" s="32">
        <v>1.8674379615495099E-6</v>
      </c>
      <c r="P755" s="32">
        <v>8.9637022154376699E-3</v>
      </c>
      <c r="Q755" s="32">
        <v>8.5487072058550098</v>
      </c>
      <c r="R755" s="32">
        <v>8.4257754586852407</v>
      </c>
      <c r="S755" s="32">
        <v>0</v>
      </c>
      <c r="T755" s="32">
        <v>0</v>
      </c>
      <c r="U755" s="32">
        <v>-1.1844242945338299</v>
      </c>
      <c r="V755" s="32">
        <v>0</v>
      </c>
      <c r="W755" s="32">
        <v>5.5535516310508102E-6</v>
      </c>
      <c r="X755" s="33">
        <v>8.9637022154376699E-3</v>
      </c>
      <c r="AB755" s="28">
        <f t="shared" si="22"/>
        <v>-1.1844187409821989</v>
      </c>
    </row>
    <row r="756" spans="8:28" x14ac:dyDescent="0.35">
      <c r="H756">
        <v>749</v>
      </c>
      <c r="I756">
        <f t="shared" si="23"/>
        <v>250</v>
      </c>
      <c r="J756" s="37">
        <v>0</v>
      </c>
      <c r="K756" s="32">
        <v>1.7425436586144101E-4</v>
      </c>
      <c r="L756" s="32">
        <v>3.65316782895508E-4</v>
      </c>
      <c r="M756" s="32">
        <v>1.1345037507464499</v>
      </c>
      <c r="N756" s="32">
        <v>0</v>
      </c>
      <c r="O756" s="32">
        <v>1.7273690624194501E-6</v>
      </c>
      <c r="P756" s="32">
        <v>8.2913714996133599E-3</v>
      </c>
      <c r="Q756" s="32">
        <v>7.4423630889519803</v>
      </c>
      <c r="R756" s="32">
        <v>7.3353477641448199</v>
      </c>
      <c r="S756" s="32">
        <v>0</v>
      </c>
      <c r="T756" s="32">
        <v>0</v>
      </c>
      <c r="U756" s="32">
        <v>-1.1350450492642701</v>
      </c>
      <c r="V756" s="32">
        <v>0</v>
      </c>
      <c r="W756" s="32">
        <v>5.2219926445541401E-6</v>
      </c>
      <c r="X756" s="33">
        <v>8.2913714996133599E-3</v>
      </c>
      <c r="AB756" s="28">
        <f t="shared" si="22"/>
        <v>-1.1350398272716256</v>
      </c>
    </row>
    <row r="757" spans="8:28" x14ac:dyDescent="0.35">
      <c r="H757">
        <v>750</v>
      </c>
      <c r="I757">
        <f t="shared" si="23"/>
        <v>250</v>
      </c>
      <c r="J757" s="37">
        <v>0</v>
      </c>
      <c r="K757" s="32">
        <v>1.6684344573266501E-4</v>
      </c>
      <c r="L757" s="32">
        <v>3.3780456414602599E-4</v>
      </c>
      <c r="M757" s="32">
        <v>1.0872181151520399</v>
      </c>
      <c r="N757" s="32">
        <v>0</v>
      </c>
      <c r="O757" s="32">
        <v>1.59666287304497E-6</v>
      </c>
      <c r="P757" s="32">
        <v>7.6639817906158699E-3</v>
      </c>
      <c r="Q757" s="32">
        <v>6.3792381680561903</v>
      </c>
      <c r="R757" s="32">
        <v>6.2875177613946098</v>
      </c>
      <c r="S757" s="32">
        <v>0</v>
      </c>
      <c r="T757" s="32">
        <v>0</v>
      </c>
      <c r="U757" s="32">
        <v>-1.0877243598248001</v>
      </c>
      <c r="V757" s="32">
        <v>0</v>
      </c>
      <c r="W757" s="32">
        <v>4.9056925366074E-6</v>
      </c>
      <c r="X757" s="33">
        <v>7.6639817906158699E-3</v>
      </c>
      <c r="AB757" s="28">
        <f t="shared" si="22"/>
        <v>-1.0877194541322635</v>
      </c>
    </row>
    <row r="758" spans="8:28" x14ac:dyDescent="0.35">
      <c r="H758">
        <v>751</v>
      </c>
      <c r="I758">
        <f t="shared" si="23"/>
        <v>251</v>
      </c>
      <c r="J758" s="37">
        <v>0</v>
      </c>
      <c r="K758" s="32">
        <v>1.59416179673428E-4</v>
      </c>
      <c r="L758" s="32">
        <v>3.1214291575783502E-4</v>
      </c>
      <c r="M758" s="32">
        <v>1.0419033975240199</v>
      </c>
      <c r="N758" s="32">
        <v>0</v>
      </c>
      <c r="O758" s="32">
        <v>1.4747965029560999E-6</v>
      </c>
      <c r="P758" s="32">
        <v>7.0790232141892803E-3</v>
      </c>
      <c r="Q758" s="32">
        <v>5.3575193693709604</v>
      </c>
      <c r="R758" s="32">
        <v>5.2804984401591701</v>
      </c>
      <c r="S758" s="32">
        <v>0</v>
      </c>
      <c r="T758" s="32">
        <v>0</v>
      </c>
      <c r="U758" s="32">
        <v>-1.04237643141596</v>
      </c>
      <c r="V758" s="32">
        <v>0</v>
      </c>
      <c r="W758" s="32">
        <v>4.6042818831869501E-6</v>
      </c>
      <c r="X758" s="33">
        <v>7.0790232141892803E-3</v>
      </c>
      <c r="AB758" s="28">
        <f t="shared" si="22"/>
        <v>-1.0423718271340769</v>
      </c>
    </row>
    <row r="759" spans="8:28" x14ac:dyDescent="0.35">
      <c r="H759">
        <v>752</v>
      </c>
      <c r="I759">
        <f t="shared" si="23"/>
        <v>251</v>
      </c>
      <c r="J759" s="37">
        <v>0</v>
      </c>
      <c r="K759" s="32">
        <v>1.5200738691256301E-4</v>
      </c>
      <c r="L759" s="32">
        <v>2.8822753088787501E-4</v>
      </c>
      <c r="M759" s="32">
        <v>0.99847744862444698</v>
      </c>
      <c r="N759" s="32">
        <v>0</v>
      </c>
      <c r="O759" s="32">
        <v>1.36126949839732E-6</v>
      </c>
      <c r="P759" s="32">
        <v>6.5340935923071299E-3</v>
      </c>
      <c r="Q759" s="32">
        <v>4.3754691392853804</v>
      </c>
      <c r="R759" s="32">
        <v>4.3125772247671801</v>
      </c>
      <c r="S759" s="32">
        <v>0</v>
      </c>
      <c r="T759" s="32">
        <v>0</v>
      </c>
      <c r="U759" s="32">
        <v>-0.99891904481174598</v>
      </c>
      <c r="V759" s="32">
        <v>0</v>
      </c>
      <c r="W759" s="32">
        <v>4.3173890199648201E-6</v>
      </c>
      <c r="X759" s="33">
        <v>6.5340935923071299E-3</v>
      </c>
      <c r="AB759" s="28">
        <f t="shared" si="22"/>
        <v>-0.99891472742272602</v>
      </c>
    </row>
    <row r="760" spans="8:28" x14ac:dyDescent="0.35">
      <c r="H760">
        <v>753</v>
      </c>
      <c r="I760">
        <f t="shared" si="23"/>
        <v>251</v>
      </c>
      <c r="J760" s="37">
        <v>0</v>
      </c>
      <c r="K760" s="32">
        <v>1.44649904911507E-4</v>
      </c>
      <c r="L760" s="32">
        <v>2.6595861657486999E-4</v>
      </c>
      <c r="M760" s="32">
        <v>0.95686154288682801</v>
      </c>
      <c r="N760" s="32">
        <v>0</v>
      </c>
      <c r="O760" s="32">
        <v>1.2556029697564201E-6</v>
      </c>
      <c r="P760" s="32">
        <v>6.0268942548308202E-3</v>
      </c>
      <c r="Q760" s="32">
        <v>3.4314222971659398</v>
      </c>
      <c r="R760" s="32">
        <v>3.3821128721875802</v>
      </c>
      <c r="S760" s="32">
        <v>0</v>
      </c>
      <c r="T760" s="32">
        <v>0</v>
      </c>
      <c r="U760" s="32">
        <v>-0.95727340701128405</v>
      </c>
      <c r="V760" s="32">
        <v>0</v>
      </c>
      <c r="W760" s="32">
        <v>4.0446380847744497E-6</v>
      </c>
      <c r="X760" s="33">
        <v>6.0268942548308202E-3</v>
      </c>
      <c r="AB760" s="28">
        <f t="shared" si="22"/>
        <v>-0.95726936237319926</v>
      </c>
    </row>
    <row r="761" spans="8:28" x14ac:dyDescent="0.35">
      <c r="H761">
        <v>754</v>
      </c>
      <c r="I761">
        <f t="shared" si="23"/>
        <v>252</v>
      </c>
      <c r="J761" s="37">
        <v>0</v>
      </c>
      <c r="K761" s="32">
        <v>1.3737438375756401E-4</v>
      </c>
      <c r="L761" s="32">
        <v>2.45240724511994E-4</v>
      </c>
      <c r="M761" s="32">
        <v>0.91698023574016296</v>
      </c>
      <c r="N761" s="32">
        <v>0</v>
      </c>
      <c r="O761" s="32">
        <v>1.1573388098267501E-6</v>
      </c>
      <c r="P761" s="32">
        <v>5.5552262871684096E-3</v>
      </c>
      <c r="Q761" s="32">
        <v>2.5237830195703101</v>
      </c>
      <c r="R761" s="32">
        <v>2.48753249960237</v>
      </c>
      <c r="S761" s="32">
        <v>0</v>
      </c>
      <c r="T761" s="32">
        <v>0</v>
      </c>
      <c r="U761" s="32">
        <v>-0.91736400818724195</v>
      </c>
      <c r="V761" s="32">
        <v>0</v>
      </c>
      <c r="W761" s="32">
        <v>3.7856474911463298E-6</v>
      </c>
      <c r="X761" s="33">
        <v>5.5552262871684096E-3</v>
      </c>
      <c r="AB761" s="28">
        <f t="shared" si="22"/>
        <v>-0.9173602225397508</v>
      </c>
    </row>
    <row r="762" spans="8:28" x14ac:dyDescent="0.35">
      <c r="H762">
        <v>755</v>
      </c>
      <c r="I762">
        <f t="shared" si="23"/>
        <v>252</v>
      </c>
      <c r="J762" s="37">
        <v>0</v>
      </c>
      <c r="K762" s="32">
        <v>1.3020911543553399E-4</v>
      </c>
      <c r="L762" s="32">
        <v>2.2598259846812399E-4</v>
      </c>
      <c r="M762" s="32">
        <v>0.87876122688269598</v>
      </c>
      <c r="N762" s="32">
        <v>0</v>
      </c>
      <c r="O762" s="32">
        <v>1.06603899092934E-6</v>
      </c>
      <c r="P762" s="32">
        <v>5.1169871564608399E-3</v>
      </c>
      <c r="Q762" s="32">
        <v>1.6510219503669701</v>
      </c>
      <c r="R762" s="32">
        <v>1.6273287360782001</v>
      </c>
      <c r="S762" s="32">
        <v>0</v>
      </c>
      <c r="T762" s="32">
        <v>0</v>
      </c>
      <c r="U762" s="32">
        <v>-0.87911848463559095</v>
      </c>
      <c r="V762" s="32">
        <v>0</v>
      </c>
      <c r="W762" s="32">
        <v>3.54002883036849E-6</v>
      </c>
      <c r="X762" s="33">
        <v>5.1169871564608399E-3</v>
      </c>
      <c r="AB762" s="28">
        <f t="shared" si="22"/>
        <v>-0.87911494460676054</v>
      </c>
    </row>
    <row r="763" spans="8:28" x14ac:dyDescent="0.35">
      <c r="H763">
        <v>756</v>
      </c>
      <c r="I763">
        <f t="shared" si="23"/>
        <v>252</v>
      </c>
      <c r="J763" s="37">
        <v>0</v>
      </c>
      <c r="K763" s="32">
        <v>1.2271765018792799E-4</v>
      </c>
      <c r="L763" s="32">
        <v>2.0729598263366901E-4</v>
      </c>
      <c r="M763" s="32">
        <v>0.84213492565389902</v>
      </c>
      <c r="N763" s="32">
        <v>0</v>
      </c>
      <c r="O763" s="32">
        <v>9.7540000980152795E-7</v>
      </c>
      <c r="P763" s="32">
        <v>4.68192004704734E-3</v>
      </c>
      <c r="Q763" s="32">
        <v>0.81164518385991802</v>
      </c>
      <c r="R763" s="32">
        <v>0.80002874551138303</v>
      </c>
      <c r="S763" s="32">
        <v>0</v>
      </c>
      <c r="T763" s="32">
        <v>0</v>
      </c>
      <c r="U763" s="32">
        <v>-0.84246591468673004</v>
      </c>
      <c r="V763" s="32">
        <v>0</v>
      </c>
      <c r="W763" s="32">
        <v>3.4727578053436601E-6</v>
      </c>
      <c r="X763" s="33">
        <v>4.68192004704734E-3</v>
      </c>
      <c r="AB763" s="28">
        <f t="shared" si="22"/>
        <v>-0.84246244192892472</v>
      </c>
    </row>
    <row r="764" spans="8:28" x14ac:dyDescent="0.35">
      <c r="H764">
        <v>757</v>
      </c>
      <c r="I764">
        <f t="shared" si="23"/>
        <v>253</v>
      </c>
      <c r="J764" s="37">
        <v>0</v>
      </c>
      <c r="K764" s="32">
        <v>1.16528212752874E-4</v>
      </c>
      <c r="L764" s="32">
        <v>1.9164104320122601E-4</v>
      </c>
      <c r="M764" s="32">
        <v>0.80704798254353205</v>
      </c>
      <c r="N764" s="32">
        <v>0</v>
      </c>
      <c r="O764" s="32">
        <v>9.0207170253261999E-7</v>
      </c>
      <c r="P764" s="32">
        <v>4.3299441721565803E-3</v>
      </c>
      <c r="Q764" s="32">
        <v>0.77766263358505106</v>
      </c>
      <c r="R764" s="32">
        <v>0.76653031578036401</v>
      </c>
      <c r="S764" s="32">
        <v>0</v>
      </c>
      <c r="T764" s="32">
        <v>0</v>
      </c>
      <c r="U764" s="32">
        <v>-0.80735705387118795</v>
      </c>
      <c r="V764" s="32">
        <v>0</v>
      </c>
      <c r="W764" s="32">
        <v>7.4833017675572496E-6</v>
      </c>
      <c r="X764" s="33">
        <v>4.3299441721565803E-3</v>
      </c>
      <c r="AB764" s="28">
        <f t="shared" si="22"/>
        <v>-0.80734957056942036</v>
      </c>
    </row>
    <row r="765" spans="8:28" x14ac:dyDescent="0.35">
      <c r="H765">
        <v>758</v>
      </c>
      <c r="I765">
        <f t="shared" si="23"/>
        <v>253</v>
      </c>
      <c r="J765" s="37">
        <v>0</v>
      </c>
      <c r="K765" s="32">
        <v>1.0952138354426E-4</v>
      </c>
      <c r="L765" s="32">
        <v>1.7576617026727299E-4</v>
      </c>
      <c r="M765" s="32">
        <v>0.77341039034057402</v>
      </c>
      <c r="N765" s="32">
        <v>0</v>
      </c>
      <c r="O765" s="32">
        <v>8.2703378323703203E-7</v>
      </c>
      <c r="P765" s="32">
        <v>3.9697621595377501E-3</v>
      </c>
      <c r="Q765" s="32">
        <v>0.74507344721311497</v>
      </c>
      <c r="R765" s="32">
        <v>0.73440507400041</v>
      </c>
      <c r="S765" s="32">
        <v>0</v>
      </c>
      <c r="T765" s="32">
        <v>0</v>
      </c>
      <c r="U765" s="32">
        <v>-0.77369650492816799</v>
      </c>
      <c r="V765" s="32">
        <v>0</v>
      </c>
      <c r="W765" s="32">
        <v>2.6063354428274698E-6</v>
      </c>
      <c r="X765" s="33">
        <v>3.9697621595377501E-3</v>
      </c>
      <c r="AB765" s="28">
        <f t="shared" si="22"/>
        <v>-0.77369389859272519</v>
      </c>
    </row>
    <row r="766" spans="8:28" x14ac:dyDescent="0.35">
      <c r="H766">
        <v>759</v>
      </c>
      <c r="I766">
        <f t="shared" si="23"/>
        <v>253</v>
      </c>
      <c r="J766" s="37">
        <v>0</v>
      </c>
      <c r="K766" s="32">
        <v>1.02832010561095E-4</v>
      </c>
      <c r="L766" s="32">
        <v>1.61103312683451E-4</v>
      </c>
      <c r="M766" s="32">
        <v>0.74117490397373997</v>
      </c>
      <c r="N766" s="32">
        <v>0</v>
      </c>
      <c r="O766" s="32">
        <v>7.5774757209032701E-7</v>
      </c>
      <c r="P766" s="32">
        <v>3.6371883460335698E-3</v>
      </c>
      <c r="Q766" s="32">
        <v>0.71385502798884504</v>
      </c>
      <c r="R766" s="32">
        <v>0.70363126425856204</v>
      </c>
      <c r="S766" s="32">
        <v>0</v>
      </c>
      <c r="T766" s="32">
        <v>0</v>
      </c>
      <c r="U766" s="32">
        <v>-0.74143959704455698</v>
      </c>
      <c r="V766" s="32">
        <v>0</v>
      </c>
      <c r="W766" s="32">
        <v>2.4222963648985E-6</v>
      </c>
      <c r="X766" s="33">
        <v>3.6371883460335698E-3</v>
      </c>
      <c r="AB766" s="28">
        <f t="shared" si="22"/>
        <v>-0.74143717474819204</v>
      </c>
    </row>
    <row r="767" spans="8:28" x14ac:dyDescent="0.35">
      <c r="H767">
        <v>760</v>
      </c>
      <c r="I767">
        <f t="shared" si="23"/>
        <v>254</v>
      </c>
      <c r="J767" s="37">
        <v>0</v>
      </c>
      <c r="K767" s="32">
        <v>9.6369427767484803E-5</v>
      </c>
      <c r="L767" s="32">
        <v>1.47569866508321E-4</v>
      </c>
      <c r="M767" s="32">
        <v>0.71028307583421102</v>
      </c>
      <c r="N767" s="32">
        <v>0</v>
      </c>
      <c r="O767" s="32">
        <v>6.93829939134773E-7</v>
      </c>
      <c r="P767" s="32">
        <v>3.3303837078469101E-3</v>
      </c>
      <c r="Q767" s="32">
        <v>0.68394956010613595</v>
      </c>
      <c r="R767" s="32">
        <v>0.67415187654851705</v>
      </c>
      <c r="S767" s="32">
        <v>0</v>
      </c>
      <c r="T767" s="32">
        <v>0</v>
      </c>
      <c r="U767" s="32">
        <v>-0.71052770895842599</v>
      </c>
      <c r="V767" s="32">
        <v>0</v>
      </c>
      <c r="W767" s="32">
        <v>2.24934463412442E-6</v>
      </c>
      <c r="X767" s="33">
        <v>3.3303837078469101E-3</v>
      </c>
      <c r="AB767" s="28">
        <f t="shared" si="22"/>
        <v>-0.71052545961379188</v>
      </c>
    </row>
    <row r="768" spans="8:28" x14ac:dyDescent="0.35">
      <c r="H768">
        <v>761</v>
      </c>
      <c r="I768">
        <f t="shared" si="23"/>
        <v>254</v>
      </c>
      <c r="J768" s="37">
        <v>0</v>
      </c>
      <c r="K768" s="32">
        <v>9.0148270959925698E-5</v>
      </c>
      <c r="L768" s="32">
        <v>1.35089937971202E-4</v>
      </c>
      <c r="M768" s="32">
        <v>0.68067889558932804</v>
      </c>
      <c r="N768" s="32">
        <v>0</v>
      </c>
      <c r="O768" s="32">
        <v>6.3491729641324398E-7</v>
      </c>
      <c r="P768" s="32">
        <v>3.04760302278357E-3</v>
      </c>
      <c r="Q768" s="32">
        <v>0.65530165441927102</v>
      </c>
      <c r="R768" s="32">
        <v>0.645912293942278</v>
      </c>
      <c r="S768" s="32">
        <v>0</v>
      </c>
      <c r="T768" s="32">
        <v>0</v>
      </c>
      <c r="U768" s="32">
        <v>-0.68090476871555605</v>
      </c>
      <c r="V768" s="32">
        <v>0</v>
      </c>
      <c r="W768" s="32">
        <v>2.0870304307009898E-6</v>
      </c>
      <c r="X768" s="33">
        <v>3.04760302278357E-3</v>
      </c>
      <c r="AB768" s="28">
        <f t="shared" si="22"/>
        <v>-0.68090268168512535</v>
      </c>
    </row>
    <row r="769" spans="8:28" x14ac:dyDescent="0.35">
      <c r="H769">
        <v>762</v>
      </c>
      <c r="I769">
        <f t="shared" si="23"/>
        <v>254</v>
      </c>
      <c r="J769" s="37">
        <v>0</v>
      </c>
      <c r="K769" s="32">
        <v>8.4179305029720105E-5</v>
      </c>
      <c r="L769" s="32">
        <v>1.23591585358991E-4</v>
      </c>
      <c r="M769" s="32">
        <v>0.65230868751230597</v>
      </c>
      <c r="N769" s="32">
        <v>0</v>
      </c>
      <c r="O769" s="32">
        <v>5.8066522627320102E-7</v>
      </c>
      <c r="P769" s="32">
        <v>2.7871930861113601E-3</v>
      </c>
      <c r="Q769" s="32">
        <v>0.62785824943579804</v>
      </c>
      <c r="R769" s="32">
        <v>0.61886019498257305</v>
      </c>
      <c r="S769" s="32">
        <v>0</v>
      </c>
      <c r="T769" s="32">
        <v>0</v>
      </c>
      <c r="U769" s="32">
        <v>-0.65251703906792102</v>
      </c>
      <c r="V769" s="32">
        <v>0</v>
      </c>
      <c r="W769" s="32">
        <v>1.9348975531594902E-6</v>
      </c>
      <c r="X769" s="33">
        <v>2.7871930861113601E-3</v>
      </c>
      <c r="AB769" s="28">
        <f t="shared" si="22"/>
        <v>-0.65251510417036784</v>
      </c>
    </row>
    <row r="770" spans="8:28" x14ac:dyDescent="0.35">
      <c r="H770">
        <v>763</v>
      </c>
      <c r="I770">
        <f t="shared" si="23"/>
        <v>255</v>
      </c>
      <c r="J770" s="37">
        <v>0</v>
      </c>
      <c r="K770" s="32">
        <v>7.8470537499415703E-5</v>
      </c>
      <c r="L770" s="32">
        <v>1.13006721399658E-4</v>
      </c>
      <c r="M770" s="32">
        <v>0.62512101321609204</v>
      </c>
      <c r="N770" s="32">
        <v>0</v>
      </c>
      <c r="O770" s="32">
        <v>5.3074790693968203E-7</v>
      </c>
      <c r="P770" s="32">
        <v>2.5475899533104699E-3</v>
      </c>
      <c r="Q770" s="32">
        <v>0.60156851538809697</v>
      </c>
      <c r="R770" s="32">
        <v>0.592945459095649</v>
      </c>
      <c r="S770" s="32">
        <v>0</v>
      </c>
      <c r="T770" s="32">
        <v>0</v>
      </c>
      <c r="U770" s="32">
        <v>-0.625313021222899</v>
      </c>
      <c r="V770" s="32">
        <v>0</v>
      </c>
      <c r="W770" s="32">
        <v>1.7924896676734599E-6</v>
      </c>
      <c r="X770" s="33">
        <v>2.5475899533104699E-3</v>
      </c>
      <c r="AB770" s="28">
        <f t="shared" si="22"/>
        <v>-0.62531122873323131</v>
      </c>
    </row>
    <row r="771" spans="8:28" x14ac:dyDescent="0.35">
      <c r="H771">
        <v>764</v>
      </c>
      <c r="I771">
        <f t="shared" si="23"/>
        <v>255</v>
      </c>
      <c r="J771" s="37">
        <v>0</v>
      </c>
      <c r="K771" s="32">
        <v>7.30273611605914E-5</v>
      </c>
      <c r="L771" s="32">
        <v>1.0327099356110599E-4</v>
      </c>
      <c r="M771" s="32">
        <v>0.59906657842927302</v>
      </c>
      <c r="N771" s="32">
        <v>0</v>
      </c>
      <c r="O771" s="32">
        <v>4.8485754411257497E-7</v>
      </c>
      <c r="P771" s="32">
        <v>2.3273162117403599E-3</v>
      </c>
      <c r="Q771" s="32">
        <v>0.57638376221683096</v>
      </c>
      <c r="R771" s="32">
        <v>0.56812007586004498</v>
      </c>
      <c r="S771" s="32">
        <v>0</v>
      </c>
      <c r="T771" s="32">
        <v>0</v>
      </c>
      <c r="U771" s="32">
        <v>-0.59924336164153902</v>
      </c>
      <c r="V771" s="32">
        <v>0</v>
      </c>
      <c r="W771" s="32">
        <v>1.65935189625882E-6</v>
      </c>
      <c r="X771" s="33">
        <v>2.3273162117403599E-3</v>
      </c>
      <c r="AB771" s="28">
        <f t="shared" si="22"/>
        <v>-0.5992417022896428</v>
      </c>
    </row>
    <row r="772" spans="8:28" x14ac:dyDescent="0.35">
      <c r="H772">
        <v>765</v>
      </c>
      <c r="I772">
        <f t="shared" si="23"/>
        <v>255</v>
      </c>
      <c r="J772" s="37">
        <v>0</v>
      </c>
      <c r="K772" s="32">
        <v>6.7852728763362997E-5</v>
      </c>
      <c r="L772" s="32">
        <v>9.4323665164893907E-5</v>
      </c>
      <c r="M772" s="32">
        <v>0.57409814365529299</v>
      </c>
      <c r="N772" s="32">
        <v>0</v>
      </c>
      <c r="O772" s="32">
        <v>4.4270380168350899E-7</v>
      </c>
      <c r="P772" s="32">
        <v>2.1249782480808502E-3</v>
      </c>
      <c r="Q772" s="32">
        <v>0.55225735127128495</v>
      </c>
      <c r="R772" s="32">
        <v>0.54433805793869505</v>
      </c>
      <c r="S772" s="32">
        <v>0</v>
      </c>
      <c r="T772" s="32">
        <v>0</v>
      </c>
      <c r="U772" s="32">
        <v>-0.57426076275302396</v>
      </c>
      <c r="V772" s="32">
        <v>0</v>
      </c>
      <c r="W772" s="32">
        <v>1.5350325236926801E-6</v>
      </c>
      <c r="X772" s="33">
        <v>2.1249782480808502E-3</v>
      </c>
      <c r="AB772" s="28">
        <f t="shared" si="22"/>
        <v>-0.57425922772050031</v>
      </c>
    </row>
    <row r="773" spans="8:28" x14ac:dyDescent="0.35">
      <c r="H773">
        <v>766</v>
      </c>
      <c r="I773">
        <f t="shared" si="23"/>
        <v>256</v>
      </c>
      <c r="J773" s="37">
        <v>0</v>
      </c>
      <c r="K773" s="32">
        <v>6.2947345214823394E-5</v>
      </c>
      <c r="L773" s="32">
        <v>8.6107496272117795E-5</v>
      </c>
      <c r="M773" s="32">
        <v>0.55017043855270997</v>
      </c>
      <c r="N773" s="32">
        <v>0</v>
      </c>
      <c r="O773" s="32">
        <v>4.0401322800319198E-7</v>
      </c>
      <c r="P773" s="32">
        <v>1.93926349441532E-3</v>
      </c>
      <c r="Q773" s="32">
        <v>0.52914461055441198</v>
      </c>
      <c r="R773" s="32">
        <v>0.52155535750439797</v>
      </c>
      <c r="S773" s="32">
        <v>0</v>
      </c>
      <c r="T773" s="32">
        <v>0</v>
      </c>
      <c r="U773" s="32">
        <v>-0.55031989740742504</v>
      </c>
      <c r="V773" s="32">
        <v>0</v>
      </c>
      <c r="W773" s="32">
        <v>1.41908473177541E-6</v>
      </c>
      <c r="X773" s="33">
        <v>1.93926349441532E-3</v>
      </c>
      <c r="AB773" s="28">
        <f t="shared" si="22"/>
        <v>-0.55031847832269332</v>
      </c>
    </row>
    <row r="774" spans="8:28" x14ac:dyDescent="0.35">
      <c r="H774">
        <v>767</v>
      </c>
      <c r="I774">
        <f t="shared" si="23"/>
        <v>256</v>
      </c>
      <c r="J774" s="37">
        <v>0</v>
      </c>
      <c r="K774" s="32">
        <v>5.8309872462395298E-5</v>
      </c>
      <c r="L774" s="32">
        <v>7.8568623763275404E-5</v>
      </c>
      <c r="M774" s="32">
        <v>0.52724007988112798</v>
      </c>
      <c r="N774" s="32">
        <v>0</v>
      </c>
      <c r="O774" s="32">
        <v>3.6852867530367898E-7</v>
      </c>
      <c r="P774" s="32">
        <v>1.7689376414576599E-3</v>
      </c>
      <c r="Q774" s="32">
        <v>0.50742377020104301</v>
      </c>
      <c r="R774" s="32">
        <v>0.50012424733021699</v>
      </c>
      <c r="S774" s="32">
        <v>0</v>
      </c>
      <c r="T774" s="32">
        <v>0</v>
      </c>
      <c r="U774" s="32">
        <v>-0.52737732690602901</v>
      </c>
      <c r="V774" s="32">
        <v>0</v>
      </c>
      <c r="W774" s="32">
        <v>1.3110683115280901E-6</v>
      </c>
      <c r="X774" s="33">
        <v>1.7689376414576599E-3</v>
      </c>
      <c r="AB774" s="28">
        <f t="shared" si="22"/>
        <v>-0.52737601583771743</v>
      </c>
    </row>
    <row r="775" spans="8:28" x14ac:dyDescent="0.35">
      <c r="H775">
        <v>768</v>
      </c>
      <c r="I775">
        <f t="shared" si="23"/>
        <v>256</v>
      </c>
      <c r="J775" s="37">
        <v>0</v>
      </c>
      <c r="K775" s="32">
        <v>5.3734976501425298E-5</v>
      </c>
      <c r="L775" s="32">
        <v>7.1385058733862793E-5</v>
      </c>
      <c r="M775" s="32">
        <v>0.50526537289447004</v>
      </c>
      <c r="N775" s="32">
        <v>0</v>
      </c>
      <c r="O775" s="32">
        <v>0</v>
      </c>
      <c r="P775" s="32">
        <v>0</v>
      </c>
      <c r="Q775" s="32">
        <v>0.50742377020104301</v>
      </c>
      <c r="R775" s="32">
        <v>0.50012424733021699</v>
      </c>
      <c r="S775" s="32">
        <v>0</v>
      </c>
      <c r="T775" s="32">
        <v>0</v>
      </c>
      <c r="U775" s="32">
        <v>-0.50539049292970595</v>
      </c>
      <c r="V775" s="32">
        <v>0</v>
      </c>
      <c r="W775" s="32">
        <v>1.26485706206341E-6</v>
      </c>
      <c r="X775" s="33">
        <v>1.7689376414576599E-3</v>
      </c>
      <c r="AB775" s="28">
        <f t="shared" si="22"/>
        <v>-0.50538922807264386</v>
      </c>
    </row>
    <row r="776" spans="8:28" x14ac:dyDescent="0.35">
      <c r="H776">
        <v>769</v>
      </c>
      <c r="I776">
        <f t="shared" si="23"/>
        <v>257</v>
      </c>
      <c r="J776" s="38">
        <v>0</v>
      </c>
      <c r="K776" s="34">
        <v>0</v>
      </c>
      <c r="L776" s="34">
        <v>0</v>
      </c>
      <c r="M776" s="34">
        <v>0</v>
      </c>
      <c r="N776" s="34">
        <v>0</v>
      </c>
      <c r="O776" s="34">
        <v>0</v>
      </c>
      <c r="P776" s="34">
        <v>0</v>
      </c>
      <c r="Q776" s="34">
        <v>0</v>
      </c>
      <c r="R776" s="34">
        <v>0</v>
      </c>
      <c r="S776" s="34">
        <v>0</v>
      </c>
      <c r="T776" s="34">
        <v>0</v>
      </c>
      <c r="U776" s="34">
        <v>0</v>
      </c>
      <c r="V776" s="34">
        <v>0</v>
      </c>
      <c r="W776" s="34">
        <v>0</v>
      </c>
      <c r="X776" s="35">
        <v>0</v>
      </c>
      <c r="AB776" s="28">
        <f t="shared" si="22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6B2ED-357F-4481-A08A-35204C33026A}">
  <sheetPr codeName="Sheet11">
    <tabColor theme="6"/>
  </sheetPr>
  <dimension ref="B2:BK779"/>
  <sheetViews>
    <sheetView showGridLines="0" zoomScale="80" zoomScaleNormal="80" workbookViewId="0">
      <pane ySplit="10" topLeftCell="A11" activePane="bottomLeft" state="frozen"/>
      <selection pane="bottomLeft" activeCell="J7" sqref="J7"/>
    </sheetView>
  </sheetViews>
  <sheetFormatPr defaultRowHeight="14.5" x14ac:dyDescent="0.35"/>
  <cols>
    <col min="2" max="2" width="12.6328125" customWidth="1"/>
    <col min="3" max="20" width="15.453125" customWidth="1"/>
    <col min="21" max="21" width="9.36328125" bestFit="1" customWidth="1"/>
    <col min="23" max="23" width="9.54296875" customWidth="1"/>
    <col min="30" max="30" width="13.81640625" customWidth="1"/>
    <col min="37" max="37" width="11.81640625" bestFit="1" customWidth="1"/>
    <col min="40" max="40" width="19.1796875" bestFit="1" customWidth="1"/>
    <col min="43" max="43" width="11.81640625" bestFit="1" customWidth="1"/>
    <col min="52" max="52" width="19.36328125" bestFit="1" customWidth="1"/>
    <col min="53" max="53" width="11.7265625" bestFit="1" customWidth="1"/>
    <col min="65" max="65" width="12.26953125" bestFit="1" customWidth="1"/>
  </cols>
  <sheetData>
    <row r="2" spans="2:63" x14ac:dyDescent="0.35">
      <c r="X2" t="s">
        <v>175</v>
      </c>
      <c r="Y2" t="s">
        <v>174</v>
      </c>
      <c r="Z2" t="s">
        <v>176</v>
      </c>
      <c r="AA2" t="s">
        <v>205</v>
      </c>
      <c r="AC2" t="s">
        <v>189</v>
      </c>
      <c r="AD2" t="s">
        <v>194</v>
      </c>
      <c r="AE2" t="s">
        <v>13</v>
      </c>
    </row>
    <row r="3" spans="2:63" x14ac:dyDescent="0.35">
      <c r="B3" s="52" t="str">
        <f>'Pricing inforce'!AC5</f>
        <v>PolicyID</v>
      </c>
      <c r="C3" s="52" t="str">
        <f>'Pricing inforce'!T5</f>
        <v>QualStatus</v>
      </c>
      <c r="D3" s="52" t="str">
        <f>'Pricing inforce'!U5</f>
        <v>IssueAge</v>
      </c>
      <c r="E3" s="52" t="str">
        <f>'Pricing inforce'!V5</f>
        <v>Gender</v>
      </c>
      <c r="F3" s="52" t="str">
        <f>'Pricing inforce'!W5</f>
        <v>InitialBB</v>
      </c>
      <c r="G3" s="52" t="str">
        <f>'Pricing inforce'!X5</f>
        <v>InitialPols</v>
      </c>
      <c r="H3" s="52" t="str">
        <f>'Pricing inforce'!Y5</f>
        <v>InitialPremium</v>
      </c>
      <c r="I3" s="52" t="str">
        <f>'Pricing inforce'!Z5</f>
        <v>Benefit_Base_Bucket</v>
      </c>
      <c r="J3" s="52" t="str">
        <f>'Pricing inforce'!AA5</f>
        <v>Percentage</v>
      </c>
      <c r="K3" s="52" t="str">
        <f>'Pricing inforce'!AB5</f>
        <v>CreditingStrategy</v>
      </c>
      <c r="L3" s="52" t="str">
        <f>'Pricing inforce'!AD5</f>
        <v>SCPeriod</v>
      </c>
      <c r="M3" s="52" t="str">
        <f>'Pricing inforce'!AE5</f>
        <v>valRate</v>
      </c>
      <c r="N3" s="52" t="str">
        <f>'Pricing inforce'!AF5</f>
        <v>MGIR</v>
      </c>
      <c r="O3" s="52" t="str">
        <f>'Pricing inforce'!AG5</f>
        <v>Bonus</v>
      </c>
      <c r="P3" s="52" t="str">
        <f>'Pricing inforce'!AH5</f>
        <v>RollupType</v>
      </c>
      <c r="Q3" s="52" t="str">
        <f>'Pricing inforce'!AI5</f>
        <v>Rollup</v>
      </c>
      <c r="R3" s="52" t="str">
        <f>'Pricing inforce'!AJ5</f>
        <v>RollupDuration</v>
      </c>
      <c r="S3" s="52" t="str">
        <f>'Pricing inforce'!AK5</f>
        <v>GLWBStartYear</v>
      </c>
      <c r="T3" s="52" t="s">
        <v>177</v>
      </c>
      <c r="W3" t="s">
        <v>24</v>
      </c>
      <c r="X3" s="25">
        <v>2.75E-2</v>
      </c>
      <c r="Z3" s="26">
        <f>X3*(1+Y3)</f>
        <v>2.75E-2</v>
      </c>
      <c r="AC3">
        <v>0</v>
      </c>
      <c r="AD3" s="26">
        <v>0.10059999999999999</v>
      </c>
      <c r="AE3" s="26">
        <v>5.0000000000000001E-3</v>
      </c>
    </row>
    <row r="4" spans="2:63" x14ac:dyDescent="0.35">
      <c r="B4" s="4">
        <v>2800</v>
      </c>
      <c r="C4" t="str">
        <f ca="1">OFFSET('Pricing inforce'!T$5,$B$4,)</f>
        <v>Q</v>
      </c>
      <c r="D4">
        <f ca="1">OFFSET('Pricing inforce'!U$5,$B$4,)</f>
        <v>77</v>
      </c>
      <c r="E4" t="str">
        <f ca="1">OFFSET('Pricing inforce'!V$5,$B$4,)</f>
        <v>Male</v>
      </c>
      <c r="F4">
        <f ca="1">OFFSET('Pricing inforce'!W$5,$B$4,)</f>
        <v>27178.161902449501</v>
      </c>
      <c r="G4">
        <f ca="1">OFFSET('Pricing inforce'!X$5,$B$4,)</f>
        <v>3.9019025227199203E-2</v>
      </c>
      <c r="H4">
        <f ca="1">OFFSET('Pricing inforce'!Y$5,$B$4,)</f>
        <v>20906.278386499602</v>
      </c>
      <c r="I4" t="str">
        <f ca="1">OFFSET('Pricing inforce'!Z$5,$B$4,)</f>
        <v>[500000, Inf)</v>
      </c>
      <c r="J4">
        <f ca="1">OFFSET('Pricing inforce'!AA$5,$B$4,)</f>
        <v>5.1961231746050301E-2</v>
      </c>
      <c r="K4" t="str">
        <f ca="1">OFFSET('Pricing inforce'!AB$5,$B$4,)</f>
        <v>Indexed</v>
      </c>
      <c r="L4">
        <f ca="1">OFFSET('Pricing inforce'!AD$5,$B$4,)</f>
        <v>10</v>
      </c>
      <c r="M4">
        <f ca="1">OFFSET('Pricing inforce'!AE$5,$B$4,)</f>
        <v>4.7500000000000001E-2</v>
      </c>
      <c r="N4">
        <f ca="1">OFFSET('Pricing inforce'!AF$5,$B$4,)</f>
        <v>0.01</v>
      </c>
      <c r="O4" s="3">
        <v>0.3</v>
      </c>
      <c r="P4" t="str">
        <f ca="1">OFFSET('Pricing inforce'!AH$5,$B$4,)</f>
        <v>Simple</v>
      </c>
      <c r="Q4">
        <f ca="1">OFFSET('Pricing inforce'!AI$5,$B$4,)</f>
        <v>0.1</v>
      </c>
      <c r="R4">
        <f ca="1">OFFSET('Pricing inforce'!AJ$5,$B$4,)</f>
        <v>10</v>
      </c>
      <c r="S4">
        <f ca="1">OFFSET('Pricing inforce'!AK$5,$B$4,)</f>
        <v>99</v>
      </c>
      <c r="T4" s="26">
        <f ca="1">_xlfn.XLOOKUP(MIN(90,D4+S4-1),'Product features '!$B$40:$B$75,'Product features '!$C$40:$C$75,0)</f>
        <v>8.9499999999999996E-2</v>
      </c>
      <c r="U4" s="3"/>
      <c r="W4" t="s">
        <v>22</v>
      </c>
      <c r="X4" s="25">
        <v>3.15E-2</v>
      </c>
      <c r="Y4" s="3">
        <v>0.2</v>
      </c>
      <c r="Z4" s="26">
        <f>X4*(1+Y4)</f>
        <v>3.78E-2</v>
      </c>
      <c r="AA4" s="3">
        <v>0.05</v>
      </c>
      <c r="AC4">
        <v>76</v>
      </c>
      <c r="AD4" s="26">
        <v>5.7385709999999999E-2</v>
      </c>
      <c r="AE4" s="26">
        <f>0.005*0.045/0.07</f>
        <v>3.2142857142857138E-3</v>
      </c>
    </row>
    <row r="6" spans="2:63" x14ac:dyDescent="0.35">
      <c r="B6" s="54" t="s">
        <v>206</v>
      </c>
      <c r="C6" s="55">
        <v>2800</v>
      </c>
      <c r="D6" s="41"/>
      <c r="E6" s="26"/>
    </row>
    <row r="7" spans="2:63" x14ac:dyDescent="0.35">
      <c r="S7" s="42"/>
      <c r="AN7" s="44"/>
    </row>
    <row r="8" spans="2:63" x14ac:dyDescent="0.35">
      <c r="B8" t="s">
        <v>195</v>
      </c>
      <c r="AN8" s="46"/>
      <c r="AZ8" s="41">
        <f>(1+IRR(AZ11:AZ779,0))^12-1</f>
        <v>5.5860526939086608E-2</v>
      </c>
    </row>
    <row r="9" spans="2:63" x14ac:dyDescent="0.35">
      <c r="AN9" s="46"/>
      <c r="AZ9" s="41"/>
    </row>
    <row r="10" spans="2:63" x14ac:dyDescent="0.35">
      <c r="B10" t="s">
        <v>153</v>
      </c>
      <c r="C10" t="s">
        <v>89</v>
      </c>
      <c r="D10" t="s">
        <v>85</v>
      </c>
      <c r="E10" t="s">
        <v>92</v>
      </c>
      <c r="F10" t="s">
        <v>160</v>
      </c>
      <c r="G10" t="s">
        <v>158</v>
      </c>
      <c r="H10" t="s">
        <v>161</v>
      </c>
      <c r="I10" t="s">
        <v>121</v>
      </c>
      <c r="J10" t="s">
        <v>162</v>
      </c>
      <c r="K10" t="s">
        <v>163</v>
      </c>
      <c r="L10" t="s">
        <v>164</v>
      </c>
      <c r="M10" t="s">
        <v>165</v>
      </c>
      <c r="N10" t="s">
        <v>146</v>
      </c>
      <c r="O10" t="s">
        <v>170</v>
      </c>
      <c r="P10" t="s">
        <v>171</v>
      </c>
      <c r="Q10" t="s">
        <v>167</v>
      </c>
      <c r="R10" t="s">
        <v>168</v>
      </c>
      <c r="S10" t="s">
        <v>87</v>
      </c>
      <c r="T10" t="s">
        <v>172</v>
      </c>
      <c r="U10" t="s">
        <v>173</v>
      </c>
      <c r="V10" t="s">
        <v>178</v>
      </c>
      <c r="W10" t="s">
        <v>179</v>
      </c>
      <c r="X10" t="s">
        <v>180</v>
      </c>
      <c r="Y10" t="s">
        <v>193</v>
      </c>
      <c r="Z10" t="s">
        <v>181</v>
      </c>
      <c r="AA10" t="s">
        <v>192</v>
      </c>
      <c r="AB10" t="s">
        <v>182</v>
      </c>
      <c r="AC10" t="s">
        <v>183</v>
      </c>
      <c r="AD10" t="s">
        <v>184</v>
      </c>
      <c r="AE10" t="s">
        <v>185</v>
      </c>
      <c r="AF10" t="s">
        <v>137</v>
      </c>
      <c r="AG10" t="s">
        <v>186</v>
      </c>
      <c r="AH10" t="s">
        <v>187</v>
      </c>
      <c r="AI10" t="s">
        <v>188</v>
      </c>
      <c r="AJ10" t="s">
        <v>101</v>
      </c>
      <c r="AK10" t="s">
        <v>100</v>
      </c>
      <c r="AL10" t="s">
        <v>190</v>
      </c>
      <c r="AM10" t="s">
        <v>191</v>
      </c>
      <c r="AN10" t="s">
        <v>150</v>
      </c>
      <c r="AO10" t="s">
        <v>196</v>
      </c>
      <c r="AP10" t="s">
        <v>154</v>
      </c>
      <c r="AR10" t="s">
        <v>197</v>
      </c>
      <c r="AS10" t="s">
        <v>146</v>
      </c>
      <c r="AT10" t="s">
        <v>170</v>
      </c>
      <c r="AU10" t="s">
        <v>183</v>
      </c>
      <c r="AV10" t="s">
        <v>184</v>
      </c>
      <c r="AW10" t="s">
        <v>185</v>
      </c>
      <c r="AX10" t="s">
        <v>101</v>
      </c>
      <c r="AY10" t="s">
        <v>100</v>
      </c>
      <c r="AZ10" t="s">
        <v>150</v>
      </c>
      <c r="BA10" t="s">
        <v>154</v>
      </c>
      <c r="BC10" t="s">
        <v>146</v>
      </c>
      <c r="BD10" t="s">
        <v>170</v>
      </c>
      <c r="BE10" t="s">
        <v>183</v>
      </c>
      <c r="BF10" t="s">
        <v>184</v>
      </c>
      <c r="BG10" t="s">
        <v>185</v>
      </c>
      <c r="BH10" t="s">
        <v>101</v>
      </c>
      <c r="BI10" t="s">
        <v>100</v>
      </c>
      <c r="BJ10" t="s">
        <v>150</v>
      </c>
      <c r="BK10" t="s">
        <v>154</v>
      </c>
    </row>
    <row r="11" spans="2:63" x14ac:dyDescent="0.35">
      <c r="B11">
        <v>1</v>
      </c>
      <c r="C11">
        <f>FLOOR((B11-1)/12,1)+1</f>
        <v>1</v>
      </c>
      <c r="D11">
        <v>1</v>
      </c>
      <c r="E11">
        <f t="shared" ref="E11:E74" ca="1" si="0">$D$4+C11-1</f>
        <v>77</v>
      </c>
      <c r="F11" cm="1">
        <f t="array" aca="1" ref="F11" ca="1">_xlfn.XLOOKUP(E11,Mortality!$I$9:$I$130,IF($E$4="Female",Mortality!$J$9:$J$130,Mortality!$K$9:$K$130),,-1)</f>
        <v>2.1621466666666655E-2</v>
      </c>
      <c r="G11" cm="1">
        <f t="array" aca="1" ref="G11" ca="1">_xlfn.XLOOKUP(E11,Mortality!$N$9:$N$130,IF($E$4="Female",Mortality!$O$9:$O$130,Mortality!$P$9:$P$130),,-1)</f>
        <v>1.4999999999999999E-2</v>
      </c>
      <c r="H11">
        <f ca="1">1-(1-F11*(1-G11)^(2026-2012-1+B11/12))^(1/12)</f>
        <v>1.4906836710876226E-3</v>
      </c>
      <c r="I11" cm="1">
        <f t="array" ref="I11">INDEX('Product features '!$C$12:$C$22,MIN(11,C11))</f>
        <v>0.09</v>
      </c>
      <c r="J11" s="3">
        <f>IF(C11=1,0,IF($C$4="Q",MAX('Product features '!$C$8,_xlfn.XLOOKUP(E11,'Non-systematic PWDs'!$D$17:$D$64,'Non-systematic PWDs'!$F$17:$F$64,0,-1)),'Product features '!$C$8))</f>
        <v>0</v>
      </c>
      <c r="K11">
        <f t="shared" ref="K11:K74" ca="1" si="1">IF(C11&gt;=$S$4,1,0)</f>
        <v>0</v>
      </c>
      <c r="L11">
        <f ca="1">(1-K11)*(1-(1-J11*_xlfn.XLOOKUP(C11,'Non-systematic PWDs'!$D$9:$D$12,'Non-systematic PWDs'!$E$9:$E$12,,-1))^(1/12))</f>
        <v>0</v>
      </c>
      <c r="M11" cm="1">
        <f t="array" ref="M11">IF(C11=11,_xlfn.SWITCH(D11,1,0.4,2,0.3,3,0.2,0.1/9),1/12)</f>
        <v>8.3333333333333329E-2</v>
      </c>
      <c r="N11">
        <f ca="1">H4</f>
        <v>20906.278386499602</v>
      </c>
      <c r="O11">
        <f ca="1">N11</f>
        <v>20906.278386499602</v>
      </c>
      <c r="P11">
        <f ca="1">N11*(1+O4)</f>
        <v>27178.161902449483</v>
      </c>
      <c r="Q11">
        <f ca="1">_xlfn.XLOOKUP(C11,'Surrender predictive model'!$E$8:$E$29,'Surrender predictive model'!$P$8:$P$29,,-1)+'Surrender predictive model'!$B$15+'Surrender predictive model'!$B$14+'Surrender predictive model'!$B$38*K11</f>
        <v>-5.7448102935575225</v>
      </c>
      <c r="R11">
        <f ca="1">+'Surrender predictive model'!$B$15*(MAX(1,MIN(2,P11/O11))-1)+'Surrender predictive model'!$B$14*(MAX(0.5,MIN(1,P11/O11))-1)+'Surrender predictive model'!$B$38*K11*(MAX(0.5,MIN(1,P11/O11))-1)</f>
        <v>-0.34715162911438208</v>
      </c>
      <c r="S11" s="43">
        <v>0</v>
      </c>
      <c r="T11">
        <f t="shared" ref="T11:T74" ca="1" si="2">IF(K11=1,1.5%,0.5%)*IF(MOD(B11,12)=0,1,0)</f>
        <v>0</v>
      </c>
      <c r="U11">
        <f ca="1">IF($K$4="Fixed",(1+$Z$3*IF(C11&gt;10,0.5,1))^(1/12)-1,IF(D11=12,$Z$4*IF(C11&gt;10,0.5,1),0))</f>
        <v>0</v>
      </c>
      <c r="V11">
        <f t="shared" ref="V11:V74" ca="1" si="3">IF(C11&gt;=$S$4,$T$4/12,0)*P11</f>
        <v>0</v>
      </c>
      <c r="W11" s="41">
        <f t="shared" ref="W11:W74" ca="1" si="4">(1+$O$4+$Q$4*MIN(10,C11))/(1+$O$4+$Q$4*MIN(10,C11-1))-1</f>
        <v>7.6923076923077094E-2</v>
      </c>
      <c r="X11">
        <f ca="1">IFERROR((1-H11)*(1-S11)*(1-L11)*(1-T11*P11/O11),0)</f>
        <v>0.99850931632891238</v>
      </c>
      <c r="Y11">
        <f ca="1">(1-H11)*(1-S11)*(1-L11)</f>
        <v>0.99850931632891238</v>
      </c>
      <c r="Z11">
        <f t="shared" ref="Z11:Z74" ca="1" si="5">(1-H11)*(1-S11)</f>
        <v>0.99850931632891238</v>
      </c>
      <c r="AA11">
        <f ca="1">G4</f>
        <v>3.9019025227199203E-2</v>
      </c>
      <c r="AB11">
        <f ca="1">MAX(0, (O11-V11)*(1+U11))</f>
        <v>20906.278386499602</v>
      </c>
      <c r="AC11">
        <f ca="1">$AB11*(1-$X11)*H11/($H11+$S11+$L11+IFERROR($T11*$P11/$O11,0))</f>
        <v>31.164647813967044</v>
      </c>
      <c r="AD11">
        <f ca="1">$AB11*(1-$X11)*S11/($H11+$S11+$L11+IFERROR($T11*$P11/$O11,0))*(J11+(1-J11)*(1-I11))</f>
        <v>0</v>
      </c>
      <c r="AE11">
        <f ca="1">$AB11*(1-$X11)*L11/($H11+$S11+$L11+IFERROR($T11*$P11/$O11,0))+V11</f>
        <v>0</v>
      </c>
      <c r="AF11">
        <f ca="1">$AB11*(1-$X11)*IFERROR($T11*$P11/$O11,0)/($H11+$S11+$L11+IFERROR($T11*$P11/$O11,0))</f>
        <v>0</v>
      </c>
      <c r="AG11">
        <f ca="1">$AB11*(1-$X11)*S11/($H11+$S11+$L11+IFERROR($T11*$P11/$O11,0))*(1-J11)*I11</f>
        <v>0</v>
      </c>
      <c r="AH11">
        <f t="shared" ref="AH11:AH74" ca="1" si="6">AB11-MAX(0, O11-V11)</f>
        <v>0</v>
      </c>
      <c r="AI11">
        <f ca="1">MAX(0, N11+AH11-SUM(AC11:AG11))</f>
        <v>20875.113738685635</v>
      </c>
      <c r="AJ11">
        <f ca="1">0.0025/12*AI11</f>
        <v>4.3489820288928414</v>
      </c>
      <c r="AK11">
        <f t="shared" ref="AK11:AK74" ca="1" si="7">_xlfn.XLOOKUP($D$4,$AC$3:$AC$4,$AD$3:$AD$4,,-1)*N11</f>
        <v>1199.7216286669341</v>
      </c>
      <c r="AL11">
        <f t="shared" ref="AL11:AL74" ca="1" si="8">AA11*(1-Z11)/$G$4*$AK$11*IF(C11&gt;1,0,IF(B11&gt;6,0.5,1))</f>
        <v>1.7884054417044468</v>
      </c>
      <c r="AM11">
        <f t="shared" ref="AM11:AM74" si="9">IF(B11=13,O11*_xlfn.XLOOKUP($D$4,$AC$3:$AC$4,$AE$3:$AE$4,,-1),0)</f>
        <v>0</v>
      </c>
      <c r="AN11" s="45">
        <f ca="1">N11-SUM(AC11:AE11,AJ11:AK11,-AL11,AM11)</f>
        <v>19672.831533431512</v>
      </c>
      <c r="AO11">
        <v>0</v>
      </c>
      <c r="AP11">
        <f ca="1">IF($K$4="Fixed",0,O11*(1-X11)*$X$4*IF(C11&gt;10, 0.5, 1)*(1+$Y$4-$AA$4)^(D11/12)+AO11)</f>
        <v>0.99318678082924094</v>
      </c>
      <c r="AR11">
        <v>1</v>
      </c>
      <c r="AS11">
        <v>100000000.00000012</v>
      </c>
      <c r="AT11">
        <v>100000000.00000012</v>
      </c>
      <c r="AU11">
        <v>47171.855636504864</v>
      </c>
      <c r="AV11">
        <v>0</v>
      </c>
      <c r="AW11">
        <v>46323.021583202775</v>
      </c>
      <c r="AX11">
        <v>20825.637688195151</v>
      </c>
      <c r="AY11">
        <v>9685431.446896486</v>
      </c>
      <c r="AZ11">
        <v>90200248.038195521</v>
      </c>
      <c r="BA11">
        <v>1127.5554376413238</v>
      </c>
      <c r="BC11">
        <f ca="1">AS11+N11</f>
        <v>100020906.27838662</v>
      </c>
      <c r="BD11">
        <f ca="1">AT11+O11</f>
        <v>100020906.27838662</v>
      </c>
      <c r="BE11">
        <f ca="1">AU11+AC11</f>
        <v>47203.020284318831</v>
      </c>
      <c r="BF11">
        <f ca="1">AV11+AD11</f>
        <v>0</v>
      </c>
      <c r="BG11">
        <f ca="1">AW11+AE11</f>
        <v>46323.021583202775</v>
      </c>
      <c r="BH11">
        <f ca="1">AX11+AJ11</f>
        <v>20829.986670224043</v>
      </c>
      <c r="BI11">
        <f ca="1">AY11+AK11-AL11+AM11</f>
        <v>9686629.3801197112</v>
      </c>
      <c r="BJ11">
        <f ca="1">AZ11+AN11</f>
        <v>90219920.869728953</v>
      </c>
      <c r="BK11">
        <f ca="1">BA11+AP11</f>
        <v>1128.5486244221531</v>
      </c>
    </row>
    <row r="12" spans="2:63" x14ac:dyDescent="0.35">
      <c r="B12">
        <f>B11+1</f>
        <v>2</v>
      </c>
      <c r="C12">
        <f t="shared" ref="C12:C75" si="10">FLOOR((B12-1)/12,1)+1</f>
        <v>1</v>
      </c>
      <c r="D12">
        <v>2</v>
      </c>
      <c r="E12">
        <f t="shared" ca="1" si="0"/>
        <v>77</v>
      </c>
      <c r="F12" cm="1">
        <f t="array" aca="1" ref="F12" ca="1">_xlfn.XLOOKUP(E12,Mortality!$I$9:$I$130,IF($E$4="Female",Mortality!$J$9:$J$130,Mortality!$K$9:$K$130),,-1)</f>
        <v>2.1621466666666655E-2</v>
      </c>
      <c r="G12" cm="1">
        <f t="array" aca="1" ref="G12" ca="1">_xlfn.XLOOKUP(E12,Mortality!$N$9:$N$130,IF($E$4="Female",Mortality!$O$9:$O$130,Mortality!$P$9:$P$130),,-1)</f>
        <v>1.4999999999999999E-2</v>
      </c>
      <c r="H12">
        <f t="shared" ref="H12:H75" ca="1" si="11">1-(1-F12*(1-G12)^(2026-2012-1+B12/12))^(1/12)</f>
        <v>1.488791918385135E-3</v>
      </c>
      <c r="I12" cm="1">
        <f t="array" ref="I12">INDEX('Product features '!$C$12:$C$22,MIN(11,C12))</f>
        <v>0.09</v>
      </c>
      <c r="J12" s="3">
        <f>IF(C12=1,0,IF($C$4="Q",MAX('Product features '!$C$8,_xlfn.XLOOKUP(E12,'Non-systematic PWDs'!$D$17:$D$64,'Non-systematic PWDs'!$F$17:$F$64,0,-1)),'Product features '!$C$8))</f>
        <v>0</v>
      </c>
      <c r="K12">
        <f t="shared" ca="1" si="1"/>
        <v>0</v>
      </c>
      <c r="L12">
        <f ca="1">(1-K12)*(1-(1-J12*_xlfn.XLOOKUP(C12,'Non-systematic PWDs'!$D$9:$D$12,'Non-systematic PWDs'!$E$9:$E$12,,-1))^(1/12))</f>
        <v>0</v>
      </c>
      <c r="M12" cm="1">
        <f t="array" ref="M12">IF(C12=11,_xlfn.SWITCH(D12,1,0.4,2,0.3,3,0.2,0.1/9),1/12)</f>
        <v>8.3333333333333329E-2</v>
      </c>
      <c r="O12">
        <f ca="1">MAX(MAX(0, O11-V11)*(1+U11)*IFERROR((1-T11*P11/O11),0)*(1-H11)*(1-S11)*(1-L11))</f>
        <v>20875.113738685635</v>
      </c>
      <c r="P12">
        <f ca="1">P11*Y11*(1+IF(AND(D11=12,K11=0),1,0)*W11)</f>
        <v>27137.647860291327</v>
      </c>
      <c r="Q12">
        <f ca="1">_xlfn.XLOOKUP(C12,'Surrender predictive model'!$E$8:$E$29,'Surrender predictive model'!$P$8:$P$29,,-1)+'Surrender predictive model'!$B$15+'Surrender predictive model'!$B$14+'Surrender predictive model'!$B$38*K12</f>
        <v>-5.7448102935575225</v>
      </c>
      <c r="R12">
        <f ca="1">+'Surrender predictive model'!$B$15*(MAX(1,MIN(2,P11/O11))-1)+'Surrender predictive model'!$B$14*(MAX(0.5,MIN(1,P11/O11))-1)+'Surrender predictive model'!$B$38*K12*(MAX(0.5,MIN(1,P11/O11))-1)</f>
        <v>-0.34715162911438208</v>
      </c>
      <c r="S12" s="43">
        <f t="shared" ref="S12:S75" ca="1" si="12">1-(1-IF(O12&gt;0,EXP(SUM(Q12:R12)),0))^M12</f>
        <v>1.8860959128896848E-4</v>
      </c>
      <c r="T12">
        <f t="shared" ca="1" si="2"/>
        <v>0</v>
      </c>
      <c r="U12">
        <f ca="1">IF($K$4="Fixed",(1+$Z$3*IF(C12&gt;10,0.5,1))^(1/12)-1,IF(D11=12,$Z$4*IF(C11&gt;10,0.5,1),0))</f>
        <v>0</v>
      </c>
      <c r="V12">
        <f t="shared" ca="1" si="3"/>
        <v>0</v>
      </c>
      <c r="W12" s="41">
        <f t="shared" ca="1" si="4"/>
        <v>7.6923076923077094E-2</v>
      </c>
      <c r="X12">
        <f t="shared" ref="X12:X75" ca="1" si="13">IFERROR((1-H12)*(1-S12)*(1-L12)*(1-T12*P12/O12),0)</f>
        <v>0.99832287929076113</v>
      </c>
      <c r="Y12">
        <f t="shared" ref="Y12:Y75" ca="1" si="14">(1-H12)*(1-S12)*(1-L12)</f>
        <v>0.99832287929076113</v>
      </c>
      <c r="Z12">
        <f t="shared" ca="1" si="5"/>
        <v>0.99832287929076113</v>
      </c>
      <c r="AA12">
        <f ca="1">AA11*Z11</f>
        <v>3.8960860203431258E-2</v>
      </c>
      <c r="AB12">
        <f ca="1">MAX(0, (O12-V12)*(1+U12))</f>
        <v>20875.113738685635</v>
      </c>
      <c r="AC12">
        <f t="shared" ref="AC12:AC75" ca="1" si="15">$AB12*(1-$X12)*H12/($H12+$S12+$L12+IFERROR($T12*$P12/$O12,0))</f>
        <v>31.073497991628276</v>
      </c>
      <c r="AD12">
        <f t="shared" ref="AD12:AD75" ca="1" si="16">$AB12*(1-$X12)*S12/($H12+$S12+$L12+IFERROR($T12*$P12/$O12,0))*(J12+(1-J12)*(1-I12))</f>
        <v>3.5822946861867382</v>
      </c>
      <c r="AE12">
        <f t="shared" ref="AE12:AE75" ca="1" si="17">$AB12*(1-$X12)*L12/($H12+$S12+$L12+IFERROR($T12*$P12/$O12,0))+V12</f>
        <v>0</v>
      </c>
      <c r="AF12">
        <f t="shared" ref="AF12:AF75" ca="1" si="18">$AB12*(1-$X12)*IFERROR($T12*$P12/$O12,0)/($H12+$S12+$L12+IFERROR($T12*$P12/$O12,0))</f>
        <v>0</v>
      </c>
      <c r="AG12">
        <f t="shared" ref="AG12:AG75" ca="1" si="19">$AB12*(1-$X12)*S12/($H12+$S12+$L12+IFERROR($T12*$P12/$O12,0))*(1-J12)*I12</f>
        <v>0.35429288105143564</v>
      </c>
      <c r="AH12">
        <f t="shared" ca="1" si="6"/>
        <v>0</v>
      </c>
      <c r="AI12">
        <f ca="1">MAX(0, AI11+AH12-SUM(AC12:AG12))</f>
        <v>20840.103653126767</v>
      </c>
      <c r="AJ12">
        <f t="shared" ref="AJ12:AJ75" ca="1" si="20">0.0025/12*AI12</f>
        <v>4.3416882610680769</v>
      </c>
      <c r="AK12">
        <f t="shared" ca="1" si="7"/>
        <v>0</v>
      </c>
      <c r="AL12">
        <f t="shared" ca="1" si="8"/>
        <v>2.0090786169562982</v>
      </c>
      <c r="AM12">
        <f t="shared" si="9"/>
        <v>0</v>
      </c>
      <c r="AN12" s="45">
        <f t="shared" ref="AN12:AN75" ca="1" si="21">N12-SUM(AC12:AE12,AJ12:AK12,-AL12,AM12)</f>
        <v>-36.988402321926799</v>
      </c>
      <c r="AO12">
        <f ca="1">IF($K$4="Fixed",0,O12*IF(D11=12,$Z$4-$X$4*(1+$AA$4),0)*IF(C11&gt;10,0.5,1))</f>
        <v>0</v>
      </c>
      <c r="AP12">
        <f ca="1">IF($K$4="Fixed",0,O12*(1-X12)*$X$4*IF(C11&gt;10, 0.5, 1)*(1+$Y$4-$AA$4)^(D11/12)+AO12)</f>
        <v>1.1157371127801841</v>
      </c>
      <c r="AR12">
        <v>2</v>
      </c>
      <c r="AS12">
        <v>0</v>
      </c>
      <c r="AT12">
        <v>99963060.903336555</v>
      </c>
      <c r="AU12">
        <v>47073.504602182635</v>
      </c>
      <c r="AV12">
        <v>17610.817032093899</v>
      </c>
      <c r="AW12">
        <v>46293.633393061798</v>
      </c>
      <c r="AX12">
        <v>20813.95251486246</v>
      </c>
      <c r="AY12">
        <v>-6124.9811647460974</v>
      </c>
      <c r="AZ12">
        <v>-125666.92637745502</v>
      </c>
      <c r="BA12">
        <v>1586.7358633806587</v>
      </c>
      <c r="BC12">
        <f t="shared" ref="BC12:BC75" si="22">AS12+N12</f>
        <v>0</v>
      </c>
      <c r="BD12">
        <f t="shared" ref="BD12:BD75" ca="1" si="23">AT12+O12</f>
        <v>99983936.017075241</v>
      </c>
      <c r="BE12">
        <f t="shared" ref="BE12:BE75" ca="1" si="24">AU12+AC12</f>
        <v>47104.578100174265</v>
      </c>
      <c r="BF12">
        <f t="shared" ref="BF12:BF75" ca="1" si="25">AV12+AD12</f>
        <v>17614.399326780087</v>
      </c>
      <c r="BG12">
        <f t="shared" ref="BG12:BG75" ca="1" si="26">AW12+AE12</f>
        <v>46293.633393061798</v>
      </c>
      <c r="BH12">
        <f t="shared" ref="BH12:BH75" ca="1" si="27">AX12+AJ12</f>
        <v>20818.294203123529</v>
      </c>
      <c r="BI12">
        <f t="shared" ref="BI12:BI75" ca="1" si="28">AY12+AK12-AL12+AM12</f>
        <v>-6126.9902433630541</v>
      </c>
      <c r="BJ12">
        <f t="shared" ref="BJ12:BJ75" ca="1" si="29">AZ12+AN12</f>
        <v>-125703.91477977694</v>
      </c>
      <c r="BK12">
        <f t="shared" ref="BK12:BK75" ca="1" si="30">BA12+AP12</f>
        <v>1587.8516004934388</v>
      </c>
    </row>
    <row r="13" spans="2:63" x14ac:dyDescent="0.35">
      <c r="B13">
        <f t="shared" ref="B13:B76" si="31">B12+1</f>
        <v>3</v>
      </c>
      <c r="C13">
        <f t="shared" si="10"/>
        <v>1</v>
      </c>
      <c r="D13">
        <v>3</v>
      </c>
      <c r="E13">
        <f t="shared" ca="1" si="0"/>
        <v>77</v>
      </c>
      <c r="F13" cm="1">
        <f t="array" aca="1" ref="F13" ca="1">_xlfn.XLOOKUP(E13,Mortality!$I$9:$I$130,IF($E$4="Female",Mortality!$J$9:$J$130,Mortality!$K$9:$K$130),,-1)</f>
        <v>2.1621466666666655E-2</v>
      </c>
      <c r="G13" cm="1">
        <f t="array" aca="1" ref="G13" ca="1">_xlfn.XLOOKUP(E13,Mortality!$N$9:$N$130,IF($E$4="Female",Mortality!$O$9:$O$130,Mortality!$P$9:$P$130),,-1)</f>
        <v>1.4999999999999999E-2</v>
      </c>
      <c r="H13">
        <f t="shared" ca="1" si="11"/>
        <v>1.4869025861378171E-3</v>
      </c>
      <c r="I13" cm="1">
        <f t="array" ref="I13">INDEX('Product features '!$C$12:$C$22,MIN(11,C13))</f>
        <v>0.09</v>
      </c>
      <c r="J13" s="3">
        <f>IF(C13=1,0,IF($C$4="Q",MAX('Product features '!$C$8,_xlfn.XLOOKUP(E13,'Non-systematic PWDs'!$D$17:$D$64,'Non-systematic PWDs'!$F$17:$F$64,0,-1)),'Product features '!$C$8))</f>
        <v>0</v>
      </c>
      <c r="K13">
        <f t="shared" ca="1" si="1"/>
        <v>0</v>
      </c>
      <c r="L13">
        <f ca="1">(1-K13)*(1-(1-J13*_xlfn.XLOOKUP(C13,'Non-systematic PWDs'!$D$9:$D$12,'Non-systematic PWDs'!$E$9:$E$12,,-1))^(1/12))</f>
        <v>0</v>
      </c>
      <c r="M13" cm="1">
        <f t="array" ref="M13">IF(C13=11,_xlfn.SWITCH(D13,1,0.4,2,0.3,3,0.2,0.1/9),1/12)</f>
        <v>8.3333333333333329E-2</v>
      </c>
      <c r="O13">
        <f ca="1">MAX(MAX(0, O12-V12)*(1+U12)*IFERROR((1-T12*P12/O12),0)*(1-H12)*(1-S12)*(1-L12))</f>
        <v>20840.103653126771</v>
      </c>
      <c r="P13">
        <f t="shared" ref="P13:P76" ca="1" si="32">P12*Y12*(1+IF(AND(D12=12,K12=0),1,0)*W12)</f>
        <v>27092.1347490648</v>
      </c>
      <c r="Q13">
        <f ca="1">_xlfn.XLOOKUP(C13,'Surrender predictive model'!$E$8:$E$29,'Surrender predictive model'!$P$8:$P$29,,-1)+'Surrender predictive model'!$B$15+'Surrender predictive model'!$B$14+'Surrender predictive model'!$B$38*K13</f>
        <v>-5.7448102935575225</v>
      </c>
      <c r="R13">
        <f ca="1">+'Surrender predictive model'!$B$15*(MAX(1,MIN(2,P12/O12))-1)+'Surrender predictive model'!$B$14*(MAX(0.5,MIN(1,P12/O12))-1)+'Surrender predictive model'!$B$38*K13*(MAX(0.5,MIN(1,P12/O12))-1)</f>
        <v>-0.34715162911438208</v>
      </c>
      <c r="S13" s="43">
        <f t="shared" ca="1" si="12"/>
        <v>1.8860959128896848E-4</v>
      </c>
      <c r="T13">
        <f t="shared" ca="1" si="2"/>
        <v>0</v>
      </c>
      <c r="U13">
        <f t="shared" ref="U13:U76" ca="1" si="33">IF($K$4="Fixed",(1+$Z$3*IF(C13&gt;10,0.5,1))^(1/12)-1,IF(D12=12,$Z$4*IF(C12&gt;10,0.5,1),0))</f>
        <v>0</v>
      </c>
      <c r="V13">
        <f t="shared" ca="1" si="3"/>
        <v>0</v>
      </c>
      <c r="W13" s="41">
        <f t="shared" ca="1" si="4"/>
        <v>7.6923076923077094E-2</v>
      </c>
      <c r="X13">
        <f t="shared" ca="1" si="13"/>
        <v>0.99832476826666228</v>
      </c>
      <c r="Y13">
        <f t="shared" ca="1" si="14"/>
        <v>0.99832476826666228</v>
      </c>
      <c r="Z13">
        <f t="shared" ca="1" si="5"/>
        <v>0.99832476826666228</v>
      </c>
      <c r="AA13">
        <f t="shared" ref="AA13:AA76" ca="1" si="34">AA12*Z12</f>
        <v>3.8895518137934321E-2</v>
      </c>
      <c r="AB13">
        <f t="shared" ref="AB13:AB75" ca="1" si="35">MAX(0, (O13-V13)*(1+U13))</f>
        <v>20840.103653126771</v>
      </c>
      <c r="AC13">
        <f t="shared" ca="1" si="15"/>
        <v>30.982017437062765</v>
      </c>
      <c r="AD13">
        <f t="shared" ca="1" si="16"/>
        <v>3.576286831119373</v>
      </c>
      <c r="AE13">
        <f t="shared" ca="1" si="17"/>
        <v>0</v>
      </c>
      <c r="AF13">
        <f t="shared" ca="1" si="18"/>
        <v>0</v>
      </c>
      <c r="AG13">
        <f t="shared" ca="1" si="19"/>
        <v>0.35369869758323463</v>
      </c>
      <c r="AH13">
        <f t="shared" ca="1" si="6"/>
        <v>0</v>
      </c>
      <c r="AI13">
        <f t="shared" ref="AI13:AI76" ca="1" si="36">MAX(0, AI12+AH13-SUM(AC13:AG13))</f>
        <v>20805.191650161003</v>
      </c>
      <c r="AJ13">
        <f t="shared" ca="1" si="20"/>
        <v>4.3344149271168755</v>
      </c>
      <c r="AK13">
        <f t="shared" ca="1" si="7"/>
        <v>0</v>
      </c>
      <c r="AL13">
        <f t="shared" ca="1" si="8"/>
        <v>2.0034500777125515</v>
      </c>
      <c r="AM13">
        <f t="shared" si="9"/>
        <v>0</v>
      </c>
      <c r="AN13" s="45">
        <f t="shared" ca="1" si="21"/>
        <v>-36.889269117586466</v>
      </c>
      <c r="AO13">
        <f t="shared" ref="AO13:AO76" ca="1" si="37">IF($K$4="Fixed",0,O13*IF(D12=12,$Z$4-$X$4*(1+$AA$4),0)*IF(C12&gt;10,0.5,1))</f>
        <v>0</v>
      </c>
      <c r="AP13">
        <f t="shared" ref="AP13:AP76" ca="1" si="38">IF($K$4="Fixed",0,O13*(1-X13)*$X$4*IF(C12&gt;10, 0.5, 1)*(1+$Y$4-$AA$4)^(D12/12)+AO13)</f>
        <v>1.1256454658093553</v>
      </c>
      <c r="AR13">
        <v>3</v>
      </c>
      <c r="AS13">
        <v>0</v>
      </c>
      <c r="AT13">
        <v>99906972.071339816</v>
      </c>
      <c r="AU13">
        <v>46972.978575322348</v>
      </c>
      <c r="AV13">
        <v>17611.566232716217</v>
      </c>
      <c r="AW13">
        <v>46258.774571374728</v>
      </c>
      <c r="AX13">
        <v>20802.308767791514</v>
      </c>
      <c r="AY13">
        <v>-6116.0575252001217</v>
      </c>
      <c r="AZ13">
        <v>-125529.57062200458</v>
      </c>
      <c r="BA13">
        <v>1601.6035082801784</v>
      </c>
      <c r="BC13">
        <f t="shared" si="22"/>
        <v>0</v>
      </c>
      <c r="BD13">
        <f t="shared" ca="1" si="23"/>
        <v>99927812.174992949</v>
      </c>
      <c r="BE13">
        <f t="shared" ca="1" si="24"/>
        <v>47003.960592759409</v>
      </c>
      <c r="BF13">
        <f t="shared" ca="1" si="25"/>
        <v>17615.142519547335</v>
      </c>
      <c r="BG13">
        <f t="shared" ca="1" si="26"/>
        <v>46258.774571374728</v>
      </c>
      <c r="BH13">
        <f t="shared" ca="1" si="27"/>
        <v>20806.643182718632</v>
      </c>
      <c r="BI13">
        <f t="shared" ca="1" si="28"/>
        <v>-6118.0609752778346</v>
      </c>
      <c r="BJ13">
        <f t="shared" ca="1" si="29"/>
        <v>-125566.45989112217</v>
      </c>
      <c r="BK13">
        <f t="shared" ca="1" si="30"/>
        <v>1602.7291537459878</v>
      </c>
    </row>
    <row r="14" spans="2:63" x14ac:dyDescent="0.35">
      <c r="B14">
        <f t="shared" si="31"/>
        <v>4</v>
      </c>
      <c r="C14">
        <f t="shared" si="10"/>
        <v>1</v>
      </c>
      <c r="D14">
        <v>4</v>
      </c>
      <c r="E14">
        <f t="shared" ca="1" si="0"/>
        <v>77</v>
      </c>
      <c r="F14" cm="1">
        <f t="array" aca="1" ref="F14" ca="1">_xlfn.XLOOKUP(E14,Mortality!$I$9:$I$130,IF($E$4="Female",Mortality!$J$9:$J$130,Mortality!$K$9:$K$130),,-1)</f>
        <v>2.1621466666666655E-2</v>
      </c>
      <c r="G14" cm="1">
        <f t="array" aca="1" ref="G14" ca="1">_xlfn.XLOOKUP(E14,Mortality!$N$9:$N$130,IF($E$4="Female",Mortality!$O$9:$O$130,Mortality!$P$9:$P$130),,-1)</f>
        <v>1.4999999999999999E-2</v>
      </c>
      <c r="H14">
        <f t="shared" ca="1" si="11"/>
        <v>1.4850156711984086E-3</v>
      </c>
      <c r="I14" cm="1">
        <f t="array" ref="I14">INDEX('Product features '!$C$12:$C$22,MIN(11,C14))</f>
        <v>0.09</v>
      </c>
      <c r="J14" s="3">
        <f>IF(C14=1,0,IF($C$4="Q",MAX('Product features '!$C$8,_xlfn.XLOOKUP(E14,'Non-systematic PWDs'!$D$17:$D$64,'Non-systematic PWDs'!$F$17:$F$64,0,-1)),'Product features '!$C$8))</f>
        <v>0</v>
      </c>
      <c r="K14">
        <f t="shared" ca="1" si="1"/>
        <v>0</v>
      </c>
      <c r="L14">
        <f ca="1">(1-K14)*(1-(1-J14*_xlfn.XLOOKUP(C14,'Non-systematic PWDs'!$D$9:$D$12,'Non-systematic PWDs'!$E$9:$E$12,,-1))^(1/12))</f>
        <v>0</v>
      </c>
      <c r="M14" cm="1">
        <f t="array" ref="M14">IF(C14=11,_xlfn.SWITCH(D14,1,0.4,2,0.3,3,0.2,0.1/9),1/12)</f>
        <v>8.3333333333333329E-2</v>
      </c>
      <c r="O14">
        <f t="shared" ref="O14:O76" ca="1" si="39">MAX(MAX(0, O13-V13)*(1+U13)*IFERROR((1-T13*P13/O13),0)*(1-H13)*(1-S13)*(1-L13))</f>
        <v>20805.191650161003</v>
      </c>
      <c r="P14">
        <f t="shared" ca="1" si="32"/>
        <v>27046.749145209305</v>
      </c>
      <c r="Q14">
        <f ca="1">_xlfn.XLOOKUP(C14,'Surrender predictive model'!$E$8:$E$29,'Surrender predictive model'!$P$8:$P$29,,-1)+'Surrender predictive model'!$B$15+'Surrender predictive model'!$B$14+'Surrender predictive model'!$B$38*K14</f>
        <v>-5.7448102935575225</v>
      </c>
      <c r="R14">
        <f ca="1">+'Surrender predictive model'!$B$15*(MAX(1,MIN(2,P13/O13))-1)+'Surrender predictive model'!$B$14*(MAX(0.5,MIN(1,P13/O13))-1)+'Surrender predictive model'!$B$38*K14*(MAX(0.5,MIN(1,P13/O13))-1)</f>
        <v>-0.3471516291143818</v>
      </c>
      <c r="S14" s="43">
        <f t="shared" ca="1" si="12"/>
        <v>1.8860959128896848E-4</v>
      </c>
      <c r="T14">
        <f t="shared" ca="1" si="2"/>
        <v>0</v>
      </c>
      <c r="U14">
        <f t="shared" ca="1" si="33"/>
        <v>0</v>
      </c>
      <c r="V14">
        <f t="shared" ca="1" si="3"/>
        <v>0</v>
      </c>
      <c r="W14" s="41">
        <f t="shared" ca="1" si="4"/>
        <v>7.6923076923077094E-2</v>
      </c>
      <c r="X14">
        <f t="shared" ca="1" si="13"/>
        <v>0.99832665482571148</v>
      </c>
      <c r="Y14">
        <f t="shared" ca="1" si="14"/>
        <v>0.99832665482571148</v>
      </c>
      <c r="Z14">
        <f t="shared" ca="1" si="5"/>
        <v>0.99832665482571148</v>
      </c>
      <c r="AA14">
        <f t="shared" ca="1" si="34"/>
        <v>3.8830359131665042E-2</v>
      </c>
      <c r="AB14">
        <f t="shared" ca="1" si="35"/>
        <v>20805.191650161003</v>
      </c>
      <c r="AC14">
        <f t="shared" ca="1" si="15"/>
        <v>30.890865061780357</v>
      </c>
      <c r="AD14">
        <f t="shared" ca="1" si="16"/>
        <v>3.5702958074095874</v>
      </c>
      <c r="AE14">
        <f t="shared" ca="1" si="17"/>
        <v>0</v>
      </c>
      <c r="AF14">
        <f t="shared" ca="1" si="18"/>
        <v>0</v>
      </c>
      <c r="AG14">
        <f t="shared" ca="1" si="19"/>
        <v>0.35310617875479433</v>
      </c>
      <c r="AH14">
        <f t="shared" ca="1" si="6"/>
        <v>0</v>
      </c>
      <c r="AI14">
        <f t="shared" ca="1" si="36"/>
        <v>20770.377383113057</v>
      </c>
      <c r="AJ14">
        <f t="shared" ca="1" si="20"/>
        <v>4.32716195481522</v>
      </c>
      <c r="AK14">
        <f t="shared" ca="1" si="7"/>
        <v>0</v>
      </c>
      <c r="AL14">
        <f t="shared" ca="1" si="8"/>
        <v>1.9978414326759129</v>
      </c>
      <c r="AM14">
        <f t="shared" si="9"/>
        <v>0</v>
      </c>
      <c r="AN14" s="45">
        <f t="shared" ca="1" si="21"/>
        <v>-36.790481391329251</v>
      </c>
      <c r="AO14">
        <f t="shared" ca="1" si="37"/>
        <v>0</v>
      </c>
      <c r="AP14">
        <f t="shared" ca="1" si="38"/>
        <v>1.135644155522515</v>
      </c>
      <c r="AR14">
        <v>4</v>
      </c>
      <c r="AS14">
        <v>0</v>
      </c>
      <c r="AT14">
        <v>99851082.08539933</v>
      </c>
      <c r="AU14">
        <v>46872.759701438605</v>
      </c>
      <c r="AV14">
        <v>17612.486810679889</v>
      </c>
      <c r="AW14">
        <v>46224.035929774327</v>
      </c>
      <c r="AX14">
        <v>20790.706345769358</v>
      </c>
      <c r="AY14">
        <v>-6107.1545359430911</v>
      </c>
      <c r="AZ14">
        <v>-125392.83425171905</v>
      </c>
      <c r="BA14">
        <v>1616.6143079123021</v>
      </c>
      <c r="BC14">
        <f t="shared" si="22"/>
        <v>0</v>
      </c>
      <c r="BD14">
        <f t="shared" ca="1" si="23"/>
        <v>99871887.277049497</v>
      </c>
      <c r="BE14">
        <f t="shared" ca="1" si="24"/>
        <v>46903.650566500386</v>
      </c>
      <c r="BF14">
        <f t="shared" ca="1" si="25"/>
        <v>17616.0571064873</v>
      </c>
      <c r="BG14">
        <f t="shared" ca="1" si="26"/>
        <v>46224.035929774327</v>
      </c>
      <c r="BH14">
        <f t="shared" ca="1" si="27"/>
        <v>20795.033507724173</v>
      </c>
      <c r="BI14">
        <f t="shared" ca="1" si="28"/>
        <v>-6109.1523773757672</v>
      </c>
      <c r="BJ14">
        <f t="shared" ca="1" si="29"/>
        <v>-125429.62473311038</v>
      </c>
      <c r="BK14">
        <f t="shared" ca="1" si="30"/>
        <v>1617.7499520678246</v>
      </c>
    </row>
    <row r="15" spans="2:63" x14ac:dyDescent="0.35">
      <c r="B15">
        <f t="shared" si="31"/>
        <v>5</v>
      </c>
      <c r="C15">
        <f t="shared" si="10"/>
        <v>1</v>
      </c>
      <c r="D15">
        <v>5</v>
      </c>
      <c r="E15">
        <f t="shared" ca="1" si="0"/>
        <v>77</v>
      </c>
      <c r="F15" cm="1">
        <f t="array" aca="1" ref="F15" ca="1">_xlfn.XLOOKUP(E15,Mortality!$I$9:$I$130,IF($E$4="Female",Mortality!$J$9:$J$130,Mortality!$K$9:$K$130),,-1)</f>
        <v>2.1621466666666655E-2</v>
      </c>
      <c r="G15" cm="1">
        <f t="array" aca="1" ref="G15" ca="1">_xlfn.XLOOKUP(E15,Mortality!$N$9:$N$130,IF($E$4="Female",Mortality!$O$9:$O$130,Mortality!$P$9:$P$130),,-1)</f>
        <v>1.4999999999999999E-2</v>
      </c>
      <c r="H15">
        <f t="shared" ca="1" si="11"/>
        <v>1.4831311704236461E-3</v>
      </c>
      <c r="I15" cm="1">
        <f t="array" ref="I15">INDEX('Product features '!$C$12:$C$22,MIN(11,C15))</f>
        <v>0.09</v>
      </c>
      <c r="J15" s="3">
        <f>IF(C15=1,0,IF($C$4="Q",MAX('Product features '!$C$8,_xlfn.XLOOKUP(E15,'Non-systematic PWDs'!$D$17:$D$64,'Non-systematic PWDs'!$F$17:$F$64,0,-1)),'Product features '!$C$8))</f>
        <v>0</v>
      </c>
      <c r="K15">
        <f t="shared" ca="1" si="1"/>
        <v>0</v>
      </c>
      <c r="L15">
        <f ca="1">(1-K15)*(1-(1-J15*_xlfn.XLOOKUP(C15,'Non-systematic PWDs'!$D$9:$D$12,'Non-systematic PWDs'!$E$9:$E$12,,-1))^(1/12))</f>
        <v>0</v>
      </c>
      <c r="M15" cm="1">
        <f t="array" ref="M15">IF(C15=11,_xlfn.SWITCH(D15,1,0.4,2,0.3,3,0.2,0.1/9),1/12)</f>
        <v>8.3333333333333329E-2</v>
      </c>
      <c r="O15">
        <f t="shared" ca="1" si="39"/>
        <v>20770.377383113057</v>
      </c>
      <c r="P15">
        <f t="shared" ca="1" si="32"/>
        <v>27001.490598046978</v>
      </c>
      <c r="Q15">
        <f ca="1">_xlfn.XLOOKUP(C15,'Surrender predictive model'!$E$8:$E$29,'Surrender predictive model'!$P$8:$P$29,,-1)+'Surrender predictive model'!$B$15+'Surrender predictive model'!$B$14+'Surrender predictive model'!$B$38*K15</f>
        <v>-5.7448102935575225</v>
      </c>
      <c r="R15">
        <f ca="1">+'Surrender predictive model'!$B$15*(MAX(1,MIN(2,P14/O14))-1)+'Surrender predictive model'!$B$14*(MAX(0.5,MIN(1,P14/O14))-1)+'Surrender predictive model'!$B$38*K15*(MAX(0.5,MIN(1,P14/O14))-1)</f>
        <v>-0.34715162911438208</v>
      </c>
      <c r="S15" s="43">
        <f t="shared" ca="1" si="12"/>
        <v>1.8860959128896848E-4</v>
      </c>
      <c r="T15">
        <f t="shared" ca="1" si="2"/>
        <v>0</v>
      </c>
      <c r="U15">
        <f t="shared" ca="1" si="33"/>
        <v>0</v>
      </c>
      <c r="V15">
        <f t="shared" ca="1" si="3"/>
        <v>0</v>
      </c>
      <c r="W15" s="41">
        <f t="shared" ca="1" si="4"/>
        <v>7.6923076923077094E-2</v>
      </c>
      <c r="X15">
        <f t="shared" ca="1" si="13"/>
        <v>0.99832853897105123</v>
      </c>
      <c r="Y15">
        <f t="shared" ca="1" si="14"/>
        <v>0.99832853897105123</v>
      </c>
      <c r="Z15">
        <f t="shared" ca="1" si="5"/>
        <v>0.99832853897105123</v>
      </c>
      <c r="AA15">
        <f t="shared" ca="1" si="34"/>
        <v>3.8765382537596177E-2</v>
      </c>
      <c r="AB15">
        <f t="shared" ca="1" si="35"/>
        <v>20770.377383113057</v>
      </c>
      <c r="AC15">
        <f t="shared" ca="1" si="15"/>
        <v>30.800039478182956</v>
      </c>
      <c r="AD15">
        <f t="shared" ca="1" si="16"/>
        <v>3.5643215555670604</v>
      </c>
      <c r="AE15">
        <f t="shared" ca="1" si="17"/>
        <v>0</v>
      </c>
      <c r="AF15">
        <f t="shared" ca="1" si="18"/>
        <v>0</v>
      </c>
      <c r="AG15">
        <f t="shared" ca="1" si="19"/>
        <v>0.3525153186824565</v>
      </c>
      <c r="AH15">
        <f t="shared" ca="1" si="6"/>
        <v>0</v>
      </c>
      <c r="AI15">
        <f t="shared" ca="1" si="36"/>
        <v>20735.660506760625</v>
      </c>
      <c r="AJ15">
        <f t="shared" ca="1" si="20"/>
        <v>4.3199292722417972</v>
      </c>
      <c r="AK15">
        <f t="shared" ca="1" si="7"/>
        <v>0</v>
      </c>
      <c r="AL15">
        <f t="shared" ca="1" si="8"/>
        <v>1.9922525984665476</v>
      </c>
      <c r="AM15">
        <f t="shared" si="9"/>
        <v>0</v>
      </c>
      <c r="AN15" s="45">
        <f t="shared" ca="1" si="21"/>
        <v>-36.692037707525259</v>
      </c>
      <c r="AO15">
        <f t="shared" ca="1" si="37"/>
        <v>0</v>
      </c>
      <c r="AP15">
        <f t="shared" ca="1" si="38"/>
        <v>1.1457340232056521</v>
      </c>
      <c r="AR15">
        <v>5</v>
      </c>
      <c r="AS15">
        <v>0</v>
      </c>
      <c r="AT15">
        <v>99795390.459692717</v>
      </c>
      <c r="AU15">
        <v>46772.846803335946</v>
      </c>
      <c r="AV15">
        <v>17613.579338315445</v>
      </c>
      <c r="AW15">
        <v>46189.41736148941</v>
      </c>
      <c r="AX15">
        <v>20779.145147716124</v>
      </c>
      <c r="AY15">
        <v>-6098.2721429010489</v>
      </c>
      <c r="AZ15">
        <v>-125256.71650795588</v>
      </c>
      <c r="BA15">
        <v>1631.7697013200775</v>
      </c>
      <c r="BC15">
        <f t="shared" si="22"/>
        <v>0</v>
      </c>
      <c r="BD15">
        <f t="shared" ca="1" si="23"/>
        <v>99816160.83707583</v>
      </c>
      <c r="BE15">
        <f t="shared" ca="1" si="24"/>
        <v>46803.646842814131</v>
      </c>
      <c r="BF15">
        <f t="shared" ca="1" si="25"/>
        <v>17617.143659871013</v>
      </c>
      <c r="BG15">
        <f t="shared" ca="1" si="26"/>
        <v>46189.41736148941</v>
      </c>
      <c r="BH15">
        <f t="shared" ca="1" si="27"/>
        <v>20783.465076988366</v>
      </c>
      <c r="BI15">
        <f t="shared" ca="1" si="28"/>
        <v>-6100.2643954995156</v>
      </c>
      <c r="BJ15">
        <f t="shared" ca="1" si="29"/>
        <v>-125293.40854566341</v>
      </c>
      <c r="BK15">
        <f t="shared" ca="1" si="30"/>
        <v>1632.9154353432832</v>
      </c>
    </row>
    <row r="16" spans="2:63" x14ac:dyDescent="0.35">
      <c r="B16">
        <f t="shared" si="31"/>
        <v>6</v>
      </c>
      <c r="C16">
        <f t="shared" si="10"/>
        <v>1</v>
      </c>
      <c r="D16">
        <v>6</v>
      </c>
      <c r="E16">
        <f t="shared" ca="1" si="0"/>
        <v>77</v>
      </c>
      <c r="F16" cm="1">
        <f t="array" aca="1" ref="F16" ca="1">_xlfn.XLOOKUP(E16,Mortality!$I$9:$I$130,IF($E$4="Female",Mortality!$J$9:$J$130,Mortality!$K$9:$K$130),,-1)</f>
        <v>2.1621466666666655E-2</v>
      </c>
      <c r="G16" cm="1">
        <f t="array" aca="1" ref="G16" ca="1">_xlfn.XLOOKUP(E16,Mortality!$N$9:$N$130,IF($E$4="Female",Mortality!$O$9:$O$130,Mortality!$P$9:$P$130),,-1)</f>
        <v>1.4999999999999999E-2</v>
      </c>
      <c r="H16">
        <f t="shared" ca="1" si="11"/>
        <v>1.48124908067504E-3</v>
      </c>
      <c r="I16" cm="1">
        <f t="array" ref="I16">INDEX('Product features '!$C$12:$C$22,MIN(11,C16))</f>
        <v>0.09</v>
      </c>
      <c r="J16" s="3">
        <f>IF(C16=1,0,IF($C$4="Q",MAX('Product features '!$C$8,_xlfn.XLOOKUP(E16,'Non-systematic PWDs'!$D$17:$D$64,'Non-systematic PWDs'!$F$17:$F$64,0,-1)),'Product features '!$C$8))</f>
        <v>0</v>
      </c>
      <c r="K16">
        <f t="shared" ca="1" si="1"/>
        <v>0</v>
      </c>
      <c r="L16">
        <f ca="1">(1-K16)*(1-(1-J16*_xlfn.XLOOKUP(C16,'Non-systematic PWDs'!$D$9:$D$12,'Non-systematic PWDs'!$E$9:$E$12,,-1))^(1/12))</f>
        <v>0</v>
      </c>
      <c r="M16" cm="1">
        <f t="array" ref="M16">IF(C16=11,_xlfn.SWITCH(D16,1,0.4,2,0.3,3,0.2,0.1/9),1/12)</f>
        <v>8.3333333333333329E-2</v>
      </c>
      <c r="O16">
        <f t="shared" ca="1" si="39"/>
        <v>20735.660506760625</v>
      </c>
      <c r="P16">
        <f t="shared" ca="1" si="32"/>
        <v>26956.358658788817</v>
      </c>
      <c r="Q16">
        <f ca="1">_xlfn.XLOOKUP(C16,'Surrender predictive model'!$E$8:$E$29,'Surrender predictive model'!$P$8:$P$29,,-1)+'Surrender predictive model'!$B$15+'Surrender predictive model'!$B$14+'Surrender predictive model'!$B$38*K16</f>
        <v>-5.7448102935575225</v>
      </c>
      <c r="R16">
        <f ca="1">+'Surrender predictive model'!$B$15*(MAX(1,MIN(2,P15/O15))-1)+'Surrender predictive model'!$B$14*(MAX(0.5,MIN(1,P15/O15))-1)+'Surrender predictive model'!$B$38*K16*(MAX(0.5,MIN(1,P15/O15))-1)</f>
        <v>-0.3471516291143823</v>
      </c>
      <c r="S16" s="43">
        <f t="shared" ca="1" si="12"/>
        <v>1.8860959128896848E-4</v>
      </c>
      <c r="T16">
        <f t="shared" ca="1" si="2"/>
        <v>0</v>
      </c>
      <c r="U16">
        <f t="shared" ca="1" si="33"/>
        <v>0</v>
      </c>
      <c r="V16">
        <f t="shared" ca="1" si="3"/>
        <v>0</v>
      </c>
      <c r="W16" s="41">
        <f t="shared" ca="1" si="4"/>
        <v>7.6923076923077094E-2</v>
      </c>
      <c r="X16">
        <f t="shared" ca="1" si="13"/>
        <v>0.99833042070581968</v>
      </c>
      <c r="Y16">
        <f t="shared" ca="1" si="14"/>
        <v>0.99833042070581968</v>
      </c>
      <c r="Z16">
        <f t="shared" ca="1" si="5"/>
        <v>0.99833042070581968</v>
      </c>
      <c r="AA16">
        <f t="shared" ca="1" si="34"/>
        <v>3.8700587711412292E-2</v>
      </c>
      <c r="AB16">
        <f t="shared" ca="1" si="35"/>
        <v>20735.660506760625</v>
      </c>
      <c r="AC16">
        <f t="shared" ca="1" si="15"/>
        <v>30.709539305383228</v>
      </c>
      <c r="AD16">
        <f t="shared" ca="1" si="16"/>
        <v>3.5583640163498562</v>
      </c>
      <c r="AE16">
        <f t="shared" ca="1" si="17"/>
        <v>0</v>
      </c>
      <c r="AF16">
        <f t="shared" ca="1" si="18"/>
        <v>0</v>
      </c>
      <c r="AG16">
        <f t="shared" ca="1" si="19"/>
        <v>0.3519261115071286</v>
      </c>
      <c r="AH16">
        <f t="shared" ca="1" si="6"/>
        <v>0</v>
      </c>
      <c r="AI16">
        <f t="shared" ca="1" si="36"/>
        <v>20701.040677327386</v>
      </c>
      <c r="AJ16">
        <f t="shared" ca="1" si="20"/>
        <v>4.312716807776539</v>
      </c>
      <c r="AK16">
        <f t="shared" ca="1" si="7"/>
        <v>0</v>
      </c>
      <c r="AL16">
        <f t="shared" ca="1" si="8"/>
        <v>1.9866834921053866</v>
      </c>
      <c r="AM16">
        <f t="shared" si="9"/>
        <v>0</v>
      </c>
      <c r="AN16" s="45">
        <f t="shared" ca="1" si="21"/>
        <v>-36.593936637404241</v>
      </c>
      <c r="AO16">
        <f t="shared" ca="1" si="37"/>
        <v>0</v>
      </c>
      <c r="AP16">
        <f t="shared" ca="1" si="38"/>
        <v>1.1559159181198722</v>
      </c>
      <c r="AR16">
        <v>6</v>
      </c>
      <c r="AS16">
        <v>0</v>
      </c>
      <c r="AT16">
        <v>99739896.709037393</v>
      </c>
      <c r="AU16">
        <v>46673.238708315803</v>
      </c>
      <c r="AV16">
        <v>17614.84439454586</v>
      </c>
      <c r="AW16">
        <v>46154.918758598731</v>
      </c>
      <c r="AX16">
        <v>20767.625072683179</v>
      </c>
      <c r="AY16">
        <v>-6089.4102935956162</v>
      </c>
      <c r="AZ16">
        <v>-125121.21664054817</v>
      </c>
      <c r="BA16">
        <v>1647.071143176333</v>
      </c>
      <c r="BC16">
        <f t="shared" si="22"/>
        <v>0</v>
      </c>
      <c r="BD16">
        <f t="shared" ca="1" si="23"/>
        <v>99760632.369544148</v>
      </c>
      <c r="BE16">
        <f t="shared" ca="1" si="24"/>
        <v>46703.948247621185</v>
      </c>
      <c r="BF16">
        <f t="shared" ca="1" si="25"/>
        <v>17618.40275856221</v>
      </c>
      <c r="BG16">
        <f t="shared" ca="1" si="26"/>
        <v>46154.918758598731</v>
      </c>
      <c r="BH16">
        <f t="shared" ca="1" si="27"/>
        <v>20771.937789490956</v>
      </c>
      <c r="BI16">
        <f t="shared" ca="1" si="28"/>
        <v>-6091.396977087722</v>
      </c>
      <c r="BJ16">
        <f t="shared" ca="1" si="29"/>
        <v>-125157.81057718558</v>
      </c>
      <c r="BK16">
        <f t="shared" ca="1" si="30"/>
        <v>1648.2270590944529</v>
      </c>
    </row>
    <row r="17" spans="2:63" x14ac:dyDescent="0.35">
      <c r="B17">
        <f t="shared" si="31"/>
        <v>7</v>
      </c>
      <c r="C17">
        <f t="shared" si="10"/>
        <v>1</v>
      </c>
      <c r="D17">
        <v>7</v>
      </c>
      <c r="E17">
        <f t="shared" ca="1" si="0"/>
        <v>77</v>
      </c>
      <c r="F17" cm="1">
        <f t="array" aca="1" ref="F17" ca="1">_xlfn.XLOOKUP(E17,Mortality!$I$9:$I$130,IF($E$4="Female",Mortality!$J$9:$J$130,Mortality!$K$9:$K$130),,-1)</f>
        <v>2.1621466666666655E-2</v>
      </c>
      <c r="G17" cm="1">
        <f t="array" aca="1" ref="G17" ca="1">_xlfn.XLOOKUP(E17,Mortality!$N$9:$N$130,IF($E$4="Female",Mortality!$O$9:$O$130,Mortality!$P$9:$P$130),,-1)</f>
        <v>1.4999999999999999E-2</v>
      </c>
      <c r="H17">
        <f t="shared" ca="1" si="11"/>
        <v>1.4793693988176537E-3</v>
      </c>
      <c r="I17" cm="1">
        <f t="array" ref="I17">INDEX('Product features '!$C$12:$C$22,MIN(11,C17))</f>
        <v>0.09</v>
      </c>
      <c r="J17" s="3">
        <f>IF(C17=1,0,IF($C$4="Q",MAX('Product features '!$C$8,_xlfn.XLOOKUP(E17,'Non-systematic PWDs'!$D$17:$D$64,'Non-systematic PWDs'!$F$17:$F$64,0,-1)),'Product features '!$C$8))</f>
        <v>0</v>
      </c>
      <c r="K17">
        <f t="shared" ca="1" si="1"/>
        <v>0</v>
      </c>
      <c r="L17">
        <f ca="1">(1-K17)*(1-(1-J17*_xlfn.XLOOKUP(C17,'Non-systematic PWDs'!$D$9:$D$12,'Non-systematic PWDs'!$E$9:$E$12,,-1))^(1/12))</f>
        <v>0</v>
      </c>
      <c r="M17" cm="1">
        <f t="array" ref="M17">IF(C17=11,_xlfn.SWITCH(D17,1,0.4,2,0.3,3,0.2,0.1/9),1/12)</f>
        <v>8.3333333333333329E-2</v>
      </c>
      <c r="O17">
        <f t="shared" ca="1" si="39"/>
        <v>20701.040677327386</v>
      </c>
      <c r="P17">
        <f t="shared" ca="1" si="32"/>
        <v>26911.352880525603</v>
      </c>
      <c r="Q17">
        <f ca="1">_xlfn.XLOOKUP(C17,'Surrender predictive model'!$E$8:$E$29,'Surrender predictive model'!$P$8:$P$29,,-1)+'Surrender predictive model'!$B$15+'Surrender predictive model'!$B$14+'Surrender predictive model'!$B$38*K17</f>
        <v>-5.7448102935575225</v>
      </c>
      <c r="R17">
        <f ca="1">+'Surrender predictive model'!$B$15*(MAX(1,MIN(2,P16/O16))-1)+'Surrender predictive model'!$B$14*(MAX(0.5,MIN(1,P16/O16))-1)+'Surrender predictive model'!$B$38*K17*(MAX(0.5,MIN(1,P16/O16))-1)</f>
        <v>-0.3471516291143823</v>
      </c>
      <c r="S17" s="43">
        <f t="shared" ca="1" si="12"/>
        <v>1.8860959128896848E-4</v>
      </c>
      <c r="T17">
        <f t="shared" ca="1" si="2"/>
        <v>0</v>
      </c>
      <c r="U17">
        <f t="shared" ca="1" si="33"/>
        <v>0</v>
      </c>
      <c r="V17">
        <f t="shared" ca="1" si="3"/>
        <v>0</v>
      </c>
      <c r="W17" s="41">
        <f t="shared" ca="1" si="4"/>
        <v>7.6923076923077094E-2</v>
      </c>
      <c r="X17">
        <f t="shared" ca="1" si="13"/>
        <v>0.9983323000331511</v>
      </c>
      <c r="Y17">
        <f t="shared" ca="1" si="14"/>
        <v>0.9983323000331511</v>
      </c>
      <c r="Z17">
        <f t="shared" ca="1" si="5"/>
        <v>0.9983323000331511</v>
      </c>
      <c r="AA17">
        <f t="shared" ca="1" si="34"/>
        <v>3.863597401149671E-2</v>
      </c>
      <c r="AB17">
        <f t="shared" ca="1" si="35"/>
        <v>20701.040677327386</v>
      </c>
      <c r="AC17">
        <f t="shared" ca="1" si="15"/>
        <v>30.61936316915742</v>
      </c>
      <c r="AD17">
        <f t="shared" ca="1" si="16"/>
        <v>3.5524231307648892</v>
      </c>
      <c r="AE17">
        <f t="shared" ca="1" si="17"/>
        <v>0</v>
      </c>
      <c r="AF17">
        <f t="shared" ca="1" si="18"/>
        <v>0</v>
      </c>
      <c r="AG17">
        <f t="shared" ca="1" si="19"/>
        <v>0.35133855139432968</v>
      </c>
      <c r="AH17">
        <f t="shared" ca="1" si="6"/>
        <v>0</v>
      </c>
      <c r="AI17">
        <f t="shared" ca="1" si="36"/>
        <v>20666.517552476071</v>
      </c>
      <c r="AJ17">
        <f t="shared" ca="1" si="20"/>
        <v>4.3055244900991818</v>
      </c>
      <c r="AK17">
        <f t="shared" ca="1" si="7"/>
        <v>0</v>
      </c>
      <c r="AL17">
        <f t="shared" ca="1" si="8"/>
        <v>0.99056701550572468</v>
      </c>
      <c r="AM17">
        <f t="shared" si="9"/>
        <v>0</v>
      </c>
      <c r="AN17" s="45">
        <f t="shared" ca="1" si="21"/>
        <v>-37.486743774515766</v>
      </c>
      <c r="AO17">
        <f t="shared" ca="1" si="37"/>
        <v>0</v>
      </c>
      <c r="AP17">
        <f t="shared" ca="1" si="38"/>
        <v>1.1661906975778538</v>
      </c>
      <c r="AR17">
        <v>7</v>
      </c>
      <c r="AS17">
        <v>0</v>
      </c>
      <c r="AT17">
        <v>99684600.348879501</v>
      </c>
      <c r="AU17">
        <v>46573.93424812278</v>
      </c>
      <c r="AV17">
        <v>17616.28256488037</v>
      </c>
      <c r="AW17">
        <v>46120.540011923687</v>
      </c>
      <c r="AX17">
        <v>20756.146019850632</v>
      </c>
      <c r="AY17">
        <v>-3040.2844685940345</v>
      </c>
      <c r="AZ17">
        <v>-128026.61837618364</v>
      </c>
      <c r="BA17">
        <v>1662.5201039733709</v>
      </c>
      <c r="BC17">
        <f t="shared" si="22"/>
        <v>0</v>
      </c>
      <c r="BD17">
        <f t="shared" ca="1" si="23"/>
        <v>99705301.389556825</v>
      </c>
      <c r="BE17">
        <f t="shared" ca="1" si="24"/>
        <v>46604.553611291936</v>
      </c>
      <c r="BF17">
        <f t="shared" ca="1" si="25"/>
        <v>17619.834988011135</v>
      </c>
      <c r="BG17">
        <f t="shared" ca="1" si="26"/>
        <v>46120.540011923687</v>
      </c>
      <c r="BH17">
        <f t="shared" ca="1" si="27"/>
        <v>20760.451544340733</v>
      </c>
      <c r="BI17">
        <f t="shared" ca="1" si="28"/>
        <v>-3041.2750356095403</v>
      </c>
      <c r="BJ17">
        <f t="shared" ca="1" si="29"/>
        <v>-128064.10511995816</v>
      </c>
      <c r="BK17">
        <f t="shared" ca="1" si="30"/>
        <v>1663.6862946709487</v>
      </c>
    </row>
    <row r="18" spans="2:63" x14ac:dyDescent="0.35">
      <c r="B18">
        <f t="shared" si="31"/>
        <v>8</v>
      </c>
      <c r="C18">
        <f t="shared" si="10"/>
        <v>1</v>
      </c>
      <c r="D18">
        <v>8</v>
      </c>
      <c r="E18">
        <f t="shared" ca="1" si="0"/>
        <v>77</v>
      </c>
      <c r="F18" cm="1">
        <f t="array" aca="1" ref="F18" ca="1">_xlfn.XLOOKUP(E18,Mortality!$I$9:$I$130,IF($E$4="Female",Mortality!$J$9:$J$130,Mortality!$K$9:$K$130),,-1)</f>
        <v>2.1621466666666655E-2</v>
      </c>
      <c r="G18" cm="1">
        <f t="array" aca="1" ref="G18" ca="1">_xlfn.XLOOKUP(E18,Mortality!$N$9:$N$130,IF($E$4="Female",Mortality!$O$9:$O$130,Mortality!$P$9:$P$130),,-1)</f>
        <v>1.4999999999999999E-2</v>
      </c>
      <c r="H18">
        <f t="shared" ca="1" si="11"/>
        <v>1.4774921217212134E-3</v>
      </c>
      <c r="I18" cm="1">
        <f t="array" ref="I18">INDEX('Product features '!$C$12:$C$22,MIN(11,C18))</f>
        <v>0.09</v>
      </c>
      <c r="J18" s="3">
        <f>IF(C18=1,0,IF($C$4="Q",MAX('Product features '!$C$8,_xlfn.XLOOKUP(E18,'Non-systematic PWDs'!$D$17:$D$64,'Non-systematic PWDs'!$F$17:$F$64,0,-1)),'Product features '!$C$8))</f>
        <v>0</v>
      </c>
      <c r="K18">
        <f t="shared" ca="1" si="1"/>
        <v>0</v>
      </c>
      <c r="L18">
        <f ca="1">(1-K18)*(1-(1-J18*_xlfn.XLOOKUP(C18,'Non-systematic PWDs'!$D$9:$D$12,'Non-systematic PWDs'!$E$9:$E$12,,-1))^(1/12))</f>
        <v>0</v>
      </c>
      <c r="M18" cm="1">
        <f t="array" ref="M18">IF(C18=11,_xlfn.SWITCH(D18,1,0.4,2,0.3,3,0.2,0.1/9),1/12)</f>
        <v>8.3333333333333329E-2</v>
      </c>
      <c r="O18">
        <f t="shared" ca="1" si="39"/>
        <v>20666.517552476067</v>
      </c>
      <c r="P18">
        <f t="shared" ca="1" si="32"/>
        <v>26866.472818218892</v>
      </c>
      <c r="Q18">
        <f ca="1">_xlfn.XLOOKUP(C18,'Surrender predictive model'!$E$8:$E$29,'Surrender predictive model'!$P$8:$P$29,,-1)+'Surrender predictive model'!$B$15+'Surrender predictive model'!$B$14+'Surrender predictive model'!$B$38*K18</f>
        <v>-5.7448102935575225</v>
      </c>
      <c r="R18">
        <f ca="1">+'Surrender predictive model'!$B$15*(MAX(1,MIN(2,P17/O17))-1)+'Surrender predictive model'!$B$14*(MAX(0.5,MIN(1,P17/O17))-1)+'Surrender predictive model'!$B$38*K18*(MAX(0.5,MIN(1,P17/O17))-1)</f>
        <v>-0.34715162911438208</v>
      </c>
      <c r="S18" s="43">
        <f t="shared" ca="1" si="12"/>
        <v>1.8860959128896848E-4</v>
      </c>
      <c r="T18">
        <f t="shared" ca="1" si="2"/>
        <v>0</v>
      </c>
      <c r="U18">
        <f t="shared" ca="1" si="33"/>
        <v>0</v>
      </c>
      <c r="V18">
        <f t="shared" ca="1" si="3"/>
        <v>0</v>
      </c>
      <c r="W18" s="41">
        <f t="shared" ca="1" si="4"/>
        <v>7.6923076923077094E-2</v>
      </c>
      <c r="X18">
        <f t="shared" ca="1" si="13"/>
        <v>0.99833417695617499</v>
      </c>
      <c r="Y18">
        <f t="shared" ca="1" si="14"/>
        <v>0.99833417695617499</v>
      </c>
      <c r="Z18">
        <f t="shared" ca="1" si="5"/>
        <v>0.99833417695617499</v>
      </c>
      <c r="AA18">
        <f t="shared" ca="1" si="34"/>
        <v>3.8571540798918565E-2</v>
      </c>
      <c r="AB18">
        <f t="shared" ca="1" si="35"/>
        <v>20666.517552476067</v>
      </c>
      <c r="AC18">
        <f t="shared" ca="1" si="15"/>
        <v>30.529509701928397</v>
      </c>
      <c r="AD18">
        <f t="shared" ca="1" si="16"/>
        <v>3.5464988400662563</v>
      </c>
      <c r="AE18">
        <f t="shared" ca="1" si="17"/>
        <v>0</v>
      </c>
      <c r="AF18">
        <f t="shared" ca="1" si="18"/>
        <v>0</v>
      </c>
      <c r="AG18">
        <f t="shared" ca="1" si="19"/>
        <v>0.35075263253402533</v>
      </c>
      <c r="AH18">
        <f t="shared" ca="1" si="6"/>
        <v>0</v>
      </c>
      <c r="AI18">
        <f t="shared" ca="1" si="36"/>
        <v>20632.090791301544</v>
      </c>
      <c r="AJ18">
        <f t="shared" ca="1" si="20"/>
        <v>4.2983522481878218</v>
      </c>
      <c r="AK18">
        <f t="shared" ca="1" si="7"/>
        <v>0</v>
      </c>
      <c r="AL18">
        <f t="shared" ca="1" si="8"/>
        <v>0.98780206650038105</v>
      </c>
      <c r="AM18">
        <f t="shared" si="9"/>
        <v>0</v>
      </c>
      <c r="AN18" s="45">
        <f t="shared" ca="1" si="21"/>
        <v>-37.3865587236821</v>
      </c>
      <c r="AO18">
        <f t="shared" ca="1" si="37"/>
        <v>0</v>
      </c>
      <c r="AP18">
        <f t="shared" ca="1" si="38"/>
        <v>1.1765592270219756</v>
      </c>
      <c r="AR18">
        <v>8</v>
      </c>
      <c r="AS18">
        <v>0</v>
      </c>
      <c r="AT18">
        <v>99629500.895282969</v>
      </c>
      <c r="AU18">
        <v>46474.932258945031</v>
      </c>
      <c r="AV18">
        <v>17617.894441393968</v>
      </c>
      <c r="AW18">
        <v>46086.281010917031</v>
      </c>
      <c r="AX18">
        <v>20744.707888524823</v>
      </c>
      <c r="AY18">
        <v>-3035.8740122645536</v>
      </c>
      <c r="AZ18">
        <v>-127887.94158751634</v>
      </c>
      <c r="BA18">
        <v>1678.1180702167837</v>
      </c>
      <c r="BC18">
        <f t="shared" si="22"/>
        <v>0</v>
      </c>
      <c r="BD18">
        <f t="shared" ca="1" si="23"/>
        <v>99650167.412835449</v>
      </c>
      <c r="BE18">
        <f t="shared" ca="1" si="24"/>
        <v>46505.461768646957</v>
      </c>
      <c r="BF18">
        <f t="shared" ca="1" si="25"/>
        <v>17621.440940234035</v>
      </c>
      <c r="BG18">
        <f t="shared" ca="1" si="26"/>
        <v>46086.281010917031</v>
      </c>
      <c r="BH18">
        <f t="shared" ca="1" si="27"/>
        <v>20749.006240773011</v>
      </c>
      <c r="BI18">
        <f t="shared" ca="1" si="28"/>
        <v>-3036.8618143310541</v>
      </c>
      <c r="BJ18">
        <f t="shared" ca="1" si="29"/>
        <v>-127925.32814624002</v>
      </c>
      <c r="BK18">
        <f t="shared" ca="1" si="30"/>
        <v>1679.2946294438057</v>
      </c>
    </row>
    <row r="19" spans="2:63" x14ac:dyDescent="0.35">
      <c r="B19">
        <f t="shared" si="31"/>
        <v>9</v>
      </c>
      <c r="C19">
        <f t="shared" si="10"/>
        <v>1</v>
      </c>
      <c r="D19">
        <v>9</v>
      </c>
      <c r="E19">
        <f t="shared" ca="1" si="0"/>
        <v>77</v>
      </c>
      <c r="F19" cm="1">
        <f t="array" aca="1" ref="F19" ca="1">_xlfn.XLOOKUP(E19,Mortality!$I$9:$I$130,IF($E$4="Female",Mortality!$J$9:$J$130,Mortality!$K$9:$K$130),,-1)</f>
        <v>2.1621466666666655E-2</v>
      </c>
      <c r="G19" cm="1">
        <f t="array" aca="1" ref="G19" ca="1">_xlfn.XLOOKUP(E19,Mortality!$N$9:$N$130,IF($E$4="Female",Mortality!$O$9:$O$130,Mortality!$P$9:$P$130),,-1)</f>
        <v>1.4999999999999999E-2</v>
      </c>
      <c r="H19">
        <f t="shared" ca="1" si="11"/>
        <v>1.4756172462594419E-3</v>
      </c>
      <c r="I19" cm="1">
        <f t="array" ref="I19">INDEX('Product features '!$C$12:$C$22,MIN(11,C19))</f>
        <v>0.09</v>
      </c>
      <c r="J19" s="3">
        <f>IF(C19=1,0,IF($C$4="Q",MAX('Product features '!$C$8,_xlfn.XLOOKUP(E19,'Non-systematic PWDs'!$D$17:$D$64,'Non-systematic PWDs'!$F$17:$F$64,0,-1)),'Product features '!$C$8))</f>
        <v>0</v>
      </c>
      <c r="K19">
        <f t="shared" ca="1" si="1"/>
        <v>0</v>
      </c>
      <c r="L19">
        <f ca="1">(1-K19)*(1-(1-J19*_xlfn.XLOOKUP(C19,'Non-systematic PWDs'!$D$9:$D$12,'Non-systematic PWDs'!$E$9:$E$12,,-1))^(1/12))</f>
        <v>0</v>
      </c>
      <c r="M19" cm="1">
        <f t="array" ref="M19">IF(C19=11,_xlfn.SWITCH(D19,1,0.4,2,0.3,3,0.2,0.1/9),1/12)</f>
        <v>8.3333333333333329E-2</v>
      </c>
      <c r="O19">
        <f t="shared" ca="1" si="39"/>
        <v>20632.09079130154</v>
      </c>
      <c r="P19">
        <f t="shared" ca="1" si="32"/>
        <v>26821.718028692005</v>
      </c>
      <c r="Q19">
        <f ca="1">_xlfn.XLOOKUP(C19,'Surrender predictive model'!$E$8:$E$29,'Surrender predictive model'!$P$8:$P$29,,-1)+'Surrender predictive model'!$B$15+'Surrender predictive model'!$B$14+'Surrender predictive model'!$B$38*K19</f>
        <v>-5.7448102935575225</v>
      </c>
      <c r="R19">
        <f ca="1">+'Surrender predictive model'!$B$15*(MAX(1,MIN(2,P18/O18))-1)+'Surrender predictive model'!$B$14*(MAX(0.5,MIN(1,P18/O18))-1)+'Surrender predictive model'!$B$38*K19*(MAX(0.5,MIN(1,P18/O18))-1)</f>
        <v>-0.3471516291143823</v>
      </c>
      <c r="S19" s="43">
        <f t="shared" ca="1" si="12"/>
        <v>1.8860959128896848E-4</v>
      </c>
      <c r="T19">
        <f t="shared" ca="1" si="2"/>
        <v>0</v>
      </c>
      <c r="U19">
        <f t="shared" ca="1" si="33"/>
        <v>0</v>
      </c>
      <c r="V19">
        <f t="shared" ca="1" si="3"/>
        <v>0</v>
      </c>
      <c r="W19" s="41">
        <f t="shared" ca="1" si="4"/>
        <v>7.6923076923077094E-2</v>
      </c>
      <c r="X19">
        <f t="shared" ca="1" si="13"/>
        <v>0.99833605147801729</v>
      </c>
      <c r="Y19">
        <f t="shared" ca="1" si="14"/>
        <v>0.99833605147801729</v>
      </c>
      <c r="Z19">
        <f t="shared" ca="1" si="5"/>
        <v>0.99833605147801729</v>
      </c>
      <c r="AA19">
        <f t="shared" ca="1" si="34"/>
        <v>3.8507287437419886E-2</v>
      </c>
      <c r="AB19">
        <f t="shared" ca="1" si="35"/>
        <v>20632.09079130154</v>
      </c>
      <c r="AC19">
        <f t="shared" ca="1" si="15"/>
        <v>30.439977542705922</v>
      </c>
      <c r="AD19">
        <f t="shared" ca="1" si="16"/>
        <v>3.5405910857528715</v>
      </c>
      <c r="AE19">
        <f t="shared" ca="1" si="17"/>
        <v>0</v>
      </c>
      <c r="AF19">
        <f t="shared" ca="1" si="18"/>
        <v>0</v>
      </c>
      <c r="AG19">
        <f t="shared" ca="1" si="19"/>
        <v>0.35016834914039385</v>
      </c>
      <c r="AH19">
        <f t="shared" ca="1" si="6"/>
        <v>0</v>
      </c>
      <c r="AI19">
        <f t="shared" ca="1" si="36"/>
        <v>20597.760054323946</v>
      </c>
      <c r="AJ19">
        <f t="shared" ca="1" si="20"/>
        <v>4.2912000113174891</v>
      </c>
      <c r="AK19">
        <f t="shared" ca="1" si="7"/>
        <v>0</v>
      </c>
      <c r="AL19">
        <f t="shared" ca="1" si="8"/>
        <v>0.98504685814139159</v>
      </c>
      <c r="AM19">
        <f t="shared" si="9"/>
        <v>0</v>
      </c>
      <c r="AN19" s="45">
        <f t="shared" ca="1" si="21"/>
        <v>-37.286721781634888</v>
      </c>
      <c r="AO19">
        <f t="shared" ca="1" si="37"/>
        <v>0</v>
      </c>
      <c r="AP19">
        <f t="shared" ca="1" si="38"/>
        <v>1.1870223801017337</v>
      </c>
      <c r="AR19">
        <v>9</v>
      </c>
      <c r="AS19">
        <v>0</v>
      </c>
      <c r="AT19">
        <v>99574597.864919275</v>
      </c>
      <c r="AU19">
        <v>46376.231581376465</v>
      </c>
      <c r="AV19">
        <v>17619.680622713142</v>
      </c>
      <c r="AW19">
        <v>46052.141643548035</v>
      </c>
      <c r="AX19">
        <v>20733.310578136719</v>
      </c>
      <c r="AY19">
        <v>-3031.4737541038421</v>
      </c>
      <c r="AZ19">
        <v>-127749.89067167051</v>
      </c>
      <c r="BA19">
        <v>1693.8665446202858</v>
      </c>
      <c r="BC19">
        <f t="shared" si="22"/>
        <v>0</v>
      </c>
      <c r="BD19">
        <f t="shared" ca="1" si="23"/>
        <v>99595229.955710575</v>
      </c>
      <c r="BE19">
        <f t="shared" ca="1" si="24"/>
        <v>46406.671558919174</v>
      </c>
      <c r="BF19">
        <f t="shared" ca="1" si="25"/>
        <v>17623.221213798894</v>
      </c>
      <c r="BG19">
        <f t="shared" ca="1" si="26"/>
        <v>46052.141643548035</v>
      </c>
      <c r="BH19">
        <f t="shared" ca="1" si="27"/>
        <v>20737.601778148037</v>
      </c>
      <c r="BI19">
        <f t="shared" ca="1" si="28"/>
        <v>-3032.4588009619833</v>
      </c>
      <c r="BJ19">
        <f t="shared" ca="1" si="29"/>
        <v>-127787.17739345215</v>
      </c>
      <c r="BK19">
        <f t="shared" ca="1" si="30"/>
        <v>1695.0535670003876</v>
      </c>
    </row>
    <row r="20" spans="2:63" x14ac:dyDescent="0.35">
      <c r="B20">
        <f t="shared" si="31"/>
        <v>10</v>
      </c>
      <c r="C20">
        <f t="shared" si="10"/>
        <v>1</v>
      </c>
      <c r="D20">
        <v>10</v>
      </c>
      <c r="E20">
        <f t="shared" ca="1" si="0"/>
        <v>77</v>
      </c>
      <c r="F20" cm="1">
        <f t="array" aca="1" ref="F20" ca="1">_xlfn.XLOOKUP(E20,Mortality!$I$9:$I$130,IF($E$4="Female",Mortality!$J$9:$J$130,Mortality!$K$9:$K$130),,-1)</f>
        <v>2.1621466666666655E-2</v>
      </c>
      <c r="G20" cm="1">
        <f t="array" aca="1" ref="G20" ca="1">_xlfn.XLOOKUP(E20,Mortality!$N$9:$N$130,IF($E$4="Female",Mortality!$O$9:$O$130,Mortality!$P$9:$P$130),,-1)</f>
        <v>1.4999999999999999E-2</v>
      </c>
      <c r="H20">
        <f t="shared" ca="1" si="11"/>
        <v>1.4737447693103922E-3</v>
      </c>
      <c r="I20" cm="1">
        <f t="array" ref="I20">INDEX('Product features '!$C$12:$C$22,MIN(11,C20))</f>
        <v>0.09</v>
      </c>
      <c r="J20" s="3">
        <f>IF(C20=1,0,IF($C$4="Q",MAX('Product features '!$C$8,_xlfn.XLOOKUP(E20,'Non-systematic PWDs'!$D$17:$D$64,'Non-systematic PWDs'!$F$17:$F$64,0,-1)),'Product features '!$C$8))</f>
        <v>0</v>
      </c>
      <c r="K20">
        <f t="shared" ca="1" si="1"/>
        <v>0</v>
      </c>
      <c r="L20">
        <f ca="1">(1-K20)*(1-(1-J20*_xlfn.XLOOKUP(C20,'Non-systematic PWDs'!$D$9:$D$12,'Non-systematic PWDs'!$E$9:$E$12,,-1))^(1/12))</f>
        <v>0</v>
      </c>
      <c r="M20" cm="1">
        <f t="array" ref="M20">IF(C20=11,_xlfn.SWITCH(D20,1,0.4,2,0.3,3,0.2,0.1/9),1/12)</f>
        <v>8.3333333333333329E-2</v>
      </c>
      <c r="O20">
        <f t="shared" ca="1" si="39"/>
        <v>20597.760054323939</v>
      </c>
      <c r="P20">
        <f t="shared" ca="1" si="32"/>
        <v>26777.088070621125</v>
      </c>
      <c r="Q20">
        <f ca="1">_xlfn.XLOOKUP(C20,'Surrender predictive model'!$E$8:$E$29,'Surrender predictive model'!$P$8:$P$29,,-1)+'Surrender predictive model'!$B$15+'Surrender predictive model'!$B$14+'Surrender predictive model'!$B$38*K20</f>
        <v>-5.7448102935575225</v>
      </c>
      <c r="R20">
        <f ca="1">+'Surrender predictive model'!$B$15*(MAX(1,MIN(2,P19/O19))-1)+'Surrender predictive model'!$B$14*(MAX(0.5,MIN(1,P19/O19))-1)+'Surrender predictive model'!$B$38*K20*(MAX(0.5,MIN(1,P19/O19))-1)</f>
        <v>-0.34715162911438208</v>
      </c>
      <c r="S20" s="43">
        <f t="shared" ca="1" si="12"/>
        <v>1.8860959128896848E-4</v>
      </c>
      <c r="T20">
        <f t="shared" ca="1" si="2"/>
        <v>0</v>
      </c>
      <c r="U20">
        <f t="shared" ca="1" si="33"/>
        <v>0</v>
      </c>
      <c r="V20">
        <f t="shared" ca="1" si="3"/>
        <v>0</v>
      </c>
      <c r="W20" s="41">
        <f t="shared" ca="1" si="4"/>
        <v>7.6923076923077094E-2</v>
      </c>
      <c r="X20">
        <f t="shared" ca="1" si="13"/>
        <v>0.99833792360179929</v>
      </c>
      <c r="Y20">
        <f t="shared" ca="1" si="14"/>
        <v>0.99833792360179929</v>
      </c>
      <c r="Z20">
        <f t="shared" ca="1" si="5"/>
        <v>0.99833792360179929</v>
      </c>
      <c r="AA20">
        <f t="shared" ca="1" si="34"/>
        <v>3.8443213293402827E-2</v>
      </c>
      <c r="AB20">
        <f t="shared" ca="1" si="35"/>
        <v>20597.760054323939</v>
      </c>
      <c r="AC20">
        <f t="shared" ca="1" si="15"/>
        <v>30.350765337072314</v>
      </c>
      <c r="AD20">
        <f t="shared" ca="1" si="16"/>
        <v>3.5346998095689415</v>
      </c>
      <c r="AE20">
        <f t="shared" ca="1" si="17"/>
        <v>0</v>
      </c>
      <c r="AF20">
        <f t="shared" ca="1" si="18"/>
        <v>0</v>
      </c>
      <c r="AG20">
        <f t="shared" ca="1" si="19"/>
        <v>0.34958569545187329</v>
      </c>
      <c r="AH20">
        <f t="shared" ca="1" si="6"/>
        <v>0</v>
      </c>
      <c r="AI20">
        <f t="shared" ca="1" si="36"/>
        <v>20563.525003481853</v>
      </c>
      <c r="AJ20">
        <f t="shared" ca="1" si="20"/>
        <v>4.2840677090587196</v>
      </c>
      <c r="AK20">
        <f t="shared" ca="1" si="7"/>
        <v>0</v>
      </c>
      <c r="AL20">
        <f t="shared" ca="1" si="8"/>
        <v>0.98230134972980598</v>
      </c>
      <c r="AM20">
        <f t="shared" si="9"/>
        <v>0</v>
      </c>
      <c r="AN20" s="45">
        <f t="shared" ca="1" si="21"/>
        <v>-37.187231505970161</v>
      </c>
      <c r="AO20">
        <f t="shared" ca="1" si="37"/>
        <v>0</v>
      </c>
      <c r="AP20">
        <f t="shared" ca="1" si="38"/>
        <v>1.1975810387535459</v>
      </c>
      <c r="AR20">
        <v>10</v>
      </c>
      <c r="AS20">
        <v>0</v>
      </c>
      <c r="AT20">
        <v>99519890.775056154</v>
      </c>
      <c r="AU20">
        <v>46277.831060399243</v>
      </c>
      <c r="AV20">
        <v>17621.641713982157</v>
      </c>
      <c r="AW20">
        <v>46018.121796183383</v>
      </c>
      <c r="AX20">
        <v>20721.953988239573</v>
      </c>
      <c r="AY20">
        <v>-3027.0836713010899</v>
      </c>
      <c r="AZ20">
        <v>-127612.46488750329</v>
      </c>
      <c r="BA20">
        <v>1709.7670463038314</v>
      </c>
      <c r="BC20">
        <f t="shared" si="22"/>
        <v>0</v>
      </c>
      <c r="BD20">
        <f t="shared" ca="1" si="23"/>
        <v>99540488.535110474</v>
      </c>
      <c r="BE20">
        <f t="shared" ca="1" si="24"/>
        <v>46308.181825736312</v>
      </c>
      <c r="BF20">
        <f t="shared" ca="1" si="25"/>
        <v>17625.176413791727</v>
      </c>
      <c r="BG20">
        <f t="shared" ca="1" si="26"/>
        <v>46018.121796183383</v>
      </c>
      <c r="BH20">
        <f t="shared" ca="1" si="27"/>
        <v>20726.23805594863</v>
      </c>
      <c r="BI20">
        <f t="shared" ca="1" si="28"/>
        <v>-3028.0659726508197</v>
      </c>
      <c r="BJ20">
        <f t="shared" ca="1" si="29"/>
        <v>-127649.65211900926</v>
      </c>
      <c r="BK20">
        <f t="shared" ca="1" si="30"/>
        <v>1710.9646273425849</v>
      </c>
    </row>
    <row r="21" spans="2:63" x14ac:dyDescent="0.35">
      <c r="B21">
        <f t="shared" si="31"/>
        <v>11</v>
      </c>
      <c r="C21">
        <f t="shared" si="10"/>
        <v>1</v>
      </c>
      <c r="D21">
        <v>11</v>
      </c>
      <c r="E21">
        <f t="shared" ca="1" si="0"/>
        <v>77</v>
      </c>
      <c r="F21" cm="1">
        <f t="array" aca="1" ref="F21" ca="1">_xlfn.XLOOKUP(E21,Mortality!$I$9:$I$130,IF($E$4="Female",Mortality!$J$9:$J$130,Mortality!$K$9:$K$130),,-1)</f>
        <v>2.1621466666666655E-2</v>
      </c>
      <c r="G21" cm="1">
        <f t="array" aca="1" ref="G21" ca="1">_xlfn.XLOOKUP(E21,Mortality!$N$9:$N$130,IF($E$4="Female",Mortality!$O$9:$O$130,Mortality!$P$9:$P$130),,-1)</f>
        <v>1.4999999999999999E-2</v>
      </c>
      <c r="H21">
        <f t="shared" ca="1" si="11"/>
        <v>1.471874687756114E-3</v>
      </c>
      <c r="I21" cm="1">
        <f t="array" ref="I21">INDEX('Product features '!$C$12:$C$22,MIN(11,C21))</f>
        <v>0.09</v>
      </c>
      <c r="J21" s="3">
        <f>IF(C21=1,0,IF($C$4="Q",MAX('Product features '!$C$8,_xlfn.XLOOKUP(E21,'Non-systematic PWDs'!$D$17:$D$64,'Non-systematic PWDs'!$F$17:$F$64,0,-1)),'Product features '!$C$8))</f>
        <v>0</v>
      </c>
      <c r="K21">
        <f t="shared" ca="1" si="1"/>
        <v>0</v>
      </c>
      <c r="L21">
        <f ca="1">(1-K21)*(1-(1-J21*_xlfn.XLOOKUP(C21,'Non-systematic PWDs'!$D$9:$D$12,'Non-systematic PWDs'!$E$9:$E$12,,-1))^(1/12))</f>
        <v>0</v>
      </c>
      <c r="M21" cm="1">
        <f t="array" ref="M21">IF(C21=11,_xlfn.SWITCH(D21,1,0.4,2,0.3,3,0.2,0.1/9),1/12)</f>
        <v>8.3333333333333329E-2</v>
      </c>
      <c r="O21">
        <f t="shared" ca="1" si="39"/>
        <v>20563.525003481842</v>
      </c>
      <c r="P21">
        <f t="shared" ca="1" si="32"/>
        <v>26732.582504526403</v>
      </c>
      <c r="Q21">
        <f ca="1">_xlfn.XLOOKUP(C21,'Surrender predictive model'!$E$8:$E$29,'Surrender predictive model'!$P$8:$P$29,,-1)+'Surrender predictive model'!$B$15+'Surrender predictive model'!$B$14+'Surrender predictive model'!$B$38*K21</f>
        <v>-5.7448102935575225</v>
      </c>
      <c r="R21">
        <f ca="1">+'Surrender predictive model'!$B$15*(MAX(1,MIN(2,P20/O20))-1)+'Surrender predictive model'!$B$14*(MAX(0.5,MIN(1,P20/O20))-1)+'Surrender predictive model'!$B$38*K21*(MAX(0.5,MIN(1,P20/O20))-1)</f>
        <v>-0.3471516291143823</v>
      </c>
      <c r="S21" s="43">
        <f t="shared" ca="1" si="12"/>
        <v>1.8860959128896848E-4</v>
      </c>
      <c r="T21">
        <f t="shared" ca="1" si="2"/>
        <v>0</v>
      </c>
      <c r="U21">
        <f t="shared" ca="1" si="33"/>
        <v>0</v>
      </c>
      <c r="V21">
        <f t="shared" ca="1" si="3"/>
        <v>0</v>
      </c>
      <c r="W21" s="41">
        <f t="shared" ca="1" si="4"/>
        <v>7.6923076923077094E-2</v>
      </c>
      <c r="X21">
        <f t="shared" ca="1" si="13"/>
        <v>0.99833979333063816</v>
      </c>
      <c r="Y21">
        <f t="shared" ca="1" si="14"/>
        <v>0.99833979333063816</v>
      </c>
      <c r="Z21">
        <f t="shared" ca="1" si="5"/>
        <v>0.99833979333063816</v>
      </c>
      <c r="AA21">
        <f t="shared" ca="1" si="34"/>
        <v>3.8379317735916865E-2</v>
      </c>
      <c r="AB21">
        <f t="shared" ca="1" si="35"/>
        <v>20563.525003481842</v>
      </c>
      <c r="AC21">
        <f t="shared" ca="1" si="15"/>
        <v>30.261871737136214</v>
      </c>
      <c r="AD21">
        <f t="shared" ca="1" si="16"/>
        <v>3.5288249535023177</v>
      </c>
      <c r="AE21">
        <f t="shared" ca="1" si="17"/>
        <v>0</v>
      </c>
      <c r="AF21">
        <f t="shared" ca="1" si="18"/>
        <v>0</v>
      </c>
      <c r="AG21">
        <f t="shared" ca="1" si="19"/>
        <v>0.34900466573099842</v>
      </c>
      <c r="AH21">
        <f t="shared" ca="1" si="6"/>
        <v>0</v>
      </c>
      <c r="AI21">
        <f t="shared" ca="1" si="36"/>
        <v>20529.385302125484</v>
      </c>
      <c r="AJ21">
        <f t="shared" ca="1" si="20"/>
        <v>4.2769552712761429</v>
      </c>
      <c r="AK21">
        <f t="shared" ca="1" si="7"/>
        <v>0</v>
      </c>
      <c r="AL21">
        <f t="shared" ca="1" si="8"/>
        <v>0.97956550076161419</v>
      </c>
      <c r="AM21">
        <f t="shared" si="9"/>
        <v>0</v>
      </c>
      <c r="AN21" s="45">
        <f t="shared" ca="1" si="21"/>
        <v>-37.088086461153061</v>
      </c>
      <c r="AO21">
        <f t="shared" ca="1" si="37"/>
        <v>0</v>
      </c>
      <c r="AP21">
        <f t="shared" ca="1" si="38"/>
        <v>1.2082360932801697</v>
      </c>
      <c r="AR21">
        <v>11</v>
      </c>
      <c r="AS21">
        <v>0</v>
      </c>
      <c r="AT21">
        <v>99465379.143550009</v>
      </c>
      <c r="AU21">
        <v>46179.729545359754</v>
      </c>
      <c r="AV21">
        <v>17623.778326832911</v>
      </c>
      <c r="AW21">
        <v>45984.221353464098</v>
      </c>
      <c r="AX21">
        <v>20710.638018506648</v>
      </c>
      <c r="AY21">
        <v>-3022.7037419668391</v>
      </c>
      <c r="AZ21">
        <v>-127475.66350219665</v>
      </c>
      <c r="BA21">
        <v>1725.821110993998</v>
      </c>
      <c r="BC21">
        <f t="shared" si="22"/>
        <v>0</v>
      </c>
      <c r="BD21">
        <f t="shared" ca="1" si="23"/>
        <v>99485942.668553486</v>
      </c>
      <c r="BE21">
        <f t="shared" ca="1" si="24"/>
        <v>46209.991417096891</v>
      </c>
      <c r="BF21">
        <f t="shared" ca="1" si="25"/>
        <v>17627.307151786412</v>
      </c>
      <c r="BG21">
        <f t="shared" ca="1" si="26"/>
        <v>45984.221353464098</v>
      </c>
      <c r="BH21">
        <f t="shared" ca="1" si="27"/>
        <v>20714.914973777923</v>
      </c>
      <c r="BI21">
        <f t="shared" ca="1" si="28"/>
        <v>-3023.6833074676006</v>
      </c>
      <c r="BJ21">
        <f t="shared" ca="1" si="29"/>
        <v>-127512.7515886578</v>
      </c>
      <c r="BK21">
        <f t="shared" ca="1" si="30"/>
        <v>1727.0293470872782</v>
      </c>
    </row>
    <row r="22" spans="2:63" x14ac:dyDescent="0.35">
      <c r="B22">
        <f t="shared" si="31"/>
        <v>12</v>
      </c>
      <c r="C22">
        <f t="shared" si="10"/>
        <v>1</v>
      </c>
      <c r="D22">
        <v>12</v>
      </c>
      <c r="E22">
        <f t="shared" ca="1" si="0"/>
        <v>77</v>
      </c>
      <c r="F22" cm="1">
        <f t="array" aca="1" ref="F22" ca="1">_xlfn.XLOOKUP(E22,Mortality!$I$9:$I$130,IF($E$4="Female",Mortality!$J$9:$J$130,Mortality!$K$9:$K$130),,-1)</f>
        <v>2.1621466666666655E-2</v>
      </c>
      <c r="G22" cm="1">
        <f t="array" aca="1" ref="G22" ca="1">_xlfn.XLOOKUP(E22,Mortality!$N$9:$N$130,IF($E$4="Female",Mortality!$O$9:$O$130,Mortality!$P$9:$P$130),,-1)</f>
        <v>1.4999999999999999E-2</v>
      </c>
      <c r="H22">
        <f t="shared" ca="1" si="11"/>
        <v>1.4700069984829867E-3</v>
      </c>
      <c r="I22" cm="1">
        <f t="array" ref="I22">INDEX('Product features '!$C$12:$C$22,MIN(11,C22))</f>
        <v>0.09</v>
      </c>
      <c r="J22" s="3">
        <f>IF(C22=1,0,IF($C$4="Q",MAX('Product features '!$C$8,_xlfn.XLOOKUP(E22,'Non-systematic PWDs'!$D$17:$D$64,'Non-systematic PWDs'!$F$17:$F$64,0,-1)),'Product features '!$C$8))</f>
        <v>0</v>
      </c>
      <c r="K22">
        <f t="shared" ca="1" si="1"/>
        <v>0</v>
      </c>
      <c r="L22">
        <f ca="1">(1-K22)*(1-(1-J22*_xlfn.XLOOKUP(C22,'Non-systematic PWDs'!$D$9:$D$12,'Non-systematic PWDs'!$E$9:$E$12,,-1))^(1/12))</f>
        <v>0</v>
      </c>
      <c r="M22" cm="1">
        <f t="array" ref="M22">IF(C22=11,_xlfn.SWITCH(D22,1,0.4,2,0.3,3,0.2,0.1/9),1/12)</f>
        <v>8.3333333333333329E-2</v>
      </c>
      <c r="O22">
        <f t="shared" ca="1" si="39"/>
        <v>20529.385302125473</v>
      </c>
      <c r="P22">
        <f t="shared" ca="1" si="32"/>
        <v>26688.200892763121</v>
      </c>
      <c r="Q22">
        <f ca="1">_xlfn.XLOOKUP(C22,'Surrender predictive model'!$E$8:$E$29,'Surrender predictive model'!$P$8:$P$29,,-1)+'Surrender predictive model'!$B$15+'Surrender predictive model'!$B$14+'Surrender predictive model'!$B$38*K22</f>
        <v>-5.7448102935575225</v>
      </c>
      <c r="R22">
        <f ca="1">+'Surrender predictive model'!$B$15*(MAX(1,MIN(2,P21/O21))-1)+'Surrender predictive model'!$B$14*(MAX(0.5,MIN(1,P21/O21))-1)+'Surrender predictive model'!$B$38*K22*(MAX(0.5,MIN(1,P21/O21))-1)</f>
        <v>-0.34715162911438258</v>
      </c>
      <c r="S22" s="43">
        <f t="shared" ca="1" si="12"/>
        <v>1.8860959128896848E-4</v>
      </c>
      <c r="T22">
        <f t="shared" ca="1" si="2"/>
        <v>5.0000000000000001E-3</v>
      </c>
      <c r="U22">
        <f t="shared" ca="1" si="33"/>
        <v>0</v>
      </c>
      <c r="V22">
        <f t="shared" ca="1" si="3"/>
        <v>0</v>
      </c>
      <c r="W22" s="41">
        <f t="shared" ca="1" si="4"/>
        <v>7.6923076923077094E-2</v>
      </c>
      <c r="X22">
        <f t="shared" ca="1" si="13"/>
        <v>0.99185243987330751</v>
      </c>
      <c r="Y22">
        <f t="shared" ca="1" si="14"/>
        <v>0.99834166066764718</v>
      </c>
      <c r="Z22">
        <f t="shared" ca="1" si="5"/>
        <v>0.99834166066764718</v>
      </c>
      <c r="AA22">
        <f t="shared" ca="1" si="34"/>
        <v>3.8315600136646137E-2</v>
      </c>
      <c r="AB22">
        <f ca="1">MAX(0, (O22-V22)*(1+U22))</f>
        <v>20529.385302125473</v>
      </c>
      <c r="AC22">
        <f t="shared" ca="1" si="15"/>
        <v>30.13744273037366</v>
      </c>
      <c r="AD22">
        <f t="shared" ca="1" si="16"/>
        <v>3.5187803821207422</v>
      </c>
      <c r="AE22">
        <f t="shared" ca="1" si="17"/>
        <v>0</v>
      </c>
      <c r="AF22">
        <f ca="1">$AB22*(1-$X22)*IFERROR($T22*$P22/$O22,0)/($H22+$S22+$L22+IFERROR($T22*$P22/$O22,0))</f>
        <v>133.26016675402653</v>
      </c>
      <c r="AG22">
        <f t="shared" ca="1" si="19"/>
        <v>0.34801124658337007</v>
      </c>
      <c r="AH22">
        <f t="shared" ca="1" si="6"/>
        <v>0</v>
      </c>
      <c r="AI22">
        <f t="shared" ca="1" si="36"/>
        <v>20362.120901012378</v>
      </c>
      <c r="AJ22">
        <f t="shared" ca="1" si="20"/>
        <v>4.242108521044246</v>
      </c>
      <c r="AK22">
        <f t="shared" ca="1" si="7"/>
        <v>0</v>
      </c>
      <c r="AL22">
        <f t="shared" ca="1" si="8"/>
        <v>0.97683927092657363</v>
      </c>
      <c r="AM22">
        <f t="shared" si="9"/>
        <v>0</v>
      </c>
      <c r="AN22" s="45">
        <f t="shared" ca="1" si="21"/>
        <v>-36.921492362612071</v>
      </c>
      <c r="AO22">
        <f t="shared" ca="1" si="37"/>
        <v>0</v>
      </c>
      <c r="AP22">
        <f t="shared" ca="1" si="38"/>
        <v>5.9889923821318947</v>
      </c>
      <c r="AR22">
        <v>12</v>
      </c>
      <c r="AS22">
        <v>0</v>
      </c>
      <c r="AT22">
        <v>99411062.488832176</v>
      </c>
      <c r="AU22">
        <v>46052.515570634903</v>
      </c>
      <c r="AV22">
        <v>17617.654339802048</v>
      </c>
      <c r="AW22">
        <v>45950.44019817817</v>
      </c>
      <c r="AX22">
        <v>20547.134925121845</v>
      </c>
      <c r="AY22">
        <v>-3018.3339451599372</v>
      </c>
      <c r="AZ22">
        <v>-127149.41108857699</v>
      </c>
      <c r="BA22">
        <v>21379.116114071239</v>
      </c>
      <c r="BC22">
        <f t="shared" si="22"/>
        <v>0</v>
      </c>
      <c r="BD22">
        <f t="shared" ca="1" si="23"/>
        <v>99431591.874134302</v>
      </c>
      <c r="BE22">
        <f t="shared" ca="1" si="24"/>
        <v>46082.653013365278</v>
      </c>
      <c r="BF22">
        <f t="shared" ca="1" si="25"/>
        <v>17621.173120184169</v>
      </c>
      <c r="BG22">
        <f t="shared" ca="1" si="26"/>
        <v>45950.44019817817</v>
      </c>
      <c r="BH22">
        <f t="shared" ca="1" si="27"/>
        <v>20551.37703364289</v>
      </c>
      <c r="BI22">
        <f t="shared" ca="1" si="28"/>
        <v>-3019.3107844308638</v>
      </c>
      <c r="BJ22">
        <f t="shared" ca="1" si="29"/>
        <v>-127186.3325809396</v>
      </c>
      <c r="BK22">
        <f t="shared" ca="1" si="30"/>
        <v>21385.105106453371</v>
      </c>
    </row>
    <row r="23" spans="2:63" x14ac:dyDescent="0.35">
      <c r="B23">
        <f t="shared" si="31"/>
        <v>13</v>
      </c>
      <c r="C23">
        <f t="shared" si="10"/>
        <v>2</v>
      </c>
      <c r="D23">
        <f>D11</f>
        <v>1</v>
      </c>
      <c r="E23">
        <f t="shared" ca="1" si="0"/>
        <v>78</v>
      </c>
      <c r="F23" cm="1">
        <f t="array" aca="1" ref="F23" ca="1">_xlfn.XLOOKUP(E23,Mortality!$I$9:$I$130,IF($E$4="Female",Mortality!$J$9:$J$130,Mortality!$K$9:$K$130),,-1)</f>
        <v>2.4617039999999986E-2</v>
      </c>
      <c r="G23" cm="1">
        <f t="array" aca="1" ref="G23" ca="1">_xlfn.XLOOKUP(E23,Mortality!$N$9:$N$130,IF($E$4="Female",Mortality!$O$9:$O$130,Mortality!$P$9:$P$130),,-1)</f>
        <v>1.4999999999999999E-2</v>
      </c>
      <c r="H23">
        <f t="shared" ca="1" si="11"/>
        <v>1.6734321720068834E-3</v>
      </c>
      <c r="I23" cm="1">
        <f t="array" ref="I23">INDEX('Product features '!$C$12:$C$22,MIN(11,C23))</f>
        <v>0.09</v>
      </c>
      <c r="J23" s="3">
        <f ca="1">IF(C23=1,0,IF($C$4="Q",MAX('Product features '!$C$8,_xlfn.XLOOKUP(E23,'Non-systematic PWDs'!$D$17:$D$64,'Non-systematic PWDs'!$F$17:$F$64,0,-1)),'Product features '!$C$8))</f>
        <v>0.05</v>
      </c>
      <c r="K23">
        <f t="shared" ca="1" si="1"/>
        <v>0</v>
      </c>
      <c r="L23">
        <f ca="1">(1-K23)*(1-(1-J23*_xlfn.XLOOKUP(C23,'Non-systematic PWDs'!$D$9:$D$12,'Non-systematic PWDs'!$E$9:$E$12,,-1))^(1/12))</f>
        <v>8.3717735912058888E-4</v>
      </c>
      <c r="M23" cm="1">
        <f t="array" ref="M23">IF(C23=11,_xlfn.SWITCH(D23,1,0.4,2,0.3,3,0.2,0.1/9),1/12)</f>
        <v>8.3333333333333329E-2</v>
      </c>
      <c r="O23">
        <f t="shared" ca="1" si="39"/>
        <v>20362.120901012371</v>
      </c>
      <c r="P23">
        <f t="shared" ca="1" si="32"/>
        <v>28693.476861013918</v>
      </c>
      <c r="Q23">
        <f ca="1">_xlfn.XLOOKUP(C23,'Surrender predictive model'!$E$8:$E$29,'Surrender predictive model'!$P$8:$P$29,,-1)+'Surrender predictive model'!$B$15+'Surrender predictive model'!$B$14+'Surrender predictive model'!$B$38*K23</f>
        <v>-5.2251460452143688</v>
      </c>
      <c r="R23">
        <f ca="1">+'Surrender predictive model'!$B$15*(MAX(1,MIN(2,P22/O22))-1)+'Surrender predictive model'!$B$14*(MAX(0.5,MIN(1,P22/O22))-1)+'Surrender predictive model'!$B$38*K23*(MAX(0.5,MIN(1,P22/O22))-1)</f>
        <v>-0.3471516291143823</v>
      </c>
      <c r="S23" s="43">
        <f t="shared" ca="1" si="12"/>
        <v>3.1736464615872428E-4</v>
      </c>
      <c r="T23">
        <f t="shared" ca="1" si="2"/>
        <v>0</v>
      </c>
      <c r="U23">
        <f t="shared" ca="1" si="33"/>
        <v>3.78E-2</v>
      </c>
      <c r="V23">
        <f t="shared" ca="1" si="3"/>
        <v>0</v>
      </c>
      <c r="W23" s="41">
        <f t="shared" ca="1" si="4"/>
        <v>7.1428571428571397E-2</v>
      </c>
      <c r="X23">
        <f t="shared" ca="1" si="13"/>
        <v>0.99717422311633075</v>
      </c>
      <c r="Y23">
        <f t="shared" ca="1" si="14"/>
        <v>0.99717422311633075</v>
      </c>
      <c r="Z23">
        <f t="shared" ca="1" si="5"/>
        <v>0.99800973427004358</v>
      </c>
      <c r="AA23">
        <f t="shared" ca="1" si="34"/>
        <v>3.8252059869896833E-2</v>
      </c>
      <c r="AB23">
        <f t="shared" ca="1" si="35"/>
        <v>21131.809071070638</v>
      </c>
      <c r="AC23">
        <f t="shared" ca="1" si="15"/>
        <v>35.3351729030244</v>
      </c>
      <c r="AD23">
        <f t="shared" ca="1" si="16"/>
        <v>6.1283189750388951</v>
      </c>
      <c r="AE23">
        <f t="shared" ca="1" si="17"/>
        <v>17.677326413264201</v>
      </c>
      <c r="AF23">
        <f t="shared" ca="1" si="18"/>
        <v>0</v>
      </c>
      <c r="AG23">
        <f t="shared" ca="1" si="19"/>
        <v>0.57295929181610228</v>
      </c>
      <c r="AH23">
        <f t="shared" ca="1" si="6"/>
        <v>769.68817005826713</v>
      </c>
      <c r="AI23">
        <f t="shared" ca="1" si="36"/>
        <v>21072.095293487502</v>
      </c>
      <c r="AJ23">
        <f t="shared" ca="1" si="20"/>
        <v>4.3900198528098962</v>
      </c>
      <c r="AK23">
        <f t="shared" ca="1" si="7"/>
        <v>0</v>
      </c>
      <c r="AL23">
        <f t="shared" ca="1" si="8"/>
        <v>0</v>
      </c>
      <c r="AM23">
        <f t="shared" ca="1" si="9"/>
        <v>65.449674324682618</v>
      </c>
      <c r="AN23" s="45">
        <f t="shared" ca="1" si="21"/>
        <v>-128.98051246882</v>
      </c>
      <c r="AO23">
        <f t="shared" ca="1" si="37"/>
        <v>96.211021257283448</v>
      </c>
      <c r="AP23">
        <f t="shared" ca="1" si="38"/>
        <v>98.29536466926011</v>
      </c>
      <c r="AR23">
        <v>13</v>
      </c>
      <c r="AS23">
        <v>0</v>
      </c>
      <c r="AT23">
        <v>98626247.640584931</v>
      </c>
      <c r="AU23">
        <v>52455.489435022348</v>
      </c>
      <c r="AV23">
        <v>29898.193566135069</v>
      </c>
      <c r="AW23">
        <v>146026.47530229387</v>
      </c>
      <c r="AX23">
        <v>21088.926240729252</v>
      </c>
      <c r="AY23">
        <v>478254.16066826601</v>
      </c>
      <c r="AZ23">
        <v>-727723.24521244608</v>
      </c>
      <c r="BA23">
        <v>351350.57537775766</v>
      </c>
      <c r="BC23">
        <f t="shared" si="22"/>
        <v>0</v>
      </c>
      <c r="BD23">
        <f t="shared" ca="1" si="23"/>
        <v>98646609.761485949</v>
      </c>
      <c r="BE23">
        <f t="shared" ca="1" si="24"/>
        <v>52490.824607925373</v>
      </c>
      <c r="BF23">
        <f t="shared" ca="1" si="25"/>
        <v>29904.321885110108</v>
      </c>
      <c r="BG23">
        <f t="shared" ca="1" si="26"/>
        <v>146044.15262870712</v>
      </c>
      <c r="BH23">
        <f t="shared" ca="1" si="27"/>
        <v>21093.316260582062</v>
      </c>
      <c r="BI23">
        <f t="shared" ca="1" si="28"/>
        <v>478319.61034259066</v>
      </c>
      <c r="BJ23">
        <f t="shared" ca="1" si="29"/>
        <v>-727852.22572491493</v>
      </c>
      <c r="BK23">
        <f t="shared" ca="1" si="30"/>
        <v>351448.87074242689</v>
      </c>
    </row>
    <row r="24" spans="2:63" x14ac:dyDescent="0.35">
      <c r="B24">
        <f t="shared" si="31"/>
        <v>14</v>
      </c>
      <c r="C24">
        <f t="shared" si="10"/>
        <v>2</v>
      </c>
      <c r="D24">
        <f t="shared" ref="D24:D87" si="40">D12</f>
        <v>2</v>
      </c>
      <c r="E24">
        <f t="shared" ca="1" si="0"/>
        <v>78</v>
      </c>
      <c r="F24" cm="1">
        <f t="array" aca="1" ref="F24" ca="1">_xlfn.XLOOKUP(E24,Mortality!$I$9:$I$130,IF($E$4="Female",Mortality!$J$9:$J$130,Mortality!$K$9:$K$130),,-1)</f>
        <v>2.4617039999999986E-2</v>
      </c>
      <c r="G24" cm="1">
        <f t="array" aca="1" ref="G24" ca="1">_xlfn.XLOOKUP(E24,Mortality!$N$9:$N$130,IF($E$4="Female",Mortality!$O$9:$O$130,Mortality!$P$9:$P$130),,-1)</f>
        <v>1.4999999999999999E-2</v>
      </c>
      <c r="H24">
        <f t="shared" ca="1" si="11"/>
        <v>1.6713063586558663E-3</v>
      </c>
      <c r="I24" cm="1">
        <f t="array" ref="I24">INDEX('Product features '!$C$12:$C$22,MIN(11,C24))</f>
        <v>0.09</v>
      </c>
      <c r="J24" s="3">
        <f ca="1">IF(C24=1,0,IF($C$4="Q",MAX('Product features '!$C$8,_xlfn.XLOOKUP(E24,'Non-systematic PWDs'!$D$17:$D$64,'Non-systematic PWDs'!$F$17:$F$64,0,-1)),'Product features '!$C$8))</f>
        <v>0.05</v>
      </c>
      <c r="K24">
        <f t="shared" ca="1" si="1"/>
        <v>0</v>
      </c>
      <c r="L24">
        <f ca="1">(1-K24)*(1-(1-J24*_xlfn.XLOOKUP(C24,'Non-systematic PWDs'!$D$9:$D$12,'Non-systematic PWDs'!$E$9:$E$12,,-1))^(1/12))</f>
        <v>8.3717735912058888E-4</v>
      </c>
      <c r="M24" cm="1">
        <f t="array" ref="M24">IF(C24=11,_xlfn.SWITCH(D24,1,0.4,2,0.3,3,0.2,0.1/9),1/12)</f>
        <v>8.3333333333333329E-2</v>
      </c>
      <c r="O24">
        <f t="shared" ca="1" si="39"/>
        <v>21072.095293487495</v>
      </c>
      <c r="P24">
        <f t="shared" ca="1" si="32"/>
        <v>28612.395497387966</v>
      </c>
      <c r="Q24">
        <f ca="1">_xlfn.XLOOKUP(C24,'Surrender predictive model'!$E$8:$E$29,'Surrender predictive model'!$P$8:$P$29,,-1)+'Surrender predictive model'!$B$15+'Surrender predictive model'!$B$14+'Surrender predictive model'!$B$38*K24</f>
        <v>-5.2251460452143688</v>
      </c>
      <c r="R24">
        <f ca="1">+'Surrender predictive model'!$B$15*(MAX(1,MIN(2,P23/O23))-1)+'Surrender predictive model'!$B$14*(MAX(0.5,MIN(1,P23/O23))-1)+'Surrender predictive model'!$B$38*K24*(MAX(0.5,MIN(1,P23/O23))-1)</f>
        <v>-0.47346799944638951</v>
      </c>
      <c r="S24" s="43">
        <f t="shared" ca="1" si="12"/>
        <v>2.7964688167037011E-4</v>
      </c>
      <c r="T24">
        <f t="shared" ca="1" si="2"/>
        <v>0</v>
      </c>
      <c r="U24">
        <f t="shared" ca="1" si="33"/>
        <v>0</v>
      </c>
      <c r="V24">
        <f t="shared" ca="1" si="3"/>
        <v>0</v>
      </c>
      <c r="W24" s="41">
        <f t="shared" ca="1" si="4"/>
        <v>7.1428571428571397E-2</v>
      </c>
      <c r="X24">
        <f t="shared" ca="1" si="13"/>
        <v>0.99721396967876996</v>
      </c>
      <c r="Y24">
        <f t="shared" ca="1" si="14"/>
        <v>0.99721396967876996</v>
      </c>
      <c r="Z24">
        <f t="shared" ca="1" si="5"/>
        <v>0.99804951413528531</v>
      </c>
      <c r="AA24">
        <f t="shared" ca="1" si="34"/>
        <v>3.8175928106037538E-2</v>
      </c>
      <c r="AB24">
        <f t="shared" ca="1" si="35"/>
        <v>21072.095293487495</v>
      </c>
      <c r="AC24">
        <f t="shared" ca="1" si="15"/>
        <v>35.191397449657515</v>
      </c>
      <c r="AD24">
        <f t="shared" ca="1" si="16"/>
        <v>5.3848565477321895</v>
      </c>
      <c r="AE24">
        <f t="shared" ca="1" si="17"/>
        <v>17.627792192666231</v>
      </c>
      <c r="AF24">
        <f t="shared" ca="1" si="18"/>
        <v>0</v>
      </c>
      <c r="AG24">
        <f t="shared" ca="1" si="19"/>
        <v>0.50345022944899098</v>
      </c>
      <c r="AH24">
        <f t="shared" ca="1" si="6"/>
        <v>0</v>
      </c>
      <c r="AI24">
        <f t="shared" ca="1" si="36"/>
        <v>21013.387797067997</v>
      </c>
      <c r="AJ24">
        <f t="shared" ca="1" si="20"/>
        <v>4.3777891243891665</v>
      </c>
      <c r="AK24">
        <f t="shared" ca="1" si="7"/>
        <v>0</v>
      </c>
      <c r="AL24">
        <f t="shared" ca="1" si="8"/>
        <v>0</v>
      </c>
      <c r="AM24">
        <f t="shared" si="9"/>
        <v>0</v>
      </c>
      <c r="AN24" s="45">
        <f t="shared" ca="1" si="21"/>
        <v>-62.581835314445101</v>
      </c>
      <c r="AO24">
        <f t="shared" ca="1" si="37"/>
        <v>0</v>
      </c>
      <c r="AP24">
        <f t="shared" ca="1" si="38"/>
        <v>1.8709503706729085</v>
      </c>
      <c r="AR24">
        <v>14</v>
      </c>
      <c r="AS24">
        <v>0</v>
      </c>
      <c r="AT24">
        <v>101226845.95550066</v>
      </c>
      <c r="AU24">
        <v>52279.576336713857</v>
      </c>
      <c r="AV24">
        <v>26421.787992700698</v>
      </c>
      <c r="AW24">
        <v>145881.97397515236</v>
      </c>
      <c r="AX24">
        <v>21053.480908796377</v>
      </c>
      <c r="AY24">
        <v>0</v>
      </c>
      <c r="AZ24">
        <v>-245636.81921336401</v>
      </c>
      <c r="BA24">
        <v>3779.8646999164871</v>
      </c>
      <c r="BC24">
        <f t="shared" si="22"/>
        <v>0</v>
      </c>
      <c r="BD24">
        <f t="shared" ca="1" si="23"/>
        <v>101247918.05079415</v>
      </c>
      <c r="BE24">
        <f t="shared" ca="1" si="24"/>
        <v>52314.767734163514</v>
      </c>
      <c r="BF24">
        <f t="shared" ca="1" si="25"/>
        <v>26427.172849248429</v>
      </c>
      <c r="BG24">
        <f t="shared" ca="1" si="26"/>
        <v>145899.60176734501</v>
      </c>
      <c r="BH24">
        <f t="shared" ca="1" si="27"/>
        <v>21057.858697920765</v>
      </c>
      <c r="BI24">
        <f t="shared" ca="1" si="28"/>
        <v>0</v>
      </c>
      <c r="BJ24">
        <f t="shared" ca="1" si="29"/>
        <v>-245699.40104867847</v>
      </c>
      <c r="BK24">
        <f t="shared" ca="1" si="30"/>
        <v>3781.7356502871598</v>
      </c>
    </row>
    <row r="25" spans="2:63" x14ac:dyDescent="0.35">
      <c r="B25">
        <f t="shared" si="31"/>
        <v>15</v>
      </c>
      <c r="C25">
        <f t="shared" si="10"/>
        <v>2</v>
      </c>
      <c r="D25">
        <f t="shared" si="40"/>
        <v>3</v>
      </c>
      <c r="E25">
        <f t="shared" ca="1" si="0"/>
        <v>78</v>
      </c>
      <c r="F25" cm="1">
        <f t="array" aca="1" ref="F25" ca="1">_xlfn.XLOOKUP(E25,Mortality!$I$9:$I$130,IF($E$4="Female",Mortality!$J$9:$J$130,Mortality!$K$9:$K$130),,-1)</f>
        <v>2.4617039999999986E-2</v>
      </c>
      <c r="G25" cm="1">
        <f t="array" aca="1" ref="G25" ca="1">_xlfn.XLOOKUP(E25,Mortality!$N$9:$N$130,IF($E$4="Female",Mortality!$O$9:$O$130,Mortality!$P$9:$P$130),,-1)</f>
        <v>1.4999999999999999E-2</v>
      </c>
      <c r="H25">
        <f t="shared" ca="1" si="11"/>
        <v>1.6691832707154131E-3</v>
      </c>
      <c r="I25" cm="1">
        <f t="array" ref="I25">INDEX('Product features '!$C$12:$C$22,MIN(11,C25))</f>
        <v>0.09</v>
      </c>
      <c r="J25" s="3">
        <f ca="1">IF(C25=1,0,IF($C$4="Q",MAX('Product features '!$C$8,_xlfn.XLOOKUP(E25,'Non-systematic PWDs'!$D$17:$D$64,'Non-systematic PWDs'!$F$17:$F$64,0,-1)),'Product features '!$C$8))</f>
        <v>0.05</v>
      </c>
      <c r="K25">
        <f t="shared" ca="1" si="1"/>
        <v>0</v>
      </c>
      <c r="L25">
        <f ca="1">(1-K25)*(1-(1-J25*_xlfn.XLOOKUP(C25,'Non-systematic PWDs'!$D$9:$D$12,'Non-systematic PWDs'!$E$9:$E$12,,-1))^(1/12))</f>
        <v>8.3717735912058888E-4</v>
      </c>
      <c r="M25" cm="1">
        <f t="array" ref="M25">IF(C25=11,_xlfn.SWITCH(D25,1,0.4,2,0.3,3,0.2,0.1/9),1/12)</f>
        <v>8.3333333333333329E-2</v>
      </c>
      <c r="O25">
        <f t="shared" ca="1" si="39"/>
        <v>21013.387797067986</v>
      </c>
      <c r="P25">
        <f t="shared" ca="1" si="32"/>
        <v>28532.680495969216</v>
      </c>
      <c r="Q25">
        <f ca="1">_xlfn.XLOOKUP(C25,'Surrender predictive model'!$E$8:$E$29,'Surrender predictive model'!$P$8:$P$29,,-1)+'Surrender predictive model'!$B$15+'Surrender predictive model'!$B$14+'Surrender predictive model'!$B$38*K25</f>
        <v>-5.2251460452143688</v>
      </c>
      <c r="R25">
        <f ca="1">+'Surrender predictive model'!$B$15*(MAX(1,MIN(2,P24/O24))-1)+'Surrender predictive model'!$B$14*(MAX(0.5,MIN(1,P24/O24))-1)+'Surrender predictive model'!$B$38*K25*(MAX(0.5,MIN(1,P24/O24))-1)</f>
        <v>-0.41407486430716656</v>
      </c>
      <c r="S25" s="43">
        <f t="shared" ca="1" si="12"/>
        <v>2.9678709948333104E-4</v>
      </c>
      <c r="T25">
        <f t="shared" ca="1" si="2"/>
        <v>0</v>
      </c>
      <c r="U25">
        <f t="shared" ca="1" si="33"/>
        <v>0</v>
      </c>
      <c r="V25">
        <f t="shared" ca="1" si="3"/>
        <v>0</v>
      </c>
      <c r="W25" s="41">
        <f t="shared" ca="1" si="4"/>
        <v>7.1428571428571397E-2</v>
      </c>
      <c r="X25">
        <f t="shared" ca="1" si="13"/>
        <v>0.99719899311389371</v>
      </c>
      <c r="Y25">
        <f t="shared" ca="1" si="14"/>
        <v>0.99719899311389371</v>
      </c>
      <c r="Z25">
        <f t="shared" ca="1" si="5"/>
        <v>0.99803452502186263</v>
      </c>
      <c r="AA25">
        <f t="shared" ca="1" si="34"/>
        <v>3.8101466497894344E-2</v>
      </c>
      <c r="AB25">
        <f t="shared" ca="1" si="35"/>
        <v>21013.387797067986</v>
      </c>
      <c r="AC25">
        <f t="shared" ca="1" si="15"/>
        <v>35.048407453049734</v>
      </c>
      <c r="AD25">
        <f t="shared" ca="1" si="16"/>
        <v>5.6989257007837164</v>
      </c>
      <c r="AE25">
        <f t="shared" ca="1" si="17"/>
        <v>17.578497045654345</v>
      </c>
      <c r="AF25">
        <f t="shared" ca="1" si="18"/>
        <v>0</v>
      </c>
      <c r="AG25">
        <f t="shared" ca="1" si="19"/>
        <v>0.53281372052160492</v>
      </c>
      <c r="AH25">
        <f t="shared" ca="1" si="6"/>
        <v>0</v>
      </c>
      <c r="AI25">
        <f t="shared" ca="1" si="36"/>
        <v>20954.529153147989</v>
      </c>
      <c r="AJ25">
        <f t="shared" ca="1" si="20"/>
        <v>4.3655269069058313</v>
      </c>
      <c r="AK25">
        <f t="shared" ca="1" si="7"/>
        <v>0</v>
      </c>
      <c r="AL25">
        <f t="shared" ca="1" si="8"/>
        <v>0</v>
      </c>
      <c r="AM25">
        <f t="shared" si="9"/>
        <v>0</v>
      </c>
      <c r="AN25" s="45">
        <f t="shared" ca="1" si="21"/>
        <v>-62.691357106393625</v>
      </c>
      <c r="AO25">
        <f t="shared" ca="1" si="37"/>
        <v>0</v>
      </c>
      <c r="AP25">
        <f t="shared" ca="1" si="38"/>
        <v>1.8977417513745756</v>
      </c>
      <c r="AR25">
        <v>15</v>
      </c>
      <c r="AS25">
        <v>0</v>
      </c>
      <c r="AT25">
        <v>101056708.36222273</v>
      </c>
      <c r="AU25">
        <v>52104.818111084336</v>
      </c>
      <c r="AV25">
        <v>27592.792530143168</v>
      </c>
      <c r="AW25">
        <v>145739.63780777904</v>
      </c>
      <c r="AX25">
        <v>21017.83490976887</v>
      </c>
      <c r="AY25">
        <v>0</v>
      </c>
      <c r="AZ25">
        <v>-246455.08335877539</v>
      </c>
      <c r="BA25">
        <v>3856.6668839718523</v>
      </c>
      <c r="BC25">
        <f t="shared" si="22"/>
        <v>0</v>
      </c>
      <c r="BD25">
        <f t="shared" ca="1" si="23"/>
        <v>101077721.7500198</v>
      </c>
      <c r="BE25">
        <f t="shared" ca="1" si="24"/>
        <v>52139.866518537383</v>
      </c>
      <c r="BF25">
        <f t="shared" ca="1" si="25"/>
        <v>27598.491455843952</v>
      </c>
      <c r="BG25">
        <f t="shared" ca="1" si="26"/>
        <v>145757.21630482469</v>
      </c>
      <c r="BH25">
        <f t="shared" ca="1" si="27"/>
        <v>21022.200436675776</v>
      </c>
      <c r="BI25">
        <f t="shared" ca="1" si="28"/>
        <v>0</v>
      </c>
      <c r="BJ25">
        <f t="shared" ca="1" si="29"/>
        <v>-246517.77471588179</v>
      </c>
      <c r="BK25">
        <f t="shared" ca="1" si="30"/>
        <v>3858.564625723227</v>
      </c>
    </row>
    <row r="26" spans="2:63" x14ac:dyDescent="0.35">
      <c r="B26">
        <f t="shared" si="31"/>
        <v>16</v>
      </c>
      <c r="C26">
        <f t="shared" si="10"/>
        <v>2</v>
      </c>
      <c r="D26">
        <f t="shared" si="40"/>
        <v>4</v>
      </c>
      <c r="E26">
        <f t="shared" ca="1" si="0"/>
        <v>78</v>
      </c>
      <c r="F26" cm="1">
        <f t="array" aca="1" ref="F26" ca="1">_xlfn.XLOOKUP(E26,Mortality!$I$9:$I$130,IF($E$4="Female",Mortality!$J$9:$J$130,Mortality!$K$9:$K$130),,-1)</f>
        <v>2.4617039999999986E-2</v>
      </c>
      <c r="G26" cm="1">
        <f t="array" aca="1" ref="G26" ca="1">_xlfn.XLOOKUP(E26,Mortality!$N$9:$N$130,IF($E$4="Female",Mortality!$O$9:$O$130,Mortality!$P$9:$P$130),,-1)</f>
        <v>1.4999999999999999E-2</v>
      </c>
      <c r="H26">
        <f t="shared" ca="1" si="11"/>
        <v>1.6670629046273699E-3</v>
      </c>
      <c r="I26" cm="1">
        <f t="array" ref="I26">INDEX('Product features '!$C$12:$C$22,MIN(11,C26))</f>
        <v>0.09</v>
      </c>
      <c r="J26" s="3">
        <f ca="1">IF(C26=1,0,IF($C$4="Q",MAX('Product features '!$C$8,_xlfn.XLOOKUP(E26,'Non-systematic PWDs'!$D$17:$D$64,'Non-systematic PWDs'!$F$17:$F$64,0,-1)),'Product features '!$C$8))</f>
        <v>0.05</v>
      </c>
      <c r="K26">
        <f t="shared" ca="1" si="1"/>
        <v>0</v>
      </c>
      <c r="L26">
        <f ca="1">(1-K26)*(1-(1-J26*_xlfn.XLOOKUP(C26,'Non-systematic PWDs'!$D$9:$D$12,'Non-systematic PWDs'!$E$9:$E$12,,-1))^(1/12))</f>
        <v>8.3717735912058888E-4</v>
      </c>
      <c r="M26" cm="1">
        <f t="array" ref="M26">IF(C26=11,_xlfn.SWITCH(D26,1,0.4,2,0.3,3,0.2,0.1/9),1/12)</f>
        <v>8.3333333333333329E-2</v>
      </c>
      <c r="O26">
        <f t="shared" ca="1" si="39"/>
        <v>20954.529153147974</v>
      </c>
      <c r="P26">
        <f t="shared" ca="1" si="32"/>
        <v>28452.760261420935</v>
      </c>
      <c r="Q26">
        <f ca="1">_xlfn.XLOOKUP(C26,'Surrender predictive model'!$E$8:$E$29,'Surrender predictive model'!$P$8:$P$29,,-1)+'Surrender predictive model'!$B$15+'Surrender predictive model'!$B$14+'Surrender predictive model'!$B$38*K26</f>
        <v>-5.2251460452143688</v>
      </c>
      <c r="R26">
        <f ca="1">+'Surrender predictive model'!$B$15*(MAX(1,MIN(2,P25/O25))-1)+'Surrender predictive model'!$B$14*(MAX(0.5,MIN(1,P25/O25))-1)+'Surrender predictive model'!$B$38*K26*(MAX(0.5,MIN(1,P25/O25))-1)</f>
        <v>-0.41407486430716678</v>
      </c>
      <c r="S26" s="43">
        <f t="shared" ca="1" si="12"/>
        <v>2.9678709948333104E-4</v>
      </c>
      <c r="T26">
        <f t="shared" ca="1" si="2"/>
        <v>0</v>
      </c>
      <c r="U26">
        <f t="shared" ca="1" si="33"/>
        <v>0</v>
      </c>
      <c r="V26">
        <f t="shared" ca="1" si="3"/>
        <v>0</v>
      </c>
      <c r="W26" s="41">
        <f t="shared" ca="1" si="4"/>
        <v>7.1428571428571397E-2</v>
      </c>
      <c r="X26">
        <f t="shared" ca="1" si="13"/>
        <v>0.99720111107608878</v>
      </c>
      <c r="Y26">
        <f t="shared" ca="1" si="14"/>
        <v>0.99720111107608878</v>
      </c>
      <c r="Z26">
        <f t="shared" ca="1" si="5"/>
        <v>0.99803664475865339</v>
      </c>
      <c r="AA26">
        <f t="shared" ca="1" si="34"/>
        <v>3.8026579018862396E-2</v>
      </c>
      <c r="AB26">
        <f t="shared" ca="1" si="35"/>
        <v>20954.529153147974</v>
      </c>
      <c r="AC26">
        <f t="shared" ca="1" si="15"/>
        <v>34.905849066710097</v>
      </c>
      <c r="AD26">
        <f t="shared" ca="1" si="16"/>
        <v>5.6829645635484933</v>
      </c>
      <c r="AE26">
        <f t="shared" ca="1" si="17"/>
        <v>17.529264467714949</v>
      </c>
      <c r="AF26">
        <f t="shared" ca="1" si="18"/>
        <v>0</v>
      </c>
      <c r="AG26">
        <f t="shared" ca="1" si="19"/>
        <v>0.53132145454718005</v>
      </c>
      <c r="AH26">
        <f t="shared" ca="1" si="6"/>
        <v>0</v>
      </c>
      <c r="AI26">
        <f t="shared" ca="1" si="36"/>
        <v>20895.879753595469</v>
      </c>
      <c r="AJ26">
        <f t="shared" ca="1" si="20"/>
        <v>4.3533082819990563</v>
      </c>
      <c r="AK26">
        <f t="shared" ca="1" si="7"/>
        <v>0</v>
      </c>
      <c r="AL26">
        <f t="shared" ca="1" si="8"/>
        <v>0</v>
      </c>
      <c r="AM26">
        <f t="shared" si="9"/>
        <v>0</v>
      </c>
      <c r="AN26" s="45">
        <f t="shared" ca="1" si="21"/>
        <v>-62.471386379972593</v>
      </c>
      <c r="AO26">
        <f t="shared" ca="1" si="37"/>
        <v>0</v>
      </c>
      <c r="AP26">
        <f t="shared" ca="1" si="38"/>
        <v>1.9131480704447859</v>
      </c>
      <c r="AR26">
        <v>16</v>
      </c>
      <c r="AS26">
        <v>0</v>
      </c>
      <c r="AT26">
        <v>100885607.5668906</v>
      </c>
      <c r="AU26">
        <v>51930.36443017477</v>
      </c>
      <c r="AV26">
        <v>27560.46733989906</v>
      </c>
      <c r="AW26">
        <v>145596.72646756659</v>
      </c>
      <c r="AX26">
        <v>20982.262432402884</v>
      </c>
      <c r="AY26">
        <v>0</v>
      </c>
      <c r="AZ26">
        <v>-246069.82067004367</v>
      </c>
      <c r="BA26">
        <v>3891.805920294039</v>
      </c>
      <c r="BC26">
        <f t="shared" si="22"/>
        <v>0</v>
      </c>
      <c r="BD26">
        <f t="shared" ca="1" si="23"/>
        <v>100906562.09604375</v>
      </c>
      <c r="BE26">
        <f t="shared" ca="1" si="24"/>
        <v>51965.270279241478</v>
      </c>
      <c r="BF26">
        <f t="shared" ca="1" si="25"/>
        <v>27566.150304462608</v>
      </c>
      <c r="BG26">
        <f t="shared" ca="1" si="26"/>
        <v>145614.2557320343</v>
      </c>
      <c r="BH26">
        <f t="shared" ca="1" si="27"/>
        <v>20986.615740684883</v>
      </c>
      <c r="BI26">
        <f t="shared" ca="1" si="28"/>
        <v>0</v>
      </c>
      <c r="BJ26">
        <f t="shared" ca="1" si="29"/>
        <v>-246132.29205642364</v>
      </c>
      <c r="BK26">
        <f t="shared" ca="1" si="30"/>
        <v>3893.719068364484</v>
      </c>
    </row>
    <row r="27" spans="2:63" x14ac:dyDescent="0.35">
      <c r="B27">
        <f t="shared" si="31"/>
        <v>17</v>
      </c>
      <c r="C27">
        <f t="shared" si="10"/>
        <v>2</v>
      </c>
      <c r="D27">
        <f t="shared" si="40"/>
        <v>5</v>
      </c>
      <c r="E27">
        <f t="shared" ca="1" si="0"/>
        <v>78</v>
      </c>
      <c r="F27" cm="1">
        <f t="array" aca="1" ref="F27" ca="1">_xlfn.XLOOKUP(E27,Mortality!$I$9:$I$130,IF($E$4="Female",Mortality!$J$9:$J$130,Mortality!$K$9:$K$130),,-1)</f>
        <v>2.4617039999999986E-2</v>
      </c>
      <c r="G27" cm="1">
        <f t="array" aca="1" ref="G27" ca="1">_xlfn.XLOOKUP(E27,Mortality!$N$9:$N$130,IF($E$4="Female",Mortality!$O$9:$O$130,Mortality!$P$9:$P$130),,-1)</f>
        <v>1.4999999999999999E-2</v>
      </c>
      <c r="H27">
        <f t="shared" ca="1" si="11"/>
        <v>1.6649452568388012E-3</v>
      </c>
      <c r="I27" cm="1">
        <f t="array" ref="I27">INDEX('Product features '!$C$12:$C$22,MIN(11,C27))</f>
        <v>0.09</v>
      </c>
      <c r="J27" s="3">
        <f ca="1">IF(C27=1,0,IF($C$4="Q",MAX('Product features '!$C$8,_xlfn.XLOOKUP(E27,'Non-systematic PWDs'!$D$17:$D$64,'Non-systematic PWDs'!$F$17:$F$64,0,-1)),'Product features '!$C$8))</f>
        <v>0.05</v>
      </c>
      <c r="K27">
        <f t="shared" ca="1" si="1"/>
        <v>0</v>
      </c>
      <c r="L27">
        <f ca="1">(1-K27)*(1-(1-J27*_xlfn.XLOOKUP(C27,'Non-systematic PWDs'!$D$9:$D$12,'Non-systematic PWDs'!$E$9:$E$12,,-1))^(1/12))</f>
        <v>8.3717735912058888E-4</v>
      </c>
      <c r="M27" cm="1">
        <f t="array" ref="M27">IF(C27=11,_xlfn.SWITCH(D27,1,0.4,2,0.3,3,0.2,0.1/9),1/12)</f>
        <v>8.3333333333333329E-2</v>
      </c>
      <c r="O27">
        <f t="shared" ca="1" si="39"/>
        <v>20895.879753595455</v>
      </c>
      <c r="P27">
        <f t="shared" ca="1" si="32"/>
        <v>28373.124145870544</v>
      </c>
      <c r="Q27">
        <f ca="1">_xlfn.XLOOKUP(C27,'Surrender predictive model'!$E$8:$E$29,'Surrender predictive model'!$P$8:$P$29,,-1)+'Surrender predictive model'!$B$15+'Surrender predictive model'!$B$14+'Surrender predictive model'!$B$38*K27</f>
        <v>-5.2251460452143688</v>
      </c>
      <c r="R27">
        <f ca="1">+'Surrender predictive model'!$B$15*(MAX(1,MIN(2,P26/O26))-1)+'Surrender predictive model'!$B$14*(MAX(0.5,MIN(1,P26/O26))-1)+'Surrender predictive model'!$B$38*K27*(MAX(0.5,MIN(1,P26/O26))-1)</f>
        <v>-0.41407486430716706</v>
      </c>
      <c r="S27" s="43">
        <f t="shared" ca="1" si="12"/>
        <v>2.9678709948333104E-4</v>
      </c>
      <c r="T27">
        <f t="shared" ca="1" si="2"/>
        <v>0</v>
      </c>
      <c r="U27">
        <f t="shared" ca="1" si="33"/>
        <v>0</v>
      </c>
      <c r="V27">
        <f t="shared" ca="1" si="3"/>
        <v>0</v>
      </c>
      <c r="W27" s="41">
        <f t="shared" ca="1" si="4"/>
        <v>7.1428571428571397E-2</v>
      </c>
      <c r="X27">
        <f t="shared" ca="1" si="13"/>
        <v>0.99720322632306624</v>
      </c>
      <c r="Y27">
        <f t="shared" ca="1" si="14"/>
        <v>0.99720322632306624</v>
      </c>
      <c r="Z27">
        <f t="shared" ca="1" si="5"/>
        <v>0.99803876177795148</v>
      </c>
      <c r="AA27">
        <f t="shared" ca="1" si="34"/>
        <v>3.7951919335635229E-2</v>
      </c>
      <c r="AB27">
        <f t="shared" ca="1" si="35"/>
        <v>20895.879753595455</v>
      </c>
      <c r="AC27">
        <f t="shared" ca="1" si="15"/>
        <v>34.763944887832473</v>
      </c>
      <c r="AD27">
        <f t="shared" ca="1" si="16"/>
        <v>5.6670601657798656</v>
      </c>
      <c r="AE27">
        <f t="shared" ca="1" si="17"/>
        <v>17.480206904260438</v>
      </c>
      <c r="AF27">
        <f t="shared" ca="1" si="18"/>
        <v>0</v>
      </c>
      <c r="AG27">
        <f t="shared" ca="1" si="19"/>
        <v>0.52983449335612731</v>
      </c>
      <c r="AH27">
        <f t="shared" ca="1" si="6"/>
        <v>0</v>
      </c>
      <c r="AI27">
        <f t="shared" ca="1" si="36"/>
        <v>20837.43870714424</v>
      </c>
      <c r="AJ27">
        <f t="shared" ca="1" si="20"/>
        <v>4.3411330639883836</v>
      </c>
      <c r="AK27">
        <f t="shared" ca="1" si="7"/>
        <v>0</v>
      </c>
      <c r="AL27">
        <f t="shared" ca="1" si="8"/>
        <v>0</v>
      </c>
      <c r="AM27">
        <f t="shared" si="9"/>
        <v>0</v>
      </c>
      <c r="AN27" s="45">
        <f t="shared" ca="1" si="21"/>
        <v>-62.25234502186116</v>
      </c>
      <c r="AO27">
        <f t="shared" ca="1" si="37"/>
        <v>0</v>
      </c>
      <c r="AP27">
        <f t="shared" ca="1" si="38"/>
        <v>1.9286843260662019</v>
      </c>
      <c r="AR27">
        <v>17</v>
      </c>
      <c r="AS27">
        <v>0</v>
      </c>
      <c r="AT27">
        <v>100714859.675534</v>
      </c>
      <c r="AU27">
        <v>51756.52278918591</v>
      </c>
      <c r="AV27">
        <v>27528.493434980395</v>
      </c>
      <c r="AW27">
        <v>145454.26430696342</v>
      </c>
      <c r="AX27">
        <v>20946.763175895725</v>
      </c>
      <c r="AY27">
        <v>0</v>
      </c>
      <c r="AZ27">
        <v>-245686.04370702567</v>
      </c>
      <c r="BA27">
        <v>3927.274095744976</v>
      </c>
      <c r="BC27">
        <f t="shared" si="22"/>
        <v>0</v>
      </c>
      <c r="BD27">
        <f t="shared" ca="1" si="23"/>
        <v>100735755.55528758</v>
      </c>
      <c r="BE27">
        <f t="shared" ca="1" si="24"/>
        <v>51791.286734073743</v>
      </c>
      <c r="BF27">
        <f t="shared" ca="1" si="25"/>
        <v>27534.160495146174</v>
      </c>
      <c r="BG27">
        <f t="shared" ca="1" si="26"/>
        <v>145471.74451386768</v>
      </c>
      <c r="BH27">
        <f t="shared" ca="1" si="27"/>
        <v>20951.104308959715</v>
      </c>
      <c r="BI27">
        <f t="shared" ca="1" si="28"/>
        <v>0</v>
      </c>
      <c r="BJ27">
        <f t="shared" ca="1" si="29"/>
        <v>-245748.29605204755</v>
      </c>
      <c r="BK27">
        <f t="shared" ca="1" si="30"/>
        <v>3929.2027800710421</v>
      </c>
    </row>
    <row r="28" spans="2:63" x14ac:dyDescent="0.35">
      <c r="B28">
        <f t="shared" si="31"/>
        <v>18</v>
      </c>
      <c r="C28">
        <f t="shared" si="10"/>
        <v>2</v>
      </c>
      <c r="D28">
        <f t="shared" si="40"/>
        <v>6</v>
      </c>
      <c r="E28">
        <f t="shared" ca="1" si="0"/>
        <v>78</v>
      </c>
      <c r="F28" cm="1">
        <f t="array" aca="1" ref="F28" ca="1">_xlfn.XLOOKUP(E28,Mortality!$I$9:$I$130,IF($E$4="Female",Mortality!$J$9:$J$130,Mortality!$K$9:$K$130),,-1)</f>
        <v>2.4617039999999986E-2</v>
      </c>
      <c r="G28" cm="1">
        <f t="array" aca="1" ref="G28" ca="1">_xlfn.XLOOKUP(E28,Mortality!$N$9:$N$130,IF($E$4="Female",Mortality!$O$9:$O$130,Mortality!$P$9:$P$130),,-1)</f>
        <v>1.4999999999999999E-2</v>
      </c>
      <c r="H28">
        <f t="shared" ca="1" si="11"/>
        <v>1.6628303238015452E-3</v>
      </c>
      <c r="I28" cm="1">
        <f t="array" ref="I28">INDEX('Product features '!$C$12:$C$22,MIN(11,C28))</f>
        <v>0.09</v>
      </c>
      <c r="J28" s="3">
        <f ca="1">IF(C28=1,0,IF($C$4="Q",MAX('Product features '!$C$8,_xlfn.XLOOKUP(E28,'Non-systematic PWDs'!$D$17:$D$64,'Non-systematic PWDs'!$F$17:$F$64,0,-1)),'Product features '!$C$8))</f>
        <v>0.05</v>
      </c>
      <c r="K28">
        <f t="shared" ca="1" si="1"/>
        <v>0</v>
      </c>
      <c r="L28">
        <f ca="1">(1-K28)*(1-(1-J28*_xlfn.XLOOKUP(C28,'Non-systematic PWDs'!$D$9:$D$12,'Non-systematic PWDs'!$E$9:$E$12,,-1))^(1/12))</f>
        <v>8.3717735912058888E-4</v>
      </c>
      <c r="M28" cm="1">
        <f t="array" ref="M28">IF(C28=11,_xlfn.SWITCH(D28,1,0.4,2,0.3,3,0.2,0.1/9),1/12)</f>
        <v>8.3333333333333329E-2</v>
      </c>
      <c r="O28">
        <f t="shared" ca="1" si="39"/>
        <v>20837.438707144225</v>
      </c>
      <c r="P28">
        <f t="shared" ca="1" si="32"/>
        <v>28293.770939127</v>
      </c>
      <c r="Q28">
        <f ca="1">_xlfn.XLOOKUP(C28,'Surrender predictive model'!$E$8:$E$29,'Surrender predictive model'!$P$8:$P$29,,-1)+'Surrender predictive model'!$B$15+'Surrender predictive model'!$B$14+'Surrender predictive model'!$B$38*K28</f>
        <v>-5.2251460452143688</v>
      </c>
      <c r="R28">
        <f ca="1">+'Surrender predictive model'!$B$15*(MAX(1,MIN(2,P27/O27))-1)+'Surrender predictive model'!$B$14*(MAX(0.5,MIN(1,P27/O27))-1)+'Surrender predictive model'!$B$38*K28*(MAX(0.5,MIN(1,P27/O27))-1)</f>
        <v>-0.41407486430716706</v>
      </c>
      <c r="S28" s="43">
        <f t="shared" ca="1" si="12"/>
        <v>2.9678709948333104E-4</v>
      </c>
      <c r="T28">
        <f t="shared" ca="1" si="2"/>
        <v>0</v>
      </c>
      <c r="U28">
        <f t="shared" ca="1" si="33"/>
        <v>0</v>
      </c>
      <c r="V28">
        <f t="shared" ca="1" si="3"/>
        <v>0</v>
      </c>
      <c r="W28" s="41">
        <f t="shared" ca="1" si="4"/>
        <v>7.1428571428571397E-2</v>
      </c>
      <c r="X28">
        <f t="shared" ca="1" si="13"/>
        <v>0.99720533885837004</v>
      </c>
      <c r="Y28">
        <f t="shared" ca="1" si="14"/>
        <v>0.99720533885837004</v>
      </c>
      <c r="Z28">
        <f t="shared" ca="1" si="5"/>
        <v>0.99804087608330383</v>
      </c>
      <c r="AA28">
        <f t="shared" ca="1" si="34"/>
        <v>3.7877486580834077E-2</v>
      </c>
      <c r="AB28">
        <f t="shared" ca="1" si="35"/>
        <v>20837.438707144225</v>
      </c>
      <c r="AC28">
        <f t="shared" ca="1" si="15"/>
        <v>34.622691555944627</v>
      </c>
      <c r="AD28">
        <f t="shared" ca="1" si="16"/>
        <v>5.6512122658061275</v>
      </c>
      <c r="AE28">
        <f t="shared" ca="1" si="17"/>
        <v>17.43132360984762</v>
      </c>
      <c r="AF28">
        <f t="shared" ca="1" si="18"/>
        <v>0</v>
      </c>
      <c r="AG28">
        <f t="shared" ca="1" si="19"/>
        <v>0.52835281435366199</v>
      </c>
      <c r="AH28">
        <f t="shared" ca="1" si="6"/>
        <v>0</v>
      </c>
      <c r="AI28">
        <f t="shared" ca="1" si="36"/>
        <v>20779.205126898287</v>
      </c>
      <c r="AJ28">
        <f t="shared" ca="1" si="20"/>
        <v>4.3290010681038105</v>
      </c>
      <c r="AK28">
        <f t="shared" ca="1" si="7"/>
        <v>0</v>
      </c>
      <c r="AL28">
        <f t="shared" ca="1" si="8"/>
        <v>0</v>
      </c>
      <c r="AM28">
        <f t="shared" si="9"/>
        <v>0</v>
      </c>
      <c r="AN28" s="45">
        <f t="shared" ca="1" si="21"/>
        <v>-62.034228499702181</v>
      </c>
      <c r="AO28">
        <f t="shared" ca="1" si="37"/>
        <v>0</v>
      </c>
      <c r="AP28">
        <f t="shared" ca="1" si="38"/>
        <v>1.9443516469430155</v>
      </c>
      <c r="AR28">
        <v>18</v>
      </c>
      <c r="AS28">
        <v>0</v>
      </c>
      <c r="AT28">
        <v>100544463.24429946</v>
      </c>
      <c r="AU28">
        <v>51583.290448519831</v>
      </c>
      <c r="AV28">
        <v>27496.871748306832</v>
      </c>
      <c r="AW28">
        <v>145312.25044511518</v>
      </c>
      <c r="AX28">
        <v>20911.336839899086</v>
      </c>
      <c r="AY28">
        <v>0</v>
      </c>
      <c r="AZ28">
        <v>-245303.74948184125</v>
      </c>
      <c r="BA28">
        <v>3963.0746373780071</v>
      </c>
      <c r="BC28">
        <f t="shared" si="22"/>
        <v>0</v>
      </c>
      <c r="BD28">
        <f t="shared" ca="1" si="23"/>
        <v>100565300.6830066</v>
      </c>
      <c r="BE28">
        <f t="shared" ca="1" si="24"/>
        <v>51617.913140075776</v>
      </c>
      <c r="BF28">
        <f t="shared" ca="1" si="25"/>
        <v>27502.522960572638</v>
      </c>
      <c r="BG28">
        <f t="shared" ca="1" si="26"/>
        <v>145329.68176872501</v>
      </c>
      <c r="BH28">
        <f t="shared" ca="1" si="27"/>
        <v>20915.665840967191</v>
      </c>
      <c r="BI28">
        <f t="shared" ca="1" si="28"/>
        <v>0</v>
      </c>
      <c r="BJ28">
        <f t="shared" ca="1" si="29"/>
        <v>-245365.78371034094</v>
      </c>
      <c r="BK28">
        <f t="shared" ca="1" si="30"/>
        <v>3965.0189890249503</v>
      </c>
    </row>
    <row r="29" spans="2:63" x14ac:dyDescent="0.35">
      <c r="B29">
        <f t="shared" si="31"/>
        <v>19</v>
      </c>
      <c r="C29">
        <f t="shared" si="10"/>
        <v>2</v>
      </c>
      <c r="D29">
        <f t="shared" si="40"/>
        <v>7</v>
      </c>
      <c r="E29">
        <f t="shared" ca="1" si="0"/>
        <v>78</v>
      </c>
      <c r="F29" cm="1">
        <f t="array" aca="1" ref="F29" ca="1">_xlfn.XLOOKUP(E29,Mortality!$I$9:$I$130,IF($E$4="Female",Mortality!$J$9:$J$130,Mortality!$K$9:$K$130),,-1)</f>
        <v>2.4617039999999986E-2</v>
      </c>
      <c r="G29" cm="1">
        <f t="array" aca="1" ref="G29" ca="1">_xlfn.XLOOKUP(E29,Mortality!$N$9:$N$130,IF($E$4="Female",Mortality!$O$9:$O$130,Mortality!$P$9:$P$130),,-1)</f>
        <v>1.4999999999999999E-2</v>
      </c>
      <c r="H29">
        <f t="shared" ca="1" si="11"/>
        <v>1.6607181019719919E-3</v>
      </c>
      <c r="I29" cm="1">
        <f t="array" ref="I29">INDEX('Product features '!$C$12:$C$22,MIN(11,C29))</f>
        <v>0.09</v>
      </c>
      <c r="J29" s="3">
        <f ca="1">IF(C29=1,0,IF($C$4="Q",MAX('Product features '!$C$8,_xlfn.XLOOKUP(E29,'Non-systematic PWDs'!$D$17:$D$64,'Non-systematic PWDs'!$F$17:$F$64,0,-1)),'Product features '!$C$8))</f>
        <v>0.05</v>
      </c>
      <c r="K29">
        <f t="shared" ca="1" si="1"/>
        <v>0</v>
      </c>
      <c r="L29">
        <f ca="1">(1-K29)*(1-(1-J29*_xlfn.XLOOKUP(C29,'Non-systematic PWDs'!$D$9:$D$12,'Non-systematic PWDs'!$E$9:$E$12,,-1))^(1/12))</f>
        <v>8.3717735912058888E-4</v>
      </c>
      <c r="M29" cm="1">
        <f t="array" ref="M29">IF(C29=11,_xlfn.SWITCH(D29,1,0.4,2,0.3,3,0.2,0.1/9),1/12)</f>
        <v>8.3333333333333329E-2</v>
      </c>
      <c r="O29">
        <f t="shared" ca="1" si="39"/>
        <v>20779.205126898272</v>
      </c>
      <c r="P29">
        <f t="shared" ca="1" si="32"/>
        <v>28214.699436933242</v>
      </c>
      <c r="Q29">
        <f ca="1">_xlfn.XLOOKUP(C29,'Surrender predictive model'!$E$8:$E$29,'Surrender predictive model'!$P$8:$P$29,,-1)+'Surrender predictive model'!$B$15+'Surrender predictive model'!$B$14+'Surrender predictive model'!$B$38*K29</f>
        <v>-5.2251460452143688</v>
      </c>
      <c r="R29">
        <f ca="1">+'Surrender predictive model'!$B$15*(MAX(1,MIN(2,P28/O28))-1)+'Surrender predictive model'!$B$14*(MAX(0.5,MIN(1,P28/O28))-1)+'Surrender predictive model'!$B$38*K29*(MAX(0.5,MIN(1,P28/O28))-1)</f>
        <v>-0.41407486430716706</v>
      </c>
      <c r="S29" s="43">
        <f t="shared" ca="1" si="12"/>
        <v>2.9678709948333104E-4</v>
      </c>
      <c r="T29">
        <f t="shared" ca="1" si="2"/>
        <v>0</v>
      </c>
      <c r="U29">
        <f t="shared" ca="1" si="33"/>
        <v>0</v>
      </c>
      <c r="V29">
        <f t="shared" ca="1" si="3"/>
        <v>0</v>
      </c>
      <c r="W29" s="41">
        <f t="shared" ca="1" si="4"/>
        <v>7.1428571428571397E-2</v>
      </c>
      <c r="X29">
        <f t="shared" ca="1" si="13"/>
        <v>0.9972074486855399</v>
      </c>
      <c r="Y29">
        <f t="shared" ca="1" si="14"/>
        <v>0.9972074486855399</v>
      </c>
      <c r="Z29">
        <f t="shared" ca="1" si="5"/>
        <v>0.99804298767825317</v>
      </c>
      <c r="AA29">
        <f t="shared" ca="1" si="34"/>
        <v>3.7803279890969224E-2</v>
      </c>
      <c r="AB29">
        <f t="shared" ca="1" si="35"/>
        <v>20779.205126898272</v>
      </c>
      <c r="AC29">
        <f t="shared" ca="1" si="15"/>
        <v>34.482085729673891</v>
      </c>
      <c r="AD29">
        <f t="shared" ca="1" si="16"/>
        <v>5.6354206231398827</v>
      </c>
      <c r="AE29">
        <f t="shared" ca="1" si="17"/>
        <v>17.382613842686339</v>
      </c>
      <c r="AF29">
        <f t="shared" ca="1" si="18"/>
        <v>0</v>
      </c>
      <c r="AG29">
        <f t="shared" ca="1" si="19"/>
        <v>0.52687639505572437</v>
      </c>
      <c r="AH29">
        <f t="shared" ca="1" si="6"/>
        <v>0</v>
      </c>
      <c r="AI29">
        <f t="shared" ca="1" si="36"/>
        <v>20721.17813030773</v>
      </c>
      <c r="AJ29">
        <f t="shared" ca="1" si="20"/>
        <v>4.3169121104807768</v>
      </c>
      <c r="AK29">
        <f t="shared" ca="1" si="7"/>
        <v>0</v>
      </c>
      <c r="AL29">
        <f t="shared" ca="1" si="8"/>
        <v>0</v>
      </c>
      <c r="AM29">
        <f t="shared" si="9"/>
        <v>0</v>
      </c>
      <c r="AN29" s="45">
        <f t="shared" ca="1" si="21"/>
        <v>-61.817032305980895</v>
      </c>
      <c r="AO29">
        <f t="shared" ca="1" si="37"/>
        <v>0</v>
      </c>
      <c r="AP29">
        <f t="shared" ca="1" si="38"/>
        <v>1.9601511718226525</v>
      </c>
      <c r="AR29">
        <v>19</v>
      </c>
      <c r="AS29">
        <v>0</v>
      </c>
      <c r="AT29">
        <v>100374416.83151552</v>
      </c>
      <c r="AU29">
        <v>51410.664680309652</v>
      </c>
      <c r="AV29">
        <v>27465.603228431602</v>
      </c>
      <c r="AW29">
        <v>145170.68399737767</v>
      </c>
      <c r="AX29">
        <v>20875.983124514198</v>
      </c>
      <c r="AY29">
        <v>0</v>
      </c>
      <c r="AZ29">
        <v>-244922.93503063364</v>
      </c>
      <c r="BA29">
        <v>3999.2108066965206</v>
      </c>
      <c r="BC29">
        <f t="shared" si="22"/>
        <v>0</v>
      </c>
      <c r="BD29">
        <f t="shared" ca="1" si="23"/>
        <v>100395196.03664242</v>
      </c>
      <c r="BE29">
        <f t="shared" ca="1" si="24"/>
        <v>51445.146766039325</v>
      </c>
      <c r="BF29">
        <f t="shared" ca="1" si="25"/>
        <v>27471.238649054743</v>
      </c>
      <c r="BG29">
        <f t="shared" ca="1" si="26"/>
        <v>145188.06661122036</v>
      </c>
      <c r="BH29">
        <f t="shared" ca="1" si="27"/>
        <v>20880.300036624678</v>
      </c>
      <c r="BI29">
        <f t="shared" ca="1" si="28"/>
        <v>0</v>
      </c>
      <c r="BJ29">
        <f t="shared" ca="1" si="29"/>
        <v>-244984.75206293963</v>
      </c>
      <c r="BK29">
        <f t="shared" ca="1" si="30"/>
        <v>4001.1709578683435</v>
      </c>
    </row>
    <row r="30" spans="2:63" x14ac:dyDescent="0.35">
      <c r="B30">
        <f t="shared" si="31"/>
        <v>20</v>
      </c>
      <c r="C30">
        <f t="shared" si="10"/>
        <v>2</v>
      </c>
      <c r="D30">
        <f t="shared" si="40"/>
        <v>8</v>
      </c>
      <c r="E30">
        <f t="shared" ca="1" si="0"/>
        <v>78</v>
      </c>
      <c r="F30" cm="1">
        <f t="array" aca="1" ref="F30" ca="1">_xlfn.XLOOKUP(E30,Mortality!$I$9:$I$130,IF($E$4="Female",Mortality!$J$9:$J$130,Mortality!$K$9:$K$130),,-1)</f>
        <v>2.4617039999999986E-2</v>
      </c>
      <c r="G30" cm="1">
        <f t="array" aca="1" ref="G30" ca="1">_xlfn.XLOOKUP(E30,Mortality!$N$9:$N$130,IF($E$4="Female",Mortality!$O$9:$O$130,Mortality!$P$9:$P$130),,-1)</f>
        <v>1.4999999999999999E-2</v>
      </c>
      <c r="H30">
        <f t="shared" ca="1" si="11"/>
        <v>1.6586085878115275E-3</v>
      </c>
      <c r="I30" cm="1">
        <f t="array" ref="I30">INDEX('Product features '!$C$12:$C$22,MIN(11,C30))</f>
        <v>0.09</v>
      </c>
      <c r="J30" s="3">
        <f ca="1">IF(C30=1,0,IF($C$4="Q",MAX('Product features '!$C$8,_xlfn.XLOOKUP(E30,'Non-systematic PWDs'!$D$17:$D$64,'Non-systematic PWDs'!$F$17:$F$64,0,-1)),'Product features '!$C$8))</f>
        <v>0.05</v>
      </c>
      <c r="K30">
        <f t="shared" ca="1" si="1"/>
        <v>0</v>
      </c>
      <c r="L30">
        <f ca="1">(1-K30)*(1-(1-J30*_xlfn.XLOOKUP(C30,'Non-systematic PWDs'!$D$9:$D$12,'Non-systematic PWDs'!$E$9:$E$12,,-1))^(1/12))</f>
        <v>8.3717735912058888E-4</v>
      </c>
      <c r="M30" cm="1">
        <f t="array" ref="M30">IF(C30=11,_xlfn.SWITCH(D30,1,0.4,2,0.3,3,0.2,0.1/9),1/12)</f>
        <v>8.3333333333333329E-2</v>
      </c>
      <c r="O30">
        <f t="shared" ca="1" si="39"/>
        <v>20721.178130307719</v>
      </c>
      <c r="P30">
        <f t="shared" ca="1" si="32"/>
        <v>28135.908440933537</v>
      </c>
      <c r="Q30">
        <f ca="1">_xlfn.XLOOKUP(C30,'Surrender predictive model'!$E$8:$E$29,'Surrender predictive model'!$P$8:$P$29,,-1)+'Surrender predictive model'!$B$15+'Surrender predictive model'!$B$14+'Surrender predictive model'!$B$38*K30</f>
        <v>-5.2251460452143688</v>
      </c>
      <c r="R30">
        <f ca="1">+'Surrender predictive model'!$B$15*(MAX(1,MIN(2,P29/O29))-1)+'Surrender predictive model'!$B$14*(MAX(0.5,MIN(1,P29/O29))-1)+'Surrender predictive model'!$B$38*K30*(MAX(0.5,MIN(1,P29/O29))-1)</f>
        <v>-0.41407486430716706</v>
      </c>
      <c r="S30" s="43">
        <f t="shared" ca="1" si="12"/>
        <v>2.9678709948333104E-4</v>
      </c>
      <c r="T30">
        <f t="shared" ca="1" si="2"/>
        <v>0</v>
      </c>
      <c r="U30">
        <f t="shared" ca="1" si="33"/>
        <v>0</v>
      </c>
      <c r="V30">
        <f t="shared" ca="1" si="3"/>
        <v>0</v>
      </c>
      <c r="W30" s="41">
        <f t="shared" ca="1" si="4"/>
        <v>7.1428571428571397E-2</v>
      </c>
      <c r="X30">
        <f t="shared" ca="1" si="13"/>
        <v>0.99720955580811044</v>
      </c>
      <c r="Y30">
        <f t="shared" ca="1" si="14"/>
        <v>0.99720955580811044</v>
      </c>
      <c r="Z30">
        <f t="shared" ca="1" si="5"/>
        <v>0.99804509656633711</v>
      </c>
      <c r="AA30">
        <f t="shared" ca="1" si="34"/>
        <v>3.7729298406420156E-2</v>
      </c>
      <c r="AB30">
        <f t="shared" ca="1" si="35"/>
        <v>20721.178130307719</v>
      </c>
      <c r="AC30">
        <f t="shared" ca="1" si="15"/>
        <v>34.342124086643132</v>
      </c>
      <c r="AD30">
        <f t="shared" ca="1" si="16"/>
        <v>5.6196849984724375</v>
      </c>
      <c r="AE30">
        <f t="shared" ca="1" si="17"/>
        <v>17.33407686462218</v>
      </c>
      <c r="AF30">
        <f t="shared" ca="1" si="18"/>
        <v>0</v>
      </c>
      <c r="AG30">
        <f t="shared" ca="1" si="19"/>
        <v>0.52540521308845634</v>
      </c>
      <c r="AH30">
        <f t="shared" ca="1" si="6"/>
        <v>0</v>
      </c>
      <c r="AI30">
        <f t="shared" ca="1" si="36"/>
        <v>20663.356839144904</v>
      </c>
      <c r="AJ30">
        <f t="shared" ca="1" si="20"/>
        <v>4.304866008155189</v>
      </c>
      <c r="AK30">
        <f t="shared" ca="1" si="7"/>
        <v>0</v>
      </c>
      <c r="AL30">
        <f t="shared" ca="1" si="8"/>
        <v>0</v>
      </c>
      <c r="AM30">
        <f t="shared" si="9"/>
        <v>0</v>
      </c>
      <c r="AN30" s="45">
        <f t="shared" ca="1" si="21"/>
        <v>-61.600751957892939</v>
      </c>
      <c r="AO30">
        <f t="shared" ca="1" si="37"/>
        <v>0</v>
      </c>
      <c r="AP30">
        <f t="shared" ca="1" si="38"/>
        <v>1.9760840495875882</v>
      </c>
      <c r="AR30">
        <v>20</v>
      </c>
      <c r="AS30">
        <v>0</v>
      </c>
      <c r="AT30">
        <v>100204718.99766818</v>
      </c>
      <c r="AU30">
        <v>51238.64276837487</v>
      </c>
      <c r="AV30">
        <v>27434.688839334856</v>
      </c>
      <c r="AW30">
        <v>145029.56407494019</v>
      </c>
      <c r="AX30">
        <v>20840.701730286582</v>
      </c>
      <c r="AY30">
        <v>0</v>
      </c>
      <c r="AZ30">
        <v>-244543.59741293683</v>
      </c>
      <c r="BA30">
        <v>4035.6859000662776</v>
      </c>
      <c r="BC30">
        <f t="shared" si="22"/>
        <v>0</v>
      </c>
      <c r="BD30">
        <f t="shared" ca="1" si="23"/>
        <v>100225440.17579849</v>
      </c>
      <c r="BE30">
        <f t="shared" ca="1" si="24"/>
        <v>51272.984892461514</v>
      </c>
      <c r="BF30">
        <f t="shared" ca="1" si="25"/>
        <v>27440.30852433333</v>
      </c>
      <c r="BG30">
        <f t="shared" ca="1" si="26"/>
        <v>145046.89815180481</v>
      </c>
      <c r="BH30">
        <f t="shared" ca="1" si="27"/>
        <v>20845.006596294737</v>
      </c>
      <c r="BI30">
        <f t="shared" ca="1" si="28"/>
        <v>0</v>
      </c>
      <c r="BJ30">
        <f t="shared" ca="1" si="29"/>
        <v>-244605.19816489471</v>
      </c>
      <c r="BK30">
        <f t="shared" ca="1" si="30"/>
        <v>4037.6619841158649</v>
      </c>
    </row>
    <row r="31" spans="2:63" x14ac:dyDescent="0.35">
      <c r="B31">
        <f t="shared" si="31"/>
        <v>21</v>
      </c>
      <c r="C31">
        <f t="shared" si="10"/>
        <v>2</v>
      </c>
      <c r="D31">
        <f t="shared" si="40"/>
        <v>9</v>
      </c>
      <c r="E31">
        <f t="shared" ca="1" si="0"/>
        <v>78</v>
      </c>
      <c r="F31" cm="1">
        <f t="array" aca="1" ref="F31" ca="1">_xlfn.XLOOKUP(E31,Mortality!$I$9:$I$130,IF($E$4="Female",Mortality!$J$9:$J$130,Mortality!$K$9:$K$130),,-1)</f>
        <v>2.4617039999999986E-2</v>
      </c>
      <c r="G31" cm="1">
        <f t="array" aca="1" ref="G31" ca="1">_xlfn.XLOOKUP(E31,Mortality!$N$9:$N$130,IF($E$4="Female",Mortality!$O$9:$O$130,Mortality!$P$9:$P$130),,-1)</f>
        <v>1.4999999999999999E-2</v>
      </c>
      <c r="H31">
        <f t="shared" ca="1" si="11"/>
        <v>1.6565017777862012E-3</v>
      </c>
      <c r="I31" cm="1">
        <f t="array" ref="I31">INDEX('Product features '!$C$12:$C$22,MIN(11,C31))</f>
        <v>0.09</v>
      </c>
      <c r="J31" s="3">
        <f ca="1">IF(C31=1,0,IF($C$4="Q",MAX('Product features '!$C$8,_xlfn.XLOOKUP(E31,'Non-systematic PWDs'!$D$17:$D$64,'Non-systematic PWDs'!$F$17:$F$64,0,-1)),'Product features '!$C$8))</f>
        <v>0.05</v>
      </c>
      <c r="K31">
        <f t="shared" ca="1" si="1"/>
        <v>0</v>
      </c>
      <c r="L31">
        <f ca="1">(1-K31)*(1-(1-J31*_xlfn.XLOOKUP(C31,'Non-systematic PWDs'!$D$9:$D$12,'Non-systematic PWDs'!$E$9:$E$12,,-1))^(1/12))</f>
        <v>8.3717735912058888E-4</v>
      </c>
      <c r="M31" cm="1">
        <f t="array" ref="M31">IF(C31=11,_xlfn.SWITCH(D31,1,0.4,2,0.3,3,0.2,0.1/9),1/12)</f>
        <v>8.3333333333333329E-2</v>
      </c>
      <c r="O31">
        <f t="shared" ca="1" si="39"/>
        <v>20663.356839144893</v>
      </c>
      <c r="P31">
        <f t="shared" ca="1" si="32"/>
        <v>28057.396758640996</v>
      </c>
      <c r="Q31">
        <f ca="1">_xlfn.XLOOKUP(C31,'Surrender predictive model'!$E$8:$E$29,'Surrender predictive model'!$P$8:$P$29,,-1)+'Surrender predictive model'!$B$15+'Surrender predictive model'!$B$14+'Surrender predictive model'!$B$38*K31</f>
        <v>-5.2251460452143688</v>
      </c>
      <c r="R31">
        <f ca="1">+'Surrender predictive model'!$B$15*(MAX(1,MIN(2,P30/O30))-1)+'Surrender predictive model'!$B$14*(MAX(0.5,MIN(1,P30/O30))-1)+'Surrender predictive model'!$B$38*K31*(MAX(0.5,MIN(1,P30/O30))-1)</f>
        <v>-0.41407486430716678</v>
      </c>
      <c r="S31" s="43">
        <f t="shared" ca="1" si="12"/>
        <v>2.9678709948333104E-4</v>
      </c>
      <c r="T31">
        <f t="shared" ca="1" si="2"/>
        <v>0</v>
      </c>
      <c r="U31">
        <f t="shared" ca="1" si="33"/>
        <v>0</v>
      </c>
      <c r="V31">
        <f t="shared" ca="1" si="3"/>
        <v>0</v>
      </c>
      <c r="W31" s="41">
        <f t="shared" ca="1" si="4"/>
        <v>7.1428571428571397E-2</v>
      </c>
      <c r="X31">
        <f t="shared" ca="1" si="13"/>
        <v>0.9972116602296115</v>
      </c>
      <c r="Y31">
        <f t="shared" ca="1" si="14"/>
        <v>0.9972116602296115</v>
      </c>
      <c r="Z31">
        <f t="shared" ca="1" si="5"/>
        <v>0.99804720275108838</v>
      </c>
      <c r="AA31">
        <f t="shared" ca="1" si="34"/>
        <v>3.7655541271415752E-2</v>
      </c>
      <c r="AB31">
        <f t="shared" ca="1" si="35"/>
        <v>20663.356839144893</v>
      </c>
      <c r="AC31">
        <f t="shared" ca="1" si="15"/>
        <v>34.202803323345719</v>
      </c>
      <c r="AD31">
        <f t="shared" ca="1" si="16"/>
        <v>5.6040051536672912</v>
      </c>
      <c r="AE31">
        <f t="shared" ca="1" si="17"/>
        <v>17.285711941116389</v>
      </c>
      <c r="AF31">
        <f t="shared" ca="1" si="18"/>
        <v>0</v>
      </c>
      <c r="AG31">
        <f t="shared" ca="1" si="19"/>
        <v>0.52393924618759247</v>
      </c>
      <c r="AH31">
        <f t="shared" ca="1" si="6"/>
        <v>0</v>
      </c>
      <c r="AI31">
        <f t="shared" ca="1" si="36"/>
        <v>20605.740379480587</v>
      </c>
      <c r="AJ31">
        <f t="shared" ca="1" si="20"/>
        <v>4.2928625790584558</v>
      </c>
      <c r="AK31">
        <f t="shared" ca="1" si="7"/>
        <v>0</v>
      </c>
      <c r="AL31">
        <f t="shared" ca="1" si="8"/>
        <v>0</v>
      </c>
      <c r="AM31">
        <f t="shared" si="9"/>
        <v>0</v>
      </c>
      <c r="AN31" s="45">
        <f t="shared" ca="1" si="21"/>
        <v>-61.385382997187854</v>
      </c>
      <c r="AO31">
        <f t="shared" ca="1" si="37"/>
        <v>0</v>
      </c>
      <c r="AP31">
        <f t="shared" ca="1" si="38"/>
        <v>1.9921514393471629</v>
      </c>
      <c r="AR31">
        <v>21</v>
      </c>
      <c r="AS31">
        <v>0</v>
      </c>
      <c r="AT31">
        <v>100035368.30537561</v>
      </c>
      <c r="AU31">
        <v>51067.222008142046</v>
      </c>
      <c r="AV31">
        <v>27404.129560204034</v>
      </c>
      <c r="AW31">
        <v>144888.88978445283</v>
      </c>
      <c r="AX31">
        <v>20805.492358200929</v>
      </c>
      <c r="AY31">
        <v>0</v>
      </c>
      <c r="AZ31">
        <v>-244165.73371099911</v>
      </c>
      <c r="BA31">
        <v>4072.5032491316706</v>
      </c>
      <c r="BC31">
        <f t="shared" si="22"/>
        <v>0</v>
      </c>
      <c r="BD31">
        <f t="shared" ca="1" si="23"/>
        <v>100056031.66221476</v>
      </c>
      <c r="BE31">
        <f t="shared" ca="1" si="24"/>
        <v>51101.424811465389</v>
      </c>
      <c r="BF31">
        <f t="shared" ca="1" si="25"/>
        <v>27409.733565357699</v>
      </c>
      <c r="BG31">
        <f t="shared" ca="1" si="26"/>
        <v>144906.17549639393</v>
      </c>
      <c r="BH31">
        <f t="shared" ca="1" si="27"/>
        <v>20809.785220779988</v>
      </c>
      <c r="BI31">
        <f t="shared" ca="1" si="28"/>
        <v>0</v>
      </c>
      <c r="BJ31">
        <f t="shared" ca="1" si="29"/>
        <v>-244227.1190939963</v>
      </c>
      <c r="BK31">
        <f t="shared" ca="1" si="30"/>
        <v>4074.4954005710179</v>
      </c>
    </row>
    <row r="32" spans="2:63" x14ac:dyDescent="0.35">
      <c r="B32">
        <f t="shared" si="31"/>
        <v>22</v>
      </c>
      <c r="C32">
        <f t="shared" si="10"/>
        <v>2</v>
      </c>
      <c r="D32">
        <f t="shared" si="40"/>
        <v>10</v>
      </c>
      <c r="E32">
        <f t="shared" ca="1" si="0"/>
        <v>78</v>
      </c>
      <c r="F32" cm="1">
        <f t="array" aca="1" ref="F32" ca="1">_xlfn.XLOOKUP(E32,Mortality!$I$9:$I$130,IF($E$4="Female",Mortality!$J$9:$J$130,Mortality!$K$9:$K$130),,-1)</f>
        <v>2.4617039999999986E-2</v>
      </c>
      <c r="G32" cm="1">
        <f t="array" aca="1" ref="G32" ca="1">_xlfn.XLOOKUP(E32,Mortality!$N$9:$N$130,IF($E$4="Female",Mortality!$O$9:$O$130,Mortality!$P$9:$P$130),,-1)</f>
        <v>1.4999999999999999E-2</v>
      </c>
      <c r="H32">
        <f t="shared" ca="1" si="11"/>
        <v>1.654397668367058E-3</v>
      </c>
      <c r="I32" cm="1">
        <f t="array" ref="I32">INDEX('Product features '!$C$12:$C$22,MIN(11,C32))</f>
        <v>0.09</v>
      </c>
      <c r="J32" s="3">
        <f ca="1">IF(C32=1,0,IF($C$4="Q",MAX('Product features '!$C$8,_xlfn.XLOOKUP(E32,'Non-systematic PWDs'!$D$17:$D$64,'Non-systematic PWDs'!$F$17:$F$64,0,-1)),'Product features '!$C$8))</f>
        <v>0.05</v>
      </c>
      <c r="K32">
        <f t="shared" ca="1" si="1"/>
        <v>0</v>
      </c>
      <c r="L32">
        <f ca="1">(1-K32)*(1-(1-J32*_xlfn.XLOOKUP(C32,'Non-systematic PWDs'!$D$9:$D$12,'Non-systematic PWDs'!$E$9:$E$12,,-1))^(1/12))</f>
        <v>8.3717735912058888E-4</v>
      </c>
      <c r="M32" cm="1">
        <f t="array" ref="M32">IF(C32=11,_xlfn.SWITCH(D32,1,0.4,2,0.3,3,0.2,0.1/9),1/12)</f>
        <v>8.3333333333333329E-2</v>
      </c>
      <c r="O32">
        <f t="shared" ca="1" si="39"/>
        <v>20605.740379480576</v>
      </c>
      <c r="P32">
        <f t="shared" ca="1" si="32"/>
        <v>27979.163203405307</v>
      </c>
      <c r="Q32">
        <f ca="1">_xlfn.XLOOKUP(C32,'Surrender predictive model'!$E$8:$E$29,'Surrender predictive model'!$P$8:$P$29,,-1)+'Surrender predictive model'!$B$15+'Surrender predictive model'!$B$14+'Surrender predictive model'!$B$38*K32</f>
        <v>-5.2251460452143688</v>
      </c>
      <c r="R32">
        <f ca="1">+'Surrender predictive model'!$B$15*(MAX(1,MIN(2,P31/O31))-1)+'Surrender predictive model'!$B$14*(MAX(0.5,MIN(1,P31/O31))-1)+'Surrender predictive model'!$B$38*K32*(MAX(0.5,MIN(1,P31/O31))-1)</f>
        <v>-0.41407486430716678</v>
      </c>
      <c r="S32" s="43">
        <f t="shared" ca="1" si="12"/>
        <v>2.9678709948333104E-4</v>
      </c>
      <c r="T32">
        <f t="shared" ca="1" si="2"/>
        <v>0</v>
      </c>
      <c r="U32">
        <f t="shared" ca="1" si="33"/>
        <v>0</v>
      </c>
      <c r="V32">
        <f t="shared" ca="1" si="3"/>
        <v>0</v>
      </c>
      <c r="W32" s="41">
        <f t="shared" ca="1" si="4"/>
        <v>7.1428571428571397E-2</v>
      </c>
      <c r="X32">
        <f t="shared" ca="1" si="13"/>
        <v>0.99721376195356826</v>
      </c>
      <c r="Y32">
        <f t="shared" ca="1" si="14"/>
        <v>0.99721376195356826</v>
      </c>
      <c r="Z32">
        <f t="shared" ca="1" si="5"/>
        <v>0.99804930623603505</v>
      </c>
      <c r="AA32">
        <f t="shared" ca="1" si="34"/>
        <v>3.7582007634014654E-2</v>
      </c>
      <c r="AB32">
        <f t="shared" ca="1" si="35"/>
        <v>20605.740379480576</v>
      </c>
      <c r="AC32">
        <f t="shared" ca="1" si="15"/>
        <v>34.064120155029755</v>
      </c>
      <c r="AD32">
        <f t="shared" ca="1" si="16"/>
        <v>5.5883808517528175</v>
      </c>
      <c r="AE32">
        <f t="shared" ca="1" si="17"/>
        <v>17.237518341223307</v>
      </c>
      <c r="AF32">
        <f t="shared" ca="1" si="18"/>
        <v>0</v>
      </c>
      <c r="AG32">
        <f t="shared" ca="1" si="19"/>
        <v>0.52247847219777566</v>
      </c>
      <c r="AH32">
        <f t="shared" ca="1" si="6"/>
        <v>0</v>
      </c>
      <c r="AI32">
        <f t="shared" ca="1" si="36"/>
        <v>20548.327881660382</v>
      </c>
      <c r="AJ32">
        <f t="shared" ca="1" si="20"/>
        <v>4.2809016420125801</v>
      </c>
      <c r="AK32">
        <f t="shared" ca="1" si="7"/>
        <v>0</v>
      </c>
      <c r="AL32">
        <f t="shared" ca="1" si="8"/>
        <v>0</v>
      </c>
      <c r="AM32">
        <f t="shared" si="9"/>
        <v>0</v>
      </c>
      <c r="AN32" s="45">
        <f t="shared" ca="1" si="21"/>
        <v>-61.170920990018459</v>
      </c>
      <c r="AO32">
        <f t="shared" ca="1" si="37"/>
        <v>0</v>
      </c>
      <c r="AP32">
        <f t="shared" ca="1" si="38"/>
        <v>2.0083545105303968</v>
      </c>
      <c r="AR32">
        <v>22</v>
      </c>
      <c r="AS32">
        <v>0</v>
      </c>
      <c r="AT32">
        <v>99866363.319364235</v>
      </c>
      <c r="AU32">
        <v>50896.399706583448</v>
      </c>
      <c r="AV32">
        <v>27373.926385179297</v>
      </c>
      <c r="AW32">
        <v>144748.66022762528</v>
      </c>
      <c r="AX32">
        <v>20770.354709676059</v>
      </c>
      <c r="AY32">
        <v>0</v>
      </c>
      <c r="AZ32">
        <v>-243789.34102906397</v>
      </c>
      <c r="BA32">
        <v>4109.6662212365745</v>
      </c>
      <c r="BC32">
        <f t="shared" si="22"/>
        <v>0</v>
      </c>
      <c r="BD32">
        <f t="shared" ca="1" si="23"/>
        <v>99886969.059743717</v>
      </c>
      <c r="BE32">
        <f t="shared" ca="1" si="24"/>
        <v>50930.46382673848</v>
      </c>
      <c r="BF32">
        <f t="shared" ca="1" si="25"/>
        <v>27379.51476603105</v>
      </c>
      <c r="BG32">
        <f t="shared" ca="1" si="26"/>
        <v>144765.8977459665</v>
      </c>
      <c r="BH32">
        <f t="shared" ca="1" si="27"/>
        <v>20774.635611318074</v>
      </c>
      <c r="BI32">
        <f t="shared" ca="1" si="28"/>
        <v>0</v>
      </c>
      <c r="BJ32">
        <f t="shared" ca="1" si="29"/>
        <v>-243850.511950054</v>
      </c>
      <c r="BK32">
        <f t="shared" ca="1" si="30"/>
        <v>4111.6745757471053</v>
      </c>
    </row>
    <row r="33" spans="2:63" x14ac:dyDescent="0.35">
      <c r="B33">
        <f t="shared" si="31"/>
        <v>23</v>
      </c>
      <c r="C33">
        <f t="shared" si="10"/>
        <v>2</v>
      </c>
      <c r="D33">
        <f t="shared" si="40"/>
        <v>11</v>
      </c>
      <c r="E33">
        <f t="shared" ca="1" si="0"/>
        <v>78</v>
      </c>
      <c r="F33" cm="1">
        <f t="array" aca="1" ref="F33" ca="1">_xlfn.XLOOKUP(E33,Mortality!$I$9:$I$130,IF($E$4="Female",Mortality!$J$9:$J$130,Mortality!$K$9:$K$130),,-1)</f>
        <v>2.4617039999999986E-2</v>
      </c>
      <c r="G33" cm="1">
        <f t="array" aca="1" ref="G33" ca="1">_xlfn.XLOOKUP(E33,Mortality!$N$9:$N$130,IF($E$4="Female",Mortality!$O$9:$O$130,Mortality!$P$9:$P$130),,-1)</f>
        <v>1.4999999999999999E-2</v>
      </c>
      <c r="H33">
        <f t="shared" ca="1" si="11"/>
        <v>1.652296256029584E-3</v>
      </c>
      <c r="I33" cm="1">
        <f t="array" ref="I33">INDEX('Product features '!$C$12:$C$22,MIN(11,C33))</f>
        <v>0.09</v>
      </c>
      <c r="J33" s="3">
        <f ca="1">IF(C33=1,0,IF($C$4="Q",MAX('Product features '!$C$8,_xlfn.XLOOKUP(E33,'Non-systematic PWDs'!$D$17:$D$64,'Non-systematic PWDs'!$F$17:$F$64,0,-1)),'Product features '!$C$8))</f>
        <v>0.05</v>
      </c>
      <c r="K33">
        <f t="shared" ca="1" si="1"/>
        <v>0</v>
      </c>
      <c r="L33">
        <f ca="1">(1-K33)*(1-(1-J33*_xlfn.XLOOKUP(C33,'Non-systematic PWDs'!$D$9:$D$12,'Non-systematic PWDs'!$E$9:$E$12,,-1))^(1/12))</f>
        <v>8.3717735912058888E-4</v>
      </c>
      <c r="M33" cm="1">
        <f t="array" ref="M33">IF(C33=11,_xlfn.SWITCH(D33,1,0.4,2,0.3,3,0.2,0.1/9),1/12)</f>
        <v>8.3333333333333329E-2</v>
      </c>
      <c r="O33">
        <f t="shared" ca="1" si="39"/>
        <v>20548.327881660371</v>
      </c>
      <c r="P33">
        <f t="shared" ca="1" si="32"/>
        <v>27901.206594380656</v>
      </c>
      <c r="Q33">
        <f ca="1">_xlfn.XLOOKUP(C33,'Surrender predictive model'!$E$8:$E$29,'Surrender predictive model'!$P$8:$P$29,,-1)+'Surrender predictive model'!$B$15+'Surrender predictive model'!$B$14+'Surrender predictive model'!$B$38*K33</f>
        <v>-5.2251460452143688</v>
      </c>
      <c r="R33">
        <f ca="1">+'Surrender predictive model'!$B$15*(MAX(1,MIN(2,P32/O32))-1)+'Surrender predictive model'!$B$14*(MAX(0.5,MIN(1,P32/O32))-1)+'Surrender predictive model'!$B$38*K33*(MAX(0.5,MIN(1,P32/O32))-1)</f>
        <v>-0.41407486430716678</v>
      </c>
      <c r="S33" s="43">
        <f t="shared" ca="1" si="12"/>
        <v>2.9678709948333104E-4</v>
      </c>
      <c r="T33">
        <f t="shared" ca="1" si="2"/>
        <v>0</v>
      </c>
      <c r="U33">
        <f t="shared" ca="1" si="33"/>
        <v>0</v>
      </c>
      <c r="V33">
        <f t="shared" ca="1" si="3"/>
        <v>0</v>
      </c>
      <c r="W33" s="41">
        <f t="shared" ca="1" si="4"/>
        <v>7.1428571428571397E-2</v>
      </c>
      <c r="X33">
        <f t="shared" ca="1" si="13"/>
        <v>0.9972158609835009</v>
      </c>
      <c r="Y33">
        <f t="shared" ca="1" si="14"/>
        <v>0.9972158609835009</v>
      </c>
      <c r="Z33">
        <f t="shared" ca="1" si="5"/>
        <v>0.99805140702470041</v>
      </c>
      <c r="AA33">
        <f t="shared" ca="1" si="34"/>
        <v>3.75086966460857E-2</v>
      </c>
      <c r="AB33">
        <f t="shared" ca="1" si="35"/>
        <v>20548.327881660371</v>
      </c>
      <c r="AC33">
        <f t="shared" ca="1" si="15"/>
        <v>33.926071315581083</v>
      </c>
      <c r="AD33">
        <f t="shared" ca="1" si="16"/>
        <v>5.5728118569176344</v>
      </c>
      <c r="AE33">
        <f t="shared" ca="1" si="17"/>
        <v>17.189495337576069</v>
      </c>
      <c r="AF33">
        <f t="shared" ca="1" si="18"/>
        <v>0</v>
      </c>
      <c r="AG33">
        <f t="shared" ca="1" si="19"/>
        <v>0.52102286907212436</v>
      </c>
      <c r="AH33">
        <f t="shared" ca="1" si="6"/>
        <v>0</v>
      </c>
      <c r="AI33">
        <f t="shared" ca="1" si="36"/>
        <v>20491.118480281235</v>
      </c>
      <c r="AJ33">
        <f t="shared" ca="1" si="20"/>
        <v>4.2689830167252572</v>
      </c>
      <c r="AK33">
        <f t="shared" ca="1" si="7"/>
        <v>0</v>
      </c>
      <c r="AL33">
        <f t="shared" ca="1" si="8"/>
        <v>0</v>
      </c>
      <c r="AM33">
        <f t="shared" si="9"/>
        <v>0</v>
      </c>
      <c r="AN33" s="45">
        <f t="shared" ca="1" si="21"/>
        <v>-60.957361526800042</v>
      </c>
      <c r="AO33">
        <f t="shared" ca="1" si="37"/>
        <v>0</v>
      </c>
      <c r="AP33">
        <f t="shared" ca="1" si="38"/>
        <v>2.0246944429799845</v>
      </c>
      <c r="AR33">
        <v>23</v>
      </c>
      <c r="AS33">
        <v>0</v>
      </c>
      <c r="AT33">
        <v>99697702.606445149</v>
      </c>
      <c r="AU33">
        <v>50726.17318216493</v>
      </c>
      <c r="AV33">
        <v>27344.080323067086</v>
      </c>
      <c r="AW33">
        <v>144608.87450082679</v>
      </c>
      <c r="AX33">
        <v>20735.288486560286</v>
      </c>
      <c r="AY33">
        <v>0</v>
      </c>
      <c r="AZ33">
        <v>-243414.41649261865</v>
      </c>
      <c r="BA33">
        <v>4147.1782198498695</v>
      </c>
      <c r="BC33">
        <f t="shared" si="22"/>
        <v>0</v>
      </c>
      <c r="BD33">
        <f t="shared" ca="1" si="23"/>
        <v>99718250.934326813</v>
      </c>
      <c r="BE33">
        <f t="shared" ca="1" si="24"/>
        <v>50760.099253480512</v>
      </c>
      <c r="BF33">
        <f t="shared" ca="1" si="25"/>
        <v>27349.653134924003</v>
      </c>
      <c r="BG33">
        <f t="shared" ca="1" si="26"/>
        <v>144626.06399616436</v>
      </c>
      <c r="BH33">
        <f t="shared" ca="1" si="27"/>
        <v>20739.557469577012</v>
      </c>
      <c r="BI33">
        <f t="shared" ca="1" si="28"/>
        <v>0</v>
      </c>
      <c r="BJ33">
        <f t="shared" ca="1" si="29"/>
        <v>-243475.37385414544</v>
      </c>
      <c r="BK33">
        <f t="shared" ca="1" si="30"/>
        <v>4149.2029142928495</v>
      </c>
    </row>
    <row r="34" spans="2:63" x14ac:dyDescent="0.35">
      <c r="B34">
        <f t="shared" si="31"/>
        <v>24</v>
      </c>
      <c r="C34">
        <f t="shared" si="10"/>
        <v>2</v>
      </c>
      <c r="D34">
        <f t="shared" si="40"/>
        <v>12</v>
      </c>
      <c r="E34">
        <f t="shared" ca="1" si="0"/>
        <v>78</v>
      </c>
      <c r="F34" cm="1">
        <f t="array" aca="1" ref="F34" ca="1">_xlfn.XLOOKUP(E34,Mortality!$I$9:$I$130,IF($E$4="Female",Mortality!$J$9:$J$130,Mortality!$K$9:$K$130),,-1)</f>
        <v>2.4617039999999986E-2</v>
      </c>
      <c r="G34" cm="1">
        <f t="array" aca="1" ref="G34" ca="1">_xlfn.XLOOKUP(E34,Mortality!$N$9:$N$130,IF($E$4="Female",Mortality!$O$9:$O$130,Mortality!$P$9:$P$130),,-1)</f>
        <v>1.4999999999999999E-2</v>
      </c>
      <c r="H34">
        <f t="shared" ca="1" si="11"/>
        <v>1.650197537254261E-3</v>
      </c>
      <c r="I34" cm="1">
        <f t="array" ref="I34">INDEX('Product features '!$C$12:$C$22,MIN(11,C34))</f>
        <v>0.09</v>
      </c>
      <c r="J34" s="3">
        <f ca="1">IF(C34=1,0,IF($C$4="Q",MAX('Product features '!$C$8,_xlfn.XLOOKUP(E34,'Non-systematic PWDs'!$D$17:$D$64,'Non-systematic PWDs'!$F$17:$F$64,0,-1)),'Product features '!$C$8))</f>
        <v>0.05</v>
      </c>
      <c r="K34">
        <f t="shared" ca="1" si="1"/>
        <v>0</v>
      </c>
      <c r="L34">
        <f ca="1">(1-K34)*(1-(1-J34*_xlfn.XLOOKUP(C34,'Non-systematic PWDs'!$D$9:$D$12,'Non-systematic PWDs'!$E$9:$E$12,,-1))^(1/12))</f>
        <v>8.3717735912058888E-4</v>
      </c>
      <c r="M34" cm="1">
        <f t="array" ref="M34">IF(C34=11,_xlfn.SWITCH(D34,1,0.4,2,0.3,3,0.2,0.1/9),1/12)</f>
        <v>8.3333333333333329E-2</v>
      </c>
      <c r="O34">
        <f t="shared" ca="1" si="39"/>
        <v>20491.118480281228</v>
      </c>
      <c r="P34">
        <f t="shared" ca="1" si="32"/>
        <v>27823.52575649384</v>
      </c>
      <c r="Q34">
        <f ca="1">_xlfn.XLOOKUP(C34,'Surrender predictive model'!$E$8:$E$29,'Surrender predictive model'!$P$8:$P$29,,-1)+'Surrender predictive model'!$B$15+'Surrender predictive model'!$B$14+'Surrender predictive model'!$B$38*K34</f>
        <v>-5.2251460452143688</v>
      </c>
      <c r="R34">
        <f ca="1">+'Surrender predictive model'!$B$15*(MAX(1,MIN(2,P33/O33))-1)+'Surrender predictive model'!$B$14*(MAX(0.5,MIN(1,P33/O33))-1)+'Surrender predictive model'!$B$38*K34*(MAX(0.5,MIN(1,P33/O33))-1)</f>
        <v>-0.41407486430716678</v>
      </c>
      <c r="S34" s="43">
        <f t="shared" ca="1" si="12"/>
        <v>2.9678709948333104E-4</v>
      </c>
      <c r="T34">
        <f t="shared" ca="1" si="2"/>
        <v>5.0000000000000001E-3</v>
      </c>
      <c r="U34">
        <f t="shared" ca="1" si="33"/>
        <v>0</v>
      </c>
      <c r="V34">
        <f t="shared" ca="1" si="3"/>
        <v>0</v>
      </c>
      <c r="W34" s="41">
        <f t="shared" ca="1" si="4"/>
        <v>7.1428571428571397E-2</v>
      </c>
      <c r="X34">
        <f t="shared" ca="1" si="13"/>
        <v>0.99044767790964838</v>
      </c>
      <c r="Y34">
        <f t="shared" ca="1" si="14"/>
        <v>0.99721795732292517</v>
      </c>
      <c r="Z34">
        <f t="shared" ca="1" si="5"/>
        <v>0.99805350512060309</v>
      </c>
      <c r="AA34">
        <f t="shared" ca="1" si="34"/>
        <v>3.7435607463288494E-2</v>
      </c>
      <c r="AB34">
        <f t="shared" ca="1" si="35"/>
        <v>20491.118480281228</v>
      </c>
      <c r="AC34">
        <f t="shared" ca="1" si="15"/>
        <v>33.740193214590391</v>
      </c>
      <c r="AD34">
        <f t="shared" ca="1" si="16"/>
        <v>5.5493275499297541</v>
      </c>
      <c r="AE34">
        <f t="shared" ca="1" si="17"/>
        <v>17.11705733036553</v>
      </c>
      <c r="AF34">
        <f t="shared" ca="1" si="18"/>
        <v>138.81235838628854</v>
      </c>
      <c r="AG34">
        <f t="shared" ca="1" si="19"/>
        <v>0.51882723402842423</v>
      </c>
      <c r="AH34">
        <f t="shared" ca="1" si="6"/>
        <v>0</v>
      </c>
      <c r="AI34">
        <f t="shared" ca="1" si="36"/>
        <v>20295.380716566033</v>
      </c>
      <c r="AJ34">
        <f t="shared" ca="1" si="20"/>
        <v>4.228204315951257</v>
      </c>
      <c r="AK34">
        <f t="shared" ca="1" si="7"/>
        <v>0</v>
      </c>
      <c r="AL34">
        <f t="shared" ca="1" si="8"/>
        <v>0</v>
      </c>
      <c r="AM34">
        <f t="shared" si="9"/>
        <v>0</v>
      </c>
      <c r="AN34" s="45">
        <f t="shared" ca="1" si="21"/>
        <v>-60.634782410836934</v>
      </c>
      <c r="AO34">
        <f t="shared" ca="1" si="37"/>
        <v>0</v>
      </c>
      <c r="AP34">
        <f t="shared" ca="1" si="38"/>
        <v>7.0084965359316955</v>
      </c>
      <c r="AR34">
        <v>24</v>
      </c>
      <c r="AS34">
        <v>0</v>
      </c>
      <c r="AT34">
        <v>99529384.735489532</v>
      </c>
      <c r="AU34">
        <v>50505.378649748811</v>
      </c>
      <c r="AV34">
        <v>27289.392111716137</v>
      </c>
      <c r="AW34">
        <v>144398.64035723082</v>
      </c>
      <c r="AX34">
        <v>20532.594151355184</v>
      </c>
      <c r="AY34">
        <v>0</v>
      </c>
      <c r="AZ34">
        <v>-242726.00527005119</v>
      </c>
      <c r="BA34">
        <v>25830.883262175925</v>
      </c>
      <c r="BC34">
        <f t="shared" si="22"/>
        <v>0</v>
      </c>
      <c r="BD34">
        <f t="shared" ca="1" si="23"/>
        <v>99549875.853969812</v>
      </c>
      <c r="BE34">
        <f t="shared" ca="1" si="24"/>
        <v>50539.118842963398</v>
      </c>
      <c r="BF34">
        <f t="shared" ca="1" si="25"/>
        <v>27294.941439266066</v>
      </c>
      <c r="BG34">
        <f t="shared" ca="1" si="26"/>
        <v>144415.75741456117</v>
      </c>
      <c r="BH34">
        <f t="shared" ca="1" si="27"/>
        <v>20536.822355671135</v>
      </c>
      <c r="BI34">
        <f t="shared" ca="1" si="28"/>
        <v>0</v>
      </c>
      <c r="BJ34">
        <f t="shared" ca="1" si="29"/>
        <v>-242786.64005246203</v>
      </c>
      <c r="BK34">
        <f t="shared" ca="1" si="30"/>
        <v>25837.891758711856</v>
      </c>
    </row>
    <row r="35" spans="2:63" x14ac:dyDescent="0.35">
      <c r="B35">
        <f t="shared" si="31"/>
        <v>25</v>
      </c>
      <c r="C35">
        <f t="shared" si="10"/>
        <v>3</v>
      </c>
      <c r="D35">
        <f t="shared" si="40"/>
        <v>1</v>
      </c>
      <c r="E35">
        <f t="shared" ca="1" si="0"/>
        <v>79</v>
      </c>
      <c r="F35" cm="1">
        <f t="array" aca="1" ref="F35" ca="1">_xlfn.XLOOKUP(E35,Mortality!$I$9:$I$130,IF($E$4="Female",Mortality!$J$9:$J$130,Mortality!$K$9:$K$130),,-1)</f>
        <v>2.8038826666666648E-2</v>
      </c>
      <c r="G35" cm="1">
        <f t="array" aca="1" ref="G35" ca="1">_xlfn.XLOOKUP(E35,Mortality!$N$9:$N$130,IF($E$4="Female",Mortality!$O$9:$O$130,Mortality!$P$9:$P$130),,-1)</f>
        <v>1.4999999999999999E-2</v>
      </c>
      <c r="H35">
        <f t="shared" ca="1" si="11"/>
        <v>1.8795752712708058E-3</v>
      </c>
      <c r="I35" cm="1">
        <f t="array" ref="I35">INDEX('Product features '!$C$12:$C$22,MIN(11,C35))</f>
        <v>0.08</v>
      </c>
      <c r="J35" s="3">
        <f ca="1">IF(C35=1,0,IF($C$4="Q",MAX('Product features '!$C$8,_xlfn.XLOOKUP(E35,'Non-systematic PWDs'!$D$17:$D$64,'Non-systematic PWDs'!$F$17:$F$64,0,-1)),'Product features '!$C$8))</f>
        <v>0.05</v>
      </c>
      <c r="K35">
        <f t="shared" ca="1" si="1"/>
        <v>0</v>
      </c>
      <c r="L35">
        <f ca="1">(1-K35)*(1-(1-J35*_xlfn.XLOOKUP(C35,'Non-systematic PWDs'!$D$9:$D$12,'Non-systematic PWDs'!$E$9:$E$12,,-1))^(1/12))</f>
        <v>1.2586770182638762E-3</v>
      </c>
      <c r="M35" cm="1">
        <f t="array" ref="M35">IF(C35=11,_xlfn.SWITCH(D35,1,0.4,2,0.3,3,0.2,0.1/9),1/12)</f>
        <v>8.3333333333333329E-2</v>
      </c>
      <c r="O35">
        <f t="shared" ca="1" si="39"/>
        <v>20295.380716566022</v>
      </c>
      <c r="P35">
        <f t="shared" ca="1" si="32"/>
        <v>29727.985200442054</v>
      </c>
      <c r="Q35">
        <f ca="1">_xlfn.XLOOKUP(C35,'Surrender predictive model'!$E$8:$E$29,'Surrender predictive model'!$P$8:$P$29,,-1)+'Surrender predictive model'!$B$15+'Surrender predictive model'!$B$14+'Surrender predictive model'!$B$38*K35</f>
        <v>-4.6996029857540762</v>
      </c>
      <c r="R35">
        <f ca="1">+'Surrender predictive model'!$B$15*(MAX(1,MIN(2,P34/O34))-1)+'Surrender predictive model'!$B$14*(MAX(0.5,MIN(1,P34/O34))-1)+'Surrender predictive model'!$B$38*K35*(MAX(0.5,MIN(1,P34/O34))-1)</f>
        <v>-0.41407486430716656</v>
      </c>
      <c r="S35" s="43">
        <f t="shared" ca="1" si="12"/>
        <v>5.0254704430541253E-4</v>
      </c>
      <c r="T35">
        <f t="shared" ca="1" si="2"/>
        <v>0</v>
      </c>
      <c r="U35">
        <f t="shared" ca="1" si="33"/>
        <v>3.78E-2</v>
      </c>
      <c r="V35">
        <f t="shared" ca="1" si="3"/>
        <v>0</v>
      </c>
      <c r="W35" s="41">
        <f t="shared" ca="1" si="4"/>
        <v>6.6666666666666652E-2</v>
      </c>
      <c r="X35">
        <f t="shared" ca="1" si="13"/>
        <v>0.99636314237485546</v>
      </c>
      <c r="Y35">
        <f t="shared" ca="1" si="14"/>
        <v>0.99636314237485546</v>
      </c>
      <c r="Z35">
        <f t="shared" ca="1" si="5"/>
        <v>0.99761882225942089</v>
      </c>
      <c r="AA35">
        <f t="shared" ca="1" si="34"/>
        <v>3.7362739245054087E-2</v>
      </c>
      <c r="AB35">
        <f t="shared" ca="1" si="35"/>
        <v>21062.546107652219</v>
      </c>
      <c r="AC35">
        <f t="shared" ca="1" si="15"/>
        <v>39.545780201360913</v>
      </c>
      <c r="AD35">
        <f t="shared" ca="1" si="16"/>
        <v>9.7698775351273675</v>
      </c>
      <c r="AE35">
        <f t="shared" ca="1" si="17"/>
        <v>26.482240679360391</v>
      </c>
      <c r="AF35">
        <f t="shared" ca="1" si="18"/>
        <v>0</v>
      </c>
      <c r="AG35">
        <f t="shared" ca="1" si="19"/>
        <v>0.80358300072476185</v>
      </c>
      <c r="AH35">
        <f t="shared" ca="1" si="6"/>
        <v>767.16539108619691</v>
      </c>
      <c r="AI35">
        <f t="shared" ca="1" si="36"/>
        <v>20985.944626235658</v>
      </c>
      <c r="AJ35">
        <f t="shared" ca="1" si="20"/>
        <v>4.3720717971324286</v>
      </c>
      <c r="AK35">
        <f t="shared" ca="1" si="7"/>
        <v>0</v>
      </c>
      <c r="AL35">
        <f t="shared" ca="1" si="8"/>
        <v>0</v>
      </c>
      <c r="AM35">
        <f t="shared" si="9"/>
        <v>0</v>
      </c>
      <c r="AN35" s="45">
        <f t="shared" ca="1" si="21"/>
        <v>-80.169970212981099</v>
      </c>
      <c r="AO35">
        <f t="shared" ca="1" si="37"/>
        <v>95.895673885774457</v>
      </c>
      <c r="AP35">
        <f t="shared" ca="1" si="38"/>
        <v>98.569492217163329</v>
      </c>
      <c r="AR35">
        <v>25</v>
      </c>
      <c r="AS35">
        <v>0</v>
      </c>
      <c r="AT35">
        <v>98556451.926504865</v>
      </c>
      <c r="AU35">
        <v>57599.884775325889</v>
      </c>
      <c r="AV35">
        <v>47100.615281985913</v>
      </c>
      <c r="AW35">
        <v>195151.34720766335</v>
      </c>
      <c r="AX35">
        <v>21060.145823237628</v>
      </c>
      <c r="AY35">
        <v>0</v>
      </c>
      <c r="AZ35">
        <v>-320911.99308821245</v>
      </c>
      <c r="BA35">
        <v>353593.80429966858</v>
      </c>
      <c r="BC35">
        <f t="shared" si="22"/>
        <v>0</v>
      </c>
      <c r="BD35">
        <f t="shared" ca="1" si="23"/>
        <v>98576747.307221428</v>
      </c>
      <c r="BE35">
        <f t="shared" ca="1" si="24"/>
        <v>57639.430555527251</v>
      </c>
      <c r="BF35">
        <f t="shared" ca="1" si="25"/>
        <v>47110.385159521044</v>
      </c>
      <c r="BG35">
        <f t="shared" ca="1" si="26"/>
        <v>195177.8294483427</v>
      </c>
      <c r="BH35">
        <f t="shared" ca="1" si="27"/>
        <v>21064.517895034762</v>
      </c>
      <c r="BI35">
        <f t="shared" ca="1" si="28"/>
        <v>0</v>
      </c>
      <c r="BJ35">
        <f t="shared" ca="1" si="29"/>
        <v>-320992.16305842542</v>
      </c>
      <c r="BK35">
        <f t="shared" ca="1" si="30"/>
        <v>353692.37379188574</v>
      </c>
    </row>
    <row r="36" spans="2:63" x14ac:dyDescent="0.35">
      <c r="B36">
        <f t="shared" si="31"/>
        <v>26</v>
      </c>
      <c r="C36">
        <f t="shared" si="10"/>
        <v>3</v>
      </c>
      <c r="D36">
        <f t="shared" si="40"/>
        <v>2</v>
      </c>
      <c r="E36">
        <f t="shared" ca="1" si="0"/>
        <v>79</v>
      </c>
      <c r="F36" cm="1">
        <f t="array" aca="1" ref="F36" ca="1">_xlfn.XLOOKUP(E36,Mortality!$I$9:$I$130,IF($E$4="Female",Mortality!$J$9:$J$130,Mortality!$K$9:$K$130),,-1)</f>
        <v>2.8038826666666648E-2</v>
      </c>
      <c r="G36" cm="1">
        <f t="array" aca="1" ref="G36" ca="1">_xlfn.XLOOKUP(E36,Mortality!$N$9:$N$130,IF($E$4="Female",Mortality!$O$9:$O$130,Mortality!$P$9:$P$130),,-1)</f>
        <v>1.4999999999999999E-2</v>
      </c>
      <c r="H36">
        <f t="shared" ca="1" si="11"/>
        <v>1.8771848674264957E-3</v>
      </c>
      <c r="I36" cm="1">
        <f t="array" ref="I36">INDEX('Product features '!$C$12:$C$22,MIN(11,C36))</f>
        <v>0.08</v>
      </c>
      <c r="J36" s="3">
        <f ca="1">IF(C36=1,0,IF($C$4="Q",MAX('Product features '!$C$8,_xlfn.XLOOKUP(E36,'Non-systematic PWDs'!$D$17:$D$64,'Non-systematic PWDs'!$F$17:$F$64,0,-1)),'Product features '!$C$8))</f>
        <v>0.05</v>
      </c>
      <c r="K36">
        <f t="shared" ca="1" si="1"/>
        <v>0</v>
      </c>
      <c r="L36">
        <f ca="1">(1-K36)*(1-(1-J36*_xlfn.XLOOKUP(C36,'Non-systematic PWDs'!$D$9:$D$12,'Non-systematic PWDs'!$E$9:$E$12,,-1))^(1/12))</f>
        <v>1.2586770182638762E-3</v>
      </c>
      <c r="M36" cm="1">
        <f t="array" ref="M36">IF(C36=11,_xlfn.SWITCH(D36,1,0.4,2,0.3,3,0.2,0.1/9),1/12)</f>
        <v>8.3333333333333329E-2</v>
      </c>
      <c r="O36">
        <f t="shared" ca="1" si="39"/>
        <v>20985.944626235643</v>
      </c>
      <c r="P36">
        <f t="shared" ca="1" si="32"/>
        <v>29619.868750785641</v>
      </c>
      <c r="Q36">
        <f ca="1">_xlfn.XLOOKUP(C36,'Surrender predictive model'!$E$8:$E$29,'Surrender predictive model'!$P$8:$P$29,,-1)+'Surrender predictive model'!$B$15+'Surrender predictive model'!$B$14+'Surrender predictive model'!$B$38*K36</f>
        <v>-4.6996029857540762</v>
      </c>
      <c r="R36">
        <f ca="1">+'Surrender predictive model'!$B$15*(MAX(1,MIN(2,P35/O35))-1)+'Surrender predictive model'!$B$14*(MAX(0.5,MIN(1,P35/O35))-1)+'Surrender predictive model'!$B$38*K36*(MAX(0.5,MIN(1,P35/O35))-1)</f>
        <v>-0.53781433635887321</v>
      </c>
      <c r="S36" s="43">
        <f t="shared" ca="1" si="12"/>
        <v>4.439125005718525E-4</v>
      </c>
      <c r="T36">
        <f t="shared" ca="1" si="2"/>
        <v>0</v>
      </c>
      <c r="U36">
        <f t="shared" ca="1" si="33"/>
        <v>0</v>
      </c>
      <c r="V36">
        <f t="shared" ca="1" si="3"/>
        <v>0</v>
      </c>
      <c r="W36" s="41">
        <f t="shared" ca="1" si="4"/>
        <v>6.6666666666666652E-2</v>
      </c>
      <c r="X36">
        <f t="shared" ca="1" si="13"/>
        <v>0.99642397938261773</v>
      </c>
      <c r="Y36">
        <f t="shared" ca="1" si="14"/>
        <v>0.99642397938261773</v>
      </c>
      <c r="Z36">
        <f t="shared" ca="1" si="5"/>
        <v>0.99767973593783021</v>
      </c>
      <c r="AA36">
        <f t="shared" ca="1" si="34"/>
        <v>3.7273771922036701E-2</v>
      </c>
      <c r="AB36">
        <f t="shared" ca="1" si="35"/>
        <v>20985.944626235643</v>
      </c>
      <c r="AC36">
        <f t="shared" ca="1" si="15"/>
        <v>39.353188418625088</v>
      </c>
      <c r="AD36">
        <f t="shared" ca="1" si="16"/>
        <v>8.5988866964983472</v>
      </c>
      <c r="AE36">
        <f t="shared" ca="1" si="17"/>
        <v>26.38682780659645</v>
      </c>
      <c r="AF36">
        <f t="shared" ca="1" si="18"/>
        <v>0</v>
      </c>
      <c r="AG36">
        <f t="shared" ca="1" si="19"/>
        <v>0.70726773694142242</v>
      </c>
      <c r="AH36">
        <f t="shared" ca="1" si="6"/>
        <v>0</v>
      </c>
      <c r="AI36">
        <f t="shared" ca="1" si="36"/>
        <v>20910.898455576997</v>
      </c>
      <c r="AJ36">
        <f t="shared" ca="1" si="20"/>
        <v>4.3564371782452076</v>
      </c>
      <c r="AK36">
        <f t="shared" ca="1" si="7"/>
        <v>0</v>
      </c>
      <c r="AL36">
        <f t="shared" ca="1" si="8"/>
        <v>0</v>
      </c>
      <c r="AM36">
        <f t="shared" si="9"/>
        <v>0</v>
      </c>
      <c r="AN36" s="45">
        <f t="shared" ca="1" si="21"/>
        <v>-78.695340099965094</v>
      </c>
      <c r="AO36">
        <f t="shared" ca="1" si="37"/>
        <v>0</v>
      </c>
      <c r="AP36">
        <f t="shared" ca="1" si="38"/>
        <v>2.3916479048620407</v>
      </c>
      <c r="AR36">
        <v>26</v>
      </c>
      <c r="AS36">
        <v>0</v>
      </c>
      <c r="AT36">
        <v>101088699.9515405</v>
      </c>
      <c r="AU36">
        <v>57362.086165414359</v>
      </c>
      <c r="AV36">
        <v>41696.098748819852</v>
      </c>
      <c r="AW36">
        <v>194868.82722772335</v>
      </c>
      <c r="AX36">
        <v>21009.949080820486</v>
      </c>
      <c r="AY36">
        <v>0</v>
      </c>
      <c r="AZ36">
        <v>-314936.96122277708</v>
      </c>
      <c r="BA36">
        <v>5204.1700059239574</v>
      </c>
      <c r="BC36">
        <f t="shared" si="22"/>
        <v>0</v>
      </c>
      <c r="BD36">
        <f t="shared" ca="1" si="23"/>
        <v>101109685.89616674</v>
      </c>
      <c r="BE36">
        <f t="shared" ca="1" si="24"/>
        <v>57401.439353832982</v>
      </c>
      <c r="BF36">
        <f t="shared" ca="1" si="25"/>
        <v>41704.69763551635</v>
      </c>
      <c r="BG36">
        <f t="shared" ca="1" si="26"/>
        <v>194895.21405552994</v>
      </c>
      <c r="BH36">
        <f t="shared" ca="1" si="27"/>
        <v>21014.305517998731</v>
      </c>
      <c r="BI36">
        <f t="shared" ca="1" si="28"/>
        <v>0</v>
      </c>
      <c r="BJ36">
        <f t="shared" ca="1" si="29"/>
        <v>-315015.65656287706</v>
      </c>
      <c r="BK36">
        <f t="shared" ca="1" si="30"/>
        <v>5206.5616538288195</v>
      </c>
    </row>
    <row r="37" spans="2:63" x14ac:dyDescent="0.35">
      <c r="B37">
        <f t="shared" si="31"/>
        <v>27</v>
      </c>
      <c r="C37">
        <f t="shared" si="10"/>
        <v>3</v>
      </c>
      <c r="D37">
        <f t="shared" si="40"/>
        <v>3</v>
      </c>
      <c r="E37">
        <f t="shared" ca="1" si="0"/>
        <v>79</v>
      </c>
      <c r="F37" cm="1">
        <f t="array" aca="1" ref="F37" ca="1">_xlfn.XLOOKUP(E37,Mortality!$I$9:$I$130,IF($E$4="Female",Mortality!$J$9:$J$130,Mortality!$K$9:$K$130),,-1)</f>
        <v>2.8038826666666648E-2</v>
      </c>
      <c r="G37" cm="1">
        <f t="array" aca="1" ref="G37" ca="1">_xlfn.XLOOKUP(E37,Mortality!$N$9:$N$130,IF($E$4="Female",Mortality!$O$9:$O$130,Mortality!$P$9:$P$130),,-1)</f>
        <v>1.4999999999999999E-2</v>
      </c>
      <c r="H37">
        <f t="shared" ca="1" si="11"/>
        <v>1.8747975351807167E-3</v>
      </c>
      <c r="I37" cm="1">
        <f t="array" ref="I37">INDEX('Product features '!$C$12:$C$22,MIN(11,C37))</f>
        <v>0.08</v>
      </c>
      <c r="J37" s="3">
        <f ca="1">IF(C37=1,0,IF($C$4="Q",MAX('Product features '!$C$8,_xlfn.XLOOKUP(E37,'Non-systematic PWDs'!$D$17:$D$64,'Non-systematic PWDs'!$F$17:$F$64,0,-1)),'Product features '!$C$8))</f>
        <v>0.05</v>
      </c>
      <c r="K37">
        <f t="shared" ca="1" si="1"/>
        <v>0</v>
      </c>
      <c r="L37">
        <f ca="1">(1-K37)*(1-(1-J37*_xlfn.XLOOKUP(C37,'Non-systematic PWDs'!$D$9:$D$12,'Non-systematic PWDs'!$E$9:$E$12,,-1))^(1/12))</f>
        <v>1.2586770182638762E-3</v>
      </c>
      <c r="M37" cm="1">
        <f t="array" ref="M37">IF(C37=11,_xlfn.SWITCH(D37,1,0.4,2,0.3,3,0.2,0.1/9),1/12)</f>
        <v>8.3333333333333329E-2</v>
      </c>
      <c r="O37">
        <f t="shared" ca="1" si="39"/>
        <v>20910.898455576982</v>
      </c>
      <c r="P37">
        <f t="shared" ca="1" si="32"/>
        <v>29513.947489448674</v>
      </c>
      <c r="Q37">
        <f ca="1">_xlfn.XLOOKUP(C37,'Surrender predictive model'!$E$8:$E$29,'Surrender predictive model'!$P$8:$P$29,,-1)+'Surrender predictive model'!$B$15+'Surrender predictive model'!$B$14+'Surrender predictive model'!$B$38*K37</f>
        <v>-4.6996029857540762</v>
      </c>
      <c r="R37">
        <f ca="1">+'Surrender predictive model'!$B$15*(MAX(1,MIN(2,P36/O36))-1)+'Surrender predictive model'!$B$14*(MAX(0.5,MIN(1,P36/O36))-1)+'Surrender predictive model'!$B$38*K37*(MAX(0.5,MIN(1,P36/O36))-1)</f>
        <v>-0.47607750153253142</v>
      </c>
      <c r="S37" s="43">
        <f t="shared" ca="1" si="12"/>
        <v>4.7225547986673444E-4</v>
      </c>
      <c r="T37">
        <f t="shared" ca="1" si="2"/>
        <v>0</v>
      </c>
      <c r="U37">
        <f t="shared" ca="1" si="33"/>
        <v>0</v>
      </c>
      <c r="V37">
        <f t="shared" ca="1" si="3"/>
        <v>0</v>
      </c>
      <c r="W37" s="41">
        <f t="shared" ca="1" si="4"/>
        <v>6.6666666666666652E-2</v>
      </c>
      <c r="X37">
        <f t="shared" ca="1" si="13"/>
        <v>0.99639810841737719</v>
      </c>
      <c r="Y37">
        <f t="shared" ca="1" si="14"/>
        <v>0.99639810841737719</v>
      </c>
      <c r="Z37">
        <f t="shared" ca="1" si="5"/>
        <v>0.99765383236836214</v>
      </c>
      <c r="AA37">
        <f t="shared" ca="1" si="34"/>
        <v>3.7187286928584487E-2</v>
      </c>
      <c r="AB37">
        <f t="shared" ca="1" si="35"/>
        <v>20910.898455576982</v>
      </c>
      <c r="AC37">
        <f t="shared" ca="1" si="15"/>
        <v>39.161966900835814</v>
      </c>
      <c r="AD37">
        <f t="shared" ca="1" si="16"/>
        <v>9.1150509251202489</v>
      </c>
      <c r="AE37">
        <f t="shared" ca="1" si="17"/>
        <v>26.292048502902059</v>
      </c>
      <c r="AF37">
        <f t="shared" ca="1" si="18"/>
        <v>0</v>
      </c>
      <c r="AG37">
        <f t="shared" ca="1" si="19"/>
        <v>0.74972280336486896</v>
      </c>
      <c r="AH37">
        <f t="shared" ca="1" si="6"/>
        <v>0</v>
      </c>
      <c r="AI37">
        <f t="shared" ca="1" si="36"/>
        <v>20835.579666444773</v>
      </c>
      <c r="AJ37">
        <f t="shared" ca="1" si="20"/>
        <v>4.3407457638426612</v>
      </c>
      <c r="AK37">
        <f t="shared" ca="1" si="7"/>
        <v>0</v>
      </c>
      <c r="AL37">
        <f t="shared" ca="1" si="8"/>
        <v>0</v>
      </c>
      <c r="AM37">
        <f t="shared" si="9"/>
        <v>0</v>
      </c>
      <c r="AN37" s="45">
        <f t="shared" ca="1" si="21"/>
        <v>-78.90981209270079</v>
      </c>
      <c r="AO37">
        <f t="shared" ca="1" si="37"/>
        <v>0</v>
      </c>
      <c r="AP37">
        <f t="shared" ca="1" si="38"/>
        <v>2.428455725100477</v>
      </c>
      <c r="AR37">
        <v>27</v>
      </c>
      <c r="AS37">
        <v>0</v>
      </c>
      <c r="AT37">
        <v>100847755.58793835</v>
      </c>
      <c r="AU37">
        <v>57126.209178150559</v>
      </c>
      <c r="AV37">
        <v>43607.736204581139</v>
      </c>
      <c r="AW37">
        <v>194590.56835336387</v>
      </c>
      <c r="AX37">
        <v>20959.420164678588</v>
      </c>
      <c r="AY37">
        <v>0</v>
      </c>
      <c r="AZ37">
        <v>-316283.93390077446</v>
      </c>
      <c r="BA37">
        <v>5318.0095576433459</v>
      </c>
      <c r="BC37">
        <f t="shared" si="22"/>
        <v>0</v>
      </c>
      <c r="BD37">
        <f t="shared" ca="1" si="23"/>
        <v>100868666.48639393</v>
      </c>
      <c r="BE37">
        <f t="shared" ca="1" si="24"/>
        <v>57165.371145051395</v>
      </c>
      <c r="BF37">
        <f t="shared" ca="1" si="25"/>
        <v>43616.851255506263</v>
      </c>
      <c r="BG37">
        <f t="shared" ca="1" si="26"/>
        <v>194616.86040186675</v>
      </c>
      <c r="BH37">
        <f t="shared" ca="1" si="27"/>
        <v>20963.76091044243</v>
      </c>
      <c r="BI37">
        <f t="shared" ca="1" si="28"/>
        <v>0</v>
      </c>
      <c r="BJ37">
        <f t="shared" ca="1" si="29"/>
        <v>-316362.84371286718</v>
      </c>
      <c r="BK37">
        <f t="shared" ca="1" si="30"/>
        <v>5320.4380133684463</v>
      </c>
    </row>
    <row r="38" spans="2:63" x14ac:dyDescent="0.35">
      <c r="B38">
        <f t="shared" si="31"/>
        <v>28</v>
      </c>
      <c r="C38">
        <f t="shared" si="10"/>
        <v>3</v>
      </c>
      <c r="D38">
        <f t="shared" si="40"/>
        <v>4</v>
      </c>
      <c r="E38">
        <f t="shared" ca="1" si="0"/>
        <v>79</v>
      </c>
      <c r="F38" cm="1">
        <f t="array" aca="1" ref="F38" ca="1">_xlfn.XLOOKUP(E38,Mortality!$I$9:$I$130,IF($E$4="Female",Mortality!$J$9:$J$130,Mortality!$K$9:$K$130),,-1)</f>
        <v>2.8038826666666648E-2</v>
      </c>
      <c r="G38" cm="1">
        <f t="array" aca="1" ref="G38" ca="1">_xlfn.XLOOKUP(E38,Mortality!$N$9:$N$130,IF($E$4="Female",Mortality!$O$9:$O$130,Mortality!$P$9:$P$130),,-1)</f>
        <v>1.4999999999999999E-2</v>
      </c>
      <c r="H38">
        <f t="shared" ca="1" si="11"/>
        <v>1.8724132705055796E-3</v>
      </c>
      <c r="I38" cm="1">
        <f t="array" ref="I38">INDEX('Product features '!$C$12:$C$22,MIN(11,C38))</f>
        <v>0.08</v>
      </c>
      <c r="J38" s="3">
        <f ca="1">IF(C38=1,0,IF($C$4="Q",MAX('Product features '!$C$8,_xlfn.XLOOKUP(E38,'Non-systematic PWDs'!$D$17:$D$64,'Non-systematic PWDs'!$F$17:$F$64,0,-1)),'Product features '!$C$8))</f>
        <v>0.05</v>
      </c>
      <c r="K38">
        <f t="shared" ca="1" si="1"/>
        <v>0</v>
      </c>
      <c r="L38">
        <f ca="1">(1-K38)*(1-(1-J38*_xlfn.XLOOKUP(C38,'Non-systematic PWDs'!$D$9:$D$12,'Non-systematic PWDs'!$E$9:$E$12,,-1))^(1/12))</f>
        <v>1.2586770182638762E-3</v>
      </c>
      <c r="M38" cm="1">
        <f t="array" ref="M38">IF(C38=11,_xlfn.SWITCH(D38,1,0.4,2,0.3,3,0.2,0.1/9),1/12)</f>
        <v>8.3333333333333329E-2</v>
      </c>
      <c r="O38">
        <f t="shared" ca="1" si="39"/>
        <v>20835.579666444763</v>
      </c>
      <c r="P38">
        <f t="shared" ca="1" si="32"/>
        <v>29407.641450416457</v>
      </c>
      <c r="Q38">
        <f ca="1">_xlfn.XLOOKUP(C38,'Surrender predictive model'!$E$8:$E$29,'Surrender predictive model'!$P$8:$P$29,,-1)+'Surrender predictive model'!$B$15+'Surrender predictive model'!$B$14+'Surrender predictive model'!$B$38*K38</f>
        <v>-4.6996029857540762</v>
      </c>
      <c r="R38">
        <f ca="1">+'Surrender predictive model'!$B$15*(MAX(1,MIN(2,P37/O37))-1)+'Surrender predictive model'!$B$14*(MAX(0.5,MIN(1,P37/O37))-1)+'Surrender predictive model'!$B$38*K38*(MAX(0.5,MIN(1,P37/O37))-1)</f>
        <v>-0.47607750153253142</v>
      </c>
      <c r="S38" s="43">
        <f t="shared" ca="1" si="12"/>
        <v>4.7225547986673444E-4</v>
      </c>
      <c r="T38">
        <f t="shared" ca="1" si="2"/>
        <v>0</v>
      </c>
      <c r="U38">
        <f t="shared" ca="1" si="33"/>
        <v>0</v>
      </c>
      <c r="V38">
        <f t="shared" ca="1" si="3"/>
        <v>0</v>
      </c>
      <c r="W38" s="41">
        <f t="shared" ca="1" si="4"/>
        <v>6.6666666666666652E-2</v>
      </c>
      <c r="X38">
        <f t="shared" ca="1" si="13"/>
        <v>0.99640048855646846</v>
      </c>
      <c r="Y38">
        <f t="shared" ca="1" si="14"/>
        <v>0.99640048855646846</v>
      </c>
      <c r="Z38">
        <f t="shared" ca="1" si="5"/>
        <v>0.9976562155070553</v>
      </c>
      <c r="AA38">
        <f t="shared" ca="1" si="34"/>
        <v>3.7100039319684211E-2</v>
      </c>
      <c r="AB38">
        <f t="shared" ca="1" si="35"/>
        <v>20835.579666444763</v>
      </c>
      <c r="AC38">
        <f t="shared" ca="1" si="15"/>
        <v>38.971302276013326</v>
      </c>
      <c r="AD38">
        <f t="shared" ca="1" si="16"/>
        <v>9.0822235053038227</v>
      </c>
      <c r="AE38">
        <f t="shared" ca="1" si="17"/>
        <v>26.19735894810648</v>
      </c>
      <c r="AF38">
        <f t="shared" ca="1" si="18"/>
        <v>0</v>
      </c>
      <c r="AG38">
        <f t="shared" ca="1" si="19"/>
        <v>0.74702271255745711</v>
      </c>
      <c r="AH38">
        <f t="shared" ca="1" si="6"/>
        <v>0</v>
      </c>
      <c r="AI38">
        <f t="shared" ca="1" si="36"/>
        <v>20760.581759002791</v>
      </c>
      <c r="AJ38">
        <f t="shared" ca="1" si="20"/>
        <v>4.3251211997922487</v>
      </c>
      <c r="AK38">
        <f t="shared" ca="1" si="7"/>
        <v>0</v>
      </c>
      <c r="AL38">
        <f t="shared" ca="1" si="8"/>
        <v>0</v>
      </c>
      <c r="AM38">
        <f t="shared" si="9"/>
        <v>0</v>
      </c>
      <c r="AN38" s="45">
        <f t="shared" ca="1" si="21"/>
        <v>-78.576005929215881</v>
      </c>
      <c r="AO38">
        <f t="shared" ca="1" si="37"/>
        <v>0</v>
      </c>
      <c r="AP38">
        <f t="shared" ca="1" si="38"/>
        <v>2.446437695948346</v>
      </c>
      <c r="AR38">
        <v>28</v>
      </c>
      <c r="AS38">
        <v>0</v>
      </c>
      <c r="AT38">
        <v>100605216.79045677</v>
      </c>
      <c r="AU38">
        <v>56890.686598340966</v>
      </c>
      <c r="AV38">
        <v>43525.570399617427</v>
      </c>
      <c r="AW38">
        <v>194311.02076008642</v>
      </c>
      <c r="AX38">
        <v>20909.008803207733</v>
      </c>
      <c r="AY38">
        <v>0</v>
      </c>
      <c r="AZ38">
        <v>-315636.28656125232</v>
      </c>
      <c r="BA38">
        <v>5363.3654624290639</v>
      </c>
      <c r="BC38">
        <f t="shared" si="22"/>
        <v>0</v>
      </c>
      <c r="BD38">
        <f t="shared" ca="1" si="23"/>
        <v>100626052.37012322</v>
      </c>
      <c r="BE38">
        <f t="shared" ca="1" si="24"/>
        <v>56929.657900616978</v>
      </c>
      <c r="BF38">
        <f t="shared" ca="1" si="25"/>
        <v>43534.652623122733</v>
      </c>
      <c r="BG38">
        <f t="shared" ca="1" si="26"/>
        <v>194337.21811903454</v>
      </c>
      <c r="BH38">
        <f t="shared" ca="1" si="27"/>
        <v>20913.333924407525</v>
      </c>
      <c r="BI38">
        <f t="shared" ca="1" si="28"/>
        <v>0</v>
      </c>
      <c r="BJ38">
        <f t="shared" ca="1" si="29"/>
        <v>-315714.86256718152</v>
      </c>
      <c r="BK38">
        <f t="shared" ca="1" si="30"/>
        <v>5365.8119001250125</v>
      </c>
    </row>
    <row r="39" spans="2:63" x14ac:dyDescent="0.35">
      <c r="B39">
        <f t="shared" si="31"/>
        <v>29</v>
      </c>
      <c r="C39">
        <f t="shared" si="10"/>
        <v>3</v>
      </c>
      <c r="D39">
        <f t="shared" si="40"/>
        <v>5</v>
      </c>
      <c r="E39">
        <f t="shared" ca="1" si="0"/>
        <v>79</v>
      </c>
      <c r="F39" cm="1">
        <f t="array" aca="1" ref="F39" ca="1">_xlfn.XLOOKUP(E39,Mortality!$I$9:$I$130,IF($E$4="Female",Mortality!$J$9:$J$130,Mortality!$K$9:$K$130),,-1)</f>
        <v>2.8038826666666648E-2</v>
      </c>
      <c r="G39" cm="1">
        <f t="array" aca="1" ref="G39" ca="1">_xlfn.XLOOKUP(E39,Mortality!$N$9:$N$130,IF($E$4="Female",Mortality!$O$9:$O$130,Mortality!$P$9:$P$130),,-1)</f>
        <v>1.4999999999999999E-2</v>
      </c>
      <c r="H39">
        <f t="shared" ca="1" si="11"/>
        <v>1.8700320693788575E-3</v>
      </c>
      <c r="I39" cm="1">
        <f t="array" ref="I39">INDEX('Product features '!$C$12:$C$22,MIN(11,C39))</f>
        <v>0.08</v>
      </c>
      <c r="J39" s="3">
        <f ca="1">IF(C39=1,0,IF($C$4="Q",MAX('Product features '!$C$8,_xlfn.XLOOKUP(E39,'Non-systematic PWDs'!$D$17:$D$64,'Non-systematic PWDs'!$F$17:$F$64,0,-1)),'Product features '!$C$8))</f>
        <v>0.05</v>
      </c>
      <c r="K39">
        <f t="shared" ca="1" si="1"/>
        <v>0</v>
      </c>
      <c r="L39">
        <f ca="1">(1-K39)*(1-(1-J39*_xlfn.XLOOKUP(C39,'Non-systematic PWDs'!$D$9:$D$12,'Non-systematic PWDs'!$E$9:$E$12,,-1))^(1/12))</f>
        <v>1.2586770182638762E-3</v>
      </c>
      <c r="M39" cm="1">
        <f t="array" ref="M39">IF(C39=11,_xlfn.SWITCH(D39,1,0.4,2,0.3,3,0.2,0.1/9),1/12)</f>
        <v>8.3333333333333329E-2</v>
      </c>
      <c r="O39">
        <f t="shared" ca="1" si="39"/>
        <v>20760.58175900278</v>
      </c>
      <c r="P39">
        <f t="shared" ca="1" si="32"/>
        <v>29301.788308488409</v>
      </c>
      <c r="Q39">
        <f ca="1">_xlfn.XLOOKUP(C39,'Surrender predictive model'!$E$8:$E$29,'Surrender predictive model'!$P$8:$P$29,,-1)+'Surrender predictive model'!$B$15+'Surrender predictive model'!$B$14+'Surrender predictive model'!$B$38*K39</f>
        <v>-4.6996029857540762</v>
      </c>
      <c r="R39">
        <f ca="1">+'Surrender predictive model'!$B$15*(MAX(1,MIN(2,P38/O38))-1)+'Surrender predictive model'!$B$14*(MAX(0.5,MIN(1,P38/O38))-1)+'Surrender predictive model'!$B$38*K39*(MAX(0.5,MIN(1,P38/O38))-1)</f>
        <v>-0.47607750153253114</v>
      </c>
      <c r="S39" s="43">
        <f t="shared" ca="1" si="12"/>
        <v>4.7225547986673444E-4</v>
      </c>
      <c r="T39">
        <f t="shared" ca="1" si="2"/>
        <v>0</v>
      </c>
      <c r="U39">
        <f t="shared" ca="1" si="33"/>
        <v>0</v>
      </c>
      <c r="V39">
        <f t="shared" ca="1" si="3"/>
        <v>0</v>
      </c>
      <c r="W39" s="41">
        <f t="shared" ca="1" si="4"/>
        <v>6.6666666666666652E-2</v>
      </c>
      <c r="X39">
        <f t="shared" ca="1" si="13"/>
        <v>0.99640286563731206</v>
      </c>
      <c r="Y39">
        <f t="shared" ca="1" si="14"/>
        <v>0.99640286563731206</v>
      </c>
      <c r="Z39">
        <f t="shared" ca="1" si="5"/>
        <v>0.99765859558364667</v>
      </c>
      <c r="AA39">
        <f t="shared" ca="1" si="34"/>
        <v>3.7013084822839097E-2</v>
      </c>
      <c r="AB39">
        <f t="shared" ca="1" si="35"/>
        <v>20760.58175900278</v>
      </c>
      <c r="AC39">
        <f t="shared" ca="1" si="15"/>
        <v>38.78165921467523</v>
      </c>
      <c r="AD39">
        <f t="shared" ca="1" si="16"/>
        <v>9.0495359289796102</v>
      </c>
      <c r="AE39">
        <f t="shared" ca="1" si="17"/>
        <v>26.103072767017803</v>
      </c>
      <c r="AF39">
        <f t="shared" ca="1" si="18"/>
        <v>0</v>
      </c>
      <c r="AG39">
        <f t="shared" ca="1" si="19"/>
        <v>0.74433412402862587</v>
      </c>
      <c r="AH39">
        <f t="shared" ca="1" si="6"/>
        <v>0</v>
      </c>
      <c r="AI39">
        <f t="shared" ca="1" si="36"/>
        <v>20685.903156968088</v>
      </c>
      <c r="AJ39">
        <f t="shared" ca="1" si="20"/>
        <v>4.3095631577016853</v>
      </c>
      <c r="AK39">
        <f t="shared" ca="1" si="7"/>
        <v>0</v>
      </c>
      <c r="AL39">
        <f t="shared" ca="1" si="8"/>
        <v>0</v>
      </c>
      <c r="AM39">
        <f t="shared" si="9"/>
        <v>0</v>
      </c>
      <c r="AN39" s="45">
        <f t="shared" ca="1" si="21"/>
        <v>-78.243831068374334</v>
      </c>
      <c r="AO39">
        <f t="shared" ca="1" si="37"/>
        <v>0</v>
      </c>
      <c r="AP39">
        <f t="shared" ca="1" si="38"/>
        <v>2.4645597227124125</v>
      </c>
      <c r="AR39">
        <v>29</v>
      </c>
      <c r="AS39">
        <v>0</v>
      </c>
      <c r="AT39">
        <v>100363242.25539705</v>
      </c>
      <c r="AU39">
        <v>56656.104766649085</v>
      </c>
      <c r="AV39">
        <v>43444.113014982315</v>
      </c>
      <c r="AW39">
        <v>194032.39400167789</v>
      </c>
      <c r="AX39">
        <v>20858.714441689404</v>
      </c>
      <c r="AY39">
        <v>0</v>
      </c>
      <c r="AZ39">
        <v>-314991.32622499921</v>
      </c>
      <c r="BA39">
        <v>5409.1220354856096</v>
      </c>
      <c r="BC39">
        <f t="shared" si="22"/>
        <v>0</v>
      </c>
      <c r="BD39">
        <f t="shared" ca="1" si="23"/>
        <v>100384002.83715606</v>
      </c>
      <c r="BE39">
        <f t="shared" ca="1" si="24"/>
        <v>56694.886425863762</v>
      </c>
      <c r="BF39">
        <f t="shared" ca="1" si="25"/>
        <v>43453.162550911293</v>
      </c>
      <c r="BG39">
        <f t="shared" ca="1" si="26"/>
        <v>194058.49707444492</v>
      </c>
      <c r="BH39">
        <f t="shared" ca="1" si="27"/>
        <v>20863.024004847106</v>
      </c>
      <c r="BI39">
        <f t="shared" ca="1" si="28"/>
        <v>0</v>
      </c>
      <c r="BJ39">
        <f t="shared" ca="1" si="29"/>
        <v>-315069.57005606761</v>
      </c>
      <c r="BK39">
        <f t="shared" ca="1" si="30"/>
        <v>5411.5865952083223</v>
      </c>
    </row>
    <row r="40" spans="2:63" x14ac:dyDescent="0.35">
      <c r="B40">
        <f t="shared" si="31"/>
        <v>30</v>
      </c>
      <c r="C40">
        <f t="shared" si="10"/>
        <v>3</v>
      </c>
      <c r="D40">
        <f t="shared" si="40"/>
        <v>6</v>
      </c>
      <c r="E40">
        <f t="shared" ca="1" si="0"/>
        <v>79</v>
      </c>
      <c r="F40" cm="1">
        <f t="array" aca="1" ref="F40" ca="1">_xlfn.XLOOKUP(E40,Mortality!$I$9:$I$130,IF($E$4="Female",Mortality!$J$9:$J$130,Mortality!$K$9:$K$130),,-1)</f>
        <v>2.8038826666666648E-2</v>
      </c>
      <c r="G40" cm="1">
        <f t="array" aca="1" ref="G40" ca="1">_xlfn.XLOOKUP(E40,Mortality!$N$9:$N$130,IF($E$4="Female",Mortality!$O$9:$O$130,Mortality!$P$9:$P$130),,-1)</f>
        <v>1.4999999999999999E-2</v>
      </c>
      <c r="H40">
        <f t="shared" ca="1" si="11"/>
        <v>1.8676539277839854E-3</v>
      </c>
      <c r="I40" cm="1">
        <f t="array" ref="I40">INDEX('Product features '!$C$12:$C$22,MIN(11,C40))</f>
        <v>0.08</v>
      </c>
      <c r="J40" s="3">
        <f ca="1">IF(C40=1,0,IF($C$4="Q",MAX('Product features '!$C$8,_xlfn.XLOOKUP(E40,'Non-systematic PWDs'!$D$17:$D$64,'Non-systematic PWDs'!$F$17:$F$64,0,-1)),'Product features '!$C$8))</f>
        <v>0.05</v>
      </c>
      <c r="K40">
        <f t="shared" ca="1" si="1"/>
        <v>0</v>
      </c>
      <c r="L40">
        <f ca="1">(1-K40)*(1-(1-J40*_xlfn.XLOOKUP(C40,'Non-systematic PWDs'!$D$9:$D$12,'Non-systematic PWDs'!$E$9:$E$12,,-1))^(1/12))</f>
        <v>1.2586770182638762E-3</v>
      </c>
      <c r="M40" cm="1">
        <f t="array" ref="M40">IF(C40=11,_xlfn.SWITCH(D40,1,0.4,2,0.3,3,0.2,0.1/9),1/12)</f>
        <v>8.3333333333333329E-2</v>
      </c>
      <c r="O40">
        <f t="shared" ca="1" si="39"/>
        <v>20685.903156968081</v>
      </c>
      <c r="P40">
        <f t="shared" ca="1" si="32"/>
        <v>29196.385838875736</v>
      </c>
      <c r="Q40">
        <f ca="1">_xlfn.XLOOKUP(C40,'Surrender predictive model'!$E$8:$E$29,'Surrender predictive model'!$P$8:$P$29,,-1)+'Surrender predictive model'!$B$15+'Surrender predictive model'!$B$14+'Surrender predictive model'!$B$38*K40</f>
        <v>-4.6996029857540762</v>
      </c>
      <c r="R40">
        <f ca="1">+'Surrender predictive model'!$B$15*(MAX(1,MIN(2,P39/O39))-1)+'Surrender predictive model'!$B$14*(MAX(0.5,MIN(1,P39/O39))-1)+'Surrender predictive model'!$B$38*K40*(MAX(0.5,MIN(1,P39/O39))-1)</f>
        <v>-0.47607750153253114</v>
      </c>
      <c r="S40" s="43">
        <f t="shared" ca="1" si="12"/>
        <v>4.7225547986673444E-4</v>
      </c>
      <c r="T40">
        <f t="shared" ca="1" si="2"/>
        <v>0</v>
      </c>
      <c r="U40">
        <f t="shared" ca="1" si="33"/>
        <v>0</v>
      </c>
      <c r="V40">
        <f t="shared" ca="1" si="3"/>
        <v>0</v>
      </c>
      <c r="W40" s="41">
        <f t="shared" ca="1" si="4"/>
        <v>6.6666666666666652E-2</v>
      </c>
      <c r="X40">
        <f t="shared" ca="1" si="13"/>
        <v>0.99640523966391803</v>
      </c>
      <c r="Y40">
        <f t="shared" ca="1" si="14"/>
        <v>0.99640523966391803</v>
      </c>
      <c r="Z40">
        <f t="shared" ca="1" si="5"/>
        <v>0.99766097260215114</v>
      </c>
      <c r="AA40">
        <f t="shared" ca="1" si="34"/>
        <v>3.6926422222572045E-2</v>
      </c>
      <c r="AB40">
        <f t="shared" ca="1" si="35"/>
        <v>20685.903156968081</v>
      </c>
      <c r="AC40">
        <f t="shared" ca="1" si="15"/>
        <v>38.593031715966781</v>
      </c>
      <c r="AD40">
        <f t="shared" ca="1" si="16"/>
        <v>9.0169875092250287</v>
      </c>
      <c r="AE40">
        <f t="shared" ca="1" si="17"/>
        <v>26.009187978231608</v>
      </c>
      <c r="AF40">
        <f t="shared" ca="1" si="18"/>
        <v>0</v>
      </c>
      <c r="AG40">
        <f t="shared" ca="1" si="19"/>
        <v>0.74165698127824908</v>
      </c>
      <c r="AH40">
        <f t="shared" ca="1" si="6"/>
        <v>0</v>
      </c>
      <c r="AI40">
        <f t="shared" ca="1" si="36"/>
        <v>20611.542292783386</v>
      </c>
      <c r="AJ40">
        <f t="shared" ca="1" si="20"/>
        <v>4.2940713109965394</v>
      </c>
      <c r="AK40">
        <f t="shared" ca="1" si="7"/>
        <v>0</v>
      </c>
      <c r="AL40">
        <f t="shared" ca="1" si="8"/>
        <v>0</v>
      </c>
      <c r="AM40">
        <f t="shared" si="9"/>
        <v>0</v>
      </c>
      <c r="AN40" s="45">
        <f t="shared" ca="1" si="21"/>
        <v>-77.913278514419957</v>
      </c>
      <c r="AO40">
        <f t="shared" ca="1" si="37"/>
        <v>0</v>
      </c>
      <c r="AP40">
        <f t="shared" ca="1" si="38"/>
        <v>2.4828229371262291</v>
      </c>
      <c r="AR40">
        <v>30</v>
      </c>
      <c r="AS40">
        <v>0</v>
      </c>
      <c r="AT40">
        <v>100121829.32010922</v>
      </c>
      <c r="AU40">
        <v>56422.458859299033</v>
      </c>
      <c r="AV40">
        <v>43363.365259227801</v>
      </c>
      <c r="AW40">
        <v>193754.68558450032</v>
      </c>
      <c r="AX40">
        <v>20808.536526525833</v>
      </c>
      <c r="AY40">
        <v>0</v>
      </c>
      <c r="AZ40">
        <v>-314349.04622955306</v>
      </c>
      <c r="BA40">
        <v>5455.2830683423872</v>
      </c>
      <c r="BC40">
        <f t="shared" si="22"/>
        <v>0</v>
      </c>
      <c r="BD40">
        <f t="shared" ca="1" si="23"/>
        <v>100142515.22326618</v>
      </c>
      <c r="BE40">
        <f t="shared" ca="1" si="24"/>
        <v>56461.051891014999</v>
      </c>
      <c r="BF40">
        <f t="shared" ca="1" si="25"/>
        <v>43372.382246737026</v>
      </c>
      <c r="BG40">
        <f t="shared" ca="1" si="26"/>
        <v>193780.69477247854</v>
      </c>
      <c r="BH40">
        <f t="shared" ca="1" si="27"/>
        <v>20812.83059783683</v>
      </c>
      <c r="BI40">
        <f t="shared" ca="1" si="28"/>
        <v>0</v>
      </c>
      <c r="BJ40">
        <f t="shared" ca="1" si="29"/>
        <v>-314426.95950806746</v>
      </c>
      <c r="BK40">
        <f t="shared" ca="1" si="30"/>
        <v>5457.7658912795132</v>
      </c>
    </row>
    <row r="41" spans="2:63" x14ac:dyDescent="0.35">
      <c r="B41">
        <f t="shared" si="31"/>
        <v>31</v>
      </c>
      <c r="C41">
        <f t="shared" si="10"/>
        <v>3</v>
      </c>
      <c r="D41">
        <f t="shared" si="40"/>
        <v>7</v>
      </c>
      <c r="E41">
        <f t="shared" ca="1" si="0"/>
        <v>79</v>
      </c>
      <c r="F41" cm="1">
        <f t="array" aca="1" ref="F41" ca="1">_xlfn.XLOOKUP(E41,Mortality!$I$9:$I$130,IF($E$4="Female",Mortality!$J$9:$J$130,Mortality!$K$9:$K$130),,-1)</f>
        <v>2.8038826666666648E-2</v>
      </c>
      <c r="G41" cm="1">
        <f t="array" aca="1" ref="G41" ca="1">_xlfn.XLOOKUP(E41,Mortality!$N$9:$N$130,IF($E$4="Female",Mortality!$O$9:$O$130,Mortality!$P$9:$P$130),,-1)</f>
        <v>1.4999999999999999E-2</v>
      </c>
      <c r="H41">
        <f t="shared" ca="1" si="11"/>
        <v>1.8652788417095056E-3</v>
      </c>
      <c r="I41" cm="1">
        <f t="array" ref="I41">INDEX('Product features '!$C$12:$C$22,MIN(11,C41))</f>
        <v>0.08</v>
      </c>
      <c r="J41" s="3">
        <f ca="1">IF(C41=1,0,IF($C$4="Q",MAX('Product features '!$C$8,_xlfn.XLOOKUP(E41,'Non-systematic PWDs'!$D$17:$D$64,'Non-systematic PWDs'!$F$17:$F$64,0,-1)),'Product features '!$C$8))</f>
        <v>0.05</v>
      </c>
      <c r="K41">
        <f t="shared" ca="1" si="1"/>
        <v>0</v>
      </c>
      <c r="L41">
        <f ca="1">(1-K41)*(1-(1-J41*_xlfn.XLOOKUP(C41,'Non-systematic PWDs'!$D$9:$D$12,'Non-systematic PWDs'!$E$9:$E$12,,-1))^(1/12))</f>
        <v>1.2586770182638762E-3</v>
      </c>
      <c r="M41" cm="1">
        <f t="array" ref="M41">IF(C41=11,_xlfn.SWITCH(D41,1,0.4,2,0.3,3,0.2,0.1/9),1/12)</f>
        <v>8.3333333333333329E-2</v>
      </c>
      <c r="O41">
        <f t="shared" ca="1" si="39"/>
        <v>20611.542292783379</v>
      </c>
      <c r="P41">
        <f t="shared" ca="1" si="32"/>
        <v>29091.4318291052</v>
      </c>
      <c r="Q41">
        <f ca="1">_xlfn.XLOOKUP(C41,'Surrender predictive model'!$E$8:$E$29,'Surrender predictive model'!$P$8:$P$29,,-1)+'Surrender predictive model'!$B$15+'Surrender predictive model'!$B$14+'Surrender predictive model'!$B$38*K41</f>
        <v>-4.6996029857540762</v>
      </c>
      <c r="R41">
        <f ca="1">+'Surrender predictive model'!$B$15*(MAX(1,MIN(2,P40/O40))-1)+'Surrender predictive model'!$B$14*(MAX(0.5,MIN(1,P40/O40))-1)+'Surrender predictive model'!$B$38*K41*(MAX(0.5,MIN(1,P40/O40))-1)</f>
        <v>-0.47607750153253092</v>
      </c>
      <c r="S41" s="43">
        <f t="shared" ca="1" si="12"/>
        <v>4.7225547986673444E-4</v>
      </c>
      <c r="T41">
        <f t="shared" ca="1" si="2"/>
        <v>0</v>
      </c>
      <c r="U41">
        <f t="shared" ca="1" si="33"/>
        <v>0</v>
      </c>
      <c r="V41">
        <f t="shared" ca="1" si="3"/>
        <v>0</v>
      </c>
      <c r="W41" s="41">
        <f t="shared" ca="1" si="4"/>
        <v>6.6666666666666652E-2</v>
      </c>
      <c r="X41">
        <f t="shared" ca="1" si="13"/>
        <v>0.99640761064029071</v>
      </c>
      <c r="Y41">
        <f t="shared" ca="1" si="14"/>
        <v>0.99640761064029071</v>
      </c>
      <c r="Z41">
        <f t="shared" ca="1" si="5"/>
        <v>0.99766334656657829</v>
      </c>
      <c r="AA41">
        <f t="shared" ca="1" si="34"/>
        <v>3.6840050309288913E-2</v>
      </c>
      <c r="AB41">
        <f t="shared" ca="1" si="35"/>
        <v>20611.542292783379</v>
      </c>
      <c r="AC41">
        <f t="shared" ca="1" si="15"/>
        <v>38.40541381743737</v>
      </c>
      <c r="AD41">
        <f t="shared" ca="1" si="16"/>
        <v>8.9845775629212632</v>
      </c>
      <c r="AE41">
        <f t="shared" ca="1" si="17"/>
        <v>25.915702611315371</v>
      </c>
      <c r="AF41">
        <f t="shared" ca="1" si="18"/>
        <v>0</v>
      </c>
      <c r="AG41">
        <f t="shared" ca="1" si="19"/>
        <v>0.73899122811906481</v>
      </c>
      <c r="AH41">
        <f t="shared" ca="1" si="6"/>
        <v>0</v>
      </c>
      <c r="AI41">
        <f t="shared" ca="1" si="36"/>
        <v>20537.497607563593</v>
      </c>
      <c r="AJ41">
        <f t="shared" ca="1" si="20"/>
        <v>4.2786453349090818</v>
      </c>
      <c r="AK41">
        <f t="shared" ca="1" si="7"/>
        <v>0</v>
      </c>
      <c r="AL41">
        <f t="shared" ca="1" si="8"/>
        <v>0</v>
      </c>
      <c r="AM41">
        <f t="shared" si="9"/>
        <v>0</v>
      </c>
      <c r="AN41" s="45">
        <f t="shared" ca="1" si="21"/>
        <v>-77.584339326583091</v>
      </c>
      <c r="AO41">
        <f t="shared" ca="1" si="37"/>
        <v>0</v>
      </c>
      <c r="AP41">
        <f t="shared" ca="1" si="38"/>
        <v>2.501228480338733</v>
      </c>
      <c r="AR41">
        <v>31</v>
      </c>
      <c r="AS41">
        <v>0</v>
      </c>
      <c r="AT41">
        <v>99880975.327324122</v>
      </c>
      <c r="AU41">
        <v>56189.744075629926</v>
      </c>
      <c r="AV41">
        <v>43283.328367932256</v>
      </c>
      <c r="AW41">
        <v>193477.89300420726</v>
      </c>
      <c r="AX41">
        <v>20758.474505231032</v>
      </c>
      <c r="AY41">
        <v>0</v>
      </c>
      <c r="AZ41">
        <v>-313709.43995300139</v>
      </c>
      <c r="BA41">
        <v>5501.8523935285866</v>
      </c>
      <c r="BC41">
        <f t="shared" si="22"/>
        <v>0</v>
      </c>
      <c r="BD41">
        <f t="shared" ca="1" si="23"/>
        <v>99901586.869616911</v>
      </c>
      <c r="BE41">
        <f t="shared" ca="1" si="24"/>
        <v>56228.149489447365</v>
      </c>
      <c r="BF41">
        <f t="shared" ca="1" si="25"/>
        <v>43292.312945495178</v>
      </c>
      <c r="BG41">
        <f t="shared" ca="1" si="26"/>
        <v>193503.80870681859</v>
      </c>
      <c r="BH41">
        <f t="shared" ca="1" si="27"/>
        <v>20762.753150565943</v>
      </c>
      <c r="BI41">
        <f t="shared" ca="1" si="28"/>
        <v>0</v>
      </c>
      <c r="BJ41">
        <f t="shared" ca="1" si="29"/>
        <v>-313787.02429232799</v>
      </c>
      <c r="BK41">
        <f t="shared" ca="1" si="30"/>
        <v>5504.3536220089254</v>
      </c>
    </row>
    <row r="42" spans="2:63" x14ac:dyDescent="0.35">
      <c r="B42">
        <f t="shared" si="31"/>
        <v>32</v>
      </c>
      <c r="C42">
        <f t="shared" si="10"/>
        <v>3</v>
      </c>
      <c r="D42">
        <f t="shared" si="40"/>
        <v>8</v>
      </c>
      <c r="E42">
        <f t="shared" ca="1" si="0"/>
        <v>79</v>
      </c>
      <c r="F42" cm="1">
        <f t="array" aca="1" ref="F42" ca="1">_xlfn.XLOOKUP(E42,Mortality!$I$9:$I$130,IF($E$4="Female",Mortality!$J$9:$J$130,Mortality!$K$9:$K$130),,-1)</f>
        <v>2.8038826666666648E-2</v>
      </c>
      <c r="G42" cm="1">
        <f t="array" aca="1" ref="G42" ca="1">_xlfn.XLOOKUP(E42,Mortality!$N$9:$N$130,IF($E$4="Female",Mortality!$O$9:$O$130,Mortality!$P$9:$P$130),,-1)</f>
        <v>1.4999999999999999E-2</v>
      </c>
      <c r="H42">
        <f t="shared" ca="1" si="11"/>
        <v>1.8629068071496224E-3</v>
      </c>
      <c r="I42" cm="1">
        <f t="array" ref="I42">INDEX('Product features '!$C$12:$C$22,MIN(11,C42))</f>
        <v>0.08</v>
      </c>
      <c r="J42" s="3">
        <f ca="1">IF(C42=1,0,IF($C$4="Q",MAX('Product features '!$C$8,_xlfn.XLOOKUP(E42,'Non-systematic PWDs'!$D$17:$D$64,'Non-systematic PWDs'!$F$17:$F$64,0,-1)),'Product features '!$C$8))</f>
        <v>0.05</v>
      </c>
      <c r="K42">
        <f t="shared" ca="1" si="1"/>
        <v>0</v>
      </c>
      <c r="L42">
        <f ca="1">(1-K42)*(1-(1-J42*_xlfn.XLOOKUP(C42,'Non-systematic PWDs'!$D$9:$D$12,'Non-systematic PWDs'!$E$9:$E$12,,-1))^(1/12))</f>
        <v>1.2586770182638762E-3</v>
      </c>
      <c r="M42" cm="1">
        <f t="array" ref="M42">IF(C42=11,_xlfn.SWITCH(D42,1,0.4,2,0.3,3,0.2,0.1/9),1/12)</f>
        <v>8.3333333333333329E-2</v>
      </c>
      <c r="O42">
        <f t="shared" ca="1" si="39"/>
        <v>20537.497607563582</v>
      </c>
      <c r="P42">
        <f t="shared" ca="1" si="32"/>
        <v>28986.924078943615</v>
      </c>
      <c r="Q42">
        <f ca="1">_xlfn.XLOOKUP(C42,'Surrender predictive model'!$E$8:$E$29,'Surrender predictive model'!$P$8:$P$29,,-1)+'Surrender predictive model'!$B$15+'Surrender predictive model'!$B$14+'Surrender predictive model'!$B$38*K42</f>
        <v>-4.6996029857540762</v>
      </c>
      <c r="R42">
        <f ca="1">+'Surrender predictive model'!$B$15*(MAX(1,MIN(2,P41/O41))-1)+'Surrender predictive model'!$B$14*(MAX(0.5,MIN(1,P41/O41))-1)+'Surrender predictive model'!$B$38*K42*(MAX(0.5,MIN(1,P41/O41))-1)</f>
        <v>-0.47607750153253092</v>
      </c>
      <c r="S42" s="43">
        <f t="shared" ca="1" si="12"/>
        <v>4.7225547986673444E-4</v>
      </c>
      <c r="T42">
        <f t="shared" ca="1" si="2"/>
        <v>0</v>
      </c>
      <c r="U42">
        <f t="shared" ca="1" si="33"/>
        <v>0</v>
      </c>
      <c r="V42">
        <f t="shared" ca="1" si="3"/>
        <v>0</v>
      </c>
      <c r="W42" s="41">
        <f t="shared" ca="1" si="4"/>
        <v>6.6666666666666652E-2</v>
      </c>
      <c r="X42">
        <f t="shared" ca="1" si="13"/>
        <v>0.99640997857042879</v>
      </c>
      <c r="Y42">
        <f t="shared" ca="1" si="14"/>
        <v>0.99640997857042879</v>
      </c>
      <c r="Z42">
        <f t="shared" ca="1" si="5"/>
        <v>0.9976657174809318</v>
      </c>
      <c r="AA42">
        <f t="shared" ca="1" si="34"/>
        <v>3.6753967879246285E-2</v>
      </c>
      <c r="AB42">
        <f t="shared" ca="1" si="35"/>
        <v>20537.497607563582</v>
      </c>
      <c r="AC42">
        <f t="shared" ca="1" si="15"/>
        <v>38.218799594780286</v>
      </c>
      <c r="AD42">
        <f t="shared" ca="1" si="16"/>
        <v>8.9523054107285933</v>
      </c>
      <c r="AE42">
        <f t="shared" ca="1" si="17"/>
        <v>25.822614706737202</v>
      </c>
      <c r="AF42">
        <f t="shared" ca="1" si="18"/>
        <v>0</v>
      </c>
      <c r="AG42">
        <f t="shared" ca="1" si="19"/>
        <v>0.73633680867464602</v>
      </c>
      <c r="AH42">
        <f t="shared" ca="1" si="6"/>
        <v>0</v>
      </c>
      <c r="AI42">
        <f t="shared" ca="1" si="36"/>
        <v>20463.767551042671</v>
      </c>
      <c r="AJ42">
        <f t="shared" ca="1" si="20"/>
        <v>4.2632849064672236</v>
      </c>
      <c r="AK42">
        <f t="shared" ca="1" si="7"/>
        <v>0</v>
      </c>
      <c r="AL42">
        <f t="shared" ca="1" si="8"/>
        <v>0</v>
      </c>
      <c r="AM42">
        <f t="shared" si="9"/>
        <v>0</v>
      </c>
      <c r="AN42" s="45">
        <f t="shared" ca="1" si="21"/>
        <v>-77.257004618713296</v>
      </c>
      <c r="AO42">
        <f t="shared" ca="1" si="37"/>
        <v>0</v>
      </c>
      <c r="AP42">
        <f t="shared" ca="1" si="38"/>
        <v>2.5197775029944762</v>
      </c>
      <c r="AR42">
        <v>32</v>
      </c>
      <c r="AS42">
        <v>0</v>
      </c>
      <c r="AT42">
        <v>99640677.625108793</v>
      </c>
      <c r="AU42">
        <v>55957.955637975792</v>
      </c>
      <c r="AV42">
        <v>43204.003602730023</v>
      </c>
      <c r="AW42">
        <v>193202.0137447915</v>
      </c>
      <c r="AX42">
        <v>20708.527826422611</v>
      </c>
      <c r="AY42">
        <v>0</v>
      </c>
      <c r="AZ42">
        <v>-313072.50081191998</v>
      </c>
      <c r="BA42">
        <v>5548.8338850742093</v>
      </c>
      <c r="BC42">
        <f t="shared" si="22"/>
        <v>0</v>
      </c>
      <c r="BD42">
        <f t="shared" ca="1" si="23"/>
        <v>99661215.122716352</v>
      </c>
      <c r="BE42">
        <f t="shared" ca="1" si="24"/>
        <v>55996.174437570575</v>
      </c>
      <c r="BF42">
        <f t="shared" ca="1" si="25"/>
        <v>43212.95590814075</v>
      </c>
      <c r="BG42">
        <f t="shared" ca="1" si="26"/>
        <v>193227.83635949824</v>
      </c>
      <c r="BH42">
        <f t="shared" ca="1" si="27"/>
        <v>20712.791111329079</v>
      </c>
      <c r="BI42">
        <f t="shared" ca="1" si="28"/>
        <v>0</v>
      </c>
      <c r="BJ42">
        <f t="shared" ca="1" si="29"/>
        <v>-313149.75781653868</v>
      </c>
      <c r="BK42">
        <f t="shared" ca="1" si="30"/>
        <v>5551.353662577204</v>
      </c>
    </row>
    <row r="43" spans="2:63" x14ac:dyDescent="0.35">
      <c r="B43">
        <f t="shared" si="31"/>
        <v>33</v>
      </c>
      <c r="C43">
        <f t="shared" si="10"/>
        <v>3</v>
      </c>
      <c r="D43">
        <f t="shared" si="40"/>
        <v>9</v>
      </c>
      <c r="E43">
        <f t="shared" ca="1" si="0"/>
        <v>79</v>
      </c>
      <c r="F43" cm="1">
        <f t="array" aca="1" ref="F43" ca="1">_xlfn.XLOOKUP(E43,Mortality!$I$9:$I$130,IF($E$4="Female",Mortality!$J$9:$J$130,Mortality!$K$9:$K$130),,-1)</f>
        <v>2.8038826666666648E-2</v>
      </c>
      <c r="G43" cm="1">
        <f t="array" aca="1" ref="G43" ca="1">_xlfn.XLOOKUP(E43,Mortality!$N$9:$N$130,IF($E$4="Female",Mortality!$O$9:$O$130,Mortality!$P$9:$P$130),,-1)</f>
        <v>1.4999999999999999E-2</v>
      </c>
      <c r="H43">
        <f t="shared" ca="1" si="11"/>
        <v>1.8605378201040912E-3</v>
      </c>
      <c r="I43" cm="1">
        <f t="array" ref="I43">INDEX('Product features '!$C$12:$C$22,MIN(11,C43))</f>
        <v>0.08</v>
      </c>
      <c r="J43" s="3">
        <f ca="1">IF(C43=1,0,IF($C$4="Q",MAX('Product features '!$C$8,_xlfn.XLOOKUP(E43,'Non-systematic PWDs'!$D$17:$D$64,'Non-systematic PWDs'!$F$17:$F$64,0,-1)),'Product features '!$C$8))</f>
        <v>0.05</v>
      </c>
      <c r="K43">
        <f t="shared" ca="1" si="1"/>
        <v>0</v>
      </c>
      <c r="L43">
        <f ca="1">(1-K43)*(1-(1-J43*_xlfn.XLOOKUP(C43,'Non-systematic PWDs'!$D$9:$D$12,'Non-systematic PWDs'!$E$9:$E$12,,-1))^(1/12))</f>
        <v>1.2586770182638762E-3</v>
      </c>
      <c r="M43" cm="1">
        <f t="array" ref="M43">IF(C43=11,_xlfn.SWITCH(D43,1,0.4,2,0.3,3,0.2,0.1/9),1/12)</f>
        <v>8.3333333333333329E-2</v>
      </c>
      <c r="O43">
        <f t="shared" ca="1" si="39"/>
        <v>20463.76755104266</v>
      </c>
      <c r="P43">
        <f t="shared" ca="1" si="32"/>
        <v>28882.860400322854</v>
      </c>
      <c r="Q43">
        <f ca="1">_xlfn.XLOOKUP(C43,'Surrender predictive model'!$E$8:$E$29,'Surrender predictive model'!$P$8:$P$29,,-1)+'Surrender predictive model'!$B$15+'Surrender predictive model'!$B$14+'Surrender predictive model'!$B$38*K43</f>
        <v>-4.6996029857540762</v>
      </c>
      <c r="R43">
        <f ca="1">+'Surrender predictive model'!$B$15*(MAX(1,MIN(2,P42/O42))-1)+'Surrender predictive model'!$B$14*(MAX(0.5,MIN(1,P42/O42))-1)+'Surrender predictive model'!$B$38*K43*(MAX(0.5,MIN(1,P42/O42))-1)</f>
        <v>-0.47607750153253114</v>
      </c>
      <c r="S43" s="43">
        <f t="shared" ca="1" si="12"/>
        <v>4.7225547986673444E-4</v>
      </c>
      <c r="T43">
        <f t="shared" ca="1" si="2"/>
        <v>0</v>
      </c>
      <c r="U43">
        <f t="shared" ca="1" si="33"/>
        <v>0</v>
      </c>
      <c r="V43">
        <f t="shared" ca="1" si="3"/>
        <v>0</v>
      </c>
      <c r="W43" s="41">
        <f t="shared" ca="1" si="4"/>
        <v>6.6666666666666652E-2</v>
      </c>
      <c r="X43">
        <f t="shared" ca="1" si="13"/>
        <v>0.99641234345832586</v>
      </c>
      <c r="Y43">
        <f t="shared" ca="1" si="14"/>
        <v>0.99641234345832586</v>
      </c>
      <c r="Z43">
        <f t="shared" ca="1" si="5"/>
        <v>0.99766808534921025</v>
      </c>
      <c r="AA43">
        <f t="shared" ca="1" si="34"/>
        <v>3.6668173734519367E-2</v>
      </c>
      <c r="AB43">
        <f t="shared" ca="1" si="35"/>
        <v>20463.76755104266</v>
      </c>
      <c r="AC43">
        <f t="shared" ca="1" si="15"/>
        <v>38.033183161561851</v>
      </c>
      <c r="AD43">
        <f t="shared" ca="1" si="16"/>
        <v>8.9201703770621279</v>
      </c>
      <c r="AE43">
        <f t="shared" ca="1" si="17"/>
        <v>25.729922315795907</v>
      </c>
      <c r="AF43">
        <f t="shared" ca="1" si="18"/>
        <v>0</v>
      </c>
      <c r="AG43">
        <f t="shared" ca="1" si="19"/>
        <v>0.73369366737740438</v>
      </c>
      <c r="AH43">
        <f t="shared" ca="1" si="6"/>
        <v>0</v>
      </c>
      <c r="AI43">
        <f t="shared" ca="1" si="36"/>
        <v>20390.350581520874</v>
      </c>
      <c r="AJ43">
        <f t="shared" ca="1" si="20"/>
        <v>4.2479897044835155</v>
      </c>
      <c r="AK43">
        <f t="shared" ca="1" si="7"/>
        <v>0</v>
      </c>
      <c r="AL43">
        <f t="shared" ca="1" si="8"/>
        <v>0</v>
      </c>
      <c r="AM43">
        <f t="shared" si="9"/>
        <v>0</v>
      </c>
      <c r="AN43" s="45">
        <f t="shared" ca="1" si="21"/>
        <v>-76.931265558903405</v>
      </c>
      <c r="AO43">
        <f t="shared" ca="1" si="37"/>
        <v>0</v>
      </c>
      <c r="AP43">
        <f t="shared" ca="1" si="38"/>
        <v>2.5384711653141636</v>
      </c>
      <c r="AR43">
        <v>33</v>
      </c>
      <c r="AS43">
        <v>0</v>
      </c>
      <c r="AT43">
        <v>99400933.566828579</v>
      </c>
      <c r="AU43">
        <v>55727.088791521033</v>
      </c>
      <c r="AV43">
        <v>43125.392250243778</v>
      </c>
      <c r="AW43">
        <v>192927.04527759281</v>
      </c>
      <c r="AX43">
        <v>20658.695939813886</v>
      </c>
      <c r="AY43">
        <v>0</v>
      </c>
      <c r="AZ43">
        <v>-312438.22225917096</v>
      </c>
      <c r="BA43">
        <v>5596.2314590139013</v>
      </c>
      <c r="BC43">
        <f t="shared" si="22"/>
        <v>0</v>
      </c>
      <c r="BD43">
        <f t="shared" ca="1" si="23"/>
        <v>99421397.334379628</v>
      </c>
      <c r="BE43">
        <f t="shared" ca="1" si="24"/>
        <v>55765.121974682595</v>
      </c>
      <c r="BF43">
        <f t="shared" ca="1" si="25"/>
        <v>43134.312420620838</v>
      </c>
      <c r="BG43">
        <f t="shared" ca="1" si="26"/>
        <v>192952.77519990862</v>
      </c>
      <c r="BH43">
        <f t="shared" ca="1" si="27"/>
        <v>20662.943929518369</v>
      </c>
      <c r="BI43">
        <f t="shared" ca="1" si="28"/>
        <v>0</v>
      </c>
      <c r="BJ43">
        <f t="shared" ca="1" si="29"/>
        <v>-312515.15352472989</v>
      </c>
      <c r="BK43">
        <f t="shared" ca="1" si="30"/>
        <v>5598.7699301792154</v>
      </c>
    </row>
    <row r="44" spans="2:63" x14ac:dyDescent="0.35">
      <c r="B44">
        <f t="shared" si="31"/>
        <v>34</v>
      </c>
      <c r="C44">
        <f t="shared" si="10"/>
        <v>3</v>
      </c>
      <c r="D44">
        <f t="shared" si="40"/>
        <v>10</v>
      </c>
      <c r="E44">
        <f t="shared" ca="1" si="0"/>
        <v>79</v>
      </c>
      <c r="F44" cm="1">
        <f t="array" aca="1" ref="F44" ca="1">_xlfn.XLOOKUP(E44,Mortality!$I$9:$I$130,IF($E$4="Female",Mortality!$J$9:$J$130,Mortality!$K$9:$K$130),,-1)</f>
        <v>2.8038826666666648E-2</v>
      </c>
      <c r="G44" cm="1">
        <f t="array" aca="1" ref="G44" ca="1">_xlfn.XLOOKUP(E44,Mortality!$N$9:$N$130,IF($E$4="Female",Mortality!$O$9:$O$130,Mortality!$P$9:$P$130),,-1)</f>
        <v>1.4999999999999999E-2</v>
      </c>
      <c r="H44">
        <f t="shared" ca="1" si="11"/>
        <v>1.8581718765778854E-3</v>
      </c>
      <c r="I44" cm="1">
        <f t="array" ref="I44">INDEX('Product features '!$C$12:$C$22,MIN(11,C44))</f>
        <v>0.08</v>
      </c>
      <c r="J44" s="3">
        <f ca="1">IF(C44=1,0,IF($C$4="Q",MAX('Product features '!$C$8,_xlfn.XLOOKUP(E44,'Non-systematic PWDs'!$D$17:$D$64,'Non-systematic PWDs'!$F$17:$F$64,0,-1)),'Product features '!$C$8))</f>
        <v>0.05</v>
      </c>
      <c r="K44">
        <f t="shared" ca="1" si="1"/>
        <v>0</v>
      </c>
      <c r="L44">
        <f ca="1">(1-K44)*(1-(1-J44*_xlfn.XLOOKUP(C44,'Non-systematic PWDs'!$D$9:$D$12,'Non-systematic PWDs'!$E$9:$E$12,,-1))^(1/12))</f>
        <v>1.2586770182638762E-3</v>
      </c>
      <c r="M44" cm="1">
        <f t="array" ref="M44">IF(C44=11,_xlfn.SWITCH(D44,1,0.4,2,0.3,3,0.2,0.1/9),1/12)</f>
        <v>8.3333333333333329E-2</v>
      </c>
      <c r="O44">
        <f t="shared" ca="1" si="39"/>
        <v>20390.350581520863</v>
      </c>
      <c r="P44">
        <f t="shared" ca="1" si="32"/>
        <v>28779.238617265375</v>
      </c>
      <c r="Q44">
        <f ca="1">_xlfn.XLOOKUP(C44,'Surrender predictive model'!$E$8:$E$29,'Surrender predictive model'!$P$8:$P$29,,-1)+'Surrender predictive model'!$B$15+'Surrender predictive model'!$B$14+'Surrender predictive model'!$B$38*K44</f>
        <v>-4.6996029857540762</v>
      </c>
      <c r="R44">
        <f ca="1">+'Surrender predictive model'!$B$15*(MAX(1,MIN(2,P43/O43))-1)+'Surrender predictive model'!$B$14*(MAX(0.5,MIN(1,P43/O43))-1)+'Surrender predictive model'!$B$38*K44*(MAX(0.5,MIN(1,P43/O43))-1)</f>
        <v>-0.47607750153253142</v>
      </c>
      <c r="S44" s="43">
        <f t="shared" ca="1" si="12"/>
        <v>4.7225547986673444E-4</v>
      </c>
      <c r="T44">
        <f t="shared" ca="1" si="2"/>
        <v>0</v>
      </c>
      <c r="U44">
        <f t="shared" ca="1" si="33"/>
        <v>0</v>
      </c>
      <c r="V44">
        <f t="shared" ca="1" si="3"/>
        <v>0</v>
      </c>
      <c r="W44" s="41">
        <f t="shared" ca="1" si="4"/>
        <v>6.6666666666666652E-2</v>
      </c>
      <c r="X44">
        <f t="shared" ca="1" si="13"/>
        <v>0.99641470530796994</v>
      </c>
      <c r="Y44">
        <f t="shared" ca="1" si="14"/>
        <v>0.99641470530796994</v>
      </c>
      <c r="Z44">
        <f t="shared" ca="1" si="5"/>
        <v>0.99767045017540668</v>
      </c>
      <c r="AA44">
        <f t="shared" ca="1" si="34"/>
        <v>3.6582666682970139E-2</v>
      </c>
      <c r="AB44">
        <f t="shared" ca="1" si="35"/>
        <v>20390.350581520863</v>
      </c>
      <c r="AC44">
        <f t="shared" ca="1" si="15"/>
        <v>37.848558668961019</v>
      </c>
      <c r="AD44">
        <f t="shared" ca="1" si="16"/>
        <v>8.8881717900707482</v>
      </c>
      <c r="AE44">
        <f t="shared" ca="1" si="17"/>
        <v>25.637623500560199</v>
      </c>
      <c r="AF44">
        <f t="shared" ca="1" si="18"/>
        <v>0</v>
      </c>
      <c r="AG44">
        <f t="shared" ca="1" si="19"/>
        <v>0.73106174896685805</v>
      </c>
      <c r="AH44">
        <f t="shared" ca="1" si="6"/>
        <v>0</v>
      </c>
      <c r="AI44">
        <f t="shared" ca="1" si="36"/>
        <v>20317.245165812314</v>
      </c>
      <c r="AJ44">
        <f t="shared" ca="1" si="20"/>
        <v>4.232759409544232</v>
      </c>
      <c r="AK44">
        <f t="shared" ca="1" si="7"/>
        <v>0</v>
      </c>
      <c r="AL44">
        <f t="shared" ca="1" si="8"/>
        <v>0</v>
      </c>
      <c r="AM44">
        <f t="shared" si="9"/>
        <v>0</v>
      </c>
      <c r="AN44" s="45">
        <f t="shared" ca="1" si="21"/>
        <v>-76.607113369136201</v>
      </c>
      <c r="AO44">
        <f t="shared" ca="1" si="37"/>
        <v>0</v>
      </c>
      <c r="AP44">
        <f t="shared" ca="1" si="38"/>
        <v>2.5573106371765766</v>
      </c>
      <c r="AR44">
        <v>34</v>
      </c>
      <c r="AS44">
        <v>0</v>
      </c>
      <c r="AT44">
        <v>99161740.511106238</v>
      </c>
      <c r="AU44">
        <v>55497.138804183887</v>
      </c>
      <c r="AV44">
        <v>43047.495620927912</v>
      </c>
      <c r="AW44">
        <v>192652.9850602918</v>
      </c>
      <c r="AX44">
        <v>20608.978296206351</v>
      </c>
      <c r="AY44">
        <v>0</v>
      </c>
      <c r="AZ44">
        <v>-311806.59778160969</v>
      </c>
      <c r="BA44">
        <v>5644.0490738938151</v>
      </c>
      <c r="BC44">
        <f t="shared" si="22"/>
        <v>0</v>
      </c>
      <c r="BD44">
        <f t="shared" ca="1" si="23"/>
        <v>99182130.861687765</v>
      </c>
      <c r="BE44">
        <f t="shared" ca="1" si="24"/>
        <v>55534.987362852851</v>
      </c>
      <c r="BF44">
        <f t="shared" ca="1" si="25"/>
        <v>43056.383792717985</v>
      </c>
      <c r="BG44">
        <f t="shared" ca="1" si="26"/>
        <v>192678.62268379238</v>
      </c>
      <c r="BH44">
        <f t="shared" ca="1" si="27"/>
        <v>20613.211055615895</v>
      </c>
      <c r="BI44">
        <f t="shared" ca="1" si="28"/>
        <v>0</v>
      </c>
      <c r="BJ44">
        <f t="shared" ca="1" si="29"/>
        <v>-311883.20489497884</v>
      </c>
      <c r="BK44">
        <f t="shared" ca="1" si="30"/>
        <v>5646.6063845309918</v>
      </c>
    </row>
    <row r="45" spans="2:63" x14ac:dyDescent="0.35">
      <c r="B45">
        <f t="shared" si="31"/>
        <v>35</v>
      </c>
      <c r="C45">
        <f t="shared" si="10"/>
        <v>3</v>
      </c>
      <c r="D45">
        <f t="shared" si="40"/>
        <v>11</v>
      </c>
      <c r="E45">
        <f t="shared" ca="1" si="0"/>
        <v>79</v>
      </c>
      <c r="F45" cm="1">
        <f t="array" aca="1" ref="F45" ca="1">_xlfn.XLOOKUP(E45,Mortality!$I$9:$I$130,IF($E$4="Female",Mortality!$J$9:$J$130,Mortality!$K$9:$K$130),,-1)</f>
        <v>2.8038826666666648E-2</v>
      </c>
      <c r="G45" cm="1">
        <f t="array" aca="1" ref="G45" ca="1">_xlfn.XLOOKUP(E45,Mortality!$N$9:$N$130,IF($E$4="Female",Mortality!$O$9:$O$130,Mortality!$P$9:$P$130),,-1)</f>
        <v>1.4999999999999999E-2</v>
      </c>
      <c r="H45">
        <f t="shared" ca="1" si="11"/>
        <v>1.8558089725817517E-3</v>
      </c>
      <c r="I45" cm="1">
        <f t="array" ref="I45">INDEX('Product features '!$C$12:$C$22,MIN(11,C45))</f>
        <v>0.08</v>
      </c>
      <c r="J45" s="3">
        <f ca="1">IF(C45=1,0,IF($C$4="Q",MAX('Product features '!$C$8,_xlfn.XLOOKUP(E45,'Non-systematic PWDs'!$D$17:$D$64,'Non-systematic PWDs'!$F$17:$F$64,0,-1)),'Product features '!$C$8))</f>
        <v>0.05</v>
      </c>
      <c r="K45">
        <f t="shared" ca="1" si="1"/>
        <v>0</v>
      </c>
      <c r="L45">
        <f ca="1">(1-K45)*(1-(1-J45*_xlfn.XLOOKUP(C45,'Non-systematic PWDs'!$D$9:$D$12,'Non-systematic PWDs'!$E$9:$E$12,,-1))^(1/12))</f>
        <v>1.2586770182638762E-3</v>
      </c>
      <c r="M45" cm="1">
        <f t="array" ref="M45">IF(C45=11,_xlfn.SWITCH(D45,1,0.4,2,0.3,3,0.2,0.1/9),1/12)</f>
        <v>8.3333333333333329E-2</v>
      </c>
      <c r="O45">
        <f t="shared" ca="1" si="39"/>
        <v>20317.245165812299</v>
      </c>
      <c r="P45">
        <f t="shared" ca="1" si="32"/>
        <v>28676.056565810228</v>
      </c>
      <c r="Q45">
        <f ca="1">_xlfn.XLOOKUP(C45,'Surrender predictive model'!$E$8:$E$29,'Surrender predictive model'!$P$8:$P$29,,-1)+'Surrender predictive model'!$B$15+'Surrender predictive model'!$B$14+'Surrender predictive model'!$B$38*K45</f>
        <v>-4.6996029857540762</v>
      </c>
      <c r="R45">
        <f ca="1">+'Surrender predictive model'!$B$15*(MAX(1,MIN(2,P44/O44))-1)+'Surrender predictive model'!$B$14*(MAX(0.5,MIN(1,P44/O44))-1)+'Surrender predictive model'!$B$38*K45*(MAX(0.5,MIN(1,P44/O44))-1)</f>
        <v>-0.47607750153253142</v>
      </c>
      <c r="S45" s="43">
        <f t="shared" ca="1" si="12"/>
        <v>4.7225547986673444E-4</v>
      </c>
      <c r="T45">
        <f t="shared" ca="1" si="2"/>
        <v>0</v>
      </c>
      <c r="U45">
        <f t="shared" ca="1" si="33"/>
        <v>0</v>
      </c>
      <c r="V45">
        <f t="shared" ca="1" si="3"/>
        <v>0</v>
      </c>
      <c r="W45" s="41">
        <f t="shared" ca="1" si="4"/>
        <v>6.6666666666666652E-2</v>
      </c>
      <c r="X45">
        <f t="shared" ca="1" si="13"/>
        <v>0.9964170641233433</v>
      </c>
      <c r="Y45">
        <f t="shared" ca="1" si="14"/>
        <v>0.9964170641233433</v>
      </c>
      <c r="Z45">
        <f t="shared" ca="1" si="5"/>
        <v>0.99767281196350843</v>
      </c>
      <c r="AA45">
        <f t="shared" ca="1" si="34"/>
        <v>3.649744553821567E-2</v>
      </c>
      <c r="AB45">
        <f t="shared" ca="1" si="35"/>
        <v>20317.245165812299</v>
      </c>
      <c r="AC45">
        <f t="shared" ca="1" si="15"/>
        <v>37.664920305517292</v>
      </c>
      <c r="AD45">
        <f t="shared" ca="1" si="16"/>
        <v>8.8563089816134131</v>
      </c>
      <c r="AE45">
        <f t="shared" ca="1" si="17"/>
        <v>25.545716333800421</v>
      </c>
      <c r="AF45">
        <f t="shared" ca="1" si="18"/>
        <v>0</v>
      </c>
      <c r="AG45">
        <f t="shared" ca="1" si="19"/>
        <v>0.72844099848768329</v>
      </c>
      <c r="AH45">
        <f t="shared" ca="1" si="6"/>
        <v>0</v>
      </c>
      <c r="AI45">
        <f t="shared" ca="1" si="36"/>
        <v>20244.449779192895</v>
      </c>
      <c r="AJ45">
        <f t="shared" ca="1" si="20"/>
        <v>4.2175937039985198</v>
      </c>
      <c r="AK45">
        <f t="shared" ca="1" si="7"/>
        <v>0</v>
      </c>
      <c r="AL45">
        <f t="shared" ca="1" si="8"/>
        <v>0</v>
      </c>
      <c r="AM45">
        <f t="shared" si="9"/>
        <v>0</v>
      </c>
      <c r="AN45" s="45">
        <f t="shared" ca="1" si="21"/>
        <v>-76.284539324929654</v>
      </c>
      <c r="AO45">
        <f t="shared" ca="1" si="37"/>
        <v>0</v>
      </c>
      <c r="AP45">
        <f t="shared" ca="1" si="38"/>
        <v>2.5762970982010751</v>
      </c>
      <c r="AR45">
        <v>35</v>
      </c>
      <c r="AS45">
        <v>0</v>
      </c>
      <c r="AT45">
        <v>98923095.821790576</v>
      </c>
      <c r="AU45">
        <v>55268.100966503567</v>
      </c>
      <c r="AV45">
        <v>42970.315047808843</v>
      </c>
      <c r="AW45">
        <v>192379.8305358518</v>
      </c>
      <c r="AX45">
        <v>20559.374347483266</v>
      </c>
      <c r="AY45">
        <v>0</v>
      </c>
      <c r="AZ45">
        <v>-311177.62089764798</v>
      </c>
      <c r="BA45">
        <v>5692.2907312803973</v>
      </c>
      <c r="BC45">
        <f t="shared" si="22"/>
        <v>0</v>
      </c>
      <c r="BD45">
        <f t="shared" ca="1" si="23"/>
        <v>98943413.066956386</v>
      </c>
      <c r="BE45">
        <f t="shared" ca="1" si="24"/>
        <v>55305.765886809088</v>
      </c>
      <c r="BF45">
        <f t="shared" ca="1" si="25"/>
        <v>42979.171356790459</v>
      </c>
      <c r="BG45">
        <f t="shared" ca="1" si="26"/>
        <v>192405.37625218561</v>
      </c>
      <c r="BH45">
        <f t="shared" ca="1" si="27"/>
        <v>20563.591941187264</v>
      </c>
      <c r="BI45">
        <f t="shared" ca="1" si="28"/>
        <v>0</v>
      </c>
      <c r="BJ45">
        <f t="shared" ca="1" si="29"/>
        <v>-311253.90543697291</v>
      </c>
      <c r="BK45">
        <f t="shared" ca="1" si="30"/>
        <v>5694.8670283785987</v>
      </c>
    </row>
    <row r="46" spans="2:63" x14ac:dyDescent="0.35">
      <c r="B46">
        <f t="shared" si="31"/>
        <v>36</v>
      </c>
      <c r="C46">
        <f t="shared" si="10"/>
        <v>3</v>
      </c>
      <c r="D46">
        <f t="shared" si="40"/>
        <v>12</v>
      </c>
      <c r="E46">
        <f t="shared" ca="1" si="0"/>
        <v>79</v>
      </c>
      <c r="F46" cm="1">
        <f t="array" aca="1" ref="F46" ca="1">_xlfn.XLOOKUP(E46,Mortality!$I$9:$I$130,IF($E$4="Female",Mortality!$J$9:$J$130,Mortality!$K$9:$K$130),,-1)</f>
        <v>2.8038826666666648E-2</v>
      </c>
      <c r="G46" cm="1">
        <f t="array" aca="1" ref="G46" ca="1">_xlfn.XLOOKUP(E46,Mortality!$N$9:$N$130,IF($E$4="Female",Mortality!$O$9:$O$130,Mortality!$P$9:$P$130),,-1)</f>
        <v>1.4999999999999999E-2</v>
      </c>
      <c r="H46">
        <f t="shared" ca="1" si="11"/>
        <v>1.8534491041313217E-3</v>
      </c>
      <c r="I46" cm="1">
        <f t="array" ref="I46">INDEX('Product features '!$C$12:$C$22,MIN(11,C46))</f>
        <v>0.08</v>
      </c>
      <c r="J46" s="3">
        <f ca="1">IF(C46=1,0,IF($C$4="Q",MAX('Product features '!$C$8,_xlfn.XLOOKUP(E46,'Non-systematic PWDs'!$D$17:$D$64,'Non-systematic PWDs'!$F$17:$F$64,0,-1)),'Product features '!$C$8))</f>
        <v>0.05</v>
      </c>
      <c r="K46">
        <f t="shared" ca="1" si="1"/>
        <v>0</v>
      </c>
      <c r="L46">
        <f ca="1">(1-K46)*(1-(1-J46*_xlfn.XLOOKUP(C46,'Non-systematic PWDs'!$D$9:$D$12,'Non-systematic PWDs'!$E$9:$E$12,,-1))^(1/12))</f>
        <v>1.2586770182638762E-3</v>
      </c>
      <c r="M46" cm="1">
        <f t="array" ref="M46">IF(C46=11,_xlfn.SWITCH(D46,1,0.4,2,0.3,3,0.2,0.1/9),1/12)</f>
        <v>8.3333333333333329E-2</v>
      </c>
      <c r="O46">
        <f t="shared" ca="1" si="39"/>
        <v>20244.449779192881</v>
      </c>
      <c r="P46">
        <f t="shared" ca="1" si="32"/>
        <v>28573.312093939549</v>
      </c>
      <c r="Q46">
        <f ca="1">_xlfn.XLOOKUP(C46,'Surrender predictive model'!$E$8:$E$29,'Surrender predictive model'!$P$8:$P$29,,-1)+'Surrender predictive model'!$B$15+'Surrender predictive model'!$B$14+'Surrender predictive model'!$B$38*K46</f>
        <v>-4.6996029857540762</v>
      </c>
      <c r="R46">
        <f ca="1">+'Surrender predictive model'!$B$15*(MAX(1,MIN(2,P45/O45))-1)+'Surrender predictive model'!$B$14*(MAX(0.5,MIN(1,P45/O45))-1)+'Surrender predictive model'!$B$38*K46*(MAX(0.5,MIN(1,P45/O45))-1)</f>
        <v>-0.47607750153253192</v>
      </c>
      <c r="S46" s="43">
        <f t="shared" ca="1" si="12"/>
        <v>4.7225547986673444E-4</v>
      </c>
      <c r="T46">
        <f t="shared" ca="1" si="2"/>
        <v>5.0000000000000001E-3</v>
      </c>
      <c r="U46">
        <f t="shared" ca="1" si="33"/>
        <v>0</v>
      </c>
      <c r="V46">
        <f t="shared" ca="1" si="3"/>
        <v>0</v>
      </c>
      <c r="W46" s="41">
        <f t="shared" ca="1" si="4"/>
        <v>6.6666666666666652E-2</v>
      </c>
      <c r="X46">
        <f t="shared" ca="1" si="13"/>
        <v>0.98938761529727315</v>
      </c>
      <c r="Y46">
        <f t="shared" ca="1" si="14"/>
        <v>0.99641941990842342</v>
      </c>
      <c r="Z46">
        <f t="shared" ca="1" si="5"/>
        <v>0.99767517071749801</v>
      </c>
      <c r="AA46">
        <f t="shared" ca="1" si="34"/>
        <v>3.6412509119596634E-2</v>
      </c>
      <c r="AB46">
        <f t="shared" ca="1" si="35"/>
        <v>20244.449779192881</v>
      </c>
      <c r="AC46">
        <f t="shared" ca="1" si="15"/>
        <v>37.419555960735174</v>
      </c>
      <c r="AD46">
        <f t="shared" ca="1" si="16"/>
        <v>8.8098181132335931</v>
      </c>
      <c r="AE46">
        <f t="shared" ca="1" si="17"/>
        <v>25.411615035143317</v>
      </c>
      <c r="AF46">
        <f t="shared" ca="1" si="18"/>
        <v>142.47628296846779</v>
      </c>
      <c r="AG46">
        <f t="shared" ca="1" si="19"/>
        <v>0.72461707424865041</v>
      </c>
      <c r="AH46">
        <f t="shared" ca="1" si="6"/>
        <v>0</v>
      </c>
      <c r="AI46">
        <f t="shared" ca="1" si="36"/>
        <v>20029.607890041068</v>
      </c>
      <c r="AJ46">
        <f t="shared" ca="1" si="20"/>
        <v>4.1728349770918891</v>
      </c>
      <c r="AK46">
        <f t="shared" ca="1" si="7"/>
        <v>0</v>
      </c>
      <c r="AL46">
        <f t="shared" ca="1" si="8"/>
        <v>0</v>
      </c>
      <c r="AM46">
        <f t="shared" si="9"/>
        <v>0</v>
      </c>
      <c r="AN46" s="45">
        <f t="shared" ca="1" si="21"/>
        <v>-75.813824086203979</v>
      </c>
      <c r="AO46">
        <f t="shared" ca="1" si="37"/>
        <v>0</v>
      </c>
      <c r="AP46">
        <f t="shared" ca="1" si="38"/>
        <v>7.692530083691075</v>
      </c>
      <c r="AR46">
        <v>36</v>
      </c>
      <c r="AS46">
        <v>0</v>
      </c>
      <c r="AT46">
        <v>98684996.867919594</v>
      </c>
      <c r="AU46">
        <v>54969.793958627961</v>
      </c>
      <c r="AV46">
        <v>42841.789387107732</v>
      </c>
      <c r="AW46">
        <v>191968.9684134674</v>
      </c>
      <c r="AX46">
        <v>20332.709272134092</v>
      </c>
      <c r="AY46">
        <v>0</v>
      </c>
      <c r="AZ46">
        <v>-310113.26103133691</v>
      </c>
      <c r="BA46">
        <v>28618.063368696094</v>
      </c>
      <c r="BC46">
        <f t="shared" si="22"/>
        <v>0</v>
      </c>
      <c r="BD46">
        <f t="shared" ca="1" si="23"/>
        <v>98705241.317698792</v>
      </c>
      <c r="BE46">
        <f t="shared" ca="1" si="24"/>
        <v>55007.213514588693</v>
      </c>
      <c r="BF46">
        <f t="shared" ca="1" si="25"/>
        <v>42850.599205220962</v>
      </c>
      <c r="BG46">
        <f t="shared" ca="1" si="26"/>
        <v>191994.38002850255</v>
      </c>
      <c r="BH46">
        <f t="shared" ca="1" si="27"/>
        <v>20336.882107111185</v>
      </c>
      <c r="BI46">
        <f t="shared" ca="1" si="28"/>
        <v>0</v>
      </c>
      <c r="BJ46">
        <f t="shared" ca="1" si="29"/>
        <v>-310189.07485542312</v>
      </c>
      <c r="BK46">
        <f t="shared" ca="1" si="30"/>
        <v>28625.755898779786</v>
      </c>
    </row>
    <row r="47" spans="2:63" x14ac:dyDescent="0.35">
      <c r="B47">
        <f t="shared" si="31"/>
        <v>37</v>
      </c>
      <c r="C47">
        <f t="shared" si="10"/>
        <v>4</v>
      </c>
      <c r="D47">
        <f t="shared" si="40"/>
        <v>1</v>
      </c>
      <c r="E47">
        <f t="shared" ca="1" si="0"/>
        <v>80</v>
      </c>
      <c r="F47" cm="1">
        <f t="array" aca="1" ref="F47" ca="1">_xlfn.XLOOKUP(E47,Mortality!$I$9:$I$130,IF($E$4="Female",Mortality!$J$9:$J$130,Mortality!$K$9:$K$130),,-1)</f>
        <v>3.200339999999998E-2</v>
      </c>
      <c r="G47" cm="1">
        <f t="array" aca="1" ref="G47" ca="1">_xlfn.XLOOKUP(E47,Mortality!$N$9:$N$130,IF($E$4="Female",Mortality!$O$9:$O$130,Mortality!$P$9:$P$130),,-1)</f>
        <v>1.4999999999999999E-2</v>
      </c>
      <c r="H47">
        <f t="shared" ca="1" si="11"/>
        <v>2.1159013184087749E-3</v>
      </c>
      <c r="I47" cm="1">
        <f t="array" ref="I47">INDEX('Product features '!$C$12:$C$22,MIN(11,C47))</f>
        <v>7.0000000000000007E-2</v>
      </c>
      <c r="J47" s="3">
        <f ca="1">IF(C47=1,0,IF($C$4="Q",MAX('Product features '!$C$8,_xlfn.XLOOKUP(E47,'Non-systematic PWDs'!$D$17:$D$64,'Non-systematic PWDs'!$F$17:$F$64,0,-1)),'Product features '!$C$8))</f>
        <v>0.05</v>
      </c>
      <c r="K47">
        <f t="shared" ca="1" si="1"/>
        <v>0</v>
      </c>
      <c r="L47">
        <f ca="1">(1-K47)*(1-(1-J47*_xlfn.XLOOKUP(C47,'Non-systematic PWDs'!$D$9:$D$12,'Non-systematic PWDs'!$E$9:$E$12,,-1))^(1/12))</f>
        <v>1.6821425527395739E-3</v>
      </c>
      <c r="M47" cm="1">
        <f t="array" ref="M47">IF(C47=11,_xlfn.SWITCH(D47,1,0.4,2,0.3,3,0.2,0.1/9),1/12)</f>
        <v>8.3333333333333329E-2</v>
      </c>
      <c r="O47">
        <f t="shared" ca="1" si="39"/>
        <v>20029.607890041054</v>
      </c>
      <c r="P47">
        <f t="shared" ca="1" si="32"/>
        <v>30369.069932272621</v>
      </c>
      <c r="Q47">
        <f ca="1">_xlfn.XLOOKUP(C47,'Surrender predictive model'!$E$8:$E$29,'Surrender predictive model'!$P$8:$P$29,,-1)+'Surrender predictive model'!$B$15+'Surrender predictive model'!$B$14+'Surrender predictive model'!$B$38*K47</f>
        <v>-4.1681811151766421</v>
      </c>
      <c r="R47">
        <f ca="1">+'Surrender predictive model'!$B$15*(MAX(1,MIN(2,P46/O46))-1)+'Surrender predictive model'!$B$14*(MAX(0.5,MIN(1,P46/O46))-1)+'Surrender predictive model'!$B$38*K47*(MAX(0.5,MIN(1,P46/O46))-1)</f>
        <v>-0.47607750153253164</v>
      </c>
      <c r="S47" s="43">
        <f t="shared" ca="1" si="12"/>
        <v>8.0494213453985441E-4</v>
      </c>
      <c r="T47">
        <f t="shared" ca="1" si="2"/>
        <v>0</v>
      </c>
      <c r="U47">
        <f t="shared" ca="1" si="33"/>
        <v>3.78E-2</v>
      </c>
      <c r="V47">
        <f t="shared" ca="1" si="3"/>
        <v>0</v>
      </c>
      <c r="W47" s="41">
        <f t="shared" ca="1" si="4"/>
        <v>6.25E-2</v>
      </c>
      <c r="X47">
        <f t="shared" ca="1" si="13"/>
        <v>0.99540362758250922</v>
      </c>
      <c r="Y47">
        <f t="shared" ca="1" si="14"/>
        <v>0.99540362758250922</v>
      </c>
      <c r="Z47">
        <f t="shared" ca="1" si="5"/>
        <v>0.99708085972517513</v>
      </c>
      <c r="AA47">
        <f t="shared" ca="1" si="34"/>
        <v>3.6327856252146025E-2</v>
      </c>
      <c r="AB47">
        <f t="shared" ca="1" si="35"/>
        <v>20786.727068284607</v>
      </c>
      <c r="AC47">
        <f t="shared" ca="1" si="15"/>
        <v>43.919468747606381</v>
      </c>
      <c r="AD47">
        <f t="shared" ca="1" si="16"/>
        <v>15.596984924651222</v>
      </c>
      <c r="AE47">
        <f t="shared" ca="1" si="17"/>
        <v>34.915998506784682</v>
      </c>
      <c r="AF47">
        <f t="shared" ca="1" si="18"/>
        <v>0</v>
      </c>
      <c r="AG47">
        <f t="shared" ca="1" si="19"/>
        <v>1.1110867675300551</v>
      </c>
      <c r="AH47">
        <f t="shared" ca="1" si="6"/>
        <v>757.1191782435526</v>
      </c>
      <c r="AI47">
        <f t="shared" ca="1" si="36"/>
        <v>20691.18352933805</v>
      </c>
      <c r="AJ47">
        <f t="shared" ca="1" si="20"/>
        <v>4.3106632352787608</v>
      </c>
      <c r="AK47">
        <f t="shared" ca="1" si="7"/>
        <v>0</v>
      </c>
      <c r="AL47">
        <f t="shared" ca="1" si="8"/>
        <v>0</v>
      </c>
      <c r="AM47">
        <f t="shared" si="9"/>
        <v>0</v>
      </c>
      <c r="AN47" s="45">
        <f t="shared" ca="1" si="21"/>
        <v>-98.743115414321053</v>
      </c>
      <c r="AO47">
        <f t="shared" ca="1" si="37"/>
        <v>94.639897280443975</v>
      </c>
      <c r="AP47">
        <f t="shared" ca="1" si="38"/>
        <v>97.974898916924587</v>
      </c>
      <c r="AR47">
        <v>37</v>
      </c>
      <c r="AS47">
        <v>0</v>
      </c>
      <c r="AT47">
        <v>97597004.506243482</v>
      </c>
      <c r="AU47">
        <v>62875.585066905012</v>
      </c>
      <c r="AV47">
        <v>73889.701500325566</v>
      </c>
      <c r="AW47">
        <v>251054.34104679481</v>
      </c>
      <c r="AX47">
        <v>20837.109278496242</v>
      </c>
      <c r="AY47">
        <v>0</v>
      </c>
      <c r="AZ47">
        <v>-408656.73689252115</v>
      </c>
      <c r="BA47">
        <v>352863.10391154274</v>
      </c>
      <c r="BC47">
        <f t="shared" si="22"/>
        <v>0</v>
      </c>
      <c r="BD47">
        <f t="shared" ca="1" si="23"/>
        <v>97617034.114133522</v>
      </c>
      <c r="BE47">
        <f t="shared" ca="1" si="24"/>
        <v>62919.504535652617</v>
      </c>
      <c r="BF47">
        <f t="shared" ca="1" si="25"/>
        <v>73905.298485250212</v>
      </c>
      <c r="BG47">
        <f t="shared" ca="1" si="26"/>
        <v>251089.25704530161</v>
      </c>
      <c r="BH47">
        <f t="shared" ca="1" si="27"/>
        <v>20841.419941731521</v>
      </c>
      <c r="BI47">
        <f t="shared" ca="1" si="28"/>
        <v>0</v>
      </c>
      <c r="BJ47">
        <f t="shared" ca="1" si="29"/>
        <v>-408755.48000793549</v>
      </c>
      <c r="BK47">
        <f t="shared" ca="1" si="30"/>
        <v>352961.07881045964</v>
      </c>
    </row>
    <row r="48" spans="2:63" x14ac:dyDescent="0.35">
      <c r="B48">
        <f t="shared" si="31"/>
        <v>38</v>
      </c>
      <c r="C48">
        <f t="shared" si="10"/>
        <v>4</v>
      </c>
      <c r="D48">
        <f t="shared" si="40"/>
        <v>2</v>
      </c>
      <c r="E48">
        <f t="shared" ca="1" si="0"/>
        <v>80</v>
      </c>
      <c r="F48" cm="1">
        <f t="array" aca="1" ref="F48" ca="1">_xlfn.XLOOKUP(E48,Mortality!$I$9:$I$130,IF($E$4="Female",Mortality!$J$9:$J$130,Mortality!$K$9:$K$130),,-1)</f>
        <v>3.200339999999998E-2</v>
      </c>
      <c r="G48" cm="1">
        <f t="array" aca="1" ref="G48" ca="1">_xlfn.XLOOKUP(E48,Mortality!$N$9:$N$130,IF($E$4="Female",Mortality!$O$9:$O$130,Mortality!$P$9:$P$130),,-1)</f>
        <v>1.4999999999999999E-2</v>
      </c>
      <c r="H48">
        <f t="shared" ca="1" si="11"/>
        <v>2.1132068424706274E-3</v>
      </c>
      <c r="I48" cm="1">
        <f t="array" ref="I48">INDEX('Product features '!$C$12:$C$22,MIN(11,C48))</f>
        <v>7.0000000000000007E-2</v>
      </c>
      <c r="J48" s="3">
        <f ca="1">IF(C48=1,0,IF($C$4="Q",MAX('Product features '!$C$8,_xlfn.XLOOKUP(E48,'Non-systematic PWDs'!$D$17:$D$64,'Non-systematic PWDs'!$F$17:$F$64,0,-1)),'Product features '!$C$8))</f>
        <v>0.05</v>
      </c>
      <c r="K48">
        <f t="shared" ca="1" si="1"/>
        <v>0</v>
      </c>
      <c r="L48">
        <f ca="1">(1-K48)*(1-(1-J48*_xlfn.XLOOKUP(C48,'Non-systematic PWDs'!$D$9:$D$12,'Non-systematic PWDs'!$E$9:$E$12,,-1))^(1/12))</f>
        <v>1.6821425527395739E-3</v>
      </c>
      <c r="M48" cm="1">
        <f t="array" ref="M48">IF(C48=11,_xlfn.SWITCH(D48,1,0.4,2,0.3,3,0.2,0.1/9),1/12)</f>
        <v>8.3333333333333329E-2</v>
      </c>
      <c r="O48">
        <f t="shared" ca="1" si="39"/>
        <v>20691.183529338035</v>
      </c>
      <c r="P48">
        <f t="shared" ca="1" si="32"/>
        <v>30229.482376891076</v>
      </c>
      <c r="Q48">
        <f ca="1">_xlfn.XLOOKUP(C48,'Surrender predictive model'!$E$8:$E$29,'Surrender predictive model'!$P$8:$P$29,,-1)+'Surrender predictive model'!$B$15+'Surrender predictive model'!$B$14+'Surrender predictive model'!$B$38*K48</f>
        <v>-4.1681811151766421</v>
      </c>
      <c r="R48">
        <f ca="1">+'Surrender predictive model'!$B$15*(MAX(1,MIN(2,P47/O47))-1)+'Surrender predictive model'!$B$14*(MAX(0.5,MIN(1,P47/O47))-1)+'Surrender predictive model'!$B$38*K48*(MAX(0.5,MIN(1,P47/O47))-1)</f>
        <v>-0.59734254606679438</v>
      </c>
      <c r="S48" s="43">
        <f t="shared" ca="1" si="12"/>
        <v>7.1265556246258299E-4</v>
      </c>
      <c r="T48">
        <f t="shared" ca="1" si="2"/>
        <v>0</v>
      </c>
      <c r="U48">
        <f t="shared" ca="1" si="33"/>
        <v>0</v>
      </c>
      <c r="V48">
        <f t="shared" ca="1" si="3"/>
        <v>0</v>
      </c>
      <c r="W48" s="41">
        <f t="shared" ca="1" si="4"/>
        <v>6.25E-2</v>
      </c>
      <c r="X48">
        <f t="shared" ca="1" si="13"/>
        <v>0.99549825200105013</v>
      </c>
      <c r="Y48">
        <f t="shared" ca="1" si="14"/>
        <v>0.99549825200105013</v>
      </c>
      <c r="Z48">
        <f t="shared" ca="1" si="5"/>
        <v>0.99717564358367772</v>
      </c>
      <c r="AA48">
        <f t="shared" ca="1" si="34"/>
        <v>3.6221810143862339E-2</v>
      </c>
      <c r="AB48">
        <f t="shared" ca="1" si="35"/>
        <v>20691.183529338035</v>
      </c>
      <c r="AC48">
        <f t="shared" ca="1" si="15"/>
        <v>43.664062134999853</v>
      </c>
      <c r="AD48">
        <f t="shared" ca="1" si="16"/>
        <v>13.745993355626121</v>
      </c>
      <c r="AE48">
        <f t="shared" ca="1" si="17"/>
        <v>34.757211393881306</v>
      </c>
      <c r="AF48">
        <f t="shared" ca="1" si="18"/>
        <v>0</v>
      </c>
      <c r="AG48">
        <f t="shared" ca="1" si="19"/>
        <v>0.97922716459468351</v>
      </c>
      <c r="AH48">
        <f t="shared" ca="1" si="6"/>
        <v>0</v>
      </c>
      <c r="AI48">
        <f t="shared" ca="1" si="36"/>
        <v>20598.037035288948</v>
      </c>
      <c r="AJ48">
        <f t="shared" ca="1" si="20"/>
        <v>4.2912577156851981</v>
      </c>
      <c r="AK48">
        <f t="shared" ca="1" si="7"/>
        <v>0</v>
      </c>
      <c r="AL48">
        <f t="shared" ca="1" si="8"/>
        <v>0</v>
      </c>
      <c r="AM48">
        <f t="shared" si="9"/>
        <v>0</v>
      </c>
      <c r="AN48" s="45">
        <f t="shared" ca="1" si="21"/>
        <v>-96.458524600192476</v>
      </c>
      <c r="AO48">
        <f t="shared" ca="1" si="37"/>
        <v>0</v>
      </c>
      <c r="AP48">
        <f t="shared" ca="1" si="38"/>
        <v>2.9684874708802789</v>
      </c>
      <c r="AR48">
        <v>38</v>
      </c>
      <c r="AS48">
        <v>0</v>
      </c>
      <c r="AT48">
        <v>100018124.53678203</v>
      </c>
      <c r="AU48">
        <v>62554.830168780645</v>
      </c>
      <c r="AV48">
        <v>65448.893226873151</v>
      </c>
      <c r="AW48">
        <v>250556.9353886212</v>
      </c>
      <c r="AX48">
        <v>20768.809634940022</v>
      </c>
      <c r="AY48">
        <v>0</v>
      </c>
      <c r="AZ48">
        <v>-399329.468419215</v>
      </c>
      <c r="BA48">
        <v>6753.3931308082911</v>
      </c>
      <c r="BC48">
        <f t="shared" si="22"/>
        <v>0</v>
      </c>
      <c r="BD48">
        <f t="shared" ca="1" si="23"/>
        <v>100038815.72031136</v>
      </c>
      <c r="BE48">
        <f t="shared" ca="1" si="24"/>
        <v>62598.494230915647</v>
      </c>
      <c r="BF48">
        <f t="shared" ca="1" si="25"/>
        <v>65462.639220228775</v>
      </c>
      <c r="BG48">
        <f t="shared" ca="1" si="26"/>
        <v>250591.69260001509</v>
      </c>
      <c r="BH48">
        <f t="shared" ca="1" si="27"/>
        <v>20773.100892655708</v>
      </c>
      <c r="BI48">
        <f t="shared" ca="1" si="28"/>
        <v>0</v>
      </c>
      <c r="BJ48">
        <f t="shared" ca="1" si="29"/>
        <v>-399425.9269438152</v>
      </c>
      <c r="BK48">
        <f t="shared" ca="1" si="30"/>
        <v>6756.3616182791711</v>
      </c>
    </row>
    <row r="49" spans="2:63" x14ac:dyDescent="0.35">
      <c r="B49">
        <f t="shared" si="31"/>
        <v>39</v>
      </c>
      <c r="C49">
        <f t="shared" si="10"/>
        <v>4</v>
      </c>
      <c r="D49">
        <f t="shared" si="40"/>
        <v>3</v>
      </c>
      <c r="E49">
        <f t="shared" ca="1" si="0"/>
        <v>80</v>
      </c>
      <c r="F49" cm="1">
        <f t="array" aca="1" ref="F49" ca="1">_xlfn.XLOOKUP(E49,Mortality!$I$9:$I$130,IF($E$4="Female",Mortality!$J$9:$J$130,Mortality!$K$9:$K$130),,-1)</f>
        <v>3.200339999999998E-2</v>
      </c>
      <c r="G49" cm="1">
        <f t="array" aca="1" ref="G49" ca="1">_xlfn.XLOOKUP(E49,Mortality!$N$9:$N$130,IF($E$4="Female",Mortality!$O$9:$O$130,Mortality!$P$9:$P$130),,-1)</f>
        <v>1.4999999999999999E-2</v>
      </c>
      <c r="H49">
        <f t="shared" ca="1" si="11"/>
        <v>2.1105158378853517E-3</v>
      </c>
      <c r="I49" cm="1">
        <f t="array" ref="I49">INDEX('Product features '!$C$12:$C$22,MIN(11,C49))</f>
        <v>7.0000000000000007E-2</v>
      </c>
      <c r="J49" s="3">
        <f ca="1">IF(C49=1,0,IF($C$4="Q",MAX('Product features '!$C$8,_xlfn.XLOOKUP(E49,'Non-systematic PWDs'!$D$17:$D$64,'Non-systematic PWDs'!$F$17:$F$64,0,-1)),'Product features '!$C$8))</f>
        <v>0.05</v>
      </c>
      <c r="K49">
        <f t="shared" ca="1" si="1"/>
        <v>0</v>
      </c>
      <c r="L49">
        <f ca="1">(1-K49)*(1-(1-J49*_xlfn.XLOOKUP(C49,'Non-systematic PWDs'!$D$9:$D$12,'Non-systematic PWDs'!$E$9:$E$12,,-1))^(1/12))</f>
        <v>1.6821425527395739E-3</v>
      </c>
      <c r="M49" cm="1">
        <f t="array" ref="M49">IF(C49=11,_xlfn.SWITCH(D49,1,0.4,2,0.3,3,0.2,0.1/9),1/12)</f>
        <v>8.3333333333333329E-2</v>
      </c>
      <c r="O49">
        <f t="shared" ca="1" si="39"/>
        <v>20598.037035288933</v>
      </c>
      <c r="P49">
        <f t="shared" ca="1" si="32"/>
        <v>30093.396865091618</v>
      </c>
      <c r="Q49">
        <f ca="1">_xlfn.XLOOKUP(C49,'Surrender predictive model'!$E$8:$E$29,'Surrender predictive model'!$P$8:$P$29,,-1)+'Surrender predictive model'!$B$15+'Surrender predictive model'!$B$14+'Surrender predictive model'!$B$38*K49</f>
        <v>-4.1681811151766421</v>
      </c>
      <c r="R49">
        <f ca="1">+'Surrender predictive model'!$B$15*(MAX(1,MIN(2,P48/O48))-1)+'Surrender predictive model'!$B$14*(MAX(0.5,MIN(1,P48/O48))-1)+'Surrender predictive model'!$B$38*K49*(MAX(0.5,MIN(1,P48/O48))-1)</f>
        <v>-0.53343750317824457</v>
      </c>
      <c r="S49" s="43">
        <f t="shared" ca="1" si="12"/>
        <v>7.5988171643370794E-4</v>
      </c>
      <c r="T49">
        <f t="shared" ca="1" si="2"/>
        <v>0</v>
      </c>
      <c r="U49">
        <f t="shared" ca="1" si="33"/>
        <v>0</v>
      </c>
      <c r="V49">
        <f t="shared" ca="1" si="3"/>
        <v>0</v>
      </c>
      <c r="W49" s="41">
        <f t="shared" ca="1" si="4"/>
        <v>6.25E-2</v>
      </c>
      <c r="X49">
        <f t="shared" ca="1" si="13"/>
        <v>0.99545388935548484</v>
      </c>
      <c r="Y49">
        <f t="shared" ca="1" si="14"/>
        <v>0.99545388935548484</v>
      </c>
      <c r="Z49">
        <f t="shared" ca="1" si="5"/>
        <v>0.99713120618807838</v>
      </c>
      <c r="AA49">
        <f t="shared" ca="1" si="34"/>
        <v>3.611950684197171E-2</v>
      </c>
      <c r="AB49">
        <f t="shared" ca="1" si="35"/>
        <v>20598.037035288933</v>
      </c>
      <c r="AC49">
        <f t="shared" ca="1" si="15"/>
        <v>43.411088062011821</v>
      </c>
      <c r="AD49">
        <f t="shared" ca="1" si="16"/>
        <v>14.590573844939268</v>
      </c>
      <c r="AE49">
        <f t="shared" ca="1" si="17"/>
        <v>34.59990073469509</v>
      </c>
      <c r="AF49">
        <f t="shared" ca="1" si="18"/>
        <v>0</v>
      </c>
      <c r="AG49">
        <f t="shared" ca="1" si="19"/>
        <v>1.0393927805982446</v>
      </c>
      <c r="AH49">
        <f t="shared" ca="1" si="6"/>
        <v>0</v>
      </c>
      <c r="AI49">
        <f t="shared" ca="1" si="36"/>
        <v>20504.396079866703</v>
      </c>
      <c r="AJ49">
        <f t="shared" ca="1" si="20"/>
        <v>4.2717491833055634</v>
      </c>
      <c r="AK49">
        <f t="shared" ca="1" si="7"/>
        <v>0</v>
      </c>
      <c r="AL49">
        <f t="shared" ca="1" si="8"/>
        <v>0</v>
      </c>
      <c r="AM49">
        <f t="shared" si="9"/>
        <v>0</v>
      </c>
      <c r="AN49" s="45">
        <f t="shared" ca="1" si="21"/>
        <v>-96.873311824951742</v>
      </c>
      <c r="AO49">
        <f t="shared" ca="1" si="37"/>
        <v>0</v>
      </c>
      <c r="AP49">
        <f t="shared" ca="1" si="38"/>
        <v>3.0192056579643043</v>
      </c>
      <c r="AR49">
        <v>39</v>
      </c>
      <c r="AS49">
        <v>0</v>
      </c>
      <c r="AT49">
        <v>99690286.247711793</v>
      </c>
      <c r="AU49">
        <v>62237.479788530873</v>
      </c>
      <c r="AV49">
        <v>68529.015003855064</v>
      </c>
      <c r="AW49">
        <v>250069.10164631341</v>
      </c>
      <c r="AX49">
        <v>20699.971826823075</v>
      </c>
      <c r="AY49">
        <v>0</v>
      </c>
      <c r="AZ49">
        <v>-401535.56826552231</v>
      </c>
      <c r="BA49">
        <v>6918.2985668756701</v>
      </c>
      <c r="BC49">
        <f t="shared" si="22"/>
        <v>0</v>
      </c>
      <c r="BD49">
        <f t="shared" ca="1" si="23"/>
        <v>99710884.284747079</v>
      </c>
      <c r="BE49">
        <f t="shared" ca="1" si="24"/>
        <v>62280.890876592886</v>
      </c>
      <c r="BF49">
        <f t="shared" ca="1" si="25"/>
        <v>68543.6055777</v>
      </c>
      <c r="BG49">
        <f t="shared" ca="1" si="26"/>
        <v>250103.70154704811</v>
      </c>
      <c r="BH49">
        <f t="shared" ca="1" si="27"/>
        <v>20704.243576006382</v>
      </c>
      <c r="BI49">
        <f t="shared" ca="1" si="28"/>
        <v>0</v>
      </c>
      <c r="BJ49">
        <f t="shared" ca="1" si="29"/>
        <v>-401632.44157734729</v>
      </c>
      <c r="BK49">
        <f t="shared" ca="1" si="30"/>
        <v>6921.3177725336345</v>
      </c>
    </row>
    <row r="50" spans="2:63" x14ac:dyDescent="0.35">
      <c r="B50">
        <f t="shared" si="31"/>
        <v>40</v>
      </c>
      <c r="C50">
        <f t="shared" si="10"/>
        <v>4</v>
      </c>
      <c r="D50">
        <f t="shared" si="40"/>
        <v>4</v>
      </c>
      <c r="E50">
        <f t="shared" ca="1" si="0"/>
        <v>80</v>
      </c>
      <c r="F50" cm="1">
        <f t="array" aca="1" ref="F50" ca="1">_xlfn.XLOOKUP(E50,Mortality!$I$9:$I$130,IF($E$4="Female",Mortality!$J$9:$J$130,Mortality!$K$9:$K$130),,-1)</f>
        <v>3.200339999999998E-2</v>
      </c>
      <c r="G50" cm="1">
        <f t="array" aca="1" ref="G50" ca="1">_xlfn.XLOOKUP(E50,Mortality!$N$9:$N$130,IF($E$4="Female",Mortality!$O$9:$O$130,Mortality!$P$9:$P$130),,-1)</f>
        <v>1.4999999999999999E-2</v>
      </c>
      <c r="H50">
        <f t="shared" ca="1" si="11"/>
        <v>2.1078283000777187E-3</v>
      </c>
      <c r="I50" cm="1">
        <f t="array" ref="I50">INDEX('Product features '!$C$12:$C$22,MIN(11,C50))</f>
        <v>7.0000000000000007E-2</v>
      </c>
      <c r="J50" s="3">
        <f ca="1">IF(C50=1,0,IF($C$4="Q",MAX('Product features '!$C$8,_xlfn.XLOOKUP(E50,'Non-systematic PWDs'!$D$17:$D$64,'Non-systematic PWDs'!$F$17:$F$64,0,-1)),'Product features '!$C$8))</f>
        <v>0.05</v>
      </c>
      <c r="K50">
        <f t="shared" ca="1" si="1"/>
        <v>0</v>
      </c>
      <c r="L50">
        <f ca="1">(1-K50)*(1-(1-J50*_xlfn.XLOOKUP(C50,'Non-systematic PWDs'!$D$9:$D$12,'Non-systematic PWDs'!$E$9:$E$12,,-1))^(1/12))</f>
        <v>1.6821425527395739E-3</v>
      </c>
      <c r="M50" cm="1">
        <f t="array" ref="M50">IF(C50=11,_xlfn.SWITCH(D50,1,0.4,2,0.3,3,0.2,0.1/9),1/12)</f>
        <v>8.3333333333333329E-2</v>
      </c>
      <c r="O50">
        <f t="shared" ca="1" si="39"/>
        <v>20504.396079866692</v>
      </c>
      <c r="P50">
        <f t="shared" ca="1" si="32"/>
        <v>29956.588953273607</v>
      </c>
      <c r="Q50">
        <f ca="1">_xlfn.XLOOKUP(C50,'Surrender predictive model'!$E$8:$E$29,'Surrender predictive model'!$P$8:$P$29,,-1)+'Surrender predictive model'!$B$15+'Surrender predictive model'!$B$14+'Surrender predictive model'!$B$38*K50</f>
        <v>-4.1681811151766421</v>
      </c>
      <c r="R50">
        <f ca="1">+'Surrender predictive model'!$B$15*(MAX(1,MIN(2,P49/O49))-1)+'Surrender predictive model'!$B$14*(MAX(0.5,MIN(1,P49/O49))-1)+'Surrender predictive model'!$B$38*K50*(MAX(0.5,MIN(1,P49/O49))-1)</f>
        <v>-0.53343750317824479</v>
      </c>
      <c r="S50" s="43">
        <f t="shared" ca="1" si="12"/>
        <v>7.5988171643370794E-4</v>
      </c>
      <c r="T50">
        <f t="shared" ca="1" si="2"/>
        <v>0</v>
      </c>
      <c r="U50">
        <f t="shared" ca="1" si="33"/>
        <v>0</v>
      </c>
      <c r="V50">
        <f t="shared" ca="1" si="3"/>
        <v>0</v>
      </c>
      <c r="W50" s="41">
        <f t="shared" ca="1" si="4"/>
        <v>6.25E-2</v>
      </c>
      <c r="X50">
        <f t="shared" ca="1" si="13"/>
        <v>0.99545657033369528</v>
      </c>
      <c r="Y50">
        <f t="shared" ca="1" si="14"/>
        <v>0.99545657033369528</v>
      </c>
      <c r="Z50">
        <f t="shared" ca="1" si="5"/>
        <v>0.99713389168367517</v>
      </c>
      <c r="AA50">
        <f t="shared" ca="1" si="34"/>
        <v>3.6015887424253802E-2</v>
      </c>
      <c r="AB50">
        <f t="shared" ca="1" si="35"/>
        <v>20504.396079866692</v>
      </c>
      <c r="AC50">
        <f t="shared" ca="1" si="15"/>
        <v>43.158734194436661</v>
      </c>
      <c r="AD50">
        <f t="shared" ca="1" si="16"/>
        <v>14.524252317846463</v>
      </c>
      <c r="AE50">
        <f t="shared" ca="1" si="17"/>
        <v>34.44262671118021</v>
      </c>
      <c r="AF50">
        <f t="shared" ca="1" si="18"/>
        <v>0</v>
      </c>
      <c r="AG50">
        <f t="shared" ca="1" si="19"/>
        <v>1.0346682154652274</v>
      </c>
      <c r="AH50">
        <f t="shared" ca="1" si="6"/>
        <v>0</v>
      </c>
      <c r="AI50">
        <f t="shared" ca="1" si="36"/>
        <v>20411.235798427773</v>
      </c>
      <c r="AJ50">
        <f t="shared" ca="1" si="20"/>
        <v>4.2523407913391198</v>
      </c>
      <c r="AK50">
        <f t="shared" ca="1" si="7"/>
        <v>0</v>
      </c>
      <c r="AL50">
        <f t="shared" ca="1" si="8"/>
        <v>0</v>
      </c>
      <c r="AM50">
        <f t="shared" si="9"/>
        <v>0</v>
      </c>
      <c r="AN50" s="45">
        <f t="shared" ca="1" si="21"/>
        <v>-96.377954014802455</v>
      </c>
      <c r="AO50">
        <f t="shared" ca="1" si="37"/>
        <v>0</v>
      </c>
      <c r="AP50">
        <f t="shared" ca="1" si="38"/>
        <v>3.038895777907741</v>
      </c>
      <c r="AR50">
        <v>40</v>
      </c>
      <c r="AS50">
        <v>0</v>
      </c>
      <c r="AT50">
        <v>99359864.768750563</v>
      </c>
      <c r="AU50">
        <v>61920.446030599254</v>
      </c>
      <c r="AV50">
        <v>68333.640581482498</v>
      </c>
      <c r="AW50">
        <v>249578.35479496344</v>
      </c>
      <c r="AX50">
        <v>20631.327396739125</v>
      </c>
      <c r="AY50">
        <v>0</v>
      </c>
      <c r="AZ50">
        <v>-400463.76880378416</v>
      </c>
      <c r="BA50">
        <v>6971.5650289181749</v>
      </c>
      <c r="BC50">
        <f t="shared" si="22"/>
        <v>0</v>
      </c>
      <c r="BD50">
        <f t="shared" ca="1" si="23"/>
        <v>99380369.164830431</v>
      </c>
      <c r="BE50">
        <f t="shared" ca="1" si="24"/>
        <v>61963.604764793694</v>
      </c>
      <c r="BF50">
        <f t="shared" ca="1" si="25"/>
        <v>68348.164833800343</v>
      </c>
      <c r="BG50">
        <f t="shared" ca="1" si="26"/>
        <v>249612.79742167462</v>
      </c>
      <c r="BH50">
        <f t="shared" ca="1" si="27"/>
        <v>20635.579737530465</v>
      </c>
      <c r="BI50">
        <f t="shared" ca="1" si="28"/>
        <v>0</v>
      </c>
      <c r="BJ50">
        <f t="shared" ca="1" si="29"/>
        <v>-400560.14675779897</v>
      </c>
      <c r="BK50">
        <f t="shared" ca="1" si="30"/>
        <v>6974.6039246960827</v>
      </c>
    </row>
    <row r="51" spans="2:63" x14ac:dyDescent="0.35">
      <c r="B51">
        <f t="shared" si="31"/>
        <v>41</v>
      </c>
      <c r="C51">
        <f t="shared" si="10"/>
        <v>4</v>
      </c>
      <c r="D51">
        <f t="shared" si="40"/>
        <v>5</v>
      </c>
      <c r="E51">
        <f t="shared" ca="1" si="0"/>
        <v>80</v>
      </c>
      <c r="F51" cm="1">
        <f t="array" aca="1" ref="F51" ca="1">_xlfn.XLOOKUP(E51,Mortality!$I$9:$I$130,IF($E$4="Female",Mortality!$J$9:$J$130,Mortality!$K$9:$K$130),,-1)</f>
        <v>3.200339999999998E-2</v>
      </c>
      <c r="G51" cm="1">
        <f t="array" aca="1" ref="G51" ca="1">_xlfn.XLOOKUP(E51,Mortality!$N$9:$N$130,IF($E$4="Female",Mortality!$O$9:$O$130,Mortality!$P$9:$P$130),,-1)</f>
        <v>1.4999999999999999E-2</v>
      </c>
      <c r="H51">
        <f t="shared" ca="1" si="11"/>
        <v>2.1051442244788277E-3</v>
      </c>
      <c r="I51" cm="1">
        <f t="array" ref="I51">INDEX('Product features '!$C$12:$C$22,MIN(11,C51))</f>
        <v>7.0000000000000007E-2</v>
      </c>
      <c r="J51" s="3">
        <f ca="1">IF(C51=1,0,IF($C$4="Q",MAX('Product features '!$C$8,_xlfn.XLOOKUP(E51,'Non-systematic PWDs'!$D$17:$D$64,'Non-systematic PWDs'!$F$17:$F$64,0,-1)),'Product features '!$C$8))</f>
        <v>0.05</v>
      </c>
      <c r="K51">
        <f t="shared" ca="1" si="1"/>
        <v>0</v>
      </c>
      <c r="L51">
        <f ca="1">(1-K51)*(1-(1-J51*_xlfn.XLOOKUP(C51,'Non-systematic PWDs'!$D$9:$D$12,'Non-systematic PWDs'!$E$9:$E$12,,-1))^(1/12))</f>
        <v>1.6821425527395739E-3</v>
      </c>
      <c r="M51" cm="1">
        <f t="array" ref="M51">IF(C51=11,_xlfn.SWITCH(D51,1,0.4,2,0.3,3,0.2,0.1/9),1/12)</f>
        <v>8.3333333333333329E-2</v>
      </c>
      <c r="O51">
        <f t="shared" ca="1" si="39"/>
        <v>20411.235798427762</v>
      </c>
      <c r="P51">
        <f t="shared" ca="1" si="32"/>
        <v>29820.483298322008</v>
      </c>
      <c r="Q51">
        <f ca="1">_xlfn.XLOOKUP(C51,'Surrender predictive model'!$E$8:$E$29,'Surrender predictive model'!$P$8:$P$29,,-1)+'Surrender predictive model'!$B$15+'Surrender predictive model'!$B$14+'Surrender predictive model'!$B$38*K51</f>
        <v>-4.1681811151766421</v>
      </c>
      <c r="R51">
        <f ca="1">+'Surrender predictive model'!$B$15*(MAX(1,MIN(2,P50/O50))-1)+'Surrender predictive model'!$B$14*(MAX(0.5,MIN(1,P50/O50))-1)+'Surrender predictive model'!$B$38*K51*(MAX(0.5,MIN(1,P50/O50))-1)</f>
        <v>-0.53343750317824457</v>
      </c>
      <c r="S51" s="43">
        <f t="shared" ca="1" si="12"/>
        <v>7.5988171643370794E-4</v>
      </c>
      <c r="T51">
        <f t="shared" ca="1" si="2"/>
        <v>0</v>
      </c>
      <c r="U51">
        <f t="shared" ca="1" si="33"/>
        <v>0</v>
      </c>
      <c r="V51">
        <f t="shared" ca="1" si="3"/>
        <v>0</v>
      </c>
      <c r="W51" s="41">
        <f t="shared" ca="1" si="4"/>
        <v>6.25E-2</v>
      </c>
      <c r="X51">
        <f t="shared" ca="1" si="13"/>
        <v>0.99545924785814732</v>
      </c>
      <c r="Y51">
        <f t="shared" ca="1" si="14"/>
        <v>0.99545924785814732</v>
      </c>
      <c r="Z51">
        <f t="shared" ca="1" si="5"/>
        <v>0.99713657371969411</v>
      </c>
      <c r="AA51">
        <f t="shared" ca="1" si="34"/>
        <v>3.5912661989787327E-2</v>
      </c>
      <c r="AB51">
        <f t="shared" ca="1" si="35"/>
        <v>20411.235798427762</v>
      </c>
      <c r="AC51">
        <f t="shared" ca="1" si="15"/>
        <v>42.907963660742801</v>
      </c>
      <c r="AD51">
        <f t="shared" ca="1" si="16"/>
        <v>14.458271193858383</v>
      </c>
      <c r="AE51">
        <f t="shared" ca="1" si="17"/>
        <v>34.28615991524655</v>
      </c>
      <c r="AF51">
        <f t="shared" ca="1" si="18"/>
        <v>0</v>
      </c>
      <c r="AG51">
        <f t="shared" ca="1" si="19"/>
        <v>1.0299678997231736</v>
      </c>
      <c r="AH51">
        <f t="shared" ca="1" si="6"/>
        <v>0</v>
      </c>
      <c r="AI51">
        <f t="shared" ca="1" si="36"/>
        <v>20318.553435758204</v>
      </c>
      <c r="AJ51">
        <f t="shared" ca="1" si="20"/>
        <v>4.2330319657829598</v>
      </c>
      <c r="AK51">
        <f t="shared" ca="1" si="7"/>
        <v>0</v>
      </c>
      <c r="AL51">
        <f t="shared" ca="1" si="8"/>
        <v>0</v>
      </c>
      <c r="AM51">
        <f t="shared" si="9"/>
        <v>0</v>
      </c>
      <c r="AN51" s="45">
        <f t="shared" ca="1" si="21"/>
        <v>-95.885426735630702</v>
      </c>
      <c r="AO51">
        <f t="shared" ca="1" si="37"/>
        <v>0</v>
      </c>
      <c r="AP51">
        <f t="shared" ca="1" si="38"/>
        <v>3.058723808663522</v>
      </c>
      <c r="AR51">
        <v>41</v>
      </c>
      <c r="AS51">
        <v>0</v>
      </c>
      <c r="AT51">
        <v>99030371.504347727</v>
      </c>
      <c r="AU51">
        <v>61604.879095488177</v>
      </c>
      <c r="AV51">
        <v>68139.844664201679</v>
      </c>
      <c r="AW51">
        <v>249089.50943787984</v>
      </c>
      <c r="AX51">
        <v>20562.875285131006</v>
      </c>
      <c r="AY51">
        <v>0</v>
      </c>
      <c r="AZ51">
        <v>-399397.10848270002</v>
      </c>
      <c r="BA51">
        <v>7025.2639987491984</v>
      </c>
      <c r="BC51">
        <f t="shared" si="22"/>
        <v>0</v>
      </c>
      <c r="BD51">
        <f t="shared" ca="1" si="23"/>
        <v>99050782.74014616</v>
      </c>
      <c r="BE51">
        <f t="shared" ca="1" si="24"/>
        <v>61647.787059148919</v>
      </c>
      <c r="BF51">
        <f t="shared" ca="1" si="25"/>
        <v>68154.302935395535</v>
      </c>
      <c r="BG51">
        <f t="shared" ca="1" si="26"/>
        <v>249123.79559779508</v>
      </c>
      <c r="BH51">
        <f t="shared" ca="1" si="27"/>
        <v>20567.108317096787</v>
      </c>
      <c r="BI51">
        <f t="shared" ca="1" si="28"/>
        <v>0</v>
      </c>
      <c r="BJ51">
        <f t="shared" ca="1" si="29"/>
        <v>-399492.99390943564</v>
      </c>
      <c r="BK51">
        <f t="shared" ca="1" si="30"/>
        <v>7028.3227225578621</v>
      </c>
    </row>
    <row r="52" spans="2:63" x14ac:dyDescent="0.35">
      <c r="B52">
        <f t="shared" si="31"/>
        <v>42</v>
      </c>
      <c r="C52">
        <f t="shared" si="10"/>
        <v>4</v>
      </c>
      <c r="D52">
        <f t="shared" si="40"/>
        <v>6</v>
      </c>
      <c r="E52">
        <f t="shared" ca="1" si="0"/>
        <v>80</v>
      </c>
      <c r="F52" cm="1">
        <f t="array" aca="1" ref="F52" ca="1">_xlfn.XLOOKUP(E52,Mortality!$I$9:$I$130,IF($E$4="Female",Mortality!$J$9:$J$130,Mortality!$K$9:$K$130),,-1)</f>
        <v>3.200339999999998E-2</v>
      </c>
      <c r="G52" cm="1">
        <f t="array" aca="1" ref="G52" ca="1">_xlfn.XLOOKUP(E52,Mortality!$N$9:$N$130,IF($E$4="Female",Mortality!$O$9:$O$130,Mortality!$P$9:$P$130),,-1)</f>
        <v>1.4999999999999999E-2</v>
      </c>
      <c r="H52">
        <f t="shared" ca="1" si="11"/>
        <v>2.102463606525995E-3</v>
      </c>
      <c r="I52" cm="1">
        <f t="array" ref="I52">INDEX('Product features '!$C$12:$C$22,MIN(11,C52))</f>
        <v>7.0000000000000007E-2</v>
      </c>
      <c r="J52" s="3">
        <f ca="1">IF(C52=1,0,IF($C$4="Q",MAX('Product features '!$C$8,_xlfn.XLOOKUP(E52,'Non-systematic PWDs'!$D$17:$D$64,'Non-systematic PWDs'!$F$17:$F$64,0,-1)),'Product features '!$C$8))</f>
        <v>0.05</v>
      </c>
      <c r="K52">
        <f t="shared" ca="1" si="1"/>
        <v>0</v>
      </c>
      <c r="L52">
        <f ca="1">(1-K52)*(1-(1-J52*_xlfn.XLOOKUP(C52,'Non-systematic PWDs'!$D$9:$D$12,'Non-systematic PWDs'!$E$9:$E$12,,-1))^(1/12))</f>
        <v>1.6821425527395739E-3</v>
      </c>
      <c r="M52" cm="1">
        <f t="array" ref="M52">IF(C52=11,_xlfn.SWITCH(D52,1,0.4,2,0.3,3,0.2,0.1/9),1/12)</f>
        <v>8.3333333333333329E-2</v>
      </c>
      <c r="O52">
        <f t="shared" ca="1" si="39"/>
        <v>20318.553435758189</v>
      </c>
      <c r="P52">
        <f t="shared" ca="1" si="32"/>
        <v>29685.07587491407</v>
      </c>
      <c r="Q52">
        <f ca="1">_xlfn.XLOOKUP(C52,'Surrender predictive model'!$E$8:$E$29,'Surrender predictive model'!$P$8:$P$29,,-1)+'Surrender predictive model'!$B$15+'Surrender predictive model'!$B$14+'Surrender predictive model'!$B$38*K52</f>
        <v>-4.1681811151766421</v>
      </c>
      <c r="R52">
        <f ca="1">+'Surrender predictive model'!$B$15*(MAX(1,MIN(2,P51/O51))-1)+'Surrender predictive model'!$B$14*(MAX(0.5,MIN(1,P51/O51))-1)+'Surrender predictive model'!$B$38*K52*(MAX(0.5,MIN(1,P51/O51))-1)</f>
        <v>-0.53343750317824457</v>
      </c>
      <c r="S52" s="43">
        <f t="shared" ca="1" si="12"/>
        <v>7.5988171643370794E-4</v>
      </c>
      <c r="T52">
        <f t="shared" ca="1" si="2"/>
        <v>0</v>
      </c>
      <c r="U52">
        <f t="shared" ca="1" si="33"/>
        <v>0</v>
      </c>
      <c r="V52">
        <f t="shared" ca="1" si="3"/>
        <v>0</v>
      </c>
      <c r="W52" s="41">
        <f t="shared" ca="1" si="4"/>
        <v>6.25E-2</v>
      </c>
      <c r="X52">
        <f t="shared" ca="1" si="13"/>
        <v>0.99546192193339245</v>
      </c>
      <c r="Y52">
        <f t="shared" ca="1" si="14"/>
        <v>0.99546192193339245</v>
      </c>
      <c r="Z52">
        <f t="shared" ca="1" si="5"/>
        <v>0.99713925230069433</v>
      </c>
      <c r="AA52">
        <f t="shared" ca="1" si="34"/>
        <v>3.580982872965003E-2</v>
      </c>
      <c r="AB52">
        <f t="shared" ca="1" si="35"/>
        <v>20318.553435758189</v>
      </c>
      <c r="AC52">
        <f t="shared" ca="1" si="15"/>
        <v>42.658765755414429</v>
      </c>
      <c r="AD52">
        <f t="shared" ca="1" si="16"/>
        <v>14.392628521949641</v>
      </c>
      <c r="AE52">
        <f t="shared" ca="1" si="17"/>
        <v>34.130495720257379</v>
      </c>
      <c r="AF52">
        <f t="shared" ca="1" si="18"/>
        <v>0</v>
      </c>
      <c r="AG52">
        <f t="shared" ca="1" si="19"/>
        <v>1.025291694386343</v>
      </c>
      <c r="AH52">
        <f t="shared" ca="1" si="6"/>
        <v>0</v>
      </c>
      <c r="AI52">
        <f t="shared" ca="1" si="36"/>
        <v>20226.346254066197</v>
      </c>
      <c r="AJ52">
        <f t="shared" ca="1" si="20"/>
        <v>4.2138221362637909</v>
      </c>
      <c r="AK52">
        <f t="shared" ca="1" si="7"/>
        <v>0</v>
      </c>
      <c r="AL52">
        <f t="shared" ca="1" si="8"/>
        <v>0</v>
      </c>
      <c r="AM52">
        <f t="shared" si="9"/>
        <v>0</v>
      </c>
      <c r="AN52" s="45">
        <f t="shared" ca="1" si="21"/>
        <v>-95.39571213388524</v>
      </c>
      <c r="AO52">
        <f t="shared" ca="1" si="37"/>
        <v>0</v>
      </c>
      <c r="AP52">
        <f t="shared" ca="1" si="38"/>
        <v>3.0786907627114624</v>
      </c>
      <c r="AR52">
        <v>42</v>
      </c>
      <c r="AS52">
        <v>0</v>
      </c>
      <c r="AT52">
        <v>98701801.368628815</v>
      </c>
      <c r="AU52">
        <v>61290.77019077968</v>
      </c>
      <c r="AV52">
        <v>67947.628213900578</v>
      </c>
      <c r="AW52">
        <v>248602.55903345789</v>
      </c>
      <c r="AX52">
        <v>20494.614435227766</v>
      </c>
      <c r="AY52">
        <v>0</v>
      </c>
      <c r="AZ52">
        <v>-398335.57187336549</v>
      </c>
      <c r="BA52">
        <v>7079.3994759598709</v>
      </c>
      <c r="BC52">
        <f t="shared" si="22"/>
        <v>0</v>
      </c>
      <c r="BD52">
        <f t="shared" ca="1" si="23"/>
        <v>98722119.922064573</v>
      </c>
      <c r="BE52">
        <f t="shared" ca="1" si="24"/>
        <v>61333.428956535092</v>
      </c>
      <c r="BF52">
        <f t="shared" ca="1" si="25"/>
        <v>67962.020842422527</v>
      </c>
      <c r="BG52">
        <f t="shared" ca="1" si="26"/>
        <v>248636.68952917814</v>
      </c>
      <c r="BH52">
        <f t="shared" ca="1" si="27"/>
        <v>20498.828257364028</v>
      </c>
      <c r="BI52">
        <f t="shared" ca="1" si="28"/>
        <v>0</v>
      </c>
      <c r="BJ52">
        <f t="shared" ca="1" si="29"/>
        <v>-398430.9675854994</v>
      </c>
      <c r="BK52">
        <f t="shared" ca="1" si="30"/>
        <v>7082.4781667225825</v>
      </c>
    </row>
    <row r="53" spans="2:63" x14ac:dyDescent="0.35">
      <c r="B53">
        <f t="shared" si="31"/>
        <v>43</v>
      </c>
      <c r="C53">
        <f t="shared" si="10"/>
        <v>4</v>
      </c>
      <c r="D53">
        <f t="shared" si="40"/>
        <v>7</v>
      </c>
      <c r="E53">
        <f t="shared" ca="1" si="0"/>
        <v>80</v>
      </c>
      <c r="F53" cm="1">
        <f t="array" aca="1" ref="F53" ca="1">_xlfn.XLOOKUP(E53,Mortality!$I$9:$I$130,IF($E$4="Female",Mortality!$J$9:$J$130,Mortality!$K$9:$K$130),,-1)</f>
        <v>3.200339999999998E-2</v>
      </c>
      <c r="G53" cm="1">
        <f t="array" aca="1" ref="G53" ca="1">_xlfn.XLOOKUP(E53,Mortality!$N$9:$N$130,IF($E$4="Female",Mortality!$O$9:$O$130,Mortality!$P$9:$P$130),,-1)</f>
        <v>1.4999999999999999E-2</v>
      </c>
      <c r="H53">
        <f t="shared" ca="1" si="11"/>
        <v>2.0997864416629763E-3</v>
      </c>
      <c r="I53" cm="1">
        <f t="array" ref="I53">INDEX('Product features '!$C$12:$C$22,MIN(11,C53))</f>
        <v>7.0000000000000007E-2</v>
      </c>
      <c r="J53" s="3">
        <f ca="1">IF(C53=1,0,IF($C$4="Q",MAX('Product features '!$C$8,_xlfn.XLOOKUP(E53,'Non-systematic PWDs'!$D$17:$D$64,'Non-systematic PWDs'!$F$17:$F$64,0,-1)),'Product features '!$C$8))</f>
        <v>0.05</v>
      </c>
      <c r="K53">
        <f t="shared" ca="1" si="1"/>
        <v>0</v>
      </c>
      <c r="L53">
        <f ca="1">(1-K53)*(1-(1-J53*_xlfn.XLOOKUP(C53,'Non-systematic PWDs'!$D$9:$D$12,'Non-systematic PWDs'!$E$9:$E$12,,-1))^(1/12))</f>
        <v>1.6821425527395739E-3</v>
      </c>
      <c r="M53" cm="1">
        <f t="array" ref="M53">IF(C53=11,_xlfn.SWITCH(D53,1,0.4,2,0.3,3,0.2,0.1/9),1/12)</f>
        <v>8.3333333333333329E-2</v>
      </c>
      <c r="O53">
        <f t="shared" ca="1" si="39"/>
        <v>20226.346254066182</v>
      </c>
      <c r="P53">
        <f t="shared" ca="1" si="32"/>
        <v>29550.362683180541</v>
      </c>
      <c r="Q53">
        <f ca="1">_xlfn.XLOOKUP(C53,'Surrender predictive model'!$E$8:$E$29,'Surrender predictive model'!$P$8:$P$29,,-1)+'Surrender predictive model'!$B$15+'Surrender predictive model'!$B$14+'Surrender predictive model'!$B$38*K53</f>
        <v>-4.1681811151766421</v>
      </c>
      <c r="R53">
        <f ca="1">+'Surrender predictive model'!$B$15*(MAX(1,MIN(2,P52/O52))-1)+'Surrender predictive model'!$B$14*(MAX(0.5,MIN(1,P52/O52))-1)+'Surrender predictive model'!$B$38*K53*(MAX(0.5,MIN(1,P52/O52))-1)</f>
        <v>-0.53343750317824479</v>
      </c>
      <c r="S53" s="43">
        <f t="shared" ca="1" si="12"/>
        <v>7.5988171643370794E-4</v>
      </c>
      <c r="T53">
        <f t="shared" ca="1" si="2"/>
        <v>0</v>
      </c>
      <c r="U53">
        <f t="shared" ca="1" si="33"/>
        <v>0</v>
      </c>
      <c r="V53">
        <f t="shared" ca="1" si="3"/>
        <v>0</v>
      </c>
      <c r="W53" s="41">
        <f t="shared" ca="1" si="4"/>
        <v>6.25E-2</v>
      </c>
      <c r="X53">
        <f t="shared" ca="1" si="13"/>
        <v>0.9954645925639759</v>
      </c>
      <c r="Y53">
        <f t="shared" ca="1" si="14"/>
        <v>0.9954645925639759</v>
      </c>
      <c r="Z53">
        <f t="shared" ca="1" si="5"/>
        <v>0.99714192743122876</v>
      </c>
      <c r="AA53">
        <f t="shared" ca="1" si="34"/>
        <v>3.5707385844499152E-2</v>
      </c>
      <c r="AB53">
        <f t="shared" ca="1" si="35"/>
        <v>20226.346254066182</v>
      </c>
      <c r="AC53">
        <f t="shared" ca="1" si="15"/>
        <v>42.411129850683366</v>
      </c>
      <c r="AD53">
        <f t="shared" ca="1" si="16"/>
        <v>14.327322363430417</v>
      </c>
      <c r="AE53">
        <f t="shared" ca="1" si="17"/>
        <v>33.975629528828364</v>
      </c>
      <c r="AF53">
        <f t="shared" ca="1" si="18"/>
        <v>0</v>
      </c>
      <c r="AG53">
        <f t="shared" ca="1" si="19"/>
        <v>1.0206394613477481</v>
      </c>
      <c r="AH53">
        <f t="shared" ca="1" si="6"/>
        <v>0</v>
      </c>
      <c r="AI53">
        <f t="shared" ca="1" si="36"/>
        <v>20134.611532861905</v>
      </c>
      <c r="AJ53">
        <f t="shared" ca="1" si="20"/>
        <v>4.1947107360128975</v>
      </c>
      <c r="AK53">
        <f t="shared" ca="1" si="7"/>
        <v>0</v>
      </c>
      <c r="AL53">
        <f t="shared" ca="1" si="8"/>
        <v>0</v>
      </c>
      <c r="AM53">
        <f t="shared" si="9"/>
        <v>0</v>
      </c>
      <c r="AN53" s="45">
        <f t="shared" ca="1" si="21"/>
        <v>-94.908792478955036</v>
      </c>
      <c r="AO53">
        <f t="shared" ca="1" si="37"/>
        <v>0</v>
      </c>
      <c r="AP53">
        <f t="shared" ca="1" si="38"/>
        <v>3.0987976602373166</v>
      </c>
      <c r="AR53">
        <v>43</v>
      </c>
      <c r="AS53">
        <v>0</v>
      </c>
      <c r="AT53">
        <v>98374149.289093271</v>
      </c>
      <c r="AU53">
        <v>60978.110572068435</v>
      </c>
      <c r="AV53">
        <v>67756.992238071762</v>
      </c>
      <c r="AW53">
        <v>248117.49700947409</v>
      </c>
      <c r="AX53">
        <v>20426.543793030603</v>
      </c>
      <c r="AY53">
        <v>0</v>
      </c>
      <c r="AZ53">
        <v>-397279.14361264469</v>
      </c>
      <c r="BA53">
        <v>7133.9755070675965</v>
      </c>
      <c r="BC53">
        <f t="shared" si="22"/>
        <v>0</v>
      </c>
      <c r="BD53">
        <f t="shared" ca="1" si="23"/>
        <v>98394375.635347337</v>
      </c>
      <c r="BE53">
        <f t="shared" ca="1" si="24"/>
        <v>61020.521701919119</v>
      </c>
      <c r="BF53">
        <f t="shared" ca="1" si="25"/>
        <v>67771.319560435193</v>
      </c>
      <c r="BG53">
        <f t="shared" ca="1" si="26"/>
        <v>248151.47263900292</v>
      </c>
      <c r="BH53">
        <f t="shared" ca="1" si="27"/>
        <v>20430.738503766617</v>
      </c>
      <c r="BI53">
        <f t="shared" ca="1" si="28"/>
        <v>0</v>
      </c>
      <c r="BJ53">
        <f t="shared" ca="1" si="29"/>
        <v>-397374.05240512366</v>
      </c>
      <c r="BK53">
        <f t="shared" ca="1" si="30"/>
        <v>7137.0743047278338</v>
      </c>
    </row>
    <row r="54" spans="2:63" x14ac:dyDescent="0.35">
      <c r="B54">
        <f t="shared" si="31"/>
        <v>44</v>
      </c>
      <c r="C54">
        <f t="shared" si="10"/>
        <v>4</v>
      </c>
      <c r="D54">
        <f t="shared" si="40"/>
        <v>8</v>
      </c>
      <c r="E54">
        <f t="shared" ca="1" si="0"/>
        <v>80</v>
      </c>
      <c r="F54" cm="1">
        <f t="array" aca="1" ref="F54" ca="1">_xlfn.XLOOKUP(E54,Mortality!$I$9:$I$130,IF($E$4="Female",Mortality!$J$9:$J$130,Mortality!$K$9:$K$130),,-1)</f>
        <v>3.200339999999998E-2</v>
      </c>
      <c r="G54" cm="1">
        <f t="array" aca="1" ref="G54" ca="1">_xlfn.XLOOKUP(E54,Mortality!$N$9:$N$130,IF($E$4="Female",Mortality!$O$9:$O$130,Mortality!$P$9:$P$130),,-1)</f>
        <v>1.4999999999999999E-2</v>
      </c>
      <c r="H54">
        <f t="shared" ca="1" si="11"/>
        <v>2.0971127253397448E-3</v>
      </c>
      <c r="I54" cm="1">
        <f t="array" ref="I54">INDEX('Product features '!$C$12:$C$22,MIN(11,C54))</f>
        <v>7.0000000000000007E-2</v>
      </c>
      <c r="J54" s="3">
        <f ca="1">IF(C54=1,0,IF($C$4="Q",MAX('Product features '!$C$8,_xlfn.XLOOKUP(E54,'Non-systematic PWDs'!$D$17:$D$64,'Non-systematic PWDs'!$F$17:$F$64,0,-1)),'Product features '!$C$8))</f>
        <v>0.05</v>
      </c>
      <c r="K54">
        <f t="shared" ca="1" si="1"/>
        <v>0</v>
      </c>
      <c r="L54">
        <f ca="1">(1-K54)*(1-(1-J54*_xlfn.XLOOKUP(C54,'Non-systematic PWDs'!$D$9:$D$12,'Non-systematic PWDs'!$E$9:$E$12,,-1))^(1/12))</f>
        <v>1.6821425527395739E-3</v>
      </c>
      <c r="M54" cm="1">
        <f t="array" ref="M54">IF(C54=11,_xlfn.SWITCH(D54,1,0.4,2,0.3,3,0.2,0.1/9),1/12)</f>
        <v>8.3333333333333329E-2</v>
      </c>
      <c r="O54">
        <f t="shared" ca="1" si="39"/>
        <v>20134.611532861891</v>
      </c>
      <c r="P54">
        <f t="shared" ca="1" si="32"/>
        <v>29416.339748530034</v>
      </c>
      <c r="Q54">
        <f ca="1">_xlfn.XLOOKUP(C54,'Surrender predictive model'!$E$8:$E$29,'Surrender predictive model'!$P$8:$P$29,,-1)+'Surrender predictive model'!$B$15+'Surrender predictive model'!$B$14+'Surrender predictive model'!$B$38*K54</f>
        <v>-4.1681811151766421</v>
      </c>
      <c r="R54">
        <f ca="1">+'Surrender predictive model'!$B$15*(MAX(1,MIN(2,P53/O53))-1)+'Surrender predictive model'!$B$14*(MAX(0.5,MIN(1,P53/O53))-1)+'Surrender predictive model'!$B$38*K54*(MAX(0.5,MIN(1,P53/O53))-1)</f>
        <v>-0.53343750317824479</v>
      </c>
      <c r="S54" s="43">
        <f t="shared" ca="1" si="12"/>
        <v>7.5988171643370794E-4</v>
      </c>
      <c r="T54">
        <f t="shared" ca="1" si="2"/>
        <v>0</v>
      </c>
      <c r="U54">
        <f t="shared" ca="1" si="33"/>
        <v>0</v>
      </c>
      <c r="V54">
        <f t="shared" ca="1" si="3"/>
        <v>0</v>
      </c>
      <c r="W54" s="41">
        <f t="shared" ca="1" si="4"/>
        <v>6.25E-2</v>
      </c>
      <c r="X54">
        <f t="shared" ca="1" si="13"/>
        <v>0.99546725975443662</v>
      </c>
      <c r="Y54">
        <f t="shared" ca="1" si="14"/>
        <v>0.99546725975443662</v>
      </c>
      <c r="Z54">
        <f t="shared" ca="1" si="5"/>
        <v>0.99714459911584385</v>
      </c>
      <c r="AA54">
        <f t="shared" ca="1" si="34"/>
        <v>3.5605331544514458E-2</v>
      </c>
      <c r="AB54">
        <f t="shared" ca="1" si="35"/>
        <v>20134.611532861891</v>
      </c>
      <c r="AC54">
        <f t="shared" ca="1" si="15"/>
        <v>42.165045395923876</v>
      </c>
      <c r="AD54">
        <f t="shared" ca="1" si="16"/>
        <v>14.262350791862399</v>
      </c>
      <c r="AE54">
        <f t="shared" ca="1" si="17"/>
        <v>33.821556772628284</v>
      </c>
      <c r="AF54">
        <f t="shared" ca="1" si="18"/>
        <v>0</v>
      </c>
      <c r="AG54">
        <f t="shared" ca="1" si="19"/>
        <v>1.0160110633731652</v>
      </c>
      <c r="AH54">
        <f t="shared" ca="1" si="6"/>
        <v>0</v>
      </c>
      <c r="AI54">
        <f t="shared" ca="1" si="36"/>
        <v>20043.346568838118</v>
      </c>
      <c r="AJ54">
        <f t="shared" ca="1" si="20"/>
        <v>4.1756972018412748</v>
      </c>
      <c r="AK54">
        <f t="shared" ca="1" si="7"/>
        <v>0</v>
      </c>
      <c r="AL54">
        <f t="shared" ca="1" si="8"/>
        <v>0</v>
      </c>
      <c r="AM54">
        <f t="shared" si="9"/>
        <v>0</v>
      </c>
      <c r="AN54" s="45">
        <f t="shared" ca="1" si="21"/>
        <v>-94.42465016225583</v>
      </c>
      <c r="AO54">
        <f t="shared" ca="1" si="37"/>
        <v>0</v>
      </c>
      <c r="AP54">
        <f t="shared" ca="1" si="38"/>
        <v>3.1190455291932113</v>
      </c>
      <c r="AR54">
        <v>44</v>
      </c>
      <c r="AS54">
        <v>0</v>
      </c>
      <c r="AT54">
        <v>98047410.206546992</v>
      </c>
      <c r="AU54">
        <v>60666.891542695899</v>
      </c>
      <c r="AV54">
        <v>67567.93778584135</v>
      </c>
      <c r="AW54">
        <v>247634.316760494</v>
      </c>
      <c r="AX54">
        <v>20358.662307300467</v>
      </c>
      <c r="AY54">
        <v>0</v>
      </c>
      <c r="AZ54">
        <v>-396227.80839633063</v>
      </c>
      <c r="BA54">
        <v>7188.9961860931917</v>
      </c>
      <c r="BC54">
        <f t="shared" si="22"/>
        <v>0</v>
      </c>
      <c r="BD54">
        <f t="shared" ca="1" si="23"/>
        <v>98067544.818079859</v>
      </c>
      <c r="BE54">
        <f t="shared" ca="1" si="24"/>
        <v>60709.056588091822</v>
      </c>
      <c r="BF54">
        <f t="shared" ca="1" si="25"/>
        <v>67582.200136633212</v>
      </c>
      <c r="BG54">
        <f t="shared" ca="1" si="26"/>
        <v>247668.13831726662</v>
      </c>
      <c r="BH54">
        <f t="shared" ca="1" si="27"/>
        <v>20362.838004502308</v>
      </c>
      <c r="BI54">
        <f t="shared" ca="1" si="28"/>
        <v>0</v>
      </c>
      <c r="BJ54">
        <f t="shared" ca="1" si="29"/>
        <v>-396322.23304649291</v>
      </c>
      <c r="BK54">
        <f t="shared" ca="1" si="30"/>
        <v>7192.1152316223852</v>
      </c>
    </row>
    <row r="55" spans="2:63" x14ac:dyDescent="0.35">
      <c r="B55">
        <f t="shared" si="31"/>
        <v>45</v>
      </c>
      <c r="C55">
        <f t="shared" si="10"/>
        <v>4</v>
      </c>
      <c r="D55">
        <f t="shared" si="40"/>
        <v>9</v>
      </c>
      <c r="E55">
        <f t="shared" ca="1" si="0"/>
        <v>80</v>
      </c>
      <c r="F55" cm="1">
        <f t="array" aca="1" ref="F55" ca="1">_xlfn.XLOOKUP(E55,Mortality!$I$9:$I$130,IF($E$4="Female",Mortality!$J$9:$J$130,Mortality!$K$9:$K$130),,-1)</f>
        <v>3.200339999999998E-2</v>
      </c>
      <c r="G55" cm="1">
        <f t="array" aca="1" ref="G55" ca="1">_xlfn.XLOOKUP(E55,Mortality!$N$9:$N$130,IF($E$4="Female",Mortality!$O$9:$O$130,Mortality!$P$9:$P$130),,-1)</f>
        <v>1.4999999999999999E-2</v>
      </c>
      <c r="H55">
        <f t="shared" ca="1" si="11"/>
        <v>2.0944424530122685E-3</v>
      </c>
      <c r="I55" cm="1">
        <f t="array" ref="I55">INDEX('Product features '!$C$12:$C$22,MIN(11,C55))</f>
        <v>7.0000000000000007E-2</v>
      </c>
      <c r="J55" s="3">
        <f ca="1">IF(C55=1,0,IF($C$4="Q",MAX('Product features '!$C$8,_xlfn.XLOOKUP(E55,'Non-systematic PWDs'!$D$17:$D$64,'Non-systematic PWDs'!$F$17:$F$64,0,-1)),'Product features '!$C$8))</f>
        <v>0.05</v>
      </c>
      <c r="K55">
        <f t="shared" ca="1" si="1"/>
        <v>0</v>
      </c>
      <c r="L55">
        <f ca="1">(1-K55)*(1-(1-J55*_xlfn.XLOOKUP(C55,'Non-systematic PWDs'!$D$9:$D$12,'Non-systematic PWDs'!$E$9:$E$12,,-1))^(1/12))</f>
        <v>1.6821425527395739E-3</v>
      </c>
      <c r="M55" cm="1">
        <f t="array" ref="M55">IF(C55=11,_xlfn.SWITCH(D55,1,0.4,2,0.3,3,0.2,0.1/9),1/12)</f>
        <v>8.3333333333333329E-2</v>
      </c>
      <c r="O55">
        <f t="shared" ca="1" si="39"/>
        <v>20043.346568838104</v>
      </c>
      <c r="P55">
        <f t="shared" ca="1" si="32"/>
        <v>29283.003121474707</v>
      </c>
      <c r="Q55">
        <f ca="1">_xlfn.XLOOKUP(C55,'Surrender predictive model'!$E$8:$E$29,'Surrender predictive model'!$P$8:$P$29,,-1)+'Surrender predictive model'!$B$15+'Surrender predictive model'!$B$14+'Surrender predictive model'!$B$38*K55</f>
        <v>-4.1681811151766421</v>
      </c>
      <c r="R55">
        <f ca="1">+'Surrender predictive model'!$B$15*(MAX(1,MIN(2,P54/O54))-1)+'Surrender predictive model'!$B$14*(MAX(0.5,MIN(1,P54/O54))-1)+'Surrender predictive model'!$B$38*K55*(MAX(0.5,MIN(1,P54/O54))-1)</f>
        <v>-0.53343750317824479</v>
      </c>
      <c r="S55" s="43">
        <f t="shared" ca="1" si="12"/>
        <v>7.5988171643370794E-4</v>
      </c>
      <c r="T55">
        <f t="shared" ca="1" si="2"/>
        <v>0</v>
      </c>
      <c r="U55">
        <f t="shared" ca="1" si="33"/>
        <v>0</v>
      </c>
      <c r="V55">
        <f t="shared" ca="1" si="3"/>
        <v>0</v>
      </c>
      <c r="W55" s="41">
        <f t="shared" ca="1" si="4"/>
        <v>6.25E-2</v>
      </c>
      <c r="X55">
        <f t="shared" ca="1" si="13"/>
        <v>0.99546992350930752</v>
      </c>
      <c r="Y55">
        <f t="shared" ca="1" si="14"/>
        <v>0.99546992350930752</v>
      </c>
      <c r="Z55">
        <f t="shared" ca="1" si="5"/>
        <v>0.99714726735908021</v>
      </c>
      <c r="AA55">
        <f t="shared" ca="1" si="34"/>
        <v>3.5503664049341577E-2</v>
      </c>
      <c r="AB55">
        <f t="shared" ca="1" si="35"/>
        <v>20043.346568838104</v>
      </c>
      <c r="AC55">
        <f t="shared" ca="1" si="15"/>
        <v>41.920501917048483</v>
      </c>
      <c r="AD55">
        <f t="shared" ca="1" si="16"/>
        <v>14.197711892973942</v>
      </c>
      <c r="AE55">
        <f t="shared" ca="1" si="17"/>
        <v>33.668272912177777</v>
      </c>
      <c r="AF55">
        <f t="shared" ca="1" si="18"/>
        <v>0</v>
      </c>
      <c r="AG55">
        <f t="shared" ca="1" si="19"/>
        <v>1.0114063640950908</v>
      </c>
      <c r="AH55">
        <f t="shared" ca="1" si="6"/>
        <v>0</v>
      </c>
      <c r="AI55">
        <f t="shared" ca="1" si="36"/>
        <v>19952.548675751823</v>
      </c>
      <c r="AJ55">
        <f t="shared" ca="1" si="20"/>
        <v>4.1567809741149633</v>
      </c>
      <c r="AK55">
        <f t="shared" ca="1" si="7"/>
        <v>0</v>
      </c>
      <c r="AL55">
        <f t="shared" ca="1" si="8"/>
        <v>0</v>
      </c>
      <c r="AM55">
        <f t="shared" si="9"/>
        <v>0</v>
      </c>
      <c r="AN55" s="45">
        <f t="shared" ca="1" si="21"/>
        <v>-93.943267696315175</v>
      </c>
      <c r="AO55">
        <f t="shared" ca="1" si="37"/>
        <v>0</v>
      </c>
      <c r="AP55">
        <f t="shared" ca="1" si="38"/>
        <v>3.1394354053582618</v>
      </c>
      <c r="AR55">
        <v>45</v>
      </c>
      <c r="AS55">
        <v>0</v>
      </c>
      <c r="AT55">
        <v>97721579.075042129</v>
      </c>
      <c r="AU55">
        <v>60357.104453505577</v>
      </c>
      <c r="AV55">
        <v>67380.465943692383</v>
      </c>
      <c r="AW55">
        <v>247153.01164521981</v>
      </c>
      <c r="AX55">
        <v>20290.968929547173</v>
      </c>
      <c r="AY55">
        <v>0</v>
      </c>
      <c r="AZ55">
        <v>-395181.55097196472</v>
      </c>
      <c r="BA55">
        <v>7244.4656551312601</v>
      </c>
      <c r="BC55">
        <f t="shared" si="22"/>
        <v>0</v>
      </c>
      <c r="BD55">
        <f t="shared" ca="1" si="23"/>
        <v>97741622.421610966</v>
      </c>
      <c r="BE55">
        <f t="shared" ca="1" si="24"/>
        <v>60399.024955422625</v>
      </c>
      <c r="BF55">
        <f t="shared" ca="1" si="25"/>
        <v>67394.663655585362</v>
      </c>
      <c r="BG55">
        <f t="shared" ca="1" si="26"/>
        <v>247186.67991813199</v>
      </c>
      <c r="BH55">
        <f t="shared" ca="1" si="27"/>
        <v>20295.125710521286</v>
      </c>
      <c r="BI55">
        <f t="shared" ca="1" si="28"/>
        <v>0</v>
      </c>
      <c r="BJ55">
        <f t="shared" ca="1" si="29"/>
        <v>-395275.49423966103</v>
      </c>
      <c r="BK55">
        <f t="shared" ca="1" si="30"/>
        <v>7247.6050905366183</v>
      </c>
    </row>
    <row r="56" spans="2:63" x14ac:dyDescent="0.35">
      <c r="B56">
        <f t="shared" si="31"/>
        <v>46</v>
      </c>
      <c r="C56">
        <f t="shared" si="10"/>
        <v>4</v>
      </c>
      <c r="D56">
        <f t="shared" si="40"/>
        <v>10</v>
      </c>
      <c r="E56">
        <f t="shared" ca="1" si="0"/>
        <v>80</v>
      </c>
      <c r="F56" cm="1">
        <f t="array" aca="1" ref="F56" ca="1">_xlfn.XLOOKUP(E56,Mortality!$I$9:$I$130,IF($E$4="Female",Mortality!$J$9:$J$130,Mortality!$K$9:$K$130),,-1)</f>
        <v>3.200339999999998E-2</v>
      </c>
      <c r="G56" cm="1">
        <f t="array" aca="1" ref="G56" ca="1">_xlfn.XLOOKUP(E56,Mortality!$N$9:$N$130,IF($E$4="Female",Mortality!$O$9:$O$130,Mortality!$P$9:$P$130),,-1)</f>
        <v>1.4999999999999999E-2</v>
      </c>
      <c r="H56">
        <f t="shared" ca="1" si="11"/>
        <v>2.091775620143066E-3</v>
      </c>
      <c r="I56" cm="1">
        <f t="array" ref="I56">INDEX('Product features '!$C$12:$C$22,MIN(11,C56))</f>
        <v>7.0000000000000007E-2</v>
      </c>
      <c r="J56" s="3">
        <f ca="1">IF(C56=1,0,IF($C$4="Q",MAX('Product features '!$C$8,_xlfn.XLOOKUP(E56,'Non-systematic PWDs'!$D$17:$D$64,'Non-systematic PWDs'!$F$17:$F$64,0,-1)),'Product features '!$C$8))</f>
        <v>0.05</v>
      </c>
      <c r="K56">
        <f t="shared" ca="1" si="1"/>
        <v>0</v>
      </c>
      <c r="L56">
        <f ca="1">(1-K56)*(1-(1-J56*_xlfn.XLOOKUP(C56,'Non-systematic PWDs'!$D$9:$D$12,'Non-systematic PWDs'!$E$9:$E$12,,-1))^(1/12))</f>
        <v>1.6821425527395739E-3</v>
      </c>
      <c r="M56" cm="1">
        <f t="array" ref="M56">IF(C56=11,_xlfn.SWITCH(D56,1,0.4,2,0.3,3,0.2,0.1/9),1/12)</f>
        <v>8.3333333333333329E-2</v>
      </c>
      <c r="O56">
        <f t="shared" ca="1" si="39"/>
        <v>19952.548675751808</v>
      </c>
      <c r="P56">
        <f t="shared" ca="1" si="32"/>
        <v>29150.34887745724</v>
      </c>
      <c r="Q56">
        <f ca="1">_xlfn.XLOOKUP(C56,'Surrender predictive model'!$E$8:$E$29,'Surrender predictive model'!$P$8:$P$29,,-1)+'Surrender predictive model'!$B$15+'Surrender predictive model'!$B$14+'Surrender predictive model'!$B$38*K56</f>
        <v>-4.1681811151766421</v>
      </c>
      <c r="R56">
        <f ca="1">+'Surrender predictive model'!$B$15*(MAX(1,MIN(2,P55/O55))-1)+'Surrender predictive model'!$B$14*(MAX(0.5,MIN(1,P55/O55))-1)+'Surrender predictive model'!$B$38*K56*(MAX(0.5,MIN(1,P55/O55))-1)</f>
        <v>-0.53343750317824479</v>
      </c>
      <c r="S56" s="43">
        <f t="shared" ca="1" si="12"/>
        <v>7.5988171643370794E-4</v>
      </c>
      <c r="T56">
        <f t="shared" ca="1" si="2"/>
        <v>0</v>
      </c>
      <c r="U56">
        <f t="shared" ca="1" si="33"/>
        <v>0</v>
      </c>
      <c r="V56">
        <f t="shared" ca="1" si="3"/>
        <v>0</v>
      </c>
      <c r="W56" s="41">
        <f t="shared" ca="1" si="4"/>
        <v>6.25E-2</v>
      </c>
      <c r="X56">
        <f t="shared" ca="1" si="13"/>
        <v>0.99547258383311499</v>
      </c>
      <c r="Y56">
        <f t="shared" ca="1" si="14"/>
        <v>0.99547258383311499</v>
      </c>
      <c r="Z56">
        <f t="shared" ca="1" si="5"/>
        <v>0.99714993216547188</v>
      </c>
      <c r="AA56">
        <f t="shared" ca="1" si="34"/>
        <v>3.540238158803577E-2</v>
      </c>
      <c r="AB56">
        <f t="shared" ca="1" si="35"/>
        <v>19952.548675751808</v>
      </c>
      <c r="AC56">
        <f t="shared" ca="1" si="15"/>
        <v>41.677489015925325</v>
      </c>
      <c r="AD56">
        <f t="shared" ca="1" si="16"/>
        <v>14.133403764576236</v>
      </c>
      <c r="AE56">
        <f t="shared" ca="1" si="17"/>
        <v>33.515773436650541</v>
      </c>
      <c r="AF56">
        <f t="shared" ca="1" si="18"/>
        <v>0</v>
      </c>
      <c r="AG56">
        <f t="shared" ca="1" si="19"/>
        <v>1.00682522800677</v>
      </c>
      <c r="AH56">
        <f t="shared" ca="1" si="6"/>
        <v>0</v>
      </c>
      <c r="AI56">
        <f t="shared" ca="1" si="36"/>
        <v>19862.215184306664</v>
      </c>
      <c r="AJ56">
        <f t="shared" ca="1" si="20"/>
        <v>4.1379614967305551</v>
      </c>
      <c r="AK56">
        <f t="shared" ca="1" si="7"/>
        <v>0</v>
      </c>
      <c r="AL56">
        <f t="shared" ca="1" si="8"/>
        <v>0</v>
      </c>
      <c r="AM56">
        <f t="shared" si="9"/>
        <v>0</v>
      </c>
      <c r="AN56" s="45">
        <f t="shared" ca="1" si="21"/>
        <v>-93.464627713882663</v>
      </c>
      <c r="AO56">
        <f t="shared" ca="1" si="37"/>
        <v>0</v>
      </c>
      <c r="AP56">
        <f t="shared" ca="1" si="38"/>
        <v>3.1599683324002825</v>
      </c>
      <c r="AR56">
        <v>46</v>
      </c>
      <c r="AS56">
        <v>0</v>
      </c>
      <c r="AT56">
        <v>97396650.861826345</v>
      </c>
      <c r="AU56">
        <v>60048.740702600255</v>
      </c>
      <c r="AV56">
        <v>67194.577830872571</v>
      </c>
      <c r="AW56">
        <v>246673.57498375719</v>
      </c>
      <c r="AX56">
        <v>20223.462614020606</v>
      </c>
      <c r="AY56">
        <v>0</v>
      </c>
      <c r="AZ56">
        <v>-394140.35613125027</v>
      </c>
      <c r="BA56">
        <v>7300.3881049126931</v>
      </c>
      <c r="BC56">
        <f t="shared" si="22"/>
        <v>0</v>
      </c>
      <c r="BD56">
        <f t="shared" ca="1" si="23"/>
        <v>97416603.410502091</v>
      </c>
      <c r="BE56">
        <f t="shared" ca="1" si="24"/>
        <v>60090.418191616183</v>
      </c>
      <c r="BF56">
        <f t="shared" ca="1" si="25"/>
        <v>67208.711234637143</v>
      </c>
      <c r="BG56">
        <f t="shared" ca="1" si="26"/>
        <v>246707.09075719383</v>
      </c>
      <c r="BH56">
        <f t="shared" ca="1" si="27"/>
        <v>20227.600575517336</v>
      </c>
      <c r="BI56">
        <f t="shared" ca="1" si="28"/>
        <v>0</v>
      </c>
      <c r="BJ56">
        <f t="shared" ca="1" si="29"/>
        <v>-394233.82075896417</v>
      </c>
      <c r="BK56">
        <f t="shared" ca="1" si="30"/>
        <v>7303.5480732450933</v>
      </c>
    </row>
    <row r="57" spans="2:63" x14ac:dyDescent="0.35">
      <c r="B57">
        <f t="shared" si="31"/>
        <v>47</v>
      </c>
      <c r="C57">
        <f t="shared" si="10"/>
        <v>4</v>
      </c>
      <c r="D57">
        <f t="shared" si="40"/>
        <v>11</v>
      </c>
      <c r="E57">
        <f t="shared" ca="1" si="0"/>
        <v>80</v>
      </c>
      <c r="F57" cm="1">
        <f t="array" aca="1" ref="F57" ca="1">_xlfn.XLOOKUP(E57,Mortality!$I$9:$I$130,IF($E$4="Female",Mortality!$J$9:$J$130,Mortality!$K$9:$K$130),,-1)</f>
        <v>3.200339999999998E-2</v>
      </c>
      <c r="G57" cm="1">
        <f t="array" aca="1" ref="G57" ca="1">_xlfn.XLOOKUP(E57,Mortality!$N$9:$N$130,IF($E$4="Female",Mortality!$O$9:$O$130,Mortality!$P$9:$P$130),,-1)</f>
        <v>1.4999999999999999E-2</v>
      </c>
      <c r="H57">
        <f t="shared" ca="1" si="11"/>
        <v>2.0891122222007619E-3</v>
      </c>
      <c r="I57" cm="1">
        <f t="array" ref="I57">INDEX('Product features '!$C$12:$C$22,MIN(11,C57))</f>
        <v>7.0000000000000007E-2</v>
      </c>
      <c r="J57" s="3">
        <f ca="1">IF(C57=1,0,IF($C$4="Q",MAX('Product features '!$C$8,_xlfn.XLOOKUP(E57,'Non-systematic PWDs'!$D$17:$D$64,'Non-systematic PWDs'!$F$17:$F$64,0,-1)),'Product features '!$C$8))</f>
        <v>0.05</v>
      </c>
      <c r="K57">
        <f t="shared" ca="1" si="1"/>
        <v>0</v>
      </c>
      <c r="L57">
        <f ca="1">(1-K57)*(1-(1-J57*_xlfn.XLOOKUP(C57,'Non-systematic PWDs'!$D$9:$D$12,'Non-systematic PWDs'!$E$9:$E$12,,-1))^(1/12))</f>
        <v>1.6821425527395739E-3</v>
      </c>
      <c r="M57" cm="1">
        <f t="array" ref="M57">IF(C57=11,_xlfn.SWITCH(D57,1,0.4,2,0.3,3,0.2,0.1/9),1/12)</f>
        <v>8.3333333333333329E-2</v>
      </c>
      <c r="O57">
        <f t="shared" ca="1" si="39"/>
        <v>19862.215184306649</v>
      </c>
      <c r="P57">
        <f t="shared" ca="1" si="32"/>
        <v>29018.3731166791</v>
      </c>
      <c r="Q57">
        <f ca="1">_xlfn.XLOOKUP(C57,'Surrender predictive model'!$E$8:$E$29,'Surrender predictive model'!$P$8:$P$29,,-1)+'Surrender predictive model'!$B$15+'Surrender predictive model'!$B$14+'Surrender predictive model'!$B$38*K57</f>
        <v>-4.1681811151766421</v>
      </c>
      <c r="R57">
        <f ca="1">+'Surrender predictive model'!$B$15*(MAX(1,MIN(2,P56/O56))-1)+'Surrender predictive model'!$B$14*(MAX(0.5,MIN(1,P56/O56))-1)+'Surrender predictive model'!$B$38*K57*(MAX(0.5,MIN(1,P56/O56))-1)</f>
        <v>-0.53343750317824479</v>
      </c>
      <c r="S57" s="43">
        <f t="shared" ca="1" si="12"/>
        <v>7.5988171643370794E-4</v>
      </c>
      <c r="T57">
        <f t="shared" ca="1" si="2"/>
        <v>0</v>
      </c>
      <c r="U57">
        <f t="shared" ca="1" si="33"/>
        <v>0</v>
      </c>
      <c r="V57">
        <f t="shared" ca="1" si="3"/>
        <v>0</v>
      </c>
      <c r="W57" s="41">
        <f t="shared" ca="1" si="4"/>
        <v>6.25E-2</v>
      </c>
      <c r="X57">
        <f t="shared" ca="1" si="13"/>
        <v>0.9954752407303793</v>
      </c>
      <c r="Y57">
        <f t="shared" ca="1" si="14"/>
        <v>0.9954752407303793</v>
      </c>
      <c r="Z57">
        <f t="shared" ca="1" si="5"/>
        <v>0.99715259353954677</v>
      </c>
      <c r="AA57">
        <f t="shared" ca="1" si="34"/>
        <v>3.5301482399006018E-2</v>
      </c>
      <c r="AB57">
        <f t="shared" ca="1" si="35"/>
        <v>19862.215184306649</v>
      </c>
      <c r="AC57">
        <f t="shared" ca="1" si="15"/>
        <v>41.435996369780334</v>
      </c>
      <c r="AD57">
        <f t="shared" ca="1" si="16"/>
        <v>14.069424516480057</v>
      </c>
      <c r="AE57">
        <f t="shared" ca="1" si="17"/>
        <v>33.364053863675963</v>
      </c>
      <c r="AF57">
        <f t="shared" ca="1" si="18"/>
        <v>0</v>
      </c>
      <c r="AG57">
        <f t="shared" ca="1" si="19"/>
        <v>1.0022675204562657</v>
      </c>
      <c r="AH57">
        <f t="shared" ca="1" si="6"/>
        <v>0</v>
      </c>
      <c r="AI57">
        <f t="shared" ca="1" si="36"/>
        <v>19772.343442036272</v>
      </c>
      <c r="AJ57">
        <f t="shared" ca="1" si="20"/>
        <v>4.1192382170908903</v>
      </c>
      <c r="AK57">
        <f t="shared" ca="1" si="7"/>
        <v>0</v>
      </c>
      <c r="AL57">
        <f t="shared" ca="1" si="8"/>
        <v>0</v>
      </c>
      <c r="AM57">
        <f t="shared" si="9"/>
        <v>0</v>
      </c>
      <c r="AN57" s="45">
        <f t="shared" ca="1" si="21"/>
        <v>-92.988712967027254</v>
      </c>
      <c r="AO57">
        <f t="shared" ca="1" si="37"/>
        <v>0</v>
      </c>
      <c r="AP57">
        <f t="shared" ca="1" si="38"/>
        <v>3.1806453619373056</v>
      </c>
      <c r="AR57">
        <v>47</v>
      </c>
      <c r="AS57">
        <v>0</v>
      </c>
      <c r="AT57">
        <v>97072620.547299102</v>
      </c>
      <c r="AU57">
        <v>59741.791735102364</v>
      </c>
      <c r="AV57">
        <v>67010.274594479939</v>
      </c>
      <c r="AW57">
        <v>246196.0000547994</v>
      </c>
      <c r="AX57">
        <v>20156.142317702779</v>
      </c>
      <c r="AY57">
        <v>0</v>
      </c>
      <c r="AZ57">
        <v>-393104.20870208408</v>
      </c>
      <c r="BA57">
        <v>7356.7677753574826</v>
      </c>
      <c r="BC57">
        <f t="shared" si="22"/>
        <v>0</v>
      </c>
      <c r="BD57">
        <f t="shared" ca="1" si="23"/>
        <v>97092482.762483403</v>
      </c>
      <c r="BE57">
        <f t="shared" ca="1" si="24"/>
        <v>59783.227731472143</v>
      </c>
      <c r="BF57">
        <f t="shared" ca="1" si="25"/>
        <v>67024.344018996417</v>
      </c>
      <c r="BG57">
        <f t="shared" ca="1" si="26"/>
        <v>246229.36410866308</v>
      </c>
      <c r="BH57">
        <f t="shared" ca="1" si="27"/>
        <v>20160.261555919871</v>
      </c>
      <c r="BI57">
        <f t="shared" ca="1" si="28"/>
        <v>0</v>
      </c>
      <c r="BJ57">
        <f t="shared" ca="1" si="29"/>
        <v>-393197.19741505111</v>
      </c>
      <c r="BK57">
        <f t="shared" ca="1" si="30"/>
        <v>7359.94842071942</v>
      </c>
    </row>
    <row r="58" spans="2:63" x14ac:dyDescent="0.35">
      <c r="B58">
        <f t="shared" si="31"/>
        <v>48</v>
      </c>
      <c r="C58">
        <f t="shared" si="10"/>
        <v>4</v>
      </c>
      <c r="D58">
        <f t="shared" si="40"/>
        <v>12</v>
      </c>
      <c r="E58">
        <f t="shared" ca="1" si="0"/>
        <v>80</v>
      </c>
      <c r="F58" cm="1">
        <f t="array" aca="1" ref="F58" ca="1">_xlfn.XLOOKUP(E58,Mortality!$I$9:$I$130,IF($E$4="Female",Mortality!$J$9:$J$130,Mortality!$K$9:$K$130),,-1)</f>
        <v>3.200339999999998E-2</v>
      </c>
      <c r="G58" cm="1">
        <f t="array" aca="1" ref="G58" ca="1">_xlfn.XLOOKUP(E58,Mortality!$N$9:$N$130,IF($E$4="Female",Mortality!$O$9:$O$130,Mortality!$P$9:$P$130),,-1)</f>
        <v>1.4999999999999999E-2</v>
      </c>
      <c r="H58">
        <f t="shared" ca="1" si="11"/>
        <v>2.0864522546604203E-3</v>
      </c>
      <c r="I58" cm="1">
        <f t="array" ref="I58">INDEX('Product features '!$C$12:$C$22,MIN(11,C58))</f>
        <v>7.0000000000000007E-2</v>
      </c>
      <c r="J58" s="3">
        <f ca="1">IF(C58=1,0,IF($C$4="Q",MAX('Product features '!$C$8,_xlfn.XLOOKUP(E58,'Non-systematic PWDs'!$D$17:$D$64,'Non-systematic PWDs'!$F$17:$F$64,0,-1)),'Product features '!$C$8))</f>
        <v>0.05</v>
      </c>
      <c r="K58">
        <f t="shared" ca="1" si="1"/>
        <v>0</v>
      </c>
      <c r="L58">
        <f ca="1">(1-K58)*(1-(1-J58*_xlfn.XLOOKUP(C58,'Non-systematic PWDs'!$D$9:$D$12,'Non-systematic PWDs'!$E$9:$E$12,,-1))^(1/12))</f>
        <v>1.6821425527395739E-3</v>
      </c>
      <c r="M58" cm="1">
        <f t="array" ref="M58">IF(C58=11,_xlfn.SWITCH(D58,1,0.4,2,0.3,3,0.2,0.1/9),1/12)</f>
        <v>8.3333333333333329E-2</v>
      </c>
      <c r="O58">
        <f t="shared" ca="1" si="39"/>
        <v>19772.343442036257</v>
      </c>
      <c r="P58">
        <f t="shared" ca="1" si="32"/>
        <v>28887.071963930095</v>
      </c>
      <c r="Q58">
        <f ca="1">_xlfn.XLOOKUP(C58,'Surrender predictive model'!$E$8:$E$29,'Surrender predictive model'!$P$8:$P$29,,-1)+'Surrender predictive model'!$B$15+'Surrender predictive model'!$B$14+'Surrender predictive model'!$B$38*K58</f>
        <v>-4.1681811151766421</v>
      </c>
      <c r="R58">
        <f ca="1">+'Surrender predictive model'!$B$15*(MAX(1,MIN(2,P57/O57))-1)+'Surrender predictive model'!$B$14*(MAX(0.5,MIN(1,P57/O57))-1)+'Surrender predictive model'!$B$38*K58*(MAX(0.5,MIN(1,P57/O57))-1)</f>
        <v>-0.53343750317824479</v>
      </c>
      <c r="S58" s="43">
        <f t="shared" ca="1" si="12"/>
        <v>7.5988171643370794E-4</v>
      </c>
      <c r="T58">
        <f t="shared" ca="1" si="2"/>
        <v>5.0000000000000001E-3</v>
      </c>
      <c r="U58">
        <f t="shared" ca="1" si="33"/>
        <v>0</v>
      </c>
      <c r="V58">
        <f t="shared" ca="1" si="3"/>
        <v>0</v>
      </c>
      <c r="W58" s="41">
        <f t="shared" ca="1" si="4"/>
        <v>6.25E-2</v>
      </c>
      <c r="X58">
        <f t="shared" ca="1" si="13"/>
        <v>0.98820600919797219</v>
      </c>
      <c r="Y58">
        <f t="shared" ca="1" si="14"/>
        <v>0.99547789420561439</v>
      </c>
      <c r="Z58">
        <f t="shared" ca="1" si="5"/>
        <v>0.9971552514858264</v>
      </c>
      <c r="AA58">
        <f t="shared" ca="1" si="34"/>
        <v>3.5200964729959511E-2</v>
      </c>
      <c r="AB58">
        <f t="shared" ca="1" si="35"/>
        <v>19772.343442036257</v>
      </c>
      <c r="AC58">
        <f t="shared" ca="1" si="15"/>
        <v>41.116677569810847</v>
      </c>
      <c r="AD58">
        <f t="shared" ca="1" si="16"/>
        <v>13.978799655820774</v>
      </c>
      <c r="AE58">
        <f t="shared" ca="1" si="17"/>
        <v>33.14914722489462</v>
      </c>
      <c r="AF58">
        <f t="shared" ca="1" si="18"/>
        <v>143.95440058741627</v>
      </c>
      <c r="AG58">
        <f t="shared" ca="1" si="19"/>
        <v>0.99581165196795018</v>
      </c>
      <c r="AH58">
        <f t="shared" ca="1" si="6"/>
        <v>0</v>
      </c>
      <c r="AI58">
        <f t="shared" ca="1" si="36"/>
        <v>19539.148605346363</v>
      </c>
      <c r="AJ58">
        <f t="shared" ca="1" si="20"/>
        <v>4.0706559594471594</v>
      </c>
      <c r="AK58">
        <f t="shared" ca="1" si="7"/>
        <v>0</v>
      </c>
      <c r="AL58">
        <f t="shared" ca="1" si="8"/>
        <v>0</v>
      </c>
      <c r="AM58">
        <f t="shared" si="9"/>
        <v>0</v>
      </c>
      <c r="AN58" s="45">
        <f t="shared" ca="1" si="21"/>
        <v>-92.315280409973397</v>
      </c>
      <c r="AO58">
        <f t="shared" ca="1" si="37"/>
        <v>0</v>
      </c>
      <c r="AP58">
        <f t="shared" ca="1" si="38"/>
        <v>8.3496673003598758</v>
      </c>
      <c r="AR58">
        <v>48</v>
      </c>
      <c r="AS58">
        <v>0</v>
      </c>
      <c r="AT58">
        <v>96749483.124972716</v>
      </c>
      <c r="AU58">
        <v>59344.896124561077</v>
      </c>
      <c r="AV58">
        <v>66726.810012998249</v>
      </c>
      <c r="AW58">
        <v>245498.43092920166</v>
      </c>
      <c r="AX58">
        <v>19900.065510867094</v>
      </c>
      <c r="AY58">
        <v>0</v>
      </c>
      <c r="AZ58">
        <v>-391470.20257762825</v>
      </c>
      <c r="BA58">
        <v>31825.103615231565</v>
      </c>
      <c r="BC58">
        <f t="shared" si="22"/>
        <v>0</v>
      </c>
      <c r="BD58">
        <f t="shared" ca="1" si="23"/>
        <v>96769255.468414754</v>
      </c>
      <c r="BE58">
        <f t="shared" ca="1" si="24"/>
        <v>59386.012802130885</v>
      </c>
      <c r="BF58">
        <f t="shared" ca="1" si="25"/>
        <v>66740.788812654064</v>
      </c>
      <c r="BG58">
        <f t="shared" ca="1" si="26"/>
        <v>245531.58007642656</v>
      </c>
      <c r="BH58">
        <f t="shared" ca="1" si="27"/>
        <v>19904.136166826542</v>
      </c>
      <c r="BI58">
        <f t="shared" ca="1" si="28"/>
        <v>0</v>
      </c>
      <c r="BJ58">
        <f t="shared" ca="1" si="29"/>
        <v>-391562.51785803825</v>
      </c>
      <c r="BK58">
        <f t="shared" ca="1" si="30"/>
        <v>31833.453282531926</v>
      </c>
    </row>
    <row r="59" spans="2:63" x14ac:dyDescent="0.35">
      <c r="B59">
        <f t="shared" si="31"/>
        <v>49</v>
      </c>
      <c r="C59">
        <f t="shared" si="10"/>
        <v>5</v>
      </c>
      <c r="D59">
        <f t="shared" si="40"/>
        <v>1</v>
      </c>
      <c r="E59">
        <f t="shared" ca="1" si="0"/>
        <v>81</v>
      </c>
      <c r="F59" cm="1">
        <f t="array" aca="1" ref="F59" ca="1">_xlfn.XLOOKUP(E59,Mortality!$I$9:$I$130,IF($E$4="Female",Mortality!$J$9:$J$130,Mortality!$K$9:$K$130),,-1)</f>
        <v>3.6698639999999977E-2</v>
      </c>
      <c r="G59" cm="1">
        <f t="array" aca="1" ref="G59" ca="1">_xlfn.XLOOKUP(E59,Mortality!$N$9:$N$130,IF($E$4="Female",Mortality!$O$9:$O$130,Mortality!$P$9:$P$130),,-1)</f>
        <v>1.4E-2</v>
      </c>
      <c r="H59">
        <f t="shared" ca="1" si="11"/>
        <v>2.4359949993841834E-3</v>
      </c>
      <c r="I59" cm="1">
        <f t="array" ref="I59">INDEX('Product features '!$C$12:$C$22,MIN(11,C59))</f>
        <v>0.06</v>
      </c>
      <c r="J59" s="3">
        <f ca="1">IF(C59=1,0,IF($C$4="Q",MAX('Product features '!$C$8,_xlfn.XLOOKUP(E59,'Non-systematic PWDs'!$D$17:$D$64,'Non-systematic PWDs'!$F$17:$F$64,0,-1)),'Product features '!$C$8))</f>
        <v>5.1546391752577324E-2</v>
      </c>
      <c r="K59">
        <f t="shared" ca="1" si="1"/>
        <v>0</v>
      </c>
      <c r="L59">
        <f ca="1">(1-K59)*(1-(1-J59*_xlfn.XLOOKUP(C59,'Non-systematic PWDs'!$D$9:$D$12,'Non-systematic PWDs'!$E$9:$E$12,,-1))^(1/12))</f>
        <v>1.7346676304961228E-3</v>
      </c>
      <c r="M59" cm="1">
        <f t="array" ref="M59">IF(C59=11,_xlfn.SWITCH(D59,1,0.4,2,0.3,3,0.2,0.1/9),1/12)</f>
        <v>8.3333333333333329E-2</v>
      </c>
      <c r="O59">
        <f t="shared" ca="1" si="39"/>
        <v>19539.148605346345</v>
      </c>
      <c r="P59">
        <f t="shared" ca="1" si="32"/>
        <v>30553.719166445371</v>
      </c>
      <c r="Q59">
        <f ca="1">_xlfn.XLOOKUP(C59,'Surrender predictive model'!$E$8:$E$29,'Surrender predictive model'!$P$8:$P$29,,-1)+'Surrender predictive model'!$B$15+'Surrender predictive model'!$B$14+'Surrender predictive model'!$B$38*K59</f>
        <v>-3.9895553062433522</v>
      </c>
      <c r="R59">
        <f ca="1">+'Surrender predictive model'!$B$15*(MAX(1,MIN(2,P58/O58))-1)+'Surrender predictive model'!$B$14*(MAX(0.5,MIN(1,P58/O58))-1)+'Surrender predictive model'!$B$38*K59*(MAX(0.5,MIN(1,P58/O58))-1)</f>
        <v>-0.53343750317824479</v>
      </c>
      <c r="S59" s="43">
        <f t="shared" ca="1" si="12"/>
        <v>9.0924016223681292E-4</v>
      </c>
      <c r="T59">
        <f t="shared" ca="1" si="2"/>
        <v>0</v>
      </c>
      <c r="U59">
        <f t="shared" ca="1" si="33"/>
        <v>3.78E-2</v>
      </c>
      <c r="V59">
        <f t="shared" ca="1" si="3"/>
        <v>0</v>
      </c>
      <c r="W59" s="41">
        <f t="shared" ca="1" si="4"/>
        <v>5.8823529411764719E-2</v>
      </c>
      <c r="X59">
        <f t="shared" ca="1" si="13"/>
        <v>0.99492811114139945</v>
      </c>
      <c r="Y59">
        <f t="shared" ca="1" si="14"/>
        <v>0.99492811114139945</v>
      </c>
      <c r="Z59">
        <f t="shared" ca="1" si="5"/>
        <v>0.99665697974286749</v>
      </c>
      <c r="AA59">
        <f t="shared" ca="1" si="34"/>
        <v>3.5100826837846481E-2</v>
      </c>
      <c r="AB59">
        <f t="shared" ca="1" si="35"/>
        <v>20277.728422628439</v>
      </c>
      <c r="AC59">
        <f t="shared" ca="1" si="15"/>
        <v>49.318518382542685</v>
      </c>
      <c r="AD59">
        <f t="shared" ca="1" si="16"/>
        <v>17.360677165894266</v>
      </c>
      <c r="AE59">
        <f t="shared" ca="1" si="17"/>
        <v>35.119627685546178</v>
      </c>
      <c r="AF59">
        <f t="shared" ca="1" si="18"/>
        <v>0</v>
      </c>
      <c r="AG59">
        <f t="shared" ca="1" si="19"/>
        <v>1.0475616304737247</v>
      </c>
      <c r="AH59">
        <f t="shared" ca="1" si="6"/>
        <v>738.57981728209415</v>
      </c>
      <c r="AI59">
        <f t="shared" ca="1" si="36"/>
        <v>20174.882037764</v>
      </c>
      <c r="AJ59">
        <f t="shared" ca="1" si="20"/>
        <v>4.203100424534167</v>
      </c>
      <c r="AK59">
        <f t="shared" ca="1" si="7"/>
        <v>0</v>
      </c>
      <c r="AL59">
        <f t="shared" ca="1" si="8"/>
        <v>0</v>
      </c>
      <c r="AM59">
        <f t="shared" si="9"/>
        <v>0</v>
      </c>
      <c r="AN59" s="45">
        <f t="shared" ca="1" si="21"/>
        <v>-106.0019236585173</v>
      </c>
      <c r="AO59">
        <f t="shared" ca="1" si="37"/>
        <v>92.322477160261485</v>
      </c>
      <c r="AP59">
        <f t="shared" ca="1" si="38"/>
        <v>95.91238879228591</v>
      </c>
      <c r="AR59">
        <v>49</v>
      </c>
      <c r="AS59">
        <v>0</v>
      </c>
      <c r="AT59">
        <v>95520314.452162266</v>
      </c>
      <c r="AU59">
        <v>67894.704340246361</v>
      </c>
      <c r="AV59">
        <v>80494.568978505544</v>
      </c>
      <c r="AW59">
        <v>269945.55152707815</v>
      </c>
      <c r="AX59">
        <v>20386.875416975017</v>
      </c>
      <c r="AY59">
        <v>0</v>
      </c>
      <c r="AZ59">
        <v>-438721.7002628062</v>
      </c>
      <c r="BA59">
        <v>346512.76514371869</v>
      </c>
      <c r="BC59">
        <f t="shared" si="22"/>
        <v>0</v>
      </c>
      <c r="BD59">
        <f t="shared" ca="1" si="23"/>
        <v>95539853.600767612</v>
      </c>
      <c r="BE59">
        <f t="shared" ca="1" si="24"/>
        <v>67944.022858628901</v>
      </c>
      <c r="BF59">
        <f t="shared" ca="1" si="25"/>
        <v>80511.92965567144</v>
      </c>
      <c r="BG59">
        <f t="shared" ca="1" si="26"/>
        <v>269980.67115476367</v>
      </c>
      <c r="BH59">
        <f t="shared" ca="1" si="27"/>
        <v>20391.07851739955</v>
      </c>
      <c r="BI59">
        <f t="shared" ca="1" si="28"/>
        <v>0</v>
      </c>
      <c r="BJ59">
        <f t="shared" ca="1" si="29"/>
        <v>-438827.70218646474</v>
      </c>
      <c r="BK59">
        <f t="shared" ca="1" si="30"/>
        <v>346608.67753251095</v>
      </c>
    </row>
    <row r="60" spans="2:63" x14ac:dyDescent="0.35">
      <c r="B60">
        <f t="shared" si="31"/>
        <v>50</v>
      </c>
      <c r="C60">
        <f t="shared" si="10"/>
        <v>5</v>
      </c>
      <c r="D60">
        <f t="shared" si="40"/>
        <v>2</v>
      </c>
      <c r="E60">
        <f t="shared" ca="1" si="0"/>
        <v>81</v>
      </c>
      <c r="F60" cm="1">
        <f t="array" aca="1" ref="F60" ca="1">_xlfn.XLOOKUP(E60,Mortality!$I$9:$I$130,IF($E$4="Female",Mortality!$J$9:$J$130,Mortality!$K$9:$K$130),,-1)</f>
        <v>3.6698639999999977E-2</v>
      </c>
      <c r="G60" cm="1">
        <f t="array" aca="1" ref="G60" ca="1">_xlfn.XLOOKUP(E60,Mortality!$N$9:$N$130,IF($E$4="Female",Mortality!$O$9:$O$130,Mortality!$P$9:$P$130),,-1)</f>
        <v>1.4E-2</v>
      </c>
      <c r="H60">
        <f t="shared" ca="1" si="11"/>
        <v>2.4330959191211088E-3</v>
      </c>
      <c r="I60" cm="1">
        <f t="array" ref="I60">INDEX('Product features '!$C$12:$C$22,MIN(11,C60))</f>
        <v>0.06</v>
      </c>
      <c r="J60" s="3">
        <f ca="1">IF(C60=1,0,IF($C$4="Q",MAX('Product features '!$C$8,_xlfn.XLOOKUP(E60,'Non-systematic PWDs'!$D$17:$D$64,'Non-systematic PWDs'!$F$17:$F$64,0,-1)),'Product features '!$C$8))</f>
        <v>5.1546391752577324E-2</v>
      </c>
      <c r="K60">
        <f t="shared" ca="1" si="1"/>
        <v>0</v>
      </c>
      <c r="L60">
        <f ca="1">(1-K60)*(1-(1-J60*_xlfn.XLOOKUP(C60,'Non-systematic PWDs'!$D$9:$D$12,'Non-systematic PWDs'!$E$9:$E$12,,-1))^(1/12))</f>
        <v>1.7346676304961228E-3</v>
      </c>
      <c r="M60" cm="1">
        <f t="array" ref="M60">IF(C60=11,_xlfn.SWITCH(D60,1,0.4,2,0.3,3,0.2,0.1/9),1/12)</f>
        <v>8.3333333333333329E-2</v>
      </c>
      <c r="O60">
        <f t="shared" ca="1" si="39"/>
        <v>20174.882037763982</v>
      </c>
      <c r="P60">
        <f t="shared" ca="1" si="32"/>
        <v>30398.754098616268</v>
      </c>
      <c r="Q60">
        <f ca="1">_xlfn.XLOOKUP(C60,'Surrender predictive model'!$E$8:$E$29,'Surrender predictive model'!$P$8:$P$29,,-1)+'Surrender predictive model'!$B$15+'Surrender predictive model'!$B$14+'Surrender predictive model'!$B$38*K60</f>
        <v>-3.9895553062433522</v>
      </c>
      <c r="R60">
        <f ca="1">+'Surrender predictive model'!$B$15*(MAX(1,MIN(2,P59/O59))-1)+'Surrender predictive model'!$B$14*(MAX(0.5,MIN(1,P59/O59))-1)+'Surrender predictive model'!$B$38*K60*(MAX(0.5,MIN(1,P59/O59))-1)</f>
        <v>-0.65231878684734224</v>
      </c>
      <c r="S60" s="43">
        <f t="shared" ca="1" si="12"/>
        <v>8.0687238627830116E-4</v>
      </c>
      <c r="T60">
        <f t="shared" ca="1" si="2"/>
        <v>0</v>
      </c>
      <c r="U60">
        <f t="shared" ca="1" si="33"/>
        <v>0</v>
      </c>
      <c r="V60">
        <f t="shared" ca="1" si="3"/>
        <v>0</v>
      </c>
      <c r="W60" s="41">
        <f t="shared" ca="1" si="4"/>
        <v>5.8823529411764719E-2</v>
      </c>
      <c r="X60">
        <f t="shared" ca="1" si="13"/>
        <v>0.99503294412466214</v>
      </c>
      <c r="Y60">
        <f t="shared" ca="1" si="14"/>
        <v>0.99503294412466214</v>
      </c>
      <c r="Z60">
        <f t="shared" ca="1" si="5"/>
        <v>0.99676199489251094</v>
      </c>
      <c r="AA60">
        <f t="shared" ca="1" si="34"/>
        <v>3.4983484062685463E-2</v>
      </c>
      <c r="AB60">
        <f t="shared" ca="1" si="35"/>
        <v>20174.882037763982</v>
      </c>
      <c r="AC60">
        <f t="shared" ca="1" si="15"/>
        <v>49.012626597873414</v>
      </c>
      <c r="AD60">
        <f t="shared" ca="1" si="16"/>
        <v>15.328795176971981</v>
      </c>
      <c r="AE60">
        <f t="shared" ca="1" si="17"/>
        <v>34.94338886386187</v>
      </c>
      <c r="AF60">
        <f t="shared" ca="1" si="18"/>
        <v>0</v>
      </c>
      <c r="AG60">
        <f t="shared" ca="1" si="19"/>
        <v>0.92495572121649916</v>
      </c>
      <c r="AH60">
        <f t="shared" ca="1" si="6"/>
        <v>0</v>
      </c>
      <c r="AI60">
        <f t="shared" ca="1" si="36"/>
        <v>20074.672271404077</v>
      </c>
      <c r="AJ60">
        <f t="shared" ca="1" si="20"/>
        <v>4.1822233898758494</v>
      </c>
      <c r="AK60">
        <f t="shared" ca="1" si="7"/>
        <v>0</v>
      </c>
      <c r="AL60">
        <f t="shared" ca="1" si="8"/>
        <v>0</v>
      </c>
      <c r="AM60">
        <f t="shared" si="9"/>
        <v>0</v>
      </c>
      <c r="AN60" s="45">
        <f t="shared" ca="1" si="21"/>
        <v>-103.46703402858311</v>
      </c>
      <c r="AO60">
        <f t="shared" ca="1" si="37"/>
        <v>0</v>
      </c>
      <c r="AP60">
        <f t="shared" ca="1" si="38"/>
        <v>3.1935870365927279</v>
      </c>
      <c r="AR60">
        <v>50</v>
      </c>
      <c r="AS60">
        <v>0</v>
      </c>
      <c r="AT60">
        <v>97857002.001479954</v>
      </c>
      <c r="AU60">
        <v>67514.593843247058</v>
      </c>
      <c r="AV60">
        <v>71413.777193745642</v>
      </c>
      <c r="AW60">
        <v>269401.81327550922</v>
      </c>
      <c r="AX60">
        <v>20312.108261938949</v>
      </c>
      <c r="AY60">
        <v>0</v>
      </c>
      <c r="AZ60">
        <v>-428642.29257444048</v>
      </c>
      <c r="BA60">
        <v>6871.7865896950025</v>
      </c>
      <c r="BC60">
        <f t="shared" si="22"/>
        <v>0</v>
      </c>
      <c r="BD60">
        <f t="shared" ca="1" si="23"/>
        <v>97877176.883517712</v>
      </c>
      <c r="BE60">
        <f t="shared" ca="1" si="24"/>
        <v>67563.606469844934</v>
      </c>
      <c r="BF60">
        <f t="shared" ca="1" si="25"/>
        <v>71429.105988922616</v>
      </c>
      <c r="BG60">
        <f t="shared" ca="1" si="26"/>
        <v>269436.7566643731</v>
      </c>
      <c r="BH60">
        <f t="shared" ca="1" si="27"/>
        <v>20316.290485328824</v>
      </c>
      <c r="BI60">
        <f t="shared" ca="1" si="28"/>
        <v>0</v>
      </c>
      <c r="BJ60">
        <f t="shared" ca="1" si="29"/>
        <v>-428745.75960846909</v>
      </c>
      <c r="BK60">
        <f t="shared" ca="1" si="30"/>
        <v>6874.9801767315948</v>
      </c>
    </row>
    <row r="61" spans="2:63" x14ac:dyDescent="0.35">
      <c r="B61">
        <f t="shared" si="31"/>
        <v>51</v>
      </c>
      <c r="C61">
        <f t="shared" si="10"/>
        <v>5</v>
      </c>
      <c r="D61">
        <f t="shared" si="40"/>
        <v>3</v>
      </c>
      <c r="E61">
        <f t="shared" ca="1" si="0"/>
        <v>81</v>
      </c>
      <c r="F61" cm="1">
        <f t="array" aca="1" ref="F61" ca="1">_xlfn.XLOOKUP(E61,Mortality!$I$9:$I$130,IF($E$4="Female",Mortality!$J$9:$J$130,Mortality!$K$9:$K$130),,-1)</f>
        <v>3.6698639999999977E-2</v>
      </c>
      <c r="G61" cm="1">
        <f t="array" aca="1" ref="G61" ca="1">_xlfn.XLOOKUP(E61,Mortality!$N$9:$N$130,IF($E$4="Female",Mortality!$O$9:$O$130,Mortality!$P$9:$P$130),,-1)</f>
        <v>1.4E-2</v>
      </c>
      <c r="H61">
        <f t="shared" ca="1" si="11"/>
        <v>2.4302003355280988E-3</v>
      </c>
      <c r="I61" cm="1">
        <f t="array" ref="I61">INDEX('Product features '!$C$12:$C$22,MIN(11,C61))</f>
        <v>0.06</v>
      </c>
      <c r="J61" s="3">
        <f ca="1">IF(C61=1,0,IF($C$4="Q",MAX('Product features '!$C$8,_xlfn.XLOOKUP(E61,'Non-systematic PWDs'!$D$17:$D$64,'Non-systematic PWDs'!$F$17:$F$64,0,-1)),'Product features '!$C$8))</f>
        <v>5.1546391752577324E-2</v>
      </c>
      <c r="K61">
        <f t="shared" ca="1" si="1"/>
        <v>0</v>
      </c>
      <c r="L61">
        <f ca="1">(1-K61)*(1-(1-J61*_xlfn.XLOOKUP(C61,'Non-systematic PWDs'!$D$9:$D$12,'Non-systematic PWDs'!$E$9:$E$12,,-1))^(1/12))</f>
        <v>1.7346676304961228E-3</v>
      </c>
      <c r="M61" cm="1">
        <f t="array" ref="M61">IF(C61=11,_xlfn.SWITCH(D61,1,0.4,2,0.3,3,0.2,0.1/9),1/12)</f>
        <v>8.3333333333333329E-2</v>
      </c>
      <c r="O61">
        <f t="shared" ca="1" si="39"/>
        <v>20074.672271404055</v>
      </c>
      <c r="P61">
        <f t="shared" ca="1" si="32"/>
        <v>30247.761788467786</v>
      </c>
      <c r="Q61">
        <f ca="1">_xlfn.XLOOKUP(C61,'Surrender predictive model'!$E$8:$E$29,'Surrender predictive model'!$P$8:$P$29,,-1)+'Surrender predictive model'!$B$15+'Surrender predictive model'!$B$14+'Surrender predictive model'!$B$38*K61</f>
        <v>-3.9895553062433522</v>
      </c>
      <c r="R61">
        <f ca="1">+'Surrender predictive model'!$B$15*(MAX(1,MIN(2,P60/O60))-1)+'Surrender predictive model'!$B$14*(MAX(0.5,MIN(1,P60/O60))-1)+'Surrender predictive model'!$B$38*K61*(MAX(0.5,MIN(1,P60/O60))-1)</f>
        <v>-0.58641133318455363</v>
      </c>
      <c r="S61" s="43">
        <f t="shared" ca="1" si="12"/>
        <v>8.6210446823775655E-4</v>
      </c>
      <c r="T61">
        <f t="shared" ca="1" si="2"/>
        <v>0</v>
      </c>
      <c r="U61">
        <f t="shared" ca="1" si="33"/>
        <v>0</v>
      </c>
      <c r="V61">
        <f t="shared" ca="1" si="3"/>
        <v>0</v>
      </c>
      <c r="W61" s="41">
        <f t="shared" ca="1" si="4"/>
        <v>5.8823529411764719E-2</v>
      </c>
      <c r="X61">
        <f t="shared" ca="1" si="13"/>
        <v>0.99498083007259996</v>
      </c>
      <c r="Y61">
        <f t="shared" ca="1" si="14"/>
        <v>0.99498083007259996</v>
      </c>
      <c r="Z61">
        <f t="shared" ca="1" si="5"/>
        <v>0.99670979028280215</v>
      </c>
      <c r="AA61">
        <f t="shared" ca="1" si="34"/>
        <v>3.4870207362612725E-2</v>
      </c>
      <c r="AB61">
        <f t="shared" ca="1" si="35"/>
        <v>20074.672271404055</v>
      </c>
      <c r="AC61">
        <f t="shared" ca="1" si="15"/>
        <v>48.70975396612458</v>
      </c>
      <c r="AD61">
        <f t="shared" ca="1" si="16"/>
        <v>16.296268709735742</v>
      </c>
      <c r="AE61">
        <f t="shared" ca="1" si="17"/>
        <v>34.768834593262063</v>
      </c>
      <c r="AF61">
        <f t="shared" ca="1" si="18"/>
        <v>0</v>
      </c>
      <c r="AG61">
        <f t="shared" ca="1" si="19"/>
        <v>0.9833340979202152</v>
      </c>
      <c r="AH61">
        <f t="shared" ca="1" si="6"/>
        <v>0</v>
      </c>
      <c r="AI61">
        <f t="shared" ca="1" si="36"/>
        <v>19973.914080037033</v>
      </c>
      <c r="AJ61">
        <f t="shared" ca="1" si="20"/>
        <v>4.1612321000077159</v>
      </c>
      <c r="AK61">
        <f t="shared" ca="1" si="7"/>
        <v>0</v>
      </c>
      <c r="AL61">
        <f t="shared" ca="1" si="8"/>
        <v>0</v>
      </c>
      <c r="AM61">
        <f t="shared" si="9"/>
        <v>0</v>
      </c>
      <c r="AN61" s="45">
        <f t="shared" ca="1" si="21"/>
        <v>-103.93608936913009</v>
      </c>
      <c r="AO61">
        <f t="shared" ca="1" si="37"/>
        <v>0</v>
      </c>
      <c r="AP61">
        <f t="shared" ca="1" si="38"/>
        <v>3.2486821614526167</v>
      </c>
      <c r="AR61">
        <v>51</v>
      </c>
      <c r="AS61">
        <v>0</v>
      </c>
      <c r="AT61">
        <v>97498119.657307342</v>
      </c>
      <c r="AU61">
        <v>67138.676583671579</v>
      </c>
      <c r="AV61">
        <v>74889.982622019772</v>
      </c>
      <c r="AW61">
        <v>268869.372898028</v>
      </c>
      <c r="AX61">
        <v>20236.739995417851</v>
      </c>
      <c r="AY61">
        <v>0</v>
      </c>
      <c r="AZ61">
        <v>-431134.77209913678</v>
      </c>
      <c r="BA61">
        <v>7049.0166957126885</v>
      </c>
      <c r="BC61">
        <f t="shared" si="22"/>
        <v>0</v>
      </c>
      <c r="BD61">
        <f t="shared" ca="1" si="23"/>
        <v>97518194.329578742</v>
      </c>
      <c r="BE61">
        <f t="shared" ca="1" si="24"/>
        <v>67187.386337637698</v>
      </c>
      <c r="BF61">
        <f t="shared" ca="1" si="25"/>
        <v>74906.278890729503</v>
      </c>
      <c r="BG61">
        <f t="shared" ca="1" si="26"/>
        <v>268904.14173262124</v>
      </c>
      <c r="BH61">
        <f t="shared" ca="1" si="27"/>
        <v>20240.901227517857</v>
      </c>
      <c r="BI61">
        <f t="shared" ca="1" si="28"/>
        <v>0</v>
      </c>
      <c r="BJ61">
        <f t="shared" ca="1" si="29"/>
        <v>-431238.7081885059</v>
      </c>
      <c r="BK61">
        <f t="shared" ca="1" si="30"/>
        <v>7052.2653778741414</v>
      </c>
    </row>
    <row r="62" spans="2:63" x14ac:dyDescent="0.35">
      <c r="B62">
        <f t="shared" si="31"/>
        <v>52</v>
      </c>
      <c r="C62">
        <f t="shared" si="10"/>
        <v>5</v>
      </c>
      <c r="D62">
        <f t="shared" si="40"/>
        <v>4</v>
      </c>
      <c r="E62">
        <f t="shared" ca="1" si="0"/>
        <v>81</v>
      </c>
      <c r="F62" cm="1">
        <f t="array" aca="1" ref="F62" ca="1">_xlfn.XLOOKUP(E62,Mortality!$I$9:$I$130,IF($E$4="Female",Mortality!$J$9:$J$130,Mortality!$K$9:$K$130),,-1)</f>
        <v>3.6698639999999977E-2</v>
      </c>
      <c r="G62" cm="1">
        <f t="array" aca="1" ref="G62" ca="1">_xlfn.XLOOKUP(E62,Mortality!$N$9:$N$130,IF($E$4="Female",Mortality!$O$9:$O$130,Mortality!$P$9:$P$130),,-1)</f>
        <v>1.4E-2</v>
      </c>
      <c r="H62">
        <f t="shared" ca="1" si="11"/>
        <v>2.4273082442758387E-3</v>
      </c>
      <c r="I62" cm="1">
        <f t="array" ref="I62">INDEX('Product features '!$C$12:$C$22,MIN(11,C62))</f>
        <v>0.06</v>
      </c>
      <c r="J62" s="3">
        <f ca="1">IF(C62=1,0,IF($C$4="Q",MAX('Product features '!$C$8,_xlfn.XLOOKUP(E62,'Non-systematic PWDs'!$D$17:$D$64,'Non-systematic PWDs'!$F$17:$F$64,0,-1)),'Product features '!$C$8))</f>
        <v>5.1546391752577324E-2</v>
      </c>
      <c r="K62">
        <f t="shared" ca="1" si="1"/>
        <v>0</v>
      </c>
      <c r="L62">
        <f ca="1">(1-K62)*(1-(1-J62*_xlfn.XLOOKUP(C62,'Non-systematic PWDs'!$D$9:$D$12,'Non-systematic PWDs'!$E$9:$E$12,,-1))^(1/12))</f>
        <v>1.7346676304961228E-3</v>
      </c>
      <c r="M62" cm="1">
        <f t="array" ref="M62">IF(C62=11,_xlfn.SWITCH(D62,1,0.4,2,0.3,3,0.2,0.1/9),1/12)</f>
        <v>8.3333333333333329E-2</v>
      </c>
      <c r="O62">
        <f t="shared" ca="1" si="39"/>
        <v>19973.914080037011</v>
      </c>
      <c r="P62">
        <f t="shared" ca="1" si="32"/>
        <v>30095.943132127948</v>
      </c>
      <c r="Q62">
        <f ca="1">_xlfn.XLOOKUP(C62,'Surrender predictive model'!$E$8:$E$29,'Surrender predictive model'!$P$8:$P$29,,-1)+'Surrender predictive model'!$B$15+'Surrender predictive model'!$B$14+'Surrender predictive model'!$B$38*K62</f>
        <v>-3.9895553062433522</v>
      </c>
      <c r="R62">
        <f ca="1">+'Surrender predictive model'!$B$15*(MAX(1,MIN(2,P61/O61))-1)+'Surrender predictive model'!$B$14*(MAX(0.5,MIN(1,P61/O61))-1)+'Surrender predictive model'!$B$38*K62*(MAX(0.5,MIN(1,P61/O61))-1)</f>
        <v>-0.58641133318455418</v>
      </c>
      <c r="S62" s="43">
        <f t="shared" ca="1" si="12"/>
        <v>8.6210446823775655E-4</v>
      </c>
      <c r="T62">
        <f t="shared" ca="1" si="2"/>
        <v>0</v>
      </c>
      <c r="U62">
        <f t="shared" ca="1" si="33"/>
        <v>0</v>
      </c>
      <c r="V62">
        <f t="shared" ca="1" si="3"/>
        <v>0</v>
      </c>
      <c r="W62" s="41">
        <f t="shared" ca="1" si="4"/>
        <v>5.8823529411764719E-2</v>
      </c>
      <c r="X62">
        <f t="shared" ca="1" si="13"/>
        <v>0.99498371465807545</v>
      </c>
      <c r="Y62">
        <f t="shared" ca="1" si="14"/>
        <v>0.99498371465807545</v>
      </c>
      <c r="Z62">
        <f t="shared" ca="1" si="5"/>
        <v>0.99671267988076961</v>
      </c>
      <c r="AA62">
        <f t="shared" ca="1" si="34"/>
        <v>3.4755477067507555E-2</v>
      </c>
      <c r="AB62">
        <f t="shared" ca="1" si="35"/>
        <v>19973.914080037011</v>
      </c>
      <c r="AC62">
        <f t="shared" ca="1" si="15"/>
        <v>48.407623825678904</v>
      </c>
      <c r="AD62">
        <f t="shared" ca="1" si="16"/>
        <v>16.214484719567128</v>
      </c>
      <c r="AE62">
        <f t="shared" ca="1" si="17"/>
        <v>34.594344709890755</v>
      </c>
      <c r="AF62">
        <f t="shared" ca="1" si="18"/>
        <v>0</v>
      </c>
      <c r="AG62">
        <f t="shared" ca="1" si="19"/>
        <v>0.97839916541332039</v>
      </c>
      <c r="AH62">
        <f t="shared" ca="1" si="6"/>
        <v>0</v>
      </c>
      <c r="AI62">
        <f t="shared" ca="1" si="36"/>
        <v>19873.719227616482</v>
      </c>
      <c r="AJ62">
        <f t="shared" ca="1" si="20"/>
        <v>4.1403581724201004</v>
      </c>
      <c r="AK62">
        <f t="shared" ca="1" si="7"/>
        <v>0</v>
      </c>
      <c r="AL62">
        <f t="shared" ca="1" si="8"/>
        <v>0</v>
      </c>
      <c r="AM62">
        <f t="shared" si="9"/>
        <v>0</v>
      </c>
      <c r="AN62" s="45">
        <f t="shared" ca="1" si="21"/>
        <v>-103.35681142755689</v>
      </c>
      <c r="AO62">
        <f t="shared" ca="1" si="37"/>
        <v>0</v>
      </c>
      <c r="AP62">
        <f t="shared" ca="1" si="38"/>
        <v>3.268364041906664</v>
      </c>
      <c r="AR62">
        <v>52</v>
      </c>
      <c r="AS62">
        <v>0</v>
      </c>
      <c r="AT62">
        <v>97136351.978005886</v>
      </c>
      <c r="AU62">
        <v>66763.115602405524</v>
      </c>
      <c r="AV62">
        <v>74649.522025381739</v>
      </c>
      <c r="AW62">
        <v>268333.37316200382</v>
      </c>
      <c r="AX62">
        <v>20161.592388997895</v>
      </c>
      <c r="AY62">
        <v>0</v>
      </c>
      <c r="AZ62">
        <v>-429907.60317878943</v>
      </c>
      <c r="BA62">
        <v>7100.7298456926919</v>
      </c>
      <c r="BC62">
        <f t="shared" si="22"/>
        <v>0</v>
      </c>
      <c r="BD62">
        <f t="shared" ca="1" si="23"/>
        <v>97156325.892085925</v>
      </c>
      <c r="BE62">
        <f t="shared" ca="1" si="24"/>
        <v>66811.523226231206</v>
      </c>
      <c r="BF62">
        <f t="shared" ca="1" si="25"/>
        <v>74665.736510101313</v>
      </c>
      <c r="BG62">
        <f t="shared" ca="1" si="26"/>
        <v>268367.9675067137</v>
      </c>
      <c r="BH62">
        <f t="shared" ca="1" si="27"/>
        <v>20165.732747170314</v>
      </c>
      <c r="BI62">
        <f t="shared" ca="1" si="28"/>
        <v>0</v>
      </c>
      <c r="BJ62">
        <f t="shared" ca="1" si="29"/>
        <v>-430010.959990217</v>
      </c>
      <c r="BK62">
        <f t="shared" ca="1" si="30"/>
        <v>7103.9982097345983</v>
      </c>
    </row>
    <row r="63" spans="2:63" x14ac:dyDescent="0.35">
      <c r="B63">
        <f t="shared" si="31"/>
        <v>53</v>
      </c>
      <c r="C63">
        <f t="shared" si="10"/>
        <v>5</v>
      </c>
      <c r="D63">
        <f t="shared" si="40"/>
        <v>5</v>
      </c>
      <c r="E63">
        <f t="shared" ca="1" si="0"/>
        <v>81</v>
      </c>
      <c r="F63" cm="1">
        <f t="array" aca="1" ref="F63" ca="1">_xlfn.XLOOKUP(E63,Mortality!$I$9:$I$130,IF($E$4="Female",Mortality!$J$9:$J$130,Mortality!$K$9:$K$130),,-1)</f>
        <v>3.6698639999999977E-2</v>
      </c>
      <c r="G63" cm="1">
        <f t="array" aca="1" ref="G63" ca="1">_xlfn.XLOOKUP(E63,Mortality!$N$9:$N$130,IF($E$4="Female",Mortality!$O$9:$O$130,Mortality!$P$9:$P$130),,-1)</f>
        <v>1.4E-2</v>
      </c>
      <c r="H63">
        <f t="shared" ca="1" si="11"/>
        <v>2.424419641040898E-3</v>
      </c>
      <c r="I63" cm="1">
        <f t="array" ref="I63">INDEX('Product features '!$C$12:$C$22,MIN(11,C63))</f>
        <v>0.06</v>
      </c>
      <c r="J63" s="3">
        <f ca="1">IF(C63=1,0,IF($C$4="Q",MAX('Product features '!$C$8,_xlfn.XLOOKUP(E63,'Non-systematic PWDs'!$D$17:$D$64,'Non-systematic PWDs'!$F$17:$F$64,0,-1)),'Product features '!$C$8))</f>
        <v>5.1546391752577324E-2</v>
      </c>
      <c r="K63">
        <f t="shared" ca="1" si="1"/>
        <v>0</v>
      </c>
      <c r="L63">
        <f ca="1">(1-K63)*(1-(1-J63*_xlfn.XLOOKUP(C63,'Non-systematic PWDs'!$D$9:$D$12,'Non-systematic PWDs'!$E$9:$E$12,,-1))^(1/12))</f>
        <v>1.7346676304961228E-3</v>
      </c>
      <c r="M63" cm="1">
        <f t="array" ref="M63">IF(C63=11,_xlfn.SWITCH(D63,1,0.4,2,0.3,3,0.2,0.1/9),1/12)</f>
        <v>8.3333333333333329E-2</v>
      </c>
      <c r="O63">
        <f t="shared" ca="1" si="39"/>
        <v>19873.719227616461</v>
      </c>
      <c r="P63">
        <f t="shared" ca="1" si="32"/>
        <v>29944.97329374286</v>
      </c>
      <c r="Q63">
        <f ca="1">_xlfn.XLOOKUP(C63,'Surrender predictive model'!$E$8:$E$29,'Surrender predictive model'!$P$8:$P$29,,-1)+'Surrender predictive model'!$B$15+'Surrender predictive model'!$B$14+'Surrender predictive model'!$B$38*K63</f>
        <v>-3.9895553062433522</v>
      </c>
      <c r="R63">
        <f ca="1">+'Surrender predictive model'!$B$15*(MAX(1,MIN(2,P62/O62))-1)+'Surrender predictive model'!$B$14*(MAX(0.5,MIN(1,P62/O62))-1)+'Surrender predictive model'!$B$38*K63*(MAX(0.5,MIN(1,P62/O62))-1)</f>
        <v>-0.58641133318455418</v>
      </c>
      <c r="S63" s="43">
        <f t="shared" ca="1" si="12"/>
        <v>8.6210446823775655E-4</v>
      </c>
      <c r="T63">
        <f t="shared" ca="1" si="2"/>
        <v>0</v>
      </c>
      <c r="U63">
        <f t="shared" ca="1" si="33"/>
        <v>0</v>
      </c>
      <c r="V63">
        <f t="shared" ca="1" si="3"/>
        <v>0</v>
      </c>
      <c r="W63" s="41">
        <f t="shared" ca="1" si="4"/>
        <v>5.8823529411764719E-2</v>
      </c>
      <c r="X63">
        <f t="shared" ca="1" si="13"/>
        <v>0.99498659576458581</v>
      </c>
      <c r="Y63">
        <f t="shared" ca="1" si="14"/>
        <v>0.99498659576458581</v>
      </c>
      <c r="Z63">
        <f t="shared" ca="1" si="5"/>
        <v>0.99671556599372679</v>
      </c>
      <c r="AA63">
        <f t="shared" ca="1" si="34"/>
        <v>3.464122468849009E-2</v>
      </c>
      <c r="AB63">
        <f t="shared" ca="1" si="35"/>
        <v>19873.719227616461</v>
      </c>
      <c r="AC63">
        <f t="shared" ca="1" si="15"/>
        <v>48.107508082244031</v>
      </c>
      <c r="AD63">
        <f t="shared" ca="1" si="16"/>
        <v>16.133157939747893</v>
      </c>
      <c r="AE63">
        <f t="shared" ca="1" si="17"/>
        <v>34.420830305710098</v>
      </c>
      <c r="AF63">
        <f t="shared" ca="1" si="18"/>
        <v>0</v>
      </c>
      <c r="AG63">
        <f t="shared" ca="1" si="19"/>
        <v>0.9734918214627063</v>
      </c>
      <c r="AH63">
        <f t="shared" ca="1" si="6"/>
        <v>0</v>
      </c>
      <c r="AI63">
        <f t="shared" ca="1" si="36"/>
        <v>19774.084239467316</v>
      </c>
      <c r="AJ63">
        <f t="shared" ca="1" si="20"/>
        <v>4.1196008832223576</v>
      </c>
      <c r="AK63">
        <f t="shared" ca="1" si="7"/>
        <v>0</v>
      </c>
      <c r="AL63">
        <f t="shared" ca="1" si="8"/>
        <v>0</v>
      </c>
      <c r="AM63">
        <f t="shared" si="9"/>
        <v>0</v>
      </c>
      <c r="AN63" s="45">
        <f t="shared" ca="1" si="21"/>
        <v>-102.78109721092439</v>
      </c>
      <c r="AO63">
        <f t="shared" ca="1" si="37"/>
        <v>0</v>
      </c>
      <c r="AP63">
        <f t="shared" ca="1" si="38"/>
        <v>3.2881758907492138</v>
      </c>
      <c r="AR63">
        <v>53</v>
      </c>
      <c r="AS63">
        <v>0</v>
      </c>
      <c r="AT63">
        <v>96775643.467189789</v>
      </c>
      <c r="AU63">
        <v>66389.378983710834</v>
      </c>
      <c r="AV63">
        <v>74411.238097680573</v>
      </c>
      <c r="AW63">
        <v>267799.64007347077</v>
      </c>
      <c r="AX63">
        <v>20086.664107682853</v>
      </c>
      <c r="AY63">
        <v>0</v>
      </c>
      <c r="AZ63">
        <v>-428686.92126254429</v>
      </c>
      <c r="BA63">
        <v>7152.8512564712137</v>
      </c>
      <c r="BC63">
        <f t="shared" si="22"/>
        <v>0</v>
      </c>
      <c r="BD63">
        <f t="shared" ca="1" si="23"/>
        <v>96795517.186417401</v>
      </c>
      <c r="BE63">
        <f t="shared" ca="1" si="24"/>
        <v>66437.486491793083</v>
      </c>
      <c r="BF63">
        <f t="shared" ca="1" si="25"/>
        <v>74427.371255620325</v>
      </c>
      <c r="BG63">
        <f t="shared" ca="1" si="26"/>
        <v>267834.0609037765</v>
      </c>
      <c r="BH63">
        <f t="shared" ca="1" si="27"/>
        <v>20090.783708566076</v>
      </c>
      <c r="BI63">
        <f t="shared" ca="1" si="28"/>
        <v>0</v>
      </c>
      <c r="BJ63">
        <f t="shared" ca="1" si="29"/>
        <v>-428789.70235975523</v>
      </c>
      <c r="BK63">
        <f t="shared" ca="1" si="30"/>
        <v>7156.1394323619625</v>
      </c>
    </row>
    <row r="64" spans="2:63" x14ac:dyDescent="0.35">
      <c r="B64">
        <f t="shared" si="31"/>
        <v>54</v>
      </c>
      <c r="C64">
        <f t="shared" si="10"/>
        <v>5</v>
      </c>
      <c r="D64">
        <f t="shared" si="40"/>
        <v>6</v>
      </c>
      <c r="E64">
        <f t="shared" ca="1" si="0"/>
        <v>81</v>
      </c>
      <c r="F64" cm="1">
        <f t="array" aca="1" ref="F64" ca="1">_xlfn.XLOOKUP(E64,Mortality!$I$9:$I$130,IF($E$4="Female",Mortality!$J$9:$J$130,Mortality!$K$9:$K$130),,-1)</f>
        <v>3.6698639999999977E-2</v>
      </c>
      <c r="G64" cm="1">
        <f t="array" aca="1" ref="G64" ca="1">_xlfn.XLOOKUP(E64,Mortality!$N$9:$N$130,IF($E$4="Female",Mortality!$O$9:$O$130,Mortality!$P$9:$P$130),,-1)</f>
        <v>1.4E-2</v>
      </c>
      <c r="H64">
        <f t="shared" ca="1" si="11"/>
        <v>2.4215345215052864E-3</v>
      </c>
      <c r="I64" cm="1">
        <f t="array" ref="I64">INDEX('Product features '!$C$12:$C$22,MIN(11,C64))</f>
        <v>0.06</v>
      </c>
      <c r="J64" s="3">
        <f ca="1">IF(C64=1,0,IF($C$4="Q",MAX('Product features '!$C$8,_xlfn.XLOOKUP(E64,'Non-systematic PWDs'!$D$17:$D$64,'Non-systematic PWDs'!$F$17:$F$64,0,-1)),'Product features '!$C$8))</f>
        <v>5.1546391752577324E-2</v>
      </c>
      <c r="K64">
        <f t="shared" ca="1" si="1"/>
        <v>0</v>
      </c>
      <c r="L64">
        <f ca="1">(1-K64)*(1-(1-J64*_xlfn.XLOOKUP(C64,'Non-systematic PWDs'!$D$9:$D$12,'Non-systematic PWDs'!$E$9:$E$12,,-1))^(1/12))</f>
        <v>1.7346676304961228E-3</v>
      </c>
      <c r="M64" cm="1">
        <f t="array" ref="M64">IF(C64=11,_xlfn.SWITCH(D64,1,0.4,2,0.3,3,0.2,0.1/9),1/12)</f>
        <v>8.3333333333333329E-2</v>
      </c>
      <c r="O64">
        <f t="shared" ca="1" si="39"/>
        <v>19774.084239467295</v>
      </c>
      <c r="P64">
        <f t="shared" ca="1" si="32"/>
        <v>29794.847037802643</v>
      </c>
      <c r="Q64">
        <f ca="1">_xlfn.XLOOKUP(C64,'Surrender predictive model'!$E$8:$E$29,'Surrender predictive model'!$P$8:$P$29,,-1)+'Surrender predictive model'!$B$15+'Surrender predictive model'!$B$14+'Surrender predictive model'!$B$38*K64</f>
        <v>-3.9895553062433522</v>
      </c>
      <c r="R64">
        <f ca="1">+'Surrender predictive model'!$B$15*(MAX(1,MIN(2,P63/O63))-1)+'Surrender predictive model'!$B$14*(MAX(0.5,MIN(1,P63/O63))-1)+'Surrender predictive model'!$B$38*K64*(MAX(0.5,MIN(1,P63/O63))-1)</f>
        <v>-0.58641133318455418</v>
      </c>
      <c r="S64" s="43">
        <f t="shared" ca="1" si="12"/>
        <v>8.6210446823775655E-4</v>
      </c>
      <c r="T64">
        <f t="shared" ca="1" si="2"/>
        <v>0</v>
      </c>
      <c r="U64">
        <f t="shared" ca="1" si="33"/>
        <v>0</v>
      </c>
      <c r="V64">
        <f t="shared" ca="1" si="3"/>
        <v>0</v>
      </c>
      <c r="W64" s="41">
        <f t="shared" ca="1" si="4"/>
        <v>5.8823529411764719E-2</v>
      </c>
      <c r="X64">
        <f t="shared" ca="1" si="13"/>
        <v>0.99498947339643806</v>
      </c>
      <c r="Y64">
        <f t="shared" ca="1" si="14"/>
        <v>0.99498947339643806</v>
      </c>
      <c r="Z64">
        <f t="shared" ca="1" si="5"/>
        <v>0.99671844862598791</v>
      </c>
      <c r="AA64">
        <f t="shared" ca="1" si="34"/>
        <v>3.452744787210426E-2</v>
      </c>
      <c r="AB64">
        <f t="shared" ca="1" si="35"/>
        <v>19774.084239467295</v>
      </c>
      <c r="AC64">
        <f t="shared" ca="1" si="15"/>
        <v>47.80939233217196</v>
      </c>
      <c r="AD64">
        <f t="shared" ca="1" si="16"/>
        <v>16.052285550418297</v>
      </c>
      <c r="AE64">
        <f t="shared" ca="1" si="17"/>
        <v>34.24828536442039</v>
      </c>
      <c r="AF64">
        <f t="shared" ca="1" si="18"/>
        <v>0</v>
      </c>
      <c r="AG64">
        <f t="shared" ca="1" si="19"/>
        <v>0.96861189591505237</v>
      </c>
      <c r="AH64">
        <f t="shared" ca="1" si="6"/>
        <v>0</v>
      </c>
      <c r="AI64">
        <f t="shared" ca="1" si="36"/>
        <v>19675.005664324392</v>
      </c>
      <c r="AJ64">
        <f t="shared" ca="1" si="20"/>
        <v>4.0989595134009154</v>
      </c>
      <c r="AK64">
        <f t="shared" ca="1" si="7"/>
        <v>0</v>
      </c>
      <c r="AL64">
        <f t="shared" ca="1" si="8"/>
        <v>0</v>
      </c>
      <c r="AM64">
        <f t="shared" si="9"/>
        <v>0</v>
      </c>
      <c r="AN64" s="45">
        <f t="shared" ca="1" si="21"/>
        <v>-102.20892276041157</v>
      </c>
      <c r="AO64">
        <f t="shared" ca="1" si="37"/>
        <v>0</v>
      </c>
      <c r="AP64">
        <f t="shared" ca="1" si="38"/>
        <v>3.3081186137324274</v>
      </c>
      <c r="AR64">
        <v>54</v>
      </c>
      <c r="AS64">
        <v>0</v>
      </c>
      <c r="AT64">
        <v>96415987.716877639</v>
      </c>
      <c r="AU64">
        <v>66017.454197313593</v>
      </c>
      <c r="AV64">
        <v>74176.331386979655</v>
      </c>
      <c r="AW64">
        <v>267268.16437835706</v>
      </c>
      <c r="AX64">
        <v>20011.953555499575</v>
      </c>
      <c r="AY64">
        <v>0</v>
      </c>
      <c r="AZ64">
        <v>-427473.90351814998</v>
      </c>
      <c r="BA64">
        <v>7205.3848219442652</v>
      </c>
      <c r="BC64">
        <f t="shared" si="22"/>
        <v>0</v>
      </c>
      <c r="BD64">
        <f t="shared" ca="1" si="23"/>
        <v>96435761.801117107</v>
      </c>
      <c r="BE64">
        <f t="shared" ca="1" si="24"/>
        <v>66065.263589645765</v>
      </c>
      <c r="BF64">
        <f t="shared" ca="1" si="25"/>
        <v>74192.383672530079</v>
      </c>
      <c r="BG64">
        <f t="shared" ca="1" si="26"/>
        <v>267302.41266372148</v>
      </c>
      <c r="BH64">
        <f t="shared" ca="1" si="27"/>
        <v>20016.052515012976</v>
      </c>
      <c r="BI64">
        <f t="shared" ca="1" si="28"/>
        <v>0</v>
      </c>
      <c r="BJ64">
        <f t="shared" ca="1" si="29"/>
        <v>-427576.11244091036</v>
      </c>
      <c r="BK64">
        <f t="shared" ca="1" si="30"/>
        <v>7208.6929405579976</v>
      </c>
    </row>
    <row r="65" spans="2:63" x14ac:dyDescent="0.35">
      <c r="B65">
        <f t="shared" si="31"/>
        <v>55</v>
      </c>
      <c r="C65">
        <f t="shared" si="10"/>
        <v>5</v>
      </c>
      <c r="D65">
        <f t="shared" si="40"/>
        <v>7</v>
      </c>
      <c r="E65">
        <f t="shared" ca="1" si="0"/>
        <v>81</v>
      </c>
      <c r="F65" cm="1">
        <f t="array" aca="1" ref="F65" ca="1">_xlfn.XLOOKUP(E65,Mortality!$I$9:$I$130,IF($E$4="Female",Mortality!$J$9:$J$130,Mortality!$K$9:$K$130),,-1)</f>
        <v>3.6698639999999977E-2</v>
      </c>
      <c r="G65" cm="1">
        <f t="array" aca="1" ref="G65" ca="1">_xlfn.XLOOKUP(E65,Mortality!$N$9:$N$130,IF($E$4="Female",Mortality!$O$9:$O$130,Mortality!$P$9:$P$130),,-1)</f>
        <v>1.4E-2</v>
      </c>
      <c r="H65">
        <f t="shared" ca="1" si="11"/>
        <v>2.4186528813567865E-3</v>
      </c>
      <c r="I65" cm="1">
        <f t="array" ref="I65">INDEX('Product features '!$C$12:$C$22,MIN(11,C65))</f>
        <v>0.06</v>
      </c>
      <c r="J65" s="3">
        <f ca="1">IF(C65=1,0,IF($C$4="Q",MAX('Product features '!$C$8,_xlfn.XLOOKUP(E65,'Non-systematic PWDs'!$D$17:$D$64,'Non-systematic PWDs'!$F$17:$F$64,0,-1)),'Product features '!$C$8))</f>
        <v>5.1546391752577324E-2</v>
      </c>
      <c r="K65">
        <f t="shared" ca="1" si="1"/>
        <v>0</v>
      </c>
      <c r="L65">
        <f ca="1">(1-K65)*(1-(1-J65*_xlfn.XLOOKUP(C65,'Non-systematic PWDs'!$D$9:$D$12,'Non-systematic PWDs'!$E$9:$E$12,,-1))^(1/12))</f>
        <v>1.7346676304961228E-3</v>
      </c>
      <c r="M65" cm="1">
        <f t="array" ref="M65">IF(C65=11,_xlfn.SWITCH(D65,1,0.4,2,0.3,3,0.2,0.1/9),1/12)</f>
        <v>8.3333333333333329E-2</v>
      </c>
      <c r="O65">
        <f t="shared" ca="1" si="39"/>
        <v>19675.00566432437</v>
      </c>
      <c r="P65">
        <f t="shared" ca="1" si="32"/>
        <v>29645.559164070673</v>
      </c>
      <c r="Q65">
        <f ca="1">_xlfn.XLOOKUP(C65,'Surrender predictive model'!$E$8:$E$29,'Surrender predictive model'!$P$8:$P$29,,-1)+'Surrender predictive model'!$B$15+'Surrender predictive model'!$B$14+'Surrender predictive model'!$B$38*K65</f>
        <v>-3.9895553062433522</v>
      </c>
      <c r="R65">
        <f ca="1">+'Surrender predictive model'!$B$15*(MAX(1,MIN(2,P64/O64))-1)+'Surrender predictive model'!$B$14*(MAX(0.5,MIN(1,P64/O64))-1)+'Surrender predictive model'!$B$38*K65*(MAX(0.5,MIN(1,P64/O64))-1)</f>
        <v>-0.58641133318455418</v>
      </c>
      <c r="S65" s="43">
        <f t="shared" ca="1" si="12"/>
        <v>8.6210446823775655E-4</v>
      </c>
      <c r="T65">
        <f t="shared" ca="1" si="2"/>
        <v>0</v>
      </c>
      <c r="U65">
        <f t="shared" ca="1" si="33"/>
        <v>0</v>
      </c>
      <c r="V65">
        <f t="shared" ca="1" si="3"/>
        <v>0</v>
      </c>
      <c r="W65" s="41">
        <f t="shared" ca="1" si="4"/>
        <v>5.8823529411764719E-2</v>
      </c>
      <c r="X65">
        <f t="shared" ca="1" si="13"/>
        <v>0.99499234755793331</v>
      </c>
      <c r="Y65">
        <f t="shared" ca="1" si="14"/>
        <v>0.99499234755793331</v>
      </c>
      <c r="Z65">
        <f t="shared" ca="1" si="5"/>
        <v>0.99672132778186162</v>
      </c>
      <c r="AA65">
        <f t="shared" ca="1" si="34"/>
        <v>3.4414144278098427E-2</v>
      </c>
      <c r="AB65">
        <f t="shared" ca="1" si="35"/>
        <v>19675.00566432437</v>
      </c>
      <c r="AC65">
        <f t="shared" ca="1" si="15"/>
        <v>47.513262281896367</v>
      </c>
      <c r="AD65">
        <f t="shared" ca="1" si="16"/>
        <v>15.971864750716133</v>
      </c>
      <c r="AE65">
        <f t="shared" ca="1" si="17"/>
        <v>34.076703910254025</v>
      </c>
      <c r="AF65">
        <f t="shared" ca="1" si="18"/>
        <v>0</v>
      </c>
      <c r="AG65">
        <f t="shared" ca="1" si="19"/>
        <v>0.96375921976336953</v>
      </c>
      <c r="AH65">
        <f t="shared" ca="1" si="6"/>
        <v>0</v>
      </c>
      <c r="AI65">
        <f t="shared" ca="1" si="36"/>
        <v>19576.480074161762</v>
      </c>
      <c r="AJ65">
        <f t="shared" ca="1" si="20"/>
        <v>4.078433348783701</v>
      </c>
      <c r="AK65">
        <f t="shared" ca="1" si="7"/>
        <v>0</v>
      </c>
      <c r="AL65">
        <f t="shared" ca="1" si="8"/>
        <v>0</v>
      </c>
      <c r="AM65">
        <f t="shared" si="9"/>
        <v>0</v>
      </c>
      <c r="AN65" s="45">
        <f t="shared" ca="1" si="21"/>
        <v>-101.64026429165023</v>
      </c>
      <c r="AO65">
        <f t="shared" ca="1" si="37"/>
        <v>0</v>
      </c>
      <c r="AP65">
        <f t="shared" ca="1" si="38"/>
        <v>3.3281931231855175</v>
      </c>
      <c r="AR65">
        <v>55</v>
      </c>
      <c r="AS65">
        <v>0</v>
      </c>
      <c r="AT65">
        <v>96057377.066397786</v>
      </c>
      <c r="AU65">
        <v>65647.327362326731</v>
      </c>
      <c r="AV65">
        <v>73944.763317502278</v>
      </c>
      <c r="AW65">
        <v>266738.92238469399</v>
      </c>
      <c r="AX65">
        <v>19937.459151961597</v>
      </c>
      <c r="AY65">
        <v>0</v>
      </c>
      <c r="AZ65">
        <v>-426268.4722164853</v>
      </c>
      <c r="BA65">
        <v>7258.3690810907419</v>
      </c>
      <c r="BC65">
        <f t="shared" si="22"/>
        <v>0</v>
      </c>
      <c r="BD65">
        <f t="shared" ca="1" si="23"/>
        <v>96077052.072062105</v>
      </c>
      <c r="BE65">
        <f t="shared" ca="1" si="24"/>
        <v>65694.840624608623</v>
      </c>
      <c r="BF65">
        <f t="shared" ca="1" si="25"/>
        <v>73960.735182252989</v>
      </c>
      <c r="BG65">
        <f t="shared" ca="1" si="26"/>
        <v>266772.99908860424</v>
      </c>
      <c r="BH65">
        <f t="shared" ca="1" si="27"/>
        <v>19941.53758531038</v>
      </c>
      <c r="BI65">
        <f t="shared" ca="1" si="28"/>
        <v>0</v>
      </c>
      <c r="BJ65">
        <f t="shared" ca="1" si="29"/>
        <v>-426370.11248077697</v>
      </c>
      <c r="BK65">
        <f t="shared" ca="1" si="30"/>
        <v>7261.6972742139278</v>
      </c>
    </row>
    <row r="66" spans="2:63" x14ac:dyDescent="0.35">
      <c r="B66">
        <f t="shared" si="31"/>
        <v>56</v>
      </c>
      <c r="C66">
        <f t="shared" si="10"/>
        <v>5</v>
      </c>
      <c r="D66">
        <f t="shared" si="40"/>
        <v>8</v>
      </c>
      <c r="E66">
        <f t="shared" ca="1" si="0"/>
        <v>81</v>
      </c>
      <c r="F66" cm="1">
        <f t="array" aca="1" ref="F66" ca="1">_xlfn.XLOOKUP(E66,Mortality!$I$9:$I$130,IF($E$4="Female",Mortality!$J$9:$J$130,Mortality!$K$9:$K$130),,-1)</f>
        <v>3.6698639999999977E-2</v>
      </c>
      <c r="G66" cm="1">
        <f t="array" aca="1" ref="G66" ca="1">_xlfn.XLOOKUP(E66,Mortality!$N$9:$N$130,IF($E$4="Female",Mortality!$O$9:$O$130,Mortality!$P$9:$P$130),,-1)</f>
        <v>1.4E-2</v>
      </c>
      <c r="H66">
        <f t="shared" ca="1" si="11"/>
        <v>2.4157747162888432E-3</v>
      </c>
      <c r="I66" cm="1">
        <f t="array" ref="I66">INDEX('Product features '!$C$12:$C$22,MIN(11,C66))</f>
        <v>0.06</v>
      </c>
      <c r="J66" s="3">
        <f ca="1">IF(C66=1,0,IF($C$4="Q",MAX('Product features '!$C$8,_xlfn.XLOOKUP(E66,'Non-systematic PWDs'!$D$17:$D$64,'Non-systematic PWDs'!$F$17:$F$64,0,-1)),'Product features '!$C$8))</f>
        <v>5.1546391752577324E-2</v>
      </c>
      <c r="K66">
        <f t="shared" ca="1" si="1"/>
        <v>0</v>
      </c>
      <c r="L66">
        <f ca="1">(1-K66)*(1-(1-J66*_xlfn.XLOOKUP(C66,'Non-systematic PWDs'!$D$9:$D$12,'Non-systematic PWDs'!$E$9:$E$12,,-1))^(1/12))</f>
        <v>1.7346676304961228E-3</v>
      </c>
      <c r="M66" cm="1">
        <f t="array" ref="M66">IF(C66=11,_xlfn.SWITCH(D66,1,0.4,2,0.3,3,0.2,0.1/9),1/12)</f>
        <v>8.3333333333333329E-2</v>
      </c>
      <c r="O66">
        <f t="shared" ca="1" si="39"/>
        <v>19576.480074161736</v>
      </c>
      <c r="P66">
        <f t="shared" ca="1" si="32"/>
        <v>29497.104507326283</v>
      </c>
      <c r="Q66">
        <f ca="1">_xlfn.XLOOKUP(C66,'Surrender predictive model'!$E$8:$E$29,'Surrender predictive model'!$P$8:$P$29,,-1)+'Surrender predictive model'!$B$15+'Surrender predictive model'!$B$14+'Surrender predictive model'!$B$38*K66</f>
        <v>-3.9895553062433522</v>
      </c>
      <c r="R66">
        <f ca="1">+'Surrender predictive model'!$B$15*(MAX(1,MIN(2,P65/O65))-1)+'Surrender predictive model'!$B$14*(MAX(0.5,MIN(1,P65/O65))-1)+'Surrender predictive model'!$B$38*K66*(MAX(0.5,MIN(1,P65/O65))-1)</f>
        <v>-0.58641133318455418</v>
      </c>
      <c r="S66" s="43">
        <f t="shared" ca="1" si="12"/>
        <v>8.6210446823775655E-4</v>
      </c>
      <c r="T66">
        <f t="shared" ca="1" si="2"/>
        <v>0</v>
      </c>
      <c r="U66">
        <f t="shared" ca="1" si="33"/>
        <v>0</v>
      </c>
      <c r="V66">
        <f t="shared" ca="1" si="3"/>
        <v>0</v>
      </c>
      <c r="W66" s="41">
        <f t="shared" ca="1" si="4"/>
        <v>5.8823529411764719E-2</v>
      </c>
      <c r="X66">
        <f t="shared" ca="1" si="13"/>
        <v>0.99499521825336668</v>
      </c>
      <c r="Y66">
        <f t="shared" ca="1" si="14"/>
        <v>0.99499521825336668</v>
      </c>
      <c r="Z66">
        <f t="shared" ca="1" si="5"/>
        <v>0.9967242034656506</v>
      </c>
      <c r="AA66">
        <f t="shared" ca="1" si="34"/>
        <v>3.4301311579342818E-2</v>
      </c>
      <c r="AB66">
        <f t="shared" ca="1" si="35"/>
        <v>19576.480074161736</v>
      </c>
      <c r="AC66">
        <f t="shared" ca="1" si="15"/>
        <v>47.219103747036868</v>
      </c>
      <c r="AD66">
        <f t="shared" ca="1" si="16"/>
        <v>15.891892758638832</v>
      </c>
      <c r="AE66">
        <f t="shared" ca="1" si="17"/>
        <v>33.906080007681268</v>
      </c>
      <c r="AF66">
        <f t="shared" ca="1" si="18"/>
        <v>0</v>
      </c>
      <c r="AG66">
        <f t="shared" ca="1" si="19"/>
        <v>0.95893362513867897</v>
      </c>
      <c r="AH66">
        <f t="shared" ca="1" si="6"/>
        <v>0</v>
      </c>
      <c r="AI66">
        <f t="shared" ca="1" si="36"/>
        <v>19478.504064023266</v>
      </c>
      <c r="AJ66">
        <f t="shared" ca="1" si="20"/>
        <v>4.0580216800048472</v>
      </c>
      <c r="AK66">
        <f t="shared" ca="1" si="7"/>
        <v>0</v>
      </c>
      <c r="AL66">
        <f t="shared" ca="1" si="8"/>
        <v>0</v>
      </c>
      <c r="AM66">
        <f t="shared" si="9"/>
        <v>0</v>
      </c>
      <c r="AN66" s="45">
        <f t="shared" ca="1" si="21"/>
        <v>-101.07509819336181</v>
      </c>
      <c r="AO66">
        <f t="shared" ca="1" si="37"/>
        <v>0</v>
      </c>
      <c r="AP66">
        <f t="shared" ca="1" si="38"/>
        <v>3.3484003380641529</v>
      </c>
      <c r="AR66">
        <v>56</v>
      </c>
      <c r="AS66">
        <v>0</v>
      </c>
      <c r="AT66">
        <v>95699803.92941542</v>
      </c>
      <c r="AU66">
        <v>65278.986215243152</v>
      </c>
      <c r="AV66">
        <v>73715.529681990389</v>
      </c>
      <c r="AW66">
        <v>266211.88866497023</v>
      </c>
      <c r="AX66">
        <v>19863.179545904713</v>
      </c>
      <c r="AY66">
        <v>0</v>
      </c>
      <c r="AZ66">
        <v>-425069.58410810912</v>
      </c>
      <c r="BA66">
        <v>7311.782596763951</v>
      </c>
      <c r="BC66">
        <f t="shared" si="22"/>
        <v>0</v>
      </c>
      <c r="BD66">
        <f t="shared" ca="1" si="23"/>
        <v>95719380.409489587</v>
      </c>
      <c r="BE66">
        <f t="shared" ca="1" si="24"/>
        <v>65326.205318990193</v>
      </c>
      <c r="BF66">
        <f t="shared" ca="1" si="25"/>
        <v>73731.421574749023</v>
      </c>
      <c r="BG66">
        <f t="shared" ca="1" si="26"/>
        <v>266245.7947449779</v>
      </c>
      <c r="BH66">
        <f t="shared" ca="1" si="27"/>
        <v>19867.237567584718</v>
      </c>
      <c r="BI66">
        <f t="shared" ca="1" si="28"/>
        <v>0</v>
      </c>
      <c r="BJ66">
        <f t="shared" ca="1" si="29"/>
        <v>-425170.65920630249</v>
      </c>
      <c r="BK66">
        <f t="shared" ca="1" si="30"/>
        <v>7315.1309971020155</v>
      </c>
    </row>
    <row r="67" spans="2:63" x14ac:dyDescent="0.35">
      <c r="B67">
        <f t="shared" si="31"/>
        <v>57</v>
      </c>
      <c r="C67">
        <f t="shared" si="10"/>
        <v>5</v>
      </c>
      <c r="D67">
        <f t="shared" si="40"/>
        <v>9</v>
      </c>
      <c r="E67">
        <f t="shared" ca="1" si="0"/>
        <v>81</v>
      </c>
      <c r="F67" cm="1">
        <f t="array" aca="1" ref="F67" ca="1">_xlfn.XLOOKUP(E67,Mortality!$I$9:$I$130,IF($E$4="Female",Mortality!$J$9:$J$130,Mortality!$K$9:$K$130),,-1)</f>
        <v>3.6698639999999977E-2</v>
      </c>
      <c r="G67" cm="1">
        <f t="array" aca="1" ref="G67" ca="1">_xlfn.XLOOKUP(E67,Mortality!$N$9:$N$130,IF($E$4="Female",Mortality!$O$9:$O$130,Mortality!$P$9:$P$130),,-1)</f>
        <v>1.4E-2</v>
      </c>
      <c r="H67">
        <f t="shared" ca="1" si="11"/>
        <v>2.4129000220001195E-3</v>
      </c>
      <c r="I67" cm="1">
        <f t="array" ref="I67">INDEX('Product features '!$C$12:$C$22,MIN(11,C67))</f>
        <v>0.06</v>
      </c>
      <c r="J67" s="3">
        <f ca="1">IF(C67=1,0,IF($C$4="Q",MAX('Product features '!$C$8,_xlfn.XLOOKUP(E67,'Non-systematic PWDs'!$D$17:$D$64,'Non-systematic PWDs'!$F$17:$F$64,0,-1)),'Product features '!$C$8))</f>
        <v>5.1546391752577324E-2</v>
      </c>
      <c r="K67">
        <f t="shared" ca="1" si="1"/>
        <v>0</v>
      </c>
      <c r="L67">
        <f ca="1">(1-K67)*(1-(1-J67*_xlfn.XLOOKUP(C67,'Non-systematic PWDs'!$D$9:$D$12,'Non-systematic PWDs'!$E$9:$E$12,,-1))^(1/12))</f>
        <v>1.7346676304961228E-3</v>
      </c>
      <c r="M67" cm="1">
        <f t="array" ref="M67">IF(C67=11,_xlfn.SWITCH(D67,1,0.4,2,0.3,3,0.2,0.1/9),1/12)</f>
        <v>8.3333333333333329E-2</v>
      </c>
      <c r="O67">
        <f t="shared" ca="1" si="39"/>
        <v>19478.50406402324</v>
      </c>
      <c r="P67">
        <f t="shared" ca="1" si="32"/>
        <v>29349.477937109481</v>
      </c>
      <c r="Q67">
        <f ca="1">_xlfn.XLOOKUP(C67,'Surrender predictive model'!$E$8:$E$29,'Surrender predictive model'!$P$8:$P$29,,-1)+'Surrender predictive model'!$B$15+'Surrender predictive model'!$B$14+'Surrender predictive model'!$B$38*K67</f>
        <v>-3.9895553062433522</v>
      </c>
      <c r="R67">
        <f ca="1">+'Surrender predictive model'!$B$15*(MAX(1,MIN(2,P66/O66))-1)+'Surrender predictive model'!$B$14*(MAX(0.5,MIN(1,P66/O66))-1)+'Surrender predictive model'!$B$38*K67*(MAX(0.5,MIN(1,P66/O66))-1)</f>
        <v>-0.58641133318455441</v>
      </c>
      <c r="S67" s="43">
        <f t="shared" ca="1" si="12"/>
        <v>8.6210446823775655E-4</v>
      </c>
      <c r="T67">
        <f t="shared" ca="1" si="2"/>
        <v>0</v>
      </c>
      <c r="U67">
        <f t="shared" ca="1" si="33"/>
        <v>0</v>
      </c>
      <c r="V67">
        <f t="shared" ca="1" si="3"/>
        <v>0</v>
      </c>
      <c r="W67" s="41">
        <f t="shared" ca="1" si="4"/>
        <v>5.8823529411764719E-2</v>
      </c>
      <c r="X67">
        <f t="shared" ca="1" si="13"/>
        <v>0.99499808548702851</v>
      </c>
      <c r="Y67">
        <f t="shared" ca="1" si="14"/>
        <v>0.99499808548702851</v>
      </c>
      <c r="Z67">
        <f t="shared" ca="1" si="5"/>
        <v>0.99672707568165253</v>
      </c>
      <c r="AA67">
        <f t="shared" ca="1" si="34"/>
        <v>3.4188947461747568E-2</v>
      </c>
      <c r="AB67">
        <f t="shared" ca="1" si="35"/>
        <v>19478.50406402324</v>
      </c>
      <c r="AC67">
        <f t="shared" ca="1" si="15"/>
        <v>46.926902651495269</v>
      </c>
      <c r="AD67">
        <f t="shared" ca="1" si="16"/>
        <v>15.812366810903516</v>
      </c>
      <c r="AE67">
        <f t="shared" ca="1" si="17"/>
        <v>33.736407761111742</v>
      </c>
      <c r="AF67">
        <f t="shared" ca="1" si="18"/>
        <v>0</v>
      </c>
      <c r="AG67">
        <f t="shared" ca="1" si="19"/>
        <v>0.95413494530156762</v>
      </c>
      <c r="AH67">
        <f t="shared" ca="1" si="6"/>
        <v>0</v>
      </c>
      <c r="AI67">
        <f t="shared" ca="1" si="36"/>
        <v>19381.074251854454</v>
      </c>
      <c r="AJ67">
        <f t="shared" ca="1" si="20"/>
        <v>4.037723802469678</v>
      </c>
      <c r="AK67">
        <f t="shared" ca="1" si="7"/>
        <v>0</v>
      </c>
      <c r="AL67">
        <f t="shared" ca="1" si="8"/>
        <v>0</v>
      </c>
      <c r="AM67">
        <f t="shared" si="9"/>
        <v>0</v>
      </c>
      <c r="AN67" s="45">
        <f t="shared" ca="1" si="21"/>
        <v>-100.51340102598022</v>
      </c>
      <c r="AO67">
        <f t="shared" ca="1" si="37"/>
        <v>0</v>
      </c>
      <c r="AP67">
        <f t="shared" ca="1" si="38"/>
        <v>3.3687411839993624</v>
      </c>
      <c r="AR67">
        <v>57</v>
      </c>
      <c r="AS67">
        <v>0</v>
      </c>
      <c r="AT67">
        <v>95343261.820342794</v>
      </c>
      <c r="AU67">
        <v>64912.415687483859</v>
      </c>
      <c r="AV67">
        <v>73493.226677845261</v>
      </c>
      <c r="AW67">
        <v>265687.05084317306</v>
      </c>
      <c r="AX67">
        <v>19789.112376221805</v>
      </c>
      <c r="AY67">
        <v>0</v>
      </c>
      <c r="AZ67">
        <v>-423881.8055847247</v>
      </c>
      <c r="BA67">
        <v>7365.7999863777186</v>
      </c>
      <c r="BC67">
        <f t="shared" si="22"/>
        <v>0</v>
      </c>
      <c r="BD67">
        <f t="shared" ca="1" si="23"/>
        <v>95362740.324406818</v>
      </c>
      <c r="BE67">
        <f t="shared" ca="1" si="24"/>
        <v>64959.342590135355</v>
      </c>
      <c r="BF67">
        <f t="shared" ca="1" si="25"/>
        <v>73509.039044656165</v>
      </c>
      <c r="BG67">
        <f t="shared" ca="1" si="26"/>
        <v>265720.78725093417</v>
      </c>
      <c r="BH67">
        <f t="shared" ca="1" si="27"/>
        <v>19793.150100024275</v>
      </c>
      <c r="BI67">
        <f t="shared" ca="1" si="28"/>
        <v>0</v>
      </c>
      <c r="BJ67">
        <f t="shared" ca="1" si="29"/>
        <v>-423982.31898575067</v>
      </c>
      <c r="BK67">
        <f t="shared" ca="1" si="30"/>
        <v>7369.1687275617178</v>
      </c>
    </row>
    <row r="68" spans="2:63" x14ac:dyDescent="0.35">
      <c r="B68">
        <f t="shared" si="31"/>
        <v>58</v>
      </c>
      <c r="C68">
        <f t="shared" si="10"/>
        <v>5</v>
      </c>
      <c r="D68">
        <f t="shared" si="40"/>
        <v>10</v>
      </c>
      <c r="E68">
        <f t="shared" ca="1" si="0"/>
        <v>81</v>
      </c>
      <c r="F68" cm="1">
        <f t="array" aca="1" ref="F68" ca="1">_xlfn.XLOOKUP(E68,Mortality!$I$9:$I$130,IF($E$4="Female",Mortality!$J$9:$J$130,Mortality!$K$9:$K$130),,-1)</f>
        <v>3.6698639999999977E-2</v>
      </c>
      <c r="G68" cm="1">
        <f t="array" aca="1" ref="G68" ca="1">_xlfn.XLOOKUP(E68,Mortality!$N$9:$N$130,IF($E$4="Female",Mortality!$O$9:$O$130,Mortality!$P$9:$P$130),,-1)</f>
        <v>1.4E-2</v>
      </c>
      <c r="H68">
        <f t="shared" ca="1" si="11"/>
        <v>2.4100287941952736E-3</v>
      </c>
      <c r="I68" cm="1">
        <f t="array" ref="I68">INDEX('Product features '!$C$12:$C$22,MIN(11,C68))</f>
        <v>0.06</v>
      </c>
      <c r="J68" s="3">
        <f ca="1">IF(C68=1,0,IF($C$4="Q",MAX('Product features '!$C$8,_xlfn.XLOOKUP(E68,'Non-systematic PWDs'!$D$17:$D$64,'Non-systematic PWDs'!$F$17:$F$64,0,-1)),'Product features '!$C$8))</f>
        <v>5.1546391752577324E-2</v>
      </c>
      <c r="K68">
        <f t="shared" ca="1" si="1"/>
        <v>0</v>
      </c>
      <c r="L68">
        <f ca="1">(1-K68)*(1-(1-J68*_xlfn.XLOOKUP(C68,'Non-systematic PWDs'!$D$9:$D$12,'Non-systematic PWDs'!$E$9:$E$12,,-1))^(1/12))</f>
        <v>1.7346676304961228E-3</v>
      </c>
      <c r="M68" cm="1">
        <f t="array" ref="M68">IF(C68=11,_xlfn.SWITCH(D68,1,0.4,2,0.3,3,0.2,0.1/9),1/12)</f>
        <v>8.3333333333333329E-2</v>
      </c>
      <c r="O68">
        <f t="shared" ca="1" si="39"/>
        <v>19381.074251854425</v>
      </c>
      <c r="P68">
        <f t="shared" ca="1" si="32"/>
        <v>29202.674357467717</v>
      </c>
      <c r="Q68">
        <f ca="1">_xlfn.XLOOKUP(C68,'Surrender predictive model'!$E$8:$E$29,'Surrender predictive model'!$P$8:$P$29,,-1)+'Surrender predictive model'!$B$15+'Surrender predictive model'!$B$14+'Surrender predictive model'!$B$38*K68</f>
        <v>-3.9895553062433522</v>
      </c>
      <c r="R68">
        <f ca="1">+'Surrender predictive model'!$B$15*(MAX(1,MIN(2,P67/O67))-1)+'Surrender predictive model'!$B$14*(MAX(0.5,MIN(1,P67/O67))-1)+'Surrender predictive model'!$B$38*K68*(MAX(0.5,MIN(1,P67/O67))-1)</f>
        <v>-0.58641133318455463</v>
      </c>
      <c r="S68" s="43">
        <f t="shared" ca="1" si="12"/>
        <v>8.6210446823775655E-4</v>
      </c>
      <c r="T68">
        <f t="shared" ca="1" si="2"/>
        <v>0</v>
      </c>
      <c r="U68">
        <f t="shared" ca="1" si="33"/>
        <v>0</v>
      </c>
      <c r="V68">
        <f t="shared" ca="1" si="3"/>
        <v>0</v>
      </c>
      <c r="W68" s="41">
        <f t="shared" ca="1" si="4"/>
        <v>5.8823529411764719E-2</v>
      </c>
      <c r="X68">
        <f t="shared" ca="1" si="13"/>
        <v>0.99500094926320293</v>
      </c>
      <c r="Y68">
        <f t="shared" ca="1" si="14"/>
        <v>0.99500094926320293</v>
      </c>
      <c r="Z68">
        <f t="shared" ca="1" si="5"/>
        <v>0.99672994443415908</v>
      </c>
      <c r="AA68">
        <f t="shared" ca="1" si="34"/>
        <v>3.4077049624181309E-2</v>
      </c>
      <c r="AB68">
        <f t="shared" ca="1" si="35"/>
        <v>19381.074251854425</v>
      </c>
      <c r="AC68">
        <f t="shared" ca="1" si="15"/>
        <v>46.636645026596916</v>
      </c>
      <c r="AD68">
        <f t="shared" ca="1" si="16"/>
        <v>15.733284162812733</v>
      </c>
      <c r="AE68">
        <f t="shared" ca="1" si="17"/>
        <v>33.567681314607889</v>
      </c>
      <c r="AF68">
        <f t="shared" ca="1" si="18"/>
        <v>0</v>
      </c>
      <c r="AG68">
        <f t="shared" ca="1" si="19"/>
        <v>0.94936301463408712</v>
      </c>
      <c r="AH68">
        <f t="shared" ca="1" si="6"/>
        <v>0</v>
      </c>
      <c r="AI68">
        <f t="shared" ca="1" si="36"/>
        <v>19284.187278335801</v>
      </c>
      <c r="AJ68">
        <f t="shared" ca="1" si="20"/>
        <v>4.0175390163199589</v>
      </c>
      <c r="AK68">
        <f t="shared" ca="1" si="7"/>
        <v>0</v>
      </c>
      <c r="AL68">
        <f t="shared" ca="1" si="8"/>
        <v>0</v>
      </c>
      <c r="AM68">
        <f t="shared" si="9"/>
        <v>0</v>
      </c>
      <c r="AN68" s="45">
        <f t="shared" ca="1" si="21"/>
        <v>-99.955149520337486</v>
      </c>
      <c r="AO68">
        <f t="shared" ca="1" si="37"/>
        <v>0</v>
      </c>
      <c r="AP68">
        <f t="shared" ca="1" si="38"/>
        <v>3.3892165933485741</v>
      </c>
      <c r="AR68">
        <v>58</v>
      </c>
      <c r="AS68">
        <v>0</v>
      </c>
      <c r="AT68">
        <v>94987739.405864909</v>
      </c>
      <c r="AU68">
        <v>64547.602136248228</v>
      </c>
      <c r="AV68">
        <v>73273.916867948443</v>
      </c>
      <c r="AW68">
        <v>265164.34120576567</v>
      </c>
      <c r="AX68">
        <v>19715.256168400938</v>
      </c>
      <c r="AY68">
        <v>0</v>
      </c>
      <c r="AZ68">
        <v>-422701.11637836159</v>
      </c>
      <c r="BA68">
        <v>7420.2721858462955</v>
      </c>
      <c r="BC68">
        <f t="shared" si="22"/>
        <v>0</v>
      </c>
      <c r="BD68">
        <f t="shared" ca="1" si="23"/>
        <v>95007120.48011677</v>
      </c>
      <c r="BE68">
        <f t="shared" ca="1" si="24"/>
        <v>64594.238781274827</v>
      </c>
      <c r="BF68">
        <f t="shared" ca="1" si="25"/>
        <v>73289.650152111251</v>
      </c>
      <c r="BG68">
        <f t="shared" ca="1" si="26"/>
        <v>265197.90888708027</v>
      </c>
      <c r="BH68">
        <f t="shared" ca="1" si="27"/>
        <v>19719.273707417258</v>
      </c>
      <c r="BI68">
        <f t="shared" ca="1" si="28"/>
        <v>0</v>
      </c>
      <c r="BJ68">
        <f t="shared" ca="1" si="29"/>
        <v>-422801.07152788196</v>
      </c>
      <c r="BK68">
        <f t="shared" ca="1" si="30"/>
        <v>7423.661402439644</v>
      </c>
    </row>
    <row r="69" spans="2:63" x14ac:dyDescent="0.35">
      <c r="B69">
        <f t="shared" si="31"/>
        <v>59</v>
      </c>
      <c r="C69">
        <f t="shared" si="10"/>
        <v>5</v>
      </c>
      <c r="D69">
        <f t="shared" si="40"/>
        <v>11</v>
      </c>
      <c r="E69">
        <f t="shared" ca="1" si="0"/>
        <v>81</v>
      </c>
      <c r="F69" cm="1">
        <f t="array" aca="1" ref="F69" ca="1">_xlfn.XLOOKUP(E69,Mortality!$I$9:$I$130,IF($E$4="Female",Mortality!$J$9:$J$130,Mortality!$K$9:$K$130),,-1)</f>
        <v>3.6698639999999977E-2</v>
      </c>
      <c r="G69" cm="1">
        <f t="array" aca="1" ref="G69" ca="1">_xlfn.XLOOKUP(E69,Mortality!$N$9:$N$130,IF($E$4="Female",Mortality!$O$9:$O$130,Mortality!$P$9:$P$130),,-1)</f>
        <v>1.4E-2</v>
      </c>
      <c r="H69">
        <f t="shared" ca="1" si="11"/>
        <v>2.4071610285844036E-3</v>
      </c>
      <c r="I69" cm="1">
        <f t="array" ref="I69">INDEX('Product features '!$C$12:$C$22,MIN(11,C69))</f>
        <v>0.06</v>
      </c>
      <c r="J69" s="3">
        <f ca="1">IF(C69=1,0,IF($C$4="Q",MAX('Product features '!$C$8,_xlfn.XLOOKUP(E69,'Non-systematic PWDs'!$D$17:$D$64,'Non-systematic PWDs'!$F$17:$F$64,0,-1)),'Product features '!$C$8))</f>
        <v>5.1546391752577324E-2</v>
      </c>
      <c r="K69">
        <f t="shared" ca="1" si="1"/>
        <v>0</v>
      </c>
      <c r="L69">
        <f ca="1">(1-K69)*(1-(1-J69*_xlfn.XLOOKUP(C69,'Non-systematic PWDs'!$D$9:$D$12,'Non-systematic PWDs'!$E$9:$E$12,,-1))^(1/12))</f>
        <v>1.7346676304961228E-3</v>
      </c>
      <c r="M69" cm="1">
        <f t="array" ref="M69">IF(C69=11,_xlfn.SWITCH(D69,1,0.4,2,0.3,3,0.2,0.1/9),1/12)</f>
        <v>8.3333333333333329E-2</v>
      </c>
      <c r="O69">
        <f t="shared" ca="1" si="39"/>
        <v>19284.187278335772</v>
      </c>
      <c r="P69">
        <f t="shared" ca="1" si="32"/>
        <v>29056.688706704572</v>
      </c>
      <c r="Q69">
        <f ca="1">_xlfn.XLOOKUP(C69,'Surrender predictive model'!$E$8:$E$29,'Surrender predictive model'!$P$8:$P$29,,-1)+'Surrender predictive model'!$B$15+'Surrender predictive model'!$B$14+'Surrender predictive model'!$B$38*K69</f>
        <v>-3.9895553062433522</v>
      </c>
      <c r="R69">
        <f ca="1">+'Surrender predictive model'!$B$15*(MAX(1,MIN(2,P68/O68))-1)+'Surrender predictive model'!$B$14*(MAX(0.5,MIN(1,P68/O68))-1)+'Surrender predictive model'!$B$38*K69*(MAX(0.5,MIN(1,P68/O68))-1)</f>
        <v>-0.58641133318455485</v>
      </c>
      <c r="S69" s="43">
        <f t="shared" ca="1" si="12"/>
        <v>8.6210446823775655E-4</v>
      </c>
      <c r="T69">
        <f t="shared" ca="1" si="2"/>
        <v>0</v>
      </c>
      <c r="U69">
        <f t="shared" ca="1" si="33"/>
        <v>0</v>
      </c>
      <c r="V69">
        <f t="shared" ca="1" si="3"/>
        <v>0</v>
      </c>
      <c r="W69" s="41">
        <f t="shared" ca="1" si="4"/>
        <v>5.8823529411764719E-2</v>
      </c>
      <c r="X69">
        <f t="shared" ca="1" si="13"/>
        <v>0.99500380958616874</v>
      </c>
      <c r="Y69">
        <f t="shared" ca="1" si="14"/>
        <v>0.99500380958616874</v>
      </c>
      <c r="Z69">
        <f t="shared" ca="1" si="5"/>
        <v>0.99673280972745637</v>
      </c>
      <c r="AA69">
        <f t="shared" ca="1" si="34"/>
        <v>3.3965615778390315E-2</v>
      </c>
      <c r="AB69">
        <f t="shared" ca="1" si="35"/>
        <v>19284.187278335772</v>
      </c>
      <c r="AC69">
        <f t="shared" ca="1" si="15"/>
        <v>46.348317010204212</v>
      </c>
      <c r="AD69">
        <f t="shared" ca="1" si="16"/>
        <v>15.654642088118079</v>
      </c>
      <c r="AE69">
        <f t="shared" ca="1" si="17"/>
        <v>33.39989485159407</v>
      </c>
      <c r="AF69">
        <f t="shared" ca="1" si="18"/>
        <v>0</v>
      </c>
      <c r="AG69">
        <f t="shared" ca="1" si="19"/>
        <v>0.94461766863152374</v>
      </c>
      <c r="AH69">
        <f t="shared" ca="1" si="6"/>
        <v>0</v>
      </c>
      <c r="AI69">
        <f t="shared" ca="1" si="36"/>
        <v>19187.839806717253</v>
      </c>
      <c r="AJ69">
        <f t="shared" ca="1" si="20"/>
        <v>3.9974666263994281</v>
      </c>
      <c r="AK69">
        <f t="shared" ca="1" si="7"/>
        <v>0</v>
      </c>
      <c r="AL69">
        <f t="shared" ca="1" si="8"/>
        <v>0</v>
      </c>
      <c r="AM69">
        <f t="shared" si="9"/>
        <v>0</v>
      </c>
      <c r="AN69" s="45">
        <f t="shared" ca="1" si="21"/>
        <v>-99.400320576315792</v>
      </c>
      <c r="AO69">
        <f t="shared" ca="1" si="37"/>
        <v>0</v>
      </c>
      <c r="AP69">
        <f t="shared" ca="1" si="38"/>
        <v>3.409827505245512</v>
      </c>
      <c r="AR69">
        <v>59</v>
      </c>
      <c r="AS69">
        <v>0</v>
      </c>
      <c r="AT69">
        <v>94633229.608324215</v>
      </c>
      <c r="AU69">
        <v>64184.53346689594</v>
      </c>
      <c r="AV69">
        <v>73058.284660972902</v>
      </c>
      <c r="AW69">
        <v>264643.7382512723</v>
      </c>
      <c r="AX69">
        <v>19641.609303335339</v>
      </c>
      <c r="AY69">
        <v>0</v>
      </c>
      <c r="AZ69">
        <v>-421528.16568247718</v>
      </c>
      <c r="BA69">
        <v>7475.1743403636219</v>
      </c>
      <c r="BC69">
        <f t="shared" si="22"/>
        <v>0</v>
      </c>
      <c r="BD69">
        <f t="shared" ca="1" si="23"/>
        <v>94652513.795602545</v>
      </c>
      <c r="BE69">
        <f t="shared" ca="1" si="24"/>
        <v>64230.881783906145</v>
      </c>
      <c r="BF69">
        <f t="shared" ca="1" si="25"/>
        <v>73073.939303061023</v>
      </c>
      <c r="BG69">
        <f t="shared" ca="1" si="26"/>
        <v>264677.13814612391</v>
      </c>
      <c r="BH69">
        <f t="shared" ca="1" si="27"/>
        <v>19645.606769961738</v>
      </c>
      <c r="BI69">
        <f t="shared" ca="1" si="28"/>
        <v>0</v>
      </c>
      <c r="BJ69">
        <f t="shared" ca="1" si="29"/>
        <v>-421627.56600305351</v>
      </c>
      <c r="BK69">
        <f t="shared" ca="1" si="30"/>
        <v>7478.5841678688676</v>
      </c>
    </row>
    <row r="70" spans="2:63" x14ac:dyDescent="0.35">
      <c r="B70">
        <f t="shared" si="31"/>
        <v>60</v>
      </c>
      <c r="C70">
        <f t="shared" si="10"/>
        <v>5</v>
      </c>
      <c r="D70">
        <f t="shared" si="40"/>
        <v>12</v>
      </c>
      <c r="E70">
        <f t="shared" ca="1" si="0"/>
        <v>81</v>
      </c>
      <c r="F70" cm="1">
        <f t="array" aca="1" ref="F70" ca="1">_xlfn.XLOOKUP(E70,Mortality!$I$9:$I$130,IF($E$4="Female",Mortality!$J$9:$J$130,Mortality!$K$9:$K$130),,-1)</f>
        <v>3.6698639999999977E-2</v>
      </c>
      <c r="G70" cm="1">
        <f t="array" aca="1" ref="G70" ca="1">_xlfn.XLOOKUP(E70,Mortality!$N$9:$N$130,IF($E$4="Female",Mortality!$O$9:$O$130,Mortality!$P$9:$P$130),,-1)</f>
        <v>1.4E-2</v>
      </c>
      <c r="H70">
        <f t="shared" ca="1" si="11"/>
        <v>2.4042967208830479E-3</v>
      </c>
      <c r="I70" cm="1">
        <f t="array" ref="I70">INDEX('Product features '!$C$12:$C$22,MIN(11,C70))</f>
        <v>0.06</v>
      </c>
      <c r="J70" s="3">
        <f ca="1">IF(C70=1,0,IF($C$4="Q",MAX('Product features '!$C$8,_xlfn.XLOOKUP(E70,'Non-systematic PWDs'!$D$17:$D$64,'Non-systematic PWDs'!$F$17:$F$64,0,-1)),'Product features '!$C$8))</f>
        <v>5.1546391752577324E-2</v>
      </c>
      <c r="K70">
        <f t="shared" ca="1" si="1"/>
        <v>0</v>
      </c>
      <c r="L70">
        <f ca="1">(1-K70)*(1-(1-J70*_xlfn.XLOOKUP(C70,'Non-systematic PWDs'!$D$9:$D$12,'Non-systematic PWDs'!$E$9:$E$12,,-1))^(1/12))</f>
        <v>1.7346676304961228E-3</v>
      </c>
      <c r="M70" cm="1">
        <f t="array" ref="M70">IF(C70=11,_xlfn.SWITCH(D70,1,0.4,2,0.3,3,0.2,0.1/9),1/12)</f>
        <v>8.3333333333333329E-2</v>
      </c>
      <c r="O70">
        <f t="shared" ca="1" si="39"/>
        <v>19187.839806717224</v>
      </c>
      <c r="P70">
        <f t="shared" ca="1" si="32"/>
        <v>28911.515957130454</v>
      </c>
      <c r="Q70">
        <f ca="1">_xlfn.XLOOKUP(C70,'Surrender predictive model'!$E$8:$E$29,'Surrender predictive model'!$P$8:$P$29,,-1)+'Surrender predictive model'!$B$15+'Surrender predictive model'!$B$14+'Surrender predictive model'!$B$38*K70</f>
        <v>-3.9895553062433522</v>
      </c>
      <c r="R70">
        <f ca="1">+'Surrender predictive model'!$B$15*(MAX(1,MIN(2,P69/O69))-1)+'Surrender predictive model'!$B$14*(MAX(0.5,MIN(1,P69/O69))-1)+'Surrender predictive model'!$B$38*K70*(MAX(0.5,MIN(1,P69/O69))-1)</f>
        <v>-0.58641133318455485</v>
      </c>
      <c r="S70" s="43">
        <f t="shared" ca="1" si="12"/>
        <v>8.6210446823775655E-4</v>
      </c>
      <c r="T70">
        <f t="shared" ca="1" si="2"/>
        <v>5.0000000000000001E-3</v>
      </c>
      <c r="U70">
        <f t="shared" ca="1" si="33"/>
        <v>0</v>
      </c>
      <c r="V70">
        <f t="shared" ca="1" si="3"/>
        <v>0</v>
      </c>
      <c r="W70" s="41">
        <f t="shared" ca="1" si="4"/>
        <v>5.8823529411764719E-2</v>
      </c>
      <c r="X70">
        <f t="shared" ca="1" si="13"/>
        <v>0.98751047319285068</v>
      </c>
      <c r="Y70">
        <f t="shared" ca="1" si="14"/>
        <v>0.9950066664601992</v>
      </c>
      <c r="Z70">
        <f t="shared" ca="1" si="5"/>
        <v>0.99673567156582521</v>
      </c>
      <c r="AA70">
        <f t="shared" ca="1" si="34"/>
        <v>3.3854643648918201E-2</v>
      </c>
      <c r="AB70">
        <f t="shared" ca="1" si="35"/>
        <v>19187.839806717224</v>
      </c>
      <c r="AC70">
        <f t="shared" ca="1" si="15"/>
        <v>45.966339455463029</v>
      </c>
      <c r="AD70">
        <f t="shared" ca="1" si="16"/>
        <v>15.544121187430337</v>
      </c>
      <c r="AE70">
        <f t="shared" ca="1" si="17"/>
        <v>33.164093455363115</v>
      </c>
      <c r="AF70">
        <f t="shared" ca="1" si="18"/>
        <v>144.03453681848933</v>
      </c>
      <c r="AG70">
        <f t="shared" ca="1" si="19"/>
        <v>0.93794872053580514</v>
      </c>
      <c r="AH70">
        <f t="shared" ca="1" si="6"/>
        <v>0</v>
      </c>
      <c r="AI70">
        <f t="shared" ca="1" si="36"/>
        <v>18948.192767079971</v>
      </c>
      <c r="AJ70">
        <f t="shared" ca="1" si="20"/>
        <v>3.9475401598083275</v>
      </c>
      <c r="AK70">
        <f t="shared" ca="1" si="7"/>
        <v>0</v>
      </c>
      <c r="AL70">
        <f t="shared" ca="1" si="8"/>
        <v>0</v>
      </c>
      <c r="AM70">
        <f t="shared" si="9"/>
        <v>0</v>
      </c>
      <c r="AN70" s="45">
        <f t="shared" ca="1" si="21"/>
        <v>-98.622094258064806</v>
      </c>
      <c r="AO70">
        <f t="shared" ca="1" si="37"/>
        <v>0</v>
      </c>
      <c r="AP70">
        <f t="shared" ca="1" si="38"/>
        <v>8.5806919179271528</v>
      </c>
      <c r="AR70">
        <v>60</v>
      </c>
      <c r="AS70">
        <v>0</v>
      </c>
      <c r="AT70">
        <v>94279724.656009912</v>
      </c>
      <c r="AU70">
        <v>63720.566466535638</v>
      </c>
      <c r="AV70">
        <v>72731.280552790122</v>
      </c>
      <c r="AW70">
        <v>263905.90139548708</v>
      </c>
      <c r="AX70">
        <v>19367.186563650135</v>
      </c>
      <c r="AY70">
        <v>0</v>
      </c>
      <c r="AZ70">
        <v>-419724.9349784631</v>
      </c>
      <c r="BA70">
        <v>33516.471617380521</v>
      </c>
      <c r="BC70">
        <f t="shared" si="22"/>
        <v>0</v>
      </c>
      <c r="BD70">
        <f t="shared" ca="1" si="23"/>
        <v>94298912.495816633</v>
      </c>
      <c r="BE70">
        <f t="shared" ca="1" si="24"/>
        <v>63766.532805991104</v>
      </c>
      <c r="BF70">
        <f t="shared" ca="1" si="25"/>
        <v>72746.82467397755</v>
      </c>
      <c r="BG70">
        <f t="shared" ca="1" si="26"/>
        <v>263939.06548894243</v>
      </c>
      <c r="BH70">
        <f t="shared" ca="1" si="27"/>
        <v>19371.134103809942</v>
      </c>
      <c r="BI70">
        <f t="shared" ca="1" si="28"/>
        <v>0</v>
      </c>
      <c r="BJ70">
        <f t="shared" ca="1" si="29"/>
        <v>-419823.55707272119</v>
      </c>
      <c r="BK70">
        <f t="shared" ca="1" si="30"/>
        <v>33525.052309298451</v>
      </c>
    </row>
    <row r="71" spans="2:63" x14ac:dyDescent="0.35">
      <c r="B71">
        <f t="shared" si="31"/>
        <v>61</v>
      </c>
      <c r="C71">
        <f t="shared" si="10"/>
        <v>6</v>
      </c>
      <c r="D71">
        <f t="shared" si="40"/>
        <v>1</v>
      </c>
      <c r="E71">
        <f t="shared" ca="1" si="0"/>
        <v>82</v>
      </c>
      <c r="F71" cm="1">
        <f t="array" aca="1" ref="F71" ca="1">_xlfn.XLOOKUP(E71,Mortality!$I$9:$I$130,IF($E$4="Female",Mortality!$J$9:$J$130,Mortality!$K$9:$K$130),,-1)</f>
        <v>4.1948253333333303E-2</v>
      </c>
      <c r="G71" cm="1">
        <f t="array" aca="1" ref="G71" ca="1">_xlfn.XLOOKUP(E71,Mortality!$N$9:$N$130,IF($E$4="Female",Mortality!$O$9:$O$130,Mortality!$P$9:$P$130),,-1)</f>
        <v>1.2999999999999999E-2</v>
      </c>
      <c r="H71">
        <f t="shared" ca="1" si="11"/>
        <v>2.801879541223351E-3</v>
      </c>
      <c r="I71" cm="1">
        <f t="array" ref="I71">INDEX('Product features '!$C$12:$C$22,MIN(11,C71))</f>
        <v>0.05</v>
      </c>
      <c r="J71" s="3">
        <f ca="1">IF(C71=1,0,IF($C$4="Q",MAX('Product features '!$C$8,_xlfn.XLOOKUP(E71,'Non-systematic PWDs'!$D$17:$D$64,'Non-systematic PWDs'!$F$17:$F$64,0,-1)),'Product features '!$C$8))</f>
        <v>5.4054054054054057E-2</v>
      </c>
      <c r="K71">
        <f t="shared" ca="1" si="1"/>
        <v>0</v>
      </c>
      <c r="L71">
        <f ca="1">(1-K71)*(1-(1-J71*_xlfn.XLOOKUP(C71,'Non-systematic PWDs'!$D$9:$D$12,'Non-systematic PWDs'!$E$9:$E$12,,-1))^(1/12))</f>
        <v>1.8199081063191569E-3</v>
      </c>
      <c r="M71" cm="1">
        <f t="array" ref="M71">IF(C71=11,_xlfn.SWITCH(D71,1,0.4,2,0.3,3,0.2,0.1/9),1/12)</f>
        <v>8.3333333333333329E-2</v>
      </c>
      <c r="O71">
        <f t="shared" ca="1" si="39"/>
        <v>18948.192767079945</v>
      </c>
      <c r="P71">
        <f t="shared" ca="1" si="32"/>
        <v>30459.336474510241</v>
      </c>
      <c r="Q71">
        <f ca="1">_xlfn.XLOOKUP(C71,'Surrender predictive model'!$E$8:$E$29,'Surrender predictive model'!$P$8:$P$29,,-1)+'Surrender predictive model'!$B$15+'Surrender predictive model'!$B$14+'Surrender predictive model'!$B$38*K71</f>
        <v>-3.8050506861929221</v>
      </c>
      <c r="R71">
        <f ca="1">+'Surrender predictive model'!$B$15*(MAX(1,MIN(2,P70/O70))-1)+'Surrender predictive model'!$B$14*(MAX(0.5,MIN(1,P70/O70))-1)+'Surrender predictive model'!$B$38*K71*(MAX(0.5,MIN(1,P70/O70))-1)</f>
        <v>-0.58641133318455485</v>
      </c>
      <c r="S71" s="43">
        <f t="shared" ca="1" si="12"/>
        <v>1.0377874351906735E-3</v>
      </c>
      <c r="T71">
        <f t="shared" ca="1" si="2"/>
        <v>0</v>
      </c>
      <c r="U71">
        <f t="shared" ca="1" si="33"/>
        <v>3.78E-2</v>
      </c>
      <c r="V71">
        <f t="shared" ca="1" si="3"/>
        <v>0</v>
      </c>
      <c r="W71" s="41">
        <f t="shared" ca="1" si="4"/>
        <v>5.555555555555558E-2</v>
      </c>
      <c r="X71">
        <f t="shared" ca="1" si="13"/>
        <v>0.99435031522185802</v>
      </c>
      <c r="Y71">
        <f t="shared" ca="1" si="14"/>
        <v>0.99435031522185802</v>
      </c>
      <c r="Z71">
        <f t="shared" ca="1" si="5"/>
        <v>0.99616324077896878</v>
      </c>
      <c r="AA71">
        <f t="shared" ca="1" si="34"/>
        <v>3.3744130973026185E-2</v>
      </c>
      <c r="AB71">
        <f t="shared" ca="1" si="35"/>
        <v>19664.434453675567</v>
      </c>
      <c r="AC71">
        <f t="shared" ca="1" si="15"/>
        <v>55.001092000748123</v>
      </c>
      <c r="AD71">
        <f t="shared" ca="1" si="16"/>
        <v>19.408307192640926</v>
      </c>
      <c r="AE71">
        <f t="shared" ca="1" si="17"/>
        <v>35.724923829117628</v>
      </c>
      <c r="AF71">
        <f t="shared" ca="1" si="18"/>
        <v>0</v>
      </c>
      <c r="AG71">
        <f t="shared" ca="1" si="19"/>
        <v>0.9635329811949398</v>
      </c>
      <c r="AH71">
        <f t="shared" ca="1" si="6"/>
        <v>716.24168659562201</v>
      </c>
      <c r="AI71">
        <f t="shared" ca="1" si="36"/>
        <v>19553.336597671892</v>
      </c>
      <c r="AJ71">
        <f t="shared" ca="1" si="20"/>
        <v>4.0736117911816443</v>
      </c>
      <c r="AK71">
        <f t="shared" ca="1" si="7"/>
        <v>0</v>
      </c>
      <c r="AL71">
        <f t="shared" ca="1" si="8"/>
        <v>0</v>
      </c>
      <c r="AM71">
        <f t="shared" si="9"/>
        <v>0</v>
      </c>
      <c r="AN71" s="45">
        <f t="shared" ca="1" si="21"/>
        <v>-114.20793481368833</v>
      </c>
      <c r="AO71">
        <f t="shared" ca="1" si="37"/>
        <v>89.530210824452737</v>
      </c>
      <c r="AP71">
        <f t="shared" ca="1" si="38"/>
        <v>93.408144755589845</v>
      </c>
      <c r="AR71">
        <v>61</v>
      </c>
      <c r="AS71">
        <v>0</v>
      </c>
      <c r="AT71">
        <v>92962495.505520612</v>
      </c>
      <c r="AU71">
        <v>72901.948396510517</v>
      </c>
      <c r="AV71">
        <v>87901.725890088419</v>
      </c>
      <c r="AW71">
        <v>292339.03788693878</v>
      </c>
      <c r="AX71">
        <v>19832.548875194567</v>
      </c>
      <c r="AY71">
        <v>0</v>
      </c>
      <c r="AZ71">
        <v>-472975.26104873297</v>
      </c>
      <c r="BA71">
        <v>338420.25147948234</v>
      </c>
      <c r="BC71">
        <f t="shared" si="22"/>
        <v>0</v>
      </c>
      <c r="BD71">
        <f t="shared" ca="1" si="23"/>
        <v>92981443.698287696</v>
      </c>
      <c r="BE71">
        <f t="shared" ca="1" si="24"/>
        <v>72956.949488511265</v>
      </c>
      <c r="BF71">
        <f t="shared" ca="1" si="25"/>
        <v>87921.134197281062</v>
      </c>
      <c r="BG71">
        <f t="shared" ca="1" si="26"/>
        <v>292374.76281076792</v>
      </c>
      <c r="BH71">
        <f t="shared" ca="1" si="27"/>
        <v>19836.622486985747</v>
      </c>
      <c r="BI71">
        <f t="shared" ca="1" si="28"/>
        <v>0</v>
      </c>
      <c r="BJ71">
        <f t="shared" ca="1" si="29"/>
        <v>-473089.46898354666</v>
      </c>
      <c r="BK71">
        <f t="shared" ca="1" si="30"/>
        <v>338513.65962423792</v>
      </c>
    </row>
    <row r="72" spans="2:63" x14ac:dyDescent="0.35">
      <c r="B72">
        <f t="shared" si="31"/>
        <v>62</v>
      </c>
      <c r="C72">
        <f t="shared" si="10"/>
        <v>6</v>
      </c>
      <c r="D72">
        <f t="shared" si="40"/>
        <v>2</v>
      </c>
      <c r="E72">
        <f t="shared" ca="1" si="0"/>
        <v>82</v>
      </c>
      <c r="F72" cm="1">
        <f t="array" aca="1" ref="F72" ca="1">_xlfn.XLOOKUP(E72,Mortality!$I$9:$I$130,IF($E$4="Female",Mortality!$J$9:$J$130,Mortality!$K$9:$K$130),,-1)</f>
        <v>4.1948253333333303E-2</v>
      </c>
      <c r="G72" cm="1">
        <f t="array" aca="1" ref="G72" ca="1">_xlfn.XLOOKUP(E72,Mortality!$N$9:$N$130,IF($E$4="Female",Mortality!$O$9:$O$130,Mortality!$P$9:$P$130),,-1)</f>
        <v>1.2999999999999999E-2</v>
      </c>
      <c r="H72">
        <f t="shared" ca="1" si="11"/>
        <v>2.7987783532650301E-3</v>
      </c>
      <c r="I72" cm="1">
        <f t="array" ref="I72">INDEX('Product features '!$C$12:$C$22,MIN(11,C72))</f>
        <v>0.05</v>
      </c>
      <c r="J72" s="3">
        <f ca="1">IF(C72=1,0,IF($C$4="Q",MAX('Product features '!$C$8,_xlfn.XLOOKUP(E72,'Non-systematic PWDs'!$D$17:$D$64,'Non-systematic PWDs'!$F$17:$F$64,0,-1)),'Product features '!$C$8))</f>
        <v>5.4054054054054057E-2</v>
      </c>
      <c r="K72">
        <f t="shared" ca="1" si="1"/>
        <v>0</v>
      </c>
      <c r="L72">
        <f ca="1">(1-K72)*(1-(1-J72*_xlfn.XLOOKUP(C72,'Non-systematic PWDs'!$D$9:$D$12,'Non-systematic PWDs'!$E$9:$E$12,,-1))^(1/12))</f>
        <v>1.8199081063191569E-3</v>
      </c>
      <c r="M72" cm="1">
        <f t="array" ref="M72">IF(C72=11,_xlfn.SWITCH(D72,1,0.4,2,0.3,3,0.2,0.1/9),1/12)</f>
        <v>8.3333333333333329E-2</v>
      </c>
      <c r="O72">
        <f t="shared" ca="1" si="39"/>
        <v>19553.336597671863</v>
      </c>
      <c r="P72">
        <f t="shared" ca="1" si="32"/>
        <v>30287.250824877894</v>
      </c>
      <c r="Q72">
        <f ca="1">_xlfn.XLOOKUP(C72,'Surrender predictive model'!$E$8:$E$29,'Surrender predictive model'!$P$8:$P$29,,-1)+'Surrender predictive model'!$B$15+'Surrender predictive model'!$B$14+'Surrender predictive model'!$B$38*K72</f>
        <v>-3.8050506861929221</v>
      </c>
      <c r="R72">
        <f ca="1">+'Surrender predictive model'!$B$15*(MAX(1,MIN(2,P71/O71))-1)+'Surrender predictive model'!$B$14*(MAX(0.5,MIN(1,P71/O71))-1)+'Surrender predictive model'!$B$38*K72*(MAX(0.5,MIN(1,P71/O71))-1)</f>
        <v>-0.70298916984261195</v>
      </c>
      <c r="S72" s="43">
        <f t="shared" ca="1" si="12"/>
        <v>9.2300796078137459E-4</v>
      </c>
      <c r="T72">
        <f t="shared" ca="1" si="2"/>
        <v>0</v>
      </c>
      <c r="U72">
        <f t="shared" ca="1" si="33"/>
        <v>0</v>
      </c>
      <c r="V72">
        <f t="shared" ca="1" si="3"/>
        <v>0</v>
      </c>
      <c r="W72" s="41">
        <f t="shared" ca="1" si="4"/>
        <v>5.555555555555558E-2</v>
      </c>
      <c r="X72">
        <f t="shared" ca="1" si="13"/>
        <v>0.9944676574820589</v>
      </c>
      <c r="Y72">
        <f t="shared" ca="1" si="14"/>
        <v>0.9944676574820589</v>
      </c>
      <c r="Z72">
        <f t="shared" ca="1" si="5"/>
        <v>0.99628079698065408</v>
      </c>
      <c r="AA72">
        <f t="shared" ca="1" si="34"/>
        <v>3.3614662867359743E-2</v>
      </c>
      <c r="AB72">
        <f t="shared" ca="1" si="35"/>
        <v>19553.336597671863</v>
      </c>
      <c r="AC72">
        <f t="shared" ca="1" si="15"/>
        <v>54.633103103683382</v>
      </c>
      <c r="AD72">
        <f t="shared" ca="1" si="16"/>
        <v>17.165252902450671</v>
      </c>
      <c r="AE72">
        <f t="shared" ca="1" si="17"/>
        <v>35.525223744771623</v>
      </c>
      <c r="AF72">
        <f t="shared" ca="1" si="18"/>
        <v>0</v>
      </c>
      <c r="AG72">
        <f t="shared" ca="1" si="19"/>
        <v>0.85217567600818944</v>
      </c>
      <c r="AH72">
        <f t="shared" ca="1" si="6"/>
        <v>0</v>
      </c>
      <c r="AI72">
        <f t="shared" ca="1" si="36"/>
        <v>19445.160842244979</v>
      </c>
      <c r="AJ72">
        <f t="shared" ca="1" si="20"/>
        <v>4.0510751754677043</v>
      </c>
      <c r="AK72">
        <f t="shared" ca="1" si="7"/>
        <v>0</v>
      </c>
      <c r="AL72">
        <f t="shared" ca="1" si="8"/>
        <v>0</v>
      </c>
      <c r="AM72">
        <f t="shared" si="9"/>
        <v>0</v>
      </c>
      <c r="AN72" s="45">
        <f t="shared" ca="1" si="21"/>
        <v>-111.37465492637338</v>
      </c>
      <c r="AO72">
        <f t="shared" ca="1" si="37"/>
        <v>0</v>
      </c>
      <c r="AP72">
        <f t="shared" ca="1" si="38"/>
        <v>3.4474553005561996</v>
      </c>
      <c r="AR72">
        <v>62</v>
      </c>
      <c r="AS72">
        <v>0</v>
      </c>
      <c r="AT72">
        <v>95196234.600933656</v>
      </c>
      <c r="AU72">
        <v>72448.695441833566</v>
      </c>
      <c r="AV72">
        <v>78181.016105145114</v>
      </c>
      <c r="AW72">
        <v>291736.90967070777</v>
      </c>
      <c r="AX72">
        <v>19750.386049408098</v>
      </c>
      <c r="AY72">
        <v>0</v>
      </c>
      <c r="AZ72">
        <v>-462117.00726709451</v>
      </c>
      <c r="BA72">
        <v>6988.6231945061372</v>
      </c>
      <c r="BC72">
        <f t="shared" si="22"/>
        <v>0</v>
      </c>
      <c r="BD72">
        <f t="shared" ca="1" si="23"/>
        <v>95215787.937531322</v>
      </c>
      <c r="BE72">
        <f t="shared" ca="1" si="24"/>
        <v>72503.328544937249</v>
      </c>
      <c r="BF72">
        <f t="shared" ca="1" si="25"/>
        <v>78198.181358047572</v>
      </c>
      <c r="BG72">
        <f t="shared" ca="1" si="26"/>
        <v>291772.43489445257</v>
      </c>
      <c r="BH72">
        <f t="shared" ca="1" si="27"/>
        <v>19754.437124583565</v>
      </c>
      <c r="BI72">
        <f t="shared" ca="1" si="28"/>
        <v>0</v>
      </c>
      <c r="BJ72">
        <f t="shared" ca="1" si="29"/>
        <v>-462228.38192202087</v>
      </c>
      <c r="BK72">
        <f t="shared" ca="1" si="30"/>
        <v>6992.0706498066938</v>
      </c>
    </row>
    <row r="73" spans="2:63" x14ac:dyDescent="0.35">
      <c r="B73">
        <f t="shared" si="31"/>
        <v>63</v>
      </c>
      <c r="C73">
        <f t="shared" si="10"/>
        <v>6</v>
      </c>
      <c r="D73">
        <f t="shared" si="40"/>
        <v>3</v>
      </c>
      <c r="E73">
        <f t="shared" ca="1" si="0"/>
        <v>82</v>
      </c>
      <c r="F73" cm="1">
        <f t="array" aca="1" ref="F73" ca="1">_xlfn.XLOOKUP(E73,Mortality!$I$9:$I$130,IF($E$4="Female",Mortality!$J$9:$J$130,Mortality!$K$9:$K$130),,-1)</f>
        <v>4.1948253333333303E-2</v>
      </c>
      <c r="G73" cm="1">
        <f t="array" aca="1" ref="G73" ca="1">_xlfn.XLOOKUP(E73,Mortality!$N$9:$N$130,IF($E$4="Female",Mortality!$O$9:$O$130,Mortality!$P$9:$P$130),,-1)</f>
        <v>1.2999999999999999E-2</v>
      </c>
      <c r="H73">
        <f t="shared" ca="1" si="11"/>
        <v>2.7956806510235355E-3</v>
      </c>
      <c r="I73" cm="1">
        <f t="array" ref="I73">INDEX('Product features '!$C$12:$C$22,MIN(11,C73))</f>
        <v>0.05</v>
      </c>
      <c r="J73" s="3">
        <f ca="1">IF(C73=1,0,IF($C$4="Q",MAX('Product features '!$C$8,_xlfn.XLOOKUP(E73,'Non-systematic PWDs'!$D$17:$D$64,'Non-systematic PWDs'!$F$17:$F$64,0,-1)),'Product features '!$C$8))</f>
        <v>5.4054054054054057E-2</v>
      </c>
      <c r="K73">
        <f t="shared" ca="1" si="1"/>
        <v>0</v>
      </c>
      <c r="L73">
        <f ca="1">(1-K73)*(1-(1-J73*_xlfn.XLOOKUP(C73,'Non-systematic PWDs'!$D$9:$D$12,'Non-systematic PWDs'!$E$9:$E$12,,-1))^(1/12))</f>
        <v>1.8199081063191569E-3</v>
      </c>
      <c r="M73" cm="1">
        <f t="array" ref="M73">IF(C73=11,_xlfn.SWITCH(D73,1,0.4,2,0.3,3,0.2,0.1/9),1/12)</f>
        <v>8.3333333333333329E-2</v>
      </c>
      <c r="O73">
        <f t="shared" ca="1" si="39"/>
        <v>19445.16084224495</v>
      </c>
      <c r="P73">
        <f t="shared" ca="1" si="32"/>
        <v>30119.691379387874</v>
      </c>
      <c r="Q73">
        <f ca="1">_xlfn.XLOOKUP(C73,'Surrender predictive model'!$E$8:$E$29,'Surrender predictive model'!$P$8:$P$29,,-1)+'Surrender predictive model'!$B$15+'Surrender predictive model'!$B$14+'Surrender predictive model'!$B$38*K73</f>
        <v>-3.8050506861929221</v>
      </c>
      <c r="R73">
        <f ca="1">+'Surrender predictive model'!$B$15*(MAX(1,MIN(2,P72/O72))-1)+'Surrender predictive model'!$B$14*(MAX(0.5,MIN(1,P72/O72))-1)+'Surrender predictive model'!$B$38*K73*(MAX(0.5,MIN(1,P72/O72))-1)</f>
        <v>-0.63523613853748306</v>
      </c>
      <c r="S73" s="43">
        <f t="shared" ca="1" si="12"/>
        <v>9.8806482088442671E-4</v>
      </c>
      <c r="T73">
        <f t="shared" ca="1" si="2"/>
        <v>0</v>
      </c>
      <c r="U73">
        <f t="shared" ca="1" si="33"/>
        <v>0</v>
      </c>
      <c r="V73">
        <f t="shared" ca="1" si="3"/>
        <v>0</v>
      </c>
      <c r="W73" s="41">
        <f t="shared" ca="1" si="4"/>
        <v>5.555555555555558E-2</v>
      </c>
      <c r="X73">
        <f t="shared" ca="1" si="13"/>
        <v>0.99440598977737404</v>
      </c>
      <c r="Y73">
        <f t="shared" ca="1" si="14"/>
        <v>0.99440598977737404</v>
      </c>
      <c r="Z73">
        <f t="shared" ca="1" si="5"/>
        <v>0.9962190168417937</v>
      </c>
      <c r="AA73">
        <f t="shared" ca="1" si="34"/>
        <v>3.348964311172916E-2</v>
      </c>
      <c r="AB73">
        <f t="shared" ca="1" si="35"/>
        <v>19445.16084224495</v>
      </c>
      <c r="AC73">
        <f t="shared" ca="1" si="15"/>
        <v>54.268907292252052</v>
      </c>
      <c r="AD73">
        <f t="shared" ca="1" si="16"/>
        <v>18.272852585520518</v>
      </c>
      <c r="AE73">
        <f t="shared" ca="1" si="17"/>
        <v>35.327505760034995</v>
      </c>
      <c r="AF73">
        <f t="shared" ca="1" si="18"/>
        <v>0</v>
      </c>
      <c r="AG73">
        <f t="shared" ca="1" si="19"/>
        <v>0.90716289431662167</v>
      </c>
      <c r="AH73">
        <f t="shared" ca="1" si="6"/>
        <v>0</v>
      </c>
      <c r="AI73">
        <f t="shared" ca="1" si="36"/>
        <v>19336.384413712854</v>
      </c>
      <c r="AJ73">
        <f t="shared" ca="1" si="20"/>
        <v>4.0284134195235115</v>
      </c>
      <c r="AK73">
        <f t="shared" ca="1" si="7"/>
        <v>0</v>
      </c>
      <c r="AL73">
        <f t="shared" ca="1" si="8"/>
        <v>0</v>
      </c>
      <c r="AM73">
        <f t="shared" si="9"/>
        <v>0</v>
      </c>
      <c r="AN73" s="45">
        <f t="shared" ca="1" si="21"/>
        <v>-111.89767905733108</v>
      </c>
      <c r="AO73">
        <f t="shared" ca="1" si="37"/>
        <v>0</v>
      </c>
      <c r="AP73">
        <f t="shared" ca="1" si="38"/>
        <v>3.5072090731714525</v>
      </c>
      <c r="AR73">
        <v>63</v>
      </c>
      <c r="AS73">
        <v>0</v>
      </c>
      <c r="AT73">
        <v>94801853.03715913</v>
      </c>
      <c r="AU73">
        <v>72000.658330828272</v>
      </c>
      <c r="AV73">
        <v>82062.43453260338</v>
      </c>
      <c r="AW73">
        <v>291147.31650653854</v>
      </c>
      <c r="AX73">
        <v>19667.563623744492</v>
      </c>
      <c r="AY73">
        <v>0</v>
      </c>
      <c r="AZ73">
        <v>-464877.97299371415</v>
      </c>
      <c r="BA73">
        <v>7177.7630155286442</v>
      </c>
      <c r="BC73">
        <f t="shared" si="22"/>
        <v>0</v>
      </c>
      <c r="BD73">
        <f t="shared" ca="1" si="23"/>
        <v>94821298.19800137</v>
      </c>
      <c r="BE73">
        <f t="shared" ca="1" si="24"/>
        <v>72054.927238120523</v>
      </c>
      <c r="BF73">
        <f t="shared" ca="1" si="25"/>
        <v>82080.7073851889</v>
      </c>
      <c r="BG73">
        <f t="shared" ca="1" si="26"/>
        <v>291182.64401229855</v>
      </c>
      <c r="BH73">
        <f t="shared" ca="1" si="27"/>
        <v>19671.592037164017</v>
      </c>
      <c r="BI73">
        <f t="shared" ca="1" si="28"/>
        <v>0</v>
      </c>
      <c r="BJ73">
        <f t="shared" ca="1" si="29"/>
        <v>-464989.87067277147</v>
      </c>
      <c r="BK73">
        <f t="shared" ca="1" si="30"/>
        <v>7181.2702246018162</v>
      </c>
    </row>
    <row r="74" spans="2:63" x14ac:dyDescent="0.35">
      <c r="B74">
        <f t="shared" si="31"/>
        <v>64</v>
      </c>
      <c r="C74">
        <f t="shared" si="10"/>
        <v>6</v>
      </c>
      <c r="D74">
        <f t="shared" si="40"/>
        <v>4</v>
      </c>
      <c r="E74">
        <f t="shared" ca="1" si="0"/>
        <v>82</v>
      </c>
      <c r="F74" cm="1">
        <f t="array" aca="1" ref="F74" ca="1">_xlfn.XLOOKUP(E74,Mortality!$I$9:$I$130,IF($E$4="Female",Mortality!$J$9:$J$130,Mortality!$K$9:$K$130),,-1)</f>
        <v>4.1948253333333303E-2</v>
      </c>
      <c r="G74" cm="1">
        <f t="array" aca="1" ref="G74" ca="1">_xlfn.XLOOKUP(E74,Mortality!$N$9:$N$130,IF($E$4="Female",Mortality!$O$9:$O$130,Mortality!$P$9:$P$130),,-1)</f>
        <v>1.2999999999999999E-2</v>
      </c>
      <c r="H74">
        <f t="shared" ca="1" si="11"/>
        <v>2.7925864304616521E-3</v>
      </c>
      <c r="I74" cm="1">
        <f t="array" ref="I74">INDEX('Product features '!$C$12:$C$22,MIN(11,C74))</f>
        <v>0.05</v>
      </c>
      <c r="J74" s="3">
        <f ca="1">IF(C74=1,0,IF($C$4="Q",MAX('Product features '!$C$8,_xlfn.XLOOKUP(E74,'Non-systematic PWDs'!$D$17:$D$64,'Non-systematic PWDs'!$F$17:$F$64,0,-1)),'Product features '!$C$8))</f>
        <v>5.4054054054054057E-2</v>
      </c>
      <c r="K74">
        <f t="shared" ca="1" si="1"/>
        <v>0</v>
      </c>
      <c r="L74">
        <f ca="1">(1-K74)*(1-(1-J74*_xlfn.XLOOKUP(C74,'Non-systematic PWDs'!$D$9:$D$12,'Non-systematic PWDs'!$E$9:$E$12,,-1))^(1/12))</f>
        <v>1.8199081063191569E-3</v>
      </c>
      <c r="M74" cm="1">
        <f t="array" ref="M74">IF(C74=11,_xlfn.SWITCH(D74,1,0.4,2,0.3,3,0.2,0.1/9),1/12)</f>
        <v>8.3333333333333329E-2</v>
      </c>
      <c r="O74">
        <f t="shared" ca="1" si="39"/>
        <v>19336.384413712825</v>
      </c>
      <c r="P74">
        <f t="shared" ca="1" si="32"/>
        <v>29951.201517909238</v>
      </c>
      <c r="Q74">
        <f ca="1">_xlfn.XLOOKUP(C74,'Surrender predictive model'!$E$8:$E$29,'Surrender predictive model'!$P$8:$P$29,,-1)+'Surrender predictive model'!$B$15+'Surrender predictive model'!$B$14+'Surrender predictive model'!$B$38*K74</f>
        <v>-3.8050506861929221</v>
      </c>
      <c r="R74">
        <f ca="1">+'Surrender predictive model'!$B$15*(MAX(1,MIN(2,P73/O73))-1)+'Surrender predictive model'!$B$14*(MAX(0.5,MIN(1,P73/O73))-1)+'Surrender predictive model'!$B$38*K74*(MAX(0.5,MIN(1,P73/O73))-1)</f>
        <v>-0.63523613853748284</v>
      </c>
      <c r="S74" s="43">
        <f t="shared" ca="1" si="12"/>
        <v>9.8806482088442671E-4</v>
      </c>
      <c r="T74">
        <f t="shared" ca="1" si="2"/>
        <v>0</v>
      </c>
      <c r="U74">
        <f t="shared" ca="1" si="33"/>
        <v>0</v>
      </c>
      <c r="V74">
        <f t="shared" ca="1" si="3"/>
        <v>0</v>
      </c>
      <c r="W74" s="41">
        <f t="shared" ca="1" si="4"/>
        <v>5.555555555555558E-2</v>
      </c>
      <c r="X74">
        <f t="shared" ca="1" si="13"/>
        <v>0.99440907531501244</v>
      </c>
      <c r="Y74">
        <f t="shared" ca="1" si="14"/>
        <v>0.99440907531501244</v>
      </c>
      <c r="Z74">
        <f t="shared" ca="1" si="5"/>
        <v>0.99622210800506517</v>
      </c>
      <c r="AA74">
        <f t="shared" ca="1" si="34"/>
        <v>3.3363019335149374E-2</v>
      </c>
      <c r="AB74">
        <f t="shared" ca="1" si="35"/>
        <v>19336.384413712825</v>
      </c>
      <c r="AC74">
        <f t="shared" ca="1" si="15"/>
        <v>53.905630772588061</v>
      </c>
      <c r="AD74">
        <f t="shared" ca="1" si="16"/>
        <v>18.170644975151792</v>
      </c>
      <c r="AE74">
        <f t="shared" ca="1" si="17"/>
        <v>35.129904431664308</v>
      </c>
      <c r="AF74">
        <f t="shared" ca="1" si="18"/>
        <v>0</v>
      </c>
      <c r="AG74">
        <f t="shared" ca="1" si="19"/>
        <v>0.90208875763164942</v>
      </c>
      <c r="AH74">
        <f t="shared" ca="1" si="6"/>
        <v>0</v>
      </c>
      <c r="AI74">
        <f t="shared" ca="1" si="36"/>
        <v>19228.27614477582</v>
      </c>
      <c r="AJ74">
        <f t="shared" ca="1" si="20"/>
        <v>4.0058908634949626</v>
      </c>
      <c r="AK74">
        <f t="shared" ca="1" si="7"/>
        <v>0</v>
      </c>
      <c r="AL74">
        <f t="shared" ca="1" si="8"/>
        <v>0</v>
      </c>
      <c r="AM74">
        <f t="shared" si="9"/>
        <v>0</v>
      </c>
      <c r="AN74" s="45">
        <f t="shared" ca="1" si="21"/>
        <v>-111.21207104289913</v>
      </c>
      <c r="AO74">
        <f t="shared" ca="1" si="37"/>
        <v>0</v>
      </c>
      <c r="AP74">
        <f t="shared" ca="1" si="38"/>
        <v>3.5265003170373759</v>
      </c>
      <c r="AR74">
        <v>64</v>
      </c>
      <c r="AS74">
        <v>0</v>
      </c>
      <c r="AT74">
        <v>94404305.393973619</v>
      </c>
      <c r="AU74">
        <v>71553.057375063872</v>
      </c>
      <c r="AV74">
        <v>81783.085107475083</v>
      </c>
      <c r="AW74">
        <v>290553.78866541787</v>
      </c>
      <c r="AX74">
        <v>19584.992376918904</v>
      </c>
      <c r="AY74">
        <v>0</v>
      </c>
      <c r="AZ74">
        <v>-463474.92352487671</v>
      </c>
      <c r="BA74">
        <v>7227.7034024125196</v>
      </c>
      <c r="BC74">
        <f t="shared" si="22"/>
        <v>0</v>
      </c>
      <c r="BD74">
        <f t="shared" ca="1" si="23"/>
        <v>94423641.778387338</v>
      </c>
      <c r="BE74">
        <f t="shared" ca="1" si="24"/>
        <v>71606.963005836456</v>
      </c>
      <c r="BF74">
        <f t="shared" ca="1" si="25"/>
        <v>81801.255752450234</v>
      </c>
      <c r="BG74">
        <f t="shared" ca="1" si="26"/>
        <v>290588.91856984951</v>
      </c>
      <c r="BH74">
        <f t="shared" ca="1" si="27"/>
        <v>19588.998267782401</v>
      </c>
      <c r="BI74">
        <f t="shared" ca="1" si="28"/>
        <v>0</v>
      </c>
      <c r="BJ74">
        <f t="shared" ca="1" si="29"/>
        <v>-463586.13559591962</v>
      </c>
      <c r="BK74">
        <f t="shared" ca="1" si="30"/>
        <v>7231.2299027295567</v>
      </c>
    </row>
    <row r="75" spans="2:63" x14ac:dyDescent="0.35">
      <c r="B75">
        <f t="shared" si="31"/>
        <v>65</v>
      </c>
      <c r="C75">
        <f t="shared" si="10"/>
        <v>6</v>
      </c>
      <c r="D75">
        <f t="shared" si="40"/>
        <v>5</v>
      </c>
      <c r="E75">
        <f t="shared" ref="E75:E138" ca="1" si="41">$D$4+C75-1</f>
        <v>82</v>
      </c>
      <c r="F75" cm="1">
        <f t="array" aca="1" ref="F75" ca="1">_xlfn.XLOOKUP(E75,Mortality!$I$9:$I$130,IF($E$4="Female",Mortality!$J$9:$J$130,Mortality!$K$9:$K$130),,-1)</f>
        <v>4.1948253333333303E-2</v>
      </c>
      <c r="G75" cm="1">
        <f t="array" aca="1" ref="G75" ca="1">_xlfn.XLOOKUP(E75,Mortality!$N$9:$N$130,IF($E$4="Female",Mortality!$O$9:$O$130,Mortality!$P$9:$P$130),,-1)</f>
        <v>1.2999999999999999E-2</v>
      </c>
      <c r="H75">
        <f t="shared" ca="1" si="11"/>
        <v>2.7894956875472721E-3</v>
      </c>
      <c r="I75" cm="1">
        <f t="array" ref="I75">INDEX('Product features '!$C$12:$C$22,MIN(11,C75))</f>
        <v>0.05</v>
      </c>
      <c r="J75" s="3">
        <f ca="1">IF(C75=1,0,IF($C$4="Q",MAX('Product features '!$C$8,_xlfn.XLOOKUP(E75,'Non-systematic PWDs'!$D$17:$D$64,'Non-systematic PWDs'!$F$17:$F$64,0,-1)),'Product features '!$C$8))</f>
        <v>5.4054054054054057E-2</v>
      </c>
      <c r="K75">
        <f t="shared" ref="K75:K138" ca="1" si="42">IF(C75&gt;=$S$4,1,0)</f>
        <v>0</v>
      </c>
      <c r="L75">
        <f ca="1">(1-K75)*(1-(1-J75*_xlfn.XLOOKUP(C75,'Non-systematic PWDs'!$D$9:$D$12,'Non-systematic PWDs'!$E$9:$E$12,,-1))^(1/12))</f>
        <v>1.8199081063191569E-3</v>
      </c>
      <c r="M75" cm="1">
        <f t="array" ref="M75">IF(C75=11,_xlfn.SWITCH(D75,1,0.4,2,0.3,3,0.2,0.1/9),1/12)</f>
        <v>8.3333333333333329E-2</v>
      </c>
      <c r="O75">
        <f t="shared" ca="1" si="39"/>
        <v>19228.276144775788</v>
      </c>
      <c r="P75">
        <f t="shared" ca="1" si="32"/>
        <v>29783.746605997723</v>
      </c>
      <c r="Q75">
        <f ca="1">_xlfn.XLOOKUP(C75,'Surrender predictive model'!$E$8:$E$29,'Surrender predictive model'!$P$8:$P$29,,-1)+'Surrender predictive model'!$B$15+'Surrender predictive model'!$B$14+'Surrender predictive model'!$B$38*K75</f>
        <v>-3.8050506861929221</v>
      </c>
      <c r="R75">
        <f ca="1">+'Surrender predictive model'!$B$15*(MAX(1,MIN(2,P74/O74))-1)+'Surrender predictive model'!$B$14*(MAX(0.5,MIN(1,P74/O74))-1)+'Surrender predictive model'!$B$38*K75*(MAX(0.5,MIN(1,P74/O74))-1)</f>
        <v>-0.63523613853748284</v>
      </c>
      <c r="S75" s="43">
        <f t="shared" ca="1" si="12"/>
        <v>9.8806482088442671E-4</v>
      </c>
      <c r="T75">
        <f t="shared" ref="T75:T138" ca="1" si="43">IF(K75=1,1.5%,0.5%)*IF(MOD(B75,12)=0,1,0)</f>
        <v>0</v>
      </c>
      <c r="U75">
        <f t="shared" ca="1" si="33"/>
        <v>0</v>
      </c>
      <c r="V75">
        <f t="shared" ref="V75:V138" ca="1" si="44">IF(C75&gt;=$S$4,$T$4/12,0)*P75</f>
        <v>0</v>
      </c>
      <c r="W75" s="41">
        <f t="shared" ref="W75:W138" ca="1" si="45">(1+$O$4+$Q$4*MIN(10,C75))/(1+$O$4+$Q$4*MIN(10,C75-1))-1</f>
        <v>5.555555555555558E-2</v>
      </c>
      <c r="X75">
        <f t="shared" ca="1" si="13"/>
        <v>0.99441215738476207</v>
      </c>
      <c r="Y75">
        <f t="shared" ca="1" si="14"/>
        <v>0.99441215738476207</v>
      </c>
      <c r="Z75">
        <f t="shared" ref="Z75:Z138" ca="1" si="46">(1-H75)*(1-S75)</f>
        <v>0.99622519569412515</v>
      </c>
      <c r="AA75">
        <f t="shared" ca="1" si="34"/>
        <v>3.323697745147626E-2</v>
      </c>
      <c r="AB75">
        <f t="shared" ca="1" si="35"/>
        <v>19228.276144775788</v>
      </c>
      <c r="AC75">
        <f t="shared" ca="1" si="15"/>
        <v>53.544953189665392</v>
      </c>
      <c r="AD75">
        <f t="shared" ca="1" si="16"/>
        <v>18.069065120172301</v>
      </c>
      <c r="AE75">
        <f t="shared" ca="1" si="17"/>
        <v>34.933516763395417</v>
      </c>
      <c r="AF75">
        <f t="shared" ca="1" si="18"/>
        <v>0</v>
      </c>
      <c r="AG75">
        <f t="shared" ca="1" si="19"/>
        <v>0.8970457861078448</v>
      </c>
      <c r="AH75">
        <f t="shared" ref="AH75:AH138" ca="1" si="47">AB75-MAX(0, O75-V75)</f>
        <v>0</v>
      </c>
      <c r="AI75">
        <f t="shared" ca="1" si="36"/>
        <v>19120.831563916479</v>
      </c>
      <c r="AJ75">
        <f t="shared" ca="1" si="20"/>
        <v>3.9835065758159334</v>
      </c>
      <c r="AK75">
        <f t="shared" ref="AK75:AK138" ca="1" si="48">_xlfn.XLOOKUP($D$4,$AC$3:$AC$4,$AD$3:$AD$4,,-1)*N75</f>
        <v>0</v>
      </c>
      <c r="AL75">
        <f t="shared" ref="AL75:AL138" ca="1" si="49">AA75*(1-Z75)/$G$4*$AK$11*IF(C75&gt;1,0,IF(B75&gt;6,0.5,1))</f>
        <v>0</v>
      </c>
      <c r="AM75">
        <f t="shared" ref="AM75:AM138" si="50">IF(B75=13,O75*_xlfn.XLOOKUP($D$4,$AC$3:$AC$4,$AE$3:$AE$4,,-1),0)</f>
        <v>0</v>
      </c>
      <c r="AN75" s="45">
        <f t="shared" ca="1" si="21"/>
        <v>-110.53104164904904</v>
      </c>
      <c r="AO75">
        <f t="shared" ca="1" si="37"/>
        <v>0</v>
      </c>
      <c r="AP75">
        <f t="shared" ca="1" si="38"/>
        <v>3.5459097947039924</v>
      </c>
      <c r="AR75">
        <v>65</v>
      </c>
      <c r="AS75">
        <v>0</v>
      </c>
      <c r="AT75">
        <v>94007963.409210846</v>
      </c>
      <c r="AU75">
        <v>71107.748529048258</v>
      </c>
      <c r="AV75">
        <v>81508.321519915538</v>
      </c>
      <c r="AW75">
        <v>289962.78099431866</v>
      </c>
      <c r="AX75">
        <v>19502.670305323227</v>
      </c>
      <c r="AY75">
        <v>0</v>
      </c>
      <c r="AZ75">
        <v>-462081.52134860487</v>
      </c>
      <c r="BA75">
        <v>7278.0708368584201</v>
      </c>
      <c r="BC75">
        <f t="shared" si="22"/>
        <v>0</v>
      </c>
      <c r="BD75">
        <f t="shared" ca="1" si="23"/>
        <v>94027191.685355619</v>
      </c>
      <c r="BE75">
        <f t="shared" ca="1" si="24"/>
        <v>71161.293482237917</v>
      </c>
      <c r="BF75">
        <f t="shared" ca="1" si="25"/>
        <v>81526.390585035711</v>
      </c>
      <c r="BG75">
        <f t="shared" ca="1" si="26"/>
        <v>289997.71451108204</v>
      </c>
      <c r="BH75">
        <f t="shared" ca="1" si="27"/>
        <v>19506.653811899043</v>
      </c>
      <c r="BI75">
        <f t="shared" ca="1" si="28"/>
        <v>0</v>
      </c>
      <c r="BJ75">
        <f t="shared" ca="1" si="29"/>
        <v>-462192.05239025393</v>
      </c>
      <c r="BK75">
        <f t="shared" ca="1" si="30"/>
        <v>7281.6167466531242</v>
      </c>
    </row>
    <row r="76" spans="2:63" x14ac:dyDescent="0.35">
      <c r="B76">
        <f t="shared" si="31"/>
        <v>66</v>
      </c>
      <c r="C76">
        <f t="shared" ref="C76:C139" si="51">FLOOR((B76-1)/12,1)+1</f>
        <v>6</v>
      </c>
      <c r="D76">
        <f t="shared" si="40"/>
        <v>6</v>
      </c>
      <c r="E76">
        <f t="shared" ca="1" si="41"/>
        <v>82</v>
      </c>
      <c r="F76" cm="1">
        <f t="array" aca="1" ref="F76" ca="1">_xlfn.XLOOKUP(E76,Mortality!$I$9:$I$130,IF($E$4="Female",Mortality!$J$9:$J$130,Mortality!$K$9:$K$130),,-1)</f>
        <v>4.1948253333333303E-2</v>
      </c>
      <c r="G76" cm="1">
        <f t="array" aca="1" ref="G76" ca="1">_xlfn.XLOOKUP(E76,Mortality!$N$9:$N$130,IF($E$4="Female",Mortality!$O$9:$O$130,Mortality!$P$9:$P$130),,-1)</f>
        <v>1.2999999999999999E-2</v>
      </c>
      <c r="H76">
        <f t="shared" ref="H76:H139" ca="1" si="52">1-(1-F76*(1-G76)^(2026-2012-1+B76/12))^(1/12)</f>
        <v>2.7864084182531723E-3</v>
      </c>
      <c r="I76" cm="1">
        <f t="array" ref="I76">INDEX('Product features '!$C$12:$C$22,MIN(11,C76))</f>
        <v>0.05</v>
      </c>
      <c r="J76" s="3">
        <f ca="1">IF(C76=1,0,IF($C$4="Q",MAX('Product features '!$C$8,_xlfn.XLOOKUP(E76,'Non-systematic PWDs'!$D$17:$D$64,'Non-systematic PWDs'!$F$17:$F$64,0,-1)),'Product features '!$C$8))</f>
        <v>5.4054054054054057E-2</v>
      </c>
      <c r="K76">
        <f t="shared" ca="1" si="42"/>
        <v>0</v>
      </c>
      <c r="L76">
        <f ca="1">(1-K76)*(1-(1-J76*_xlfn.XLOOKUP(C76,'Non-systematic PWDs'!$D$9:$D$12,'Non-systematic PWDs'!$E$9:$E$12,,-1))^(1/12))</f>
        <v>1.8199081063191569E-3</v>
      </c>
      <c r="M76" cm="1">
        <f t="array" ref="M76">IF(C76=11,_xlfn.SWITCH(D76,1,0.4,2,0.3,3,0.2,0.1/9),1/12)</f>
        <v>8.3333333333333329E-2</v>
      </c>
      <c r="O76">
        <f t="shared" ca="1" si="39"/>
        <v>19120.831563916443</v>
      </c>
      <c r="P76">
        <f t="shared" ca="1" si="32"/>
        <v>29617.31971747128</v>
      </c>
      <c r="Q76">
        <f ca="1">_xlfn.XLOOKUP(C76,'Surrender predictive model'!$E$8:$E$29,'Surrender predictive model'!$P$8:$P$29,,-1)+'Surrender predictive model'!$B$15+'Surrender predictive model'!$B$14+'Surrender predictive model'!$B$38*K76</f>
        <v>-3.8050506861929221</v>
      </c>
      <c r="R76">
        <f ca="1">+'Surrender predictive model'!$B$15*(MAX(1,MIN(2,P75/O75))-1)+'Surrender predictive model'!$B$14*(MAX(0.5,MIN(1,P75/O75))-1)+'Surrender predictive model'!$B$38*K76*(MAX(0.5,MIN(1,P75/O75))-1)</f>
        <v>-0.63523613853748306</v>
      </c>
      <c r="S76" s="43">
        <f t="shared" ref="S76:S139" ca="1" si="53">1-(1-IF(O76&gt;0,EXP(SUM(Q76:R76)),0))^M76</f>
        <v>9.8806482088442671E-4</v>
      </c>
      <c r="T76">
        <f t="shared" ca="1" si="43"/>
        <v>0</v>
      </c>
      <c r="U76">
        <f t="shared" ca="1" si="33"/>
        <v>0</v>
      </c>
      <c r="V76">
        <f t="shared" ca="1" si="44"/>
        <v>0</v>
      </c>
      <c r="W76" s="41">
        <f t="shared" ca="1" si="45"/>
        <v>5.555555555555558E-2</v>
      </c>
      <c r="X76">
        <f t="shared" ref="X76:X139" ca="1" si="54">IFERROR((1-H76)*(1-S76)*(1-L76)*(1-T76*P76/O76),0)</f>
        <v>0.99441523599063908</v>
      </c>
      <c r="Y76">
        <f t="shared" ref="Y76:Y139" ca="1" si="55">(1-H76)*(1-S76)*(1-L76)</f>
        <v>0.99441523599063908</v>
      </c>
      <c r="Z76">
        <f t="shared" ca="1" si="46"/>
        <v>0.99622827991299712</v>
      </c>
      <c r="AA76">
        <f t="shared" ca="1" si="34"/>
        <v>3.3111514365878163E-2</v>
      </c>
      <c r="AB76">
        <f t="shared" ref="AB76:AB139" ca="1" si="56">MAX(0, (O76-V76)*(1+U76))</f>
        <v>19120.831563916443</v>
      </c>
      <c r="AC76">
        <f t="shared" ref="AC76:AC139" ca="1" si="57">$AB76*(1-$X76)*H76/($H76+$S76+$L76+IFERROR($T76*$P76/$O76,0))</f>
        <v>53.186854722607379</v>
      </c>
      <c r="AD76">
        <f t="shared" ref="AD76:AD139" ca="1" si="58">$AB76*(1-$X76)*S76/($H76+$S76+$L76+IFERROR($T76*$P76/$O76,0))*(J76+(1-J76)*(1-I76))</f>
        <v>17.968108819763533</v>
      </c>
      <c r="AE76">
        <f t="shared" ref="AE76:AE139" ca="1" si="59">$AB76*(1-$X76)*L76/($H76+$S76+$L76+IFERROR($T76*$P76/$O76,0))+V76</f>
        <v>34.738334633647995</v>
      </c>
      <c r="AF76">
        <f t="shared" ref="AF76:AF139" ca="1" si="60">$AB76*(1-$X76)*IFERROR($T76*$P76/$O76,0)/($H76+$S76+$L76+IFERROR($T76*$P76/$O76,0))</f>
        <v>0</v>
      </c>
      <c r="AG76">
        <f t="shared" ref="AG76:AG139" ca="1" si="61">$AB76*(1-$X76)*S76/($H76+$S76+$L76+IFERROR($T76*$P76/$O76,0))*(1-J76)*I76</f>
        <v>0.89203377119393434</v>
      </c>
      <c r="AH76">
        <f t="shared" ca="1" si="47"/>
        <v>0</v>
      </c>
      <c r="AI76">
        <f t="shared" ca="1" si="36"/>
        <v>19014.046231969267</v>
      </c>
      <c r="AJ76">
        <f t="shared" ref="AJ76:AJ139" ca="1" si="62">0.0025/12*AI76</f>
        <v>3.9612596316602642</v>
      </c>
      <c r="AK76">
        <f t="shared" ca="1" si="48"/>
        <v>0</v>
      </c>
      <c r="AL76">
        <f t="shared" ca="1" si="49"/>
        <v>0</v>
      </c>
      <c r="AM76">
        <f t="shared" si="50"/>
        <v>0</v>
      </c>
      <c r="AN76" s="45">
        <f t="shared" ref="AN76:AN139" ca="1" si="63">N76-SUM(AC76:AE76,AJ76:AK76,-AL76,AM76)</f>
        <v>-109.85455780767917</v>
      </c>
      <c r="AO76">
        <f t="shared" ca="1" si="37"/>
        <v>0</v>
      </c>
      <c r="AP76">
        <f t="shared" ca="1" si="38"/>
        <v>3.5654382774336235</v>
      </c>
      <c r="AR76">
        <v>66</v>
      </c>
      <c r="AS76">
        <v>0</v>
      </c>
      <c r="AT76">
        <v>93612817.465551257</v>
      </c>
      <c r="AU76">
        <v>70664.714893073964</v>
      </c>
      <c r="AV76">
        <v>81238.686960495499</v>
      </c>
      <c r="AW76">
        <v>289374.25805226236</v>
      </c>
      <c r="AX76">
        <v>19420.595296820302</v>
      </c>
      <c r="AY76">
        <v>0</v>
      </c>
      <c r="AZ76">
        <v>-460698.25520265213</v>
      </c>
      <c r="BA76">
        <v>7328.9129896207523</v>
      </c>
      <c r="BC76">
        <f t="shared" ref="BC76:BC139" si="64">AS76+N76</f>
        <v>0</v>
      </c>
      <c r="BD76">
        <f t="shared" ref="BD76:BD139" ca="1" si="65">AT76+O76</f>
        <v>93631938.297115177</v>
      </c>
      <c r="BE76">
        <f t="shared" ref="BE76:BE139" ca="1" si="66">AU76+AC76</f>
        <v>70717.901747796568</v>
      </c>
      <c r="BF76">
        <f t="shared" ref="BF76:BF139" ca="1" si="67">AV76+AD76</f>
        <v>81256.655069315268</v>
      </c>
      <c r="BG76">
        <f t="shared" ref="BG76:BG139" ca="1" si="68">AW76+AE76</f>
        <v>289408.996386896</v>
      </c>
      <c r="BH76">
        <f t="shared" ref="BH76:BH139" ca="1" si="69">AX76+AJ76</f>
        <v>19424.556556451964</v>
      </c>
      <c r="BI76">
        <f t="shared" ref="BI76:BI139" ca="1" si="70">AY76+AK76-AL76+AM76</f>
        <v>0</v>
      </c>
      <c r="BJ76">
        <f t="shared" ref="BJ76:BJ139" ca="1" si="71">AZ76+AN76</f>
        <v>-460808.1097604598</v>
      </c>
      <c r="BK76">
        <f t="shared" ref="BK76:BK139" ca="1" si="72">BA76+AP76</f>
        <v>7332.4784278981861</v>
      </c>
    </row>
    <row r="77" spans="2:63" x14ac:dyDescent="0.35">
      <c r="B77">
        <f t="shared" ref="B77:B140" si="73">B76+1</f>
        <v>67</v>
      </c>
      <c r="C77">
        <f t="shared" si="51"/>
        <v>6</v>
      </c>
      <c r="D77">
        <f t="shared" si="40"/>
        <v>7</v>
      </c>
      <c r="E77">
        <f t="shared" ca="1" si="41"/>
        <v>82</v>
      </c>
      <c r="F77" cm="1">
        <f t="array" aca="1" ref="F77" ca="1">_xlfn.XLOOKUP(E77,Mortality!$I$9:$I$130,IF($E$4="Female",Mortality!$J$9:$J$130,Mortality!$K$9:$K$130),,-1)</f>
        <v>4.1948253333333303E-2</v>
      </c>
      <c r="G77" cm="1">
        <f t="array" aca="1" ref="G77" ca="1">_xlfn.XLOOKUP(E77,Mortality!$N$9:$N$130,IF($E$4="Female",Mortality!$O$9:$O$130,Mortality!$P$9:$P$130),,-1)</f>
        <v>1.2999999999999999E-2</v>
      </c>
      <c r="H77">
        <f t="shared" ca="1" si="52"/>
        <v>2.7833246185567928E-3</v>
      </c>
      <c r="I77" cm="1">
        <f t="array" ref="I77">INDEX('Product features '!$C$12:$C$22,MIN(11,C77))</f>
        <v>0.05</v>
      </c>
      <c r="J77" s="3">
        <f ca="1">IF(C77=1,0,IF($C$4="Q",MAX('Product features '!$C$8,_xlfn.XLOOKUP(E77,'Non-systematic PWDs'!$D$17:$D$64,'Non-systematic PWDs'!$F$17:$F$64,0,-1)),'Product features '!$C$8))</f>
        <v>5.4054054054054057E-2</v>
      </c>
      <c r="K77">
        <f t="shared" ca="1" si="42"/>
        <v>0</v>
      </c>
      <c r="L77">
        <f ca="1">(1-K77)*(1-(1-J77*_xlfn.XLOOKUP(C77,'Non-systematic PWDs'!$D$9:$D$12,'Non-systematic PWDs'!$E$9:$E$12,,-1))^(1/12))</f>
        <v>1.8199081063191569E-3</v>
      </c>
      <c r="M77" cm="1">
        <f t="array" ref="M77">IF(C77=11,_xlfn.SWITCH(D77,1,0.4,2,0.3,3,0.2,0.1/9),1/12)</f>
        <v>8.3333333333333329E-2</v>
      </c>
      <c r="O77">
        <f t="shared" ref="O77:O140" ca="1" si="74">MAX(MAX(0, O76-V76)*(1+U76)*IFERROR((1-T76*P76/O76),0)*(1-H76)*(1-S76)*(1-L76))</f>
        <v>19014.046231969227</v>
      </c>
      <c r="P77">
        <f t="shared" ref="P77:P140" ca="1" si="75">P76*Y76*(1+IF(AND(D76=12,K76=0),1,0)*W76)</f>
        <v>29451.91397625941</v>
      </c>
      <c r="Q77">
        <f ca="1">_xlfn.XLOOKUP(C77,'Surrender predictive model'!$E$8:$E$29,'Surrender predictive model'!$P$8:$P$29,,-1)+'Surrender predictive model'!$B$15+'Surrender predictive model'!$B$14+'Surrender predictive model'!$B$38*K77</f>
        <v>-3.8050506861929221</v>
      </c>
      <c r="R77">
        <f ca="1">+'Surrender predictive model'!$B$15*(MAX(1,MIN(2,P76/O76))-1)+'Surrender predictive model'!$B$14*(MAX(0.5,MIN(1,P76/O76))-1)+'Surrender predictive model'!$B$38*K77*(MAX(0.5,MIN(1,P76/O76))-1)</f>
        <v>-0.63523613853748329</v>
      </c>
      <c r="S77" s="43">
        <f t="shared" ca="1" si="53"/>
        <v>9.8806482088442671E-4</v>
      </c>
      <c r="T77">
        <f t="shared" ca="1" si="43"/>
        <v>0</v>
      </c>
      <c r="U77">
        <f t="shared" ref="U77:U140" ca="1" si="76">IF($K$4="Fixed",(1+$Z$3*IF(C77&gt;10,0.5,1))^(1/12)-1,IF(D76=12,$Z$4*IF(C76&gt;10,0.5,1),0))</f>
        <v>0</v>
      </c>
      <c r="V77">
        <f t="shared" ca="1" si="44"/>
        <v>0</v>
      </c>
      <c r="W77" s="41">
        <f t="shared" ca="1" si="45"/>
        <v>5.555555555555558E-2</v>
      </c>
      <c r="X77">
        <f t="shared" ca="1" si="54"/>
        <v>0.99441831113665469</v>
      </c>
      <c r="Y77">
        <f t="shared" ca="1" si="55"/>
        <v>0.99441831113665469</v>
      </c>
      <c r="Z77">
        <f t="shared" ca="1" si="46"/>
        <v>0.99623136066569951</v>
      </c>
      <c r="AA77">
        <f t="shared" ref="AA77:AA140" ca="1" si="77">AA76*Z76</f>
        <v>3.2986627002033295E-2</v>
      </c>
      <c r="AB77">
        <f t="shared" ca="1" si="56"/>
        <v>19014.046231969227</v>
      </c>
      <c r="AC77">
        <f t="shared" ca="1" si="57"/>
        <v>52.83131571116877</v>
      </c>
      <c r="AD77">
        <f t="shared" ca="1" si="58"/>
        <v>17.867771903499232</v>
      </c>
      <c r="AE77">
        <f t="shared" ca="1" si="59"/>
        <v>34.544349979600057</v>
      </c>
      <c r="AF77">
        <f t="shared" ca="1" si="60"/>
        <v>0</v>
      </c>
      <c r="AG77">
        <f t="shared" ca="1" si="61"/>
        <v>0.88705250584747974</v>
      </c>
      <c r="AH77">
        <f t="shared" ca="1" si="47"/>
        <v>0</v>
      </c>
      <c r="AI77">
        <f t="shared" ref="AI77:AI140" ca="1" si="78">MAX(0, AI76+AH77-SUM(AC77:AG77))</f>
        <v>18907.91574186915</v>
      </c>
      <c r="AJ77">
        <f t="shared" ca="1" si="62"/>
        <v>3.9391491128894067</v>
      </c>
      <c r="AK77">
        <f t="shared" ca="1" si="48"/>
        <v>0</v>
      </c>
      <c r="AL77">
        <f t="shared" ca="1" si="49"/>
        <v>0</v>
      </c>
      <c r="AM77">
        <f t="shared" si="50"/>
        <v>0</v>
      </c>
      <c r="AN77" s="45">
        <f t="shared" ca="1" si="63"/>
        <v>-109.18258670715747</v>
      </c>
      <c r="AO77">
        <f t="shared" ref="AO77:AO140" ca="1" si="79">IF($K$4="Fixed",0,O77*IF(D76=12,$Z$4-$X$4*(1+$AA$4),0)*IF(C76&gt;10,0.5,1))</f>
        <v>0</v>
      </c>
      <c r="AP77">
        <f t="shared" ref="AP77:AP140" ca="1" si="80">IF($K$4="Fixed",0,O77*(1-X77)*$X$4*IF(C76&gt;10, 0.5, 1)*(1+$Y$4-$AA$4)^(D76/12)+AO77)</f>
        <v>3.5850865417651492</v>
      </c>
      <c r="AR77">
        <v>67</v>
      </c>
      <c r="AS77">
        <v>0</v>
      </c>
      <c r="AT77">
        <v>93218857.4247372</v>
      </c>
      <c r="AU77">
        <v>70223.940302884555</v>
      </c>
      <c r="AV77">
        <v>80971.95463873331</v>
      </c>
      <c r="AW77">
        <v>288788.17681781581</v>
      </c>
      <c r="AX77">
        <v>19338.765738353599</v>
      </c>
      <c r="AY77">
        <v>0</v>
      </c>
      <c r="AZ77">
        <v>-459322.83749778662</v>
      </c>
      <c r="BA77">
        <v>7380.1595692655428</v>
      </c>
      <c r="BC77">
        <f t="shared" si="64"/>
        <v>0</v>
      </c>
      <c r="BD77">
        <f t="shared" ca="1" si="65"/>
        <v>93237871.47096917</v>
      </c>
      <c r="BE77">
        <f t="shared" ca="1" si="66"/>
        <v>70276.771618595725</v>
      </c>
      <c r="BF77">
        <f t="shared" ca="1" si="67"/>
        <v>80989.822410636814</v>
      </c>
      <c r="BG77">
        <f t="shared" ca="1" si="68"/>
        <v>288822.72116779542</v>
      </c>
      <c r="BH77">
        <f t="shared" ca="1" si="69"/>
        <v>19342.704887466487</v>
      </c>
      <c r="BI77">
        <f t="shared" ca="1" si="70"/>
        <v>0</v>
      </c>
      <c r="BJ77">
        <f t="shared" ca="1" si="71"/>
        <v>-459432.02008449379</v>
      </c>
      <c r="BK77">
        <f t="shared" ca="1" si="72"/>
        <v>7383.7446558073079</v>
      </c>
    </row>
    <row r="78" spans="2:63" x14ac:dyDescent="0.35">
      <c r="B78">
        <f t="shared" si="73"/>
        <v>68</v>
      </c>
      <c r="C78">
        <f t="shared" si="51"/>
        <v>6</v>
      </c>
      <c r="D78">
        <f t="shared" si="40"/>
        <v>8</v>
      </c>
      <c r="E78">
        <f t="shared" ca="1" si="41"/>
        <v>82</v>
      </c>
      <c r="F78" cm="1">
        <f t="array" aca="1" ref="F78" ca="1">_xlfn.XLOOKUP(E78,Mortality!$I$9:$I$130,IF($E$4="Female",Mortality!$J$9:$J$130,Mortality!$K$9:$K$130),,-1)</f>
        <v>4.1948253333333303E-2</v>
      </c>
      <c r="G78" cm="1">
        <f t="array" aca="1" ref="G78" ca="1">_xlfn.XLOOKUP(E78,Mortality!$N$9:$N$130,IF($E$4="Female",Mortality!$O$9:$O$130,Mortality!$P$9:$P$130),,-1)</f>
        <v>1.2999999999999999E-2</v>
      </c>
      <c r="H78">
        <f t="shared" ca="1" si="52"/>
        <v>2.7802442844409025E-3</v>
      </c>
      <c r="I78" cm="1">
        <f t="array" ref="I78">INDEX('Product features '!$C$12:$C$22,MIN(11,C78))</f>
        <v>0.05</v>
      </c>
      <c r="J78" s="3">
        <f ca="1">IF(C78=1,0,IF($C$4="Q",MAX('Product features '!$C$8,_xlfn.XLOOKUP(E78,'Non-systematic PWDs'!$D$17:$D$64,'Non-systematic PWDs'!$F$17:$F$64,0,-1)),'Product features '!$C$8))</f>
        <v>5.4054054054054057E-2</v>
      </c>
      <c r="K78">
        <f t="shared" ca="1" si="42"/>
        <v>0</v>
      </c>
      <c r="L78">
        <f ca="1">(1-K78)*(1-(1-J78*_xlfn.XLOOKUP(C78,'Non-systematic PWDs'!$D$9:$D$12,'Non-systematic PWDs'!$E$9:$E$12,,-1))^(1/12))</f>
        <v>1.8199081063191569E-3</v>
      </c>
      <c r="M78" cm="1">
        <f t="array" ref="M78">IF(C78=11,_xlfn.SWITCH(D78,1,0.4,2,0.3,3,0.2,0.1/9),1/12)</f>
        <v>8.3333333333333329E-2</v>
      </c>
      <c r="O78">
        <f t="shared" ca="1" si="74"/>
        <v>18907.915741869107</v>
      </c>
      <c r="P78">
        <f t="shared" ca="1" si="75"/>
        <v>29287.522556013919</v>
      </c>
      <c r="Q78">
        <f ca="1">_xlfn.XLOOKUP(C78,'Surrender predictive model'!$E$8:$E$29,'Surrender predictive model'!$P$8:$P$29,,-1)+'Surrender predictive model'!$B$15+'Surrender predictive model'!$B$14+'Surrender predictive model'!$B$38*K78</f>
        <v>-3.8050506861929221</v>
      </c>
      <c r="R78">
        <f ca="1">+'Surrender predictive model'!$B$15*(MAX(1,MIN(2,P77/O77))-1)+'Surrender predictive model'!$B$14*(MAX(0.5,MIN(1,P77/O77))-1)+'Surrender predictive model'!$B$38*K78*(MAX(0.5,MIN(1,P77/O77))-1)</f>
        <v>-0.63523613853748362</v>
      </c>
      <c r="S78" s="43">
        <f t="shared" ca="1" si="53"/>
        <v>9.8806482088442671E-4</v>
      </c>
      <c r="T78">
        <f t="shared" ca="1" si="43"/>
        <v>0</v>
      </c>
      <c r="U78">
        <f t="shared" ca="1" si="76"/>
        <v>0</v>
      </c>
      <c r="V78">
        <f t="shared" ca="1" si="44"/>
        <v>0</v>
      </c>
      <c r="W78" s="41">
        <f t="shared" ca="1" si="45"/>
        <v>5.555555555555558E-2</v>
      </c>
      <c r="X78">
        <f t="shared" ca="1" si="54"/>
        <v>0.99442138282681469</v>
      </c>
      <c r="Y78">
        <f t="shared" ca="1" si="55"/>
        <v>0.99442138282681469</v>
      </c>
      <c r="Z78">
        <f t="shared" ca="1" si="46"/>
        <v>0.99623443795624556</v>
      </c>
      <c r="AA78">
        <f t="shared" ca="1" si="77"/>
        <v>3.2862312302007535E-2</v>
      </c>
      <c r="AB78">
        <f t="shared" ca="1" si="56"/>
        <v>18907.915741869107</v>
      </c>
      <c r="AC78">
        <f t="shared" ca="1" si="57"/>
        <v>52.478316654368832</v>
      </c>
      <c r="AD78">
        <f t="shared" ca="1" si="58"/>
        <v>17.768050231108976</v>
      </c>
      <c r="AE78">
        <f t="shared" ca="1" si="59"/>
        <v>34.351554796730859</v>
      </c>
      <c r="AF78">
        <f t="shared" ca="1" si="60"/>
        <v>0</v>
      </c>
      <c r="AG78">
        <f t="shared" ca="1" si="61"/>
        <v>0.8821017845231407</v>
      </c>
      <c r="AH78">
        <f t="shared" ca="1" si="47"/>
        <v>0</v>
      </c>
      <c r="AI78">
        <f t="shared" ca="1" si="78"/>
        <v>18802.435718402419</v>
      </c>
      <c r="AJ78">
        <f t="shared" ca="1" si="62"/>
        <v>3.9171741080005043</v>
      </c>
      <c r="AK78">
        <f t="shared" ca="1" si="48"/>
        <v>0</v>
      </c>
      <c r="AL78">
        <f t="shared" ca="1" si="49"/>
        <v>0</v>
      </c>
      <c r="AM78">
        <f t="shared" si="50"/>
        <v>0</v>
      </c>
      <c r="AN78" s="45">
        <f t="shared" ca="1" si="63"/>
        <v>-108.51509579020917</v>
      </c>
      <c r="AO78">
        <f t="shared" ca="1" si="79"/>
        <v>0</v>
      </c>
      <c r="AP78">
        <f t="shared" ca="1" si="80"/>
        <v>3.60485536955182</v>
      </c>
      <c r="AR78">
        <v>68</v>
      </c>
      <c r="AS78">
        <v>0</v>
      </c>
      <c r="AT78">
        <v>92826075.544097006</v>
      </c>
      <c r="AU78">
        <v>69785.408819274453</v>
      </c>
      <c r="AV78">
        <v>80709.962951199414</v>
      </c>
      <c r="AW78">
        <v>288204.51879577653</v>
      </c>
      <c r="AX78">
        <v>19257.179621688214</v>
      </c>
      <c r="AY78">
        <v>0</v>
      </c>
      <c r="AZ78">
        <v>-457957.07018793863</v>
      </c>
      <c r="BA78">
        <v>7431.870229643132</v>
      </c>
      <c r="BC78">
        <f t="shared" si="64"/>
        <v>0</v>
      </c>
      <c r="BD78">
        <f t="shared" ca="1" si="65"/>
        <v>92844983.459838882</v>
      </c>
      <c r="BE78">
        <f t="shared" ca="1" si="66"/>
        <v>69837.887135928817</v>
      </c>
      <c r="BF78">
        <f t="shared" ca="1" si="67"/>
        <v>80727.731001430526</v>
      </c>
      <c r="BG78">
        <f t="shared" ca="1" si="68"/>
        <v>288238.87035057327</v>
      </c>
      <c r="BH78">
        <f t="shared" ca="1" si="69"/>
        <v>19261.096795796213</v>
      </c>
      <c r="BI78">
        <f t="shared" ca="1" si="70"/>
        <v>0</v>
      </c>
      <c r="BJ78">
        <f t="shared" ca="1" si="71"/>
        <v>-458065.58528372884</v>
      </c>
      <c r="BK78">
        <f t="shared" ca="1" si="72"/>
        <v>7435.4750850126838</v>
      </c>
    </row>
    <row r="79" spans="2:63" x14ac:dyDescent="0.35">
      <c r="B79">
        <f t="shared" si="73"/>
        <v>69</v>
      </c>
      <c r="C79">
        <f t="shared" si="51"/>
        <v>6</v>
      </c>
      <c r="D79">
        <f t="shared" si="40"/>
        <v>9</v>
      </c>
      <c r="E79">
        <f t="shared" ca="1" si="41"/>
        <v>82</v>
      </c>
      <c r="F79" cm="1">
        <f t="array" aca="1" ref="F79" ca="1">_xlfn.XLOOKUP(E79,Mortality!$I$9:$I$130,IF($E$4="Female",Mortality!$J$9:$J$130,Mortality!$K$9:$K$130),,-1)</f>
        <v>4.1948253333333303E-2</v>
      </c>
      <c r="G79" cm="1">
        <f t="array" aca="1" ref="G79" ca="1">_xlfn.XLOOKUP(E79,Mortality!$N$9:$N$130,IF($E$4="Female",Mortality!$O$9:$O$130,Mortality!$P$9:$P$130),,-1)</f>
        <v>1.2999999999999999E-2</v>
      </c>
      <c r="H79">
        <f t="shared" ca="1" si="52"/>
        <v>2.7771674118929335E-3</v>
      </c>
      <c r="I79" cm="1">
        <f t="array" ref="I79">INDEX('Product features '!$C$12:$C$22,MIN(11,C79))</f>
        <v>0.05</v>
      </c>
      <c r="J79" s="3">
        <f ca="1">IF(C79=1,0,IF($C$4="Q",MAX('Product features '!$C$8,_xlfn.XLOOKUP(E79,'Non-systematic PWDs'!$D$17:$D$64,'Non-systematic PWDs'!$F$17:$F$64,0,-1)),'Product features '!$C$8))</f>
        <v>5.4054054054054057E-2</v>
      </c>
      <c r="K79">
        <f t="shared" ca="1" si="42"/>
        <v>0</v>
      </c>
      <c r="L79">
        <f ca="1">(1-K79)*(1-(1-J79*_xlfn.XLOOKUP(C79,'Non-systematic PWDs'!$D$9:$D$12,'Non-systematic PWDs'!$E$9:$E$12,,-1))^(1/12))</f>
        <v>1.8199081063191569E-3</v>
      </c>
      <c r="M79" cm="1">
        <f t="array" ref="M79">IF(C79=11,_xlfn.SWITCH(D79,1,0.4,2,0.3,3,0.2,0.1/9),1/12)</f>
        <v>8.3333333333333329E-2</v>
      </c>
      <c r="O79">
        <f t="shared" ca="1" si="74"/>
        <v>18802.435718402376</v>
      </c>
      <c r="P79">
        <f t="shared" ca="1" si="75"/>
        <v>29124.138679722888</v>
      </c>
      <c r="Q79">
        <f ca="1">_xlfn.XLOOKUP(C79,'Surrender predictive model'!$E$8:$E$29,'Surrender predictive model'!$P$8:$P$29,,-1)+'Surrender predictive model'!$B$15+'Surrender predictive model'!$B$14+'Surrender predictive model'!$B$38*K79</f>
        <v>-3.8050506861929221</v>
      </c>
      <c r="R79">
        <f ca="1">+'Surrender predictive model'!$B$15*(MAX(1,MIN(2,P78/O78))-1)+'Surrender predictive model'!$B$14*(MAX(0.5,MIN(1,P78/O78))-1)+'Surrender predictive model'!$B$38*K79*(MAX(0.5,MIN(1,P78/O78))-1)</f>
        <v>-0.63523613853748406</v>
      </c>
      <c r="S79" s="43">
        <f t="shared" ca="1" si="53"/>
        <v>9.8806482088442671E-4</v>
      </c>
      <c r="T79">
        <f t="shared" ca="1" si="43"/>
        <v>0</v>
      </c>
      <c r="U79">
        <f t="shared" ca="1" si="76"/>
        <v>0</v>
      </c>
      <c r="V79">
        <f t="shared" ca="1" si="44"/>
        <v>0</v>
      </c>
      <c r="W79" s="41">
        <f t="shared" ca="1" si="45"/>
        <v>5.555555555555558E-2</v>
      </c>
      <c r="X79">
        <f t="shared" ca="1" si="54"/>
        <v>0.99442445106512067</v>
      </c>
      <c r="Y79">
        <f t="shared" ca="1" si="55"/>
        <v>0.99442445106512067</v>
      </c>
      <c r="Z79">
        <f t="shared" ca="1" si="46"/>
        <v>0.99623751178864406</v>
      </c>
      <c r="AA79">
        <f t="shared" ca="1" si="77"/>
        <v>3.2738567226133088E-2</v>
      </c>
      <c r="AB79">
        <f t="shared" ca="1" si="56"/>
        <v>18802.435718402376</v>
      </c>
      <c r="AC79">
        <f t="shared" ca="1" si="57"/>
        <v>52.127838209107246</v>
      </c>
      <c r="AD79">
        <f t="shared" ca="1" si="58"/>
        <v>17.668939692242265</v>
      </c>
      <c r="AE79">
        <f t="shared" ca="1" si="59"/>
        <v>34.159941138364886</v>
      </c>
      <c r="AF79">
        <f t="shared" ca="1" si="60"/>
        <v>0</v>
      </c>
      <c r="AG79">
        <f t="shared" ca="1" si="61"/>
        <v>0.87718140316096349</v>
      </c>
      <c r="AH79">
        <f t="shared" ca="1" si="47"/>
        <v>0</v>
      </c>
      <c r="AI79">
        <f t="shared" ca="1" si="78"/>
        <v>18697.601817959545</v>
      </c>
      <c r="AJ79">
        <f t="shared" ca="1" si="62"/>
        <v>3.8953337120749056</v>
      </c>
      <c r="AK79">
        <f t="shared" ca="1" si="48"/>
        <v>0</v>
      </c>
      <c r="AL79">
        <f t="shared" ca="1" si="49"/>
        <v>0</v>
      </c>
      <c r="AM79">
        <f t="shared" si="50"/>
        <v>0</v>
      </c>
      <c r="AN79" s="45">
        <f t="shared" ca="1" si="63"/>
        <v>-107.8520527517893</v>
      </c>
      <c r="AO79">
        <f t="shared" ca="1" si="79"/>
        <v>0</v>
      </c>
      <c r="AP79">
        <f t="shared" ca="1" si="80"/>
        <v>3.6247455479982076</v>
      </c>
      <c r="AR79">
        <v>69</v>
      </c>
      <c r="AS79">
        <v>0</v>
      </c>
      <c r="AT79">
        <v>92434462.184103623</v>
      </c>
      <c r="AU79">
        <v>69349.103835963149</v>
      </c>
      <c r="AV79">
        <v>80452.69550629516</v>
      </c>
      <c r="AW79">
        <v>287623.24609516794</v>
      </c>
      <c r="AX79">
        <v>19175.834953116915</v>
      </c>
      <c r="AY79">
        <v>0</v>
      </c>
      <c r="AZ79">
        <v>-456600.88039054308</v>
      </c>
      <c r="BA79">
        <v>7484.0458530140731</v>
      </c>
      <c r="BC79">
        <f t="shared" si="64"/>
        <v>0</v>
      </c>
      <c r="BD79">
        <f t="shared" ca="1" si="65"/>
        <v>92453264.619822025</v>
      </c>
      <c r="BE79">
        <f t="shared" ca="1" si="66"/>
        <v>69401.231674172261</v>
      </c>
      <c r="BF79">
        <f t="shared" ca="1" si="67"/>
        <v>80470.364445987405</v>
      </c>
      <c r="BG79">
        <f t="shared" ca="1" si="68"/>
        <v>287657.40603630629</v>
      </c>
      <c r="BH79">
        <f t="shared" ca="1" si="69"/>
        <v>19179.730286828992</v>
      </c>
      <c r="BI79">
        <f t="shared" ca="1" si="70"/>
        <v>0</v>
      </c>
      <c r="BJ79">
        <f t="shared" ca="1" si="71"/>
        <v>-456708.7324432949</v>
      </c>
      <c r="BK79">
        <f t="shared" ca="1" si="72"/>
        <v>7487.6705985620711</v>
      </c>
    </row>
    <row r="80" spans="2:63" x14ac:dyDescent="0.35">
      <c r="B80">
        <f t="shared" si="73"/>
        <v>70</v>
      </c>
      <c r="C80">
        <f t="shared" si="51"/>
        <v>6</v>
      </c>
      <c r="D80">
        <f t="shared" si="40"/>
        <v>10</v>
      </c>
      <c r="E80">
        <f t="shared" ca="1" si="41"/>
        <v>82</v>
      </c>
      <c r="F80" cm="1">
        <f t="array" aca="1" ref="F80" ca="1">_xlfn.XLOOKUP(E80,Mortality!$I$9:$I$130,IF($E$4="Female",Mortality!$J$9:$J$130,Mortality!$K$9:$K$130),,-1)</f>
        <v>4.1948253333333303E-2</v>
      </c>
      <c r="G80" cm="1">
        <f t="array" aca="1" ref="G80" ca="1">_xlfn.XLOOKUP(E80,Mortality!$N$9:$N$130,IF($E$4="Female",Mortality!$O$9:$O$130,Mortality!$P$9:$P$130),,-1)</f>
        <v>1.2999999999999999E-2</v>
      </c>
      <c r="H80">
        <f t="shared" ca="1" si="52"/>
        <v>2.7740939969053136E-3</v>
      </c>
      <c r="I80" cm="1">
        <f t="array" ref="I80">INDEX('Product features '!$C$12:$C$22,MIN(11,C80))</f>
        <v>0.05</v>
      </c>
      <c r="J80" s="3">
        <f ca="1">IF(C80=1,0,IF($C$4="Q",MAX('Product features '!$C$8,_xlfn.XLOOKUP(E80,'Non-systematic PWDs'!$D$17:$D$64,'Non-systematic PWDs'!$F$17:$F$64,0,-1)),'Product features '!$C$8))</f>
        <v>5.4054054054054057E-2</v>
      </c>
      <c r="K80">
        <f t="shared" ca="1" si="42"/>
        <v>0</v>
      </c>
      <c r="L80">
        <f ca="1">(1-K80)*(1-(1-J80*_xlfn.XLOOKUP(C80,'Non-systematic PWDs'!$D$9:$D$12,'Non-systematic PWDs'!$E$9:$E$12,,-1))^(1/12))</f>
        <v>1.8199081063191569E-3</v>
      </c>
      <c r="M80" cm="1">
        <f t="array" ref="M80">IF(C80=11,_xlfn.SWITCH(D80,1,0.4,2,0.3,3,0.2,0.1/9),1/12)</f>
        <v>8.3333333333333329E-2</v>
      </c>
      <c r="O80">
        <f t="shared" ca="1" si="74"/>
        <v>18697.601817959501</v>
      </c>
      <c r="P80">
        <f t="shared" ca="1" si="75"/>
        <v>28961.75561932788</v>
      </c>
      <c r="Q80">
        <f ca="1">_xlfn.XLOOKUP(C80,'Surrender predictive model'!$E$8:$E$29,'Surrender predictive model'!$P$8:$P$29,,-1)+'Surrender predictive model'!$B$15+'Surrender predictive model'!$B$14+'Surrender predictive model'!$B$38*K80</f>
        <v>-3.8050506861929221</v>
      </c>
      <c r="R80">
        <f ca="1">+'Surrender predictive model'!$B$15*(MAX(1,MIN(2,P79/O79))-1)+'Surrender predictive model'!$B$14*(MAX(0.5,MIN(1,P79/O79))-1)+'Surrender predictive model'!$B$38*K80*(MAX(0.5,MIN(1,P79/O79))-1)</f>
        <v>-0.63523613853748406</v>
      </c>
      <c r="S80" s="43">
        <f t="shared" ca="1" si="53"/>
        <v>9.8806482088442671E-4</v>
      </c>
      <c r="T80">
        <f t="shared" ca="1" si="43"/>
        <v>0</v>
      </c>
      <c r="U80">
        <f t="shared" ca="1" si="76"/>
        <v>0</v>
      </c>
      <c r="V80">
        <f t="shared" ca="1" si="44"/>
        <v>0</v>
      </c>
      <c r="W80" s="41">
        <f t="shared" ca="1" si="45"/>
        <v>5.555555555555558E-2</v>
      </c>
      <c r="X80">
        <f t="shared" ca="1" si="54"/>
        <v>0.99442751585556888</v>
      </c>
      <c r="Y80">
        <f t="shared" ca="1" si="55"/>
        <v>0.99442751585556888</v>
      </c>
      <c r="Z80">
        <f t="shared" ca="1" si="46"/>
        <v>0.99624058216689848</v>
      </c>
      <c r="AA80">
        <f t="shared" ca="1" si="77"/>
        <v>3.261538875288808E-2</v>
      </c>
      <c r="AB80">
        <f t="shared" ca="1" si="56"/>
        <v>18697.601817959501</v>
      </c>
      <c r="AC80">
        <f t="shared" ca="1" si="57"/>
        <v>51.779861188824157</v>
      </c>
      <c r="AD80">
        <f t="shared" ca="1" si="58"/>
        <v>17.570436206238909</v>
      </c>
      <c r="AE80">
        <f t="shared" ca="1" si="59"/>
        <v>33.969501115227793</v>
      </c>
      <c r="AF80">
        <f t="shared" ca="1" si="60"/>
        <v>0</v>
      </c>
      <c r="AG80">
        <f t="shared" ca="1" si="61"/>
        <v>0.87229115917498135</v>
      </c>
      <c r="AH80">
        <f t="shared" ca="1" si="47"/>
        <v>0</v>
      </c>
      <c r="AI80">
        <f t="shared" ca="1" si="78"/>
        <v>18593.40972829008</v>
      </c>
      <c r="AJ80">
        <f t="shared" ca="1" si="62"/>
        <v>3.8736270267271005</v>
      </c>
      <c r="AK80">
        <f t="shared" ca="1" si="48"/>
        <v>0</v>
      </c>
      <c r="AL80">
        <f t="shared" ca="1" si="49"/>
        <v>0</v>
      </c>
      <c r="AM80">
        <f t="shared" si="50"/>
        <v>0</v>
      </c>
      <c r="AN80" s="45">
        <f t="shared" ca="1" si="63"/>
        <v>-107.19342553701797</v>
      </c>
      <c r="AO80">
        <f t="shared" ca="1" si="79"/>
        <v>0</v>
      </c>
      <c r="AP80">
        <f t="shared" ca="1" si="80"/>
        <v>3.644757869698918</v>
      </c>
      <c r="AR80">
        <v>70</v>
      </c>
      <c r="AS80">
        <v>0</v>
      </c>
      <c r="AT80">
        <v>92044007.774961054</v>
      </c>
      <c r="AU80">
        <v>68915.009719626731</v>
      </c>
      <c r="AV80">
        <v>80200.588212538816</v>
      </c>
      <c r="AW80">
        <v>287044.31937140465</v>
      </c>
      <c r="AX80">
        <v>19094.729654552721</v>
      </c>
      <c r="AY80">
        <v>0</v>
      </c>
      <c r="AZ80">
        <v>-455254.64695812273</v>
      </c>
      <c r="BA80">
        <v>7536.7258507944553</v>
      </c>
      <c r="BC80">
        <f t="shared" si="64"/>
        <v>0</v>
      </c>
      <c r="BD80">
        <f t="shared" ca="1" si="65"/>
        <v>92062705.37677902</v>
      </c>
      <c r="BE80">
        <f t="shared" ca="1" si="66"/>
        <v>68966.789580815559</v>
      </c>
      <c r="BF80">
        <f t="shared" ca="1" si="67"/>
        <v>80218.158648745055</v>
      </c>
      <c r="BG80">
        <f t="shared" ca="1" si="68"/>
        <v>287078.28887251986</v>
      </c>
      <c r="BH80">
        <f t="shared" ca="1" si="69"/>
        <v>19098.603281579446</v>
      </c>
      <c r="BI80">
        <f t="shared" ca="1" si="70"/>
        <v>0</v>
      </c>
      <c r="BJ80">
        <f t="shared" ca="1" si="71"/>
        <v>-455361.84038365976</v>
      </c>
      <c r="BK80">
        <f t="shared" ca="1" si="72"/>
        <v>7540.3706086641541</v>
      </c>
    </row>
    <row r="81" spans="2:63" x14ac:dyDescent="0.35">
      <c r="B81">
        <f t="shared" si="73"/>
        <v>71</v>
      </c>
      <c r="C81">
        <f t="shared" si="51"/>
        <v>6</v>
      </c>
      <c r="D81">
        <f t="shared" si="40"/>
        <v>11</v>
      </c>
      <c r="E81">
        <f t="shared" ca="1" si="41"/>
        <v>82</v>
      </c>
      <c r="F81" cm="1">
        <f t="array" aca="1" ref="F81" ca="1">_xlfn.XLOOKUP(E81,Mortality!$I$9:$I$130,IF($E$4="Female",Mortality!$J$9:$J$130,Mortality!$K$9:$K$130),,-1)</f>
        <v>4.1948253333333303E-2</v>
      </c>
      <c r="G81" cm="1">
        <f t="array" aca="1" ref="G81" ca="1">_xlfn.XLOOKUP(E81,Mortality!$N$9:$N$130,IF($E$4="Female",Mortality!$O$9:$O$130,Mortality!$P$9:$P$130),,-1)</f>
        <v>1.2999999999999999E-2</v>
      </c>
      <c r="H81">
        <f t="shared" ca="1" si="52"/>
        <v>2.7710240354753557E-3</v>
      </c>
      <c r="I81" cm="1">
        <f t="array" ref="I81">INDEX('Product features '!$C$12:$C$22,MIN(11,C81))</f>
        <v>0.05</v>
      </c>
      <c r="J81" s="3">
        <f ca="1">IF(C81=1,0,IF($C$4="Q",MAX('Product features '!$C$8,_xlfn.XLOOKUP(E81,'Non-systematic PWDs'!$D$17:$D$64,'Non-systematic PWDs'!$F$17:$F$64,0,-1)),'Product features '!$C$8))</f>
        <v>5.4054054054054057E-2</v>
      </c>
      <c r="K81">
        <f t="shared" ca="1" si="42"/>
        <v>0</v>
      </c>
      <c r="L81">
        <f ca="1">(1-K81)*(1-(1-J81*_xlfn.XLOOKUP(C81,'Non-systematic PWDs'!$D$9:$D$12,'Non-systematic PWDs'!$E$9:$E$12,,-1))^(1/12))</f>
        <v>1.8199081063191569E-3</v>
      </c>
      <c r="M81" cm="1">
        <f t="array" ref="M81">IF(C81=11,_xlfn.SWITCH(D81,1,0.4,2,0.3,3,0.2,0.1/9),1/12)</f>
        <v>8.3333333333333329E-2</v>
      </c>
      <c r="O81">
        <f t="shared" ca="1" si="74"/>
        <v>18593.409728290033</v>
      </c>
      <c r="P81">
        <f t="shared" ca="1" si="75"/>
        <v>28800.366695344284</v>
      </c>
      <c r="Q81">
        <f ca="1">_xlfn.XLOOKUP(C81,'Surrender predictive model'!$E$8:$E$29,'Surrender predictive model'!$P$8:$P$29,,-1)+'Surrender predictive model'!$B$15+'Surrender predictive model'!$B$14+'Surrender predictive model'!$B$38*K81</f>
        <v>-3.8050506861929221</v>
      </c>
      <c r="R81">
        <f ca="1">+'Surrender predictive model'!$B$15*(MAX(1,MIN(2,P80/O80))-1)+'Surrender predictive model'!$B$14*(MAX(0.5,MIN(1,P80/O80))-1)+'Surrender predictive model'!$B$38*K81*(MAX(0.5,MIN(1,P80/O80))-1)</f>
        <v>-0.63523613853748384</v>
      </c>
      <c r="S81" s="43">
        <f t="shared" ca="1" si="53"/>
        <v>9.8806482088442671E-4</v>
      </c>
      <c r="T81">
        <f t="shared" ca="1" si="43"/>
        <v>0</v>
      </c>
      <c r="U81">
        <f t="shared" ca="1" si="76"/>
        <v>0</v>
      </c>
      <c r="V81">
        <f t="shared" ca="1" si="44"/>
        <v>0</v>
      </c>
      <c r="W81" s="41">
        <f t="shared" ca="1" si="45"/>
        <v>5.555555555555558E-2</v>
      </c>
      <c r="X81">
        <f t="shared" ca="1" si="54"/>
        <v>0.99443057720215056</v>
      </c>
      <c r="Y81">
        <f t="shared" ca="1" si="55"/>
        <v>0.99443057720215056</v>
      </c>
      <c r="Z81">
        <f t="shared" ca="1" si="46"/>
        <v>0.99624364909500751</v>
      </c>
      <c r="AA81">
        <f t="shared" ca="1" si="77"/>
        <v>3.2492773878776936E-2</v>
      </c>
      <c r="AB81">
        <f t="shared" ca="1" si="56"/>
        <v>18593.409728290033</v>
      </c>
      <c r="AC81">
        <f t="shared" ca="1" si="57"/>
        <v>51.434366562154445</v>
      </c>
      <c r="AD81">
        <f t="shared" ca="1" si="58"/>
        <v>17.472535721898016</v>
      </c>
      <c r="AE81">
        <f t="shared" ca="1" si="59"/>
        <v>33.780226894999934</v>
      </c>
      <c r="AF81">
        <f t="shared" ca="1" si="60"/>
        <v>0</v>
      </c>
      <c r="AG81">
        <f t="shared" ca="1" si="61"/>
        <v>0.86743085144174548</v>
      </c>
      <c r="AH81">
        <f t="shared" ca="1" si="47"/>
        <v>0</v>
      </c>
      <c r="AI81">
        <f t="shared" ca="1" si="78"/>
        <v>18489.855168259586</v>
      </c>
      <c r="AJ81">
        <f t="shared" ca="1" si="62"/>
        <v>3.8520531600540808</v>
      </c>
      <c r="AK81">
        <f t="shared" ca="1" si="48"/>
        <v>0</v>
      </c>
      <c r="AL81">
        <f t="shared" ca="1" si="49"/>
        <v>0</v>
      </c>
      <c r="AM81">
        <f t="shared" si="50"/>
        <v>0</v>
      </c>
      <c r="AN81" s="45">
        <f t="shared" ca="1" si="63"/>
        <v>-106.53918233910647</v>
      </c>
      <c r="AO81">
        <f t="shared" ca="1" si="79"/>
        <v>0</v>
      </c>
      <c r="AP81">
        <f t="shared" ca="1" si="80"/>
        <v>3.6648931326766694</v>
      </c>
      <c r="AR81">
        <v>71</v>
      </c>
      <c r="AS81">
        <v>0</v>
      </c>
      <c r="AT81">
        <v>91654702.341852784</v>
      </c>
      <c r="AU81">
        <v>68483.111590815388</v>
      </c>
      <c r="AV81">
        <v>79950.704201465487</v>
      </c>
      <c r="AW81">
        <v>286467.6950871679</v>
      </c>
      <c r="AX81">
        <v>19013.862302188943</v>
      </c>
      <c r="AY81">
        <v>0</v>
      </c>
      <c r="AZ81">
        <v>-453915.37318163761</v>
      </c>
      <c r="BA81">
        <v>7589.8075045118148</v>
      </c>
      <c r="BC81">
        <f t="shared" si="64"/>
        <v>0</v>
      </c>
      <c r="BD81">
        <f t="shared" ca="1" si="65"/>
        <v>91673295.751581073</v>
      </c>
      <c r="BE81">
        <f t="shared" ca="1" si="66"/>
        <v>68534.545957377544</v>
      </c>
      <c r="BF81">
        <f t="shared" ca="1" si="67"/>
        <v>79968.176737187387</v>
      </c>
      <c r="BG81">
        <f t="shared" ca="1" si="68"/>
        <v>286501.4753140629</v>
      </c>
      <c r="BH81">
        <f t="shared" ca="1" si="69"/>
        <v>19017.714355348999</v>
      </c>
      <c r="BI81">
        <f t="shared" ca="1" si="70"/>
        <v>0</v>
      </c>
      <c r="BJ81">
        <f t="shared" ca="1" si="71"/>
        <v>-454021.91236397671</v>
      </c>
      <c r="BK81">
        <f t="shared" ca="1" si="72"/>
        <v>7593.4723976444911</v>
      </c>
    </row>
    <row r="82" spans="2:63" x14ac:dyDescent="0.35">
      <c r="B82">
        <f t="shared" si="73"/>
        <v>72</v>
      </c>
      <c r="C82">
        <f t="shared" si="51"/>
        <v>6</v>
      </c>
      <c r="D82">
        <f t="shared" si="40"/>
        <v>12</v>
      </c>
      <c r="E82">
        <f t="shared" ca="1" si="41"/>
        <v>82</v>
      </c>
      <c r="F82" cm="1">
        <f t="array" aca="1" ref="F82" ca="1">_xlfn.XLOOKUP(E82,Mortality!$I$9:$I$130,IF($E$4="Female",Mortality!$J$9:$J$130,Mortality!$K$9:$K$130),,-1)</f>
        <v>4.1948253333333303E-2</v>
      </c>
      <c r="G82" cm="1">
        <f t="array" aca="1" ref="G82" ca="1">_xlfn.XLOOKUP(E82,Mortality!$N$9:$N$130,IF($E$4="Female",Mortality!$O$9:$O$130,Mortality!$P$9:$P$130),,-1)</f>
        <v>1.2999999999999999E-2</v>
      </c>
      <c r="H82">
        <f t="shared" ca="1" si="52"/>
        <v>2.7679575236051468E-3</v>
      </c>
      <c r="I82" cm="1">
        <f t="array" ref="I82">INDEX('Product features '!$C$12:$C$22,MIN(11,C82))</f>
        <v>0.05</v>
      </c>
      <c r="J82" s="3">
        <f ca="1">IF(C82=1,0,IF($C$4="Q",MAX('Product features '!$C$8,_xlfn.XLOOKUP(E82,'Non-systematic PWDs'!$D$17:$D$64,'Non-systematic PWDs'!$F$17:$F$64,0,-1)),'Product features '!$C$8))</f>
        <v>5.4054054054054057E-2</v>
      </c>
      <c r="K82">
        <f t="shared" ca="1" si="42"/>
        <v>0</v>
      </c>
      <c r="L82">
        <f ca="1">(1-K82)*(1-(1-J82*_xlfn.XLOOKUP(C82,'Non-systematic PWDs'!$D$9:$D$12,'Non-systematic PWDs'!$E$9:$E$12,,-1))^(1/12))</f>
        <v>1.8199081063191569E-3</v>
      </c>
      <c r="M82" cm="1">
        <f t="array" ref="M82">IF(C82=11,_xlfn.SWITCH(D82,1,0.4,2,0.3,3,0.2,0.1/9),1/12)</f>
        <v>8.3333333333333329E-2</v>
      </c>
      <c r="O82">
        <f t="shared" ca="1" si="74"/>
        <v>18489.855168259539</v>
      </c>
      <c r="P82">
        <f t="shared" ca="1" si="75"/>
        <v>28639.965276484811</v>
      </c>
      <c r="Q82">
        <f ca="1">_xlfn.XLOOKUP(C82,'Surrender predictive model'!$E$8:$E$29,'Surrender predictive model'!$P$8:$P$29,,-1)+'Surrender predictive model'!$B$15+'Surrender predictive model'!$B$14+'Surrender predictive model'!$B$38*K82</f>
        <v>-3.8050506861929221</v>
      </c>
      <c r="R82">
        <f ca="1">+'Surrender predictive model'!$B$15*(MAX(1,MIN(2,P81/O81))-1)+'Surrender predictive model'!$B$14*(MAX(0.5,MIN(1,P81/O81))-1)+'Surrender predictive model'!$B$38*K82*(MAX(0.5,MIN(1,P81/O81))-1)</f>
        <v>-0.63523613853748406</v>
      </c>
      <c r="S82" s="43">
        <f t="shared" ca="1" si="53"/>
        <v>9.8806482088442671E-4</v>
      </c>
      <c r="T82">
        <f t="shared" ca="1" si="43"/>
        <v>5.0000000000000001E-3</v>
      </c>
      <c r="U82">
        <f t="shared" ca="1" si="76"/>
        <v>0</v>
      </c>
      <c r="V82">
        <f t="shared" ca="1" si="44"/>
        <v>0</v>
      </c>
      <c r="W82" s="41">
        <f t="shared" ca="1" si="45"/>
        <v>5.555555555555558E-2</v>
      </c>
      <c r="X82">
        <f t="shared" ca="1" si="54"/>
        <v>0.9867319672158078</v>
      </c>
      <c r="Y82">
        <f t="shared" ca="1" si="55"/>
        <v>0.99443363510885252</v>
      </c>
      <c r="Z82">
        <f t="shared" ca="1" si="46"/>
        <v>0.99624671257696518</v>
      </c>
      <c r="AA82">
        <f t="shared" ca="1" si="77"/>
        <v>3.2370719618211675E-2</v>
      </c>
      <c r="AB82">
        <f t="shared" ca="1" si="56"/>
        <v>18489.855168259539</v>
      </c>
      <c r="AC82">
        <f t="shared" ca="1" si="57"/>
        <v>50.976749378784525</v>
      </c>
      <c r="AD82">
        <f t="shared" ca="1" si="58"/>
        <v>17.336265577351323</v>
      </c>
      <c r="AE82">
        <f t="shared" ca="1" si="59"/>
        <v>33.516771351106975</v>
      </c>
      <c r="AF82">
        <f t="shared" ca="1" si="60"/>
        <v>142.63355257322957</v>
      </c>
      <c r="AG82">
        <f t="shared" ca="1" si="61"/>
        <v>0.86066566696070412</v>
      </c>
      <c r="AH82">
        <f t="shared" ca="1" si="47"/>
        <v>0</v>
      </c>
      <c r="AI82">
        <f t="shared" ca="1" si="78"/>
        <v>18244.531163712152</v>
      </c>
      <c r="AJ82">
        <f t="shared" ca="1" si="62"/>
        <v>3.8009439924400321</v>
      </c>
      <c r="AK82">
        <f t="shared" ca="1" si="48"/>
        <v>0</v>
      </c>
      <c r="AL82">
        <f t="shared" ca="1" si="49"/>
        <v>0</v>
      </c>
      <c r="AM82">
        <f t="shared" si="50"/>
        <v>0</v>
      </c>
      <c r="AN82" s="45">
        <f t="shared" ca="1" si="63"/>
        <v>-105.63073029968284</v>
      </c>
      <c r="AO82">
        <f t="shared" ca="1" si="79"/>
        <v>0</v>
      </c>
      <c r="AP82">
        <f t="shared" ca="1" si="80"/>
        <v>8.7839587181205605</v>
      </c>
      <c r="AR82">
        <v>72</v>
      </c>
      <c r="AS82">
        <v>0</v>
      </c>
      <c r="AT82">
        <v>91266539.050506726</v>
      </c>
      <c r="AU82">
        <v>67938.25570308436</v>
      </c>
      <c r="AV82">
        <v>79575.229001624728</v>
      </c>
      <c r="AW82">
        <v>285677.48214074853</v>
      </c>
      <c r="AX82">
        <v>18719.723331759789</v>
      </c>
      <c r="AY82">
        <v>0</v>
      </c>
      <c r="AZ82">
        <v>-451910.6901772166</v>
      </c>
      <c r="BA82">
        <v>35272.416901910772</v>
      </c>
      <c r="BC82">
        <f t="shared" si="64"/>
        <v>0</v>
      </c>
      <c r="BD82">
        <f t="shared" ca="1" si="65"/>
        <v>91285028.905674979</v>
      </c>
      <c r="BE82">
        <f t="shared" ca="1" si="66"/>
        <v>67989.23245246314</v>
      </c>
      <c r="BF82">
        <f t="shared" ca="1" si="67"/>
        <v>79592.565267202081</v>
      </c>
      <c r="BG82">
        <f t="shared" ca="1" si="68"/>
        <v>285710.99891209963</v>
      </c>
      <c r="BH82">
        <f t="shared" ca="1" si="69"/>
        <v>18723.524275752228</v>
      </c>
      <c r="BI82">
        <f t="shared" ca="1" si="70"/>
        <v>0</v>
      </c>
      <c r="BJ82">
        <f t="shared" ca="1" si="71"/>
        <v>-452016.32090751629</v>
      </c>
      <c r="BK82">
        <f t="shared" ca="1" si="72"/>
        <v>35281.200860628895</v>
      </c>
    </row>
    <row r="83" spans="2:63" x14ac:dyDescent="0.35">
      <c r="B83">
        <f t="shared" si="73"/>
        <v>73</v>
      </c>
      <c r="C83">
        <f t="shared" si="51"/>
        <v>7</v>
      </c>
      <c r="D83">
        <f t="shared" si="40"/>
        <v>1</v>
      </c>
      <c r="E83">
        <f t="shared" ca="1" si="41"/>
        <v>83</v>
      </c>
      <c r="F83" cm="1">
        <f t="array" aca="1" ref="F83" ca="1">_xlfn.XLOOKUP(E83,Mortality!$I$9:$I$130,IF($E$4="Female",Mortality!$J$9:$J$130,Mortality!$K$9:$K$130),,-1)</f>
        <v>4.7793119999999974E-2</v>
      </c>
      <c r="G83" cm="1">
        <f t="array" aca="1" ref="G83" ca="1">_xlfn.XLOOKUP(E83,Mortality!$N$9:$N$130,IF($E$4="Female",Mortality!$O$9:$O$130,Mortality!$P$9:$P$130),,-1)</f>
        <v>1.2999999999999999E-2</v>
      </c>
      <c r="H83">
        <f t="shared" ca="1" si="52"/>
        <v>3.1569172543463031E-3</v>
      </c>
      <c r="I83" cm="1">
        <f t="array" ref="I83">INDEX('Product features '!$C$12:$C$22,MIN(11,C83))</f>
        <v>0.04</v>
      </c>
      <c r="J83" s="3">
        <f ca="1">IF(C83=1,0,IF($C$4="Q",MAX('Product features '!$C$8,_xlfn.XLOOKUP(E83,'Non-systematic PWDs'!$D$17:$D$64,'Non-systematic PWDs'!$F$17:$F$64,0,-1)),'Product features '!$C$8))</f>
        <v>5.6497175141242938E-2</v>
      </c>
      <c r="K83">
        <f t="shared" ca="1" si="42"/>
        <v>0</v>
      </c>
      <c r="L83">
        <f ca="1">(1-K83)*(1-(1-J83*_xlfn.XLOOKUP(C83,'Non-systematic PWDs'!$D$9:$D$12,'Non-systematic PWDs'!$E$9:$E$12,,-1))^(1/12))</f>
        <v>1.9030317741247638E-3</v>
      </c>
      <c r="M83" cm="1">
        <f t="array" ref="M83">IF(C83=11,_xlfn.SWITCH(D83,1,0.4,2,0.3,3,0.2,0.1/9),1/12)</f>
        <v>8.3333333333333329E-2</v>
      </c>
      <c r="O83">
        <f t="shared" ca="1" si="74"/>
        <v>18244.531163712109</v>
      </c>
      <c r="P83">
        <f t="shared" ca="1" si="75"/>
        <v>30062.79726702422</v>
      </c>
      <c r="Q83">
        <f ca="1">_xlfn.XLOOKUP(C83,'Surrender predictive model'!$E$8:$E$29,'Surrender predictive model'!$P$8:$P$29,,-1)+'Surrender predictive model'!$B$15+'Surrender predictive model'!$B$14+'Surrender predictive model'!$B$38*K83</f>
        <v>-3.6146672550253522</v>
      </c>
      <c r="R83">
        <f ca="1">+'Surrender predictive model'!$B$15*(MAX(1,MIN(2,P82/O82))-1)+'Surrender predictive model'!$B$14*(MAX(0.5,MIN(1,P82/O82))-1)+'Surrender predictive model'!$B$38*K83*(MAX(0.5,MIN(1,P82/O82))-1)</f>
        <v>-0.63523613853748406</v>
      </c>
      <c r="S83" s="43">
        <f t="shared" ca="1" si="53"/>
        <v>1.1966454505641932E-3</v>
      </c>
      <c r="T83">
        <f t="shared" ca="1" si="43"/>
        <v>0</v>
      </c>
      <c r="U83">
        <f t="shared" ca="1" si="76"/>
        <v>3.78E-2</v>
      </c>
      <c r="V83">
        <f t="shared" ca="1" si="44"/>
        <v>0</v>
      </c>
      <c r="W83" s="41">
        <f t="shared" ca="1" si="45"/>
        <v>5.2631578947368363E-2</v>
      </c>
      <c r="X83">
        <f t="shared" ca="1" si="54"/>
        <v>0.99375546101068957</v>
      </c>
      <c r="Y83">
        <f t="shared" ca="1" si="55"/>
        <v>0.99375546101068957</v>
      </c>
      <c r="Z83">
        <f t="shared" ca="1" si="46"/>
        <v>0.99565021500575968</v>
      </c>
      <c r="AA83">
        <f t="shared" ca="1" si="77"/>
        <v>3.2249223003394056E-2</v>
      </c>
      <c r="AB83">
        <f t="shared" ca="1" si="56"/>
        <v>18934.174441700427</v>
      </c>
      <c r="AC83">
        <f t="shared" ca="1" si="57"/>
        <v>59.658447468645328</v>
      </c>
      <c r="AD83">
        <f t="shared" ca="1" si="58"/>
        <v>21.76038748618662</v>
      </c>
      <c r="AE83">
        <f t="shared" ca="1" si="59"/>
        <v>35.962906842578604</v>
      </c>
      <c r="AF83">
        <f t="shared" ca="1" si="60"/>
        <v>0</v>
      </c>
      <c r="AG83">
        <f t="shared" ca="1" si="61"/>
        <v>0.85344873419285239</v>
      </c>
      <c r="AH83">
        <f t="shared" ca="1" si="47"/>
        <v>689.643277988318</v>
      </c>
      <c r="AI83">
        <f t="shared" ca="1" si="78"/>
        <v>18815.939251168867</v>
      </c>
      <c r="AJ83">
        <f t="shared" ca="1" si="62"/>
        <v>3.9199873439935145</v>
      </c>
      <c r="AK83">
        <f t="shared" ca="1" si="48"/>
        <v>0</v>
      </c>
      <c r="AL83">
        <f t="shared" ca="1" si="49"/>
        <v>0</v>
      </c>
      <c r="AM83">
        <f t="shared" si="50"/>
        <v>0</v>
      </c>
      <c r="AN83" s="45">
        <f t="shared" ca="1" si="63"/>
        <v>-121.30172914140407</v>
      </c>
      <c r="AO83">
        <f t="shared" ca="1" si="79"/>
        <v>86.205409748539708</v>
      </c>
      <c r="AP83">
        <f t="shared" ca="1" si="80"/>
        <v>90.332476405898859</v>
      </c>
      <c r="AR83">
        <v>73</v>
      </c>
      <c r="AS83">
        <v>0</v>
      </c>
      <c r="AT83">
        <v>89854671.992446661</v>
      </c>
      <c r="AU83">
        <v>77777.584297612339</v>
      </c>
      <c r="AV83">
        <v>96228.233601961896</v>
      </c>
      <c r="AW83">
        <v>318477.98658062785</v>
      </c>
      <c r="AX83">
        <v>19159.304229552177</v>
      </c>
      <c r="AY83">
        <v>0</v>
      </c>
      <c r="AZ83">
        <v>-511643.10870975436</v>
      </c>
      <c r="BA83">
        <v>328328.43782714312</v>
      </c>
      <c r="BC83">
        <f t="shared" si="64"/>
        <v>0</v>
      </c>
      <c r="BD83">
        <f t="shared" ca="1" si="65"/>
        <v>89872916.523610368</v>
      </c>
      <c r="BE83">
        <f t="shared" ca="1" si="66"/>
        <v>77837.242745080977</v>
      </c>
      <c r="BF83">
        <f t="shared" ca="1" si="67"/>
        <v>96249.993989448078</v>
      </c>
      <c r="BG83">
        <f t="shared" ca="1" si="68"/>
        <v>318513.94948747044</v>
      </c>
      <c r="BH83">
        <f t="shared" ca="1" si="69"/>
        <v>19163.224216896171</v>
      </c>
      <c r="BI83">
        <f t="shared" ca="1" si="70"/>
        <v>0</v>
      </c>
      <c r="BJ83">
        <f t="shared" ca="1" si="71"/>
        <v>-511764.41043889575</v>
      </c>
      <c r="BK83">
        <f t="shared" ca="1" si="72"/>
        <v>328418.77030354901</v>
      </c>
    </row>
    <row r="84" spans="2:63" x14ac:dyDescent="0.35">
      <c r="B84">
        <f t="shared" si="73"/>
        <v>74</v>
      </c>
      <c r="C84">
        <f t="shared" si="51"/>
        <v>7</v>
      </c>
      <c r="D84">
        <f t="shared" si="40"/>
        <v>2</v>
      </c>
      <c r="E84">
        <f t="shared" ca="1" si="41"/>
        <v>83</v>
      </c>
      <c r="F84" cm="1">
        <f t="array" aca="1" ref="F84" ca="1">_xlfn.XLOOKUP(E84,Mortality!$I$9:$I$130,IF($E$4="Female",Mortality!$J$9:$J$130,Mortality!$K$9:$K$130),,-1)</f>
        <v>4.7793119999999974E-2</v>
      </c>
      <c r="G84" cm="1">
        <f t="array" aca="1" ref="G84" ca="1">_xlfn.XLOOKUP(E84,Mortality!$N$9:$N$130,IF($E$4="Female",Mortality!$O$9:$O$130,Mortality!$P$9:$P$130),,-1)</f>
        <v>1.2999999999999999E-2</v>
      </c>
      <c r="H84">
        <f t="shared" ca="1" si="52"/>
        <v>3.1534162153342704E-3</v>
      </c>
      <c r="I84" cm="1">
        <f t="array" ref="I84">INDEX('Product features '!$C$12:$C$22,MIN(11,C84))</f>
        <v>0.04</v>
      </c>
      <c r="J84" s="3">
        <f ca="1">IF(C84=1,0,IF($C$4="Q",MAX('Product features '!$C$8,_xlfn.XLOOKUP(E84,'Non-systematic PWDs'!$D$17:$D$64,'Non-systematic PWDs'!$F$17:$F$64,0,-1)),'Product features '!$C$8))</f>
        <v>5.6497175141242938E-2</v>
      </c>
      <c r="K84">
        <f t="shared" ca="1" si="42"/>
        <v>0</v>
      </c>
      <c r="L84">
        <f ca="1">(1-K84)*(1-(1-J84*_xlfn.XLOOKUP(C84,'Non-systematic PWDs'!$D$9:$D$12,'Non-systematic PWDs'!$E$9:$E$12,,-1))^(1/12))</f>
        <v>1.9030317741247638E-3</v>
      </c>
      <c r="M84" cm="1">
        <f t="array" ref="M84">IF(C84=11,_xlfn.SWITCH(D84,1,0.4,2,0.3,3,0.2,0.1/9),1/12)</f>
        <v>8.3333333333333329E-2</v>
      </c>
      <c r="O84">
        <f t="shared" ca="1" si="74"/>
        <v>18815.939251168824</v>
      </c>
      <c r="P84">
        <f t="shared" ca="1" si="75"/>
        <v>29875.068957362553</v>
      </c>
      <c r="Q84">
        <f ca="1">_xlfn.XLOOKUP(C84,'Surrender predictive model'!$E$8:$E$29,'Surrender predictive model'!$P$8:$P$29,,-1)+'Surrender predictive model'!$B$15+'Surrender predictive model'!$B$14+'Surrender predictive model'!$B$38*K84</f>
        <v>-3.6146672550253522</v>
      </c>
      <c r="R84">
        <f ca="1">+'Surrender predictive model'!$B$15*(MAX(1,MIN(2,P83/O83))-1)+'Surrender predictive model'!$B$14*(MAX(0.5,MIN(1,P83/O83))-1)+'Surrender predictive model'!$B$38*K84*(MAX(0.5,MIN(1,P83/O83))-1)</f>
        <v>-0.7495817594612133</v>
      </c>
      <c r="S84" s="43">
        <f t="shared" ca="1" si="53"/>
        <v>1.0665852378433094E-3</v>
      </c>
      <c r="T84">
        <f t="shared" ca="1" si="43"/>
        <v>0</v>
      </c>
      <c r="U84">
        <f t="shared" ca="1" si="76"/>
        <v>0</v>
      </c>
      <c r="V84">
        <f t="shared" ca="1" si="44"/>
        <v>0</v>
      </c>
      <c r="W84" s="41">
        <f t="shared" ca="1" si="45"/>
        <v>5.2631578947368363E-2</v>
      </c>
      <c r="X84">
        <f t="shared" ca="1" si="54"/>
        <v>0.99388835455610136</v>
      </c>
      <c r="Y84">
        <f t="shared" ca="1" si="55"/>
        <v>0.99388835455610136</v>
      </c>
      <c r="Z84">
        <f t="shared" ca="1" si="46"/>
        <v>0.99578336193400652</v>
      </c>
      <c r="AA84">
        <f t="shared" ca="1" si="77"/>
        <v>3.2108945817097986E-2</v>
      </c>
      <c r="AB84">
        <f t="shared" ca="1" si="56"/>
        <v>18815.939251168824</v>
      </c>
      <c r="AC84">
        <f t="shared" ca="1" si="57"/>
        <v>59.2241360500933</v>
      </c>
      <c r="AD84">
        <f t="shared" ca="1" si="58"/>
        <v>19.275488273373529</v>
      </c>
      <c r="AE84">
        <f t="shared" ca="1" si="59"/>
        <v>35.740734810190091</v>
      </c>
      <c r="AF84">
        <f t="shared" ca="1" si="60"/>
        <v>0</v>
      </c>
      <c r="AG84">
        <f t="shared" ca="1" si="61"/>
        <v>0.75599026342258802</v>
      </c>
      <c r="AH84">
        <f t="shared" ca="1" si="47"/>
        <v>0</v>
      </c>
      <c r="AI84">
        <f t="shared" ca="1" si="78"/>
        <v>18700.942901771788</v>
      </c>
      <c r="AJ84">
        <f t="shared" ca="1" si="62"/>
        <v>3.8960297712024561</v>
      </c>
      <c r="AK84">
        <f t="shared" ca="1" si="48"/>
        <v>0</v>
      </c>
      <c r="AL84">
        <f t="shared" ca="1" si="49"/>
        <v>0</v>
      </c>
      <c r="AM84">
        <f t="shared" si="50"/>
        <v>0</v>
      </c>
      <c r="AN84" s="45">
        <f t="shared" ca="1" si="63"/>
        <v>-118.13638890485937</v>
      </c>
      <c r="AO84">
        <f t="shared" ca="1" si="79"/>
        <v>0</v>
      </c>
      <c r="AP84">
        <f t="shared" ca="1" si="80"/>
        <v>3.6648209454051113</v>
      </c>
      <c r="AR84">
        <v>74</v>
      </c>
      <c r="AS84">
        <v>0</v>
      </c>
      <c r="AT84">
        <v>91964660.301850319</v>
      </c>
      <c r="AU84">
        <v>77235.396106686429</v>
      </c>
      <c r="AV84">
        <v>85788.614069115341</v>
      </c>
      <c r="AW84">
        <v>317800.68920673756</v>
      </c>
      <c r="AX84">
        <v>19068.782043739622</v>
      </c>
      <c r="AY84">
        <v>0</v>
      </c>
      <c r="AZ84">
        <v>-499893.48142627801</v>
      </c>
      <c r="BA84">
        <v>7096.972579108784</v>
      </c>
      <c r="BC84">
        <f t="shared" si="64"/>
        <v>0</v>
      </c>
      <c r="BD84">
        <f t="shared" ca="1" si="65"/>
        <v>91983476.241101488</v>
      </c>
      <c r="BE84">
        <f t="shared" ca="1" si="66"/>
        <v>77294.620242736521</v>
      </c>
      <c r="BF84">
        <f t="shared" ca="1" si="67"/>
        <v>85807.889557388713</v>
      </c>
      <c r="BG84">
        <f t="shared" ca="1" si="68"/>
        <v>317836.42994154774</v>
      </c>
      <c r="BH84">
        <f t="shared" ca="1" si="69"/>
        <v>19072.678073510826</v>
      </c>
      <c r="BI84">
        <f t="shared" ca="1" si="70"/>
        <v>0</v>
      </c>
      <c r="BJ84">
        <f t="shared" ca="1" si="71"/>
        <v>-500011.61781518289</v>
      </c>
      <c r="BK84">
        <f t="shared" ca="1" si="72"/>
        <v>7100.6374000541891</v>
      </c>
    </row>
    <row r="85" spans="2:63" x14ac:dyDescent="0.35">
      <c r="B85">
        <f t="shared" si="73"/>
        <v>75</v>
      </c>
      <c r="C85">
        <f t="shared" si="51"/>
        <v>7</v>
      </c>
      <c r="D85">
        <f t="shared" si="40"/>
        <v>3</v>
      </c>
      <c r="E85">
        <f t="shared" ca="1" si="41"/>
        <v>83</v>
      </c>
      <c r="F85" cm="1">
        <f t="array" aca="1" ref="F85" ca="1">_xlfn.XLOOKUP(E85,Mortality!$I$9:$I$130,IF($E$4="Female",Mortality!$J$9:$J$130,Mortality!$K$9:$K$130),,-1)</f>
        <v>4.7793119999999974E-2</v>
      </c>
      <c r="G85" cm="1">
        <f t="array" aca="1" ref="G85" ca="1">_xlfn.XLOOKUP(E85,Mortality!$N$9:$N$130,IF($E$4="Female",Mortality!$O$9:$O$130,Mortality!$P$9:$P$130),,-1)</f>
        <v>1.2999999999999999E-2</v>
      </c>
      <c r="H85">
        <f t="shared" ca="1" si="52"/>
        <v>3.1499191269330762E-3</v>
      </c>
      <c r="I85" cm="1">
        <f t="array" ref="I85">INDEX('Product features '!$C$12:$C$22,MIN(11,C85))</f>
        <v>0.04</v>
      </c>
      <c r="J85" s="3">
        <f ca="1">IF(C85=1,0,IF($C$4="Q",MAX('Product features '!$C$8,_xlfn.XLOOKUP(E85,'Non-systematic PWDs'!$D$17:$D$64,'Non-systematic PWDs'!$F$17:$F$64,0,-1)),'Product features '!$C$8))</f>
        <v>5.6497175141242938E-2</v>
      </c>
      <c r="K85">
        <f t="shared" ca="1" si="42"/>
        <v>0</v>
      </c>
      <c r="L85">
        <f ca="1">(1-K85)*(1-(1-J85*_xlfn.XLOOKUP(C85,'Non-systematic PWDs'!$D$9:$D$12,'Non-systematic PWDs'!$E$9:$E$12,,-1))^(1/12))</f>
        <v>1.9030317741247638E-3</v>
      </c>
      <c r="M85" cm="1">
        <f t="array" ref="M85">IF(C85=11,_xlfn.SWITCH(D85,1,0.4,2,0.3,3,0.2,0.1/9),1/12)</f>
        <v>8.3333333333333329E-2</v>
      </c>
      <c r="O85">
        <f t="shared" ca="1" si="74"/>
        <v>18700.942901771741</v>
      </c>
      <c r="P85">
        <f t="shared" ca="1" si="75"/>
        <v>29692.483128283129</v>
      </c>
      <c r="Q85">
        <f ca="1">_xlfn.XLOOKUP(C85,'Surrender predictive model'!$E$8:$E$29,'Surrender predictive model'!$P$8:$P$29,,-1)+'Surrender predictive model'!$B$15+'Surrender predictive model'!$B$14+'Surrender predictive model'!$B$38*K85</f>
        <v>-3.6146672550253522</v>
      </c>
      <c r="R85">
        <f ca="1">+'Surrender predictive model'!$B$15*(MAX(1,MIN(2,P84/O84))-1)+'Surrender predictive model'!$B$14*(MAX(0.5,MIN(1,P84/O84))-1)+'Surrender predictive model'!$B$38*K85*(MAX(0.5,MIN(1,P84/O84))-1)</f>
        <v>-0.68013167680940578</v>
      </c>
      <c r="S85" s="43">
        <f t="shared" ca="1" si="53"/>
        <v>1.1437773724449762E-3</v>
      </c>
      <c r="T85">
        <f t="shared" ca="1" si="43"/>
        <v>0</v>
      </c>
      <c r="U85">
        <f t="shared" ca="1" si="76"/>
        <v>0</v>
      </c>
      <c r="V85">
        <f t="shared" ca="1" si="44"/>
        <v>0</v>
      </c>
      <c r="W85" s="41">
        <f t="shared" ca="1" si="45"/>
        <v>5.2631578947368363E-2</v>
      </c>
      <c r="X85">
        <f t="shared" ca="1" si="54"/>
        <v>0.99381503871733168</v>
      </c>
      <c r="Y85">
        <f t="shared" ca="1" si="55"/>
        <v>0.99381503871733168</v>
      </c>
      <c r="Z85">
        <f t="shared" ca="1" si="46"/>
        <v>0.99570990630684442</v>
      </c>
      <c r="AA85">
        <f t="shared" ca="1" si="77"/>
        <v>3.197355401390669E-2</v>
      </c>
      <c r="AB85">
        <f t="shared" ca="1" si="56"/>
        <v>18700.942901771741</v>
      </c>
      <c r="AC85">
        <f t="shared" ca="1" si="57"/>
        <v>58.794600041831629</v>
      </c>
      <c r="AD85">
        <f t="shared" ca="1" si="58"/>
        <v>20.543380939781304</v>
      </c>
      <c r="AE85">
        <f t="shared" ca="1" si="59"/>
        <v>35.520909432205862</v>
      </c>
      <c r="AF85">
        <f t="shared" ca="1" si="60"/>
        <v>0</v>
      </c>
      <c r="AG85">
        <f t="shared" ca="1" si="61"/>
        <v>0.80571738303040819</v>
      </c>
      <c r="AH85">
        <f t="shared" ca="1" si="47"/>
        <v>0</v>
      </c>
      <c r="AI85">
        <f t="shared" ca="1" si="78"/>
        <v>18585.278293974938</v>
      </c>
      <c r="AJ85">
        <f t="shared" ca="1" si="62"/>
        <v>3.8719329779114458</v>
      </c>
      <c r="AK85">
        <f t="shared" ca="1" si="48"/>
        <v>0</v>
      </c>
      <c r="AL85">
        <f t="shared" ca="1" si="49"/>
        <v>0</v>
      </c>
      <c r="AM85">
        <f t="shared" si="50"/>
        <v>0</v>
      </c>
      <c r="AN85" s="45">
        <f t="shared" ca="1" si="63"/>
        <v>-118.73082339173023</v>
      </c>
      <c r="AO85">
        <f t="shared" ca="1" si="79"/>
        <v>0</v>
      </c>
      <c r="AP85">
        <f t="shared" ca="1" si="80"/>
        <v>3.7293002480783444</v>
      </c>
      <c r="AR85">
        <v>75</v>
      </c>
      <c r="AS85">
        <v>0</v>
      </c>
      <c r="AT85">
        <v>91530153.809950083</v>
      </c>
      <c r="AU85">
        <v>76699.751534176292</v>
      </c>
      <c r="AV85">
        <v>90112.767090193229</v>
      </c>
      <c r="AW85">
        <v>317137.72601941542</v>
      </c>
      <c r="AX85">
        <v>18977.541224222899</v>
      </c>
      <c r="AY85">
        <v>0</v>
      </c>
      <c r="AZ85">
        <v>-502927.78586800885</v>
      </c>
      <c r="BA85">
        <v>7298.7752132467067</v>
      </c>
      <c r="BC85">
        <f t="shared" si="64"/>
        <v>0</v>
      </c>
      <c r="BD85">
        <f t="shared" ca="1" si="65"/>
        <v>91548854.752851859</v>
      </c>
      <c r="BE85">
        <f t="shared" ca="1" si="66"/>
        <v>76758.546134218122</v>
      </c>
      <c r="BF85">
        <f t="shared" ca="1" si="67"/>
        <v>90133.310471133009</v>
      </c>
      <c r="BG85">
        <f t="shared" ca="1" si="68"/>
        <v>317173.24692884763</v>
      </c>
      <c r="BH85">
        <f t="shared" ca="1" si="69"/>
        <v>18981.413157200812</v>
      </c>
      <c r="BI85">
        <f t="shared" ca="1" si="70"/>
        <v>0</v>
      </c>
      <c r="BJ85">
        <f t="shared" ca="1" si="71"/>
        <v>-503046.51669140061</v>
      </c>
      <c r="BK85">
        <f t="shared" ca="1" si="72"/>
        <v>7302.504513494785</v>
      </c>
    </row>
    <row r="86" spans="2:63" x14ac:dyDescent="0.35">
      <c r="B86">
        <f t="shared" si="73"/>
        <v>76</v>
      </c>
      <c r="C86">
        <f t="shared" si="51"/>
        <v>7</v>
      </c>
      <c r="D86">
        <f t="shared" si="40"/>
        <v>4</v>
      </c>
      <c r="E86">
        <f t="shared" ca="1" si="41"/>
        <v>83</v>
      </c>
      <c r="F86" cm="1">
        <f t="array" aca="1" ref="F86" ca="1">_xlfn.XLOOKUP(E86,Mortality!$I$9:$I$130,IF($E$4="Female",Mortality!$J$9:$J$130,Mortality!$K$9:$K$130),,-1)</f>
        <v>4.7793119999999974E-2</v>
      </c>
      <c r="G86" cm="1">
        <f t="array" aca="1" ref="G86" ca="1">_xlfn.XLOOKUP(E86,Mortality!$N$9:$N$130,IF($E$4="Female",Mortality!$O$9:$O$130,Mortality!$P$9:$P$130),,-1)</f>
        <v>1.2999999999999999E-2</v>
      </c>
      <c r="H86">
        <f t="shared" ca="1" si="52"/>
        <v>3.1464259845320752E-3</v>
      </c>
      <c r="I86" cm="1">
        <f t="array" ref="I86">INDEX('Product features '!$C$12:$C$22,MIN(11,C86))</f>
        <v>0.04</v>
      </c>
      <c r="J86" s="3">
        <f ca="1">IF(C86=1,0,IF($C$4="Q",MAX('Product features '!$C$8,_xlfn.XLOOKUP(E86,'Non-systematic PWDs'!$D$17:$D$64,'Non-systematic PWDs'!$F$17:$F$64,0,-1)),'Product features '!$C$8))</f>
        <v>5.6497175141242938E-2</v>
      </c>
      <c r="K86">
        <f t="shared" ca="1" si="42"/>
        <v>0</v>
      </c>
      <c r="L86">
        <f ca="1">(1-K86)*(1-(1-J86*_xlfn.XLOOKUP(C86,'Non-systematic PWDs'!$D$9:$D$12,'Non-systematic PWDs'!$E$9:$E$12,,-1))^(1/12))</f>
        <v>1.9030317741247638E-3</v>
      </c>
      <c r="M86" cm="1">
        <f t="array" ref="M86">IF(C86=11,_xlfn.SWITCH(D86,1,0.4,2,0.3,3,0.2,0.1/9),1/12)</f>
        <v>8.3333333333333329E-2</v>
      </c>
      <c r="O86">
        <f t="shared" ca="1" si="74"/>
        <v>18585.27829397489</v>
      </c>
      <c r="P86">
        <f t="shared" ca="1" si="75"/>
        <v>29508.836269748415</v>
      </c>
      <c r="Q86">
        <f ca="1">_xlfn.XLOOKUP(C86,'Surrender predictive model'!$E$8:$E$29,'Surrender predictive model'!$P$8:$P$29,,-1)+'Surrender predictive model'!$B$15+'Surrender predictive model'!$B$14+'Surrender predictive model'!$B$38*K86</f>
        <v>-3.6146672550253522</v>
      </c>
      <c r="R86">
        <f ca="1">+'Surrender predictive model'!$B$15*(MAX(1,MIN(2,P85/O85))-1)+'Surrender predictive model'!$B$14*(MAX(0.5,MIN(1,P85/O85))-1)+'Surrender predictive model'!$B$38*K86*(MAX(0.5,MIN(1,P85/O85))-1)</f>
        <v>-0.68013167680940601</v>
      </c>
      <c r="S86" s="43">
        <f t="shared" ca="1" si="53"/>
        <v>1.1437773724449762E-3</v>
      </c>
      <c r="T86">
        <f t="shared" ca="1" si="43"/>
        <v>0</v>
      </c>
      <c r="U86">
        <f t="shared" ca="1" si="76"/>
        <v>0</v>
      </c>
      <c r="V86">
        <f t="shared" ca="1" si="44"/>
        <v>0</v>
      </c>
      <c r="W86" s="41">
        <f t="shared" ca="1" si="45"/>
        <v>5.2631578947368363E-2</v>
      </c>
      <c r="X86">
        <f t="shared" ca="1" si="54"/>
        <v>0.99381852122439784</v>
      </c>
      <c r="Y86">
        <f t="shared" ca="1" si="55"/>
        <v>0.99381852122439784</v>
      </c>
      <c r="Z86">
        <f t="shared" ca="1" si="46"/>
        <v>0.99571339545386817</v>
      </c>
      <c r="AA86">
        <f t="shared" ca="1" si="77"/>
        <v>3.1836384471483861E-2</v>
      </c>
      <c r="AB86">
        <f t="shared" ca="1" si="56"/>
        <v>18585.27829397489</v>
      </c>
      <c r="AC86">
        <f t="shared" ca="1" si="57"/>
        <v>58.366197761225912</v>
      </c>
      <c r="AD86">
        <f t="shared" ca="1" si="58"/>
        <v>20.416334142592806</v>
      </c>
      <c r="AE86">
        <f t="shared" ca="1" si="59"/>
        <v>35.301236838399959</v>
      </c>
      <c r="AF86">
        <f t="shared" ca="1" si="60"/>
        <v>0</v>
      </c>
      <c r="AG86">
        <f t="shared" ca="1" si="61"/>
        <v>0.80073457064654729</v>
      </c>
      <c r="AH86">
        <f t="shared" ca="1" si="47"/>
        <v>0</v>
      </c>
      <c r="AI86">
        <f t="shared" ca="1" si="78"/>
        <v>18470.393790662074</v>
      </c>
      <c r="AJ86">
        <f t="shared" ca="1" si="62"/>
        <v>3.8479987063879322</v>
      </c>
      <c r="AK86">
        <f t="shared" ca="1" si="48"/>
        <v>0</v>
      </c>
      <c r="AL86">
        <f t="shared" ca="1" si="49"/>
        <v>0</v>
      </c>
      <c r="AM86">
        <f t="shared" si="50"/>
        <v>0</v>
      </c>
      <c r="AN86" s="45">
        <f t="shared" ca="1" si="63"/>
        <v>-117.93176744860661</v>
      </c>
      <c r="AO86">
        <f t="shared" ca="1" si="79"/>
        <v>0</v>
      </c>
      <c r="AP86">
        <f t="shared" ca="1" si="80"/>
        <v>3.7475416204422034</v>
      </c>
      <c r="AR86">
        <v>76</v>
      </c>
      <c r="AS86">
        <v>0</v>
      </c>
      <c r="AT86">
        <v>91092197.876269892</v>
      </c>
      <c r="AU86">
        <v>76164.676381764482</v>
      </c>
      <c r="AV86">
        <v>89773.089314015728</v>
      </c>
      <c r="AW86">
        <v>316470.32963370223</v>
      </c>
      <c r="AX86">
        <v>18886.592589678527</v>
      </c>
      <c r="AY86">
        <v>0</v>
      </c>
      <c r="AZ86">
        <v>-501294.68791916128</v>
      </c>
      <c r="BA86">
        <v>7345.9959646508796</v>
      </c>
      <c r="BC86">
        <f t="shared" si="64"/>
        <v>0</v>
      </c>
      <c r="BD86">
        <f t="shared" ca="1" si="65"/>
        <v>91110783.154563874</v>
      </c>
      <c r="BE86">
        <f t="shared" ca="1" si="66"/>
        <v>76223.042579525703</v>
      </c>
      <c r="BF86">
        <f t="shared" ca="1" si="67"/>
        <v>89793.505648158316</v>
      </c>
      <c r="BG86">
        <f t="shared" ca="1" si="68"/>
        <v>316505.63087054063</v>
      </c>
      <c r="BH86">
        <f t="shared" ca="1" si="69"/>
        <v>18890.440588384914</v>
      </c>
      <c r="BI86">
        <f t="shared" ca="1" si="70"/>
        <v>0</v>
      </c>
      <c r="BJ86">
        <f t="shared" ca="1" si="71"/>
        <v>-501412.61968660989</v>
      </c>
      <c r="BK86">
        <f t="shared" ca="1" si="72"/>
        <v>7349.7435062713221</v>
      </c>
    </row>
    <row r="87" spans="2:63" x14ac:dyDescent="0.35">
      <c r="B87">
        <f t="shared" si="73"/>
        <v>77</v>
      </c>
      <c r="C87">
        <f t="shared" si="51"/>
        <v>7</v>
      </c>
      <c r="D87">
        <f t="shared" si="40"/>
        <v>5</v>
      </c>
      <c r="E87">
        <f t="shared" ca="1" si="41"/>
        <v>83</v>
      </c>
      <c r="F87" cm="1">
        <f t="array" aca="1" ref="F87" ca="1">_xlfn.XLOOKUP(E87,Mortality!$I$9:$I$130,IF($E$4="Female",Mortality!$J$9:$J$130,Mortality!$K$9:$K$130),,-1)</f>
        <v>4.7793119999999974E-2</v>
      </c>
      <c r="G87" cm="1">
        <f t="array" aca="1" ref="G87" ca="1">_xlfn.XLOOKUP(E87,Mortality!$N$9:$N$130,IF($E$4="Female",Mortality!$O$9:$O$130,Mortality!$P$9:$P$130),,-1)</f>
        <v>1.2999999999999999E-2</v>
      </c>
      <c r="H87">
        <f t="shared" ca="1" si="52"/>
        <v>3.1429367835263955E-3</v>
      </c>
      <c r="I87" cm="1">
        <f t="array" ref="I87">INDEX('Product features '!$C$12:$C$22,MIN(11,C87))</f>
        <v>0.04</v>
      </c>
      <c r="J87" s="3">
        <f ca="1">IF(C87=1,0,IF($C$4="Q",MAX('Product features '!$C$8,_xlfn.XLOOKUP(E87,'Non-systematic PWDs'!$D$17:$D$64,'Non-systematic PWDs'!$F$17:$F$64,0,-1)),'Product features '!$C$8))</f>
        <v>5.6497175141242938E-2</v>
      </c>
      <c r="K87">
        <f t="shared" ca="1" si="42"/>
        <v>0</v>
      </c>
      <c r="L87">
        <f ca="1">(1-K87)*(1-(1-J87*_xlfn.XLOOKUP(C87,'Non-systematic PWDs'!$D$9:$D$12,'Non-systematic PWDs'!$E$9:$E$12,,-1))^(1/12))</f>
        <v>1.9030317741247638E-3</v>
      </c>
      <c r="M87" cm="1">
        <f t="array" ref="M87">IF(C87=11,_xlfn.SWITCH(D87,1,0.4,2,0.3,3,0.2,0.1/9),1/12)</f>
        <v>8.3333333333333329E-2</v>
      </c>
      <c r="O87">
        <f t="shared" ca="1" si="74"/>
        <v>18470.393790662023</v>
      </c>
      <c r="P87">
        <f t="shared" ca="1" si="75"/>
        <v>29326.428024654248</v>
      </c>
      <c r="Q87">
        <f ca="1">_xlfn.XLOOKUP(C87,'Surrender predictive model'!$E$8:$E$29,'Surrender predictive model'!$P$8:$P$29,,-1)+'Surrender predictive model'!$B$15+'Surrender predictive model'!$B$14+'Surrender predictive model'!$B$38*K87</f>
        <v>-3.6146672550253522</v>
      </c>
      <c r="R87">
        <f ca="1">+'Surrender predictive model'!$B$15*(MAX(1,MIN(2,P86/O86))-1)+'Surrender predictive model'!$B$14*(MAX(0.5,MIN(1,P86/O86))-1)+'Surrender predictive model'!$B$38*K87*(MAX(0.5,MIN(1,P86/O86))-1)</f>
        <v>-0.68013167680940601</v>
      </c>
      <c r="S87" s="43">
        <f t="shared" ca="1" si="53"/>
        <v>1.1437773724449762E-3</v>
      </c>
      <c r="T87">
        <f t="shared" ca="1" si="43"/>
        <v>0</v>
      </c>
      <c r="U87">
        <f t="shared" ca="1" si="76"/>
        <v>0</v>
      </c>
      <c r="V87">
        <f t="shared" ca="1" si="44"/>
        <v>0</v>
      </c>
      <c r="W87" s="41">
        <f t="shared" ca="1" si="45"/>
        <v>5.2631578947368363E-2</v>
      </c>
      <c r="X87">
        <f t="shared" ca="1" si="54"/>
        <v>0.99382199980206865</v>
      </c>
      <c r="Y87">
        <f t="shared" ca="1" si="55"/>
        <v>0.99382199980206865</v>
      </c>
      <c r="Z87">
        <f t="shared" ca="1" si="46"/>
        <v>0.99571688066400466</v>
      </c>
      <c r="AA87">
        <f t="shared" ca="1" si="77"/>
        <v>3.1699914481075994E-2</v>
      </c>
      <c r="AB87">
        <f t="shared" ca="1" si="56"/>
        <v>18470.393790662023</v>
      </c>
      <c r="AC87">
        <f t="shared" ca="1" si="57"/>
        <v>57.941121282661726</v>
      </c>
      <c r="AD87">
        <f t="shared" ca="1" si="58"/>
        <v>20.290144143223962</v>
      </c>
      <c r="AE87">
        <f t="shared" ca="1" si="59"/>
        <v>35.08304570657166</v>
      </c>
      <c r="AF87">
        <f t="shared" ca="1" si="60"/>
        <v>0</v>
      </c>
      <c r="AG87">
        <f t="shared" ca="1" si="61"/>
        <v>0.79578536212268713</v>
      </c>
      <c r="AH87">
        <f t="shared" ca="1" si="47"/>
        <v>0</v>
      </c>
      <c r="AI87">
        <f t="shared" ca="1" si="78"/>
        <v>18356.283694167494</v>
      </c>
      <c r="AJ87">
        <f t="shared" ca="1" si="62"/>
        <v>3.824225769618228</v>
      </c>
      <c r="AK87">
        <f t="shared" ca="1" si="48"/>
        <v>0</v>
      </c>
      <c r="AL87">
        <f t="shared" ca="1" si="49"/>
        <v>0</v>
      </c>
      <c r="AM87">
        <f t="shared" si="50"/>
        <v>0</v>
      </c>
      <c r="AN87" s="45">
        <f t="shared" ca="1" si="63"/>
        <v>-117.13853690207556</v>
      </c>
      <c r="AO87">
        <f t="shared" ca="1" si="79"/>
        <v>0</v>
      </c>
      <c r="AP87">
        <f t="shared" ca="1" si="80"/>
        <v>3.7658866142765737</v>
      </c>
      <c r="AR87">
        <v>77</v>
      </c>
      <c r="AS87">
        <v>0</v>
      </c>
      <c r="AT87">
        <v>90655644.430457115</v>
      </c>
      <c r="AU87">
        <v>75632.528895929121</v>
      </c>
      <c r="AV87">
        <v>89441.06378791263</v>
      </c>
      <c r="AW87">
        <v>315805.88309102709</v>
      </c>
      <c r="AX87">
        <v>18795.933269262547</v>
      </c>
      <c r="AY87">
        <v>0</v>
      </c>
      <c r="AZ87">
        <v>-499675.40904413076</v>
      </c>
      <c r="BA87">
        <v>7393.6623056438384</v>
      </c>
      <c r="BC87">
        <f t="shared" si="64"/>
        <v>0</v>
      </c>
      <c r="BD87">
        <f t="shared" ca="1" si="65"/>
        <v>90674114.824247777</v>
      </c>
      <c r="BE87">
        <f t="shared" ca="1" si="66"/>
        <v>75690.470017211788</v>
      </c>
      <c r="BF87">
        <f t="shared" ca="1" si="67"/>
        <v>89461.353932055848</v>
      </c>
      <c r="BG87">
        <f t="shared" ca="1" si="68"/>
        <v>315840.96613673365</v>
      </c>
      <c r="BH87">
        <f t="shared" ca="1" si="69"/>
        <v>18799.757495032165</v>
      </c>
      <c r="BI87">
        <f t="shared" ca="1" si="70"/>
        <v>0</v>
      </c>
      <c r="BJ87">
        <f t="shared" ca="1" si="71"/>
        <v>-499792.54758103285</v>
      </c>
      <c r="BK87">
        <f t="shared" ca="1" si="72"/>
        <v>7397.4281922581149</v>
      </c>
    </row>
    <row r="88" spans="2:63" x14ac:dyDescent="0.35">
      <c r="B88">
        <f t="shared" si="73"/>
        <v>78</v>
      </c>
      <c r="C88">
        <f t="shared" si="51"/>
        <v>7</v>
      </c>
      <c r="D88">
        <f t="shared" ref="D88:D151" si="81">D76</f>
        <v>6</v>
      </c>
      <c r="E88">
        <f t="shared" ca="1" si="41"/>
        <v>83</v>
      </c>
      <c r="F88" cm="1">
        <f t="array" aca="1" ref="F88" ca="1">_xlfn.XLOOKUP(E88,Mortality!$I$9:$I$130,IF($E$4="Female",Mortality!$J$9:$J$130,Mortality!$K$9:$K$130),,-1)</f>
        <v>4.7793119999999974E-2</v>
      </c>
      <c r="G88" cm="1">
        <f t="array" aca="1" ref="G88" ca="1">_xlfn.XLOOKUP(E88,Mortality!$N$9:$N$130,IF($E$4="Female",Mortality!$O$9:$O$130,Mortality!$P$9:$P$130),,-1)</f>
        <v>1.2999999999999999E-2</v>
      </c>
      <c r="H88">
        <f t="shared" ca="1" si="52"/>
        <v>3.1394515193168271E-3</v>
      </c>
      <c r="I88" cm="1">
        <f t="array" ref="I88">INDEX('Product features '!$C$12:$C$22,MIN(11,C88))</f>
        <v>0.04</v>
      </c>
      <c r="J88" s="3">
        <f ca="1">IF(C88=1,0,IF($C$4="Q",MAX('Product features '!$C$8,_xlfn.XLOOKUP(E88,'Non-systematic PWDs'!$D$17:$D$64,'Non-systematic PWDs'!$F$17:$F$64,0,-1)),'Product features '!$C$8))</f>
        <v>5.6497175141242938E-2</v>
      </c>
      <c r="K88">
        <f t="shared" ca="1" si="42"/>
        <v>0</v>
      </c>
      <c r="L88">
        <f ca="1">(1-K88)*(1-(1-J88*_xlfn.XLOOKUP(C88,'Non-systematic PWDs'!$D$9:$D$12,'Non-systematic PWDs'!$E$9:$E$12,,-1))^(1/12))</f>
        <v>1.9030317741247638E-3</v>
      </c>
      <c r="M88" cm="1">
        <f t="array" ref="M88">IF(C88=11,_xlfn.SWITCH(D88,1,0.4,2,0.3,3,0.2,0.1/9),1/12)</f>
        <v>8.3333333333333329E-2</v>
      </c>
      <c r="O88">
        <f t="shared" ca="1" si="74"/>
        <v>18356.283694167443</v>
      </c>
      <c r="P88">
        <f t="shared" ca="1" si="75"/>
        <v>29145.249346513316</v>
      </c>
      <c r="Q88">
        <f ca="1">_xlfn.XLOOKUP(C88,'Surrender predictive model'!$E$8:$E$29,'Surrender predictive model'!$P$8:$P$29,,-1)+'Surrender predictive model'!$B$15+'Surrender predictive model'!$B$14+'Surrender predictive model'!$B$38*K88</f>
        <v>-3.6146672550253522</v>
      </c>
      <c r="R88">
        <f ca="1">+'Surrender predictive model'!$B$15*(MAX(1,MIN(2,P87/O87))-1)+'Surrender predictive model'!$B$14*(MAX(0.5,MIN(1,P87/O87))-1)+'Surrender predictive model'!$B$38*K88*(MAX(0.5,MIN(1,P87/O87))-1)</f>
        <v>-0.68013167680940623</v>
      </c>
      <c r="S88" s="43">
        <f t="shared" ca="1" si="53"/>
        <v>1.1437773724449762E-3</v>
      </c>
      <c r="T88">
        <f t="shared" ca="1" si="43"/>
        <v>0</v>
      </c>
      <c r="U88">
        <f t="shared" ca="1" si="76"/>
        <v>0</v>
      </c>
      <c r="V88">
        <f t="shared" ca="1" si="44"/>
        <v>0</v>
      </c>
      <c r="W88" s="41">
        <f t="shared" ca="1" si="45"/>
        <v>5.2631578947368363E-2</v>
      </c>
      <c r="X88">
        <f t="shared" ca="1" si="54"/>
        <v>0.99382547445492952</v>
      </c>
      <c r="Y88">
        <f t="shared" ca="1" si="55"/>
        <v>0.99382547445492952</v>
      </c>
      <c r="Z88">
        <f t="shared" ca="1" si="46"/>
        <v>0.99572036194184788</v>
      </c>
      <c r="AA88">
        <f t="shared" ca="1" si="77"/>
        <v>3.15641399644127E-2</v>
      </c>
      <c r="AB88">
        <f t="shared" ca="1" si="56"/>
        <v>18356.283694167443</v>
      </c>
      <c r="AC88">
        <f t="shared" ca="1" si="57"/>
        <v>57.519343168526859</v>
      </c>
      <c r="AD88">
        <f t="shared" ca="1" si="58"/>
        <v>20.164804684312816</v>
      </c>
      <c r="AE88">
        <f t="shared" ca="1" si="59"/>
        <v>34.866325217314554</v>
      </c>
      <c r="AF88">
        <f t="shared" ca="1" si="60"/>
        <v>0</v>
      </c>
      <c r="AG88">
        <f t="shared" ca="1" si="61"/>
        <v>0.79086951204326927</v>
      </c>
      <c r="AH88">
        <f t="shared" ca="1" si="47"/>
        <v>0</v>
      </c>
      <c r="AI88">
        <f t="shared" ca="1" si="78"/>
        <v>18242.942351585298</v>
      </c>
      <c r="AJ88">
        <f t="shared" ca="1" si="62"/>
        <v>3.8006129899136041</v>
      </c>
      <c r="AK88">
        <f t="shared" ca="1" si="48"/>
        <v>0</v>
      </c>
      <c r="AL88">
        <f t="shared" ca="1" si="49"/>
        <v>0</v>
      </c>
      <c r="AM88">
        <f t="shared" si="50"/>
        <v>0</v>
      </c>
      <c r="AN88" s="45">
        <f t="shared" ca="1" si="63"/>
        <v>-116.35108606006783</v>
      </c>
      <c r="AO88">
        <f t="shared" ca="1" si="79"/>
        <v>0</v>
      </c>
      <c r="AP88">
        <f t="shared" ca="1" si="80"/>
        <v>3.7843358623265675</v>
      </c>
      <c r="AR88">
        <v>78</v>
      </c>
      <c r="AS88">
        <v>0</v>
      </c>
      <c r="AT88">
        <v>90220479.692459926</v>
      </c>
      <c r="AU88">
        <v>75103.287199230399</v>
      </c>
      <c r="AV88">
        <v>89111.795488387026</v>
      </c>
      <c r="AW88">
        <v>315144.31463864999</v>
      </c>
      <c r="AX88">
        <v>18705.561470615783</v>
      </c>
      <c r="AY88">
        <v>0</v>
      </c>
      <c r="AZ88">
        <v>-498064.95879688323</v>
      </c>
      <c r="BA88">
        <v>7441.6616212004656</v>
      </c>
      <c r="BC88">
        <f t="shared" si="64"/>
        <v>0</v>
      </c>
      <c r="BD88">
        <f t="shared" ca="1" si="65"/>
        <v>90238835.976154089</v>
      </c>
      <c r="BE88">
        <f t="shared" ca="1" si="66"/>
        <v>75160.806542398932</v>
      </c>
      <c r="BF88">
        <f t="shared" ca="1" si="67"/>
        <v>89131.960293071344</v>
      </c>
      <c r="BG88">
        <f t="shared" ca="1" si="68"/>
        <v>315179.18096386729</v>
      </c>
      <c r="BH88">
        <f t="shared" ca="1" si="69"/>
        <v>18709.362083605698</v>
      </c>
      <c r="BI88">
        <f t="shared" ca="1" si="70"/>
        <v>0</v>
      </c>
      <c r="BJ88">
        <f t="shared" ca="1" si="71"/>
        <v>-498181.30988294329</v>
      </c>
      <c r="BK88">
        <f t="shared" ca="1" si="72"/>
        <v>7445.4459570627923</v>
      </c>
    </row>
    <row r="89" spans="2:63" x14ac:dyDescent="0.35">
      <c r="B89">
        <f t="shared" si="73"/>
        <v>79</v>
      </c>
      <c r="C89">
        <f t="shared" si="51"/>
        <v>7</v>
      </c>
      <c r="D89">
        <f t="shared" si="81"/>
        <v>7</v>
      </c>
      <c r="E89">
        <f t="shared" ca="1" si="41"/>
        <v>83</v>
      </c>
      <c r="F89" cm="1">
        <f t="array" aca="1" ref="F89" ca="1">_xlfn.XLOOKUP(E89,Mortality!$I$9:$I$130,IF($E$4="Female",Mortality!$J$9:$J$130,Mortality!$K$9:$K$130),,-1)</f>
        <v>4.7793119999999974E-2</v>
      </c>
      <c r="G89" cm="1">
        <f t="array" aca="1" ref="G89" ca="1">_xlfn.XLOOKUP(E89,Mortality!$N$9:$N$130,IF($E$4="Female",Mortality!$O$9:$O$130,Mortality!$P$9:$P$130),,-1)</f>
        <v>1.2999999999999999E-2</v>
      </c>
      <c r="H89">
        <f t="shared" ca="1" si="52"/>
        <v>3.1359701873101553E-3</v>
      </c>
      <c r="I89" cm="1">
        <f t="array" ref="I89">INDEX('Product features '!$C$12:$C$22,MIN(11,C89))</f>
        <v>0.04</v>
      </c>
      <c r="J89" s="3">
        <f ca="1">IF(C89=1,0,IF($C$4="Q",MAX('Product features '!$C$8,_xlfn.XLOOKUP(E89,'Non-systematic PWDs'!$D$17:$D$64,'Non-systematic PWDs'!$F$17:$F$64,0,-1)),'Product features '!$C$8))</f>
        <v>5.6497175141242938E-2</v>
      </c>
      <c r="K89">
        <f t="shared" ca="1" si="42"/>
        <v>0</v>
      </c>
      <c r="L89">
        <f ca="1">(1-K89)*(1-(1-J89*_xlfn.XLOOKUP(C89,'Non-systematic PWDs'!$D$9:$D$12,'Non-systematic PWDs'!$E$9:$E$12,,-1))^(1/12))</f>
        <v>1.9030317741247638E-3</v>
      </c>
      <c r="M89" cm="1">
        <f t="array" ref="M89">IF(C89=11,_xlfn.SWITCH(D89,1,0.4,2,0.3,3,0.2,0.1/9),1/12)</f>
        <v>8.3333333333333329E-2</v>
      </c>
      <c r="O89">
        <f t="shared" ca="1" si="74"/>
        <v>18242.942351585243</v>
      </c>
      <c r="P89">
        <f t="shared" ca="1" si="75"/>
        <v>28965.291259905822</v>
      </c>
      <c r="Q89">
        <f ca="1">_xlfn.XLOOKUP(C89,'Surrender predictive model'!$E$8:$E$29,'Surrender predictive model'!$P$8:$P$29,,-1)+'Surrender predictive model'!$B$15+'Surrender predictive model'!$B$14+'Surrender predictive model'!$B$38*K89</f>
        <v>-3.6146672550253522</v>
      </c>
      <c r="R89">
        <f ca="1">+'Surrender predictive model'!$B$15*(MAX(1,MIN(2,P88/O88))-1)+'Surrender predictive model'!$B$14*(MAX(0.5,MIN(1,P88/O88))-1)+'Surrender predictive model'!$B$38*K89*(MAX(0.5,MIN(1,P88/O88))-1)</f>
        <v>-0.68013167680940656</v>
      </c>
      <c r="S89" s="43">
        <f t="shared" ca="1" si="53"/>
        <v>1.1437773724449762E-3</v>
      </c>
      <c r="T89">
        <f t="shared" ca="1" si="43"/>
        <v>0</v>
      </c>
      <c r="U89">
        <f t="shared" ca="1" si="76"/>
        <v>0</v>
      </c>
      <c r="V89">
        <f t="shared" ca="1" si="44"/>
        <v>0</v>
      </c>
      <c r="W89" s="41">
        <f t="shared" ca="1" si="45"/>
        <v>5.2631578947368363E-2</v>
      </c>
      <c r="X89">
        <f t="shared" ca="1" si="54"/>
        <v>0.99382894518755971</v>
      </c>
      <c r="Y89">
        <f t="shared" ca="1" si="55"/>
        <v>0.99382894518755971</v>
      </c>
      <c r="Z89">
        <f t="shared" ca="1" si="46"/>
        <v>0.99572383929198582</v>
      </c>
      <c r="AA89">
        <f t="shared" ca="1" si="77"/>
        <v>3.1429056869748159E-2</v>
      </c>
      <c r="AB89">
        <f t="shared" ca="1" si="56"/>
        <v>18242.942351585243</v>
      </c>
      <c r="AC89">
        <f t="shared" ca="1" si="57"/>
        <v>57.100836221034747</v>
      </c>
      <c r="AD89">
        <f t="shared" ca="1" si="58"/>
        <v>20.040309557651888</v>
      </c>
      <c r="AE89">
        <f t="shared" ca="1" si="59"/>
        <v>34.651064636213682</v>
      </c>
      <c r="AF89">
        <f t="shared" ca="1" si="60"/>
        <v>0</v>
      </c>
      <c r="AG89">
        <f t="shared" ca="1" si="61"/>
        <v>0.78598677692058827</v>
      </c>
      <c r="AH89">
        <f t="shared" ca="1" si="47"/>
        <v>0</v>
      </c>
      <c r="AI89">
        <f t="shared" ca="1" si="78"/>
        <v>18130.364154393475</v>
      </c>
      <c r="AJ89">
        <f t="shared" ca="1" si="62"/>
        <v>3.7771591988319742</v>
      </c>
      <c r="AK89">
        <f t="shared" ca="1" si="48"/>
        <v>0</v>
      </c>
      <c r="AL89">
        <f t="shared" ca="1" si="49"/>
        <v>0</v>
      </c>
      <c r="AM89">
        <f t="shared" si="50"/>
        <v>0</v>
      </c>
      <c r="AN89" s="45">
        <f t="shared" ca="1" si="63"/>
        <v>-115.56936961373231</v>
      </c>
      <c r="AO89">
        <f t="shared" ca="1" si="79"/>
        <v>0</v>
      </c>
      <c r="AP89">
        <f t="shared" ca="1" si="80"/>
        <v>3.8028900014298608</v>
      </c>
      <c r="AR89">
        <v>79</v>
      </c>
      <c r="AS89">
        <v>0</v>
      </c>
      <c r="AT89">
        <v>89786695.058956072</v>
      </c>
      <c r="AU89">
        <v>74576.93090484706</v>
      </c>
      <c r="AV89">
        <v>88788.662982129681</v>
      </c>
      <c r="AW89">
        <v>314485.61127684073</v>
      </c>
      <c r="AX89">
        <v>18615.474676326263</v>
      </c>
      <c r="AY89">
        <v>0</v>
      </c>
      <c r="AZ89">
        <v>-496466.679840144</v>
      </c>
      <c r="BA89">
        <v>7490.1008640984719</v>
      </c>
      <c r="BC89">
        <f t="shared" si="64"/>
        <v>0</v>
      </c>
      <c r="BD89">
        <f t="shared" ca="1" si="65"/>
        <v>89804938.001307651</v>
      </c>
      <c r="BE89">
        <f t="shared" ca="1" si="66"/>
        <v>74634.031741068102</v>
      </c>
      <c r="BF89">
        <f t="shared" ca="1" si="67"/>
        <v>88808.703291687329</v>
      </c>
      <c r="BG89">
        <f t="shared" ca="1" si="68"/>
        <v>314520.26234147692</v>
      </c>
      <c r="BH89">
        <f t="shared" ca="1" si="69"/>
        <v>18619.251835525094</v>
      </c>
      <c r="BI89">
        <f t="shared" ca="1" si="70"/>
        <v>0</v>
      </c>
      <c r="BJ89">
        <f t="shared" ca="1" si="71"/>
        <v>-496582.24920975772</v>
      </c>
      <c r="BK89">
        <f t="shared" ca="1" si="72"/>
        <v>7493.9037540999016</v>
      </c>
    </row>
    <row r="90" spans="2:63" x14ac:dyDescent="0.35">
      <c r="B90">
        <f t="shared" si="73"/>
        <v>80</v>
      </c>
      <c r="C90">
        <f t="shared" si="51"/>
        <v>7</v>
      </c>
      <c r="D90">
        <f t="shared" si="81"/>
        <v>8</v>
      </c>
      <c r="E90">
        <f t="shared" ca="1" si="41"/>
        <v>83</v>
      </c>
      <c r="F90" cm="1">
        <f t="array" aca="1" ref="F90" ca="1">_xlfn.XLOOKUP(E90,Mortality!$I$9:$I$130,IF($E$4="Female",Mortality!$J$9:$J$130,Mortality!$K$9:$K$130),,-1)</f>
        <v>4.7793119999999974E-2</v>
      </c>
      <c r="G90" cm="1">
        <f t="array" aca="1" ref="G90" ca="1">_xlfn.XLOOKUP(E90,Mortality!$N$9:$N$130,IF($E$4="Female",Mortality!$O$9:$O$130,Mortality!$P$9:$P$130),,-1)</f>
        <v>1.2999999999999999E-2</v>
      </c>
      <c r="H90">
        <f t="shared" ca="1" si="52"/>
        <v>3.1324927829184945E-3</v>
      </c>
      <c r="I90" cm="1">
        <f t="array" ref="I90">INDEX('Product features '!$C$12:$C$22,MIN(11,C90))</f>
        <v>0.04</v>
      </c>
      <c r="J90" s="3">
        <f ca="1">IF(C90=1,0,IF($C$4="Q",MAX('Product features '!$C$8,_xlfn.XLOOKUP(E90,'Non-systematic PWDs'!$D$17:$D$64,'Non-systematic PWDs'!$F$17:$F$64,0,-1)),'Product features '!$C$8))</f>
        <v>5.6497175141242938E-2</v>
      </c>
      <c r="K90">
        <f t="shared" ca="1" si="42"/>
        <v>0</v>
      </c>
      <c r="L90">
        <f ca="1">(1-K90)*(1-(1-J90*_xlfn.XLOOKUP(C90,'Non-systematic PWDs'!$D$9:$D$12,'Non-systematic PWDs'!$E$9:$E$12,,-1))^(1/12))</f>
        <v>1.9030317741247638E-3</v>
      </c>
      <c r="M90" cm="1">
        <f t="array" ref="M90">IF(C90=11,_xlfn.SWITCH(D90,1,0.4,2,0.3,3,0.2,0.1/9),1/12)</f>
        <v>8.3333333333333329E-2</v>
      </c>
      <c r="O90">
        <f t="shared" ca="1" si="74"/>
        <v>18130.364154393425</v>
      </c>
      <c r="P90">
        <f t="shared" ca="1" si="75"/>
        <v>28786.544859882644</v>
      </c>
      <c r="Q90">
        <f ca="1">_xlfn.XLOOKUP(C90,'Surrender predictive model'!$E$8:$E$29,'Surrender predictive model'!$P$8:$P$29,,-1)+'Surrender predictive model'!$B$15+'Surrender predictive model'!$B$14+'Surrender predictive model'!$B$38*K90</f>
        <v>-3.6146672550253522</v>
      </c>
      <c r="R90">
        <f ca="1">+'Surrender predictive model'!$B$15*(MAX(1,MIN(2,P89/O89))-1)+'Surrender predictive model'!$B$14*(MAX(0.5,MIN(1,P89/O89))-1)+'Surrender predictive model'!$B$38*K90*(MAX(0.5,MIN(1,P89/O89))-1)</f>
        <v>-0.68013167680940678</v>
      </c>
      <c r="S90" s="43">
        <f t="shared" ca="1" si="53"/>
        <v>1.1437773724449762E-3</v>
      </c>
      <c r="T90">
        <f t="shared" ca="1" si="43"/>
        <v>0</v>
      </c>
      <c r="U90">
        <f t="shared" ca="1" si="76"/>
        <v>0</v>
      </c>
      <c r="V90">
        <f t="shared" ca="1" si="44"/>
        <v>0</v>
      </c>
      <c r="W90" s="41">
        <f t="shared" ca="1" si="45"/>
        <v>5.2631578947368363E-2</v>
      </c>
      <c r="X90">
        <f t="shared" ca="1" si="54"/>
        <v>0.99383241200453287</v>
      </c>
      <c r="Y90">
        <f t="shared" ca="1" si="55"/>
        <v>0.99383241200453287</v>
      </c>
      <c r="Z90">
        <f t="shared" ca="1" si="46"/>
        <v>0.99572731271900095</v>
      </c>
      <c r="AA90">
        <f t="shared" ca="1" si="77"/>
        <v>3.1294661171671796E-2</v>
      </c>
      <c r="AB90">
        <f t="shared" ca="1" si="56"/>
        <v>18130.364154393425</v>
      </c>
      <c r="AC90">
        <f t="shared" ca="1" si="57"/>
        <v>56.68557347999861</v>
      </c>
      <c r="AD90">
        <f t="shared" ca="1" si="58"/>
        <v>19.916652603775386</v>
      </c>
      <c r="AE90">
        <f t="shared" ca="1" si="59"/>
        <v>34.437253313131812</v>
      </c>
      <c r="AF90">
        <f t="shared" ca="1" si="60"/>
        <v>0</v>
      </c>
      <c r="AG90">
        <f t="shared" ca="1" si="61"/>
        <v>0.78113691517860251</v>
      </c>
      <c r="AH90">
        <f t="shared" ca="1" si="47"/>
        <v>0</v>
      </c>
      <c r="AI90">
        <f t="shared" ca="1" si="78"/>
        <v>18018.543538081391</v>
      </c>
      <c r="AJ90">
        <f t="shared" ca="1" si="62"/>
        <v>3.75386323710029</v>
      </c>
      <c r="AK90">
        <f t="shared" ca="1" si="48"/>
        <v>0</v>
      </c>
      <c r="AL90">
        <f t="shared" ca="1" si="49"/>
        <v>0</v>
      </c>
      <c r="AM90">
        <f t="shared" si="50"/>
        <v>0</v>
      </c>
      <c r="AN90" s="45">
        <f t="shared" ca="1" si="63"/>
        <v>-114.79334263400611</v>
      </c>
      <c r="AO90">
        <f t="shared" ca="1" si="79"/>
        <v>0</v>
      </c>
      <c r="AP90">
        <f t="shared" ca="1" si="80"/>
        <v>3.8215496725438949</v>
      </c>
      <c r="AR90">
        <v>80</v>
      </c>
      <c r="AS90">
        <v>0</v>
      </c>
      <c r="AT90">
        <v>89354278.446366131</v>
      </c>
      <c r="AU90">
        <v>74053.437253100099</v>
      </c>
      <c r="AV90">
        <v>88471.251356239925</v>
      </c>
      <c r="AW90">
        <v>313829.72272538027</v>
      </c>
      <c r="AX90">
        <v>18525.670473497994</v>
      </c>
      <c r="AY90">
        <v>0</v>
      </c>
      <c r="AZ90">
        <v>-494880.08180821873</v>
      </c>
      <c r="BA90">
        <v>7538.9718197835127</v>
      </c>
      <c r="BC90">
        <f t="shared" si="64"/>
        <v>0</v>
      </c>
      <c r="BD90">
        <f t="shared" ca="1" si="65"/>
        <v>89372408.81052053</v>
      </c>
      <c r="BE90">
        <f t="shared" ca="1" si="66"/>
        <v>74110.122826580104</v>
      </c>
      <c r="BF90">
        <f t="shared" ca="1" si="67"/>
        <v>88491.168008843699</v>
      </c>
      <c r="BG90">
        <f t="shared" ca="1" si="68"/>
        <v>313864.15997869341</v>
      </c>
      <c r="BH90">
        <f t="shared" ca="1" si="69"/>
        <v>18529.424336735094</v>
      </c>
      <c r="BI90">
        <f t="shared" ca="1" si="70"/>
        <v>0</v>
      </c>
      <c r="BJ90">
        <f t="shared" ca="1" si="71"/>
        <v>-494994.87515085272</v>
      </c>
      <c r="BK90">
        <f t="shared" ca="1" si="72"/>
        <v>7542.793369456057</v>
      </c>
    </row>
    <row r="91" spans="2:63" x14ac:dyDescent="0.35">
      <c r="B91">
        <f t="shared" si="73"/>
        <v>81</v>
      </c>
      <c r="C91">
        <f t="shared" si="51"/>
        <v>7</v>
      </c>
      <c r="D91">
        <f t="shared" si="81"/>
        <v>9</v>
      </c>
      <c r="E91">
        <f t="shared" ca="1" si="41"/>
        <v>83</v>
      </c>
      <c r="F91" cm="1">
        <f t="array" aca="1" ref="F91" ca="1">_xlfn.XLOOKUP(E91,Mortality!$I$9:$I$130,IF($E$4="Female",Mortality!$J$9:$J$130,Mortality!$K$9:$K$130),,-1)</f>
        <v>4.7793119999999974E-2</v>
      </c>
      <c r="G91" cm="1">
        <f t="array" aca="1" ref="G91" ca="1">_xlfn.XLOOKUP(E91,Mortality!$N$9:$N$130,IF($E$4="Female",Mortality!$O$9:$O$130,Mortality!$P$9:$P$130),,-1)</f>
        <v>1.2999999999999999E-2</v>
      </c>
      <c r="H91">
        <f t="shared" ca="1" si="52"/>
        <v>3.1290193015598433E-3</v>
      </c>
      <c r="I91" cm="1">
        <f t="array" ref="I91">INDEX('Product features '!$C$12:$C$22,MIN(11,C91))</f>
        <v>0.04</v>
      </c>
      <c r="J91" s="3">
        <f ca="1">IF(C91=1,0,IF($C$4="Q",MAX('Product features '!$C$8,_xlfn.XLOOKUP(E91,'Non-systematic PWDs'!$D$17:$D$64,'Non-systematic PWDs'!$F$17:$F$64,0,-1)),'Product features '!$C$8))</f>
        <v>5.6497175141242938E-2</v>
      </c>
      <c r="K91">
        <f t="shared" ca="1" si="42"/>
        <v>0</v>
      </c>
      <c r="L91">
        <f ca="1">(1-K91)*(1-(1-J91*_xlfn.XLOOKUP(C91,'Non-systematic PWDs'!$D$9:$D$12,'Non-systematic PWDs'!$E$9:$E$12,,-1))^(1/12))</f>
        <v>1.9030317741247638E-3</v>
      </c>
      <c r="M91" cm="1">
        <f t="array" ref="M91">IF(C91=11,_xlfn.SWITCH(D91,1,0.4,2,0.3,3,0.2,0.1/9),1/12)</f>
        <v>8.3333333333333329E-2</v>
      </c>
      <c r="O91">
        <f t="shared" ca="1" si="74"/>
        <v>18018.54353808134</v>
      </c>
      <c r="P91">
        <f t="shared" ca="1" si="75"/>
        <v>28609.001311373857</v>
      </c>
      <c r="Q91">
        <f ca="1">_xlfn.XLOOKUP(C91,'Surrender predictive model'!$E$8:$E$29,'Surrender predictive model'!$P$8:$P$29,,-1)+'Surrender predictive model'!$B$15+'Surrender predictive model'!$B$14+'Surrender predictive model'!$B$38*K91</f>
        <v>-3.6146672550253522</v>
      </c>
      <c r="R91">
        <f ca="1">+'Surrender predictive model'!$B$15*(MAX(1,MIN(2,P90/O90))-1)+'Surrender predictive model'!$B$14*(MAX(0.5,MIN(1,P90/O90))-1)+'Surrender predictive model'!$B$38*K91*(MAX(0.5,MIN(1,P90/O90))-1)</f>
        <v>-0.68013167680940656</v>
      </c>
      <c r="S91" s="43">
        <f t="shared" ca="1" si="53"/>
        <v>1.1437773724449762E-3</v>
      </c>
      <c r="T91">
        <f t="shared" ca="1" si="43"/>
        <v>0</v>
      </c>
      <c r="U91">
        <f t="shared" ca="1" si="76"/>
        <v>0</v>
      </c>
      <c r="V91">
        <f t="shared" ca="1" si="44"/>
        <v>0</v>
      </c>
      <c r="W91" s="41">
        <f t="shared" ca="1" si="45"/>
        <v>5.2631578947368363E-2</v>
      </c>
      <c r="X91">
        <f t="shared" ca="1" si="54"/>
        <v>0.99383587491041725</v>
      </c>
      <c r="Y91">
        <f t="shared" ca="1" si="55"/>
        <v>0.99383587491041725</v>
      </c>
      <c r="Z91">
        <f t="shared" ca="1" si="46"/>
        <v>0.99573078222747025</v>
      </c>
      <c r="AA91">
        <f t="shared" ca="1" si="77"/>
        <v>3.116094887092042E-2</v>
      </c>
      <c r="AB91">
        <f t="shared" ca="1" si="56"/>
        <v>18018.54353808134</v>
      </c>
      <c r="AC91">
        <f t="shared" ca="1" si="57"/>
        <v>56.273528220643286</v>
      </c>
      <c r="AD91">
        <f t="shared" ca="1" si="58"/>
        <v>19.793827711547948</v>
      </c>
      <c r="AE91">
        <f t="shared" ca="1" si="59"/>
        <v>34.224880681498291</v>
      </c>
      <c r="AF91">
        <f t="shared" ca="1" si="60"/>
        <v>0</v>
      </c>
      <c r="AG91">
        <f t="shared" ca="1" si="61"/>
        <v>0.7763196871368031</v>
      </c>
      <c r="AH91">
        <f t="shared" ca="1" si="47"/>
        <v>0</v>
      </c>
      <c r="AI91">
        <f t="shared" ca="1" si="78"/>
        <v>17907.474981780564</v>
      </c>
      <c r="AJ91">
        <f t="shared" ca="1" si="62"/>
        <v>3.7307239545376176</v>
      </c>
      <c r="AK91">
        <f t="shared" ca="1" si="48"/>
        <v>0</v>
      </c>
      <c r="AL91">
        <f t="shared" ca="1" si="49"/>
        <v>0</v>
      </c>
      <c r="AM91">
        <f t="shared" si="50"/>
        <v>0</v>
      </c>
      <c r="AN91" s="45">
        <f t="shared" ca="1" si="63"/>
        <v>-114.02296056822715</v>
      </c>
      <c r="AO91">
        <f t="shared" ca="1" si="79"/>
        <v>0</v>
      </c>
      <c r="AP91">
        <f t="shared" ca="1" si="80"/>
        <v>3.8403155207735993</v>
      </c>
      <c r="AR91">
        <v>81</v>
      </c>
      <c r="AS91">
        <v>0</v>
      </c>
      <c r="AT91">
        <v>88923218.272790223</v>
      </c>
      <c r="AU91">
        <v>73532.784774570449</v>
      </c>
      <c r="AV91">
        <v>88157.065903596958</v>
      </c>
      <c r="AW91">
        <v>313176.59819988383</v>
      </c>
      <c r="AX91">
        <v>18436.147004006911</v>
      </c>
      <c r="AY91">
        <v>0</v>
      </c>
      <c r="AZ91">
        <v>-493302.59588205919</v>
      </c>
      <c r="BA91">
        <v>7588.1929817533428</v>
      </c>
      <c r="BC91">
        <f t="shared" si="64"/>
        <v>0</v>
      </c>
      <c r="BD91">
        <f t="shared" ca="1" si="65"/>
        <v>88941236.816328302</v>
      </c>
      <c r="BE91">
        <f t="shared" ca="1" si="66"/>
        <v>73589.058302791091</v>
      </c>
      <c r="BF91">
        <f t="shared" ca="1" si="67"/>
        <v>88176.859731308505</v>
      </c>
      <c r="BG91">
        <f t="shared" ca="1" si="68"/>
        <v>313210.82308056531</v>
      </c>
      <c r="BH91">
        <f t="shared" ca="1" si="69"/>
        <v>18439.877727961448</v>
      </c>
      <c r="BI91">
        <f t="shared" ca="1" si="70"/>
        <v>0</v>
      </c>
      <c r="BJ91">
        <f t="shared" ca="1" si="71"/>
        <v>-493416.61884262745</v>
      </c>
      <c r="BK91">
        <f t="shared" ca="1" si="72"/>
        <v>7592.0332972741162</v>
      </c>
    </row>
    <row r="92" spans="2:63" x14ac:dyDescent="0.35">
      <c r="B92">
        <f t="shared" si="73"/>
        <v>82</v>
      </c>
      <c r="C92">
        <f t="shared" si="51"/>
        <v>7</v>
      </c>
      <c r="D92">
        <f t="shared" si="81"/>
        <v>10</v>
      </c>
      <c r="E92">
        <f t="shared" ca="1" si="41"/>
        <v>83</v>
      </c>
      <c r="F92" cm="1">
        <f t="array" aca="1" ref="F92" ca="1">_xlfn.XLOOKUP(E92,Mortality!$I$9:$I$130,IF($E$4="Female",Mortality!$J$9:$J$130,Mortality!$K$9:$K$130),,-1)</f>
        <v>4.7793119999999974E-2</v>
      </c>
      <c r="G92" cm="1">
        <f t="array" aca="1" ref="G92" ca="1">_xlfn.XLOOKUP(E92,Mortality!$N$9:$N$130,IF($E$4="Female",Mortality!$O$9:$O$130,Mortality!$P$9:$P$130),,-1)</f>
        <v>1.2999999999999999E-2</v>
      </c>
      <c r="H92">
        <f t="shared" ca="1" si="52"/>
        <v>3.1255497386579734E-3</v>
      </c>
      <c r="I92" cm="1">
        <f t="array" ref="I92">INDEX('Product features '!$C$12:$C$22,MIN(11,C92))</f>
        <v>0.04</v>
      </c>
      <c r="J92" s="3">
        <f ca="1">IF(C92=1,0,IF($C$4="Q",MAX('Product features '!$C$8,_xlfn.XLOOKUP(E92,'Non-systematic PWDs'!$D$17:$D$64,'Non-systematic PWDs'!$F$17:$F$64,0,-1)),'Product features '!$C$8))</f>
        <v>5.6497175141242938E-2</v>
      </c>
      <c r="K92">
        <f t="shared" ca="1" si="42"/>
        <v>0</v>
      </c>
      <c r="L92">
        <f ca="1">(1-K92)*(1-(1-J92*_xlfn.XLOOKUP(C92,'Non-systematic PWDs'!$D$9:$D$12,'Non-systematic PWDs'!$E$9:$E$12,,-1))^(1/12))</f>
        <v>1.9030317741247638E-3</v>
      </c>
      <c r="M92" cm="1">
        <f t="array" ref="M92">IF(C92=11,_xlfn.SWITCH(D92,1,0.4,2,0.3,3,0.2,0.1/9),1/12)</f>
        <v>8.3333333333333329E-2</v>
      </c>
      <c r="O92">
        <f t="shared" ca="1" si="74"/>
        <v>17907.474981780513</v>
      </c>
      <c r="P92">
        <f t="shared" ca="1" si="75"/>
        <v>28432.651848602512</v>
      </c>
      <c r="Q92">
        <f ca="1">_xlfn.XLOOKUP(C92,'Surrender predictive model'!$E$8:$E$29,'Surrender predictive model'!$P$8:$P$29,,-1)+'Surrender predictive model'!$B$15+'Surrender predictive model'!$B$14+'Surrender predictive model'!$B$38*K92</f>
        <v>-3.6146672550253522</v>
      </c>
      <c r="R92">
        <f ca="1">+'Surrender predictive model'!$B$15*(MAX(1,MIN(2,P91/O91))-1)+'Surrender predictive model'!$B$14*(MAX(0.5,MIN(1,P91/O91))-1)+'Surrender predictive model'!$B$38*K92*(MAX(0.5,MIN(1,P91/O91))-1)</f>
        <v>-0.68013167680940656</v>
      </c>
      <c r="S92" s="43">
        <f t="shared" ca="1" si="53"/>
        <v>1.1437773724449762E-3</v>
      </c>
      <c r="T92">
        <f t="shared" ca="1" si="43"/>
        <v>0</v>
      </c>
      <c r="U92">
        <f t="shared" ca="1" si="76"/>
        <v>0</v>
      </c>
      <c r="V92">
        <f t="shared" ca="1" si="44"/>
        <v>0</v>
      </c>
      <c r="W92" s="41">
        <f t="shared" ca="1" si="45"/>
        <v>5.2631578947368363E-2</v>
      </c>
      <c r="X92">
        <f t="shared" ca="1" si="54"/>
        <v>0.99383933390977519</v>
      </c>
      <c r="Y92">
        <f t="shared" ca="1" si="55"/>
        <v>0.99383933390977519</v>
      </c>
      <c r="Z92">
        <f t="shared" ca="1" si="46"/>
        <v>0.99573424782196462</v>
      </c>
      <c r="AA92">
        <f t="shared" ca="1" si="77"/>
        <v>3.1027915994191795E-2</v>
      </c>
      <c r="AB92">
        <f t="shared" ca="1" si="56"/>
        <v>17907.474981780513</v>
      </c>
      <c r="AC92">
        <f t="shared" ca="1" si="57"/>
        <v>55.864673951437638</v>
      </c>
      <c r="AD92">
        <f t="shared" ca="1" si="58"/>
        <v>19.671828817761046</v>
      </c>
      <c r="AE92">
        <f t="shared" ca="1" si="59"/>
        <v>34.013936257611263</v>
      </c>
      <c r="AF92">
        <f t="shared" ca="1" si="60"/>
        <v>0</v>
      </c>
      <c r="AG92">
        <f t="shared" ca="1" si="61"/>
        <v>0.77153485499438579</v>
      </c>
      <c r="AH92">
        <f t="shared" ca="1" si="47"/>
        <v>0</v>
      </c>
      <c r="AI92">
        <f t="shared" ca="1" si="78"/>
        <v>17797.15300789876</v>
      </c>
      <c r="AJ92">
        <f t="shared" ca="1" si="62"/>
        <v>3.7077402099789087</v>
      </c>
      <c r="AK92">
        <f t="shared" ca="1" si="48"/>
        <v>0</v>
      </c>
      <c r="AL92">
        <f t="shared" ca="1" si="49"/>
        <v>0</v>
      </c>
      <c r="AM92">
        <f t="shared" si="50"/>
        <v>0</v>
      </c>
      <c r="AN92" s="45">
        <f t="shared" ca="1" si="63"/>
        <v>-113.25817923678885</v>
      </c>
      <c r="AO92">
        <f t="shared" ca="1" si="79"/>
        <v>0</v>
      </c>
      <c r="AP92">
        <f t="shared" ca="1" si="80"/>
        <v>3.8591881953996543</v>
      </c>
      <c r="AR92">
        <v>82</v>
      </c>
      <c r="AS92">
        <v>0</v>
      </c>
      <c r="AT92">
        <v>88493505.619232908</v>
      </c>
      <c r="AU92">
        <v>73014.954282454739</v>
      </c>
      <c r="AV92">
        <v>87845.473443203649</v>
      </c>
      <c r="AW92">
        <v>312526.2167878708</v>
      </c>
      <c r="AX92">
        <v>18346.902554681667</v>
      </c>
      <c r="AY92">
        <v>0</v>
      </c>
      <c r="AZ92">
        <v>-491733.54706821003</v>
      </c>
      <c r="BA92">
        <v>7637.7603119082341</v>
      </c>
      <c r="BC92">
        <f t="shared" si="64"/>
        <v>0</v>
      </c>
      <c r="BD92">
        <f t="shared" ca="1" si="65"/>
        <v>88511413.094214693</v>
      </c>
      <c r="BE92">
        <f t="shared" ca="1" si="66"/>
        <v>73070.818956406176</v>
      </c>
      <c r="BF92">
        <f t="shared" ca="1" si="67"/>
        <v>87865.145272021415</v>
      </c>
      <c r="BG92">
        <f t="shared" ca="1" si="68"/>
        <v>312560.23072412843</v>
      </c>
      <c r="BH92">
        <f t="shared" ca="1" si="69"/>
        <v>18350.610294891645</v>
      </c>
      <c r="BI92">
        <f t="shared" ca="1" si="70"/>
        <v>0</v>
      </c>
      <c r="BJ92">
        <f t="shared" ca="1" si="71"/>
        <v>-491846.80524744681</v>
      </c>
      <c r="BK92">
        <f t="shared" ca="1" si="72"/>
        <v>7641.619500103634</v>
      </c>
    </row>
    <row r="93" spans="2:63" x14ac:dyDescent="0.35">
      <c r="B93">
        <f t="shared" si="73"/>
        <v>83</v>
      </c>
      <c r="C93">
        <f t="shared" si="51"/>
        <v>7</v>
      </c>
      <c r="D93">
        <f t="shared" si="81"/>
        <v>11</v>
      </c>
      <c r="E93">
        <f t="shared" ca="1" si="41"/>
        <v>83</v>
      </c>
      <c r="F93" cm="1">
        <f t="array" aca="1" ref="F93" ca="1">_xlfn.XLOOKUP(E93,Mortality!$I$9:$I$130,IF($E$4="Female",Mortality!$J$9:$J$130,Mortality!$K$9:$K$130),,-1)</f>
        <v>4.7793119999999974E-2</v>
      </c>
      <c r="G93" cm="1">
        <f t="array" aca="1" ref="G93" ca="1">_xlfn.XLOOKUP(E93,Mortality!$N$9:$N$130,IF($E$4="Female",Mortality!$O$9:$O$130,Mortality!$P$9:$P$130),,-1)</f>
        <v>1.2999999999999999E-2</v>
      </c>
      <c r="H93">
        <f t="shared" ca="1" si="52"/>
        <v>3.1220840896420965E-3</v>
      </c>
      <c r="I93" cm="1">
        <f t="array" ref="I93">INDEX('Product features '!$C$12:$C$22,MIN(11,C93))</f>
        <v>0.04</v>
      </c>
      <c r="J93" s="3">
        <f ca="1">IF(C93=1,0,IF($C$4="Q",MAX('Product features '!$C$8,_xlfn.XLOOKUP(E93,'Non-systematic PWDs'!$D$17:$D$64,'Non-systematic PWDs'!$F$17:$F$64,0,-1)),'Product features '!$C$8))</f>
        <v>5.6497175141242938E-2</v>
      </c>
      <c r="K93">
        <f t="shared" ca="1" si="42"/>
        <v>0</v>
      </c>
      <c r="L93">
        <f ca="1">(1-K93)*(1-(1-J93*_xlfn.XLOOKUP(C93,'Non-systematic PWDs'!$D$9:$D$12,'Non-systematic PWDs'!$E$9:$E$12,,-1))^(1/12))</f>
        <v>1.9030317741247638E-3</v>
      </c>
      <c r="M93" cm="1">
        <f t="array" ref="M93">IF(C93=11,_xlfn.SWITCH(D93,1,0.4,2,0.3,3,0.2,0.1/9),1/12)</f>
        <v>8.3333333333333329E-2</v>
      </c>
      <c r="O93">
        <f t="shared" ca="1" si="74"/>
        <v>17797.153007898709</v>
      </c>
      <c r="P93">
        <f t="shared" ca="1" si="75"/>
        <v>28257.487774503661</v>
      </c>
      <c r="Q93">
        <f ca="1">_xlfn.XLOOKUP(C93,'Surrender predictive model'!$E$8:$E$29,'Surrender predictive model'!$P$8:$P$29,,-1)+'Surrender predictive model'!$B$15+'Surrender predictive model'!$B$14+'Surrender predictive model'!$B$38*K93</f>
        <v>-3.6146672550253522</v>
      </c>
      <c r="R93">
        <f ca="1">+'Surrender predictive model'!$B$15*(MAX(1,MIN(2,P92/O92))-1)+'Surrender predictive model'!$B$14*(MAX(0.5,MIN(1,P92/O92))-1)+'Surrender predictive model'!$B$38*K93*(MAX(0.5,MIN(1,P92/O92))-1)</f>
        <v>-0.68013167680940678</v>
      </c>
      <c r="S93" s="43">
        <f t="shared" ca="1" si="53"/>
        <v>1.1437773724449762E-3</v>
      </c>
      <c r="T93">
        <f t="shared" ca="1" si="43"/>
        <v>0</v>
      </c>
      <c r="U93">
        <f t="shared" ca="1" si="76"/>
        <v>0</v>
      </c>
      <c r="V93">
        <f t="shared" ca="1" si="44"/>
        <v>0</v>
      </c>
      <c r="W93" s="41">
        <f t="shared" ca="1" si="45"/>
        <v>5.2631578947368363E-2</v>
      </c>
      <c r="X93">
        <f t="shared" ca="1" si="54"/>
        <v>0.99384278900716339</v>
      </c>
      <c r="Y93">
        <f t="shared" ca="1" si="55"/>
        <v>0.99384278900716339</v>
      </c>
      <c r="Z93">
        <f t="shared" ca="1" si="46"/>
        <v>0.99573770950704954</v>
      </c>
      <c r="AA93">
        <f t="shared" ca="1" si="77"/>
        <v>3.0895558593959673E-2</v>
      </c>
      <c r="AB93">
        <f t="shared" ca="1" si="56"/>
        <v>17797.153007898709</v>
      </c>
      <c r="AC93">
        <f t="shared" ca="1" si="57"/>
        <v>55.458984411939738</v>
      </c>
      <c r="AD93">
        <f t="shared" ca="1" si="58"/>
        <v>19.550649906731486</v>
      </c>
      <c r="AE93">
        <f t="shared" ca="1" si="59"/>
        <v>33.80440963994343</v>
      </c>
      <c r="AF93">
        <f t="shared" ca="1" si="60"/>
        <v>0</v>
      </c>
      <c r="AG93">
        <f t="shared" ca="1" si="61"/>
        <v>0.76678218281450417</v>
      </c>
      <c r="AH93">
        <f t="shared" ca="1" si="47"/>
        <v>0</v>
      </c>
      <c r="AI93">
        <f t="shared" ca="1" si="78"/>
        <v>17687.572181757332</v>
      </c>
      <c r="AJ93">
        <f t="shared" ca="1" si="62"/>
        <v>3.6849108711994445</v>
      </c>
      <c r="AK93">
        <f t="shared" ca="1" si="48"/>
        <v>0</v>
      </c>
      <c r="AL93">
        <f t="shared" ca="1" si="49"/>
        <v>0</v>
      </c>
      <c r="AM93">
        <f t="shared" si="50"/>
        <v>0</v>
      </c>
      <c r="AN93" s="45">
        <f t="shared" ca="1" si="63"/>
        <v>-112.49895482981411</v>
      </c>
      <c r="AO93">
        <f t="shared" ca="1" si="79"/>
        <v>0</v>
      </c>
      <c r="AP93">
        <f t="shared" ca="1" si="80"/>
        <v>3.8781683499065451</v>
      </c>
      <c r="AR93">
        <v>83</v>
      </c>
      <c r="AS93">
        <v>0</v>
      </c>
      <c r="AT93">
        <v>88065132.262472138</v>
      </c>
      <c r="AU93">
        <v>72499.924391607696</v>
      </c>
      <c r="AV93">
        <v>87542.124062971605</v>
      </c>
      <c r="AW93">
        <v>311878.56543109776</v>
      </c>
      <c r="AX93">
        <v>18257.934195628564</v>
      </c>
      <c r="AY93">
        <v>0</v>
      </c>
      <c r="AZ93">
        <v>-490178.54808130552</v>
      </c>
      <c r="BA93">
        <v>7687.8554311460894</v>
      </c>
      <c r="BC93">
        <f t="shared" si="64"/>
        <v>0</v>
      </c>
      <c r="BD93">
        <f t="shared" ca="1" si="65"/>
        <v>88082929.415480033</v>
      </c>
      <c r="BE93">
        <f t="shared" ca="1" si="66"/>
        <v>72555.383376019628</v>
      </c>
      <c r="BF93">
        <f t="shared" ca="1" si="67"/>
        <v>87561.674712878332</v>
      </c>
      <c r="BG93">
        <f t="shared" ca="1" si="68"/>
        <v>311912.36984073772</v>
      </c>
      <c r="BH93">
        <f t="shared" ca="1" si="69"/>
        <v>18261.619106499762</v>
      </c>
      <c r="BI93">
        <f t="shared" ca="1" si="70"/>
        <v>0</v>
      </c>
      <c r="BJ93">
        <f t="shared" ca="1" si="71"/>
        <v>-490291.04703613534</v>
      </c>
      <c r="BK93">
        <f t="shared" ca="1" si="72"/>
        <v>7691.7335994959958</v>
      </c>
    </row>
    <row r="94" spans="2:63" x14ac:dyDescent="0.35">
      <c r="B94">
        <f t="shared" si="73"/>
        <v>84</v>
      </c>
      <c r="C94">
        <f t="shared" si="51"/>
        <v>7</v>
      </c>
      <c r="D94">
        <f t="shared" si="81"/>
        <v>12</v>
      </c>
      <c r="E94">
        <f t="shared" ca="1" si="41"/>
        <v>83</v>
      </c>
      <c r="F94" cm="1">
        <f t="array" aca="1" ref="F94" ca="1">_xlfn.XLOOKUP(E94,Mortality!$I$9:$I$130,IF($E$4="Female",Mortality!$J$9:$J$130,Mortality!$K$9:$K$130),,-1)</f>
        <v>4.7793119999999974E-2</v>
      </c>
      <c r="G94" cm="1">
        <f t="array" aca="1" ref="G94" ca="1">_xlfn.XLOOKUP(E94,Mortality!$N$9:$N$130,IF($E$4="Female",Mortality!$O$9:$O$130,Mortality!$P$9:$P$130),,-1)</f>
        <v>1.2999999999999999E-2</v>
      </c>
      <c r="H94">
        <f t="shared" ca="1" si="52"/>
        <v>3.1186223499473087E-3</v>
      </c>
      <c r="I94" cm="1">
        <f t="array" ref="I94">INDEX('Product features '!$C$12:$C$22,MIN(11,C94))</f>
        <v>0.04</v>
      </c>
      <c r="J94" s="3">
        <f ca="1">IF(C94=1,0,IF($C$4="Q",MAX('Product features '!$C$8,_xlfn.XLOOKUP(E94,'Non-systematic PWDs'!$D$17:$D$64,'Non-systematic PWDs'!$F$17:$F$64,0,-1)),'Product features '!$C$8))</f>
        <v>5.6497175141242938E-2</v>
      </c>
      <c r="K94">
        <f t="shared" ca="1" si="42"/>
        <v>0</v>
      </c>
      <c r="L94">
        <f ca="1">(1-K94)*(1-(1-J94*_xlfn.XLOOKUP(C94,'Non-systematic PWDs'!$D$9:$D$12,'Non-systematic PWDs'!$E$9:$E$12,,-1))^(1/12))</f>
        <v>1.9030317741247638E-3</v>
      </c>
      <c r="M94" cm="1">
        <f t="array" ref="M94">IF(C94=11,_xlfn.SWITCH(D94,1,0.4,2,0.3,3,0.2,0.1/9),1/12)</f>
        <v>8.3333333333333329E-2</v>
      </c>
      <c r="O94">
        <f t="shared" ca="1" si="74"/>
        <v>17687.572181757278</v>
      </c>
      <c r="P94">
        <f t="shared" ca="1" si="75"/>
        <v>28083.500460148542</v>
      </c>
      <c r="Q94">
        <f ca="1">_xlfn.XLOOKUP(C94,'Surrender predictive model'!$E$8:$E$29,'Surrender predictive model'!$P$8:$P$29,,-1)+'Surrender predictive model'!$B$15+'Surrender predictive model'!$B$14+'Surrender predictive model'!$B$38*K94</f>
        <v>-3.6146672550253522</v>
      </c>
      <c r="R94">
        <f ca="1">+'Surrender predictive model'!$B$15*(MAX(1,MIN(2,P93/O93))-1)+'Surrender predictive model'!$B$14*(MAX(0.5,MIN(1,P93/O93))-1)+'Surrender predictive model'!$B$38*K94*(MAX(0.5,MIN(1,P93/O93))-1)</f>
        <v>-0.68013167680940678</v>
      </c>
      <c r="S94" s="43">
        <f t="shared" ca="1" si="53"/>
        <v>1.1437773724449762E-3</v>
      </c>
      <c r="T94">
        <f t="shared" ca="1" si="43"/>
        <v>5.0000000000000001E-3</v>
      </c>
      <c r="U94">
        <f t="shared" ca="1" si="76"/>
        <v>0</v>
      </c>
      <c r="V94">
        <f t="shared" ca="1" si="44"/>
        <v>0</v>
      </c>
      <c r="W94" s="41">
        <f t="shared" ca="1" si="45"/>
        <v>5.2631578947368363E-2</v>
      </c>
      <c r="X94">
        <f t="shared" ca="1" si="54"/>
        <v>0.9859563271491496</v>
      </c>
      <c r="Y94">
        <f t="shared" ca="1" si="55"/>
        <v>0.99384624020713297</v>
      </c>
      <c r="Z94">
        <f t="shared" ca="1" si="46"/>
        <v>0.99574116728728479</v>
      </c>
      <c r="AA94">
        <f t="shared" ca="1" si="77"/>
        <v>3.0763872748290243E-2</v>
      </c>
      <c r="AB94">
        <f t="shared" ca="1" si="56"/>
        <v>17687.572181757278</v>
      </c>
      <c r="AC94">
        <f t="shared" ca="1" si="57"/>
        <v>54.924147616770917</v>
      </c>
      <c r="AD94">
        <f t="shared" ca="1" si="58"/>
        <v>19.383599207346045</v>
      </c>
      <c r="AE94">
        <f t="shared" ca="1" si="59"/>
        <v>33.515567565659225</v>
      </c>
      <c r="AF94">
        <f t="shared" ca="1" si="60"/>
        <v>139.81493245088853</v>
      </c>
      <c r="AG94">
        <f t="shared" ca="1" si="61"/>
        <v>0.76023040573668144</v>
      </c>
      <c r="AH94">
        <f t="shared" ca="1" si="47"/>
        <v>0</v>
      </c>
      <c r="AI94">
        <f t="shared" ca="1" si="78"/>
        <v>17439.173704510929</v>
      </c>
      <c r="AJ94">
        <f t="shared" ca="1" si="62"/>
        <v>3.633161188439777</v>
      </c>
      <c r="AK94">
        <f t="shared" ca="1" si="48"/>
        <v>0</v>
      </c>
      <c r="AL94">
        <f t="shared" ca="1" si="49"/>
        <v>0</v>
      </c>
      <c r="AM94">
        <f t="shared" si="50"/>
        <v>0</v>
      </c>
      <c r="AN94" s="45">
        <f t="shared" ca="1" si="63"/>
        <v>-111.45647557821596</v>
      </c>
      <c r="AO94">
        <f t="shared" ca="1" si="79"/>
        <v>0</v>
      </c>
      <c r="AP94">
        <f t="shared" ca="1" si="80"/>
        <v>8.8940418765849998</v>
      </c>
      <c r="AR94">
        <v>84</v>
      </c>
      <c r="AS94">
        <v>0</v>
      </c>
      <c r="AT94">
        <v>87638084.139016792</v>
      </c>
      <c r="AU94">
        <v>71858.942269275343</v>
      </c>
      <c r="AV94">
        <v>87094.008448590364</v>
      </c>
      <c r="AW94">
        <v>311022.45836417738</v>
      </c>
      <c r="AX94">
        <v>17942.646290181572</v>
      </c>
      <c r="AY94">
        <v>0</v>
      </c>
      <c r="AZ94">
        <v>-487918.0553722253</v>
      </c>
      <c r="BA94">
        <v>37092.339865880625</v>
      </c>
      <c r="BC94">
        <f t="shared" si="64"/>
        <v>0</v>
      </c>
      <c r="BD94">
        <f t="shared" ca="1" si="65"/>
        <v>87655771.711198553</v>
      </c>
      <c r="BE94">
        <f t="shared" ca="1" si="66"/>
        <v>71913.86641689211</v>
      </c>
      <c r="BF94">
        <f t="shared" ca="1" si="67"/>
        <v>87113.392047797708</v>
      </c>
      <c r="BG94">
        <f t="shared" ca="1" si="68"/>
        <v>311055.97393174306</v>
      </c>
      <c r="BH94">
        <f t="shared" ca="1" si="69"/>
        <v>17946.279451370014</v>
      </c>
      <c r="BI94">
        <f t="shared" ca="1" si="70"/>
        <v>0</v>
      </c>
      <c r="BJ94">
        <f t="shared" ca="1" si="71"/>
        <v>-488029.51184780349</v>
      </c>
      <c r="BK94">
        <f t="shared" ca="1" si="72"/>
        <v>37101.233907757211</v>
      </c>
    </row>
    <row r="95" spans="2:63" x14ac:dyDescent="0.35">
      <c r="B95">
        <f t="shared" si="73"/>
        <v>85</v>
      </c>
      <c r="C95">
        <f t="shared" si="51"/>
        <v>8</v>
      </c>
      <c r="D95">
        <f t="shared" si="81"/>
        <v>1</v>
      </c>
      <c r="E95">
        <f t="shared" ca="1" si="41"/>
        <v>84</v>
      </c>
      <c r="F95" cm="1">
        <f t="array" aca="1" ref="F95" ca="1">_xlfn.XLOOKUP(E95,Mortality!$I$9:$I$130,IF($E$4="Female",Mortality!$J$9:$J$130,Mortality!$K$9:$K$130),,-1)</f>
        <v>5.4416159999999963E-2</v>
      </c>
      <c r="G95" cm="1">
        <f t="array" aca="1" ref="G95" ca="1">_xlfn.XLOOKUP(E95,Mortality!$N$9:$N$130,IF($E$4="Female",Mortality!$O$9:$O$130,Mortality!$P$9:$P$130),,-1)</f>
        <v>1.2E-2</v>
      </c>
      <c r="H95">
        <f t="shared" ca="1" si="52"/>
        <v>3.6299508337125364E-3</v>
      </c>
      <c r="I95" cm="1">
        <f t="array" ref="I95">INDEX('Product features '!$C$12:$C$22,MIN(11,C95))</f>
        <v>0.03</v>
      </c>
      <c r="J95" s="3">
        <f ca="1">IF(C95=1,0,IF($C$4="Q",MAX('Product features '!$C$8,_xlfn.XLOOKUP(E95,'Non-systematic PWDs'!$D$17:$D$64,'Non-systematic PWDs'!$F$17:$F$64,0,-1)),'Product features '!$C$8))</f>
        <v>5.9523809523809521E-2</v>
      </c>
      <c r="K95">
        <f t="shared" ca="1" si="42"/>
        <v>0</v>
      </c>
      <c r="L95">
        <f ca="1">(1-K95)*(1-(1-J95*_xlfn.XLOOKUP(C95,'Non-systematic PWDs'!$D$9:$D$12,'Non-systematic PWDs'!$E$9:$E$12,,-1))^(1/12))</f>
        <v>2.006114355596611E-3</v>
      </c>
      <c r="M95" cm="1">
        <f t="array" ref="M95">IF(C95=11,_xlfn.SWITCH(D95,1,0.4,2,0.3,3,0.2,0.1/9),1/12)</f>
        <v>8.3333333333333329E-2</v>
      </c>
      <c r="O95">
        <f t="shared" ca="1" si="74"/>
        <v>17439.173704510871</v>
      </c>
      <c r="P95">
        <f t="shared" ca="1" si="75"/>
        <v>29379.664572814647</v>
      </c>
      <c r="Q95">
        <f ca="1">_xlfn.XLOOKUP(C95,'Surrender predictive model'!$E$8:$E$29,'Surrender predictive model'!$P$8:$P$29,,-1)+'Surrender predictive model'!$B$15+'Surrender predictive model'!$B$14+'Surrender predictive model'!$B$38*K95</f>
        <v>-3.4184050127406422</v>
      </c>
      <c r="R95">
        <f ca="1">+'Surrender predictive model'!$B$15*(MAX(1,MIN(2,P94/O94))-1)+'Surrender predictive model'!$B$14*(MAX(0.5,MIN(1,P94/O94))-1)+'Surrender predictive model'!$B$38*K95*(MAX(0.5,MIN(1,P94/O94))-1)</f>
        <v>-0.680131676809407</v>
      </c>
      <c r="S95" s="43">
        <f t="shared" ca="1" si="53"/>
        <v>1.3937125916081428E-3</v>
      </c>
      <c r="T95">
        <f t="shared" ca="1" si="43"/>
        <v>0</v>
      </c>
      <c r="U95">
        <f t="shared" ca="1" si="76"/>
        <v>3.78E-2</v>
      </c>
      <c r="V95">
        <f t="shared" ca="1" si="44"/>
        <v>0</v>
      </c>
      <c r="W95" s="41">
        <f t="shared" ca="1" si="45"/>
        <v>5.0000000000000044E-2</v>
      </c>
      <c r="X95">
        <f t="shared" ca="1" si="54"/>
        <v>0.99298534922143222</v>
      </c>
      <c r="Y95">
        <f t="shared" ca="1" si="55"/>
        <v>0.99298534922143222</v>
      </c>
      <c r="Z95">
        <f t="shared" ca="1" si="46"/>
        <v>0.99498139568286315</v>
      </c>
      <c r="AA95">
        <f t="shared" ca="1" si="77"/>
        <v>3.0632854560660016E-2</v>
      </c>
      <c r="AB95">
        <f t="shared" ca="1" si="56"/>
        <v>18098.374470541385</v>
      </c>
      <c r="AC95">
        <f t="shared" ca="1" si="57"/>
        <v>65.554841343114404</v>
      </c>
      <c r="AD95">
        <f t="shared" ca="1" si="58"/>
        <v>24.459510538531688</v>
      </c>
      <c r="AE95">
        <f t="shared" ca="1" si="59"/>
        <v>36.22928086956415</v>
      </c>
      <c r="AF95">
        <f t="shared" ca="1" si="60"/>
        <v>0</v>
      </c>
      <c r="AG95">
        <f t="shared" ca="1" si="61"/>
        <v>0.71014381938405113</v>
      </c>
      <c r="AH95">
        <f t="shared" ca="1" si="47"/>
        <v>659.20076603051348</v>
      </c>
      <c r="AI95">
        <f t="shared" ca="1" si="78"/>
        <v>17971.420693970849</v>
      </c>
      <c r="AJ95">
        <f t="shared" ca="1" si="62"/>
        <v>3.7440459779105937</v>
      </c>
      <c r="AK95">
        <f t="shared" ca="1" si="48"/>
        <v>0</v>
      </c>
      <c r="AL95">
        <f t="shared" ca="1" si="49"/>
        <v>0</v>
      </c>
      <c r="AM95">
        <f t="shared" si="50"/>
        <v>0</v>
      </c>
      <c r="AN95" s="45">
        <f t="shared" ca="1" si="63"/>
        <v>-129.98767872912083</v>
      </c>
      <c r="AO95">
        <f t="shared" ca="1" si="79"/>
        <v>82.400095753813872</v>
      </c>
      <c r="AP95">
        <f t="shared" ca="1" si="80"/>
        <v>86.831489621871086</v>
      </c>
      <c r="AR95">
        <v>85</v>
      </c>
      <c r="AS95">
        <v>0</v>
      </c>
      <c r="AT95">
        <v>86124702.192871347</v>
      </c>
      <c r="AU95">
        <v>82543.791383187185</v>
      </c>
      <c r="AV95">
        <v>105247.51897200051</v>
      </c>
      <c r="AW95">
        <v>348705.49387046881</v>
      </c>
      <c r="AX95">
        <v>18351.638882840172</v>
      </c>
      <c r="AY95">
        <v>0</v>
      </c>
      <c r="AZ95">
        <v>-554848.4431084987</v>
      </c>
      <c r="BA95">
        <v>315967.82878294121</v>
      </c>
      <c r="BC95">
        <f t="shared" si="64"/>
        <v>0</v>
      </c>
      <c r="BD95">
        <f t="shared" ca="1" si="65"/>
        <v>86142141.366575852</v>
      </c>
      <c r="BE95">
        <f t="shared" ca="1" si="66"/>
        <v>82609.346224530294</v>
      </c>
      <c r="BF95">
        <f t="shared" ca="1" si="67"/>
        <v>105271.97848253905</v>
      </c>
      <c r="BG95">
        <f t="shared" ca="1" si="68"/>
        <v>348741.7231513384</v>
      </c>
      <c r="BH95">
        <f t="shared" ca="1" si="69"/>
        <v>18355.382928818082</v>
      </c>
      <c r="BI95">
        <f t="shared" ca="1" si="70"/>
        <v>0</v>
      </c>
      <c r="BJ95">
        <f t="shared" ca="1" si="71"/>
        <v>-554978.43078722782</v>
      </c>
      <c r="BK95">
        <f t="shared" ca="1" si="72"/>
        <v>316054.66027256311</v>
      </c>
    </row>
    <row r="96" spans="2:63" x14ac:dyDescent="0.35">
      <c r="B96">
        <f t="shared" si="73"/>
        <v>86</v>
      </c>
      <c r="C96">
        <f t="shared" si="51"/>
        <v>8</v>
      </c>
      <c r="D96">
        <f t="shared" si="81"/>
        <v>2</v>
      </c>
      <c r="E96">
        <f t="shared" ca="1" si="41"/>
        <v>84</v>
      </c>
      <c r="F96" cm="1">
        <f t="array" aca="1" ref="F96" ca="1">_xlfn.XLOOKUP(E96,Mortality!$I$9:$I$130,IF($E$4="Female",Mortality!$J$9:$J$130,Mortality!$K$9:$K$130),,-1)</f>
        <v>5.4416159999999963E-2</v>
      </c>
      <c r="G96" cm="1">
        <f t="array" aca="1" ref="G96" ca="1">_xlfn.XLOOKUP(E96,Mortality!$N$9:$N$130,IF($E$4="Female",Mortality!$O$9:$O$130,Mortality!$P$9:$P$130),,-1)</f>
        <v>1.2E-2</v>
      </c>
      <c r="H96">
        <f t="shared" ca="1" si="52"/>
        <v>3.6262268066344916E-3</v>
      </c>
      <c r="I96" cm="1">
        <f t="array" ref="I96">INDEX('Product features '!$C$12:$C$22,MIN(11,C96))</f>
        <v>0.03</v>
      </c>
      <c r="J96" s="3">
        <f ca="1">IF(C96=1,0,IF($C$4="Q",MAX('Product features '!$C$8,_xlfn.XLOOKUP(E96,'Non-systematic PWDs'!$D$17:$D$64,'Non-systematic PWDs'!$F$17:$F$64,0,-1)),'Product features '!$C$8))</f>
        <v>5.9523809523809521E-2</v>
      </c>
      <c r="K96">
        <f t="shared" ca="1" si="42"/>
        <v>0</v>
      </c>
      <c r="L96">
        <f ca="1">(1-K96)*(1-(1-J96*_xlfn.XLOOKUP(C96,'Non-systematic PWDs'!$D$9:$D$12,'Non-systematic PWDs'!$E$9:$E$12,,-1))^(1/12))</f>
        <v>2.006114355596611E-3</v>
      </c>
      <c r="M96" cm="1">
        <f t="array" ref="M96">IF(C96=11,_xlfn.SWITCH(D96,1,0.4,2,0.3,3,0.2,0.1/9),1/12)</f>
        <v>8.3333333333333329E-2</v>
      </c>
      <c r="O96">
        <f t="shared" ca="1" si="74"/>
        <v>17971.420693970791</v>
      </c>
      <c r="P96">
        <f t="shared" ca="1" si="75"/>
        <v>29173.576485844893</v>
      </c>
      <c r="Q96">
        <f ca="1">_xlfn.XLOOKUP(C96,'Surrender predictive model'!$E$8:$E$29,'Surrender predictive model'!$P$8:$P$29,,-1)+'Surrender predictive model'!$B$15+'Surrender predictive model'!$B$14+'Surrender predictive model'!$B$38*K96</f>
        <v>-3.4184050127406422</v>
      </c>
      <c r="R96">
        <f ca="1">+'Surrender predictive model'!$B$15*(MAX(1,MIN(2,P95/O95))-1)+'Surrender predictive model'!$B$14*(MAX(0.5,MIN(1,P95/O95))-1)+'Surrender predictive model'!$B$38*K96*(MAX(0.5,MIN(1,P95/O95))-1)</f>
        <v>-0.7923083451071341</v>
      </c>
      <c r="S96" s="43">
        <f t="shared" ca="1" si="53"/>
        <v>1.2448022780697787E-3</v>
      </c>
      <c r="T96">
        <f t="shared" ca="1" si="43"/>
        <v>0</v>
      </c>
      <c r="U96">
        <f t="shared" ca="1" si="76"/>
        <v>0</v>
      </c>
      <c r="V96">
        <f t="shared" ca="1" si="44"/>
        <v>0</v>
      </c>
      <c r="W96" s="41">
        <f t="shared" ca="1" si="45"/>
        <v>5.0000000000000044E-2</v>
      </c>
      <c r="X96">
        <f t="shared" ca="1" si="54"/>
        <v>0.99313713328099162</v>
      </c>
      <c r="Y96">
        <f t="shared" ca="1" si="55"/>
        <v>0.99313713328099162</v>
      </c>
      <c r="Z96">
        <f t="shared" ca="1" si="46"/>
        <v>0.99513348485068542</v>
      </c>
      <c r="AA96">
        <f t="shared" ca="1" si="77"/>
        <v>3.0479120384515661E-2</v>
      </c>
      <c r="AB96">
        <f t="shared" ca="1" si="56"/>
        <v>17971.420693970791</v>
      </c>
      <c r="AC96">
        <f t="shared" ca="1" si="57"/>
        <v>65.033159942015345</v>
      </c>
      <c r="AD96">
        <f t="shared" ca="1" si="58"/>
        <v>21.694556562551771</v>
      </c>
      <c r="AE96">
        <f t="shared" ca="1" si="59"/>
        <v>35.977880785281414</v>
      </c>
      <c r="AF96">
        <f t="shared" ca="1" si="60"/>
        <v>0</v>
      </c>
      <c r="AG96">
        <f t="shared" ca="1" si="61"/>
        <v>0.62986768410201754</v>
      </c>
      <c r="AH96">
        <f t="shared" ca="1" si="47"/>
        <v>0</v>
      </c>
      <c r="AI96">
        <f t="shared" ca="1" si="78"/>
        <v>17848.085228996897</v>
      </c>
      <c r="AJ96">
        <f t="shared" ca="1" si="62"/>
        <v>3.7183510893743539</v>
      </c>
      <c r="AK96">
        <f t="shared" ca="1" si="48"/>
        <v>0</v>
      </c>
      <c r="AL96">
        <f t="shared" ca="1" si="49"/>
        <v>0</v>
      </c>
      <c r="AM96">
        <f t="shared" si="50"/>
        <v>0</v>
      </c>
      <c r="AN96" s="45">
        <f t="shared" ca="1" si="63"/>
        <v>-126.42394837922288</v>
      </c>
      <c r="AO96">
        <f t="shared" ca="1" si="79"/>
        <v>0</v>
      </c>
      <c r="AP96">
        <f t="shared" ca="1" si="80"/>
        <v>3.9305803855308437</v>
      </c>
      <c r="AR96">
        <v>86</v>
      </c>
      <c r="AS96">
        <v>0</v>
      </c>
      <c r="AT96">
        <v>88087866.637632862</v>
      </c>
      <c r="AU96">
        <v>81891.388505553317</v>
      </c>
      <c r="AV96">
        <v>94043.285362091672</v>
      </c>
      <c r="AW96">
        <v>347931.41107744601</v>
      </c>
      <c r="AX96">
        <v>18251.758065278958</v>
      </c>
      <c r="AY96">
        <v>0</v>
      </c>
      <c r="AZ96">
        <v>-542117.84301036876</v>
      </c>
      <c r="BA96">
        <v>7193.2874227883376</v>
      </c>
      <c r="BC96">
        <f t="shared" si="64"/>
        <v>0</v>
      </c>
      <c r="BD96">
        <f t="shared" ca="1" si="65"/>
        <v>88105838.058326825</v>
      </c>
      <c r="BE96">
        <f t="shared" ca="1" si="66"/>
        <v>81956.421665495334</v>
      </c>
      <c r="BF96">
        <f t="shared" ca="1" si="67"/>
        <v>94064.979918654222</v>
      </c>
      <c r="BG96">
        <f t="shared" ca="1" si="68"/>
        <v>347967.38895823131</v>
      </c>
      <c r="BH96">
        <f t="shared" ca="1" si="69"/>
        <v>18255.476416368332</v>
      </c>
      <c r="BI96">
        <f t="shared" ca="1" si="70"/>
        <v>0</v>
      </c>
      <c r="BJ96">
        <f t="shared" ca="1" si="71"/>
        <v>-542244.26695874799</v>
      </c>
      <c r="BK96">
        <f t="shared" ca="1" si="72"/>
        <v>7197.2180031738681</v>
      </c>
    </row>
    <row r="97" spans="2:63" x14ac:dyDescent="0.35">
      <c r="B97">
        <f t="shared" si="73"/>
        <v>87</v>
      </c>
      <c r="C97">
        <f t="shared" si="51"/>
        <v>8</v>
      </c>
      <c r="D97">
        <f t="shared" si="81"/>
        <v>3</v>
      </c>
      <c r="E97">
        <f t="shared" ca="1" si="41"/>
        <v>84</v>
      </c>
      <c r="F97" cm="1">
        <f t="array" aca="1" ref="F97" ca="1">_xlfn.XLOOKUP(E97,Mortality!$I$9:$I$130,IF($E$4="Female",Mortality!$J$9:$J$130,Mortality!$K$9:$K$130),,-1)</f>
        <v>5.4416159999999963E-2</v>
      </c>
      <c r="G97" cm="1">
        <f t="array" aca="1" ref="G97" ca="1">_xlfn.XLOOKUP(E97,Mortality!$N$9:$N$130,IF($E$4="Female",Mortality!$O$9:$O$130,Mortality!$P$9:$P$130),,-1)</f>
        <v>1.2E-2</v>
      </c>
      <c r="H97">
        <f t="shared" ca="1" si="52"/>
        <v>3.6225066770941838E-3</v>
      </c>
      <c r="I97" cm="1">
        <f t="array" ref="I97">INDEX('Product features '!$C$12:$C$22,MIN(11,C97))</f>
        <v>0.03</v>
      </c>
      <c r="J97" s="3">
        <f ca="1">IF(C97=1,0,IF($C$4="Q",MAX('Product features '!$C$8,_xlfn.XLOOKUP(E97,'Non-systematic PWDs'!$D$17:$D$64,'Non-systematic PWDs'!$F$17:$F$64,0,-1)),'Product features '!$C$8))</f>
        <v>5.9523809523809521E-2</v>
      </c>
      <c r="K97">
        <f t="shared" ca="1" si="42"/>
        <v>0</v>
      </c>
      <c r="L97">
        <f ca="1">(1-K97)*(1-(1-J97*_xlfn.XLOOKUP(C97,'Non-systematic PWDs'!$D$9:$D$12,'Non-systematic PWDs'!$E$9:$E$12,,-1))^(1/12))</f>
        <v>2.006114355596611E-3</v>
      </c>
      <c r="M97" cm="1">
        <f t="array" ref="M97">IF(C97=11,_xlfn.SWITCH(D97,1,0.4,2,0.3,3,0.2,0.1/9),1/12)</f>
        <v>8.3333333333333329E-2</v>
      </c>
      <c r="O97">
        <f t="shared" ca="1" si="74"/>
        <v>17848.085228996842</v>
      </c>
      <c r="P97">
        <f t="shared" ca="1" si="75"/>
        <v>28973.362118705743</v>
      </c>
      <c r="Q97">
        <f ca="1">_xlfn.XLOOKUP(C97,'Surrender predictive model'!$E$8:$E$29,'Surrender predictive model'!$P$8:$P$29,,-1)+'Surrender predictive model'!$B$15+'Surrender predictive model'!$B$14+'Surrender predictive model'!$B$38*K97</f>
        <v>-3.4184050127406422</v>
      </c>
      <c r="R97">
        <f ca="1">+'Surrender predictive model'!$B$15*(MAX(1,MIN(2,P96/O96))-1)+'Surrender predictive model'!$B$14*(MAX(0.5,MIN(1,P96/O96))-1)+'Surrender predictive model'!$B$38*K97*(MAX(0.5,MIN(1,P96/O96))-1)</f>
        <v>-0.7213020233558699</v>
      </c>
      <c r="S97" s="43">
        <f t="shared" ca="1" si="53"/>
        <v>1.3370822301281837E-3</v>
      </c>
      <c r="T97">
        <f t="shared" ca="1" si="43"/>
        <v>0</v>
      </c>
      <c r="U97">
        <f t="shared" ca="1" si="76"/>
        <v>0</v>
      </c>
      <c r="V97">
        <f t="shared" ca="1" si="44"/>
        <v>0</v>
      </c>
      <c r="W97" s="41">
        <f t="shared" ca="1" si="45"/>
        <v>5.0000000000000044E-2</v>
      </c>
      <c r="X97">
        <f t="shared" ca="1" si="54"/>
        <v>0.99304908011219806</v>
      </c>
      <c r="Y97">
        <f t="shared" ca="1" si="55"/>
        <v>0.99304908011219806</v>
      </c>
      <c r="Z97">
        <f t="shared" ca="1" si="46"/>
        <v>0.99504525468208405</v>
      </c>
      <c r="AA97">
        <f t="shared" ca="1" si="77"/>
        <v>3.0330793283426631E-2</v>
      </c>
      <c r="AB97">
        <f t="shared" ca="1" si="56"/>
        <v>17848.085228996842</v>
      </c>
      <c r="AC97">
        <f t="shared" ca="1" si="57"/>
        <v>64.517590431953778</v>
      </c>
      <c r="AD97">
        <f t="shared" ca="1" si="58"/>
        <v>23.141823240052592</v>
      </c>
      <c r="AE97">
        <f t="shared" ca="1" si="59"/>
        <v>35.729310085873422</v>
      </c>
      <c r="AF97">
        <f t="shared" ca="1" si="60"/>
        <v>0</v>
      </c>
      <c r="AG97">
        <f t="shared" ca="1" si="61"/>
        <v>0.67188681953846185</v>
      </c>
      <c r="AH97">
        <f t="shared" ca="1" si="47"/>
        <v>0</v>
      </c>
      <c r="AI97">
        <f t="shared" ca="1" si="78"/>
        <v>17724.02461841948</v>
      </c>
      <c r="AJ97">
        <f t="shared" ca="1" si="62"/>
        <v>3.692505128837392</v>
      </c>
      <c r="AK97">
        <f t="shared" ca="1" si="48"/>
        <v>0</v>
      </c>
      <c r="AL97">
        <f t="shared" ca="1" si="49"/>
        <v>0</v>
      </c>
      <c r="AM97">
        <f t="shared" si="50"/>
        <v>0</v>
      </c>
      <c r="AN97" s="45">
        <f t="shared" ca="1" si="63"/>
        <v>-127.08122888671718</v>
      </c>
      <c r="AO97">
        <f t="shared" ca="1" si="79"/>
        <v>0</v>
      </c>
      <c r="AP97">
        <f t="shared" ca="1" si="80"/>
        <v>4.0000072158263089</v>
      </c>
      <c r="AR97">
        <v>87</v>
      </c>
      <c r="AS97">
        <v>0</v>
      </c>
      <c r="AT97">
        <v>87608438.713339031</v>
      </c>
      <c r="AU97">
        <v>81247.260316396569</v>
      </c>
      <c r="AV97">
        <v>98838.830148528228</v>
      </c>
      <c r="AW97">
        <v>347173.85109163582</v>
      </c>
      <c r="AX97">
        <v>18151.103260229389</v>
      </c>
      <c r="AY97">
        <v>0</v>
      </c>
      <c r="AZ97">
        <v>-545411.04481678922</v>
      </c>
      <c r="BA97">
        <v>7407.9213930744008</v>
      </c>
      <c r="BC97">
        <f t="shared" si="64"/>
        <v>0</v>
      </c>
      <c r="BD97">
        <f t="shared" ca="1" si="65"/>
        <v>87626286.798568025</v>
      </c>
      <c r="BE97">
        <f t="shared" ca="1" si="66"/>
        <v>81311.777906828516</v>
      </c>
      <c r="BF97">
        <f t="shared" ca="1" si="67"/>
        <v>98861.971971768275</v>
      </c>
      <c r="BG97">
        <f t="shared" ca="1" si="68"/>
        <v>347209.5804017217</v>
      </c>
      <c r="BH97">
        <f t="shared" ca="1" si="69"/>
        <v>18154.795765358227</v>
      </c>
      <c r="BI97">
        <f t="shared" ca="1" si="70"/>
        <v>0</v>
      </c>
      <c r="BJ97">
        <f t="shared" ca="1" si="71"/>
        <v>-545538.12604567595</v>
      </c>
      <c r="BK97">
        <f t="shared" ca="1" si="72"/>
        <v>7411.9214002902272</v>
      </c>
    </row>
    <row r="98" spans="2:63" x14ac:dyDescent="0.35">
      <c r="B98">
        <f t="shared" si="73"/>
        <v>88</v>
      </c>
      <c r="C98">
        <f t="shared" si="51"/>
        <v>8</v>
      </c>
      <c r="D98">
        <f t="shared" si="81"/>
        <v>4</v>
      </c>
      <c r="E98">
        <f t="shared" ca="1" si="41"/>
        <v>84</v>
      </c>
      <c r="F98" cm="1">
        <f t="array" aca="1" ref="F98" ca="1">_xlfn.XLOOKUP(E98,Mortality!$I$9:$I$130,IF($E$4="Female",Mortality!$J$9:$J$130,Mortality!$K$9:$K$130),,-1)</f>
        <v>5.4416159999999963E-2</v>
      </c>
      <c r="G98" cm="1">
        <f t="array" aca="1" ref="G98" ca="1">_xlfn.XLOOKUP(E98,Mortality!$N$9:$N$130,IF($E$4="Female",Mortality!$O$9:$O$130,Mortality!$P$9:$P$130),,-1)</f>
        <v>1.2E-2</v>
      </c>
      <c r="H98">
        <f t="shared" ca="1" si="52"/>
        <v>3.6187904408522265E-3</v>
      </c>
      <c r="I98" cm="1">
        <f t="array" ref="I98">INDEX('Product features '!$C$12:$C$22,MIN(11,C98))</f>
        <v>0.03</v>
      </c>
      <c r="J98" s="3">
        <f ca="1">IF(C98=1,0,IF($C$4="Q",MAX('Product features '!$C$8,_xlfn.XLOOKUP(E98,'Non-systematic PWDs'!$D$17:$D$64,'Non-systematic PWDs'!$F$17:$F$64,0,-1)),'Product features '!$C$8))</f>
        <v>5.9523809523809521E-2</v>
      </c>
      <c r="K98">
        <f t="shared" ca="1" si="42"/>
        <v>0</v>
      </c>
      <c r="L98">
        <f ca="1">(1-K98)*(1-(1-J98*_xlfn.XLOOKUP(C98,'Non-systematic PWDs'!$D$9:$D$12,'Non-systematic PWDs'!$E$9:$E$12,,-1))^(1/12))</f>
        <v>2.006114355596611E-3</v>
      </c>
      <c r="M98" cm="1">
        <f t="array" ref="M98">IF(C98=11,_xlfn.SWITCH(D98,1,0.4,2,0.3,3,0.2,0.1/9),1/12)</f>
        <v>8.3333333333333329E-2</v>
      </c>
      <c r="O98">
        <f t="shared" ca="1" si="74"/>
        <v>17724.024618419426</v>
      </c>
      <c r="P98">
        <f t="shared" ca="1" si="75"/>
        <v>28771.970599738343</v>
      </c>
      <c r="Q98">
        <f ca="1">_xlfn.XLOOKUP(C98,'Surrender predictive model'!$E$8:$E$29,'Surrender predictive model'!$P$8:$P$29,,-1)+'Surrender predictive model'!$B$15+'Surrender predictive model'!$B$14+'Surrender predictive model'!$B$38*K98</f>
        <v>-3.4184050127406422</v>
      </c>
      <c r="R98">
        <f ca="1">+'Surrender predictive model'!$B$15*(MAX(1,MIN(2,P97/O97))-1)+'Surrender predictive model'!$B$14*(MAX(0.5,MIN(1,P97/O97))-1)+'Surrender predictive model'!$B$38*K98*(MAX(0.5,MIN(1,P97/O97))-1)</f>
        <v>-0.72130202335586968</v>
      </c>
      <c r="S98" s="43">
        <f t="shared" ca="1" si="53"/>
        <v>1.3370822301281837E-3</v>
      </c>
      <c r="T98">
        <f t="shared" ca="1" si="43"/>
        <v>0</v>
      </c>
      <c r="U98">
        <f t="shared" ca="1" si="76"/>
        <v>0</v>
      </c>
      <c r="V98">
        <f t="shared" ca="1" si="44"/>
        <v>0</v>
      </c>
      <c r="W98" s="41">
        <f t="shared" ca="1" si="45"/>
        <v>5.0000000000000044E-2</v>
      </c>
      <c r="X98">
        <f t="shared" ca="1" si="54"/>
        <v>0.99305278393429997</v>
      </c>
      <c r="Y98">
        <f t="shared" ca="1" si="55"/>
        <v>0.99305278393429997</v>
      </c>
      <c r="Z98">
        <f t="shared" ca="1" si="46"/>
        <v>0.99504896594941261</v>
      </c>
      <c r="AA98">
        <f t="shared" ca="1" si="77"/>
        <v>3.0180511927416897E-2</v>
      </c>
      <c r="AB98">
        <f t="shared" ca="1" si="56"/>
        <v>17724.024618419426</v>
      </c>
      <c r="AC98">
        <f t="shared" ca="1" si="57"/>
        <v>64.003448663989019</v>
      </c>
      <c r="AD98">
        <f t="shared" ca="1" si="58"/>
        <v>22.980981256159875</v>
      </c>
      <c r="AE98">
        <f t="shared" ca="1" si="59"/>
        <v>35.48098163492476</v>
      </c>
      <c r="AF98">
        <f t="shared" ca="1" si="60"/>
        <v>0</v>
      </c>
      <c r="AG98">
        <f t="shared" ca="1" si="61"/>
        <v>0.66721702287270501</v>
      </c>
      <c r="AH98">
        <f t="shared" ca="1" si="47"/>
        <v>0</v>
      </c>
      <c r="AI98">
        <f t="shared" ca="1" si="78"/>
        <v>17600.891989841533</v>
      </c>
      <c r="AJ98">
        <f t="shared" ca="1" si="62"/>
        <v>3.666852497883653</v>
      </c>
      <c r="AK98">
        <f t="shared" ca="1" si="48"/>
        <v>0</v>
      </c>
      <c r="AL98">
        <f t="shared" ca="1" si="49"/>
        <v>0</v>
      </c>
      <c r="AM98">
        <f t="shared" si="50"/>
        <v>0</v>
      </c>
      <c r="AN98" s="45">
        <f t="shared" ca="1" si="63"/>
        <v>-126.13226405295731</v>
      </c>
      <c r="AO98">
        <f t="shared" ca="1" si="79"/>
        <v>0</v>
      </c>
      <c r="AP98">
        <f t="shared" ca="1" si="80"/>
        <v>4.0165961215295658</v>
      </c>
      <c r="AR98">
        <v>88</v>
      </c>
      <c r="AS98">
        <v>0</v>
      </c>
      <c r="AT98">
        <v>87125295.649101123</v>
      </c>
      <c r="AU98">
        <v>80603.925041776223</v>
      </c>
      <c r="AV98">
        <v>98420.278342962076</v>
      </c>
      <c r="AW98">
        <v>346411.26980187383</v>
      </c>
      <c r="AX98">
        <v>18050.793499495434</v>
      </c>
      <c r="AY98">
        <v>0</v>
      </c>
      <c r="AZ98">
        <v>-543486.26668610773</v>
      </c>
      <c r="BA98">
        <v>7451.2948426773855</v>
      </c>
      <c r="BC98">
        <f t="shared" si="64"/>
        <v>0</v>
      </c>
      <c r="BD98">
        <f t="shared" ca="1" si="65"/>
        <v>87143019.67371954</v>
      </c>
      <c r="BE98">
        <f t="shared" ca="1" si="66"/>
        <v>80667.928490440216</v>
      </c>
      <c r="BF98">
        <f t="shared" ca="1" si="67"/>
        <v>98443.259324218234</v>
      </c>
      <c r="BG98">
        <f t="shared" ca="1" si="68"/>
        <v>346446.75078350876</v>
      </c>
      <c r="BH98">
        <f t="shared" ca="1" si="69"/>
        <v>18054.460351993319</v>
      </c>
      <c r="BI98">
        <f t="shared" ca="1" si="70"/>
        <v>0</v>
      </c>
      <c r="BJ98">
        <f t="shared" ca="1" si="71"/>
        <v>-543612.39895016071</v>
      </c>
      <c r="BK98">
        <f t="shared" ca="1" si="72"/>
        <v>7455.3114387989153</v>
      </c>
    </row>
    <row r="99" spans="2:63" x14ac:dyDescent="0.35">
      <c r="B99">
        <f t="shared" si="73"/>
        <v>89</v>
      </c>
      <c r="C99">
        <f t="shared" si="51"/>
        <v>8</v>
      </c>
      <c r="D99">
        <f t="shared" si="81"/>
        <v>5</v>
      </c>
      <c r="E99">
        <f t="shared" ca="1" si="41"/>
        <v>84</v>
      </c>
      <c r="F99" cm="1">
        <f t="array" aca="1" ref="F99" ca="1">_xlfn.XLOOKUP(E99,Mortality!$I$9:$I$130,IF($E$4="Female",Mortality!$J$9:$J$130,Mortality!$K$9:$K$130),,-1)</f>
        <v>5.4416159999999963E-2</v>
      </c>
      <c r="G99" cm="1">
        <f t="array" aca="1" ref="G99" ca="1">_xlfn.XLOOKUP(E99,Mortality!$N$9:$N$130,IF($E$4="Female",Mortality!$O$9:$O$130,Mortality!$P$9:$P$130),,-1)</f>
        <v>1.2E-2</v>
      </c>
      <c r="H99">
        <f t="shared" ca="1" si="52"/>
        <v>3.6150780936740068E-3</v>
      </c>
      <c r="I99" cm="1">
        <f t="array" ref="I99">INDEX('Product features '!$C$12:$C$22,MIN(11,C99))</f>
        <v>0.03</v>
      </c>
      <c r="J99" s="3">
        <f ca="1">IF(C99=1,0,IF($C$4="Q",MAX('Product features '!$C$8,_xlfn.XLOOKUP(E99,'Non-systematic PWDs'!$D$17:$D$64,'Non-systematic PWDs'!$F$17:$F$64,0,-1)),'Product features '!$C$8))</f>
        <v>5.9523809523809521E-2</v>
      </c>
      <c r="K99">
        <f t="shared" ca="1" si="42"/>
        <v>0</v>
      </c>
      <c r="L99">
        <f ca="1">(1-K99)*(1-(1-J99*_xlfn.XLOOKUP(C99,'Non-systematic PWDs'!$D$9:$D$12,'Non-systematic PWDs'!$E$9:$E$12,,-1))^(1/12))</f>
        <v>2.006114355596611E-3</v>
      </c>
      <c r="M99" cm="1">
        <f t="array" ref="M99">IF(C99=11,_xlfn.SWITCH(D99,1,0.4,2,0.3,3,0.2,0.1/9),1/12)</f>
        <v>8.3333333333333329E-2</v>
      </c>
      <c r="O99">
        <f t="shared" ca="1" si="74"/>
        <v>17600.891989841479</v>
      </c>
      <c r="P99">
        <f t="shared" ca="1" si="75"/>
        <v>28572.085503345992</v>
      </c>
      <c r="Q99">
        <f ca="1">_xlfn.XLOOKUP(C99,'Surrender predictive model'!$E$8:$E$29,'Surrender predictive model'!$P$8:$P$29,,-1)+'Surrender predictive model'!$B$15+'Surrender predictive model'!$B$14+'Surrender predictive model'!$B$38*K99</f>
        <v>-3.4184050127406422</v>
      </c>
      <c r="R99">
        <f ca="1">+'Surrender predictive model'!$B$15*(MAX(1,MIN(2,P98/O98))-1)+'Surrender predictive model'!$B$14*(MAX(0.5,MIN(1,P98/O98))-1)+'Surrender predictive model'!$B$38*K99*(MAX(0.5,MIN(1,P98/O98))-1)</f>
        <v>-0.72130202335586935</v>
      </c>
      <c r="S99" s="43">
        <f t="shared" ca="1" si="53"/>
        <v>1.3370822301281837E-3</v>
      </c>
      <c r="T99">
        <f t="shared" ca="1" si="43"/>
        <v>0</v>
      </c>
      <c r="U99">
        <f t="shared" ca="1" si="76"/>
        <v>0</v>
      </c>
      <c r="V99">
        <f t="shared" ca="1" si="44"/>
        <v>0</v>
      </c>
      <c r="W99" s="41">
        <f t="shared" ca="1" si="45"/>
        <v>5.0000000000000044E-2</v>
      </c>
      <c r="X99">
        <f t="shared" ca="1" si="54"/>
        <v>0.99305648388032952</v>
      </c>
      <c r="Y99">
        <f t="shared" ca="1" si="55"/>
        <v>0.99305648388032952</v>
      </c>
      <c r="Z99">
        <f t="shared" ca="1" si="46"/>
        <v>0.99505267333287739</v>
      </c>
      <c r="AA99">
        <f t="shared" ca="1" si="77"/>
        <v>3.0031087185200096E-2</v>
      </c>
      <c r="AB99">
        <f t="shared" ca="1" si="56"/>
        <v>17600.891989841479</v>
      </c>
      <c r="AC99">
        <f t="shared" ca="1" si="57"/>
        <v>63.493642262255371</v>
      </c>
      <c r="AD99">
        <f t="shared" ca="1" si="58"/>
        <v>22.821342285737224</v>
      </c>
      <c r="AE99">
        <f t="shared" ca="1" si="59"/>
        <v>35.234510550220051</v>
      </c>
      <c r="AF99">
        <f t="shared" ca="1" si="60"/>
        <v>0</v>
      </c>
      <c r="AG99">
        <f t="shared" ca="1" si="61"/>
        <v>0.66258215383066543</v>
      </c>
      <c r="AH99">
        <f t="shared" ca="1" si="47"/>
        <v>0</v>
      </c>
      <c r="AI99">
        <f t="shared" ca="1" si="78"/>
        <v>17478.67991258949</v>
      </c>
      <c r="AJ99">
        <f t="shared" ca="1" si="62"/>
        <v>3.6413916484561439</v>
      </c>
      <c r="AK99">
        <f t="shared" ca="1" si="48"/>
        <v>0</v>
      </c>
      <c r="AL99">
        <f t="shared" ca="1" si="49"/>
        <v>0</v>
      </c>
      <c r="AM99">
        <f t="shared" si="50"/>
        <v>0</v>
      </c>
      <c r="AN99" s="45">
        <f t="shared" ca="1" si="63"/>
        <v>-125.1908867466688</v>
      </c>
      <c r="AO99">
        <f t="shared" ca="1" si="79"/>
        <v>0</v>
      </c>
      <c r="AP99">
        <f t="shared" ca="1" si="80"/>
        <v>4.0332699731637209</v>
      </c>
      <c r="AR99">
        <v>89</v>
      </c>
      <c r="AS99">
        <v>0</v>
      </c>
      <c r="AT99">
        <v>86643808.797577977</v>
      </c>
      <c r="AU99">
        <v>79964.385265617108</v>
      </c>
      <c r="AV99">
        <v>98005.759120642484</v>
      </c>
      <c r="AW99">
        <v>345652.1991070389</v>
      </c>
      <c r="AX99">
        <v>17950.826420305752</v>
      </c>
      <c r="AY99">
        <v>0</v>
      </c>
      <c r="AZ99">
        <v>-541573.16991360427</v>
      </c>
      <c r="BA99">
        <v>7494.9428558830668</v>
      </c>
      <c r="BC99">
        <f t="shared" si="64"/>
        <v>0</v>
      </c>
      <c r="BD99">
        <f t="shared" ca="1" si="65"/>
        <v>86661409.689567819</v>
      </c>
      <c r="BE99">
        <f t="shared" ca="1" si="66"/>
        <v>80027.878907879363</v>
      </c>
      <c r="BF99">
        <f t="shared" ca="1" si="67"/>
        <v>98028.580462928221</v>
      </c>
      <c r="BG99">
        <f t="shared" ca="1" si="68"/>
        <v>345687.43361758912</v>
      </c>
      <c r="BH99">
        <f t="shared" ca="1" si="69"/>
        <v>17954.467811954208</v>
      </c>
      <c r="BI99">
        <f t="shared" ca="1" si="70"/>
        <v>0</v>
      </c>
      <c r="BJ99">
        <f t="shared" ca="1" si="71"/>
        <v>-541698.3608003509</v>
      </c>
      <c r="BK99">
        <f t="shared" ca="1" si="72"/>
        <v>7498.9761258562303</v>
      </c>
    </row>
    <row r="100" spans="2:63" x14ac:dyDescent="0.35">
      <c r="B100">
        <f t="shared" si="73"/>
        <v>90</v>
      </c>
      <c r="C100">
        <f t="shared" si="51"/>
        <v>8</v>
      </c>
      <c r="D100">
        <f t="shared" si="81"/>
        <v>6</v>
      </c>
      <c r="E100">
        <f t="shared" ca="1" si="41"/>
        <v>84</v>
      </c>
      <c r="F100" cm="1">
        <f t="array" aca="1" ref="F100" ca="1">_xlfn.XLOOKUP(E100,Mortality!$I$9:$I$130,IF($E$4="Female",Mortality!$J$9:$J$130,Mortality!$K$9:$K$130),,-1)</f>
        <v>5.4416159999999963E-2</v>
      </c>
      <c r="G100" cm="1">
        <f t="array" aca="1" ref="G100" ca="1">_xlfn.XLOOKUP(E100,Mortality!$N$9:$N$130,IF($E$4="Female",Mortality!$O$9:$O$130,Mortality!$P$9:$P$130),,-1)</f>
        <v>1.2E-2</v>
      </c>
      <c r="H100">
        <f t="shared" ca="1" si="52"/>
        <v>3.6113696313300192E-3</v>
      </c>
      <c r="I100" cm="1">
        <f t="array" ref="I100">INDEX('Product features '!$C$12:$C$22,MIN(11,C100))</f>
        <v>0.03</v>
      </c>
      <c r="J100" s="3">
        <f ca="1">IF(C100=1,0,IF($C$4="Q",MAX('Product features '!$C$8,_xlfn.XLOOKUP(E100,'Non-systematic PWDs'!$D$17:$D$64,'Non-systematic PWDs'!$F$17:$F$64,0,-1)),'Product features '!$C$8))</f>
        <v>5.9523809523809521E-2</v>
      </c>
      <c r="K100">
        <f t="shared" ca="1" si="42"/>
        <v>0</v>
      </c>
      <c r="L100">
        <f ca="1">(1-K100)*(1-(1-J100*_xlfn.XLOOKUP(C100,'Non-systematic PWDs'!$D$9:$D$12,'Non-systematic PWDs'!$E$9:$E$12,,-1))^(1/12))</f>
        <v>2.006114355596611E-3</v>
      </c>
      <c r="M100" cm="1">
        <f t="array" ref="M100">IF(C100=11,_xlfn.SWITCH(D100,1,0.4,2,0.3,3,0.2,0.1/9),1/12)</f>
        <v>8.3333333333333329E-2</v>
      </c>
      <c r="O100">
        <f t="shared" ca="1" si="74"/>
        <v>17478.679912589436</v>
      </c>
      <c r="P100">
        <f t="shared" ca="1" si="75"/>
        <v>28373.694767080906</v>
      </c>
      <c r="Q100">
        <f ca="1">_xlfn.XLOOKUP(C100,'Surrender predictive model'!$E$8:$E$29,'Surrender predictive model'!$P$8:$P$29,,-1)+'Surrender predictive model'!$B$15+'Surrender predictive model'!$B$14+'Surrender predictive model'!$B$38*K100</f>
        <v>-3.4184050127406422</v>
      </c>
      <c r="R100">
        <f ca="1">+'Surrender predictive model'!$B$15*(MAX(1,MIN(2,P99/O99))-1)+'Surrender predictive model'!$B$14*(MAX(0.5,MIN(1,P99/O99))-1)+'Surrender predictive model'!$B$38*K100*(MAX(0.5,MIN(1,P99/O99))-1)</f>
        <v>-0.72130202335586935</v>
      </c>
      <c r="S100" s="43">
        <f t="shared" ca="1" si="53"/>
        <v>1.3370822301281837E-3</v>
      </c>
      <c r="T100">
        <f t="shared" ca="1" si="43"/>
        <v>0</v>
      </c>
      <c r="U100">
        <f t="shared" ca="1" si="76"/>
        <v>0</v>
      </c>
      <c r="V100">
        <f t="shared" ca="1" si="44"/>
        <v>0</v>
      </c>
      <c r="W100" s="41">
        <f t="shared" ca="1" si="45"/>
        <v>5.0000000000000044E-2</v>
      </c>
      <c r="X100">
        <f t="shared" ca="1" si="54"/>
        <v>0.99306017995450213</v>
      </c>
      <c r="Y100">
        <f t="shared" ca="1" si="55"/>
        <v>0.99306017995450213</v>
      </c>
      <c r="Z100">
        <f t="shared" ca="1" si="46"/>
        <v>0.99505637683670223</v>
      </c>
      <c r="AA100">
        <f t="shared" ca="1" si="77"/>
        <v>2.9882513586726073E-2</v>
      </c>
      <c r="AB100">
        <f t="shared" ca="1" si="56"/>
        <v>17478.679912589436</v>
      </c>
      <c r="AC100">
        <f t="shared" ca="1" si="57"/>
        <v>62.98813263678408</v>
      </c>
      <c r="AD100">
        <f t="shared" ca="1" si="58"/>
        <v>22.662896696494652</v>
      </c>
      <c r="AE100">
        <f t="shared" ca="1" si="59"/>
        <v>34.98988196019657</v>
      </c>
      <c r="AF100">
        <f t="shared" ca="1" si="60"/>
        <v>0</v>
      </c>
      <c r="AG100">
        <f t="shared" ca="1" si="61"/>
        <v>0.65798193275379546</v>
      </c>
      <c r="AH100">
        <f t="shared" ca="1" si="47"/>
        <v>0</v>
      </c>
      <c r="AI100">
        <f t="shared" ca="1" si="78"/>
        <v>17357.38101936326</v>
      </c>
      <c r="AJ100">
        <f t="shared" ca="1" si="62"/>
        <v>3.6161210457006794</v>
      </c>
      <c r="AK100">
        <f t="shared" ca="1" si="48"/>
        <v>0</v>
      </c>
      <c r="AL100">
        <f t="shared" ca="1" si="49"/>
        <v>0</v>
      </c>
      <c r="AM100">
        <f t="shared" si="50"/>
        <v>0</v>
      </c>
      <c r="AN100" s="45">
        <f t="shared" ca="1" si="63"/>
        <v>-124.25703233917598</v>
      </c>
      <c r="AO100">
        <f t="shared" ca="1" si="79"/>
        <v>0</v>
      </c>
      <c r="AP100">
        <f t="shared" ca="1" si="80"/>
        <v>4.050029241215646</v>
      </c>
      <c r="AR100">
        <v>90</v>
      </c>
      <c r="AS100">
        <v>0</v>
      </c>
      <c r="AT100">
        <v>86163966.817467555</v>
      </c>
      <c r="AU100">
        <v>79328.612325818933</v>
      </c>
      <c r="AV100">
        <v>97596.172264502849</v>
      </c>
      <c r="AW100">
        <v>344896.61449472036</v>
      </c>
      <c r="AX100">
        <v>17851.199477311133</v>
      </c>
      <c r="AY100">
        <v>0</v>
      </c>
      <c r="AZ100">
        <v>-539672.59856235504</v>
      </c>
      <c r="BA100">
        <v>7538.8848737853414</v>
      </c>
      <c r="BC100">
        <f t="shared" si="64"/>
        <v>0</v>
      </c>
      <c r="BD100">
        <f t="shared" ca="1" si="65"/>
        <v>86181445.497380137</v>
      </c>
      <c r="BE100">
        <f t="shared" ca="1" si="66"/>
        <v>79391.600458455723</v>
      </c>
      <c r="BF100">
        <f t="shared" ca="1" si="67"/>
        <v>97618.835161199342</v>
      </c>
      <c r="BG100">
        <f t="shared" ca="1" si="68"/>
        <v>344931.60437668057</v>
      </c>
      <c r="BH100">
        <f t="shared" ca="1" si="69"/>
        <v>17854.815598356832</v>
      </c>
      <c r="BI100">
        <f t="shared" ca="1" si="70"/>
        <v>0</v>
      </c>
      <c r="BJ100">
        <f t="shared" ca="1" si="71"/>
        <v>-539796.85559469427</v>
      </c>
      <c r="BK100">
        <f t="shared" ca="1" si="72"/>
        <v>7542.9349030265566</v>
      </c>
    </row>
    <row r="101" spans="2:63" x14ac:dyDescent="0.35">
      <c r="B101">
        <f t="shared" si="73"/>
        <v>91</v>
      </c>
      <c r="C101">
        <f t="shared" si="51"/>
        <v>8</v>
      </c>
      <c r="D101">
        <f t="shared" si="81"/>
        <v>7</v>
      </c>
      <c r="E101">
        <f t="shared" ca="1" si="41"/>
        <v>84</v>
      </c>
      <c r="F101" cm="1">
        <f t="array" aca="1" ref="F101" ca="1">_xlfn.XLOOKUP(E101,Mortality!$I$9:$I$130,IF($E$4="Female",Mortality!$J$9:$J$130,Mortality!$K$9:$K$130),,-1)</f>
        <v>5.4416159999999963E-2</v>
      </c>
      <c r="G101" cm="1">
        <f t="array" aca="1" ref="G101" ca="1">_xlfn.XLOOKUP(E101,Mortality!$N$9:$N$130,IF($E$4="Female",Mortality!$O$9:$O$130,Mortality!$P$9:$P$130),,-1)</f>
        <v>1.2E-2</v>
      </c>
      <c r="H101">
        <f t="shared" ca="1" si="52"/>
        <v>3.607665049595421E-3</v>
      </c>
      <c r="I101" cm="1">
        <f t="array" ref="I101">INDEX('Product features '!$C$12:$C$22,MIN(11,C101))</f>
        <v>0.03</v>
      </c>
      <c r="J101" s="3">
        <f ca="1">IF(C101=1,0,IF($C$4="Q",MAX('Product features '!$C$8,_xlfn.XLOOKUP(E101,'Non-systematic PWDs'!$D$17:$D$64,'Non-systematic PWDs'!$F$17:$F$64,0,-1)),'Product features '!$C$8))</f>
        <v>5.9523809523809521E-2</v>
      </c>
      <c r="K101">
        <f t="shared" ca="1" si="42"/>
        <v>0</v>
      </c>
      <c r="L101">
        <f ca="1">(1-K101)*(1-(1-J101*_xlfn.XLOOKUP(C101,'Non-systematic PWDs'!$D$9:$D$12,'Non-systematic PWDs'!$E$9:$E$12,,-1))^(1/12))</f>
        <v>2.006114355596611E-3</v>
      </c>
      <c r="M101" cm="1">
        <f t="array" ref="M101">IF(C101=11,_xlfn.SWITCH(D101,1,0.4,2,0.3,3,0.2,0.1/9),1/12)</f>
        <v>8.3333333333333329E-2</v>
      </c>
      <c r="O101">
        <f t="shared" ca="1" si="74"/>
        <v>17357.381019363209</v>
      </c>
      <c r="P101">
        <f t="shared" ca="1" si="75"/>
        <v>28176.786431371478</v>
      </c>
      <c r="Q101">
        <f ca="1">_xlfn.XLOOKUP(C101,'Surrender predictive model'!$E$8:$E$29,'Surrender predictive model'!$P$8:$P$29,,-1)+'Surrender predictive model'!$B$15+'Surrender predictive model'!$B$14+'Surrender predictive model'!$B$38*K101</f>
        <v>-3.4184050127406422</v>
      </c>
      <c r="R101">
        <f ca="1">+'Surrender predictive model'!$B$15*(MAX(1,MIN(2,P100/O100))-1)+'Surrender predictive model'!$B$14*(MAX(0.5,MIN(1,P100/O100))-1)+'Surrender predictive model'!$B$38*K101*(MAX(0.5,MIN(1,P100/O100))-1)</f>
        <v>-0.72130202335586935</v>
      </c>
      <c r="S101" s="43">
        <f t="shared" ca="1" si="53"/>
        <v>1.3370822301281837E-3</v>
      </c>
      <c r="T101">
        <f t="shared" ca="1" si="43"/>
        <v>0</v>
      </c>
      <c r="U101">
        <f t="shared" ca="1" si="76"/>
        <v>0</v>
      </c>
      <c r="V101">
        <f t="shared" ca="1" si="44"/>
        <v>0</v>
      </c>
      <c r="W101" s="41">
        <f t="shared" ca="1" si="45"/>
        <v>5.0000000000000044E-2</v>
      </c>
      <c r="X101">
        <f t="shared" ca="1" si="54"/>
        <v>0.99306387216102865</v>
      </c>
      <c r="Y101">
        <f t="shared" ca="1" si="55"/>
        <v>0.99306387216102865</v>
      </c>
      <c r="Z101">
        <f t="shared" ca="1" si="46"/>
        <v>0.99506007646510641</v>
      </c>
      <c r="AA101">
        <f t="shared" ca="1" si="77"/>
        <v>2.9734785700381173E-2</v>
      </c>
      <c r="AB101">
        <f t="shared" ca="1" si="56"/>
        <v>17357.381019363209</v>
      </c>
      <c r="AC101">
        <f t="shared" ca="1" si="57"/>
        <v>62.486881559264532</v>
      </c>
      <c r="AD101">
        <f t="shared" ca="1" si="58"/>
        <v>22.505634938287297</v>
      </c>
      <c r="AE101">
        <f t="shared" ca="1" si="59"/>
        <v>34.747081120117748</v>
      </c>
      <c r="AF101">
        <f t="shared" ca="1" si="60"/>
        <v>0</v>
      </c>
      <c r="AG101">
        <f t="shared" ca="1" si="61"/>
        <v>0.65341608236850302</v>
      </c>
      <c r="AH101">
        <f t="shared" ca="1" si="47"/>
        <v>0</v>
      </c>
      <c r="AI101">
        <f t="shared" ca="1" si="78"/>
        <v>17236.988005663221</v>
      </c>
      <c r="AJ101">
        <f t="shared" ca="1" si="62"/>
        <v>3.5910391678465046</v>
      </c>
      <c r="AK101">
        <f t="shared" ca="1" si="48"/>
        <v>0</v>
      </c>
      <c r="AL101">
        <f t="shared" ca="1" si="49"/>
        <v>0</v>
      </c>
      <c r="AM101">
        <f t="shared" si="50"/>
        <v>0</v>
      </c>
      <c r="AN101" s="45">
        <f t="shared" ca="1" si="63"/>
        <v>-123.33063678551608</v>
      </c>
      <c r="AO101">
        <f t="shared" ca="1" si="79"/>
        <v>0</v>
      </c>
      <c r="AP101">
        <f t="shared" ca="1" si="80"/>
        <v>4.0668743989724003</v>
      </c>
      <c r="AR101">
        <v>91</v>
      </c>
      <c r="AS101">
        <v>0</v>
      </c>
      <c r="AT101">
        <v>85685757.491093367</v>
      </c>
      <c r="AU101">
        <v>78696.575629306899</v>
      </c>
      <c r="AV101">
        <v>97196.79804946376</v>
      </c>
      <c r="AW101">
        <v>344144.4814883215</v>
      </c>
      <c r="AX101">
        <v>17751.909005511829</v>
      </c>
      <c r="AY101">
        <v>0</v>
      </c>
      <c r="AZ101">
        <v>-537789.76417260431</v>
      </c>
      <c r="BA101">
        <v>7583.3329175510953</v>
      </c>
      <c r="BC101">
        <f t="shared" si="64"/>
        <v>0</v>
      </c>
      <c r="BD101">
        <f t="shared" ca="1" si="65"/>
        <v>85703114.872112736</v>
      </c>
      <c r="BE101">
        <f t="shared" ca="1" si="66"/>
        <v>78759.062510866162</v>
      </c>
      <c r="BF101">
        <f t="shared" ca="1" si="67"/>
        <v>97219.303684402053</v>
      </c>
      <c r="BG101">
        <f t="shared" ca="1" si="68"/>
        <v>344179.22856944159</v>
      </c>
      <c r="BH101">
        <f t="shared" ca="1" si="69"/>
        <v>17755.500044679677</v>
      </c>
      <c r="BI101">
        <f t="shared" ca="1" si="70"/>
        <v>0</v>
      </c>
      <c r="BJ101">
        <f t="shared" ca="1" si="71"/>
        <v>-537913.09480938979</v>
      </c>
      <c r="BK101">
        <f t="shared" ca="1" si="72"/>
        <v>7587.399791950068</v>
      </c>
    </row>
    <row r="102" spans="2:63" x14ac:dyDescent="0.35">
      <c r="B102">
        <f t="shared" si="73"/>
        <v>92</v>
      </c>
      <c r="C102">
        <f t="shared" si="51"/>
        <v>8</v>
      </c>
      <c r="D102">
        <f t="shared" si="81"/>
        <v>8</v>
      </c>
      <c r="E102">
        <f t="shared" ca="1" si="41"/>
        <v>84</v>
      </c>
      <c r="F102" cm="1">
        <f t="array" aca="1" ref="F102" ca="1">_xlfn.XLOOKUP(E102,Mortality!$I$9:$I$130,IF($E$4="Female",Mortality!$J$9:$J$130,Mortality!$K$9:$K$130),,-1)</f>
        <v>5.4416159999999963E-2</v>
      </c>
      <c r="G102" cm="1">
        <f t="array" aca="1" ref="G102" ca="1">_xlfn.XLOOKUP(E102,Mortality!$N$9:$N$130,IF($E$4="Female",Mortality!$O$9:$O$130,Mortality!$P$9:$P$130),,-1)</f>
        <v>1.2E-2</v>
      </c>
      <c r="H102">
        <f t="shared" ca="1" si="52"/>
        <v>3.6039643442504765E-3</v>
      </c>
      <c r="I102" cm="1">
        <f t="array" ref="I102">INDEX('Product features '!$C$12:$C$22,MIN(11,C102))</f>
        <v>0.03</v>
      </c>
      <c r="J102" s="3">
        <f ca="1">IF(C102=1,0,IF($C$4="Q",MAX('Product features '!$C$8,_xlfn.XLOOKUP(E102,'Non-systematic PWDs'!$D$17:$D$64,'Non-systematic PWDs'!$F$17:$F$64,0,-1)),'Product features '!$C$8))</f>
        <v>5.9523809523809521E-2</v>
      </c>
      <c r="K102">
        <f t="shared" ca="1" si="42"/>
        <v>0</v>
      </c>
      <c r="L102">
        <f ca="1">(1-K102)*(1-(1-J102*_xlfn.XLOOKUP(C102,'Non-systematic PWDs'!$D$9:$D$12,'Non-systematic PWDs'!$E$9:$E$12,,-1))^(1/12))</f>
        <v>2.006114355596611E-3</v>
      </c>
      <c r="M102" cm="1">
        <f t="array" ref="M102">IF(C102=11,_xlfn.SWITCH(D102,1,0.4,2,0.3,3,0.2,0.1/9),1/12)</f>
        <v>8.3333333333333329E-2</v>
      </c>
      <c r="O102">
        <f t="shared" ca="1" si="74"/>
        <v>17236.988005663174</v>
      </c>
      <c r="P102">
        <f t="shared" ca="1" si="75"/>
        <v>27981.348638592091</v>
      </c>
      <c r="Q102">
        <f ca="1">_xlfn.XLOOKUP(C102,'Surrender predictive model'!$E$8:$E$29,'Surrender predictive model'!$P$8:$P$29,,-1)+'Surrender predictive model'!$B$15+'Surrender predictive model'!$B$14+'Surrender predictive model'!$B$38*K102</f>
        <v>-3.4184050127406422</v>
      </c>
      <c r="R102">
        <f ca="1">+'Surrender predictive model'!$B$15*(MAX(1,MIN(2,P101/O101))-1)+'Surrender predictive model'!$B$14*(MAX(0.5,MIN(1,P101/O101))-1)+'Surrender predictive model'!$B$38*K102*(MAX(0.5,MIN(1,P101/O101))-1)</f>
        <v>-0.72130202335586913</v>
      </c>
      <c r="S102" s="43">
        <f t="shared" ca="1" si="53"/>
        <v>1.3370822301281837E-3</v>
      </c>
      <c r="T102">
        <f t="shared" ca="1" si="43"/>
        <v>0</v>
      </c>
      <c r="U102">
        <f t="shared" ca="1" si="76"/>
        <v>0</v>
      </c>
      <c r="V102">
        <f t="shared" ca="1" si="44"/>
        <v>0</v>
      </c>
      <c r="W102" s="41">
        <f t="shared" ca="1" si="45"/>
        <v>5.0000000000000044E-2</v>
      </c>
      <c r="X102">
        <f t="shared" ca="1" si="54"/>
        <v>0.99306756050411471</v>
      </c>
      <c r="Y102">
        <f t="shared" ca="1" si="55"/>
        <v>0.99306756050411471</v>
      </c>
      <c r="Z102">
        <f t="shared" ca="1" si="46"/>
        <v>0.99506377222230402</v>
      </c>
      <c r="AA102">
        <f t="shared" ca="1" si="77"/>
        <v>2.9587898132694843E-2</v>
      </c>
      <c r="AB102">
        <f t="shared" ca="1" si="56"/>
        <v>17236.988005663174</v>
      </c>
      <c r="AC102">
        <f t="shared" ca="1" si="57"/>
        <v>61.989851159494705</v>
      </c>
      <c r="AD102">
        <f t="shared" ca="1" si="58"/>
        <v>22.349547542373443</v>
      </c>
      <c r="AE102">
        <f t="shared" ca="1" si="59"/>
        <v>34.506093410927647</v>
      </c>
      <c r="AF102">
        <f t="shared" ca="1" si="60"/>
        <v>0</v>
      </c>
      <c r="AG102">
        <f t="shared" ca="1" si="61"/>
        <v>0.64888432776460936</v>
      </c>
      <c r="AH102">
        <f t="shared" ca="1" si="47"/>
        <v>0</v>
      </c>
      <c r="AI102">
        <f t="shared" ca="1" si="78"/>
        <v>17117.493629222659</v>
      </c>
      <c r="AJ102">
        <f t="shared" ca="1" si="62"/>
        <v>3.5661445060880541</v>
      </c>
      <c r="AK102">
        <f t="shared" ca="1" si="48"/>
        <v>0</v>
      </c>
      <c r="AL102">
        <f t="shared" ca="1" si="49"/>
        <v>0</v>
      </c>
      <c r="AM102">
        <f t="shared" si="50"/>
        <v>0</v>
      </c>
      <c r="AN102" s="45">
        <f t="shared" ca="1" si="63"/>
        <v>-122.41163661888385</v>
      </c>
      <c r="AO102">
        <f t="shared" ca="1" si="79"/>
        <v>0</v>
      </c>
      <c r="AP102">
        <f t="shared" ca="1" si="80"/>
        <v>4.0838059225390815</v>
      </c>
      <c r="AR102">
        <v>92</v>
      </c>
      <c r="AS102">
        <v>0</v>
      </c>
      <c r="AT102">
        <v>85209163.226456895</v>
      </c>
      <c r="AU102">
        <v>78068.245133176213</v>
      </c>
      <c r="AV102">
        <v>96801.545210566052</v>
      </c>
      <c r="AW102">
        <v>343395.70337114244</v>
      </c>
      <c r="AX102">
        <v>17652.95267200112</v>
      </c>
      <c r="AY102">
        <v>0</v>
      </c>
      <c r="AZ102">
        <v>-535918.44638688536</v>
      </c>
      <c r="BA102">
        <v>7628.081439658501</v>
      </c>
      <c r="BC102">
        <f t="shared" si="64"/>
        <v>0</v>
      </c>
      <c r="BD102">
        <f t="shared" ca="1" si="65"/>
        <v>85226400.214462563</v>
      </c>
      <c r="BE102">
        <f t="shared" ca="1" si="66"/>
        <v>78130.234984335708</v>
      </c>
      <c r="BF102">
        <f t="shared" ca="1" si="67"/>
        <v>96823.894758108421</v>
      </c>
      <c r="BG102">
        <f t="shared" ca="1" si="68"/>
        <v>343430.20946455339</v>
      </c>
      <c r="BH102">
        <f t="shared" ca="1" si="69"/>
        <v>17656.518816507207</v>
      </c>
      <c r="BI102">
        <f t="shared" ca="1" si="70"/>
        <v>0</v>
      </c>
      <c r="BJ102">
        <f t="shared" ca="1" si="71"/>
        <v>-536040.85802350426</v>
      </c>
      <c r="BK102">
        <f t="shared" ca="1" si="72"/>
        <v>7632.1652455810399</v>
      </c>
    </row>
    <row r="103" spans="2:63" x14ac:dyDescent="0.35">
      <c r="B103">
        <f t="shared" si="73"/>
        <v>93</v>
      </c>
      <c r="C103">
        <f t="shared" si="51"/>
        <v>8</v>
      </c>
      <c r="D103">
        <f t="shared" si="81"/>
        <v>9</v>
      </c>
      <c r="E103">
        <f t="shared" ca="1" si="41"/>
        <v>84</v>
      </c>
      <c r="F103" cm="1">
        <f t="array" aca="1" ref="F103" ca="1">_xlfn.XLOOKUP(E103,Mortality!$I$9:$I$130,IF($E$4="Female",Mortality!$J$9:$J$130,Mortality!$K$9:$K$130),,-1)</f>
        <v>5.4416159999999963E-2</v>
      </c>
      <c r="G103" cm="1">
        <f t="array" aca="1" ref="G103" ca="1">_xlfn.XLOOKUP(E103,Mortality!$N$9:$N$130,IF($E$4="Female",Mortality!$O$9:$O$130,Mortality!$P$9:$P$130),,-1)</f>
        <v>1.2E-2</v>
      </c>
      <c r="H103">
        <f t="shared" ca="1" si="52"/>
        <v>3.6002675110804461E-3</v>
      </c>
      <c r="I103" cm="1">
        <f t="array" ref="I103">INDEX('Product features '!$C$12:$C$22,MIN(11,C103))</f>
        <v>0.03</v>
      </c>
      <c r="J103" s="3">
        <f ca="1">IF(C103=1,0,IF($C$4="Q",MAX('Product features '!$C$8,_xlfn.XLOOKUP(E103,'Non-systematic PWDs'!$D$17:$D$64,'Non-systematic PWDs'!$F$17:$F$64,0,-1)),'Product features '!$C$8))</f>
        <v>5.9523809523809521E-2</v>
      </c>
      <c r="K103">
        <f t="shared" ca="1" si="42"/>
        <v>0</v>
      </c>
      <c r="L103">
        <f ca="1">(1-K103)*(1-(1-J103*_xlfn.XLOOKUP(C103,'Non-systematic PWDs'!$D$9:$D$12,'Non-systematic PWDs'!$E$9:$E$12,,-1))^(1/12))</f>
        <v>2.006114355596611E-3</v>
      </c>
      <c r="M103" cm="1">
        <f t="array" ref="M103">IF(C103=11,_xlfn.SWITCH(D103,1,0.4,2,0.3,3,0.2,0.1/9),1/12)</f>
        <v>8.3333333333333329E-2</v>
      </c>
      <c r="O103">
        <f t="shared" ca="1" si="74"/>
        <v>17117.493629222616</v>
      </c>
      <c r="P103">
        <f t="shared" ca="1" si="75"/>
        <v>27787.369632141781</v>
      </c>
      <c r="Q103">
        <f ca="1">_xlfn.XLOOKUP(C103,'Surrender predictive model'!$E$8:$E$29,'Surrender predictive model'!$P$8:$P$29,,-1)+'Surrender predictive model'!$B$15+'Surrender predictive model'!$B$14+'Surrender predictive model'!$B$38*K103</f>
        <v>-3.4184050127406422</v>
      </c>
      <c r="R103">
        <f ca="1">+'Surrender predictive model'!$B$15*(MAX(1,MIN(2,P102/O102))-1)+'Surrender predictive model'!$B$14*(MAX(0.5,MIN(1,P102/O102))-1)+'Surrender predictive model'!$B$38*K103*(MAX(0.5,MIN(1,P102/O102))-1)</f>
        <v>-0.72130202335586857</v>
      </c>
      <c r="S103" s="43">
        <f t="shared" ca="1" si="53"/>
        <v>1.3370822301281837E-3</v>
      </c>
      <c r="T103">
        <f t="shared" ca="1" si="43"/>
        <v>0</v>
      </c>
      <c r="U103">
        <f t="shared" ca="1" si="76"/>
        <v>0</v>
      </c>
      <c r="V103">
        <f t="shared" ca="1" si="44"/>
        <v>0</v>
      </c>
      <c r="W103" s="41">
        <f t="shared" ca="1" si="45"/>
        <v>5.0000000000000044E-2</v>
      </c>
      <c r="X103">
        <f t="shared" ca="1" si="54"/>
        <v>0.99307124498796095</v>
      </c>
      <c r="Y103">
        <f t="shared" ca="1" si="55"/>
        <v>0.99307124498796095</v>
      </c>
      <c r="Z103">
        <f t="shared" ca="1" si="46"/>
        <v>0.99506746411250413</v>
      </c>
      <c r="AA103">
        <f t="shared" ca="1" si="77"/>
        <v>2.9441845528048596E-2</v>
      </c>
      <c r="AB103">
        <f t="shared" ca="1" si="56"/>
        <v>17117.493629222616</v>
      </c>
      <c r="AC103">
        <f t="shared" ca="1" si="57"/>
        <v>61.497003921855544</v>
      </c>
      <c r="AD103">
        <f t="shared" ca="1" si="58"/>
        <v>22.194625120678523</v>
      </c>
      <c r="AE103">
        <f t="shared" ca="1" si="59"/>
        <v>34.266904338114571</v>
      </c>
      <c r="AF103">
        <f t="shared" ca="1" si="60"/>
        <v>0</v>
      </c>
      <c r="AG103">
        <f t="shared" ca="1" si="61"/>
        <v>0.64438639637398143</v>
      </c>
      <c r="AH103">
        <f t="shared" ca="1" si="47"/>
        <v>0</v>
      </c>
      <c r="AI103">
        <f t="shared" ca="1" si="78"/>
        <v>16998.890709445637</v>
      </c>
      <c r="AJ103">
        <f t="shared" ca="1" si="62"/>
        <v>3.5414355644678412</v>
      </c>
      <c r="AK103">
        <f t="shared" ca="1" si="48"/>
        <v>0</v>
      </c>
      <c r="AL103">
        <f t="shared" ca="1" si="49"/>
        <v>0</v>
      </c>
      <c r="AM103">
        <f t="shared" si="50"/>
        <v>0</v>
      </c>
      <c r="AN103" s="45">
        <f t="shared" ca="1" si="63"/>
        <v>-121.49996894511648</v>
      </c>
      <c r="AO103">
        <f t="shared" ca="1" si="79"/>
        <v>0</v>
      </c>
      <c r="AP103">
        <f t="shared" ca="1" si="80"/>
        <v>4.1008242908562718</v>
      </c>
      <c r="AR103">
        <v>93</v>
      </c>
      <c r="AS103">
        <v>0</v>
      </c>
      <c r="AT103">
        <v>84734172.825605348</v>
      </c>
      <c r="AU103">
        <v>77443.592767715323</v>
      </c>
      <c r="AV103">
        <v>96415.342317482558</v>
      </c>
      <c r="AW103">
        <v>342650.25339366682</v>
      </c>
      <c r="AX103">
        <v>17554.327097839316</v>
      </c>
      <c r="AY103">
        <v>0</v>
      </c>
      <c r="AZ103">
        <v>-534063.51557670475</v>
      </c>
      <c r="BA103">
        <v>7673.260997269198</v>
      </c>
      <c r="BC103">
        <f t="shared" si="64"/>
        <v>0</v>
      </c>
      <c r="BD103">
        <f t="shared" ca="1" si="65"/>
        <v>84751290.319234565</v>
      </c>
      <c r="BE103">
        <f t="shared" ca="1" si="66"/>
        <v>77505.089771637184</v>
      </c>
      <c r="BF103">
        <f t="shared" ca="1" si="67"/>
        <v>96437.536942603241</v>
      </c>
      <c r="BG103">
        <f t="shared" ca="1" si="68"/>
        <v>342684.52029800491</v>
      </c>
      <c r="BH103">
        <f t="shared" ca="1" si="69"/>
        <v>17557.868533403784</v>
      </c>
      <c r="BI103">
        <f t="shared" ca="1" si="70"/>
        <v>0</v>
      </c>
      <c r="BJ103">
        <f t="shared" ca="1" si="71"/>
        <v>-534185.01554564992</v>
      </c>
      <c r="BK103">
        <f t="shared" ca="1" si="72"/>
        <v>7677.3618215600545</v>
      </c>
    </row>
    <row r="104" spans="2:63" x14ac:dyDescent="0.35">
      <c r="B104">
        <f t="shared" si="73"/>
        <v>94</v>
      </c>
      <c r="C104">
        <f t="shared" si="51"/>
        <v>8</v>
      </c>
      <c r="D104">
        <f t="shared" si="81"/>
        <v>10</v>
      </c>
      <c r="E104">
        <f t="shared" ca="1" si="41"/>
        <v>84</v>
      </c>
      <c r="F104" cm="1">
        <f t="array" aca="1" ref="F104" ca="1">_xlfn.XLOOKUP(E104,Mortality!$I$9:$I$130,IF($E$4="Female",Mortality!$J$9:$J$130,Mortality!$K$9:$K$130),,-1)</f>
        <v>5.4416159999999963E-2</v>
      </c>
      <c r="G104" cm="1">
        <f t="array" aca="1" ref="G104" ca="1">_xlfn.XLOOKUP(E104,Mortality!$N$9:$N$130,IF($E$4="Female",Mortality!$O$9:$O$130,Mortality!$P$9:$P$130),,-1)</f>
        <v>1.2E-2</v>
      </c>
      <c r="H104">
        <f t="shared" ca="1" si="52"/>
        <v>3.5965745458752529E-3</v>
      </c>
      <c r="I104" cm="1">
        <f t="array" ref="I104">INDEX('Product features '!$C$12:$C$22,MIN(11,C104))</f>
        <v>0.03</v>
      </c>
      <c r="J104" s="3">
        <f ca="1">IF(C104=1,0,IF($C$4="Q",MAX('Product features '!$C$8,_xlfn.XLOOKUP(E104,'Non-systematic PWDs'!$D$17:$D$64,'Non-systematic PWDs'!$F$17:$F$64,0,-1)),'Product features '!$C$8))</f>
        <v>5.9523809523809521E-2</v>
      </c>
      <c r="K104">
        <f t="shared" ca="1" si="42"/>
        <v>0</v>
      </c>
      <c r="L104">
        <f ca="1">(1-K104)*(1-(1-J104*_xlfn.XLOOKUP(C104,'Non-systematic PWDs'!$D$9:$D$12,'Non-systematic PWDs'!$E$9:$E$12,,-1))^(1/12))</f>
        <v>2.006114355596611E-3</v>
      </c>
      <c r="M104" cm="1">
        <f t="array" ref="M104">IF(C104=11,_xlfn.SWITCH(D104,1,0.4,2,0.3,3,0.2,0.1/9),1/12)</f>
        <v>8.3333333333333329E-2</v>
      </c>
      <c r="O104">
        <f t="shared" ca="1" si="74"/>
        <v>16998.890709445594</v>
      </c>
      <c r="P104">
        <f t="shared" ca="1" si="75"/>
        <v>27594.837755531698</v>
      </c>
      <c r="Q104">
        <f ca="1">_xlfn.XLOOKUP(C104,'Surrender predictive model'!$E$8:$E$29,'Surrender predictive model'!$P$8:$P$29,,-1)+'Surrender predictive model'!$B$15+'Surrender predictive model'!$B$14+'Surrender predictive model'!$B$38*K104</f>
        <v>-3.4184050127406422</v>
      </c>
      <c r="R104">
        <f ca="1">+'Surrender predictive model'!$B$15*(MAX(1,MIN(2,P103/O103))-1)+'Surrender predictive model'!$B$14*(MAX(0.5,MIN(1,P103/O103))-1)+'Surrender predictive model'!$B$38*K104*(MAX(0.5,MIN(1,P103/O103))-1)</f>
        <v>-0.72130202335586857</v>
      </c>
      <c r="S104" s="43">
        <f t="shared" ca="1" si="53"/>
        <v>1.3370822301281837E-3</v>
      </c>
      <c r="T104">
        <f t="shared" ca="1" si="43"/>
        <v>0</v>
      </c>
      <c r="U104">
        <f t="shared" ca="1" si="76"/>
        <v>0</v>
      </c>
      <c r="V104">
        <f t="shared" ca="1" si="44"/>
        <v>0</v>
      </c>
      <c r="W104" s="41">
        <f t="shared" ca="1" si="45"/>
        <v>5.0000000000000044E-2</v>
      </c>
      <c r="X104">
        <f t="shared" ca="1" si="54"/>
        <v>0.99307492561676325</v>
      </c>
      <c r="Y104">
        <f t="shared" ca="1" si="55"/>
        <v>0.99307492561676325</v>
      </c>
      <c r="Z104">
        <f t="shared" ca="1" si="46"/>
        <v>0.99507115213991115</v>
      </c>
      <c r="AA104">
        <f t="shared" ca="1" si="77"/>
        <v>2.9296622568387387E-2</v>
      </c>
      <c r="AB104">
        <f t="shared" ca="1" si="56"/>
        <v>16998.890709445594</v>
      </c>
      <c r="AC104">
        <f t="shared" ca="1" si="57"/>
        <v>61.008302681819906</v>
      </c>
      <c r="AD104">
        <f t="shared" ca="1" si="58"/>
        <v>22.04085836506686</v>
      </c>
      <c r="AE104">
        <f t="shared" ca="1" si="59"/>
        <v>34.02949953058674</v>
      </c>
      <c r="AF104">
        <f t="shared" ca="1" si="60"/>
        <v>0</v>
      </c>
      <c r="AG104">
        <f t="shared" ca="1" si="61"/>
        <v>0.63992201794938697</v>
      </c>
      <c r="AH104">
        <f t="shared" ca="1" si="47"/>
        <v>0</v>
      </c>
      <c r="AI104">
        <f t="shared" ca="1" si="78"/>
        <v>16881.172126850215</v>
      </c>
      <c r="AJ104">
        <f t="shared" ca="1" si="62"/>
        <v>3.5169108597604617</v>
      </c>
      <c r="AK104">
        <f t="shared" ca="1" si="48"/>
        <v>0</v>
      </c>
      <c r="AL104">
        <f t="shared" ca="1" si="49"/>
        <v>0</v>
      </c>
      <c r="AM104">
        <f t="shared" si="50"/>
        <v>0</v>
      </c>
      <c r="AN104" s="45">
        <f t="shared" ca="1" si="63"/>
        <v>-120.59557143723396</v>
      </c>
      <c r="AO104">
        <f t="shared" ca="1" si="79"/>
        <v>0</v>
      </c>
      <c r="AP104">
        <f t="shared" ca="1" si="80"/>
        <v>4.1179299857175931</v>
      </c>
      <c r="AR104">
        <v>94</v>
      </c>
      <c r="AS104">
        <v>0</v>
      </c>
      <c r="AT104">
        <v>84260770.06962876</v>
      </c>
      <c r="AU104">
        <v>76822.587743448457</v>
      </c>
      <c r="AV104">
        <v>96034.737256616354</v>
      </c>
      <c r="AW104">
        <v>341908.04968710017</v>
      </c>
      <c r="AX104">
        <v>17456.029666663781</v>
      </c>
      <c r="AY104">
        <v>0</v>
      </c>
      <c r="AZ104">
        <v>-532221.4043538291</v>
      </c>
      <c r="BA104">
        <v>7718.7992330602992</v>
      </c>
      <c r="BC104">
        <f t="shared" si="64"/>
        <v>0</v>
      </c>
      <c r="BD104">
        <f t="shared" ca="1" si="65"/>
        <v>84277768.960338205</v>
      </c>
      <c r="BE104">
        <f t="shared" ca="1" si="66"/>
        <v>76883.596046130275</v>
      </c>
      <c r="BF104">
        <f t="shared" ca="1" si="67"/>
        <v>96056.778114981425</v>
      </c>
      <c r="BG104">
        <f t="shared" ca="1" si="68"/>
        <v>341942.07918663073</v>
      </c>
      <c r="BH104">
        <f t="shared" ca="1" si="69"/>
        <v>17459.546577523543</v>
      </c>
      <c r="BI104">
        <f t="shared" ca="1" si="70"/>
        <v>0</v>
      </c>
      <c r="BJ104">
        <f t="shared" ca="1" si="71"/>
        <v>-532341.99992526637</v>
      </c>
      <c r="BK104">
        <f t="shared" ca="1" si="72"/>
        <v>7722.9171630460169</v>
      </c>
    </row>
    <row r="105" spans="2:63" x14ac:dyDescent="0.35">
      <c r="B105">
        <f t="shared" si="73"/>
        <v>95</v>
      </c>
      <c r="C105">
        <f t="shared" si="51"/>
        <v>8</v>
      </c>
      <c r="D105">
        <f t="shared" si="81"/>
        <v>11</v>
      </c>
      <c r="E105">
        <f t="shared" ca="1" si="41"/>
        <v>84</v>
      </c>
      <c r="F105" cm="1">
        <f t="array" aca="1" ref="F105" ca="1">_xlfn.XLOOKUP(E105,Mortality!$I$9:$I$130,IF($E$4="Female",Mortality!$J$9:$J$130,Mortality!$K$9:$K$130),,-1)</f>
        <v>5.4416159999999963E-2</v>
      </c>
      <c r="G105" cm="1">
        <f t="array" aca="1" ref="G105" ca="1">_xlfn.XLOOKUP(E105,Mortality!$N$9:$N$130,IF($E$4="Female",Mortality!$O$9:$O$130,Mortality!$P$9:$P$130),,-1)</f>
        <v>1.2E-2</v>
      </c>
      <c r="H105">
        <f t="shared" ca="1" si="52"/>
        <v>3.5928854444299274E-3</v>
      </c>
      <c r="I105" cm="1">
        <f t="array" ref="I105">INDEX('Product features '!$C$12:$C$22,MIN(11,C105))</f>
        <v>0.03</v>
      </c>
      <c r="J105" s="3">
        <f ca="1">IF(C105=1,0,IF($C$4="Q",MAX('Product features '!$C$8,_xlfn.XLOOKUP(E105,'Non-systematic PWDs'!$D$17:$D$64,'Non-systematic PWDs'!$F$17:$F$64,0,-1)),'Product features '!$C$8))</f>
        <v>5.9523809523809521E-2</v>
      </c>
      <c r="K105">
        <f t="shared" ca="1" si="42"/>
        <v>0</v>
      </c>
      <c r="L105">
        <f ca="1">(1-K105)*(1-(1-J105*_xlfn.XLOOKUP(C105,'Non-systematic PWDs'!$D$9:$D$12,'Non-systematic PWDs'!$E$9:$E$12,,-1))^(1/12))</f>
        <v>2.006114355596611E-3</v>
      </c>
      <c r="M105" cm="1">
        <f t="array" ref="M105">IF(C105=11,_xlfn.SWITCH(D105,1,0.4,2,0.3,3,0.2,0.1/9),1/12)</f>
        <v>8.3333333333333329E-2</v>
      </c>
      <c r="O105">
        <f t="shared" ca="1" si="74"/>
        <v>16881.172126850171</v>
      </c>
      <c r="P105">
        <f t="shared" ca="1" si="75"/>
        <v>27403.741451481292</v>
      </c>
      <c r="Q105">
        <f ca="1">_xlfn.XLOOKUP(C105,'Surrender predictive model'!$E$8:$E$29,'Surrender predictive model'!$P$8:$P$29,,-1)+'Surrender predictive model'!$B$15+'Surrender predictive model'!$B$14+'Surrender predictive model'!$B$38*K105</f>
        <v>-3.4184050127406422</v>
      </c>
      <c r="R105">
        <f ca="1">+'Surrender predictive model'!$B$15*(MAX(1,MIN(2,P104/O104))-1)+'Surrender predictive model'!$B$14*(MAX(0.5,MIN(1,P104/O104))-1)+'Surrender predictive model'!$B$38*K105*(MAX(0.5,MIN(1,P104/O104))-1)</f>
        <v>-0.72130202335586857</v>
      </c>
      <c r="S105" s="43">
        <f t="shared" ca="1" si="53"/>
        <v>1.3370822301281837E-3</v>
      </c>
      <c r="T105">
        <f t="shared" ca="1" si="43"/>
        <v>0</v>
      </c>
      <c r="U105">
        <f t="shared" ca="1" si="76"/>
        <v>0</v>
      </c>
      <c r="V105">
        <f t="shared" ca="1" si="44"/>
        <v>0</v>
      </c>
      <c r="W105" s="41">
        <f t="shared" ca="1" si="45"/>
        <v>5.0000000000000044E-2</v>
      </c>
      <c r="X105">
        <f t="shared" ca="1" si="54"/>
        <v>0.99307860239471268</v>
      </c>
      <c r="Y105">
        <f t="shared" ca="1" si="55"/>
        <v>0.99307860239471268</v>
      </c>
      <c r="Z105">
        <f t="shared" ca="1" si="46"/>
        <v>0.99507483630872451</v>
      </c>
      <c r="AA105">
        <f t="shared" ca="1" si="77"/>
        <v>2.915222397293336E-2</v>
      </c>
      <c r="AB105">
        <f t="shared" ca="1" si="56"/>
        <v>16881.172126850171</v>
      </c>
      <c r="AC105">
        <f t="shared" ca="1" si="57"/>
        <v>60.52371062250581</v>
      </c>
      <c r="AD105">
        <f t="shared" ca="1" si="58"/>
        <v>21.888238046618582</v>
      </c>
      <c r="AE105">
        <f t="shared" ca="1" si="59"/>
        <v>33.793864739555865</v>
      </c>
      <c r="AF105">
        <f t="shared" ca="1" si="60"/>
        <v>0</v>
      </c>
      <c r="AG105">
        <f t="shared" ca="1" si="61"/>
        <v>0.63549092454350165</v>
      </c>
      <c r="AH105">
        <f t="shared" ca="1" si="47"/>
        <v>0</v>
      </c>
      <c r="AI105">
        <f t="shared" ca="1" si="78"/>
        <v>16764.330822516993</v>
      </c>
      <c r="AJ105">
        <f t="shared" ca="1" si="62"/>
        <v>3.4925689213577069</v>
      </c>
      <c r="AK105">
        <f t="shared" ca="1" si="48"/>
        <v>0</v>
      </c>
      <c r="AL105">
        <f t="shared" ca="1" si="49"/>
        <v>0</v>
      </c>
      <c r="AM105">
        <f t="shared" si="50"/>
        <v>0</v>
      </c>
      <c r="AN105" s="45">
        <f t="shared" ca="1" si="63"/>
        <v>-119.69838233003796</v>
      </c>
      <c r="AO105">
        <f t="shared" ca="1" si="79"/>
        <v>0</v>
      </c>
      <c r="AP105">
        <f t="shared" ca="1" si="80"/>
        <v>4.135123491787513</v>
      </c>
      <c r="AR105">
        <v>95</v>
      </c>
      <c r="AS105">
        <v>0</v>
      </c>
      <c r="AT105">
        <v>83788942.399986088</v>
      </c>
      <c r="AU105">
        <v>76205.199966387256</v>
      </c>
      <c r="AV105">
        <v>95659.449734509966</v>
      </c>
      <c r="AW105">
        <v>341169.04521381174</v>
      </c>
      <c r="AX105">
        <v>17358.057837695349</v>
      </c>
      <c r="AY105">
        <v>0</v>
      </c>
      <c r="AZ105">
        <v>-530391.75275240478</v>
      </c>
      <c r="BA105">
        <v>7764.6656470022308</v>
      </c>
      <c r="BC105">
        <f t="shared" si="64"/>
        <v>0</v>
      </c>
      <c r="BD105">
        <f t="shared" ca="1" si="65"/>
        <v>83805823.572112933</v>
      </c>
      <c r="BE105">
        <f t="shared" ca="1" si="66"/>
        <v>76265.723677009766</v>
      </c>
      <c r="BF105">
        <f t="shared" ca="1" si="67"/>
        <v>95681.33797255659</v>
      </c>
      <c r="BG105">
        <f t="shared" ca="1" si="68"/>
        <v>341202.83907855127</v>
      </c>
      <c r="BH105">
        <f t="shared" ca="1" si="69"/>
        <v>17361.550406616705</v>
      </c>
      <c r="BI105">
        <f t="shared" ca="1" si="70"/>
        <v>0</v>
      </c>
      <c r="BJ105">
        <f t="shared" ca="1" si="71"/>
        <v>-530511.45113473479</v>
      </c>
      <c r="BK105">
        <f t="shared" ca="1" si="72"/>
        <v>7768.8007704940183</v>
      </c>
    </row>
    <row r="106" spans="2:63" x14ac:dyDescent="0.35">
      <c r="B106">
        <f t="shared" si="73"/>
        <v>96</v>
      </c>
      <c r="C106">
        <f t="shared" si="51"/>
        <v>8</v>
      </c>
      <c r="D106">
        <f t="shared" si="81"/>
        <v>12</v>
      </c>
      <c r="E106">
        <f t="shared" ca="1" si="41"/>
        <v>84</v>
      </c>
      <c r="F106" cm="1">
        <f t="array" aca="1" ref="F106" ca="1">_xlfn.XLOOKUP(E106,Mortality!$I$9:$I$130,IF($E$4="Female",Mortality!$J$9:$J$130,Mortality!$K$9:$K$130),,-1)</f>
        <v>5.4416159999999963E-2</v>
      </c>
      <c r="G106" cm="1">
        <f t="array" aca="1" ref="G106" ca="1">_xlfn.XLOOKUP(E106,Mortality!$N$9:$N$130,IF($E$4="Female",Mortality!$O$9:$O$130,Mortality!$P$9:$P$130),,-1)</f>
        <v>1.2E-2</v>
      </c>
      <c r="H106">
        <f t="shared" ca="1" si="52"/>
        <v>3.5892002025443848E-3</v>
      </c>
      <c r="I106" cm="1">
        <f t="array" ref="I106">INDEX('Product features '!$C$12:$C$22,MIN(11,C106))</f>
        <v>0.03</v>
      </c>
      <c r="J106" s="3">
        <f ca="1">IF(C106=1,0,IF($C$4="Q",MAX('Product features '!$C$8,_xlfn.XLOOKUP(E106,'Non-systematic PWDs'!$D$17:$D$64,'Non-systematic PWDs'!$F$17:$F$64,0,-1)),'Product features '!$C$8))</f>
        <v>5.9523809523809521E-2</v>
      </c>
      <c r="K106">
        <f t="shared" ca="1" si="42"/>
        <v>0</v>
      </c>
      <c r="L106">
        <f ca="1">(1-K106)*(1-(1-J106*_xlfn.XLOOKUP(C106,'Non-systematic PWDs'!$D$9:$D$12,'Non-systematic PWDs'!$E$9:$E$12,,-1))^(1/12))</f>
        <v>2.006114355596611E-3</v>
      </c>
      <c r="M106" cm="1">
        <f t="array" ref="M106">IF(C106=11,_xlfn.SWITCH(D106,1,0.4,2,0.3,3,0.2,0.1/9),1/12)</f>
        <v>8.3333333333333329E-2</v>
      </c>
      <c r="O106">
        <f t="shared" ca="1" si="74"/>
        <v>16764.330822516946</v>
      </c>
      <c r="P106">
        <f t="shared" ca="1" si="75"/>
        <v>27214.069261023098</v>
      </c>
      <c r="Q106">
        <f ca="1">_xlfn.XLOOKUP(C106,'Surrender predictive model'!$E$8:$E$29,'Surrender predictive model'!$P$8:$P$29,,-1)+'Surrender predictive model'!$B$15+'Surrender predictive model'!$B$14+'Surrender predictive model'!$B$38*K106</f>
        <v>-3.4184050127406422</v>
      </c>
      <c r="R106">
        <f ca="1">+'Surrender predictive model'!$B$15*(MAX(1,MIN(2,P105/O105))-1)+'Surrender predictive model'!$B$14*(MAX(0.5,MIN(1,P105/O105))-1)+'Surrender predictive model'!$B$38*K106*(MAX(0.5,MIN(1,P105/O105))-1)</f>
        <v>-0.72130202335586857</v>
      </c>
      <c r="S106" s="43">
        <f t="shared" ca="1" si="53"/>
        <v>1.3370822301281837E-3</v>
      </c>
      <c r="T106">
        <f t="shared" ca="1" si="43"/>
        <v>5.0000000000000001E-3</v>
      </c>
      <c r="U106">
        <f t="shared" ca="1" si="76"/>
        <v>0</v>
      </c>
      <c r="V106">
        <f t="shared" ca="1" si="44"/>
        <v>0</v>
      </c>
      <c r="W106" s="41">
        <f t="shared" ca="1" si="45"/>
        <v>5.0000000000000044E-2</v>
      </c>
      <c r="X106">
        <f t="shared" ca="1" si="54"/>
        <v>0.98502176575101219</v>
      </c>
      <c r="Y106">
        <f t="shared" ca="1" si="55"/>
        <v>0.99308227532599513</v>
      </c>
      <c r="Z106">
        <f t="shared" ca="1" si="46"/>
        <v>0.99507851662313862</v>
      </c>
      <c r="AA106">
        <f t="shared" ca="1" si="77"/>
        <v>2.9008644497901939E-2</v>
      </c>
      <c r="AB106">
        <f t="shared" ca="1" si="56"/>
        <v>16764.330822516946</v>
      </c>
      <c r="AC106">
        <f t="shared" ca="1" si="57"/>
        <v>59.887376750155887</v>
      </c>
      <c r="AD106">
        <f t="shared" ca="1" si="58"/>
        <v>21.680347252415064</v>
      </c>
      <c r="AE106">
        <f t="shared" ca="1" si="59"/>
        <v>33.472896310532498</v>
      </c>
      <c r="AF106">
        <f t="shared" ca="1" si="60"/>
        <v>135.42999863518412</v>
      </c>
      <c r="AG106">
        <f t="shared" ca="1" si="61"/>
        <v>0.62945513889775451</v>
      </c>
      <c r="AH106">
        <f t="shared" ca="1" si="47"/>
        <v>0</v>
      </c>
      <c r="AI106">
        <f t="shared" ca="1" si="78"/>
        <v>16513.230748429807</v>
      </c>
      <c r="AJ106">
        <f t="shared" ca="1" si="62"/>
        <v>3.4402564059228768</v>
      </c>
      <c r="AK106">
        <f t="shared" ca="1" si="48"/>
        <v>0</v>
      </c>
      <c r="AL106">
        <f t="shared" ca="1" si="49"/>
        <v>0</v>
      </c>
      <c r="AM106">
        <f t="shared" si="50"/>
        <v>0</v>
      </c>
      <c r="AN106" s="45">
        <f t="shared" ca="1" si="63"/>
        <v>-118.48087671902634</v>
      </c>
      <c r="AO106">
        <f t="shared" ca="1" si="79"/>
        <v>0</v>
      </c>
      <c r="AP106">
        <f t="shared" ca="1" si="80"/>
        <v>8.9907740131984912</v>
      </c>
      <c r="AR106">
        <v>96</v>
      </c>
      <c r="AS106">
        <v>0</v>
      </c>
      <c r="AT106">
        <v>83318677.620937645</v>
      </c>
      <c r="AU106">
        <v>75447.210216351858</v>
      </c>
      <c r="AV106">
        <v>95121.798423743487</v>
      </c>
      <c r="AW106">
        <v>340228.18176417169</v>
      </c>
      <c r="AX106">
        <v>17020.26486812453</v>
      </c>
      <c r="AY106">
        <v>0</v>
      </c>
      <c r="AZ106">
        <v>-527817.45527239132</v>
      </c>
      <c r="BA106">
        <v>38964.074228944824</v>
      </c>
      <c r="BC106">
        <f t="shared" si="64"/>
        <v>0</v>
      </c>
      <c r="BD106">
        <f t="shared" ca="1" si="65"/>
        <v>83335441.951760158</v>
      </c>
      <c r="BE106">
        <f t="shared" ca="1" si="66"/>
        <v>75507.097593102008</v>
      </c>
      <c r="BF106">
        <f t="shared" ca="1" si="67"/>
        <v>95143.478770995906</v>
      </c>
      <c r="BG106">
        <f t="shared" ca="1" si="68"/>
        <v>340261.65466048225</v>
      </c>
      <c r="BH106">
        <f t="shared" ca="1" si="69"/>
        <v>17023.705124530454</v>
      </c>
      <c r="BI106">
        <f t="shared" ca="1" si="70"/>
        <v>0</v>
      </c>
      <c r="BJ106">
        <f t="shared" ca="1" si="71"/>
        <v>-527935.93614911032</v>
      </c>
      <c r="BK106">
        <f t="shared" ca="1" si="72"/>
        <v>38973.065002958021</v>
      </c>
    </row>
    <row r="107" spans="2:63" x14ac:dyDescent="0.35">
      <c r="B107">
        <f t="shared" si="73"/>
        <v>97</v>
      </c>
      <c r="C107">
        <f t="shared" si="51"/>
        <v>9</v>
      </c>
      <c r="D107">
        <f t="shared" si="81"/>
        <v>1</v>
      </c>
      <c r="E107">
        <f t="shared" ca="1" si="41"/>
        <v>85</v>
      </c>
      <c r="F107" cm="1">
        <f t="array" aca="1" ref="F107" ca="1">_xlfn.XLOOKUP(E107,Mortality!$I$9:$I$130,IF($E$4="Female",Mortality!$J$9:$J$130,Mortality!$K$9:$K$130),,-1)</f>
        <v>6.2071333333333284E-2</v>
      </c>
      <c r="G107" cm="1">
        <f t="array" aca="1" ref="G107" ca="1">_xlfn.XLOOKUP(E107,Mortality!$N$9:$N$130,IF($E$4="Female",Mortality!$O$9:$O$130,Mortality!$P$9:$P$130),,-1)</f>
        <v>1.0999999999999999E-2</v>
      </c>
      <c r="H107">
        <f t="shared" ca="1" si="52"/>
        <v>4.1919885954024849E-3</v>
      </c>
      <c r="I107" cm="1">
        <f t="array" ref="I107">INDEX('Product features '!$C$12:$C$22,MIN(11,C107))</f>
        <v>0.02</v>
      </c>
      <c r="J107" s="3">
        <f ca="1">IF(C107=1,0,IF($C$4="Q",MAX('Product features '!$C$8,_xlfn.XLOOKUP(E107,'Non-systematic PWDs'!$D$17:$D$64,'Non-systematic PWDs'!$F$17:$F$64,0,-1)),'Product features '!$C$8))</f>
        <v>6.25E-2</v>
      </c>
      <c r="K107">
        <f t="shared" ca="1" si="42"/>
        <v>0</v>
      </c>
      <c r="L107">
        <f ca="1">(1-K107)*(1-(1-J107*_xlfn.XLOOKUP(C107,'Non-systematic PWDs'!$D$9:$D$12,'Non-systematic PWDs'!$E$9:$E$12,,-1))^(1/12))</f>
        <v>2.1075932318602719E-3</v>
      </c>
      <c r="M107" cm="1">
        <f t="array" ref="M107">IF(C107=11,_xlfn.SWITCH(D107,1,0.4,2,0.3,3,0.2,0.1/9),1/12)</f>
        <v>8.3333333333333329E-2</v>
      </c>
      <c r="O107">
        <f t="shared" ca="1" si="74"/>
        <v>16513.230748429763</v>
      </c>
      <c r="P107">
        <f t="shared" ca="1" si="75"/>
        <v>28377.100313746843</v>
      </c>
      <c r="Q107">
        <f ca="1">_xlfn.XLOOKUP(C107,'Surrender predictive model'!$E$8:$E$29,'Surrender predictive model'!$P$8:$P$29,,-1)+'Surrender predictive model'!$B$15+'Surrender predictive model'!$B$14+'Surrender predictive model'!$B$38*K107</f>
        <v>-3.2162639593387925</v>
      </c>
      <c r="R107">
        <f ca="1">+'Surrender predictive model'!$B$15*(MAX(1,MIN(2,P106/O106))-1)+'Surrender predictive model'!$B$14*(MAX(0.5,MIN(1,P106/O106))-1)+'Surrender predictive model'!$B$38*K107*(MAX(0.5,MIN(1,P106/O106))-1)</f>
        <v>-0.7213020233558689</v>
      </c>
      <c r="S107" s="43">
        <f t="shared" ca="1" si="53"/>
        <v>1.6393344655435405E-3</v>
      </c>
      <c r="T107">
        <f t="shared" ca="1" si="43"/>
        <v>0</v>
      </c>
      <c r="U107">
        <f t="shared" ca="1" si="76"/>
        <v>3.78E-2</v>
      </c>
      <c r="V107">
        <f t="shared" ca="1" si="44"/>
        <v>0</v>
      </c>
      <c r="W107" s="41">
        <f t="shared" ca="1" si="45"/>
        <v>4.7619047619047672E-2</v>
      </c>
      <c r="X107">
        <f t="shared" ca="1" si="54"/>
        <v>0.99208023135206225</v>
      </c>
      <c r="Y107">
        <f t="shared" ca="1" si="55"/>
        <v>0.99208023135206225</v>
      </c>
      <c r="Z107">
        <f t="shared" ca="1" si="46"/>
        <v>0.99417554901043759</v>
      </c>
      <c r="AA107">
        <f t="shared" ca="1" si="77"/>
        <v>2.8865878936220234E-2</v>
      </c>
      <c r="AB107">
        <f t="shared" ca="1" si="56"/>
        <v>17137.430870720411</v>
      </c>
      <c r="AC107">
        <f t="shared" ca="1" si="57"/>
        <v>71.666646131338993</v>
      </c>
      <c r="AD107">
        <f t="shared" ca="1" si="58"/>
        <v>27.500730346113677</v>
      </c>
      <c r="AE107">
        <f t="shared" ca="1" si="59"/>
        <v>36.031619576014855</v>
      </c>
      <c r="AF107">
        <f t="shared" ca="1" si="60"/>
        <v>0</v>
      </c>
      <c r="AG107">
        <f t="shared" ca="1" si="61"/>
        <v>0.52549166266459257</v>
      </c>
      <c r="AH107">
        <f t="shared" ca="1" si="47"/>
        <v>624.20012229064741</v>
      </c>
      <c r="AI107">
        <f t="shared" ca="1" si="78"/>
        <v>17001.706383004323</v>
      </c>
      <c r="AJ107">
        <f t="shared" ca="1" si="62"/>
        <v>3.5420221631259006</v>
      </c>
      <c r="AK107">
        <f t="shared" ca="1" si="48"/>
        <v>0</v>
      </c>
      <c r="AL107">
        <f t="shared" ca="1" si="49"/>
        <v>0</v>
      </c>
      <c r="AM107">
        <f t="shared" si="50"/>
        <v>0</v>
      </c>
      <c r="AN107" s="45">
        <f t="shared" ca="1" si="63"/>
        <v>-138.74101821659343</v>
      </c>
      <c r="AO107">
        <f t="shared" ca="1" si="79"/>
        <v>78.025015286330628</v>
      </c>
      <c r="AP107">
        <f t="shared" ca="1" si="80"/>
        <v>82.762555821613802</v>
      </c>
      <c r="AR107">
        <v>97</v>
      </c>
      <c r="AS107">
        <v>0</v>
      </c>
      <c r="AT107">
        <v>81697271.366997674</v>
      </c>
      <c r="AU107">
        <v>86470.869921186109</v>
      </c>
      <c r="AV107">
        <v>112795.47042453242</v>
      </c>
      <c r="AW107">
        <v>396695.19041562633</v>
      </c>
      <c r="AX107">
        <v>17391.058148326454</v>
      </c>
      <c r="AY107">
        <v>0</v>
      </c>
      <c r="AZ107">
        <v>-613352.58890967059</v>
      </c>
      <c r="BA107">
        <v>300896.25955725694</v>
      </c>
      <c r="BC107">
        <f t="shared" si="64"/>
        <v>0</v>
      </c>
      <c r="BD107">
        <f t="shared" ca="1" si="65"/>
        <v>81713784.597746104</v>
      </c>
      <c r="BE107">
        <f t="shared" ca="1" si="66"/>
        <v>86542.536567317453</v>
      </c>
      <c r="BF107">
        <f t="shared" ca="1" si="67"/>
        <v>112822.97115487854</v>
      </c>
      <c r="BG107">
        <f t="shared" ca="1" si="68"/>
        <v>396731.22203520237</v>
      </c>
      <c r="BH107">
        <f t="shared" ca="1" si="69"/>
        <v>17394.600170489579</v>
      </c>
      <c r="BI107">
        <f t="shared" ca="1" si="70"/>
        <v>0</v>
      </c>
      <c r="BJ107">
        <f t="shared" ca="1" si="71"/>
        <v>-613491.32992788719</v>
      </c>
      <c r="BK107">
        <f t="shared" ca="1" si="72"/>
        <v>300979.02211307856</v>
      </c>
    </row>
    <row r="108" spans="2:63" x14ac:dyDescent="0.35">
      <c r="B108">
        <f t="shared" si="73"/>
        <v>98</v>
      </c>
      <c r="C108">
        <f t="shared" si="51"/>
        <v>9</v>
      </c>
      <c r="D108">
        <f t="shared" si="81"/>
        <v>2</v>
      </c>
      <c r="E108">
        <f t="shared" ca="1" si="41"/>
        <v>85</v>
      </c>
      <c r="F108" cm="1">
        <f t="array" aca="1" ref="F108" ca="1">_xlfn.XLOOKUP(E108,Mortality!$I$9:$I$130,IF($E$4="Female",Mortality!$J$9:$J$130,Mortality!$K$9:$K$130),,-1)</f>
        <v>6.2071333333333284E-2</v>
      </c>
      <c r="G108" cm="1">
        <f t="array" aca="1" ref="G108" ca="1">_xlfn.XLOOKUP(E108,Mortality!$N$9:$N$130,IF($E$4="Female",Mortality!$O$9:$O$130,Mortality!$P$9:$P$130),,-1)</f>
        <v>1.0999999999999999E-2</v>
      </c>
      <c r="H108">
        <f t="shared" ca="1" si="52"/>
        <v>4.1880358273870266E-3</v>
      </c>
      <c r="I108" cm="1">
        <f t="array" ref="I108">INDEX('Product features '!$C$12:$C$22,MIN(11,C108))</f>
        <v>0.02</v>
      </c>
      <c r="J108" s="3">
        <f ca="1">IF(C108=1,0,IF($C$4="Q",MAX('Product features '!$C$8,_xlfn.XLOOKUP(E108,'Non-systematic PWDs'!$D$17:$D$64,'Non-systematic PWDs'!$F$17:$F$64,0,-1)),'Product features '!$C$8))</f>
        <v>6.25E-2</v>
      </c>
      <c r="K108">
        <f t="shared" ca="1" si="42"/>
        <v>0</v>
      </c>
      <c r="L108">
        <f ca="1">(1-K108)*(1-(1-J108*_xlfn.XLOOKUP(C108,'Non-systematic PWDs'!$D$9:$D$12,'Non-systematic PWDs'!$E$9:$E$12,,-1))^(1/12))</f>
        <v>2.1075932318602719E-3</v>
      </c>
      <c r="M108" cm="1">
        <f t="array" ref="M108">IF(C108=11,_xlfn.SWITCH(D108,1,0.4,2,0.3,3,0.2,0.1/9),1/12)</f>
        <v>8.3333333333333329E-2</v>
      </c>
      <c r="O108">
        <f t="shared" ca="1" si="74"/>
        <v>17001.706383004279</v>
      </c>
      <c r="P108">
        <f t="shared" ca="1" si="75"/>
        <v>28152.360244362648</v>
      </c>
      <c r="Q108">
        <f ca="1">_xlfn.XLOOKUP(C108,'Surrender predictive model'!$E$8:$E$29,'Surrender predictive model'!$P$8:$P$29,,-1)+'Surrender predictive model'!$B$15+'Surrender predictive model'!$B$14+'Surrender predictive model'!$B$38*K108</f>
        <v>-3.2162639593387925</v>
      </c>
      <c r="R108">
        <f ca="1">+'Surrender predictive model'!$B$15*(MAX(1,MIN(2,P107/O107))-1)+'Surrender predictive model'!$B$14*(MAX(0.5,MIN(1,P107/O107))-1)+'Surrender predictive model'!$B$38*K108*(MAX(0.5,MIN(1,P107/O107))-1)</f>
        <v>-0.83136601390413201</v>
      </c>
      <c r="S108" s="43">
        <f t="shared" ca="1" si="53"/>
        <v>1.4670898306567981E-3</v>
      </c>
      <c r="T108">
        <f t="shared" ca="1" si="43"/>
        <v>0</v>
      </c>
      <c r="U108">
        <f t="shared" ca="1" si="76"/>
        <v>0</v>
      </c>
      <c r="V108">
        <f t="shared" ca="1" si="44"/>
        <v>0</v>
      </c>
      <c r="W108" s="41">
        <f t="shared" ca="1" si="45"/>
        <v>4.7619047619047672E-2</v>
      </c>
      <c r="X108">
        <f t="shared" ca="1" si="54"/>
        <v>0.99225533108990427</v>
      </c>
      <c r="Y108">
        <f t="shared" ca="1" si="55"/>
        <v>0.99225533108990427</v>
      </c>
      <c r="Z108">
        <f t="shared" ca="1" si="46"/>
        <v>0.99435101856672892</v>
      </c>
      <c r="AA108">
        <f t="shared" ca="1" si="77"/>
        <v>2.8697751039085579E-2</v>
      </c>
      <c r="AB108">
        <f t="shared" ca="1" si="56"/>
        <v>17001.706383004279</v>
      </c>
      <c r="AC108">
        <f t="shared" ca="1" si="57"/>
        <v>71.038191515672608</v>
      </c>
      <c r="AD108">
        <f t="shared" ca="1" si="58"/>
        <v>24.418438301166898</v>
      </c>
      <c r="AE108">
        <f t="shared" ca="1" si="59"/>
        <v>35.749362663747199</v>
      </c>
      <c r="AF108">
        <f t="shared" ca="1" si="60"/>
        <v>0</v>
      </c>
      <c r="AG108">
        <f t="shared" ca="1" si="61"/>
        <v>0.4665943624426796</v>
      </c>
      <c r="AH108">
        <f t="shared" ca="1" si="47"/>
        <v>0</v>
      </c>
      <c r="AI108">
        <f t="shared" ca="1" si="78"/>
        <v>16870.033796161293</v>
      </c>
      <c r="AJ108">
        <f t="shared" ca="1" si="62"/>
        <v>3.5145903742002695</v>
      </c>
      <c r="AK108">
        <f t="shared" ca="1" si="48"/>
        <v>0</v>
      </c>
      <c r="AL108">
        <f t="shared" ca="1" si="49"/>
        <v>0</v>
      </c>
      <c r="AM108">
        <f t="shared" si="50"/>
        <v>0</v>
      </c>
      <c r="AN108" s="45">
        <f t="shared" ca="1" si="63"/>
        <v>-134.72058285478698</v>
      </c>
      <c r="AO108">
        <f t="shared" ca="1" si="79"/>
        <v>0</v>
      </c>
      <c r="AP108">
        <f t="shared" ca="1" si="80"/>
        <v>4.1962762881433067</v>
      </c>
      <c r="AR108">
        <v>98</v>
      </c>
      <c r="AS108">
        <v>0</v>
      </c>
      <c r="AT108">
        <v>83477079.111966878</v>
      </c>
      <c r="AU108">
        <v>85682.178311321157</v>
      </c>
      <c r="AV108">
        <v>101004.76562934225</v>
      </c>
      <c r="AW108">
        <v>395791.45783450926</v>
      </c>
      <c r="AX108">
        <v>17278.53005443752</v>
      </c>
      <c r="AY108">
        <v>0</v>
      </c>
      <c r="AZ108">
        <v>-599756.93182961049</v>
      </c>
      <c r="BA108">
        <v>7132.2442405859729</v>
      </c>
      <c r="BC108">
        <f t="shared" si="64"/>
        <v>0</v>
      </c>
      <c r="BD108">
        <f t="shared" ca="1" si="65"/>
        <v>83494080.818349883</v>
      </c>
      <c r="BE108">
        <f t="shared" ca="1" si="66"/>
        <v>85753.216502836833</v>
      </c>
      <c r="BF108">
        <f t="shared" ca="1" si="67"/>
        <v>101029.18406764341</v>
      </c>
      <c r="BG108">
        <f t="shared" ca="1" si="68"/>
        <v>395827.20719717303</v>
      </c>
      <c r="BH108">
        <f t="shared" ca="1" si="69"/>
        <v>17282.044644811722</v>
      </c>
      <c r="BI108">
        <f t="shared" ca="1" si="70"/>
        <v>0</v>
      </c>
      <c r="BJ108">
        <f t="shared" ca="1" si="71"/>
        <v>-599891.65241246531</v>
      </c>
      <c r="BK108">
        <f t="shared" ca="1" si="72"/>
        <v>7136.4405168741159</v>
      </c>
    </row>
    <row r="109" spans="2:63" x14ac:dyDescent="0.35">
      <c r="B109">
        <f t="shared" si="73"/>
        <v>99</v>
      </c>
      <c r="C109">
        <f t="shared" si="51"/>
        <v>9</v>
      </c>
      <c r="D109">
        <f t="shared" si="81"/>
        <v>3</v>
      </c>
      <c r="E109">
        <f t="shared" ca="1" si="41"/>
        <v>85</v>
      </c>
      <c r="F109" cm="1">
        <f t="array" aca="1" ref="F109" ca="1">_xlfn.XLOOKUP(E109,Mortality!$I$9:$I$130,IF($E$4="Female",Mortality!$J$9:$J$130,Mortality!$K$9:$K$130),,-1)</f>
        <v>6.2071333333333284E-2</v>
      </c>
      <c r="G109" cm="1">
        <f t="array" aca="1" ref="G109" ca="1">_xlfn.XLOOKUP(E109,Mortality!$N$9:$N$130,IF($E$4="Female",Mortality!$O$9:$O$130,Mortality!$P$9:$P$130),,-1)</f>
        <v>1.0999999999999999E-2</v>
      </c>
      <c r="H109">
        <f t="shared" ca="1" si="52"/>
        <v>4.1840868734843717E-3</v>
      </c>
      <c r="I109" cm="1">
        <f t="array" ref="I109">INDEX('Product features '!$C$12:$C$22,MIN(11,C109))</f>
        <v>0.02</v>
      </c>
      <c r="J109" s="3">
        <f ca="1">IF(C109=1,0,IF($C$4="Q",MAX('Product features '!$C$8,_xlfn.XLOOKUP(E109,'Non-systematic PWDs'!$D$17:$D$64,'Non-systematic PWDs'!$F$17:$F$64,0,-1)),'Product features '!$C$8))</f>
        <v>6.25E-2</v>
      </c>
      <c r="K109">
        <f t="shared" ca="1" si="42"/>
        <v>0</v>
      </c>
      <c r="L109">
        <f ca="1">(1-K109)*(1-(1-J109*_xlfn.XLOOKUP(C109,'Non-systematic PWDs'!$D$9:$D$12,'Non-systematic PWDs'!$E$9:$E$12,,-1))^(1/12))</f>
        <v>2.1075932318602719E-3</v>
      </c>
      <c r="M109" cm="1">
        <f t="array" ref="M109">IF(C109=11,_xlfn.SWITCH(D109,1,0.4,2,0.3,3,0.2,0.1/9),1/12)</f>
        <v>8.3333333333333329E-2</v>
      </c>
      <c r="O109">
        <f t="shared" ca="1" si="74"/>
        <v>16870.033796161253</v>
      </c>
      <c r="P109">
        <f t="shared" ca="1" si="75"/>
        <v>27934.329535232318</v>
      </c>
      <c r="Q109">
        <f ca="1">_xlfn.XLOOKUP(C109,'Surrender predictive model'!$E$8:$E$29,'Surrender predictive model'!$P$8:$P$29,,-1)+'Surrender predictive model'!$B$15+'Surrender predictive model'!$B$14+'Surrender predictive model'!$B$38*K109</f>
        <v>-3.2162639593387925</v>
      </c>
      <c r="R109">
        <f ca="1">+'Surrender predictive model'!$B$15*(MAX(1,MIN(2,P108/O108))-1)+'Surrender predictive model'!$B$14*(MAX(0.5,MIN(1,P108/O108))-1)+'Surrender predictive model'!$B$38*K109*(MAX(0.5,MIN(1,P108/O108))-1)</f>
        <v>-0.75893708675633031</v>
      </c>
      <c r="S109" s="43">
        <f t="shared" ca="1" si="53"/>
        <v>1.5782552729947108E-3</v>
      </c>
      <c r="T109">
        <f t="shared" ca="1" si="43"/>
        <v>0</v>
      </c>
      <c r="U109">
        <f t="shared" ca="1" si="76"/>
        <v>0</v>
      </c>
      <c r="V109">
        <f t="shared" ca="1" si="44"/>
        <v>0</v>
      </c>
      <c r="W109" s="41">
        <f t="shared" ca="1" si="45"/>
        <v>4.7619047619047672E-2</v>
      </c>
      <c r="X109">
        <f t="shared" ca="1" si="54"/>
        <v>0.99214879893452657</v>
      </c>
      <c r="Y109">
        <f t="shared" ca="1" si="55"/>
        <v>0.99214879893452657</v>
      </c>
      <c r="Z109">
        <f t="shared" ca="1" si="46"/>
        <v>0.99424426141069167</v>
      </c>
      <c r="AA109">
        <f t="shared" ca="1" si="77"/>
        <v>2.8535637976289149E-2</v>
      </c>
      <c r="AB109">
        <f t="shared" ca="1" si="56"/>
        <v>16870.033796161253</v>
      </c>
      <c r="AC109">
        <f t="shared" ca="1" si="57"/>
        <v>70.417658346548208</v>
      </c>
      <c r="AD109">
        <f t="shared" ca="1" si="58"/>
        <v>26.063804214314235</v>
      </c>
      <c r="AE109">
        <f t="shared" ca="1" si="59"/>
        <v>35.470530278698888</v>
      </c>
      <c r="AF109">
        <f t="shared" ca="1" si="60"/>
        <v>0</v>
      </c>
      <c r="AG109">
        <f t="shared" ca="1" si="61"/>
        <v>0.49803447543275609</v>
      </c>
      <c r="AH109">
        <f t="shared" ca="1" si="47"/>
        <v>0</v>
      </c>
      <c r="AI109">
        <f t="shared" ca="1" si="78"/>
        <v>16737.5837688463</v>
      </c>
      <c r="AJ109">
        <f t="shared" ca="1" si="62"/>
        <v>3.4869966185096462</v>
      </c>
      <c r="AK109">
        <f t="shared" ca="1" si="48"/>
        <v>0</v>
      </c>
      <c r="AL109">
        <f t="shared" ca="1" si="49"/>
        <v>0</v>
      </c>
      <c r="AM109">
        <f t="shared" si="50"/>
        <v>0</v>
      </c>
      <c r="AN109" s="45">
        <f t="shared" ca="1" si="63"/>
        <v>-135.43898945807098</v>
      </c>
      <c r="AO109">
        <f t="shared" ca="1" si="79"/>
        <v>0</v>
      </c>
      <c r="AP109">
        <f t="shared" ca="1" si="80"/>
        <v>4.270501833986649</v>
      </c>
      <c r="AR109">
        <v>99</v>
      </c>
      <c r="AS109">
        <v>0</v>
      </c>
      <c r="AT109">
        <v>82936944.261300057</v>
      </c>
      <c r="AU109">
        <v>84903.938887416007</v>
      </c>
      <c r="AV109">
        <v>106142.97342203991</v>
      </c>
      <c r="AW109">
        <v>394907.77256951202</v>
      </c>
      <c r="AX109">
        <v>17165.211616932822</v>
      </c>
      <c r="AY109">
        <v>0</v>
      </c>
      <c r="AZ109">
        <v>-603119.8964959007</v>
      </c>
      <c r="BA109">
        <v>7353.5557007016969</v>
      </c>
      <c r="BC109">
        <f t="shared" si="64"/>
        <v>0</v>
      </c>
      <c r="BD109">
        <f t="shared" ca="1" si="65"/>
        <v>82953814.295096219</v>
      </c>
      <c r="BE109">
        <f t="shared" ca="1" si="66"/>
        <v>84974.356545762552</v>
      </c>
      <c r="BF109">
        <f t="shared" ca="1" si="67"/>
        <v>106169.03722625422</v>
      </c>
      <c r="BG109">
        <f t="shared" ca="1" si="68"/>
        <v>394943.24309979071</v>
      </c>
      <c r="BH109">
        <f t="shared" ca="1" si="69"/>
        <v>17168.698613551333</v>
      </c>
      <c r="BI109">
        <f t="shared" ca="1" si="70"/>
        <v>0</v>
      </c>
      <c r="BJ109">
        <f t="shared" ca="1" si="71"/>
        <v>-603255.33548535872</v>
      </c>
      <c r="BK109">
        <f t="shared" ca="1" si="72"/>
        <v>7357.8262025356835</v>
      </c>
    </row>
    <row r="110" spans="2:63" x14ac:dyDescent="0.35">
      <c r="B110">
        <f t="shared" si="73"/>
        <v>100</v>
      </c>
      <c r="C110">
        <f t="shared" si="51"/>
        <v>9</v>
      </c>
      <c r="D110">
        <f t="shared" si="81"/>
        <v>4</v>
      </c>
      <c r="E110">
        <f t="shared" ca="1" si="41"/>
        <v>85</v>
      </c>
      <c r="F110" cm="1">
        <f t="array" aca="1" ref="F110" ca="1">_xlfn.XLOOKUP(E110,Mortality!$I$9:$I$130,IF($E$4="Female",Mortality!$J$9:$J$130,Mortality!$K$9:$K$130),,-1)</f>
        <v>6.2071333333333284E-2</v>
      </c>
      <c r="G110" cm="1">
        <f t="array" aca="1" ref="G110" ca="1">_xlfn.XLOOKUP(E110,Mortality!$N$9:$N$130,IF($E$4="Female",Mortality!$O$9:$O$130,Mortality!$P$9:$P$130),,-1)</f>
        <v>1.0999999999999999E-2</v>
      </c>
      <c r="H110">
        <f t="shared" ca="1" si="52"/>
        <v>4.1801417298475974E-3</v>
      </c>
      <c r="I110" cm="1">
        <f t="array" ref="I110">INDEX('Product features '!$C$12:$C$22,MIN(11,C110))</f>
        <v>0.02</v>
      </c>
      <c r="J110" s="3">
        <f ca="1">IF(C110=1,0,IF($C$4="Q",MAX('Product features '!$C$8,_xlfn.XLOOKUP(E110,'Non-systematic PWDs'!$D$17:$D$64,'Non-systematic PWDs'!$F$17:$F$64,0,-1)),'Product features '!$C$8))</f>
        <v>6.25E-2</v>
      </c>
      <c r="K110">
        <f t="shared" ca="1" si="42"/>
        <v>0</v>
      </c>
      <c r="L110">
        <f ca="1">(1-K110)*(1-(1-J110*_xlfn.XLOOKUP(C110,'Non-systematic PWDs'!$D$9:$D$12,'Non-systematic PWDs'!$E$9:$E$12,,-1))^(1/12))</f>
        <v>2.1075932318602719E-3</v>
      </c>
      <c r="M110" cm="1">
        <f t="array" ref="M110">IF(C110=11,_xlfn.SWITCH(D110,1,0.4,2,0.3,3,0.2,0.1/9),1/12)</f>
        <v>8.3333333333333329E-2</v>
      </c>
      <c r="O110">
        <f t="shared" ca="1" si="74"/>
        <v>16737.583768846256</v>
      </c>
      <c r="P110">
        <f t="shared" ca="1" si="75"/>
        <v>27715.011497422016</v>
      </c>
      <c r="Q110">
        <f ca="1">_xlfn.XLOOKUP(C110,'Surrender predictive model'!$E$8:$E$29,'Surrender predictive model'!$P$8:$P$29,,-1)+'Surrender predictive model'!$B$15+'Surrender predictive model'!$B$14+'Surrender predictive model'!$B$38*K110</f>
        <v>-3.2162639593387925</v>
      </c>
      <c r="R110">
        <f ca="1">+'Surrender predictive model'!$B$15*(MAX(1,MIN(2,P109/O109))-1)+'Surrender predictive model'!$B$14*(MAX(0.5,MIN(1,P109/O109))-1)+'Surrender predictive model'!$B$38*K110*(MAX(0.5,MIN(1,P109/O109))-1)</f>
        <v>-0.75893708675632998</v>
      </c>
      <c r="S110" s="43">
        <f t="shared" ca="1" si="53"/>
        <v>1.5782552729947108E-3</v>
      </c>
      <c r="T110">
        <f t="shared" ca="1" si="43"/>
        <v>0</v>
      </c>
      <c r="U110">
        <f t="shared" ca="1" si="76"/>
        <v>0</v>
      </c>
      <c r="V110">
        <f t="shared" ca="1" si="44"/>
        <v>0</v>
      </c>
      <c r="W110" s="41">
        <f t="shared" ca="1" si="45"/>
        <v>4.7619047619047672E-2</v>
      </c>
      <c r="X110">
        <f t="shared" ca="1" si="54"/>
        <v>0.99215272955008438</v>
      </c>
      <c r="Y110">
        <f t="shared" ca="1" si="55"/>
        <v>0.99215272955008438</v>
      </c>
      <c r="Z110">
        <f t="shared" ca="1" si="46"/>
        <v>0.99424820032788463</v>
      </c>
      <c r="AA110">
        <f t="shared" ca="1" si="77"/>
        <v>2.8371394303618489E-2</v>
      </c>
      <c r="AB110">
        <f t="shared" ca="1" si="56"/>
        <v>16737.583768846256</v>
      </c>
      <c r="AC110">
        <f t="shared" ca="1" si="57"/>
        <v>69.798965858517576</v>
      </c>
      <c r="AD110">
        <f t="shared" ca="1" si="58"/>
        <v>25.859188973911468</v>
      </c>
      <c r="AE110">
        <f t="shared" ca="1" si="59"/>
        <v>35.192067049750776</v>
      </c>
      <c r="AF110">
        <f t="shared" ca="1" si="60"/>
        <v>0</v>
      </c>
      <c r="AG110">
        <f t="shared" ca="1" si="61"/>
        <v>0.49412463007474144</v>
      </c>
      <c r="AH110">
        <f t="shared" ca="1" si="47"/>
        <v>0</v>
      </c>
      <c r="AI110">
        <f t="shared" ca="1" si="78"/>
        <v>16606.239422334045</v>
      </c>
      <c r="AJ110">
        <f t="shared" ca="1" si="62"/>
        <v>3.4596332129862595</v>
      </c>
      <c r="AK110">
        <f t="shared" ca="1" si="48"/>
        <v>0</v>
      </c>
      <c r="AL110">
        <f t="shared" ca="1" si="49"/>
        <v>0</v>
      </c>
      <c r="AM110">
        <f t="shared" si="50"/>
        <v>0</v>
      </c>
      <c r="AN110" s="45">
        <f t="shared" ca="1" si="63"/>
        <v>-134.30985509516609</v>
      </c>
      <c r="AO110">
        <f t="shared" ca="1" si="79"/>
        <v>0</v>
      </c>
      <c r="AP110">
        <f t="shared" ca="1" si="80"/>
        <v>4.2844630125962002</v>
      </c>
      <c r="AR110">
        <v>100</v>
      </c>
      <c r="AS110">
        <v>0</v>
      </c>
      <c r="AT110">
        <v>82393015.761277243</v>
      </c>
      <c r="AU110">
        <v>84126.923611582126</v>
      </c>
      <c r="AV110">
        <v>105597.57232451932</v>
      </c>
      <c r="AW110">
        <v>394018.33732596727</v>
      </c>
      <c r="AX110">
        <v>17052.31083441032</v>
      </c>
      <c r="AY110">
        <v>0</v>
      </c>
      <c r="AZ110">
        <v>-600795.14409647894</v>
      </c>
      <c r="BA110">
        <v>7389.7355199038011</v>
      </c>
      <c r="BC110">
        <f t="shared" si="64"/>
        <v>0</v>
      </c>
      <c r="BD110">
        <f t="shared" ca="1" si="65"/>
        <v>82409753.345046088</v>
      </c>
      <c r="BE110">
        <f t="shared" ca="1" si="66"/>
        <v>84196.72257744064</v>
      </c>
      <c r="BF110">
        <f t="shared" ca="1" si="67"/>
        <v>105623.43151349324</v>
      </c>
      <c r="BG110">
        <f t="shared" ca="1" si="68"/>
        <v>394053.529393017</v>
      </c>
      <c r="BH110">
        <f t="shared" ca="1" si="69"/>
        <v>17055.770467623308</v>
      </c>
      <c r="BI110">
        <f t="shared" ca="1" si="70"/>
        <v>0</v>
      </c>
      <c r="BJ110">
        <f t="shared" ca="1" si="71"/>
        <v>-600929.45395157405</v>
      </c>
      <c r="BK110">
        <f t="shared" ca="1" si="72"/>
        <v>7394.0199829163976</v>
      </c>
    </row>
    <row r="111" spans="2:63" x14ac:dyDescent="0.35">
      <c r="B111">
        <f t="shared" si="73"/>
        <v>101</v>
      </c>
      <c r="C111">
        <f t="shared" si="51"/>
        <v>9</v>
      </c>
      <c r="D111">
        <f t="shared" si="81"/>
        <v>5</v>
      </c>
      <c r="E111">
        <f t="shared" ca="1" si="41"/>
        <v>85</v>
      </c>
      <c r="F111" cm="1">
        <f t="array" aca="1" ref="F111" ca="1">_xlfn.XLOOKUP(E111,Mortality!$I$9:$I$130,IF($E$4="Female",Mortality!$J$9:$J$130,Mortality!$K$9:$K$130),,-1)</f>
        <v>6.2071333333333284E-2</v>
      </c>
      <c r="G111" cm="1">
        <f t="array" aca="1" ref="G111" ca="1">_xlfn.XLOOKUP(E111,Mortality!$N$9:$N$130,IF($E$4="Female",Mortality!$O$9:$O$130,Mortality!$P$9:$P$130),,-1)</f>
        <v>1.0999999999999999E-2</v>
      </c>
      <c r="H111">
        <f t="shared" ca="1" si="52"/>
        <v>4.1762003926336666E-3</v>
      </c>
      <c r="I111" cm="1">
        <f t="array" ref="I111">INDEX('Product features '!$C$12:$C$22,MIN(11,C111))</f>
        <v>0.02</v>
      </c>
      <c r="J111" s="3">
        <f ca="1">IF(C111=1,0,IF($C$4="Q",MAX('Product features '!$C$8,_xlfn.XLOOKUP(E111,'Non-systematic PWDs'!$D$17:$D$64,'Non-systematic PWDs'!$F$17:$F$64,0,-1)),'Product features '!$C$8))</f>
        <v>6.25E-2</v>
      </c>
      <c r="K111">
        <f t="shared" ca="1" si="42"/>
        <v>0</v>
      </c>
      <c r="L111">
        <f ca="1">(1-K111)*(1-(1-J111*_xlfn.XLOOKUP(C111,'Non-systematic PWDs'!$D$9:$D$12,'Non-systematic PWDs'!$E$9:$E$12,,-1))^(1/12))</f>
        <v>2.1075932318602719E-3</v>
      </c>
      <c r="M111" cm="1">
        <f t="array" ref="M111">IF(C111=11,_xlfn.SWITCH(D111,1,0.4,2,0.3,3,0.2,0.1/9),1/12)</f>
        <v>8.3333333333333329E-2</v>
      </c>
      <c r="O111">
        <f t="shared" ca="1" si="74"/>
        <v>16606.239422334002</v>
      </c>
      <c r="P111">
        <f t="shared" ca="1" si="75"/>
        <v>27497.524306679225</v>
      </c>
      <c r="Q111">
        <f ca="1">_xlfn.XLOOKUP(C111,'Surrender predictive model'!$E$8:$E$29,'Surrender predictive model'!$P$8:$P$29,,-1)+'Surrender predictive model'!$B$15+'Surrender predictive model'!$B$14+'Surrender predictive model'!$B$38*K111</f>
        <v>-3.2162639593387925</v>
      </c>
      <c r="R111">
        <f ca="1">+'Surrender predictive model'!$B$15*(MAX(1,MIN(2,P110/O110))-1)+'Surrender predictive model'!$B$14*(MAX(0.5,MIN(1,P110/O110))-1)+'Surrender predictive model'!$B$38*K111*(MAX(0.5,MIN(1,P110/O110))-1)</f>
        <v>-0.75893708675633031</v>
      </c>
      <c r="S111" s="43">
        <f t="shared" ca="1" si="53"/>
        <v>1.5782552729947108E-3</v>
      </c>
      <c r="T111">
        <f t="shared" ca="1" si="43"/>
        <v>0</v>
      </c>
      <c r="U111">
        <f t="shared" ca="1" si="76"/>
        <v>0</v>
      </c>
      <c r="V111">
        <f t="shared" ca="1" si="44"/>
        <v>0</v>
      </c>
      <c r="W111" s="41">
        <f t="shared" ca="1" si="45"/>
        <v>4.7619047619047672E-2</v>
      </c>
      <c r="X111">
        <f t="shared" ca="1" si="54"/>
        <v>0.99215665637323658</v>
      </c>
      <c r="Y111">
        <f t="shared" ca="1" si="55"/>
        <v>0.99215665637323658</v>
      </c>
      <c r="Z111">
        <f t="shared" ca="1" si="46"/>
        <v>0.9942521354446624</v>
      </c>
      <c r="AA111">
        <f t="shared" ca="1" si="77"/>
        <v>2.820820772716548E-2</v>
      </c>
      <c r="AB111">
        <f t="shared" ca="1" si="56"/>
        <v>16606.239422334002</v>
      </c>
      <c r="AC111">
        <f t="shared" ca="1" si="57"/>
        <v>69.18598475888578</v>
      </c>
      <c r="AD111">
        <f t="shared" ca="1" si="58"/>
        <v>25.656281719228286</v>
      </c>
      <c r="AE111">
        <f t="shared" ca="1" si="59"/>
        <v>34.915928238170267</v>
      </c>
      <c r="AF111">
        <f t="shared" ca="1" si="60"/>
        <v>0</v>
      </c>
      <c r="AG111">
        <f t="shared" ca="1" si="61"/>
        <v>0.49024742138652777</v>
      </c>
      <c r="AH111">
        <f t="shared" ca="1" si="47"/>
        <v>0</v>
      </c>
      <c r="AI111">
        <f t="shared" ca="1" si="78"/>
        <v>16475.990980196373</v>
      </c>
      <c r="AJ111">
        <f t="shared" ca="1" si="62"/>
        <v>3.4324981208742447</v>
      </c>
      <c r="AK111">
        <f t="shared" ca="1" si="48"/>
        <v>0</v>
      </c>
      <c r="AL111">
        <f t="shared" ca="1" si="49"/>
        <v>0</v>
      </c>
      <c r="AM111">
        <f t="shared" si="50"/>
        <v>0</v>
      </c>
      <c r="AN111" s="45">
        <f t="shared" ca="1" si="63"/>
        <v>-133.19069283715856</v>
      </c>
      <c r="AO111">
        <f t="shared" ca="1" si="79"/>
        <v>0</v>
      </c>
      <c r="AP111">
        <f t="shared" ca="1" si="80"/>
        <v>4.2984878625523661</v>
      </c>
      <c r="AR111">
        <v>101</v>
      </c>
      <c r="AS111">
        <v>0</v>
      </c>
      <c r="AT111">
        <v>81851092.005169526</v>
      </c>
      <c r="AU111">
        <v>83354.887538397263</v>
      </c>
      <c r="AV111">
        <v>105060.46466135682</v>
      </c>
      <c r="AW111">
        <v>393133.34223330347</v>
      </c>
      <c r="AX111">
        <v>16939.82402854121</v>
      </c>
      <c r="AY111">
        <v>0</v>
      </c>
      <c r="AZ111">
        <v>-598488.51846159948</v>
      </c>
      <c r="BA111">
        <v>7426.1802287027958</v>
      </c>
      <c r="BC111">
        <f t="shared" si="64"/>
        <v>0</v>
      </c>
      <c r="BD111">
        <f t="shared" ca="1" si="65"/>
        <v>81867698.244591862</v>
      </c>
      <c r="BE111">
        <f t="shared" ca="1" si="66"/>
        <v>83424.073523156156</v>
      </c>
      <c r="BF111">
        <f t="shared" ca="1" si="67"/>
        <v>105086.12094307605</v>
      </c>
      <c r="BG111">
        <f t="shared" ca="1" si="68"/>
        <v>393168.25816154166</v>
      </c>
      <c r="BH111">
        <f t="shared" ca="1" si="69"/>
        <v>16943.256526662084</v>
      </c>
      <c r="BI111">
        <f t="shared" ca="1" si="70"/>
        <v>0</v>
      </c>
      <c r="BJ111">
        <f t="shared" ca="1" si="71"/>
        <v>-598621.7091544366</v>
      </c>
      <c r="BK111">
        <f t="shared" ca="1" si="72"/>
        <v>7430.4787165653479</v>
      </c>
    </row>
    <row r="112" spans="2:63" x14ac:dyDescent="0.35">
      <c r="B112">
        <f t="shared" si="73"/>
        <v>102</v>
      </c>
      <c r="C112">
        <f t="shared" si="51"/>
        <v>9</v>
      </c>
      <c r="D112">
        <f t="shared" si="81"/>
        <v>6</v>
      </c>
      <c r="E112">
        <f t="shared" ca="1" si="41"/>
        <v>85</v>
      </c>
      <c r="F112" cm="1">
        <f t="array" aca="1" ref="F112" ca="1">_xlfn.XLOOKUP(E112,Mortality!$I$9:$I$130,IF($E$4="Female",Mortality!$J$9:$J$130,Mortality!$K$9:$K$130),,-1)</f>
        <v>6.2071333333333284E-2</v>
      </c>
      <c r="G112" cm="1">
        <f t="array" aca="1" ref="G112" ca="1">_xlfn.XLOOKUP(E112,Mortality!$N$9:$N$130,IF($E$4="Female",Mortality!$O$9:$O$130,Mortality!$P$9:$P$130),,-1)</f>
        <v>1.0999999999999999E-2</v>
      </c>
      <c r="H112">
        <f t="shared" ca="1" si="52"/>
        <v>4.1722628580037613E-3</v>
      </c>
      <c r="I112" cm="1">
        <f t="array" ref="I112">INDEX('Product features '!$C$12:$C$22,MIN(11,C112))</f>
        <v>0.02</v>
      </c>
      <c r="J112" s="3">
        <f ca="1">IF(C112=1,0,IF($C$4="Q",MAX('Product features '!$C$8,_xlfn.XLOOKUP(E112,'Non-systematic PWDs'!$D$17:$D$64,'Non-systematic PWDs'!$F$17:$F$64,0,-1)),'Product features '!$C$8))</f>
        <v>6.25E-2</v>
      </c>
      <c r="K112">
        <f t="shared" ca="1" si="42"/>
        <v>0</v>
      </c>
      <c r="L112">
        <f ca="1">(1-K112)*(1-(1-J112*_xlfn.XLOOKUP(C112,'Non-systematic PWDs'!$D$9:$D$12,'Non-systematic PWDs'!$E$9:$E$12,,-1))^(1/12))</f>
        <v>2.1075932318602719E-3</v>
      </c>
      <c r="M112" cm="1">
        <f t="array" ref="M112">IF(C112=11,_xlfn.SWITCH(D112,1,0.4,2,0.3,3,0.2,0.1/9),1/12)</f>
        <v>8.3333333333333329E-2</v>
      </c>
      <c r="O112">
        <f t="shared" ca="1" si="74"/>
        <v>16475.990980196333</v>
      </c>
      <c r="P112">
        <f t="shared" ca="1" si="75"/>
        <v>27281.851774656661</v>
      </c>
      <c r="Q112">
        <f ca="1">_xlfn.XLOOKUP(C112,'Surrender predictive model'!$E$8:$E$29,'Surrender predictive model'!$P$8:$P$29,,-1)+'Surrender predictive model'!$B$15+'Surrender predictive model'!$B$14+'Surrender predictive model'!$B$38*K112</f>
        <v>-3.2162639593387925</v>
      </c>
      <c r="R112">
        <f ca="1">+'Surrender predictive model'!$B$15*(MAX(1,MIN(2,P111/O111))-1)+'Surrender predictive model'!$B$14*(MAX(0.5,MIN(1,P111/O111))-1)+'Surrender predictive model'!$B$38*K112*(MAX(0.5,MIN(1,P111/O111))-1)</f>
        <v>-0.75893708675633031</v>
      </c>
      <c r="S112" s="43">
        <f t="shared" ca="1" si="53"/>
        <v>1.5782552729947108E-3</v>
      </c>
      <c r="T112">
        <f t="shared" ca="1" si="43"/>
        <v>0</v>
      </c>
      <c r="U112">
        <f t="shared" ca="1" si="76"/>
        <v>0</v>
      </c>
      <c r="V112">
        <f t="shared" ca="1" si="44"/>
        <v>0</v>
      </c>
      <c r="W112" s="41">
        <f t="shared" ca="1" si="45"/>
        <v>4.7619047619047672E-2</v>
      </c>
      <c r="X112">
        <f t="shared" ca="1" si="54"/>
        <v>0.99216057940780777</v>
      </c>
      <c r="Y112">
        <f t="shared" ca="1" si="55"/>
        <v>0.99216057940780777</v>
      </c>
      <c r="Z112">
        <f t="shared" ca="1" si="46"/>
        <v>0.99425606676485745</v>
      </c>
      <c r="AA112">
        <f t="shared" ca="1" si="77"/>
        <v>2.8046070769800906E-2</v>
      </c>
      <c r="AB112">
        <f t="shared" ca="1" si="56"/>
        <v>16475.990980196333</v>
      </c>
      <c r="AC112">
        <f t="shared" ca="1" si="57"/>
        <v>68.578659764125646</v>
      </c>
      <c r="AD112">
        <f t="shared" ca="1" si="58"/>
        <v>25.455067349217209</v>
      </c>
      <c r="AE112">
        <f t="shared" ca="1" si="59"/>
        <v>34.642093292768578</v>
      </c>
      <c r="AF112">
        <f t="shared" ca="1" si="60"/>
        <v>0</v>
      </c>
      <c r="AG112">
        <f t="shared" ca="1" si="61"/>
        <v>0.48640256081306776</v>
      </c>
      <c r="AH112">
        <f t="shared" ca="1" si="47"/>
        <v>0</v>
      </c>
      <c r="AI112">
        <f t="shared" ca="1" si="78"/>
        <v>16346.828757229448</v>
      </c>
      <c r="AJ112">
        <f t="shared" ca="1" si="62"/>
        <v>3.4055893244228019</v>
      </c>
      <c r="AK112">
        <f t="shared" ca="1" si="48"/>
        <v>0</v>
      </c>
      <c r="AL112">
        <f t="shared" ca="1" si="49"/>
        <v>0</v>
      </c>
      <c r="AM112">
        <f t="shared" si="50"/>
        <v>0</v>
      </c>
      <c r="AN112" s="45">
        <f t="shared" ca="1" si="63"/>
        <v>-132.08140973053423</v>
      </c>
      <c r="AO112">
        <f t="shared" ca="1" si="79"/>
        <v>0</v>
      </c>
      <c r="AP112">
        <f t="shared" ca="1" si="80"/>
        <v>4.3125766935138401</v>
      </c>
      <c r="AR112">
        <v>102</v>
      </c>
      <c r="AS112">
        <v>0</v>
      </c>
      <c r="AT112">
        <v>81311155.336997777</v>
      </c>
      <c r="AU112">
        <v>82587.789661134084</v>
      </c>
      <c r="AV112">
        <v>104534.86645954082</v>
      </c>
      <c r="AW112">
        <v>392252.72589075193</v>
      </c>
      <c r="AX112">
        <v>16827.746858156155</v>
      </c>
      <c r="AY112">
        <v>0</v>
      </c>
      <c r="AZ112">
        <v>-596203.12886958302</v>
      </c>
      <c r="BA112">
        <v>7463.0010056021092</v>
      </c>
      <c r="BC112">
        <f t="shared" si="64"/>
        <v>0</v>
      </c>
      <c r="BD112">
        <f t="shared" ca="1" si="65"/>
        <v>81327631.32797797</v>
      </c>
      <c r="BE112">
        <f t="shared" ca="1" si="66"/>
        <v>82656.368320898211</v>
      </c>
      <c r="BF112">
        <f t="shared" ca="1" si="67"/>
        <v>104560.32152689004</v>
      </c>
      <c r="BG112">
        <f t="shared" ca="1" si="68"/>
        <v>392287.36798404471</v>
      </c>
      <c r="BH112">
        <f t="shared" ca="1" si="69"/>
        <v>16831.152447480577</v>
      </c>
      <c r="BI112">
        <f t="shared" ca="1" si="70"/>
        <v>0</v>
      </c>
      <c r="BJ112">
        <f t="shared" ca="1" si="71"/>
        <v>-596335.2102793135</v>
      </c>
      <c r="BK112">
        <f t="shared" ca="1" si="72"/>
        <v>7467.3135822956228</v>
      </c>
    </row>
    <row r="113" spans="2:63" x14ac:dyDescent="0.35">
      <c r="B113">
        <f t="shared" si="73"/>
        <v>103</v>
      </c>
      <c r="C113">
        <f t="shared" si="51"/>
        <v>9</v>
      </c>
      <c r="D113">
        <f t="shared" si="81"/>
        <v>7</v>
      </c>
      <c r="E113">
        <f t="shared" ca="1" si="41"/>
        <v>85</v>
      </c>
      <c r="F113" cm="1">
        <f t="array" aca="1" ref="F113" ca="1">_xlfn.XLOOKUP(E113,Mortality!$I$9:$I$130,IF($E$4="Female",Mortality!$J$9:$J$130,Mortality!$K$9:$K$130),,-1)</f>
        <v>6.2071333333333284E-2</v>
      </c>
      <c r="G113" cm="1">
        <f t="array" aca="1" ref="G113" ca="1">_xlfn.XLOOKUP(E113,Mortality!$N$9:$N$130,IF($E$4="Female",Mortality!$O$9:$O$130,Mortality!$P$9:$P$130),,-1)</f>
        <v>1.0999999999999999E-2</v>
      </c>
      <c r="H113">
        <f t="shared" ca="1" si="52"/>
        <v>4.1683291221235041E-3</v>
      </c>
      <c r="I113" cm="1">
        <f t="array" ref="I113">INDEX('Product features '!$C$12:$C$22,MIN(11,C113))</f>
        <v>0.02</v>
      </c>
      <c r="J113" s="3">
        <f ca="1">IF(C113=1,0,IF($C$4="Q",MAX('Product features '!$C$8,_xlfn.XLOOKUP(E113,'Non-systematic PWDs'!$D$17:$D$64,'Non-systematic PWDs'!$F$17:$F$64,0,-1)),'Product features '!$C$8))</f>
        <v>6.25E-2</v>
      </c>
      <c r="K113">
        <f t="shared" ca="1" si="42"/>
        <v>0</v>
      </c>
      <c r="L113">
        <f ca="1">(1-K113)*(1-(1-J113*_xlfn.XLOOKUP(C113,'Non-systematic PWDs'!$D$9:$D$12,'Non-systematic PWDs'!$E$9:$E$12,,-1))^(1/12))</f>
        <v>2.1075932318602719E-3</v>
      </c>
      <c r="M113" cm="1">
        <f t="array" ref="M113">IF(C113=11,_xlfn.SWITCH(D113,1,0.4,2,0.3,3,0.2,0.1/9),1/12)</f>
        <v>8.3333333333333329E-2</v>
      </c>
      <c r="O113">
        <f t="shared" ca="1" si="74"/>
        <v>16346.828757229412</v>
      </c>
      <c r="P113">
        <f t="shared" ca="1" si="75"/>
        <v>27067.977864061282</v>
      </c>
      <c r="Q113">
        <f ca="1">_xlfn.XLOOKUP(C113,'Surrender predictive model'!$E$8:$E$29,'Surrender predictive model'!$P$8:$P$29,,-1)+'Surrender predictive model'!$B$15+'Surrender predictive model'!$B$14+'Surrender predictive model'!$B$38*K113</f>
        <v>-3.2162639593387925</v>
      </c>
      <c r="R113">
        <f ca="1">+'Surrender predictive model'!$B$15*(MAX(1,MIN(2,P112/O112))-1)+'Surrender predictive model'!$B$14*(MAX(0.5,MIN(1,P112/O112))-1)+'Surrender predictive model'!$B$38*K113*(MAX(0.5,MIN(1,P112/O112))-1)</f>
        <v>-0.75893708675632998</v>
      </c>
      <c r="S113" s="43">
        <f t="shared" ca="1" si="53"/>
        <v>1.5782552729947108E-3</v>
      </c>
      <c r="T113">
        <f t="shared" ca="1" si="43"/>
        <v>0</v>
      </c>
      <c r="U113">
        <f t="shared" ca="1" si="76"/>
        <v>0</v>
      </c>
      <c r="V113">
        <f t="shared" ca="1" si="44"/>
        <v>0</v>
      </c>
      <c r="W113" s="41">
        <f t="shared" ca="1" si="45"/>
        <v>4.7619047619047672E-2</v>
      </c>
      <c r="X113">
        <f t="shared" ca="1" si="54"/>
        <v>0.99216449865761847</v>
      </c>
      <c r="Y113">
        <f t="shared" ca="1" si="55"/>
        <v>0.99216449865761847</v>
      </c>
      <c r="Z113">
        <f t="shared" ca="1" si="46"/>
        <v>0.99425999429229839</v>
      </c>
      <c r="AA113">
        <f t="shared" ca="1" si="77"/>
        <v>2.7884976011791088E-2</v>
      </c>
      <c r="AB113">
        <f t="shared" ca="1" si="56"/>
        <v>16346.828757229412</v>
      </c>
      <c r="AC113">
        <f t="shared" ca="1" si="57"/>
        <v>67.976936150621086</v>
      </c>
      <c r="AD113">
        <f t="shared" ca="1" si="58"/>
        <v>25.255530903730463</v>
      </c>
      <c r="AE113">
        <f t="shared" ca="1" si="59"/>
        <v>34.370541854108893</v>
      </c>
      <c r="AF113">
        <f t="shared" ca="1" si="60"/>
        <v>0</v>
      </c>
      <c r="AG113">
        <f t="shared" ca="1" si="61"/>
        <v>0.48258976249166496</v>
      </c>
      <c r="AH113">
        <f t="shared" ca="1" si="47"/>
        <v>0</v>
      </c>
      <c r="AI113">
        <f t="shared" ca="1" si="78"/>
        <v>16218.743158558496</v>
      </c>
      <c r="AJ113">
        <f t="shared" ca="1" si="62"/>
        <v>3.3789048246996871</v>
      </c>
      <c r="AK113">
        <f t="shared" ca="1" si="48"/>
        <v>0</v>
      </c>
      <c r="AL113">
        <f t="shared" ca="1" si="49"/>
        <v>0</v>
      </c>
      <c r="AM113">
        <f t="shared" si="50"/>
        <v>0</v>
      </c>
      <c r="AN113" s="45">
        <f t="shared" ca="1" si="63"/>
        <v>-130.98191373316013</v>
      </c>
      <c r="AO113">
        <f t="shared" ca="1" si="79"/>
        <v>0</v>
      </c>
      <c r="AP113">
        <f t="shared" ca="1" si="80"/>
        <v>4.3267298168131481</v>
      </c>
      <c r="AR113">
        <v>103</v>
      </c>
      <c r="AS113">
        <v>0</v>
      </c>
      <c r="AT113">
        <v>80773184.919149354</v>
      </c>
      <c r="AU113">
        <v>81825.589243198643</v>
      </c>
      <c r="AV113">
        <v>104014.50146678873</v>
      </c>
      <c r="AW113">
        <v>391376.39064392151</v>
      </c>
      <c r="AX113">
        <v>16716.076342551165</v>
      </c>
      <c r="AY113">
        <v>0</v>
      </c>
      <c r="AZ113">
        <v>-593932.55769645935</v>
      </c>
      <c r="BA113">
        <v>7500.0210307948137</v>
      </c>
      <c r="BC113">
        <f t="shared" si="64"/>
        <v>0</v>
      </c>
      <c r="BD113">
        <f t="shared" ca="1" si="65"/>
        <v>80789531.747906581</v>
      </c>
      <c r="BE113">
        <f t="shared" ca="1" si="66"/>
        <v>81893.566179349262</v>
      </c>
      <c r="BF113">
        <f t="shared" ca="1" si="67"/>
        <v>104039.75699769246</v>
      </c>
      <c r="BG113">
        <f t="shared" ca="1" si="68"/>
        <v>391410.76118577563</v>
      </c>
      <c r="BH113">
        <f t="shared" ca="1" si="69"/>
        <v>16719.455247375863</v>
      </c>
      <c r="BI113">
        <f t="shared" ca="1" si="70"/>
        <v>0</v>
      </c>
      <c r="BJ113">
        <f t="shared" ca="1" si="71"/>
        <v>-594063.53961019253</v>
      </c>
      <c r="BK113">
        <f t="shared" ca="1" si="72"/>
        <v>7504.3477606116267</v>
      </c>
    </row>
    <row r="114" spans="2:63" x14ac:dyDescent="0.35">
      <c r="B114">
        <f t="shared" si="73"/>
        <v>104</v>
      </c>
      <c r="C114">
        <f t="shared" si="51"/>
        <v>9</v>
      </c>
      <c r="D114">
        <f t="shared" si="81"/>
        <v>8</v>
      </c>
      <c r="E114">
        <f t="shared" ca="1" si="41"/>
        <v>85</v>
      </c>
      <c r="F114" cm="1">
        <f t="array" aca="1" ref="F114" ca="1">_xlfn.XLOOKUP(E114,Mortality!$I$9:$I$130,IF($E$4="Female",Mortality!$J$9:$J$130,Mortality!$K$9:$K$130),,-1)</f>
        <v>6.2071333333333284E-2</v>
      </c>
      <c r="G114" cm="1">
        <f t="array" aca="1" ref="G114" ca="1">_xlfn.XLOOKUP(E114,Mortality!$N$9:$N$130,IF($E$4="Female",Mortality!$O$9:$O$130,Mortality!$P$9:$P$130),,-1)</f>
        <v>1.0999999999999999E-2</v>
      </c>
      <c r="H114">
        <f t="shared" ca="1" si="52"/>
        <v>4.1643991811624037E-3</v>
      </c>
      <c r="I114" cm="1">
        <f t="array" ref="I114">INDEX('Product features '!$C$12:$C$22,MIN(11,C114))</f>
        <v>0.02</v>
      </c>
      <c r="J114" s="3">
        <f ca="1">IF(C114=1,0,IF($C$4="Q",MAX('Product features '!$C$8,_xlfn.XLOOKUP(E114,'Non-systematic PWDs'!$D$17:$D$64,'Non-systematic PWDs'!$F$17:$F$64,0,-1)),'Product features '!$C$8))</f>
        <v>6.25E-2</v>
      </c>
      <c r="K114">
        <f t="shared" ca="1" si="42"/>
        <v>0</v>
      </c>
      <c r="L114">
        <f ca="1">(1-K114)*(1-(1-J114*_xlfn.XLOOKUP(C114,'Non-systematic PWDs'!$D$9:$D$12,'Non-systematic PWDs'!$E$9:$E$12,,-1))^(1/12))</f>
        <v>2.1075932318602719E-3</v>
      </c>
      <c r="M114" cm="1">
        <f t="array" ref="M114">IF(C114=11,_xlfn.SWITCH(D114,1,0.4,2,0.3,3,0.2,0.1/9),1/12)</f>
        <v>8.3333333333333329E-2</v>
      </c>
      <c r="O114">
        <f t="shared" ca="1" si="74"/>
        <v>16218.74315855846</v>
      </c>
      <c r="P114">
        <f t="shared" ca="1" si="75"/>
        <v>26855.886687171875</v>
      </c>
      <c r="Q114">
        <f ca="1">_xlfn.XLOOKUP(C114,'Surrender predictive model'!$E$8:$E$29,'Surrender predictive model'!$P$8:$P$29,,-1)+'Surrender predictive model'!$B$15+'Surrender predictive model'!$B$14+'Surrender predictive model'!$B$38*K114</f>
        <v>-3.2162639593387925</v>
      </c>
      <c r="R114">
        <f ca="1">+'Surrender predictive model'!$B$15*(MAX(1,MIN(2,P113/O113))-1)+'Surrender predictive model'!$B$14*(MAX(0.5,MIN(1,P113/O113))-1)+'Surrender predictive model'!$B$38*K114*(MAX(0.5,MIN(1,P113/O113))-1)</f>
        <v>-0.75893708675632976</v>
      </c>
      <c r="S114" s="43">
        <f t="shared" ca="1" si="53"/>
        <v>1.5782552729947108E-3</v>
      </c>
      <c r="T114">
        <f t="shared" ca="1" si="43"/>
        <v>0</v>
      </c>
      <c r="U114">
        <f t="shared" ca="1" si="76"/>
        <v>0</v>
      </c>
      <c r="V114">
        <f t="shared" ca="1" si="44"/>
        <v>0</v>
      </c>
      <c r="W114" s="41">
        <f t="shared" ca="1" si="45"/>
        <v>4.7619047619047672E-2</v>
      </c>
      <c r="X114">
        <f t="shared" ca="1" si="54"/>
        <v>0.99216841412648482</v>
      </c>
      <c r="Y114">
        <f t="shared" ca="1" si="55"/>
        <v>0.99216841412648482</v>
      </c>
      <c r="Z114">
        <f t="shared" ca="1" si="46"/>
        <v>0.99426391803080938</v>
      </c>
      <c r="AA114">
        <f t="shared" ca="1" si="77"/>
        <v>2.7724916090324285E-2</v>
      </c>
      <c r="AB114">
        <f t="shared" ca="1" si="56"/>
        <v>16218.74315855846</v>
      </c>
      <c r="AC114">
        <f t="shared" ca="1" si="57"/>
        <v>67.380759748743941</v>
      </c>
      <c r="AD114">
        <f t="shared" ca="1" si="58"/>
        <v>25.05765756213977</v>
      </c>
      <c r="AE114">
        <f t="shared" ca="1" si="59"/>
        <v>34.101253752628089</v>
      </c>
      <c r="AF114">
        <f t="shared" ca="1" si="60"/>
        <v>0</v>
      </c>
      <c r="AG114">
        <f t="shared" ca="1" si="61"/>
        <v>0.47880874322560074</v>
      </c>
      <c r="AH114">
        <f t="shared" ca="1" si="47"/>
        <v>0</v>
      </c>
      <c r="AI114">
        <f t="shared" ca="1" si="78"/>
        <v>16091.72467875176</v>
      </c>
      <c r="AJ114">
        <f t="shared" ca="1" si="62"/>
        <v>3.3524426414066166</v>
      </c>
      <c r="AK114">
        <f t="shared" ca="1" si="48"/>
        <v>0</v>
      </c>
      <c r="AL114">
        <f t="shared" ca="1" si="49"/>
        <v>0</v>
      </c>
      <c r="AM114">
        <f t="shared" si="50"/>
        <v>0</v>
      </c>
      <c r="AN114" s="45">
        <f t="shared" ca="1" si="63"/>
        <v>-129.89211370491842</v>
      </c>
      <c r="AO114">
        <f t="shared" ca="1" si="79"/>
        <v>0</v>
      </c>
      <c r="AP114">
        <f t="shared" ca="1" si="80"/>
        <v>4.3409475454662001</v>
      </c>
      <c r="AR114">
        <v>104</v>
      </c>
      <c r="AS114">
        <v>0</v>
      </c>
      <c r="AT114">
        <v>80237166.444245875</v>
      </c>
      <c r="AU114">
        <v>81068.24248653122</v>
      </c>
      <c r="AV114">
        <v>103502.00146124976</v>
      </c>
      <c r="AW114">
        <v>390504.30674432608</v>
      </c>
      <c r="AX114">
        <v>16604.808956705325</v>
      </c>
      <c r="AY114">
        <v>0</v>
      </c>
      <c r="AZ114">
        <v>-591679.35964881233</v>
      </c>
      <c r="BA114">
        <v>7537.3545712949326</v>
      </c>
      <c r="BC114">
        <f t="shared" si="64"/>
        <v>0</v>
      </c>
      <c r="BD114">
        <f t="shared" ca="1" si="65"/>
        <v>80253385.187404439</v>
      </c>
      <c r="BE114">
        <f t="shared" ca="1" si="66"/>
        <v>81135.623246279967</v>
      </c>
      <c r="BF114">
        <f t="shared" ca="1" si="67"/>
        <v>103527.0591188119</v>
      </c>
      <c r="BG114">
        <f t="shared" ca="1" si="68"/>
        <v>390538.40799807874</v>
      </c>
      <c r="BH114">
        <f t="shared" ca="1" si="69"/>
        <v>16608.161399346733</v>
      </c>
      <c r="BI114">
        <f t="shared" ca="1" si="70"/>
        <v>0</v>
      </c>
      <c r="BJ114">
        <f t="shared" ca="1" si="71"/>
        <v>-591809.25176251726</v>
      </c>
      <c r="BK114">
        <f t="shared" ca="1" si="72"/>
        <v>7541.695518840399</v>
      </c>
    </row>
    <row r="115" spans="2:63" x14ac:dyDescent="0.35">
      <c r="B115">
        <f t="shared" si="73"/>
        <v>105</v>
      </c>
      <c r="C115">
        <f t="shared" si="51"/>
        <v>9</v>
      </c>
      <c r="D115">
        <f t="shared" si="81"/>
        <v>9</v>
      </c>
      <c r="E115">
        <f t="shared" ca="1" si="41"/>
        <v>85</v>
      </c>
      <c r="F115" cm="1">
        <f t="array" aca="1" ref="F115" ca="1">_xlfn.XLOOKUP(E115,Mortality!$I$9:$I$130,IF($E$4="Female",Mortality!$J$9:$J$130,Mortality!$K$9:$K$130),,-1)</f>
        <v>6.2071333333333284E-2</v>
      </c>
      <c r="G115" cm="1">
        <f t="array" aca="1" ref="G115" ca="1">_xlfn.XLOOKUP(E115,Mortality!$N$9:$N$130,IF($E$4="Female",Mortality!$O$9:$O$130,Mortality!$P$9:$P$130),,-1)</f>
        <v>1.0999999999999999E-2</v>
      </c>
      <c r="H115">
        <f t="shared" ca="1" si="52"/>
        <v>4.1604730312942984E-3</v>
      </c>
      <c r="I115" cm="1">
        <f t="array" ref="I115">INDEX('Product features '!$C$12:$C$22,MIN(11,C115))</f>
        <v>0.02</v>
      </c>
      <c r="J115" s="3">
        <f ca="1">IF(C115=1,0,IF($C$4="Q",MAX('Product features '!$C$8,_xlfn.XLOOKUP(E115,'Non-systematic PWDs'!$D$17:$D$64,'Non-systematic PWDs'!$F$17:$F$64,0,-1)),'Product features '!$C$8))</f>
        <v>6.25E-2</v>
      </c>
      <c r="K115">
        <f t="shared" ca="1" si="42"/>
        <v>0</v>
      </c>
      <c r="L115">
        <f ca="1">(1-K115)*(1-(1-J115*_xlfn.XLOOKUP(C115,'Non-systematic PWDs'!$D$9:$D$12,'Non-systematic PWDs'!$E$9:$E$12,,-1))^(1/12))</f>
        <v>2.1075932318602719E-3</v>
      </c>
      <c r="M115" cm="1">
        <f t="array" ref="M115">IF(C115=11,_xlfn.SWITCH(D115,1,0.4,2,0.3,3,0.2,0.1/9),1/12)</f>
        <v>8.3333333333333329E-2</v>
      </c>
      <c r="O115">
        <f t="shared" ca="1" si="74"/>
        <v>16091.724678751722</v>
      </c>
      <c r="P115">
        <f t="shared" ca="1" si="75"/>
        <v>26645.562504371894</v>
      </c>
      <c r="Q115">
        <f ca="1">_xlfn.XLOOKUP(C115,'Surrender predictive model'!$E$8:$E$29,'Surrender predictive model'!$P$8:$P$29,,-1)+'Surrender predictive model'!$B$15+'Surrender predictive model'!$B$14+'Surrender predictive model'!$B$38*K115</f>
        <v>-3.2162639593387925</v>
      </c>
      <c r="R115">
        <f ca="1">+'Surrender predictive model'!$B$15*(MAX(1,MIN(2,P114/O114))-1)+'Surrender predictive model'!$B$14*(MAX(0.5,MIN(1,P114/O114))-1)+'Surrender predictive model'!$B$38*K115*(MAX(0.5,MIN(1,P114/O114))-1)</f>
        <v>-0.75893708675632954</v>
      </c>
      <c r="S115" s="43">
        <f t="shared" ca="1" si="53"/>
        <v>1.5782552729947108E-3</v>
      </c>
      <c r="T115">
        <f t="shared" ca="1" si="43"/>
        <v>0</v>
      </c>
      <c r="U115">
        <f t="shared" ca="1" si="76"/>
        <v>0</v>
      </c>
      <c r="V115">
        <f t="shared" ca="1" si="44"/>
        <v>0</v>
      </c>
      <c r="W115" s="41">
        <f t="shared" ca="1" si="45"/>
        <v>4.7619047619047672E-2</v>
      </c>
      <c r="X115">
        <f t="shared" ca="1" si="54"/>
        <v>0.9921723258182189</v>
      </c>
      <c r="Y115">
        <f t="shared" ca="1" si="55"/>
        <v>0.9921723258182189</v>
      </c>
      <c r="Z115">
        <f t="shared" ca="1" si="46"/>
        <v>0.99426783798421081</v>
      </c>
      <c r="AA115">
        <f t="shared" ca="1" si="77"/>
        <v>2.7565883699041251E-2</v>
      </c>
      <c r="AB115">
        <f t="shared" ca="1" si="56"/>
        <v>16091.724678751722</v>
      </c>
      <c r="AC115">
        <f t="shared" ca="1" si="57"/>
        <v>66.79007693699954</v>
      </c>
      <c r="AD115">
        <f t="shared" ca="1" si="58"/>
        <v>24.861432641965692</v>
      </c>
      <c r="AE115">
        <f t="shared" ca="1" si="59"/>
        <v>33.834209006771395</v>
      </c>
      <c r="AF115">
        <f t="shared" ca="1" si="60"/>
        <v>0</v>
      </c>
      <c r="AG115">
        <f t="shared" ca="1" si="61"/>
        <v>0.47505922245794319</v>
      </c>
      <c r="AH115">
        <f t="shared" ca="1" si="47"/>
        <v>0</v>
      </c>
      <c r="AI115">
        <f t="shared" ca="1" si="78"/>
        <v>15965.763900943564</v>
      </c>
      <c r="AJ115">
        <f t="shared" ca="1" si="62"/>
        <v>3.3262008126965763</v>
      </c>
      <c r="AK115">
        <f t="shared" ca="1" si="48"/>
        <v>0</v>
      </c>
      <c r="AL115">
        <f t="shared" ca="1" si="49"/>
        <v>0</v>
      </c>
      <c r="AM115">
        <f t="shared" si="50"/>
        <v>0</v>
      </c>
      <c r="AN115" s="45">
        <f t="shared" ca="1" si="63"/>
        <v>-128.81191939843322</v>
      </c>
      <c r="AO115">
        <f t="shared" ca="1" si="79"/>
        <v>0</v>
      </c>
      <c r="AP115">
        <f t="shared" ca="1" si="80"/>
        <v>4.355230194181658</v>
      </c>
      <c r="AR115">
        <v>105</v>
      </c>
      <c r="AS115">
        <v>0</v>
      </c>
      <c r="AT115">
        <v>79703082.992185608</v>
      </c>
      <c r="AU115">
        <v>80315.703971583207</v>
      </c>
      <c r="AV115">
        <v>102998.31458357035</v>
      </c>
      <c r="AW115">
        <v>389636.40916265699</v>
      </c>
      <c r="AX115">
        <v>16493.940996699024</v>
      </c>
      <c r="AY115">
        <v>0</v>
      </c>
      <c r="AZ115">
        <v>-589444.36871450942</v>
      </c>
      <c r="BA115">
        <v>7575.0417616423574</v>
      </c>
      <c r="BC115">
        <f t="shared" si="64"/>
        <v>0</v>
      </c>
      <c r="BD115">
        <f t="shared" ca="1" si="65"/>
        <v>79719174.716864362</v>
      </c>
      <c r="BE115">
        <f t="shared" ca="1" si="66"/>
        <v>80382.49404852021</v>
      </c>
      <c r="BF115">
        <f t="shared" ca="1" si="67"/>
        <v>103023.17601621231</v>
      </c>
      <c r="BG115">
        <f t="shared" ca="1" si="68"/>
        <v>389670.24337166373</v>
      </c>
      <c r="BH115">
        <f t="shared" ca="1" si="69"/>
        <v>16497.267197511719</v>
      </c>
      <c r="BI115">
        <f t="shared" ca="1" si="70"/>
        <v>0</v>
      </c>
      <c r="BJ115">
        <f t="shared" ca="1" si="71"/>
        <v>-589573.1806339079</v>
      </c>
      <c r="BK115">
        <f t="shared" ca="1" si="72"/>
        <v>7579.3969918365392</v>
      </c>
    </row>
    <row r="116" spans="2:63" x14ac:dyDescent="0.35">
      <c r="B116">
        <f t="shared" si="73"/>
        <v>106</v>
      </c>
      <c r="C116">
        <f t="shared" si="51"/>
        <v>9</v>
      </c>
      <c r="D116">
        <f t="shared" si="81"/>
        <v>10</v>
      </c>
      <c r="E116">
        <f t="shared" ca="1" si="41"/>
        <v>85</v>
      </c>
      <c r="F116" cm="1">
        <f t="array" aca="1" ref="F116" ca="1">_xlfn.XLOOKUP(E116,Mortality!$I$9:$I$130,IF($E$4="Female",Mortality!$J$9:$J$130,Mortality!$K$9:$K$130),,-1)</f>
        <v>6.2071333333333284E-2</v>
      </c>
      <c r="G116" cm="1">
        <f t="array" aca="1" ref="G116" ca="1">_xlfn.XLOOKUP(E116,Mortality!$N$9:$N$130,IF($E$4="Female",Mortality!$O$9:$O$130,Mortality!$P$9:$P$130),,-1)</f>
        <v>1.0999999999999999E-2</v>
      </c>
      <c r="H116">
        <f t="shared" ca="1" si="52"/>
        <v>4.1565506686973563E-3</v>
      </c>
      <c r="I116" cm="1">
        <f t="array" ref="I116">INDEX('Product features '!$C$12:$C$22,MIN(11,C116))</f>
        <v>0.02</v>
      </c>
      <c r="J116" s="3">
        <f ca="1">IF(C116=1,0,IF($C$4="Q",MAX('Product features '!$C$8,_xlfn.XLOOKUP(E116,'Non-systematic PWDs'!$D$17:$D$64,'Non-systematic PWDs'!$F$17:$F$64,0,-1)),'Product features '!$C$8))</f>
        <v>6.25E-2</v>
      </c>
      <c r="K116">
        <f t="shared" ca="1" si="42"/>
        <v>0</v>
      </c>
      <c r="L116">
        <f ca="1">(1-K116)*(1-(1-J116*_xlfn.XLOOKUP(C116,'Non-systematic PWDs'!$D$9:$D$12,'Non-systematic PWDs'!$E$9:$E$12,,-1))^(1/12))</f>
        <v>2.1075932318602719E-3</v>
      </c>
      <c r="M116" cm="1">
        <f t="array" ref="M116">IF(C116=11,_xlfn.SWITCH(D116,1,0.4,2,0.3,3,0.2,0.1/9),1/12)</f>
        <v>8.3333333333333329E-2</v>
      </c>
      <c r="O116">
        <f t="shared" ca="1" si="74"/>
        <v>15965.763900943526</v>
      </c>
      <c r="P116">
        <f t="shared" ca="1" si="75"/>
        <v>26436.989722697388</v>
      </c>
      <c r="Q116">
        <f ca="1">_xlfn.XLOOKUP(C116,'Surrender predictive model'!$E$8:$E$29,'Surrender predictive model'!$P$8:$P$29,,-1)+'Surrender predictive model'!$B$15+'Surrender predictive model'!$B$14+'Surrender predictive model'!$B$38*K116</f>
        <v>-3.2162639593387925</v>
      </c>
      <c r="R116">
        <f ca="1">+'Surrender predictive model'!$B$15*(MAX(1,MIN(2,P115/O115))-1)+'Surrender predictive model'!$B$14*(MAX(0.5,MIN(1,P115/O115))-1)+'Surrender predictive model'!$B$38*K116*(MAX(0.5,MIN(1,P115/O115))-1)</f>
        <v>-0.75893708675632976</v>
      </c>
      <c r="S116" s="43">
        <f t="shared" ca="1" si="53"/>
        <v>1.5782552729947108E-3</v>
      </c>
      <c r="T116">
        <f t="shared" ca="1" si="43"/>
        <v>0</v>
      </c>
      <c r="U116">
        <f t="shared" ca="1" si="76"/>
        <v>0</v>
      </c>
      <c r="V116">
        <f t="shared" ca="1" si="44"/>
        <v>0</v>
      </c>
      <c r="W116" s="41">
        <f t="shared" ca="1" si="45"/>
        <v>4.7619047619047672E-2</v>
      </c>
      <c r="X116">
        <f t="shared" ca="1" si="54"/>
        <v>0.99217623373662855</v>
      </c>
      <c r="Y116">
        <f t="shared" ca="1" si="55"/>
        <v>0.99217623373662855</v>
      </c>
      <c r="Z116">
        <f t="shared" ca="1" si="46"/>
        <v>0.9942717541563183</v>
      </c>
      <c r="AA116">
        <f t="shared" ca="1" si="77"/>
        <v>2.7407871587569944E-2</v>
      </c>
      <c r="AB116">
        <f t="shared" ca="1" si="56"/>
        <v>15965.763900943526</v>
      </c>
      <c r="AC116">
        <f t="shared" ca="1" si="57"/>
        <v>66.204834636236612</v>
      </c>
      <c r="AD116">
        <f t="shared" ca="1" si="58"/>
        <v>24.666841597523625</v>
      </c>
      <c r="AE116">
        <f t="shared" ca="1" si="59"/>
        <v>33.569387821149725</v>
      </c>
      <c r="AF116">
        <f t="shared" ca="1" si="60"/>
        <v>0</v>
      </c>
      <c r="AG116">
        <f t="shared" ca="1" si="61"/>
        <v>0.47134092224567442</v>
      </c>
      <c r="AH116">
        <f t="shared" ca="1" si="47"/>
        <v>0</v>
      </c>
      <c r="AI116">
        <f t="shared" ca="1" si="78"/>
        <v>15840.851495966408</v>
      </c>
      <c r="AJ116">
        <f t="shared" ca="1" si="62"/>
        <v>3.300177394993002</v>
      </c>
      <c r="AK116">
        <f t="shared" ca="1" si="48"/>
        <v>0</v>
      </c>
      <c r="AL116">
        <f t="shared" ca="1" si="49"/>
        <v>0</v>
      </c>
      <c r="AM116">
        <f t="shared" si="50"/>
        <v>0</v>
      </c>
      <c r="AN116" s="45">
        <f t="shared" ca="1" si="63"/>
        <v>-127.74124144990296</v>
      </c>
      <c r="AO116">
        <f t="shared" ca="1" si="79"/>
        <v>0</v>
      </c>
      <c r="AP116">
        <f t="shared" ca="1" si="80"/>
        <v>4.3695780793705277</v>
      </c>
      <c r="AR116">
        <v>106</v>
      </c>
      <c r="AS116">
        <v>0</v>
      </c>
      <c r="AT116">
        <v>79170916.784155384</v>
      </c>
      <c r="AU116">
        <v>79567.931443037305</v>
      </c>
      <c r="AV116">
        <v>102501.4056424188</v>
      </c>
      <c r="AW116">
        <v>388772.61380587256</v>
      </c>
      <c r="AX116">
        <v>16383.469216607125</v>
      </c>
      <c r="AY116">
        <v>0</v>
      </c>
      <c r="AZ116">
        <v>-587225.42010793567</v>
      </c>
      <c r="BA116">
        <v>7613.0165862552394</v>
      </c>
      <c r="BC116">
        <f t="shared" si="64"/>
        <v>0</v>
      </c>
      <c r="BD116">
        <f t="shared" ca="1" si="65"/>
        <v>79186882.548056334</v>
      </c>
      <c r="BE116">
        <f t="shared" ca="1" si="66"/>
        <v>79634.136277673548</v>
      </c>
      <c r="BF116">
        <f t="shared" ca="1" si="67"/>
        <v>102526.07248401633</v>
      </c>
      <c r="BG116">
        <f t="shared" ca="1" si="68"/>
        <v>388806.18319369369</v>
      </c>
      <c r="BH116">
        <f t="shared" ca="1" si="69"/>
        <v>16386.76939400212</v>
      </c>
      <c r="BI116">
        <f t="shared" ca="1" si="70"/>
        <v>0</v>
      </c>
      <c r="BJ116">
        <f t="shared" ca="1" si="71"/>
        <v>-587353.16134938563</v>
      </c>
      <c r="BK116">
        <f t="shared" ca="1" si="72"/>
        <v>7617.3861643346099</v>
      </c>
    </row>
    <row r="117" spans="2:63" x14ac:dyDescent="0.35">
      <c r="B117">
        <f t="shared" si="73"/>
        <v>107</v>
      </c>
      <c r="C117">
        <f t="shared" si="51"/>
        <v>9</v>
      </c>
      <c r="D117">
        <f t="shared" si="81"/>
        <v>11</v>
      </c>
      <c r="E117">
        <f t="shared" ca="1" si="41"/>
        <v>85</v>
      </c>
      <c r="F117" cm="1">
        <f t="array" aca="1" ref="F117" ca="1">_xlfn.XLOOKUP(E117,Mortality!$I$9:$I$130,IF($E$4="Female",Mortality!$J$9:$J$130,Mortality!$K$9:$K$130),,-1)</f>
        <v>6.2071333333333284E-2</v>
      </c>
      <c r="G117" cm="1">
        <f t="array" aca="1" ref="G117" ca="1">_xlfn.XLOOKUP(E117,Mortality!$N$9:$N$130,IF($E$4="Female",Mortality!$O$9:$O$130,Mortality!$P$9:$P$130),,-1)</f>
        <v>1.0999999999999999E-2</v>
      </c>
      <c r="H117">
        <f t="shared" ca="1" si="52"/>
        <v>4.1526320895535207E-3</v>
      </c>
      <c r="I117" cm="1">
        <f t="array" ref="I117">INDEX('Product features '!$C$12:$C$22,MIN(11,C117))</f>
        <v>0.02</v>
      </c>
      <c r="J117" s="3">
        <f ca="1">IF(C117=1,0,IF($C$4="Q",MAX('Product features '!$C$8,_xlfn.XLOOKUP(E117,'Non-systematic PWDs'!$D$17:$D$64,'Non-systematic PWDs'!$F$17:$F$64,0,-1)),'Product features '!$C$8))</f>
        <v>6.25E-2</v>
      </c>
      <c r="K117">
        <f t="shared" ca="1" si="42"/>
        <v>0</v>
      </c>
      <c r="L117">
        <f ca="1">(1-K117)*(1-(1-J117*_xlfn.XLOOKUP(C117,'Non-systematic PWDs'!$D$9:$D$12,'Non-systematic PWDs'!$E$9:$E$12,,-1))^(1/12))</f>
        <v>2.1075932318602719E-3</v>
      </c>
      <c r="M117" cm="1">
        <f t="array" ref="M117">IF(C117=11,_xlfn.SWITCH(D117,1,0.4,2,0.3,3,0.2,0.1/9),1/12)</f>
        <v>8.3333333333333329E-2</v>
      </c>
      <c r="O117">
        <f t="shared" ca="1" si="74"/>
        <v>15840.85149596637</v>
      </c>
      <c r="P117">
        <f t="shared" ca="1" si="75"/>
        <v>26230.152894399849</v>
      </c>
      <c r="Q117">
        <f ca="1">_xlfn.XLOOKUP(C117,'Surrender predictive model'!$E$8:$E$29,'Surrender predictive model'!$P$8:$P$29,,-1)+'Surrender predictive model'!$B$15+'Surrender predictive model'!$B$14+'Surrender predictive model'!$B$38*K117</f>
        <v>-3.2162639593387925</v>
      </c>
      <c r="R117">
        <f ca="1">+'Surrender predictive model'!$B$15*(MAX(1,MIN(2,P116/O116))-1)+'Surrender predictive model'!$B$14*(MAX(0.5,MIN(1,P116/O116))-1)+'Surrender predictive model'!$B$38*K117*(MAX(0.5,MIN(1,P116/O116))-1)</f>
        <v>-0.75893708675632976</v>
      </c>
      <c r="S117" s="43">
        <f t="shared" ca="1" si="53"/>
        <v>1.5782552729947108E-3</v>
      </c>
      <c r="T117">
        <f t="shared" ca="1" si="43"/>
        <v>0</v>
      </c>
      <c r="U117">
        <f t="shared" ca="1" si="76"/>
        <v>0</v>
      </c>
      <c r="V117">
        <f t="shared" ca="1" si="44"/>
        <v>0</v>
      </c>
      <c r="W117" s="41">
        <f t="shared" ca="1" si="45"/>
        <v>4.7619047619047672E-2</v>
      </c>
      <c r="X117">
        <f t="shared" ca="1" si="54"/>
        <v>0.99218013788551773</v>
      </c>
      <c r="Y117">
        <f t="shared" ca="1" si="55"/>
        <v>0.99218013788551773</v>
      </c>
      <c r="Z117">
        <f t="shared" ca="1" si="46"/>
        <v>0.9942756665509439</v>
      </c>
      <c r="AA117">
        <f t="shared" ca="1" si="77"/>
        <v>2.7250872561064284E-2</v>
      </c>
      <c r="AB117">
        <f t="shared" ca="1" si="56"/>
        <v>15840.85149596637</v>
      </c>
      <c r="AC117">
        <f t="shared" ca="1" si="57"/>
        <v>65.62498030391275</v>
      </c>
      <c r="AD117">
        <f t="shared" ca="1" si="58"/>
        <v>24.473870018584034</v>
      </c>
      <c r="AE117">
        <f t="shared" ca="1" si="59"/>
        <v>33.30677058471629</v>
      </c>
      <c r="AF117">
        <f t="shared" ca="1" si="60"/>
        <v>0</v>
      </c>
      <c r="AG117">
        <f t="shared" ca="1" si="61"/>
        <v>0.46765356723408985</v>
      </c>
      <c r="AH117">
        <f t="shared" ca="1" si="47"/>
        <v>0</v>
      </c>
      <c r="AI117">
        <f t="shared" ca="1" si="78"/>
        <v>15716.978221491961</v>
      </c>
      <c r="AJ117">
        <f t="shared" ca="1" si="62"/>
        <v>3.2743704628108254</v>
      </c>
      <c r="AK117">
        <f t="shared" ca="1" si="48"/>
        <v>0</v>
      </c>
      <c r="AL117">
        <f t="shared" ca="1" si="49"/>
        <v>0</v>
      </c>
      <c r="AM117">
        <f t="shared" si="50"/>
        <v>0</v>
      </c>
      <c r="AN117" s="45">
        <f t="shared" ca="1" si="63"/>
        <v>-126.6799913700239</v>
      </c>
      <c r="AO117">
        <f t="shared" ca="1" si="79"/>
        <v>0</v>
      </c>
      <c r="AP117">
        <f t="shared" ca="1" si="80"/>
        <v>4.3839915191555789</v>
      </c>
      <c r="AR117">
        <v>107</v>
      </c>
      <c r="AS117">
        <v>0</v>
      </c>
      <c r="AT117">
        <v>78640652.239714026</v>
      </c>
      <c r="AU117">
        <v>78824.887531498811</v>
      </c>
      <c r="AV117">
        <v>102008.57977978459</v>
      </c>
      <c r="AW117">
        <v>387912.86318283196</v>
      </c>
      <c r="AX117">
        <v>16273.390962054245</v>
      </c>
      <c r="AY117">
        <v>0</v>
      </c>
      <c r="AZ117">
        <v>-585019.72145616892</v>
      </c>
      <c r="BA117">
        <v>7651.1857638423917</v>
      </c>
      <c r="BC117">
        <f t="shared" si="64"/>
        <v>0</v>
      </c>
      <c r="BD117">
        <f t="shared" ca="1" si="65"/>
        <v>78656493.091209993</v>
      </c>
      <c r="BE117">
        <f t="shared" ca="1" si="66"/>
        <v>78890.512511802721</v>
      </c>
      <c r="BF117">
        <f t="shared" ca="1" si="67"/>
        <v>102033.05364980317</v>
      </c>
      <c r="BG117">
        <f t="shared" ca="1" si="68"/>
        <v>387946.16995341668</v>
      </c>
      <c r="BH117">
        <f t="shared" ca="1" si="69"/>
        <v>16276.665332517056</v>
      </c>
      <c r="BI117">
        <f t="shared" ca="1" si="70"/>
        <v>0</v>
      </c>
      <c r="BJ117">
        <f t="shared" ca="1" si="71"/>
        <v>-585146.40144753898</v>
      </c>
      <c r="BK117">
        <f t="shared" ca="1" si="72"/>
        <v>7655.5697553615473</v>
      </c>
    </row>
    <row r="118" spans="2:63" x14ac:dyDescent="0.35">
      <c r="B118">
        <f t="shared" si="73"/>
        <v>108</v>
      </c>
      <c r="C118">
        <f t="shared" si="51"/>
        <v>9</v>
      </c>
      <c r="D118">
        <f t="shared" si="81"/>
        <v>12</v>
      </c>
      <c r="E118">
        <f t="shared" ca="1" si="41"/>
        <v>85</v>
      </c>
      <c r="F118" cm="1">
        <f t="array" aca="1" ref="F118" ca="1">_xlfn.XLOOKUP(E118,Mortality!$I$9:$I$130,IF($E$4="Female",Mortality!$J$9:$J$130,Mortality!$K$9:$K$130),,-1)</f>
        <v>6.2071333333333284E-2</v>
      </c>
      <c r="G118" cm="1">
        <f t="array" aca="1" ref="G118" ca="1">_xlfn.XLOOKUP(E118,Mortality!$N$9:$N$130,IF($E$4="Female",Mortality!$O$9:$O$130,Mortality!$P$9:$P$130),,-1)</f>
        <v>1.0999999999999999E-2</v>
      </c>
      <c r="H118">
        <f t="shared" ca="1" si="52"/>
        <v>4.1487172900493974E-3</v>
      </c>
      <c r="I118" cm="1">
        <f t="array" ref="I118">INDEX('Product features '!$C$12:$C$22,MIN(11,C118))</f>
        <v>0.02</v>
      </c>
      <c r="J118" s="3">
        <f ca="1">IF(C118=1,0,IF($C$4="Q",MAX('Product features '!$C$8,_xlfn.XLOOKUP(E118,'Non-systematic PWDs'!$D$17:$D$64,'Non-systematic PWDs'!$F$17:$F$64,0,-1)),'Product features '!$C$8))</f>
        <v>6.25E-2</v>
      </c>
      <c r="K118">
        <f t="shared" ca="1" si="42"/>
        <v>0</v>
      </c>
      <c r="L118">
        <f ca="1">(1-K118)*(1-(1-J118*_xlfn.XLOOKUP(C118,'Non-systematic PWDs'!$D$9:$D$12,'Non-systematic PWDs'!$E$9:$E$12,,-1))^(1/12))</f>
        <v>2.1075932318602719E-3</v>
      </c>
      <c r="M118" cm="1">
        <f t="array" ref="M118">IF(C118=11,_xlfn.SWITCH(D118,1,0.4,2,0.3,3,0.2,0.1/9),1/12)</f>
        <v>8.3333333333333329E-2</v>
      </c>
      <c r="O118">
        <f t="shared" ca="1" si="74"/>
        <v>15716.978221491923</v>
      </c>
      <c r="P118">
        <f t="shared" ca="1" si="75"/>
        <v>26025.036715523853</v>
      </c>
      <c r="Q118">
        <f ca="1">_xlfn.XLOOKUP(C118,'Surrender predictive model'!$E$8:$E$29,'Surrender predictive model'!$P$8:$P$29,,-1)+'Surrender predictive model'!$B$15+'Surrender predictive model'!$B$14+'Surrender predictive model'!$B$38*K118</f>
        <v>-3.2162639593387925</v>
      </c>
      <c r="R118">
        <f ca="1">+'Surrender predictive model'!$B$15*(MAX(1,MIN(2,P117/O117))-1)+'Surrender predictive model'!$B$14*(MAX(0.5,MIN(1,P117/O117))-1)+'Surrender predictive model'!$B$38*K118*(MAX(0.5,MIN(1,P117/O117))-1)</f>
        <v>-0.75893708675632976</v>
      </c>
      <c r="S118" s="43">
        <f t="shared" ca="1" si="53"/>
        <v>1.5782552729947108E-3</v>
      </c>
      <c r="T118">
        <f t="shared" ca="1" si="43"/>
        <v>5.0000000000000001E-3</v>
      </c>
      <c r="U118">
        <f t="shared" ca="1" si="76"/>
        <v>0</v>
      </c>
      <c r="V118">
        <f t="shared" ca="1" si="44"/>
        <v>0</v>
      </c>
      <c r="W118" s="41">
        <f t="shared" ca="1" si="45"/>
        <v>4.7619047619047672E-2</v>
      </c>
      <c r="X118">
        <f t="shared" ca="1" si="54"/>
        <v>0.98396947384650257</v>
      </c>
      <c r="Y118">
        <f t="shared" ca="1" si="55"/>
        <v>0.99218403826868584</v>
      </c>
      <c r="Z118">
        <f t="shared" ca="1" si="46"/>
        <v>0.99427957517189502</v>
      </c>
      <c r="AA118">
        <f t="shared" ca="1" si="77"/>
        <v>2.7094879479747019E-2</v>
      </c>
      <c r="AB118">
        <f t="shared" ca="1" si="56"/>
        <v>15716.978221491923</v>
      </c>
      <c r="AC118">
        <f t="shared" ca="1" si="57"/>
        <v>64.868163605991356</v>
      </c>
      <c r="AD118">
        <f t="shared" ca="1" si="58"/>
        <v>24.214454001951605</v>
      </c>
      <c r="AE118">
        <f t="shared" ca="1" si="59"/>
        <v>32.953728350471515</v>
      </c>
      <c r="AF118">
        <f t="shared" ca="1" si="60"/>
        <v>129.45238790187562</v>
      </c>
      <c r="AG118">
        <f t="shared" ca="1" si="61"/>
        <v>0.46269657328569952</v>
      </c>
      <c r="AH118">
        <f t="shared" ca="1" si="47"/>
        <v>0</v>
      </c>
      <c r="AI118">
        <f t="shared" ca="1" si="78"/>
        <v>15465.026791058386</v>
      </c>
      <c r="AJ118">
        <f t="shared" ca="1" si="62"/>
        <v>3.2218805814704972</v>
      </c>
      <c r="AK118">
        <f t="shared" ca="1" si="48"/>
        <v>0</v>
      </c>
      <c r="AL118">
        <f t="shared" ca="1" si="49"/>
        <v>0</v>
      </c>
      <c r="AM118">
        <f t="shared" si="50"/>
        <v>0</v>
      </c>
      <c r="AN118" s="45">
        <f t="shared" ca="1" si="63"/>
        <v>-125.25822653988497</v>
      </c>
      <c r="AO118">
        <f t="shared" ca="1" si="79"/>
        <v>0</v>
      </c>
      <c r="AP118">
        <f t="shared" ca="1" si="80"/>
        <v>9.0212572878168853</v>
      </c>
      <c r="AR118">
        <v>108</v>
      </c>
      <c r="AS118">
        <v>0</v>
      </c>
      <c r="AT118">
        <v>78112276.617860749</v>
      </c>
      <c r="AU118">
        <v>77928.007827103895</v>
      </c>
      <c r="AV118">
        <v>101338.88554143331</v>
      </c>
      <c r="AW118">
        <v>386865.73454885616</v>
      </c>
      <c r="AX118">
        <v>15903.093570583027</v>
      </c>
      <c r="AY118">
        <v>0</v>
      </c>
      <c r="AZ118">
        <v>-582035.72148797649</v>
      </c>
      <c r="BA118">
        <v>41571.085269692048</v>
      </c>
      <c r="BC118">
        <f t="shared" si="64"/>
        <v>0</v>
      </c>
      <c r="BD118">
        <f t="shared" ca="1" si="65"/>
        <v>78127993.59608224</v>
      </c>
      <c r="BE118">
        <f t="shared" ca="1" si="66"/>
        <v>77992.875990709887</v>
      </c>
      <c r="BF118">
        <f t="shared" ca="1" si="67"/>
        <v>101363.09999543526</v>
      </c>
      <c r="BG118">
        <f t="shared" ca="1" si="68"/>
        <v>386898.68827720662</v>
      </c>
      <c r="BH118">
        <f t="shared" ca="1" si="69"/>
        <v>15906.315451164497</v>
      </c>
      <c r="BI118">
        <f t="shared" ca="1" si="70"/>
        <v>0</v>
      </c>
      <c r="BJ118">
        <f t="shared" ca="1" si="71"/>
        <v>-582160.97971451643</v>
      </c>
      <c r="BK118">
        <f t="shared" ca="1" si="72"/>
        <v>41580.106526979864</v>
      </c>
    </row>
    <row r="119" spans="2:63" x14ac:dyDescent="0.35">
      <c r="B119">
        <f t="shared" si="73"/>
        <v>109</v>
      </c>
      <c r="C119">
        <f t="shared" si="51"/>
        <v>10</v>
      </c>
      <c r="D119">
        <f t="shared" si="81"/>
        <v>1</v>
      </c>
      <c r="E119">
        <f t="shared" ca="1" si="41"/>
        <v>86</v>
      </c>
      <c r="F119" cm="1">
        <f t="array" aca="1" ref="F119" ca="1">_xlfn.XLOOKUP(E119,Mortality!$I$9:$I$130,IF($E$4="Female",Mortality!$J$9:$J$130,Mortality!$K$9:$K$130),,-1)</f>
        <v>7.1014199999999944E-2</v>
      </c>
      <c r="G119" cm="1">
        <f t="array" aca="1" ref="G119" ca="1">_xlfn.XLOOKUP(E119,Mortality!$N$9:$N$130,IF($E$4="Female",Mortality!$O$9:$O$130,Mortality!$P$9:$P$130),,-1)</f>
        <v>0.01</v>
      </c>
      <c r="H119">
        <f t="shared" ca="1" si="52"/>
        <v>4.8682131133173101E-3</v>
      </c>
      <c r="I119" cm="1">
        <f t="array" ref="I119">INDEX('Product features '!$C$12:$C$22,MIN(11,C119))</f>
        <v>0.01</v>
      </c>
      <c r="J119" s="3">
        <f ca="1">IF(C119=1,0,IF($C$4="Q",MAX('Product features '!$C$8,_xlfn.XLOOKUP(E119,'Non-systematic PWDs'!$D$17:$D$64,'Non-systematic PWDs'!$F$17:$F$64,0,-1)),'Product features '!$C$8))</f>
        <v>6.5789473684210523E-2</v>
      </c>
      <c r="K119">
        <f t="shared" ca="1" si="42"/>
        <v>0</v>
      </c>
      <c r="L119">
        <f ca="1">(1-K119)*(1-(1-J119*_xlfn.XLOOKUP(C119,'Non-systematic PWDs'!$D$9:$D$12,'Non-systematic PWDs'!$E$9:$E$12,,-1))^(1/12))</f>
        <v>2.219886323331588E-3</v>
      </c>
      <c r="M119" cm="1">
        <f t="array" ref="M119">IF(C119=11,_xlfn.SWITCH(D119,1,0.4,2,0.3,3,0.2,0.1/9),1/12)</f>
        <v>8.3333333333333329E-2</v>
      </c>
      <c r="O119">
        <f t="shared" ca="1" si="74"/>
        <v>15465.02679105835</v>
      </c>
      <c r="P119">
        <f t="shared" ca="1" si="75"/>
        <v>27051.227263761146</v>
      </c>
      <c r="Q119">
        <f ca="1">_xlfn.XLOOKUP(C119,'Surrender predictive model'!$E$8:$E$29,'Surrender predictive model'!$P$8:$P$29,,-1)+'Surrender predictive model'!$B$15+'Surrender predictive model'!$B$14+'Surrender predictive model'!$B$38*K119</f>
        <v>-3.008244094819803</v>
      </c>
      <c r="R119">
        <f ca="1">+'Surrender predictive model'!$B$15*(MAX(1,MIN(2,P118/O118))-1)+'Surrender predictive model'!$B$14*(MAX(0.5,MIN(1,P118/O118))-1)+'Surrender predictive model'!$B$38*K119*(MAX(0.5,MIN(1,P118/O118))-1)</f>
        <v>-0.75893708675632954</v>
      </c>
      <c r="S119" s="43">
        <f t="shared" ca="1" si="53"/>
        <v>1.9471456958567446E-3</v>
      </c>
      <c r="T119">
        <f t="shared" ca="1" si="43"/>
        <v>0</v>
      </c>
      <c r="U119">
        <f t="shared" ca="1" si="76"/>
        <v>3.78E-2</v>
      </c>
      <c r="V119">
        <f t="shared" ca="1" si="44"/>
        <v>0</v>
      </c>
      <c r="W119" s="41">
        <f t="shared" ca="1" si="45"/>
        <v>4.5454545454545192E-2</v>
      </c>
      <c r="X119">
        <f t="shared" ca="1" si="54"/>
        <v>0.99098934226694424</v>
      </c>
      <c r="Y119">
        <f t="shared" ca="1" si="55"/>
        <v>0.99098934226694424</v>
      </c>
      <c r="Z119">
        <f t="shared" ca="1" si="46"/>
        <v>0.99319412031103604</v>
      </c>
      <c r="AA119">
        <f t="shared" ca="1" si="77"/>
        <v>2.6939885258456562E-2</v>
      </c>
      <c r="AB119">
        <f t="shared" ca="1" si="56"/>
        <v>16049.604803760356</v>
      </c>
      <c r="AC119">
        <f t="shared" ca="1" si="57"/>
        <v>77.920275360842126</v>
      </c>
      <c r="AD119">
        <f t="shared" ca="1" si="58"/>
        <v>30.874721626251763</v>
      </c>
      <c r="AE119">
        <f t="shared" ca="1" si="59"/>
        <v>35.531343751279664</v>
      </c>
      <c r="AF119">
        <f t="shared" ca="1" si="60"/>
        <v>0</v>
      </c>
      <c r="AG119">
        <f t="shared" ca="1" si="61"/>
        <v>0.29115489911859149</v>
      </c>
      <c r="AH119">
        <f t="shared" ca="1" si="47"/>
        <v>584.57801270200616</v>
      </c>
      <c r="AI119">
        <f t="shared" ca="1" si="78"/>
        <v>15904.9873081229</v>
      </c>
      <c r="AJ119">
        <f t="shared" ca="1" si="62"/>
        <v>3.3135390225256045</v>
      </c>
      <c r="AK119">
        <f t="shared" ca="1" si="48"/>
        <v>0</v>
      </c>
      <c r="AL119">
        <f t="shared" ca="1" si="49"/>
        <v>0</v>
      </c>
      <c r="AM119">
        <f t="shared" si="50"/>
        <v>0</v>
      </c>
      <c r="AN119" s="45">
        <f t="shared" ca="1" si="63"/>
        <v>-147.63987976089919</v>
      </c>
      <c r="AO119">
        <f t="shared" ca="1" si="79"/>
        <v>73.072251587750699</v>
      </c>
      <c r="AP119">
        <f t="shared" ca="1" si="80"/>
        <v>78.120207628864733</v>
      </c>
      <c r="AR119">
        <v>109</v>
      </c>
      <c r="AS119">
        <v>0</v>
      </c>
      <c r="AT119">
        <v>76334849.138798282</v>
      </c>
      <c r="AU119">
        <v>89909.686509845225</v>
      </c>
      <c r="AV119">
        <v>119701.56858267789</v>
      </c>
      <c r="AW119">
        <v>444946.03172405693</v>
      </c>
      <c r="AX119">
        <v>16230.164514188737</v>
      </c>
      <c r="AY119">
        <v>0</v>
      </c>
      <c r="AZ119">
        <v>-670787.45133076992</v>
      </c>
      <c r="BA119">
        <v>282422.90166353434</v>
      </c>
      <c r="BC119">
        <f t="shared" si="64"/>
        <v>0</v>
      </c>
      <c r="BD119">
        <f t="shared" ca="1" si="65"/>
        <v>76350314.165589333</v>
      </c>
      <c r="BE119">
        <f t="shared" ca="1" si="66"/>
        <v>89987.606785206066</v>
      </c>
      <c r="BF119">
        <f t="shared" ca="1" si="67"/>
        <v>119732.44330430415</v>
      </c>
      <c r="BG119">
        <f t="shared" ca="1" si="68"/>
        <v>444981.56306780822</v>
      </c>
      <c r="BH119">
        <f t="shared" ca="1" si="69"/>
        <v>16233.478053211262</v>
      </c>
      <c r="BI119">
        <f t="shared" ca="1" si="70"/>
        <v>0</v>
      </c>
      <c r="BJ119">
        <f t="shared" ca="1" si="71"/>
        <v>-670935.09121053084</v>
      </c>
      <c r="BK119">
        <f t="shared" ca="1" si="72"/>
        <v>282501.02187116322</v>
      </c>
    </row>
    <row r="120" spans="2:63" x14ac:dyDescent="0.35">
      <c r="B120">
        <f t="shared" si="73"/>
        <v>110</v>
      </c>
      <c r="C120">
        <f t="shared" si="51"/>
        <v>10</v>
      </c>
      <c r="D120">
        <f t="shared" si="81"/>
        <v>2</v>
      </c>
      <c r="E120">
        <f t="shared" ca="1" si="41"/>
        <v>86</v>
      </c>
      <c r="F120" cm="1">
        <f t="array" aca="1" ref="F120" ca="1">_xlfn.XLOOKUP(E120,Mortality!$I$9:$I$130,IF($E$4="Female",Mortality!$J$9:$J$130,Mortality!$K$9:$K$130),,-1)</f>
        <v>7.1014199999999944E-2</v>
      </c>
      <c r="G120" cm="1">
        <f t="array" aca="1" ref="G120" ca="1">_xlfn.XLOOKUP(E120,Mortality!$N$9:$N$130,IF($E$4="Female",Mortality!$O$9:$O$130,Mortality!$P$9:$P$130),,-1)</f>
        <v>0.01</v>
      </c>
      <c r="H120">
        <f t="shared" ca="1" si="52"/>
        <v>4.8640261868136969E-3</v>
      </c>
      <c r="I120" cm="1">
        <f t="array" ref="I120">INDEX('Product features '!$C$12:$C$22,MIN(11,C120))</f>
        <v>0.01</v>
      </c>
      <c r="J120" s="3">
        <f ca="1">IF(C120=1,0,IF($C$4="Q",MAX('Product features '!$C$8,_xlfn.XLOOKUP(E120,'Non-systematic PWDs'!$D$17:$D$64,'Non-systematic PWDs'!$F$17:$F$64,0,-1)),'Product features '!$C$8))</f>
        <v>6.5789473684210523E-2</v>
      </c>
      <c r="K120">
        <f t="shared" ca="1" si="42"/>
        <v>0</v>
      </c>
      <c r="L120">
        <f ca="1">(1-K120)*(1-(1-J120*_xlfn.XLOOKUP(C120,'Non-systematic PWDs'!$D$9:$D$12,'Non-systematic PWDs'!$E$9:$E$12,,-1))^(1/12))</f>
        <v>2.219886323331588E-3</v>
      </c>
      <c r="M120" cm="1">
        <f t="array" ref="M120">IF(C120=11,_xlfn.SWITCH(D120,1,0.4,2,0.3,3,0.2,0.1/9),1/12)</f>
        <v>8.3333333333333329E-2</v>
      </c>
      <c r="O120">
        <f t="shared" ca="1" si="74"/>
        <v>15904.987308122863</v>
      </c>
      <c r="P120">
        <f t="shared" ca="1" si="75"/>
        <v>26807.477913628289</v>
      </c>
      <c r="Q120">
        <f ca="1">_xlfn.XLOOKUP(C120,'Surrender predictive model'!$E$8:$E$29,'Surrender predictive model'!$P$8:$P$29,,-1)+'Surrender predictive model'!$B$15+'Surrender predictive model'!$B$14+'Surrender predictive model'!$B$38*K120</f>
        <v>-3.008244094819803</v>
      </c>
      <c r="R120">
        <f ca="1">+'Surrender predictive model'!$B$15*(MAX(1,MIN(2,P119/O119))-1)+'Surrender predictive model'!$B$14*(MAX(0.5,MIN(1,P119/O119))-1)+'Surrender predictive model'!$B$38*K120*(MAX(0.5,MIN(1,P119/O119))-1)</f>
        <v>-0.86693854973256113</v>
      </c>
      <c r="S120" s="43">
        <f t="shared" ca="1" si="53"/>
        <v>1.7458796419368428E-3</v>
      </c>
      <c r="T120">
        <f t="shared" ca="1" si="43"/>
        <v>0</v>
      </c>
      <c r="U120">
        <f t="shared" ca="1" si="76"/>
        <v>0</v>
      </c>
      <c r="V120">
        <f t="shared" ca="1" si="44"/>
        <v>0</v>
      </c>
      <c r="W120" s="41">
        <f t="shared" ca="1" si="45"/>
        <v>4.5454545454545192E-2</v>
      </c>
      <c r="X120">
        <f t="shared" ca="1" si="54"/>
        <v>0.99119335424047883</v>
      </c>
      <c r="Y120">
        <f t="shared" ca="1" si="55"/>
        <v>0.99119335424047883</v>
      </c>
      <c r="Z120">
        <f t="shared" ca="1" si="46"/>
        <v>0.99339858617554688</v>
      </c>
      <c r="AA120">
        <f t="shared" ca="1" si="77"/>
        <v>2.6756535640553011E-2</v>
      </c>
      <c r="AB120">
        <f t="shared" ca="1" si="56"/>
        <v>15904.987308122863</v>
      </c>
      <c r="AC120">
        <f t="shared" ca="1" si="57"/>
        <v>77.15947751598803</v>
      </c>
      <c r="AD120">
        <f t="shared" ca="1" si="58"/>
        <v>27.436668719724391</v>
      </c>
      <c r="AE120">
        <f t="shared" ca="1" si="59"/>
        <v>35.214709435057081</v>
      </c>
      <c r="AF120">
        <f t="shared" ca="1" si="60"/>
        <v>0</v>
      </c>
      <c r="AG120">
        <f t="shared" ca="1" si="61"/>
        <v>0.25873336154873583</v>
      </c>
      <c r="AH120">
        <f t="shared" ca="1" si="47"/>
        <v>0</v>
      </c>
      <c r="AI120">
        <f t="shared" ca="1" si="78"/>
        <v>15764.917719090581</v>
      </c>
      <c r="AJ120">
        <f t="shared" ca="1" si="62"/>
        <v>3.2843578581438715</v>
      </c>
      <c r="AK120">
        <f t="shared" ca="1" si="48"/>
        <v>0</v>
      </c>
      <c r="AL120">
        <f t="shared" ca="1" si="49"/>
        <v>0</v>
      </c>
      <c r="AM120">
        <f t="shared" si="50"/>
        <v>0</v>
      </c>
      <c r="AN120" s="45">
        <f t="shared" ca="1" si="63"/>
        <v>-143.09521352891338</v>
      </c>
      <c r="AO120">
        <f t="shared" ca="1" si="79"/>
        <v>0</v>
      </c>
      <c r="AP120">
        <f t="shared" ca="1" si="80"/>
        <v>4.4638805178711412</v>
      </c>
      <c r="AR120">
        <v>110</v>
      </c>
      <c r="AS120">
        <v>0</v>
      </c>
      <c r="AT120">
        <v>77904789.668106094</v>
      </c>
      <c r="AU120">
        <v>88954.415732692956</v>
      </c>
      <c r="AV120">
        <v>107470.41186216891</v>
      </c>
      <c r="AW120">
        <v>443878.78137970663</v>
      </c>
      <c r="AX120">
        <v>16105.074704277647</v>
      </c>
      <c r="AY120">
        <v>0</v>
      </c>
      <c r="AZ120">
        <v>-656408.68367884692</v>
      </c>
      <c r="BA120">
        <v>7050.99391279067</v>
      </c>
      <c r="BC120">
        <f t="shared" si="64"/>
        <v>0</v>
      </c>
      <c r="BD120">
        <f t="shared" ca="1" si="65"/>
        <v>77920694.655414224</v>
      </c>
      <c r="BE120">
        <f t="shared" ca="1" si="66"/>
        <v>89031.575210208946</v>
      </c>
      <c r="BF120">
        <f t="shared" ca="1" si="67"/>
        <v>107497.84853088863</v>
      </c>
      <c r="BG120">
        <f t="shared" ca="1" si="68"/>
        <v>443913.9960891417</v>
      </c>
      <c r="BH120">
        <f t="shared" ca="1" si="69"/>
        <v>16108.359062135791</v>
      </c>
      <c r="BI120">
        <f t="shared" ca="1" si="70"/>
        <v>0</v>
      </c>
      <c r="BJ120">
        <f t="shared" ca="1" si="71"/>
        <v>-656551.77889237588</v>
      </c>
      <c r="BK120">
        <f t="shared" ca="1" si="72"/>
        <v>7055.4577933085411</v>
      </c>
    </row>
    <row r="121" spans="2:63" x14ac:dyDescent="0.35">
      <c r="B121">
        <f t="shared" si="73"/>
        <v>111</v>
      </c>
      <c r="C121">
        <f t="shared" si="51"/>
        <v>10</v>
      </c>
      <c r="D121">
        <f t="shared" si="81"/>
        <v>3</v>
      </c>
      <c r="E121">
        <f t="shared" ca="1" si="41"/>
        <v>86</v>
      </c>
      <c r="F121" cm="1">
        <f t="array" aca="1" ref="F121" ca="1">_xlfn.XLOOKUP(E121,Mortality!$I$9:$I$130,IF($E$4="Female",Mortality!$J$9:$J$130,Mortality!$K$9:$K$130),,-1)</f>
        <v>7.1014199999999944E-2</v>
      </c>
      <c r="G121" cm="1">
        <f t="array" aca="1" ref="G121" ca="1">_xlfn.XLOOKUP(E121,Mortality!$N$9:$N$130,IF($E$4="Female",Mortality!$O$9:$O$130,Mortality!$P$9:$P$130),,-1)</f>
        <v>0.01</v>
      </c>
      <c r="H121">
        <f t="shared" ca="1" si="52"/>
        <v>4.8598429590342995E-3</v>
      </c>
      <c r="I121" cm="1">
        <f t="array" ref="I121">INDEX('Product features '!$C$12:$C$22,MIN(11,C121))</f>
        <v>0.01</v>
      </c>
      <c r="J121" s="3">
        <f ca="1">IF(C121=1,0,IF($C$4="Q",MAX('Product features '!$C$8,_xlfn.XLOOKUP(E121,'Non-systematic PWDs'!$D$17:$D$64,'Non-systematic PWDs'!$F$17:$F$64,0,-1)),'Product features '!$C$8))</f>
        <v>6.5789473684210523E-2</v>
      </c>
      <c r="K121">
        <f t="shared" ca="1" si="42"/>
        <v>0</v>
      </c>
      <c r="L121">
        <f ca="1">(1-K121)*(1-(1-J121*_xlfn.XLOOKUP(C121,'Non-systematic PWDs'!$D$9:$D$12,'Non-systematic PWDs'!$E$9:$E$12,,-1))^(1/12))</f>
        <v>2.219886323331588E-3</v>
      </c>
      <c r="M121" cm="1">
        <f t="array" ref="M121">IF(C121=11,_xlfn.SWITCH(D121,1,0.4,2,0.3,3,0.2,0.1/9),1/12)</f>
        <v>8.3333333333333329E-2</v>
      </c>
      <c r="O121">
        <f t="shared" ca="1" si="74"/>
        <v>15764.917719090547</v>
      </c>
      <c r="P121">
        <f t="shared" ca="1" si="75"/>
        <v>26571.393951936778</v>
      </c>
      <c r="Q121">
        <f ca="1">_xlfn.XLOOKUP(C121,'Surrender predictive model'!$E$8:$E$29,'Surrender predictive model'!$P$8:$P$29,,-1)+'Surrender predictive model'!$B$15+'Surrender predictive model'!$B$14+'Surrender predictive model'!$B$38*K121</f>
        <v>-3.008244094819803</v>
      </c>
      <c r="R121">
        <f ca="1">+'Surrender predictive model'!$B$15*(MAX(1,MIN(2,P120/O120))-1)+'Surrender predictive model'!$B$14*(MAX(0.5,MIN(1,P120/O120))-1)+'Surrender predictive model'!$B$38*K121*(MAX(0.5,MIN(1,P120/O120))-1)</f>
        <v>-0.79321395689357188</v>
      </c>
      <c r="S121" s="43">
        <f t="shared" ca="1" si="53"/>
        <v>1.8808501386609056E-3</v>
      </c>
      <c r="T121">
        <f t="shared" ca="1" si="43"/>
        <v>0</v>
      </c>
      <c r="U121">
        <f t="shared" ca="1" si="76"/>
        <v>0</v>
      </c>
      <c r="V121">
        <f t="shared" ca="1" si="44"/>
        <v>0</v>
      </c>
      <c r="W121" s="41">
        <f t="shared" ca="1" si="45"/>
        <v>4.5454545454545192E-2</v>
      </c>
      <c r="X121">
        <f t="shared" ca="1" si="54"/>
        <v>0.99106350449652048</v>
      </c>
      <c r="Y121">
        <f t="shared" ca="1" si="55"/>
        <v>0.99106350449652048</v>
      </c>
      <c r="Z121">
        <f t="shared" ca="1" si="46"/>
        <v>0.99326844753860821</v>
      </c>
      <c r="AA121">
        <f t="shared" ca="1" si="77"/>
        <v>2.6579904676280991E-2</v>
      </c>
      <c r="AB121">
        <f t="shared" ca="1" si="56"/>
        <v>15764.917719090547</v>
      </c>
      <c r="AC121">
        <f t="shared" ca="1" si="57"/>
        <v>76.409101317298678</v>
      </c>
      <c r="AD121">
        <f t="shared" ca="1" si="58"/>
        <v>29.295489185372734</v>
      </c>
      <c r="AE121">
        <f t="shared" ca="1" si="59"/>
        <v>34.902263390427358</v>
      </c>
      <c r="AF121">
        <f t="shared" ca="1" si="60"/>
        <v>0</v>
      </c>
      <c r="AG121">
        <f t="shared" ca="1" si="61"/>
        <v>0.27626241627858472</v>
      </c>
      <c r="AH121">
        <f t="shared" ca="1" si="47"/>
        <v>0</v>
      </c>
      <c r="AI121">
        <f t="shared" ca="1" si="78"/>
        <v>15624.034602781203</v>
      </c>
      <c r="AJ121">
        <f t="shared" ca="1" si="62"/>
        <v>3.2550072089127506</v>
      </c>
      <c r="AK121">
        <f t="shared" ca="1" si="48"/>
        <v>0</v>
      </c>
      <c r="AL121">
        <f t="shared" ca="1" si="49"/>
        <v>0</v>
      </c>
      <c r="AM121">
        <f t="shared" si="50"/>
        <v>0</v>
      </c>
      <c r="AN121" s="45">
        <f t="shared" ca="1" si="63"/>
        <v>-143.86186110201152</v>
      </c>
      <c r="AO121">
        <f t="shared" ca="1" si="79"/>
        <v>0</v>
      </c>
      <c r="AP121">
        <f t="shared" ca="1" si="80"/>
        <v>4.5424045488954095</v>
      </c>
      <c r="AR121">
        <v>111</v>
      </c>
      <c r="AS121">
        <v>0</v>
      </c>
      <c r="AT121">
        <v>77304358.580532715</v>
      </c>
      <c r="AU121">
        <v>88012.320377398981</v>
      </c>
      <c r="AV121">
        <v>112905.66272399625</v>
      </c>
      <c r="AW121">
        <v>442834.56878534681</v>
      </c>
      <c r="AX121">
        <v>15979.202223374377</v>
      </c>
      <c r="AY121">
        <v>0</v>
      </c>
      <c r="AZ121">
        <v>-659731.75411011593</v>
      </c>
      <c r="BA121">
        <v>7276.2448500265964</v>
      </c>
      <c r="BC121">
        <f t="shared" si="64"/>
        <v>0</v>
      </c>
      <c r="BD121">
        <f t="shared" ca="1" si="65"/>
        <v>77320123.498251811</v>
      </c>
      <c r="BE121">
        <f t="shared" ca="1" si="66"/>
        <v>88088.729478716283</v>
      </c>
      <c r="BF121">
        <f t="shared" ca="1" si="67"/>
        <v>112934.95821318163</v>
      </c>
      <c r="BG121">
        <f t="shared" ca="1" si="68"/>
        <v>442869.47104873724</v>
      </c>
      <c r="BH121">
        <f t="shared" ca="1" si="69"/>
        <v>15982.45723058329</v>
      </c>
      <c r="BI121">
        <f t="shared" ca="1" si="70"/>
        <v>0</v>
      </c>
      <c r="BJ121">
        <f t="shared" ca="1" si="71"/>
        <v>-659875.61597121798</v>
      </c>
      <c r="BK121">
        <f t="shared" ca="1" si="72"/>
        <v>7280.7872545754917</v>
      </c>
    </row>
    <row r="122" spans="2:63" x14ac:dyDescent="0.35">
      <c r="B122">
        <f t="shared" si="73"/>
        <v>112</v>
      </c>
      <c r="C122">
        <f t="shared" si="51"/>
        <v>10</v>
      </c>
      <c r="D122">
        <f t="shared" si="81"/>
        <v>4</v>
      </c>
      <c r="E122">
        <f t="shared" ca="1" si="41"/>
        <v>86</v>
      </c>
      <c r="F122" cm="1">
        <f t="array" aca="1" ref="F122" ca="1">_xlfn.XLOOKUP(E122,Mortality!$I$9:$I$130,IF($E$4="Female",Mortality!$J$9:$J$130,Mortality!$K$9:$K$130),,-1)</f>
        <v>7.1014199999999944E-2</v>
      </c>
      <c r="G122" cm="1">
        <f t="array" aca="1" ref="G122" ca="1">_xlfn.XLOOKUP(E122,Mortality!$N$9:$N$130,IF($E$4="Female",Mortality!$O$9:$O$130,Mortality!$P$9:$P$130),,-1)</f>
        <v>0.01</v>
      </c>
      <c r="H122">
        <f t="shared" ca="1" si="52"/>
        <v>4.8556634265402021E-3</v>
      </c>
      <c r="I122" cm="1">
        <f t="array" ref="I122">INDEX('Product features '!$C$12:$C$22,MIN(11,C122))</f>
        <v>0.01</v>
      </c>
      <c r="J122" s="3">
        <f ca="1">IF(C122=1,0,IF($C$4="Q",MAX('Product features '!$C$8,_xlfn.XLOOKUP(E122,'Non-systematic PWDs'!$D$17:$D$64,'Non-systematic PWDs'!$F$17:$F$64,0,-1)),'Product features '!$C$8))</f>
        <v>6.5789473684210523E-2</v>
      </c>
      <c r="K122">
        <f t="shared" ca="1" si="42"/>
        <v>0</v>
      </c>
      <c r="L122">
        <f ca="1">(1-K122)*(1-(1-J122*_xlfn.XLOOKUP(C122,'Non-systematic PWDs'!$D$9:$D$12,'Non-systematic PWDs'!$E$9:$E$12,,-1))^(1/12))</f>
        <v>2.219886323331588E-3</v>
      </c>
      <c r="M122" cm="1">
        <f t="array" ref="M122">IF(C122=11,_xlfn.SWITCH(D122,1,0.4,2,0.3,3,0.2,0.1/9),1/12)</f>
        <v>8.3333333333333329E-2</v>
      </c>
      <c r="O122">
        <f t="shared" ca="1" si="74"/>
        <v>15624.034602781168</v>
      </c>
      <c r="P122">
        <f t="shared" ca="1" si="75"/>
        <v>26333.93880936411</v>
      </c>
      <c r="Q122">
        <f ca="1">_xlfn.XLOOKUP(C122,'Surrender predictive model'!$E$8:$E$29,'Surrender predictive model'!$P$8:$P$29,,-1)+'Surrender predictive model'!$B$15+'Surrender predictive model'!$B$14+'Surrender predictive model'!$B$38*K122</f>
        <v>-3.008244094819803</v>
      </c>
      <c r="R122">
        <f ca="1">+'Surrender predictive model'!$B$15*(MAX(1,MIN(2,P121/O121))-1)+'Surrender predictive model'!$B$14*(MAX(0.5,MIN(1,P121/O121))-1)+'Surrender predictive model'!$B$38*K122*(MAX(0.5,MIN(1,P121/O121))-1)</f>
        <v>-0.79321395689357188</v>
      </c>
      <c r="S122" s="43">
        <f t="shared" ca="1" si="53"/>
        <v>1.8808501386609056E-3</v>
      </c>
      <c r="T122">
        <f t="shared" ca="1" si="43"/>
        <v>0</v>
      </c>
      <c r="U122">
        <f t="shared" ca="1" si="76"/>
        <v>0</v>
      </c>
      <c r="V122">
        <f t="shared" ca="1" si="44"/>
        <v>0</v>
      </c>
      <c r="W122" s="41">
        <f t="shared" ca="1" si="45"/>
        <v>4.5454545454545192E-2</v>
      </c>
      <c r="X122">
        <f t="shared" ca="1" si="54"/>
        <v>0.99106766690730386</v>
      </c>
      <c r="Y122">
        <f t="shared" ca="1" si="55"/>
        <v>0.99106766690730386</v>
      </c>
      <c r="Z122">
        <f t="shared" ca="1" si="46"/>
        <v>0.99327261921002796</v>
      </c>
      <c r="AA122">
        <f t="shared" ca="1" si="77"/>
        <v>2.6400980653533811E-2</v>
      </c>
      <c r="AB122">
        <f t="shared" ca="1" si="56"/>
        <v>15624.034602781168</v>
      </c>
      <c r="AC122">
        <f t="shared" ca="1" si="57"/>
        <v>75.661195955911623</v>
      </c>
      <c r="AD122">
        <f t="shared" ca="1" si="58"/>
        <v>29.033709316763748</v>
      </c>
      <c r="AE122">
        <f t="shared" ca="1" si="59"/>
        <v>34.590382272256299</v>
      </c>
      <c r="AF122">
        <f t="shared" ca="1" si="60"/>
        <v>0</v>
      </c>
      <c r="AG122">
        <f t="shared" ca="1" si="61"/>
        <v>0.2737937789202054</v>
      </c>
      <c r="AH122">
        <f t="shared" ca="1" si="47"/>
        <v>0</v>
      </c>
      <c r="AI122">
        <f t="shared" ca="1" si="78"/>
        <v>15484.475521457351</v>
      </c>
      <c r="AJ122">
        <f t="shared" ca="1" si="62"/>
        <v>3.2259324003036149</v>
      </c>
      <c r="AK122">
        <f t="shared" ca="1" si="48"/>
        <v>0</v>
      </c>
      <c r="AL122">
        <f t="shared" ca="1" si="49"/>
        <v>0</v>
      </c>
      <c r="AM122">
        <f t="shared" si="50"/>
        <v>0</v>
      </c>
      <c r="AN122" s="45">
        <f t="shared" ca="1" si="63"/>
        <v>-142.51121994523527</v>
      </c>
      <c r="AO122">
        <f t="shared" ca="1" si="79"/>
        <v>0</v>
      </c>
      <c r="AP122">
        <f t="shared" ca="1" si="80"/>
        <v>4.5524283144395596</v>
      </c>
      <c r="AR122">
        <v>112</v>
      </c>
      <c r="AS122">
        <v>0</v>
      </c>
      <c r="AT122">
        <v>76700170.672197327</v>
      </c>
      <c r="AU122">
        <v>87072.157727598591</v>
      </c>
      <c r="AV122">
        <v>112213.75834622691</v>
      </c>
      <c r="AW122">
        <v>441783.94038515218</v>
      </c>
      <c r="AX122">
        <v>15853.836805754032</v>
      </c>
      <c r="AY122">
        <v>0</v>
      </c>
      <c r="AZ122">
        <v>-656923.6932647333</v>
      </c>
      <c r="BA122">
        <v>7303.7125693820999</v>
      </c>
      <c r="BC122">
        <f t="shared" si="64"/>
        <v>0</v>
      </c>
      <c r="BD122">
        <f t="shared" ca="1" si="65"/>
        <v>76715794.706800103</v>
      </c>
      <c r="BE122">
        <f t="shared" ca="1" si="66"/>
        <v>87147.8189235545</v>
      </c>
      <c r="BF122">
        <f t="shared" ca="1" si="67"/>
        <v>112242.79205554367</v>
      </c>
      <c r="BG122">
        <f t="shared" ca="1" si="68"/>
        <v>441818.53076742444</v>
      </c>
      <c r="BH122">
        <f t="shared" ca="1" si="69"/>
        <v>15857.062738154336</v>
      </c>
      <c r="BI122">
        <f t="shared" ca="1" si="70"/>
        <v>0</v>
      </c>
      <c r="BJ122">
        <f t="shared" ca="1" si="71"/>
        <v>-657066.20448467857</v>
      </c>
      <c r="BK122">
        <f t="shared" ca="1" si="72"/>
        <v>7308.2649976965395</v>
      </c>
    </row>
    <row r="123" spans="2:63" x14ac:dyDescent="0.35">
      <c r="B123">
        <f t="shared" si="73"/>
        <v>113</v>
      </c>
      <c r="C123">
        <f t="shared" si="51"/>
        <v>10</v>
      </c>
      <c r="D123">
        <f t="shared" si="81"/>
        <v>5</v>
      </c>
      <c r="E123">
        <f t="shared" ca="1" si="41"/>
        <v>86</v>
      </c>
      <c r="F123" cm="1">
        <f t="array" aca="1" ref="F123" ca="1">_xlfn.XLOOKUP(E123,Mortality!$I$9:$I$130,IF($E$4="Female",Mortality!$J$9:$J$130,Mortality!$K$9:$K$130),,-1)</f>
        <v>7.1014199999999944E-2</v>
      </c>
      <c r="G123" cm="1">
        <f t="array" aca="1" ref="G123" ca="1">_xlfn.XLOOKUP(E123,Mortality!$N$9:$N$130,IF($E$4="Female",Mortality!$O$9:$O$130,Mortality!$P$9:$P$130),,-1)</f>
        <v>0.01</v>
      </c>
      <c r="H123">
        <f t="shared" ca="1" si="52"/>
        <v>4.8514875858957085E-3</v>
      </c>
      <c r="I123" cm="1">
        <f t="array" ref="I123">INDEX('Product features '!$C$12:$C$22,MIN(11,C123))</f>
        <v>0.01</v>
      </c>
      <c r="J123" s="3">
        <f ca="1">IF(C123=1,0,IF($C$4="Q",MAX('Product features '!$C$8,_xlfn.XLOOKUP(E123,'Non-systematic PWDs'!$D$17:$D$64,'Non-systematic PWDs'!$F$17:$F$64,0,-1)),'Product features '!$C$8))</f>
        <v>6.5789473684210523E-2</v>
      </c>
      <c r="K123">
        <f t="shared" ca="1" si="42"/>
        <v>0</v>
      </c>
      <c r="L123">
        <f ca="1">(1-K123)*(1-(1-J123*_xlfn.XLOOKUP(C123,'Non-systematic PWDs'!$D$9:$D$12,'Non-systematic PWDs'!$E$9:$E$12,,-1))^(1/12))</f>
        <v>2.219886323331588E-3</v>
      </c>
      <c r="M123" cm="1">
        <f t="array" ref="M123">IF(C123=11,_xlfn.SWITCH(D123,1,0.4,2,0.3,3,0.2,0.1/9),1/12)</f>
        <v>8.3333333333333329E-2</v>
      </c>
      <c r="O123">
        <f t="shared" ca="1" si="74"/>
        <v>15484.475521457318</v>
      </c>
      <c r="P123">
        <f t="shared" ca="1" si="75"/>
        <v>26098.71529627619</v>
      </c>
      <c r="Q123">
        <f ca="1">_xlfn.XLOOKUP(C123,'Surrender predictive model'!$E$8:$E$29,'Surrender predictive model'!$P$8:$P$29,,-1)+'Surrender predictive model'!$B$15+'Surrender predictive model'!$B$14+'Surrender predictive model'!$B$38*K123</f>
        <v>-3.008244094819803</v>
      </c>
      <c r="R123">
        <f ca="1">+'Surrender predictive model'!$B$15*(MAX(1,MIN(2,P122/O122))-1)+'Surrender predictive model'!$B$14*(MAX(0.5,MIN(1,P122/O122))-1)+'Surrender predictive model'!$B$38*K123*(MAX(0.5,MIN(1,P122/O122))-1)</f>
        <v>-0.79321395689357188</v>
      </c>
      <c r="S123" s="43">
        <f t="shared" ca="1" si="53"/>
        <v>1.8808501386609056E-3</v>
      </c>
      <c r="T123">
        <f t="shared" ca="1" si="43"/>
        <v>0</v>
      </c>
      <c r="U123">
        <f t="shared" ca="1" si="76"/>
        <v>0</v>
      </c>
      <c r="V123">
        <f t="shared" ca="1" si="44"/>
        <v>0</v>
      </c>
      <c r="W123" s="41">
        <f t="shared" ca="1" si="45"/>
        <v>4.5454545454545192E-2</v>
      </c>
      <c r="X123">
        <f t="shared" ca="1" si="54"/>
        <v>0.99107182564136165</v>
      </c>
      <c r="Y123">
        <f t="shared" ca="1" si="55"/>
        <v>0.99107182564136165</v>
      </c>
      <c r="Z123">
        <f t="shared" ca="1" si="46"/>
        <v>0.993276787196542</v>
      </c>
      <c r="AA123">
        <f t="shared" ca="1" si="77"/>
        <v>2.6223371203448805E-2</v>
      </c>
      <c r="AB123">
        <f t="shared" ca="1" si="56"/>
        <v>15484.475521457318</v>
      </c>
      <c r="AC123">
        <f t="shared" ca="1" si="57"/>
        <v>74.920927388979692</v>
      </c>
      <c r="AD123">
        <f t="shared" ca="1" si="58"/>
        <v>28.774389522976975</v>
      </c>
      <c r="AE123">
        <f t="shared" ca="1" si="59"/>
        <v>34.281432055114465</v>
      </c>
      <c r="AF123">
        <f t="shared" ca="1" si="60"/>
        <v>0</v>
      </c>
      <c r="AG123">
        <f t="shared" ca="1" si="61"/>
        <v>0.27134834056732171</v>
      </c>
      <c r="AH123">
        <f t="shared" ca="1" si="47"/>
        <v>0</v>
      </c>
      <c r="AI123">
        <f t="shared" ca="1" si="78"/>
        <v>15346.227424149713</v>
      </c>
      <c r="AJ123">
        <f t="shared" ca="1" si="62"/>
        <v>3.1971307133645235</v>
      </c>
      <c r="AK123">
        <f t="shared" ca="1" si="48"/>
        <v>0</v>
      </c>
      <c r="AL123">
        <f t="shared" ca="1" si="49"/>
        <v>0</v>
      </c>
      <c r="AM123">
        <f t="shared" si="50"/>
        <v>0</v>
      </c>
      <c r="AN123" s="45">
        <f t="shared" ca="1" si="63"/>
        <v>-141.17387968043565</v>
      </c>
      <c r="AO123">
        <f t="shared" ca="1" si="79"/>
        <v>0</v>
      </c>
      <c r="AP123">
        <f t="shared" ca="1" si="80"/>
        <v>4.5624942497947094</v>
      </c>
      <c r="AR123">
        <v>113</v>
      </c>
      <c r="AS123">
        <v>0</v>
      </c>
      <c r="AT123">
        <v>76098416.667619318</v>
      </c>
      <c r="AU123">
        <v>86138.591860345667</v>
      </c>
      <c r="AV123">
        <v>111528.62912316759</v>
      </c>
      <c r="AW123">
        <v>440738.91968805162</v>
      </c>
      <c r="AX123">
        <v>15728.9745580092</v>
      </c>
      <c r="AY123">
        <v>0</v>
      </c>
      <c r="AZ123">
        <v>-654135.1152295738</v>
      </c>
      <c r="BA123">
        <v>7331.2899852930523</v>
      </c>
      <c r="BC123">
        <f t="shared" si="64"/>
        <v>0</v>
      </c>
      <c r="BD123">
        <f t="shared" ca="1" si="65"/>
        <v>76113901.143140778</v>
      </c>
      <c r="BE123">
        <f t="shared" ca="1" si="66"/>
        <v>86213.512787734653</v>
      </c>
      <c r="BF123">
        <f t="shared" ca="1" si="67"/>
        <v>111557.40351269057</v>
      </c>
      <c r="BG123">
        <f t="shared" ca="1" si="68"/>
        <v>440773.20112010674</v>
      </c>
      <c r="BH123">
        <f t="shared" ca="1" si="69"/>
        <v>15732.171688722565</v>
      </c>
      <c r="BI123">
        <f t="shared" ca="1" si="70"/>
        <v>0</v>
      </c>
      <c r="BJ123">
        <f t="shared" ca="1" si="71"/>
        <v>-654276.28910925426</v>
      </c>
      <c r="BK123">
        <f t="shared" ca="1" si="72"/>
        <v>7335.8524795428466</v>
      </c>
    </row>
    <row r="124" spans="2:63" x14ac:dyDescent="0.35">
      <c r="B124">
        <f t="shared" si="73"/>
        <v>114</v>
      </c>
      <c r="C124">
        <f t="shared" si="51"/>
        <v>10</v>
      </c>
      <c r="D124">
        <f t="shared" si="81"/>
        <v>6</v>
      </c>
      <c r="E124">
        <f t="shared" ca="1" si="41"/>
        <v>86</v>
      </c>
      <c r="F124" cm="1">
        <f t="array" aca="1" ref="F124" ca="1">_xlfn.XLOOKUP(E124,Mortality!$I$9:$I$130,IF($E$4="Female",Mortality!$J$9:$J$130,Mortality!$K$9:$K$130),,-1)</f>
        <v>7.1014199999999944E-2</v>
      </c>
      <c r="G124" cm="1">
        <f t="array" aca="1" ref="G124" ca="1">_xlfn.XLOOKUP(E124,Mortality!$N$9:$N$130,IF($E$4="Female",Mortality!$O$9:$O$130,Mortality!$P$9:$P$130),,-1)</f>
        <v>0.01</v>
      </c>
      <c r="H124">
        <f t="shared" ca="1" si="52"/>
        <v>4.8473154336687863E-3</v>
      </c>
      <c r="I124" cm="1">
        <f t="array" ref="I124">INDEX('Product features '!$C$12:$C$22,MIN(11,C124))</f>
        <v>0.01</v>
      </c>
      <c r="J124" s="3">
        <f ca="1">IF(C124=1,0,IF($C$4="Q",MAX('Product features '!$C$8,_xlfn.XLOOKUP(E124,'Non-systematic PWDs'!$D$17:$D$64,'Non-systematic PWDs'!$F$17:$F$64,0,-1)),'Product features '!$C$8))</f>
        <v>6.5789473684210523E-2</v>
      </c>
      <c r="K124">
        <f t="shared" ca="1" si="42"/>
        <v>0</v>
      </c>
      <c r="L124">
        <f ca="1">(1-K124)*(1-(1-J124*_xlfn.XLOOKUP(C124,'Non-systematic PWDs'!$D$9:$D$12,'Non-systematic PWDs'!$E$9:$E$12,,-1))^(1/12))</f>
        <v>2.219886323331588E-3</v>
      </c>
      <c r="M124" cm="1">
        <f t="array" ref="M124">IF(C124=11,_xlfn.SWITCH(D124,1,0.4,2,0.3,3,0.2,0.1/9),1/12)</f>
        <v>8.3333333333333329E-2</v>
      </c>
      <c r="O124">
        <f t="shared" ca="1" si="74"/>
        <v>15346.22742414968</v>
      </c>
      <c r="P124">
        <f t="shared" ca="1" si="75"/>
        <v>25865.701415574575</v>
      </c>
      <c r="Q124">
        <f ca="1">_xlfn.XLOOKUP(C124,'Surrender predictive model'!$E$8:$E$29,'Surrender predictive model'!$P$8:$P$29,,-1)+'Surrender predictive model'!$B$15+'Surrender predictive model'!$B$14+'Surrender predictive model'!$B$38*K124</f>
        <v>-3.008244094819803</v>
      </c>
      <c r="R124">
        <f ca="1">+'Surrender predictive model'!$B$15*(MAX(1,MIN(2,P123/O123))-1)+'Surrender predictive model'!$B$14*(MAX(0.5,MIN(1,P123/O123))-1)+'Surrender predictive model'!$B$38*K124*(MAX(0.5,MIN(1,P123/O123))-1)</f>
        <v>-0.79321395689357166</v>
      </c>
      <c r="S124" s="43">
        <f t="shared" ca="1" si="53"/>
        <v>1.8808501386609056E-3</v>
      </c>
      <c r="T124">
        <f t="shared" ca="1" si="43"/>
        <v>0</v>
      </c>
      <c r="U124">
        <f t="shared" ca="1" si="76"/>
        <v>0</v>
      </c>
      <c r="V124">
        <f t="shared" ca="1" si="44"/>
        <v>0</v>
      </c>
      <c r="W124" s="41">
        <f t="shared" ca="1" si="45"/>
        <v>4.5454545454545192E-2</v>
      </c>
      <c r="X124">
        <f t="shared" ca="1" si="54"/>
        <v>0.99107598070211167</v>
      </c>
      <c r="Y124">
        <f t="shared" ca="1" si="55"/>
        <v>0.99107598070211167</v>
      </c>
      <c r="Z124">
        <f t="shared" ca="1" si="46"/>
        <v>0.9932809515015758</v>
      </c>
      <c r="AA124">
        <f t="shared" ca="1" si="77"/>
        <v>2.6047065898423948E-2</v>
      </c>
      <c r="AB124">
        <f t="shared" ca="1" si="56"/>
        <v>15346.22742414968</v>
      </c>
      <c r="AC124">
        <f t="shared" ca="1" si="57"/>
        <v>74.18821440286645</v>
      </c>
      <c r="AD124">
        <f t="shared" ca="1" si="58"/>
        <v>28.517505556561499</v>
      </c>
      <c r="AE124">
        <f t="shared" ca="1" si="59"/>
        <v>33.975383850905359</v>
      </c>
      <c r="AF124">
        <f t="shared" ca="1" si="60"/>
        <v>0</v>
      </c>
      <c r="AG124">
        <f t="shared" ca="1" si="61"/>
        <v>0.26892587256154427</v>
      </c>
      <c r="AH124">
        <f t="shared" ca="1" si="47"/>
        <v>0</v>
      </c>
      <c r="AI124">
        <f t="shared" ca="1" si="78"/>
        <v>15209.277394466817</v>
      </c>
      <c r="AJ124">
        <f t="shared" ca="1" si="62"/>
        <v>3.1685994571805871</v>
      </c>
      <c r="AK124">
        <f t="shared" ca="1" si="48"/>
        <v>0</v>
      </c>
      <c r="AL124">
        <f t="shared" ca="1" si="49"/>
        <v>0</v>
      </c>
      <c r="AM124">
        <f t="shared" si="50"/>
        <v>0</v>
      </c>
      <c r="AN124" s="45">
        <f t="shared" ca="1" si="63"/>
        <v>-139.84970326751389</v>
      </c>
      <c r="AO124">
        <f t="shared" ca="1" si="79"/>
        <v>0</v>
      </c>
      <c r="AP124">
        <f t="shared" ca="1" si="80"/>
        <v>4.5726025196834996</v>
      </c>
      <c r="AR124">
        <v>114</v>
      </c>
      <c r="AS124">
        <v>0</v>
      </c>
      <c r="AT124">
        <v>75499077.878443927</v>
      </c>
      <c r="AU124">
        <v>85211.559048229625</v>
      </c>
      <c r="AV124">
        <v>110852.1161724043</v>
      </c>
      <c r="AW124">
        <v>439699.47084735654</v>
      </c>
      <c r="AX124">
        <v>15604.611219541268</v>
      </c>
      <c r="AY124">
        <v>0</v>
      </c>
      <c r="AZ124">
        <v>-651367.75728753174</v>
      </c>
      <c r="BA124">
        <v>7359.0421220950848</v>
      </c>
      <c r="BC124">
        <f t="shared" si="64"/>
        <v>0</v>
      </c>
      <c r="BD124">
        <f t="shared" ca="1" si="65"/>
        <v>75514424.105868071</v>
      </c>
      <c r="BE124">
        <f t="shared" ca="1" si="66"/>
        <v>85285.747262632489</v>
      </c>
      <c r="BF124">
        <f t="shared" ca="1" si="67"/>
        <v>110880.63367796087</v>
      </c>
      <c r="BG124">
        <f t="shared" ca="1" si="68"/>
        <v>439733.44623120746</v>
      </c>
      <c r="BH124">
        <f t="shared" ca="1" si="69"/>
        <v>15607.779818998448</v>
      </c>
      <c r="BI124">
        <f t="shared" ca="1" si="70"/>
        <v>0</v>
      </c>
      <c r="BJ124">
        <f t="shared" ca="1" si="71"/>
        <v>-651507.60699079931</v>
      </c>
      <c r="BK124">
        <f t="shared" ca="1" si="72"/>
        <v>7363.6147246147684</v>
      </c>
    </row>
    <row r="125" spans="2:63" x14ac:dyDescent="0.35">
      <c r="B125">
        <f t="shared" si="73"/>
        <v>115</v>
      </c>
      <c r="C125">
        <f t="shared" si="51"/>
        <v>10</v>
      </c>
      <c r="D125">
        <f t="shared" si="81"/>
        <v>7</v>
      </c>
      <c r="E125">
        <f t="shared" ca="1" si="41"/>
        <v>86</v>
      </c>
      <c r="F125" cm="1">
        <f t="array" aca="1" ref="F125" ca="1">_xlfn.XLOOKUP(E125,Mortality!$I$9:$I$130,IF($E$4="Female",Mortality!$J$9:$J$130,Mortality!$K$9:$K$130),,-1)</f>
        <v>7.1014199999999944E-2</v>
      </c>
      <c r="G125" cm="1">
        <f t="array" aca="1" ref="G125" ca="1">_xlfn.XLOOKUP(E125,Mortality!$N$9:$N$130,IF($E$4="Female",Mortality!$O$9:$O$130,Mortality!$P$9:$P$130),,-1)</f>
        <v>0.01</v>
      </c>
      <c r="H125">
        <f t="shared" ca="1" si="52"/>
        <v>4.8431469664309557E-3</v>
      </c>
      <c r="I125" cm="1">
        <f t="array" ref="I125">INDEX('Product features '!$C$12:$C$22,MIN(11,C125))</f>
        <v>0.01</v>
      </c>
      <c r="J125" s="3">
        <f ca="1">IF(C125=1,0,IF($C$4="Q",MAX('Product features '!$C$8,_xlfn.XLOOKUP(E125,'Non-systematic PWDs'!$D$17:$D$64,'Non-systematic PWDs'!$F$17:$F$64,0,-1)),'Product features '!$C$8))</f>
        <v>6.5789473684210523E-2</v>
      </c>
      <c r="K125">
        <f t="shared" ca="1" si="42"/>
        <v>0</v>
      </c>
      <c r="L125">
        <f ca="1">(1-K125)*(1-(1-J125*_xlfn.XLOOKUP(C125,'Non-systematic PWDs'!$D$9:$D$12,'Non-systematic PWDs'!$E$9:$E$12,,-1))^(1/12))</f>
        <v>2.219886323331588E-3</v>
      </c>
      <c r="M125" cm="1">
        <f t="array" ref="M125">IF(C125=11,_xlfn.SWITCH(D125,1,0.4,2,0.3,3,0.2,0.1/9),1/12)</f>
        <v>8.3333333333333329E-2</v>
      </c>
      <c r="O125">
        <f t="shared" ca="1" si="74"/>
        <v>15209.277394466786</v>
      </c>
      <c r="P125">
        <f t="shared" ca="1" si="75"/>
        <v>25634.875396988569</v>
      </c>
      <c r="Q125">
        <f ca="1">_xlfn.XLOOKUP(C125,'Surrender predictive model'!$E$8:$E$29,'Surrender predictive model'!$P$8:$P$29,,-1)+'Surrender predictive model'!$B$15+'Surrender predictive model'!$B$14+'Surrender predictive model'!$B$38*K125</f>
        <v>-3.008244094819803</v>
      </c>
      <c r="R125">
        <f ca="1">+'Surrender predictive model'!$B$15*(MAX(1,MIN(2,P124/O124))-1)+'Surrender predictive model'!$B$14*(MAX(0.5,MIN(1,P124/O124))-1)+'Surrender predictive model'!$B$38*K125*(MAX(0.5,MIN(1,P124/O124))-1)</f>
        <v>-0.79321395689357144</v>
      </c>
      <c r="S125" s="43">
        <f t="shared" ca="1" si="53"/>
        <v>1.8808501386609056E-3</v>
      </c>
      <c r="T125">
        <f t="shared" ca="1" si="43"/>
        <v>0</v>
      </c>
      <c r="U125">
        <f t="shared" ca="1" si="76"/>
        <v>0</v>
      </c>
      <c r="V125">
        <f t="shared" ca="1" si="44"/>
        <v>0</v>
      </c>
      <c r="W125" s="41">
        <f t="shared" ca="1" si="45"/>
        <v>4.5454545454545192E-2</v>
      </c>
      <c r="X125">
        <f t="shared" ca="1" si="54"/>
        <v>0.99108013209296852</v>
      </c>
      <c r="Y125">
        <f t="shared" ca="1" si="55"/>
        <v>0.99108013209296852</v>
      </c>
      <c r="Z125">
        <f t="shared" ca="1" si="46"/>
        <v>0.99328511212855153</v>
      </c>
      <c r="AA125">
        <f t="shared" ca="1" si="77"/>
        <v>2.5872054399410788E-2</v>
      </c>
      <c r="AB125">
        <f t="shared" ca="1" si="56"/>
        <v>15209.277394466786</v>
      </c>
      <c r="AC125">
        <f t="shared" ca="1" si="57"/>
        <v>73.462976681955183</v>
      </c>
      <c r="AD125">
        <f t="shared" ca="1" si="58"/>
        <v>28.263033420084913</v>
      </c>
      <c r="AE125">
        <f t="shared" ca="1" si="59"/>
        <v>33.672209069401269</v>
      </c>
      <c r="AF125">
        <f t="shared" ca="1" si="60"/>
        <v>0</v>
      </c>
      <c r="AG125">
        <f t="shared" ca="1" si="61"/>
        <v>0.26652614860220863</v>
      </c>
      <c r="AH125">
        <f t="shared" ca="1" si="47"/>
        <v>0</v>
      </c>
      <c r="AI125">
        <f t="shared" ca="1" si="78"/>
        <v>15073.612649146773</v>
      </c>
      <c r="AJ125">
        <f t="shared" ca="1" si="62"/>
        <v>3.1403359685722445</v>
      </c>
      <c r="AK125">
        <f t="shared" ca="1" si="48"/>
        <v>0</v>
      </c>
      <c r="AL125">
        <f t="shared" ca="1" si="49"/>
        <v>0</v>
      </c>
      <c r="AM125">
        <f t="shared" si="50"/>
        <v>0</v>
      </c>
      <c r="AN125" s="45">
        <f t="shared" ca="1" si="63"/>
        <v>-138.53855514001359</v>
      </c>
      <c r="AO125">
        <f t="shared" ca="1" si="79"/>
        <v>0</v>
      </c>
      <c r="AP125">
        <f t="shared" ca="1" si="80"/>
        <v>4.5827532896538949</v>
      </c>
      <c r="AR125">
        <v>115</v>
      </c>
      <c r="AS125">
        <v>0</v>
      </c>
      <c r="AT125">
        <v>74902133.853798017</v>
      </c>
      <c r="AU125">
        <v>84290.99144769783</v>
      </c>
      <c r="AV125">
        <v>110188.90407989948</v>
      </c>
      <c r="AW125">
        <v>438665.52881233656</v>
      </c>
      <c r="AX125">
        <v>15480.741571384886</v>
      </c>
      <c r="AY125">
        <v>0</v>
      </c>
      <c r="AZ125">
        <v>-648626.16591131943</v>
      </c>
      <c r="BA125">
        <v>7387.1350534786225</v>
      </c>
      <c r="BC125">
        <f t="shared" si="64"/>
        <v>0</v>
      </c>
      <c r="BD125">
        <f t="shared" ca="1" si="65"/>
        <v>74917343.13119249</v>
      </c>
      <c r="BE125">
        <f t="shared" ca="1" si="66"/>
        <v>84364.454424379786</v>
      </c>
      <c r="BF125">
        <f t="shared" ca="1" si="67"/>
        <v>110217.16711331956</v>
      </c>
      <c r="BG125">
        <f t="shared" ca="1" si="68"/>
        <v>438699.20102140598</v>
      </c>
      <c r="BH125">
        <f t="shared" ca="1" si="69"/>
        <v>15483.881907353458</v>
      </c>
      <c r="BI125">
        <f t="shared" ca="1" si="70"/>
        <v>0</v>
      </c>
      <c r="BJ125">
        <f t="shared" ca="1" si="71"/>
        <v>-648764.70446645946</v>
      </c>
      <c r="BK125">
        <f t="shared" ca="1" si="72"/>
        <v>7391.7178067682762</v>
      </c>
    </row>
    <row r="126" spans="2:63" x14ac:dyDescent="0.35">
      <c r="B126">
        <f t="shared" si="73"/>
        <v>116</v>
      </c>
      <c r="C126">
        <f t="shared" si="51"/>
        <v>10</v>
      </c>
      <c r="D126">
        <f t="shared" si="81"/>
        <v>8</v>
      </c>
      <c r="E126">
        <f t="shared" ca="1" si="41"/>
        <v>86</v>
      </c>
      <c r="F126" cm="1">
        <f t="array" aca="1" ref="F126" ca="1">_xlfn.XLOOKUP(E126,Mortality!$I$9:$I$130,IF($E$4="Female",Mortality!$J$9:$J$130,Mortality!$K$9:$K$130),,-1)</f>
        <v>7.1014199999999944E-2</v>
      </c>
      <c r="G126" cm="1">
        <f t="array" aca="1" ref="G126" ca="1">_xlfn.XLOOKUP(E126,Mortality!$N$9:$N$130,IF($E$4="Female",Mortality!$O$9:$O$130,Mortality!$P$9:$P$130),,-1)</f>
        <v>0.01</v>
      </c>
      <c r="H126">
        <f t="shared" ca="1" si="52"/>
        <v>4.8389821807570677E-3</v>
      </c>
      <c r="I126" cm="1">
        <f t="array" ref="I126">INDEX('Product features '!$C$12:$C$22,MIN(11,C126))</f>
        <v>0.01</v>
      </c>
      <c r="J126" s="3">
        <f ca="1">IF(C126=1,0,IF($C$4="Q",MAX('Product features '!$C$8,_xlfn.XLOOKUP(E126,'Non-systematic PWDs'!$D$17:$D$64,'Non-systematic PWDs'!$F$17:$F$64,0,-1)),'Product features '!$C$8))</f>
        <v>6.5789473684210523E-2</v>
      </c>
      <c r="K126">
        <f t="shared" ca="1" si="42"/>
        <v>0</v>
      </c>
      <c r="L126">
        <f ca="1">(1-K126)*(1-(1-J126*_xlfn.XLOOKUP(C126,'Non-systematic PWDs'!$D$9:$D$12,'Non-systematic PWDs'!$E$9:$E$12,,-1))^(1/12))</f>
        <v>2.219886323331588E-3</v>
      </c>
      <c r="M126" cm="1">
        <f t="array" ref="M126">IF(C126=11,_xlfn.SWITCH(D126,1,0.4,2,0.3,3,0.2,0.1/9),1/12)</f>
        <v>8.3333333333333329E-2</v>
      </c>
      <c r="O126">
        <f t="shared" ca="1" si="74"/>
        <v>15073.612649146742</v>
      </c>
      <c r="P126">
        <f t="shared" ca="1" si="75"/>
        <v>25406.215694634218</v>
      </c>
      <c r="Q126">
        <f ca="1">_xlfn.XLOOKUP(C126,'Surrender predictive model'!$E$8:$E$29,'Surrender predictive model'!$P$8:$P$29,,-1)+'Surrender predictive model'!$B$15+'Surrender predictive model'!$B$14+'Surrender predictive model'!$B$38*K126</f>
        <v>-3.008244094819803</v>
      </c>
      <c r="R126">
        <f ca="1">+'Surrender predictive model'!$B$15*(MAX(1,MIN(2,P125/O125))-1)+'Surrender predictive model'!$B$14*(MAX(0.5,MIN(1,P125/O125))-1)+'Surrender predictive model'!$B$38*K126*(MAX(0.5,MIN(1,P125/O125))-1)</f>
        <v>-0.79321395689357144</v>
      </c>
      <c r="S126" s="43">
        <f t="shared" ca="1" si="53"/>
        <v>1.8808501386609056E-3</v>
      </c>
      <c r="T126">
        <f t="shared" ca="1" si="43"/>
        <v>0</v>
      </c>
      <c r="U126">
        <f t="shared" ca="1" si="76"/>
        <v>0</v>
      </c>
      <c r="V126">
        <f t="shared" ca="1" si="44"/>
        <v>0</v>
      </c>
      <c r="W126" s="41">
        <f t="shared" ca="1" si="45"/>
        <v>4.5454545454545192E-2</v>
      </c>
      <c r="X126">
        <f t="shared" ca="1" si="54"/>
        <v>0.99108427981734293</v>
      </c>
      <c r="Y126">
        <f t="shared" ca="1" si="55"/>
        <v>0.99108427981734293</v>
      </c>
      <c r="Z126">
        <f t="shared" ca="1" si="46"/>
        <v>0.99328926908088766</v>
      </c>
      <c r="AA126">
        <f t="shared" ca="1" si="77"/>
        <v>2.5698326455114728E-2</v>
      </c>
      <c r="AB126">
        <f t="shared" ca="1" si="56"/>
        <v>15073.612649146742</v>
      </c>
      <c r="AC126">
        <f t="shared" ca="1" si="57"/>
        <v>72.745134798344651</v>
      </c>
      <c r="AD126">
        <f t="shared" ca="1" si="58"/>
        <v>28.010949363445636</v>
      </c>
      <c r="AE126">
        <f t="shared" ca="1" si="59"/>
        <v>33.371879415041228</v>
      </c>
      <c r="AF126">
        <f t="shared" ca="1" si="60"/>
        <v>0</v>
      </c>
      <c r="AG126">
        <f t="shared" ca="1" si="61"/>
        <v>0.26414894472103073</v>
      </c>
      <c r="AH126">
        <f t="shared" ca="1" si="47"/>
        <v>0</v>
      </c>
      <c r="AI126">
        <f t="shared" ca="1" si="78"/>
        <v>14939.22053662522</v>
      </c>
      <c r="AJ126">
        <f t="shared" ca="1" si="62"/>
        <v>3.1123376117969213</v>
      </c>
      <c r="AK126">
        <f t="shared" ca="1" si="48"/>
        <v>0</v>
      </c>
      <c r="AL126">
        <f t="shared" ca="1" si="49"/>
        <v>0</v>
      </c>
      <c r="AM126">
        <f t="shared" si="50"/>
        <v>0</v>
      </c>
      <c r="AN126" s="45">
        <f t="shared" ca="1" si="63"/>
        <v>-137.24030118862845</v>
      </c>
      <c r="AO126">
        <f t="shared" ca="1" si="79"/>
        <v>0</v>
      </c>
      <c r="AP126">
        <f t="shared" ca="1" si="80"/>
        <v>4.592946726083448</v>
      </c>
      <c r="AR126">
        <v>116</v>
      </c>
      <c r="AS126">
        <v>0</v>
      </c>
      <c r="AT126">
        <v>74307559.542647555</v>
      </c>
      <c r="AU126">
        <v>83376.82730124591</v>
      </c>
      <c r="AV126">
        <v>109534.01909184377</v>
      </c>
      <c r="AW126">
        <v>437636.96349986701</v>
      </c>
      <c r="AX126">
        <v>15357.361479931658</v>
      </c>
      <c r="AY126">
        <v>0</v>
      </c>
      <c r="AZ126">
        <v>-645905.17137288931</v>
      </c>
      <c r="BA126">
        <v>7415.404995492052</v>
      </c>
      <c r="BC126">
        <f t="shared" si="64"/>
        <v>0</v>
      </c>
      <c r="BD126">
        <f t="shared" ca="1" si="65"/>
        <v>74322633.155296698</v>
      </c>
      <c r="BE126">
        <f t="shared" ca="1" si="66"/>
        <v>83449.572436044255</v>
      </c>
      <c r="BF126">
        <f t="shared" ca="1" si="67"/>
        <v>109562.03004120722</v>
      </c>
      <c r="BG126">
        <f t="shared" ca="1" si="68"/>
        <v>437670.33537928207</v>
      </c>
      <c r="BH126">
        <f t="shared" ca="1" si="69"/>
        <v>15360.473817543456</v>
      </c>
      <c r="BI126">
        <f t="shared" ca="1" si="70"/>
        <v>0</v>
      </c>
      <c r="BJ126">
        <f t="shared" ca="1" si="71"/>
        <v>-646042.41167407797</v>
      </c>
      <c r="BK126">
        <f t="shared" ca="1" si="72"/>
        <v>7419.997942218135</v>
      </c>
    </row>
    <row r="127" spans="2:63" x14ac:dyDescent="0.35">
      <c r="B127">
        <f t="shared" si="73"/>
        <v>117</v>
      </c>
      <c r="C127">
        <f t="shared" si="51"/>
        <v>10</v>
      </c>
      <c r="D127">
        <f t="shared" si="81"/>
        <v>9</v>
      </c>
      <c r="E127">
        <f t="shared" ca="1" si="41"/>
        <v>86</v>
      </c>
      <c r="F127" cm="1">
        <f t="array" aca="1" ref="F127" ca="1">_xlfn.XLOOKUP(E127,Mortality!$I$9:$I$130,IF($E$4="Female",Mortality!$J$9:$J$130,Mortality!$K$9:$K$130),,-1)</f>
        <v>7.1014199999999944E-2</v>
      </c>
      <c r="G127" cm="1">
        <f t="array" aca="1" ref="G127" ca="1">_xlfn.XLOOKUP(E127,Mortality!$N$9:$N$130,IF($E$4="Female",Mortality!$O$9:$O$130,Mortality!$P$9:$P$130),,-1)</f>
        <v>0.01</v>
      </c>
      <c r="H127">
        <f t="shared" ca="1" si="52"/>
        <v>4.8348210732255259E-3</v>
      </c>
      <c r="I127" cm="1">
        <f t="array" ref="I127">INDEX('Product features '!$C$12:$C$22,MIN(11,C127))</f>
        <v>0.01</v>
      </c>
      <c r="J127" s="3">
        <f ca="1">IF(C127=1,0,IF($C$4="Q",MAX('Product features '!$C$8,_xlfn.XLOOKUP(E127,'Non-systematic PWDs'!$D$17:$D$64,'Non-systematic PWDs'!$F$17:$F$64,0,-1)),'Product features '!$C$8))</f>
        <v>6.5789473684210523E-2</v>
      </c>
      <c r="K127">
        <f t="shared" ca="1" si="42"/>
        <v>0</v>
      </c>
      <c r="L127">
        <f ca="1">(1-K127)*(1-(1-J127*_xlfn.XLOOKUP(C127,'Non-systematic PWDs'!$D$9:$D$12,'Non-systematic PWDs'!$E$9:$E$12,,-1))^(1/12))</f>
        <v>2.219886323331588E-3</v>
      </c>
      <c r="M127" cm="1">
        <f t="array" ref="M127">IF(C127=11,_xlfn.SWITCH(D127,1,0.4,2,0.3,3,0.2,0.1/9),1/12)</f>
        <v>8.3333333333333329E-2</v>
      </c>
      <c r="O127">
        <f t="shared" ca="1" si="74"/>
        <v>14939.220536625189</v>
      </c>
      <c r="P127">
        <f t="shared" ca="1" si="75"/>
        <v>25179.700984600629</v>
      </c>
      <c r="Q127">
        <f ca="1">_xlfn.XLOOKUP(C127,'Surrender predictive model'!$E$8:$E$29,'Surrender predictive model'!$P$8:$P$29,,-1)+'Surrender predictive model'!$B$15+'Surrender predictive model'!$B$14+'Surrender predictive model'!$B$38*K127</f>
        <v>-3.008244094819803</v>
      </c>
      <c r="R127">
        <f ca="1">+'Surrender predictive model'!$B$15*(MAX(1,MIN(2,P126/O126))-1)+'Surrender predictive model'!$B$14*(MAX(0.5,MIN(1,P126/O126))-1)+'Surrender predictive model'!$B$38*K127*(MAX(0.5,MIN(1,P126/O126))-1)</f>
        <v>-0.7932139568935711</v>
      </c>
      <c r="S127" s="43">
        <f t="shared" ca="1" si="53"/>
        <v>1.8808501386609056E-3</v>
      </c>
      <c r="T127">
        <f t="shared" ca="1" si="43"/>
        <v>0</v>
      </c>
      <c r="U127">
        <f t="shared" ca="1" si="76"/>
        <v>0</v>
      </c>
      <c r="V127">
        <f t="shared" ca="1" si="44"/>
        <v>0</v>
      </c>
      <c r="W127" s="41">
        <f t="shared" ca="1" si="45"/>
        <v>4.5454545454545192E-2</v>
      </c>
      <c r="X127">
        <f t="shared" ca="1" si="54"/>
        <v>0.99108842387864293</v>
      </c>
      <c r="Y127">
        <f t="shared" ca="1" si="55"/>
        <v>0.99108842387864293</v>
      </c>
      <c r="Z127">
        <f t="shared" ca="1" si="46"/>
        <v>0.99329342236199958</v>
      </c>
      <c r="AA127">
        <f t="shared" ca="1" si="77"/>
        <v>2.5525871901202948E-2</v>
      </c>
      <c r="AB127">
        <f t="shared" ca="1" si="56"/>
        <v>14939.220536625189</v>
      </c>
      <c r="AC127">
        <f t="shared" ca="1" si="57"/>
        <v>72.034610201655084</v>
      </c>
      <c r="AD127">
        <f t="shared" ca="1" si="58"/>
        <v>27.761229881208042</v>
      </c>
      <c r="AE127">
        <f t="shared" ca="1" si="59"/>
        <v>33.074366883756049</v>
      </c>
      <c r="AF127">
        <f t="shared" ca="1" si="60"/>
        <v>0</v>
      </c>
      <c r="AG127">
        <f t="shared" ca="1" si="61"/>
        <v>0.26179403925697586</v>
      </c>
      <c r="AH127">
        <f t="shared" ca="1" si="47"/>
        <v>0</v>
      </c>
      <c r="AI127">
        <f t="shared" ca="1" si="78"/>
        <v>14806.088535619345</v>
      </c>
      <c r="AJ127">
        <f t="shared" ca="1" si="62"/>
        <v>3.0846017782540303</v>
      </c>
      <c r="AK127">
        <f t="shared" ca="1" si="48"/>
        <v>0</v>
      </c>
      <c r="AL127">
        <f t="shared" ca="1" si="49"/>
        <v>0</v>
      </c>
      <c r="AM127">
        <f t="shared" si="50"/>
        <v>0</v>
      </c>
      <c r="AN127" s="45">
        <f t="shared" ca="1" si="63"/>
        <v>-135.95480874487322</v>
      </c>
      <c r="AO127">
        <f t="shared" ca="1" si="79"/>
        <v>0</v>
      </c>
      <c r="AP127">
        <f t="shared" ca="1" si="80"/>
        <v>4.6031829961825919</v>
      </c>
      <c r="AR127">
        <v>117</v>
      </c>
      <c r="AS127">
        <v>0</v>
      </c>
      <c r="AT127">
        <v>73715335.103671893</v>
      </c>
      <c r="AU127">
        <v>82469.008969568691</v>
      </c>
      <c r="AV127">
        <v>108892.65867559746</v>
      </c>
      <c r="AW127">
        <v>436613.71145575814</v>
      </c>
      <c r="AX127">
        <v>15234.465742885834</v>
      </c>
      <c r="AY127">
        <v>0</v>
      </c>
      <c r="AZ127">
        <v>-643209.84484381089</v>
      </c>
      <c r="BA127">
        <v>7444.0398296434605</v>
      </c>
      <c r="BC127">
        <f t="shared" si="64"/>
        <v>0</v>
      </c>
      <c r="BD127">
        <f t="shared" ca="1" si="65"/>
        <v>73730274.324208513</v>
      </c>
      <c r="BE127">
        <f t="shared" ca="1" si="66"/>
        <v>82541.043579770339</v>
      </c>
      <c r="BF127">
        <f t="shared" ca="1" si="67"/>
        <v>108920.41990547866</v>
      </c>
      <c r="BG127">
        <f t="shared" ca="1" si="68"/>
        <v>436646.78582264192</v>
      </c>
      <c r="BH127">
        <f t="shared" ca="1" si="69"/>
        <v>15237.550344664087</v>
      </c>
      <c r="BI127">
        <f t="shared" ca="1" si="70"/>
        <v>0</v>
      </c>
      <c r="BJ127">
        <f t="shared" ca="1" si="71"/>
        <v>-643345.79965255572</v>
      </c>
      <c r="BK127">
        <f t="shared" ca="1" si="72"/>
        <v>7448.6430126396435</v>
      </c>
    </row>
    <row r="128" spans="2:63" x14ac:dyDescent="0.35">
      <c r="B128">
        <f t="shared" si="73"/>
        <v>118</v>
      </c>
      <c r="C128">
        <f t="shared" si="51"/>
        <v>10</v>
      </c>
      <c r="D128">
        <f t="shared" si="81"/>
        <v>10</v>
      </c>
      <c r="E128">
        <f t="shared" ca="1" si="41"/>
        <v>86</v>
      </c>
      <c r="F128" cm="1">
        <f t="array" aca="1" ref="F128" ca="1">_xlfn.XLOOKUP(E128,Mortality!$I$9:$I$130,IF($E$4="Female",Mortality!$J$9:$J$130,Mortality!$K$9:$K$130),,-1)</f>
        <v>7.1014199999999944E-2</v>
      </c>
      <c r="G128" cm="1">
        <f t="array" aca="1" ref="G128" ca="1">_xlfn.XLOOKUP(E128,Mortality!$N$9:$N$130,IF($E$4="Female",Mortality!$O$9:$O$130,Mortality!$P$9:$P$130),,-1)</f>
        <v>0.01</v>
      </c>
      <c r="H128">
        <f t="shared" ca="1" si="52"/>
        <v>4.8306636404182868E-3</v>
      </c>
      <c r="I128" cm="1">
        <f t="array" ref="I128">INDEX('Product features '!$C$12:$C$22,MIN(11,C128))</f>
        <v>0.01</v>
      </c>
      <c r="J128" s="3">
        <f ca="1">IF(C128=1,0,IF($C$4="Q",MAX('Product features '!$C$8,_xlfn.XLOOKUP(E128,'Non-systematic PWDs'!$D$17:$D$64,'Non-systematic PWDs'!$F$17:$F$64,0,-1)),'Product features '!$C$8))</f>
        <v>6.5789473684210523E-2</v>
      </c>
      <c r="K128">
        <f t="shared" ca="1" si="42"/>
        <v>0</v>
      </c>
      <c r="L128">
        <f ca="1">(1-K128)*(1-(1-J128*_xlfn.XLOOKUP(C128,'Non-systematic PWDs'!$D$9:$D$12,'Non-systematic PWDs'!$E$9:$E$12,,-1))^(1/12))</f>
        <v>2.219886323331588E-3</v>
      </c>
      <c r="M128" cm="1">
        <f t="array" ref="M128">IF(C128=11,_xlfn.SWITCH(D128,1,0.4,2,0.3,3,0.2,0.1/9),1/12)</f>
        <v>8.3333333333333329E-2</v>
      </c>
      <c r="O128">
        <f t="shared" ca="1" si="74"/>
        <v>14806.088535619314</v>
      </c>
      <c r="P128">
        <f t="shared" ca="1" si="75"/>
        <v>24955.31016256335</v>
      </c>
      <c r="Q128">
        <f ca="1">_xlfn.XLOOKUP(C128,'Surrender predictive model'!$E$8:$E$29,'Surrender predictive model'!$P$8:$P$29,,-1)+'Surrender predictive model'!$B$15+'Surrender predictive model'!$B$14+'Surrender predictive model'!$B$38*K128</f>
        <v>-3.008244094819803</v>
      </c>
      <c r="R128">
        <f ca="1">+'Surrender predictive model'!$B$15*(MAX(1,MIN(2,P127/O127))-1)+'Surrender predictive model'!$B$14*(MAX(0.5,MIN(1,P127/O127))-1)+'Surrender predictive model'!$B$38*K128*(MAX(0.5,MIN(1,P127/O127))-1)</f>
        <v>-0.79321395689357144</v>
      </c>
      <c r="S128" s="43">
        <f t="shared" ca="1" si="53"/>
        <v>1.8808501386609056E-3</v>
      </c>
      <c r="T128">
        <f t="shared" ca="1" si="43"/>
        <v>0</v>
      </c>
      <c r="U128">
        <f t="shared" ca="1" si="76"/>
        <v>0</v>
      </c>
      <c r="V128">
        <f t="shared" ca="1" si="44"/>
        <v>0</v>
      </c>
      <c r="W128" s="41">
        <f t="shared" ca="1" si="45"/>
        <v>4.5454545454545192E-2</v>
      </c>
      <c r="X128">
        <f t="shared" ca="1" si="54"/>
        <v>0.99109256428027226</v>
      </c>
      <c r="Y128">
        <f t="shared" ca="1" si="55"/>
        <v>0.99109256428027226</v>
      </c>
      <c r="Z128">
        <f t="shared" ca="1" si="46"/>
        <v>0.99329757197529867</v>
      </c>
      <c r="AA128">
        <f t="shared" ca="1" si="77"/>
        <v>2.5354680659519877E-2</v>
      </c>
      <c r="AB128">
        <f t="shared" ca="1" si="56"/>
        <v>14806.088535619314</v>
      </c>
      <c r="AC128">
        <f t="shared" ca="1" si="57"/>
        <v>71.331325208977432</v>
      </c>
      <c r="AD128">
        <f t="shared" ca="1" si="58"/>
        <v>27.513851709977207</v>
      </c>
      <c r="AE128">
        <f t="shared" ca="1" si="59"/>
        <v>32.779643759840724</v>
      </c>
      <c r="AF128">
        <f t="shared" ca="1" si="60"/>
        <v>0</v>
      </c>
      <c r="AG128">
        <f t="shared" ca="1" si="61"/>
        <v>0.25946121283150247</v>
      </c>
      <c r="AH128">
        <f t="shared" ca="1" si="47"/>
        <v>0</v>
      </c>
      <c r="AI128">
        <f t="shared" ca="1" si="78"/>
        <v>14674.204253727718</v>
      </c>
      <c r="AJ128">
        <f t="shared" ca="1" si="62"/>
        <v>3.0571258861932749</v>
      </c>
      <c r="AK128">
        <f t="shared" ca="1" si="48"/>
        <v>0</v>
      </c>
      <c r="AL128">
        <f t="shared" ca="1" si="49"/>
        <v>0</v>
      </c>
      <c r="AM128">
        <f t="shared" si="50"/>
        <v>0</v>
      </c>
      <c r="AN128" s="45">
        <f t="shared" ca="1" si="63"/>
        <v>-134.68194656498861</v>
      </c>
      <c r="AO128">
        <f t="shared" ca="1" si="79"/>
        <v>0</v>
      </c>
      <c r="AP128">
        <f t="shared" ca="1" si="80"/>
        <v>4.6134622679994646</v>
      </c>
      <c r="AR128">
        <v>118</v>
      </c>
      <c r="AS128">
        <v>0</v>
      </c>
      <c r="AT128">
        <v>73125435.565852031</v>
      </c>
      <c r="AU128">
        <v>81567.472928451665</v>
      </c>
      <c r="AV128">
        <v>108264.59082373131</v>
      </c>
      <c r="AW128">
        <v>435595.64897375152</v>
      </c>
      <c r="AX128">
        <v>15112.049245059279</v>
      </c>
      <c r="AY128">
        <v>0</v>
      </c>
      <c r="AZ128">
        <v>-640539.7619709943</v>
      </c>
      <c r="BA128">
        <v>7472.9645145612458</v>
      </c>
      <c r="BC128">
        <f t="shared" si="64"/>
        <v>0</v>
      </c>
      <c r="BD128">
        <f t="shared" ca="1" si="65"/>
        <v>73140241.654387653</v>
      </c>
      <c r="BE128">
        <f t="shared" ca="1" si="66"/>
        <v>81638.804253660637</v>
      </c>
      <c r="BF128">
        <f t="shared" ca="1" si="67"/>
        <v>108292.1046754413</v>
      </c>
      <c r="BG128">
        <f t="shared" ca="1" si="68"/>
        <v>435628.42861751135</v>
      </c>
      <c r="BH128">
        <f t="shared" ca="1" si="69"/>
        <v>15115.106370945472</v>
      </c>
      <c r="BI128">
        <f t="shared" ca="1" si="70"/>
        <v>0</v>
      </c>
      <c r="BJ128">
        <f t="shared" ca="1" si="71"/>
        <v>-640674.44391755923</v>
      </c>
      <c r="BK128">
        <f t="shared" ca="1" si="72"/>
        <v>7477.577976829245</v>
      </c>
    </row>
    <row r="129" spans="2:63" x14ac:dyDescent="0.35">
      <c r="B129">
        <f t="shared" si="73"/>
        <v>119</v>
      </c>
      <c r="C129">
        <f t="shared" si="51"/>
        <v>10</v>
      </c>
      <c r="D129">
        <f t="shared" si="81"/>
        <v>11</v>
      </c>
      <c r="E129">
        <f t="shared" ca="1" si="41"/>
        <v>86</v>
      </c>
      <c r="F129" cm="1">
        <f t="array" aca="1" ref="F129" ca="1">_xlfn.XLOOKUP(E129,Mortality!$I$9:$I$130,IF($E$4="Female",Mortality!$J$9:$J$130,Mortality!$K$9:$K$130),,-1)</f>
        <v>7.1014199999999944E-2</v>
      </c>
      <c r="G129" cm="1">
        <f t="array" aca="1" ref="G129" ca="1">_xlfn.XLOOKUP(E129,Mortality!$N$9:$N$130,IF($E$4="Female",Mortality!$O$9:$O$130,Mortality!$P$9:$P$130),,-1)</f>
        <v>0.01</v>
      </c>
      <c r="H129">
        <f t="shared" ca="1" si="52"/>
        <v>4.8265098789206373E-3</v>
      </c>
      <c r="I129" cm="1">
        <f t="array" ref="I129">INDEX('Product features '!$C$12:$C$22,MIN(11,C129))</f>
        <v>0.01</v>
      </c>
      <c r="J129" s="3">
        <f ca="1">IF(C129=1,0,IF($C$4="Q",MAX('Product features '!$C$8,_xlfn.XLOOKUP(E129,'Non-systematic PWDs'!$D$17:$D$64,'Non-systematic PWDs'!$F$17:$F$64,0,-1)),'Product features '!$C$8))</f>
        <v>6.5789473684210523E-2</v>
      </c>
      <c r="K129">
        <f t="shared" ca="1" si="42"/>
        <v>0</v>
      </c>
      <c r="L129">
        <f ca="1">(1-K129)*(1-(1-J129*_xlfn.XLOOKUP(C129,'Non-systematic PWDs'!$D$9:$D$12,'Non-systematic PWDs'!$E$9:$E$12,,-1))^(1/12))</f>
        <v>2.219886323331588E-3</v>
      </c>
      <c r="M129" cm="1">
        <f t="array" ref="M129">IF(C129=11,_xlfn.SWITCH(D129,1,0.4,2,0.3,3,0.2,0.1/9),1/12)</f>
        <v>8.3333333333333329E-2</v>
      </c>
      <c r="O129">
        <f t="shared" ca="1" si="74"/>
        <v>14674.204253727688</v>
      </c>
      <c r="P129">
        <f t="shared" ca="1" si="75"/>
        <v>24733.02234142445</v>
      </c>
      <c r="Q129">
        <f ca="1">_xlfn.XLOOKUP(C129,'Surrender predictive model'!$E$8:$E$29,'Surrender predictive model'!$P$8:$P$29,,-1)+'Surrender predictive model'!$B$15+'Surrender predictive model'!$B$14+'Surrender predictive model'!$B$38*K129</f>
        <v>-3.008244094819803</v>
      </c>
      <c r="R129">
        <f ca="1">+'Surrender predictive model'!$B$15*(MAX(1,MIN(2,P128/O128))-1)+'Surrender predictive model'!$B$14*(MAX(0.5,MIN(1,P128/O128))-1)+'Surrender predictive model'!$B$38*K129*(MAX(0.5,MIN(1,P128/O128))-1)</f>
        <v>-0.7932139568935711</v>
      </c>
      <c r="S129" s="43">
        <f t="shared" ca="1" si="53"/>
        <v>1.8808501386609056E-3</v>
      </c>
      <c r="T129">
        <f t="shared" ca="1" si="43"/>
        <v>0</v>
      </c>
      <c r="U129">
        <f t="shared" ca="1" si="76"/>
        <v>0</v>
      </c>
      <c r="V129">
        <f t="shared" ca="1" si="44"/>
        <v>0</v>
      </c>
      <c r="W129" s="41">
        <f t="shared" ca="1" si="45"/>
        <v>4.5454545454545192E-2</v>
      </c>
      <c r="X129">
        <f t="shared" ca="1" si="54"/>
        <v>0.99109670102563185</v>
      </c>
      <c r="Y129">
        <f t="shared" ca="1" si="55"/>
        <v>0.99109670102563185</v>
      </c>
      <c r="Z129">
        <f t="shared" ca="1" si="46"/>
        <v>0.99330171792419353</v>
      </c>
      <c r="AA129">
        <f t="shared" ca="1" si="77"/>
        <v>2.5184742737310157E-2</v>
      </c>
      <c r="AB129">
        <f t="shared" ca="1" si="56"/>
        <v>14674.204253727688</v>
      </c>
      <c r="AC129">
        <f t="shared" ca="1" si="57"/>
        <v>70.635202994914366</v>
      </c>
      <c r="AD129">
        <f t="shared" ca="1" si="58"/>
        <v>27.268791825793624</v>
      </c>
      <c r="AE129">
        <f t="shared" ca="1" si="59"/>
        <v>32.487682612850428</v>
      </c>
      <c r="AF129">
        <f t="shared" ca="1" si="60"/>
        <v>0</v>
      </c>
      <c r="AG129">
        <f t="shared" ca="1" si="61"/>
        <v>0.25715024832399352</v>
      </c>
      <c r="AH129">
        <f t="shared" ca="1" si="47"/>
        <v>0</v>
      </c>
      <c r="AI129">
        <f t="shared" ca="1" si="78"/>
        <v>14543.555426045836</v>
      </c>
      <c r="AJ129">
        <f t="shared" ca="1" si="62"/>
        <v>3.029907380426216</v>
      </c>
      <c r="AK129">
        <f t="shared" ca="1" si="48"/>
        <v>0</v>
      </c>
      <c r="AL129">
        <f t="shared" ca="1" si="49"/>
        <v>0</v>
      </c>
      <c r="AM129">
        <f t="shared" si="50"/>
        <v>0</v>
      </c>
      <c r="AN129" s="45">
        <f t="shared" ca="1" si="63"/>
        <v>-133.42158481398462</v>
      </c>
      <c r="AO129">
        <f t="shared" ca="1" si="79"/>
        <v>0</v>
      </c>
      <c r="AP129">
        <f t="shared" ca="1" si="80"/>
        <v>4.6237847104230854</v>
      </c>
      <c r="AR129">
        <v>119</v>
      </c>
      <c r="AS129">
        <v>0</v>
      </c>
      <c r="AT129">
        <v>72537836.376284555</v>
      </c>
      <c r="AU129">
        <v>80672.157813724494</v>
      </c>
      <c r="AV129">
        <v>107664.82591547373</v>
      </c>
      <c r="AW129">
        <v>434582.64735095785</v>
      </c>
      <c r="AX129">
        <v>14990.10375196004</v>
      </c>
      <c r="AY129">
        <v>0</v>
      </c>
      <c r="AZ129">
        <v>-637909.73483211605</v>
      </c>
      <c r="BA129">
        <v>7502.6938855029566</v>
      </c>
      <c r="BC129">
        <f t="shared" si="64"/>
        <v>0</v>
      </c>
      <c r="BD129">
        <f t="shared" ca="1" si="65"/>
        <v>72552510.580538288</v>
      </c>
      <c r="BE129">
        <f t="shared" ca="1" si="66"/>
        <v>80742.793016719414</v>
      </c>
      <c r="BF129">
        <f t="shared" ca="1" si="67"/>
        <v>107692.09470729952</v>
      </c>
      <c r="BG129">
        <f t="shared" ca="1" si="68"/>
        <v>434615.1350335707</v>
      </c>
      <c r="BH129">
        <f t="shared" ca="1" si="69"/>
        <v>14993.133659340465</v>
      </c>
      <c r="BI129">
        <f t="shared" ca="1" si="70"/>
        <v>0</v>
      </c>
      <c r="BJ129">
        <f t="shared" ca="1" si="71"/>
        <v>-638043.15641693003</v>
      </c>
      <c r="BK129">
        <f t="shared" ca="1" si="72"/>
        <v>7507.3176702133796</v>
      </c>
    </row>
    <row r="130" spans="2:63" x14ac:dyDescent="0.35">
      <c r="B130">
        <f t="shared" si="73"/>
        <v>120</v>
      </c>
      <c r="C130">
        <f t="shared" si="51"/>
        <v>10</v>
      </c>
      <c r="D130">
        <f t="shared" si="81"/>
        <v>12</v>
      </c>
      <c r="E130">
        <f t="shared" ca="1" si="41"/>
        <v>86</v>
      </c>
      <c r="F130" cm="1">
        <f t="array" aca="1" ref="F130" ca="1">_xlfn.XLOOKUP(E130,Mortality!$I$9:$I$130,IF($E$4="Female",Mortality!$J$9:$J$130,Mortality!$K$9:$K$130),,-1)</f>
        <v>7.1014199999999944E-2</v>
      </c>
      <c r="G130" cm="1">
        <f t="array" aca="1" ref="G130" ca="1">_xlfn.XLOOKUP(E130,Mortality!$N$9:$N$130,IF($E$4="Female",Mortality!$O$9:$O$130,Mortality!$P$9:$P$130),,-1)</f>
        <v>0.01</v>
      </c>
      <c r="H130">
        <f t="shared" ca="1" si="52"/>
        <v>4.8223597853214173E-3</v>
      </c>
      <c r="I130" cm="1">
        <f t="array" ref="I130">INDEX('Product features '!$C$12:$C$22,MIN(11,C130))</f>
        <v>0.01</v>
      </c>
      <c r="J130" s="3">
        <f ca="1">IF(C130=1,0,IF($C$4="Q",MAX('Product features '!$C$8,_xlfn.XLOOKUP(E130,'Non-systematic PWDs'!$D$17:$D$64,'Non-systematic PWDs'!$F$17:$F$64,0,-1)),'Product features '!$C$8))</f>
        <v>6.5789473684210523E-2</v>
      </c>
      <c r="K130">
        <f t="shared" ca="1" si="42"/>
        <v>0</v>
      </c>
      <c r="L130">
        <f ca="1">(1-K130)*(1-(1-J130*_xlfn.XLOOKUP(C130,'Non-systematic PWDs'!$D$9:$D$12,'Non-systematic PWDs'!$E$9:$E$12,,-1))^(1/12))</f>
        <v>2.219886323331588E-3</v>
      </c>
      <c r="M130" cm="1">
        <f t="array" ref="M130">IF(C130=11,_xlfn.SWITCH(D130,1,0.4,2,0.3,3,0.2,0.1/9),1/12)</f>
        <v>8.3333333333333329E-2</v>
      </c>
      <c r="O130">
        <f t="shared" ca="1" si="74"/>
        <v>14543.555426045807</v>
      </c>
      <c r="P130">
        <f t="shared" ca="1" si="75"/>
        <v>24512.816848979022</v>
      </c>
      <c r="Q130">
        <f ca="1">_xlfn.XLOOKUP(C130,'Surrender predictive model'!$E$8:$E$29,'Surrender predictive model'!$P$8:$P$29,,-1)+'Surrender predictive model'!$B$15+'Surrender predictive model'!$B$14+'Surrender predictive model'!$B$38*K130</f>
        <v>-3.008244094819803</v>
      </c>
      <c r="R130">
        <f ca="1">+'Surrender predictive model'!$B$15*(MAX(1,MIN(2,P129/O129))-1)+'Surrender predictive model'!$B$14*(MAX(0.5,MIN(1,P129/O129))-1)+'Surrender predictive model'!$B$38*K130*(MAX(0.5,MIN(1,P129/O129))-1)</f>
        <v>-0.7932139568935711</v>
      </c>
      <c r="S130" s="43">
        <f t="shared" ca="1" si="53"/>
        <v>1.8808501386609056E-3</v>
      </c>
      <c r="T130">
        <f t="shared" ca="1" si="43"/>
        <v>5.0000000000000001E-3</v>
      </c>
      <c r="U130">
        <f t="shared" ca="1" si="76"/>
        <v>0</v>
      </c>
      <c r="V130">
        <f t="shared" ca="1" si="44"/>
        <v>0</v>
      </c>
      <c r="W130" s="41">
        <f t="shared" ca="1" si="45"/>
        <v>4.5454545454545192E-2</v>
      </c>
      <c r="X130">
        <f t="shared" ca="1" si="54"/>
        <v>0.98274844967225661</v>
      </c>
      <c r="Y130">
        <f t="shared" ca="1" si="55"/>
        <v>0.99110083411811867</v>
      </c>
      <c r="Z130">
        <f t="shared" ca="1" si="46"/>
        <v>0.99330586021208855</v>
      </c>
      <c r="AA130">
        <f t="shared" ca="1" si="77"/>
        <v>2.5016048226449036E-2</v>
      </c>
      <c r="AB130">
        <f t="shared" ca="1" si="56"/>
        <v>14543.555426045807</v>
      </c>
      <c r="AC130">
        <f t="shared" ca="1" si="57"/>
        <v>69.734373093498732</v>
      </c>
      <c r="AD130">
        <f t="shared" ca="1" si="58"/>
        <v>26.944193599200275</v>
      </c>
      <c r="AE130">
        <f t="shared" ca="1" si="59"/>
        <v>32.100960523011317</v>
      </c>
      <c r="AF130">
        <f t="shared" ca="1" si="60"/>
        <v>121.86526193996018</v>
      </c>
      <c r="AG130">
        <f t="shared" ca="1" si="61"/>
        <v>0.25408922108423693</v>
      </c>
      <c r="AH130">
        <f t="shared" ca="1" si="47"/>
        <v>0</v>
      </c>
      <c r="AI130">
        <f t="shared" ca="1" si="78"/>
        <v>14292.656547669081</v>
      </c>
      <c r="AJ130">
        <f t="shared" ca="1" si="62"/>
        <v>2.9776367807643922</v>
      </c>
      <c r="AK130">
        <f t="shared" ca="1" si="48"/>
        <v>0</v>
      </c>
      <c r="AL130">
        <f t="shared" ca="1" si="49"/>
        <v>0</v>
      </c>
      <c r="AM130">
        <f t="shared" si="50"/>
        <v>0</v>
      </c>
      <c r="AN130" s="45">
        <f t="shared" ca="1" si="63"/>
        <v>-131.7571639964747</v>
      </c>
      <c r="AO130">
        <f t="shared" ca="1" si="79"/>
        <v>0</v>
      </c>
      <c r="AP130">
        <f t="shared" ca="1" si="80"/>
        <v>8.9835700919273318</v>
      </c>
      <c r="AR130">
        <v>120</v>
      </c>
      <c r="AS130">
        <v>0</v>
      </c>
      <c r="AT130">
        <v>71952498.009408116</v>
      </c>
      <c r="AU130">
        <v>79608.41194701624</v>
      </c>
      <c r="AV130">
        <v>106866.14633210437</v>
      </c>
      <c r="AW130">
        <v>433396.91209996492</v>
      </c>
      <c r="AX130">
        <v>14590.35894500145</v>
      </c>
      <c r="AY130">
        <v>0</v>
      </c>
      <c r="AZ130">
        <v>-634461.82932408596</v>
      </c>
      <c r="BA130">
        <v>43931.461280894124</v>
      </c>
      <c r="BC130">
        <f t="shared" si="64"/>
        <v>0</v>
      </c>
      <c r="BD130">
        <f t="shared" ca="1" si="65"/>
        <v>71967041.564834163</v>
      </c>
      <c r="BE130">
        <f t="shared" ca="1" si="66"/>
        <v>79678.146320109736</v>
      </c>
      <c r="BF130">
        <f t="shared" ca="1" si="67"/>
        <v>106893.09052570358</v>
      </c>
      <c r="BG130">
        <f t="shared" ca="1" si="68"/>
        <v>433429.01306048792</v>
      </c>
      <c r="BH130">
        <f t="shared" ca="1" si="69"/>
        <v>14593.336581782214</v>
      </c>
      <c r="BI130">
        <f t="shared" ca="1" si="70"/>
        <v>0</v>
      </c>
      <c r="BJ130">
        <f t="shared" ca="1" si="71"/>
        <v>-634593.58648808242</v>
      </c>
      <c r="BK130">
        <f t="shared" ca="1" si="72"/>
        <v>43940.444850986052</v>
      </c>
    </row>
    <row r="131" spans="2:63" x14ac:dyDescent="0.35">
      <c r="B131">
        <f t="shared" si="73"/>
        <v>121</v>
      </c>
      <c r="C131">
        <f t="shared" si="51"/>
        <v>11</v>
      </c>
      <c r="D131">
        <f t="shared" si="81"/>
        <v>1</v>
      </c>
      <c r="E131">
        <f t="shared" ca="1" si="41"/>
        <v>87</v>
      </c>
      <c r="F131" cm="1">
        <f t="array" aca="1" ref="F131" ca="1">_xlfn.XLOOKUP(E131,Mortality!$I$9:$I$130,IF($E$4="Female",Mortality!$J$9:$J$130,Mortality!$K$9:$K$130),,-1)</f>
        <v>8.1430079999999933E-2</v>
      </c>
      <c r="G131" cm="1">
        <f t="array" aca="1" ref="G131" ca="1">_xlfn.XLOOKUP(E131,Mortality!$N$9:$N$130,IF($E$4="Female",Mortality!$O$9:$O$130,Mortality!$P$9:$P$130),,-1)</f>
        <v>8.9999999999999993E-3</v>
      </c>
      <c r="H131">
        <f t="shared" ca="1" si="52"/>
        <v>5.6819469159661296E-3</v>
      </c>
      <c r="I131" cm="1">
        <f t="array" ref="I131">INDEX('Product features '!$C$12:$C$22,MIN(11,C131))</f>
        <v>0</v>
      </c>
      <c r="J131" s="3">
        <f ca="1">IF(C131=1,0,IF($C$4="Q",MAX('Product features '!$C$8,_xlfn.XLOOKUP(E131,'Non-systematic PWDs'!$D$17:$D$64,'Non-systematic PWDs'!$F$17:$F$64,0,-1)),'Product features '!$C$8))</f>
        <v>6.9444444444444448E-2</v>
      </c>
      <c r="K131">
        <f t="shared" ca="1" si="42"/>
        <v>0</v>
      </c>
      <c r="L131">
        <f ca="1">(1-K131)*(1-(1-J131*_xlfn.XLOOKUP(C131,'Non-systematic PWDs'!$D$9:$D$12,'Non-systematic PWDs'!$E$9:$E$12,,-1))^(1/12))</f>
        <v>2.3448196858936177E-3</v>
      </c>
      <c r="M131" cm="1">
        <f t="array" ref="M131">IF(C131=11,_xlfn.SWITCH(D131,1,0.4,2,0.3,3,0.2,0.1/9),1/12)</f>
        <v>0.4</v>
      </c>
      <c r="O131">
        <f t="shared" ca="1" si="74"/>
        <v>14292.65654766905</v>
      </c>
      <c r="P131">
        <f t="shared" ca="1" si="75"/>
        <v>25398.976554044493</v>
      </c>
      <c r="Q131">
        <f ca="1">_xlfn.XLOOKUP(C131,'Surrender predictive model'!$E$8:$E$29,'Surrender predictive model'!$P$8:$P$29,,-1)+'Surrender predictive model'!$B$15+'Surrender predictive model'!$B$14+'Surrender predictive model'!$B$38*K131</f>
        <v>-1.3823431796840406</v>
      </c>
      <c r="R131">
        <f ca="1">+'Surrender predictive model'!$B$15*(MAX(1,MIN(2,P130/O130))-1)+'Surrender predictive model'!$B$14*(MAX(0.5,MIN(1,P130/O130))-1)+'Surrender predictive model'!$B$38*K131*(MAX(0.5,MIN(1,P130/O130))-1)</f>
        <v>-0.7932139568935711</v>
      </c>
      <c r="S131" s="43">
        <f t="shared" ca="1" si="53"/>
        <v>4.7066264749979103E-2</v>
      </c>
      <c r="T131">
        <f t="shared" ca="1" si="43"/>
        <v>0</v>
      </c>
      <c r="U131">
        <f t="shared" ca="1" si="76"/>
        <v>3.78E-2</v>
      </c>
      <c r="V131">
        <f t="shared" ca="1" si="44"/>
        <v>0</v>
      </c>
      <c r="W131" s="41">
        <f t="shared" ca="1" si="45"/>
        <v>0</v>
      </c>
      <c r="X131">
        <f t="shared" ca="1" si="54"/>
        <v>0.94529745464063253</v>
      </c>
      <c r="Y131">
        <f t="shared" ca="1" si="55"/>
        <v>0.94529745464063253</v>
      </c>
      <c r="Z131">
        <f t="shared" ca="1" si="46"/>
        <v>0.94751921635189695</v>
      </c>
      <c r="AA131">
        <f t="shared" ca="1" si="77"/>
        <v>2.4848587302680053E-2</v>
      </c>
      <c r="AB131">
        <f t="shared" ca="1" si="56"/>
        <v>14832.91896517094</v>
      </c>
      <c r="AC131">
        <f t="shared" ca="1" si="57"/>
        <v>83.682503054226856</v>
      </c>
      <c r="AD131">
        <f t="shared" ca="1" si="58"/>
        <v>693.18191492140556</v>
      </c>
      <c r="AE131">
        <f t="shared" ca="1" si="59"/>
        <v>34.534004528453004</v>
      </c>
      <c r="AF131">
        <f t="shared" ca="1" si="60"/>
        <v>0</v>
      </c>
      <c r="AG131">
        <f t="shared" ca="1" si="61"/>
        <v>0</v>
      </c>
      <c r="AH131">
        <f t="shared" ca="1" si="47"/>
        <v>540.26241750189001</v>
      </c>
      <c r="AI131">
        <f t="shared" ca="1" si="78"/>
        <v>14021.520542666885</v>
      </c>
      <c r="AJ131">
        <f t="shared" ca="1" si="62"/>
        <v>2.9211501130556012</v>
      </c>
      <c r="AK131">
        <f t="shared" ca="1" si="48"/>
        <v>0</v>
      </c>
      <c r="AL131">
        <f t="shared" ca="1" si="49"/>
        <v>0</v>
      </c>
      <c r="AM131">
        <f t="shared" si="50"/>
        <v>0</v>
      </c>
      <c r="AN131" s="45">
        <f t="shared" ca="1" si="63"/>
        <v>-814.31957261714103</v>
      </c>
      <c r="AO131">
        <f t="shared" ca="1" si="79"/>
        <v>67.532802187736266</v>
      </c>
      <c r="AP131">
        <f t="shared" ca="1" si="80"/>
        <v>95.855126195454986</v>
      </c>
      <c r="AR131">
        <v>121</v>
      </c>
      <c r="AS131">
        <v>0</v>
      </c>
      <c r="AT131">
        <v>70033701.970118523</v>
      </c>
      <c r="AU131">
        <v>91303.296387724331</v>
      </c>
      <c r="AV131">
        <v>2520308.1771166017</v>
      </c>
      <c r="AW131">
        <v>434683.8655903145</v>
      </c>
      <c r="AX131">
        <v>14378.686822257161</v>
      </c>
      <c r="AY131">
        <v>0</v>
      </c>
      <c r="AZ131">
        <v>-3060674.0259168893</v>
      </c>
      <c r="BA131">
        <v>326857.29779211554</v>
      </c>
      <c r="BC131">
        <f t="shared" si="64"/>
        <v>0</v>
      </c>
      <c r="BD131">
        <f t="shared" ca="1" si="65"/>
        <v>70047994.626666188</v>
      </c>
      <c r="BE131">
        <f t="shared" ca="1" si="66"/>
        <v>91386.978890778555</v>
      </c>
      <c r="BF131">
        <f t="shared" ca="1" si="67"/>
        <v>2521001.3590315231</v>
      </c>
      <c r="BG131">
        <f t="shared" ca="1" si="68"/>
        <v>434718.39959484292</v>
      </c>
      <c r="BH131">
        <f t="shared" ca="1" si="69"/>
        <v>14381.607972370217</v>
      </c>
      <c r="BI131">
        <f t="shared" ca="1" si="70"/>
        <v>0</v>
      </c>
      <c r="BJ131">
        <f t="shared" ca="1" si="71"/>
        <v>-3061488.3454895066</v>
      </c>
      <c r="BK131">
        <f t="shared" ca="1" si="72"/>
        <v>326953.15291831101</v>
      </c>
    </row>
    <row r="132" spans="2:63" x14ac:dyDescent="0.35">
      <c r="B132">
        <f t="shared" si="73"/>
        <v>122</v>
      </c>
      <c r="C132">
        <f t="shared" si="51"/>
        <v>11</v>
      </c>
      <c r="D132">
        <f t="shared" si="81"/>
        <v>2</v>
      </c>
      <c r="E132">
        <f t="shared" ca="1" si="41"/>
        <v>87</v>
      </c>
      <c r="F132" cm="1">
        <f t="array" aca="1" ref="F132" ca="1">_xlfn.XLOOKUP(E132,Mortality!$I$9:$I$130,IF($E$4="Female",Mortality!$J$9:$J$130,Mortality!$K$9:$K$130),,-1)</f>
        <v>8.1430079999999933E-2</v>
      </c>
      <c r="G132" cm="1">
        <f t="array" aca="1" ref="G132" ca="1">_xlfn.XLOOKUP(E132,Mortality!$N$9:$N$130,IF($E$4="Female",Mortality!$O$9:$O$130,Mortality!$P$9:$P$130),,-1)</f>
        <v>8.9999999999999993E-3</v>
      </c>
      <c r="H132">
        <f t="shared" ca="1" si="52"/>
        <v>5.6775307980313494E-3</v>
      </c>
      <c r="I132" cm="1">
        <f t="array" ref="I132">INDEX('Product features '!$C$12:$C$22,MIN(11,C132))</f>
        <v>0</v>
      </c>
      <c r="J132" s="3">
        <f ca="1">IF(C132=1,0,IF($C$4="Q",MAX('Product features '!$C$8,_xlfn.XLOOKUP(E132,'Non-systematic PWDs'!$D$17:$D$64,'Non-systematic PWDs'!$F$17:$F$64,0,-1)),'Product features '!$C$8))</f>
        <v>6.9444444444444448E-2</v>
      </c>
      <c r="K132">
        <f t="shared" ca="1" si="42"/>
        <v>0</v>
      </c>
      <c r="L132">
        <f ca="1">(1-K132)*(1-(1-J132*_xlfn.XLOOKUP(C132,'Non-systematic PWDs'!$D$9:$D$12,'Non-systematic PWDs'!$E$9:$E$12,,-1))^(1/12))</f>
        <v>2.3448196858936177E-3</v>
      </c>
      <c r="M132" cm="1">
        <f t="array" ref="M132">IF(C132=11,_xlfn.SWITCH(D132,1,0.4,2,0.3,3,0.2,0.1/9),1/12)</f>
        <v>0.3</v>
      </c>
      <c r="O132">
        <f t="shared" ca="1" si="74"/>
        <v>14021.520542666854</v>
      </c>
      <c r="P132">
        <f t="shared" ca="1" si="75"/>
        <v>24009.587887015365</v>
      </c>
      <c r="Q132">
        <f ca="1">_xlfn.XLOOKUP(C132,'Surrender predictive model'!$E$8:$E$29,'Surrender predictive model'!$P$8:$P$29,,-1)+'Surrender predictive model'!$B$15+'Surrender predictive model'!$B$14+'Surrender predictive model'!$B$38*K132</f>
        <v>-1.3823431796840406</v>
      </c>
      <c r="R132">
        <f ca="1">+'Surrender predictive model'!$B$15*(MAX(1,MIN(2,P131/O131))-1)+'Surrender predictive model'!$B$14*(MAX(0.5,MIN(1,P131/O131))-1)+'Surrender predictive model'!$B$38*K132*(MAX(0.5,MIN(1,P131/O131))-1)</f>
        <v>-0.89919768024922875</v>
      </c>
      <c r="S132" s="43">
        <f t="shared" ca="1" si="53"/>
        <v>3.1801258277823874E-2</v>
      </c>
      <c r="T132">
        <f t="shared" ca="1" si="43"/>
        <v>0</v>
      </c>
      <c r="U132">
        <f t="shared" ca="1" si="76"/>
        <v>0</v>
      </c>
      <c r="V132">
        <f t="shared" ca="1" si="44"/>
        <v>0</v>
      </c>
      <c r="W132" s="41">
        <f t="shared" ca="1" si="45"/>
        <v>0</v>
      </c>
      <c r="X132">
        <f t="shared" ca="1" si="54"/>
        <v>0.96044440150062282</v>
      </c>
      <c r="Y132">
        <f t="shared" ca="1" si="55"/>
        <v>0.96044440150062282</v>
      </c>
      <c r="Z132">
        <f t="shared" ca="1" si="46"/>
        <v>0.96270176354743331</v>
      </c>
      <c r="AA132">
        <f t="shared" ca="1" si="77"/>
        <v>2.3544513968487099E-2</v>
      </c>
      <c r="AB132">
        <f t="shared" ca="1" si="56"/>
        <v>14021.520542666854</v>
      </c>
      <c r="AC132">
        <f t="shared" ca="1" si="57"/>
        <v>79.071860715759911</v>
      </c>
      <c r="AD132">
        <f t="shared" ca="1" si="58"/>
        <v>442.9011051779612</v>
      </c>
      <c r="AE132">
        <f t="shared" ca="1" si="59"/>
        <v>32.65667104277825</v>
      </c>
      <c r="AF132">
        <f t="shared" ca="1" si="60"/>
        <v>0</v>
      </c>
      <c r="AG132">
        <f t="shared" ca="1" si="61"/>
        <v>0</v>
      </c>
      <c r="AH132">
        <f t="shared" ca="1" si="47"/>
        <v>0</v>
      </c>
      <c r="AI132">
        <f t="shared" ca="1" si="78"/>
        <v>13466.890905730386</v>
      </c>
      <c r="AJ132">
        <f t="shared" ca="1" si="62"/>
        <v>2.8056022720271638</v>
      </c>
      <c r="AK132">
        <f t="shared" ca="1" si="48"/>
        <v>0</v>
      </c>
      <c r="AL132">
        <f t="shared" ca="1" si="49"/>
        <v>0</v>
      </c>
      <c r="AM132">
        <f t="shared" si="50"/>
        <v>0</v>
      </c>
      <c r="AN132" s="45">
        <f t="shared" ca="1" si="63"/>
        <v>-557.43523920852658</v>
      </c>
      <c r="AO132">
        <f t="shared" ca="1" si="79"/>
        <v>0</v>
      </c>
      <c r="AP132">
        <f t="shared" ca="1" si="80"/>
        <v>8.8377514636083561</v>
      </c>
      <c r="AR132">
        <v>122</v>
      </c>
      <c r="AS132">
        <v>0</v>
      </c>
      <c r="AT132">
        <v>69017696.746834546</v>
      </c>
      <c r="AU132">
        <v>87160.847742738173</v>
      </c>
      <c r="AV132">
        <v>1632822.6580791317</v>
      </c>
      <c r="AW132">
        <v>426797.32446977106</v>
      </c>
      <c r="AX132">
        <v>13935.578818994418</v>
      </c>
      <c r="AY132">
        <v>0</v>
      </c>
      <c r="AZ132">
        <v>-2160716.4091106337</v>
      </c>
      <c r="BA132">
        <v>22626.405609119967</v>
      </c>
      <c r="BC132">
        <f t="shared" si="64"/>
        <v>0</v>
      </c>
      <c r="BD132">
        <f t="shared" ca="1" si="65"/>
        <v>69031718.267377213</v>
      </c>
      <c r="BE132">
        <f t="shared" ca="1" si="66"/>
        <v>87239.919603453935</v>
      </c>
      <c r="BF132">
        <f t="shared" ca="1" si="67"/>
        <v>1633265.5591843098</v>
      </c>
      <c r="BG132">
        <f t="shared" ca="1" si="68"/>
        <v>426829.98114081385</v>
      </c>
      <c r="BH132">
        <f t="shared" ca="1" si="69"/>
        <v>13938.384421266444</v>
      </c>
      <c r="BI132">
        <f t="shared" ca="1" si="70"/>
        <v>0</v>
      </c>
      <c r="BJ132">
        <f t="shared" ca="1" si="71"/>
        <v>-2161273.8443498421</v>
      </c>
      <c r="BK132">
        <f t="shared" ca="1" si="72"/>
        <v>22635.243360583576</v>
      </c>
    </row>
    <row r="133" spans="2:63" x14ac:dyDescent="0.35">
      <c r="B133">
        <f t="shared" si="73"/>
        <v>123</v>
      </c>
      <c r="C133">
        <f t="shared" si="51"/>
        <v>11</v>
      </c>
      <c r="D133">
        <f t="shared" si="81"/>
        <v>3</v>
      </c>
      <c r="E133">
        <f t="shared" ca="1" si="41"/>
        <v>87</v>
      </c>
      <c r="F133" cm="1">
        <f t="array" aca="1" ref="F133" ca="1">_xlfn.XLOOKUP(E133,Mortality!$I$9:$I$130,IF($E$4="Female",Mortality!$J$9:$J$130,Mortality!$K$9:$K$130),,-1)</f>
        <v>8.1430079999999933E-2</v>
      </c>
      <c r="G133" cm="1">
        <f t="array" aca="1" ref="G133" ca="1">_xlfn.XLOOKUP(E133,Mortality!$N$9:$N$130,IF($E$4="Female",Mortality!$O$9:$O$130,Mortality!$P$9:$P$130),,-1)</f>
        <v>8.9999999999999993E-3</v>
      </c>
      <c r="H133">
        <f t="shared" ca="1" si="52"/>
        <v>5.673118221420248E-3</v>
      </c>
      <c r="I133" cm="1">
        <f t="array" ref="I133">INDEX('Product features '!$C$12:$C$22,MIN(11,C133))</f>
        <v>0</v>
      </c>
      <c r="J133" s="3">
        <f ca="1">IF(C133=1,0,IF($C$4="Q",MAX('Product features '!$C$8,_xlfn.XLOOKUP(E133,'Non-systematic PWDs'!$D$17:$D$64,'Non-systematic PWDs'!$F$17:$F$64,0,-1)),'Product features '!$C$8))</f>
        <v>6.9444444444444448E-2</v>
      </c>
      <c r="K133">
        <f t="shared" ca="1" si="42"/>
        <v>0</v>
      </c>
      <c r="L133">
        <f ca="1">(1-K133)*(1-(1-J133*_xlfn.XLOOKUP(C133,'Non-systematic PWDs'!$D$9:$D$12,'Non-systematic PWDs'!$E$9:$E$12,,-1))^(1/12))</f>
        <v>2.3448196858936177E-3</v>
      </c>
      <c r="M133" cm="1">
        <f t="array" ref="M133">IF(C133=11,_xlfn.SWITCH(D133,1,0.4,2,0.3,3,0.2,0.1/9),1/12)</f>
        <v>0.2</v>
      </c>
      <c r="O133">
        <f t="shared" ca="1" si="74"/>
        <v>13466.890905730354</v>
      </c>
      <c r="P133">
        <f t="shared" ca="1" si="75"/>
        <v>23059.874268421074</v>
      </c>
      <c r="Q133">
        <f ca="1">_xlfn.XLOOKUP(C133,'Surrender predictive model'!$E$8:$E$29,'Surrender predictive model'!$P$8:$P$29,,-1)+'Surrender predictive model'!$B$15+'Surrender predictive model'!$B$14+'Surrender predictive model'!$B$38*K133</f>
        <v>-1.3823431796840406</v>
      </c>
      <c r="R133">
        <f ca="1">+'Surrender predictive model'!$B$15*(MAX(1,MIN(2,P132/O132))-1)+'Surrender predictive model'!$B$14*(MAX(0.5,MIN(1,P132/O132))-1)+'Surrender predictive model'!$B$38*K133*(MAX(0.5,MIN(1,P132/O132))-1)</f>
        <v>-0.82429810655310953</v>
      </c>
      <c r="S133" s="43">
        <f t="shared" ca="1" si="53"/>
        <v>2.3052565658039592E-2</v>
      </c>
      <c r="T133">
        <f t="shared" ca="1" si="43"/>
        <v>0</v>
      </c>
      <c r="U133">
        <f t="shared" ca="1" si="76"/>
        <v>0</v>
      </c>
      <c r="V133">
        <f t="shared" ca="1" si="44"/>
        <v>0</v>
      </c>
      <c r="W133" s="41">
        <f t="shared" ca="1" si="45"/>
        <v>0</v>
      </c>
      <c r="X133">
        <f t="shared" ca="1" si="54"/>
        <v>0.96912732625862785</v>
      </c>
      <c r="Y133">
        <f t="shared" ca="1" si="55"/>
        <v>0.96912732625862785</v>
      </c>
      <c r="Z133">
        <f t="shared" ca="1" si="46"/>
        <v>0.97140509605082526</v>
      </c>
      <c r="AA133">
        <f t="shared" ca="1" si="77"/>
        <v>2.2666345119329707E-2</v>
      </c>
      <c r="AB133">
        <f t="shared" ca="1" si="56"/>
        <v>13466.890905730354</v>
      </c>
      <c r="AC133">
        <f t="shared" ca="1" si="57"/>
        <v>75.912820410102839</v>
      </c>
      <c r="AD133">
        <f t="shared" ca="1" si="58"/>
        <v>308.46973542405055</v>
      </c>
      <c r="AE133">
        <f t="shared" ca="1" si="59"/>
        <v>31.376373409111462</v>
      </c>
      <c r="AF133">
        <f t="shared" ca="1" si="60"/>
        <v>0</v>
      </c>
      <c r="AG133">
        <f t="shared" ca="1" si="61"/>
        <v>0</v>
      </c>
      <c r="AH133">
        <f t="shared" ca="1" si="47"/>
        <v>0</v>
      </c>
      <c r="AI133">
        <f t="shared" ca="1" si="78"/>
        <v>13051.131976487122</v>
      </c>
      <c r="AJ133">
        <f t="shared" ca="1" si="62"/>
        <v>2.7189858284348172</v>
      </c>
      <c r="AK133">
        <f t="shared" ca="1" si="48"/>
        <v>0</v>
      </c>
      <c r="AL133">
        <f t="shared" ca="1" si="49"/>
        <v>0</v>
      </c>
      <c r="AM133">
        <f t="shared" si="50"/>
        <v>0</v>
      </c>
      <c r="AN133" s="45">
        <f t="shared" ca="1" si="63"/>
        <v>-418.47791507169967</v>
      </c>
      <c r="AO133">
        <f t="shared" ca="1" si="79"/>
        <v>0</v>
      </c>
      <c r="AP133">
        <f t="shared" ca="1" si="80"/>
        <v>6.7025251176701399</v>
      </c>
      <c r="AR133">
        <v>123</v>
      </c>
      <c r="AS133">
        <v>0</v>
      </c>
      <c r="AT133">
        <v>66890778.331173249</v>
      </c>
      <c r="AU133">
        <v>84203.208479357767</v>
      </c>
      <c r="AV133">
        <v>1121650.8686812746</v>
      </c>
      <c r="AW133">
        <v>421197.24726464064</v>
      </c>
      <c r="AX133">
        <v>13601.141112199954</v>
      </c>
      <c r="AY133">
        <v>0</v>
      </c>
      <c r="AZ133">
        <v>-1640652.4655374743</v>
      </c>
      <c r="BA133">
        <v>16505.219444637372</v>
      </c>
      <c r="BC133">
        <f t="shared" si="64"/>
        <v>0</v>
      </c>
      <c r="BD133">
        <f t="shared" ca="1" si="65"/>
        <v>66904245.222078979</v>
      </c>
      <c r="BE133">
        <f t="shared" ca="1" si="66"/>
        <v>84279.121299767867</v>
      </c>
      <c r="BF133">
        <f t="shared" ca="1" si="67"/>
        <v>1121959.3384166986</v>
      </c>
      <c r="BG133">
        <f t="shared" ca="1" si="68"/>
        <v>421228.62363804976</v>
      </c>
      <c r="BH133">
        <f t="shared" ca="1" si="69"/>
        <v>13603.860098028388</v>
      </c>
      <c r="BI133">
        <f t="shared" ca="1" si="70"/>
        <v>0</v>
      </c>
      <c r="BJ133">
        <f t="shared" ca="1" si="71"/>
        <v>-1641070.9434525459</v>
      </c>
      <c r="BK133">
        <f t="shared" ca="1" si="72"/>
        <v>16511.921969755043</v>
      </c>
    </row>
    <row r="134" spans="2:63" x14ac:dyDescent="0.35">
      <c r="B134">
        <f t="shared" si="73"/>
        <v>124</v>
      </c>
      <c r="C134">
        <f t="shared" si="51"/>
        <v>11</v>
      </c>
      <c r="D134">
        <f t="shared" si="81"/>
        <v>4</v>
      </c>
      <c r="E134">
        <f t="shared" ca="1" si="41"/>
        <v>87</v>
      </c>
      <c r="F134" cm="1">
        <f t="array" aca="1" ref="F134" ca="1">_xlfn.XLOOKUP(E134,Mortality!$I$9:$I$130,IF($E$4="Female",Mortality!$J$9:$J$130,Mortality!$K$9:$K$130),,-1)</f>
        <v>8.1430079999999933E-2</v>
      </c>
      <c r="G134" cm="1">
        <f t="array" aca="1" ref="G134" ca="1">_xlfn.XLOOKUP(E134,Mortality!$N$9:$N$130,IF($E$4="Female",Mortality!$O$9:$O$130,Mortality!$P$9:$P$130),,-1)</f>
        <v>8.9999999999999993E-3</v>
      </c>
      <c r="H134">
        <f t="shared" ca="1" si="52"/>
        <v>5.668709183119347E-3</v>
      </c>
      <c r="I134" cm="1">
        <f t="array" ref="I134">INDEX('Product features '!$C$12:$C$22,MIN(11,C134))</f>
        <v>0</v>
      </c>
      <c r="J134" s="3">
        <f ca="1">IF(C134=1,0,IF($C$4="Q",MAX('Product features '!$C$8,_xlfn.XLOOKUP(E134,'Non-systematic PWDs'!$D$17:$D$64,'Non-systematic PWDs'!$F$17:$F$64,0,-1)),'Product features '!$C$8))</f>
        <v>6.9444444444444448E-2</v>
      </c>
      <c r="K134">
        <f t="shared" ca="1" si="42"/>
        <v>0</v>
      </c>
      <c r="L134">
        <f ca="1">(1-K134)*(1-(1-J134*_xlfn.XLOOKUP(C134,'Non-systematic PWDs'!$D$9:$D$12,'Non-systematic PWDs'!$E$9:$E$12,,-1))^(1/12))</f>
        <v>2.3448196858936177E-3</v>
      </c>
      <c r="M134" cm="1">
        <f t="array" ref="M134">IF(C134=11,_xlfn.SWITCH(D134,1,0.4,2,0.3,3,0.2,0.1/9),1/12)</f>
        <v>1.1111111111111112E-2</v>
      </c>
      <c r="O134">
        <f t="shared" ca="1" si="74"/>
        <v>13051.13197648709</v>
      </c>
      <c r="P134">
        <f t="shared" ca="1" si="75"/>
        <v>22347.954293615046</v>
      </c>
      <c r="Q134">
        <f ca="1">_xlfn.XLOOKUP(C134,'Surrender predictive model'!$E$8:$E$29,'Surrender predictive model'!$P$8:$P$29,,-1)+'Surrender predictive model'!$B$15+'Surrender predictive model'!$B$14+'Surrender predictive model'!$B$38*K134</f>
        <v>-1.3823431796840406</v>
      </c>
      <c r="R134">
        <f ca="1">+'Surrender predictive model'!$B$15*(MAX(1,MIN(2,P133/O133))-1)+'Surrender predictive model'!$B$14*(MAX(0.5,MIN(1,P133/O133))-1)+'Surrender predictive model'!$B$38*K134*(MAX(0.5,MIN(1,P133/O133))-1)</f>
        <v>-0.82429810655310953</v>
      </c>
      <c r="S134" s="43">
        <f t="shared" ca="1" si="53"/>
        <v>1.2948515951264339E-3</v>
      </c>
      <c r="T134">
        <f t="shared" ca="1" si="43"/>
        <v>0</v>
      </c>
      <c r="U134">
        <f t="shared" ca="1" si="76"/>
        <v>0</v>
      </c>
      <c r="V134">
        <f t="shared" ca="1" si="44"/>
        <v>0</v>
      </c>
      <c r="W134" s="41">
        <f t="shared" ca="1" si="45"/>
        <v>0</v>
      </c>
      <c r="X134">
        <f t="shared" ca="1" si="54"/>
        <v>0.99071527075608745</v>
      </c>
      <c r="Y134">
        <f t="shared" ca="1" si="55"/>
        <v>0.99071527075608745</v>
      </c>
      <c r="Z134">
        <f t="shared" ca="1" si="46"/>
        <v>0.99304377935888233</v>
      </c>
      <c r="AA134">
        <f t="shared" ca="1" si="77"/>
        <v>2.2018203157763629E-2</v>
      </c>
      <c r="AB134">
        <f t="shared" ca="1" si="56"/>
        <v>13051.13197648709</v>
      </c>
      <c r="AC134">
        <f t="shared" ca="1" si="57"/>
        <v>73.795091624856738</v>
      </c>
      <c r="AD134">
        <f t="shared" ca="1" si="58"/>
        <v>16.856340485324793</v>
      </c>
      <c r="AE134">
        <f t="shared" ca="1" si="59"/>
        <v>30.524794618070334</v>
      </c>
      <c r="AF134">
        <f t="shared" ca="1" si="60"/>
        <v>0</v>
      </c>
      <c r="AG134">
        <f t="shared" ca="1" si="61"/>
        <v>0</v>
      </c>
      <c r="AH134">
        <f t="shared" ca="1" si="47"/>
        <v>0</v>
      </c>
      <c r="AI134">
        <f t="shared" ca="1" si="78"/>
        <v>12929.95574975887</v>
      </c>
      <c r="AJ134">
        <f t="shared" ca="1" si="62"/>
        <v>2.6937407811997649</v>
      </c>
      <c r="AK134">
        <f t="shared" ca="1" si="48"/>
        <v>0</v>
      </c>
      <c r="AL134">
        <f t="shared" ca="1" si="49"/>
        <v>0</v>
      </c>
      <c r="AM134">
        <f t="shared" si="50"/>
        <v>0</v>
      </c>
      <c r="AN134" s="45">
        <f t="shared" ca="1" si="63"/>
        <v>-123.86996750945163</v>
      </c>
      <c r="AO134">
        <f t="shared" ca="1" si="79"/>
        <v>0</v>
      </c>
      <c r="AP134">
        <f t="shared" ca="1" si="80"/>
        <v>1.9763890689224548</v>
      </c>
      <c r="AR134">
        <v>124</v>
      </c>
      <c r="AS134">
        <v>0</v>
      </c>
      <c r="AT134">
        <v>65285477.33855997</v>
      </c>
      <c r="AU134">
        <v>82055.37968647643</v>
      </c>
      <c r="AV134">
        <v>61455.193255509534</v>
      </c>
      <c r="AW134">
        <v>417270.65373279492</v>
      </c>
      <c r="AX134">
        <v>13488.98037362962</v>
      </c>
      <c r="AY134">
        <v>0</v>
      </c>
      <c r="AZ134">
        <v>-574270.2070484095</v>
      </c>
      <c r="BA134">
        <v>2799.3479655974961</v>
      </c>
      <c r="BC134">
        <f t="shared" si="64"/>
        <v>0</v>
      </c>
      <c r="BD134">
        <f t="shared" ca="1" si="65"/>
        <v>65298528.470536456</v>
      </c>
      <c r="BE134">
        <f t="shared" ca="1" si="66"/>
        <v>82129.174778101282</v>
      </c>
      <c r="BF134">
        <f t="shared" ca="1" si="67"/>
        <v>61472.04959599486</v>
      </c>
      <c r="BG134">
        <f t="shared" ca="1" si="68"/>
        <v>417301.17852741299</v>
      </c>
      <c r="BH134">
        <f t="shared" ca="1" si="69"/>
        <v>13491.67411441082</v>
      </c>
      <c r="BI134">
        <f t="shared" ca="1" si="70"/>
        <v>0</v>
      </c>
      <c r="BJ134">
        <f t="shared" ca="1" si="71"/>
        <v>-574394.07701591891</v>
      </c>
      <c r="BK134">
        <f t="shared" ca="1" si="72"/>
        <v>2801.3243546664185</v>
      </c>
    </row>
    <row r="135" spans="2:63" x14ac:dyDescent="0.35">
      <c r="B135">
        <f t="shared" si="73"/>
        <v>125</v>
      </c>
      <c r="C135">
        <f t="shared" si="51"/>
        <v>11</v>
      </c>
      <c r="D135">
        <f t="shared" si="81"/>
        <v>5</v>
      </c>
      <c r="E135">
        <f t="shared" ca="1" si="41"/>
        <v>87</v>
      </c>
      <c r="F135" cm="1">
        <f t="array" aca="1" ref="F135" ca="1">_xlfn.XLOOKUP(E135,Mortality!$I$9:$I$130,IF($E$4="Female",Mortality!$J$9:$J$130,Mortality!$K$9:$K$130),,-1)</f>
        <v>8.1430079999999933E-2</v>
      </c>
      <c r="G135" cm="1">
        <f t="array" aca="1" ref="G135" ca="1">_xlfn.XLOOKUP(E135,Mortality!$N$9:$N$130,IF($E$4="Female",Mortality!$O$9:$O$130,Mortality!$P$9:$P$130),,-1)</f>
        <v>8.9999999999999993E-3</v>
      </c>
      <c r="H135">
        <f t="shared" ca="1" si="52"/>
        <v>5.6643036801182767E-3</v>
      </c>
      <c r="I135" cm="1">
        <f t="array" ref="I135">INDEX('Product features '!$C$12:$C$22,MIN(11,C135))</f>
        <v>0</v>
      </c>
      <c r="J135" s="3">
        <f ca="1">IF(C135=1,0,IF($C$4="Q",MAX('Product features '!$C$8,_xlfn.XLOOKUP(E135,'Non-systematic PWDs'!$D$17:$D$64,'Non-systematic PWDs'!$F$17:$F$64,0,-1)),'Product features '!$C$8))</f>
        <v>6.9444444444444448E-2</v>
      </c>
      <c r="K135">
        <f t="shared" ca="1" si="42"/>
        <v>0</v>
      </c>
      <c r="L135">
        <f ca="1">(1-K135)*(1-(1-J135*_xlfn.XLOOKUP(C135,'Non-systematic PWDs'!$D$9:$D$12,'Non-systematic PWDs'!$E$9:$E$12,,-1))^(1/12))</f>
        <v>2.3448196858936177E-3</v>
      </c>
      <c r="M135" cm="1">
        <f t="array" ref="M135">IF(C135=11,_xlfn.SWITCH(D135,1,0.4,2,0.3,3,0.2,0.1/9),1/12)</f>
        <v>1.1111111111111112E-2</v>
      </c>
      <c r="O135">
        <f t="shared" ca="1" si="74"/>
        <v>12929.955749758836</v>
      </c>
      <c r="P135">
        <f t="shared" ca="1" si="75"/>
        <v>22140.4595888435</v>
      </c>
      <c r="Q135">
        <f ca="1">_xlfn.XLOOKUP(C135,'Surrender predictive model'!$E$8:$E$29,'Surrender predictive model'!$P$8:$P$29,,-1)+'Surrender predictive model'!$B$15+'Surrender predictive model'!$B$14+'Surrender predictive model'!$B$38*K135</f>
        <v>-1.3823431796840406</v>
      </c>
      <c r="R135">
        <f ca="1">+'Surrender predictive model'!$B$15*(MAX(1,MIN(2,P134/O134))-1)+'Surrender predictive model'!$B$14*(MAX(0.5,MIN(1,P134/O134))-1)+'Surrender predictive model'!$B$38*K135*(MAX(0.5,MIN(1,P134/O134))-1)</f>
        <v>-0.8242981065531092</v>
      </c>
      <c r="S135" s="43">
        <f t="shared" ca="1" si="53"/>
        <v>1.2948515951264339E-3</v>
      </c>
      <c r="T135">
        <f t="shared" ca="1" si="43"/>
        <v>0</v>
      </c>
      <c r="U135">
        <f t="shared" ca="1" si="76"/>
        <v>0</v>
      </c>
      <c r="V135">
        <f t="shared" ca="1" si="44"/>
        <v>0</v>
      </c>
      <c r="W135" s="41">
        <f t="shared" ca="1" si="45"/>
        <v>0</v>
      </c>
      <c r="X135">
        <f t="shared" ca="1" si="54"/>
        <v>0.99071966023788161</v>
      </c>
      <c r="Y135">
        <f t="shared" ca="1" si="55"/>
        <v>0.99071966023788161</v>
      </c>
      <c r="Z135">
        <f t="shared" ca="1" si="46"/>
        <v>0.99304817915741073</v>
      </c>
      <c r="AA135">
        <f t="shared" ca="1" si="77"/>
        <v>2.186503967847727E-2</v>
      </c>
      <c r="AB135">
        <f t="shared" ca="1" si="56"/>
        <v>12929.955749758836</v>
      </c>
      <c r="AC135">
        <f t="shared" ca="1" si="57"/>
        <v>73.053143956196408</v>
      </c>
      <c r="AD135">
        <f t="shared" ca="1" si="58"/>
        <v>16.699842614848421</v>
      </c>
      <c r="AE135">
        <f t="shared" ca="1" si="59"/>
        <v>30.241395895873445</v>
      </c>
      <c r="AF135">
        <f t="shared" ca="1" si="60"/>
        <v>0</v>
      </c>
      <c r="AG135">
        <f t="shared" ca="1" si="61"/>
        <v>0</v>
      </c>
      <c r="AH135">
        <f t="shared" ca="1" si="47"/>
        <v>0</v>
      </c>
      <c r="AI135">
        <f t="shared" ca="1" si="78"/>
        <v>12809.961367291951</v>
      </c>
      <c r="AJ135">
        <f t="shared" ca="1" si="62"/>
        <v>2.6687419515191566</v>
      </c>
      <c r="AK135">
        <f t="shared" ca="1" si="48"/>
        <v>0</v>
      </c>
      <c r="AL135">
        <f t="shared" ca="1" si="49"/>
        <v>0</v>
      </c>
      <c r="AM135">
        <f t="shared" si="50"/>
        <v>0</v>
      </c>
      <c r="AN135" s="45">
        <f t="shared" ca="1" si="63"/>
        <v>-122.66312441843742</v>
      </c>
      <c r="AO135">
        <f t="shared" ca="1" si="79"/>
        <v>0</v>
      </c>
      <c r="AP135">
        <f t="shared" ca="1" si="80"/>
        <v>1.9800405599605055</v>
      </c>
      <c r="AR135">
        <v>125</v>
      </c>
      <c r="AS135">
        <v>0</v>
      </c>
      <c r="AT135">
        <v>64747105.793422177</v>
      </c>
      <c r="AU135">
        <v>81130.820005451154</v>
      </c>
      <c r="AV135">
        <v>61143.015765398668</v>
      </c>
      <c r="AW135">
        <v>416361.71351761889</v>
      </c>
      <c r="AX135">
        <v>13377.233478372476</v>
      </c>
      <c r="AY135">
        <v>0</v>
      </c>
      <c r="AZ135">
        <v>-572012.78276684193</v>
      </c>
      <c r="BA135">
        <v>2811.1987538588232</v>
      </c>
      <c r="BC135">
        <f t="shared" si="64"/>
        <v>0</v>
      </c>
      <c r="BD135">
        <f t="shared" ca="1" si="65"/>
        <v>64760035.749171935</v>
      </c>
      <c r="BE135">
        <f t="shared" ca="1" si="66"/>
        <v>81203.873149407344</v>
      </c>
      <c r="BF135">
        <f t="shared" ca="1" si="67"/>
        <v>61159.715608013517</v>
      </c>
      <c r="BG135">
        <f t="shared" ca="1" si="68"/>
        <v>416391.95491351478</v>
      </c>
      <c r="BH135">
        <f t="shared" ca="1" si="69"/>
        <v>13379.902220323995</v>
      </c>
      <c r="BI135">
        <f t="shared" ca="1" si="70"/>
        <v>0</v>
      </c>
      <c r="BJ135">
        <f t="shared" ca="1" si="71"/>
        <v>-572135.4458912604</v>
      </c>
      <c r="BK135">
        <f t="shared" ca="1" si="72"/>
        <v>2813.1787944187836</v>
      </c>
    </row>
    <row r="136" spans="2:63" x14ac:dyDescent="0.35">
      <c r="B136">
        <f t="shared" si="73"/>
        <v>126</v>
      </c>
      <c r="C136">
        <f t="shared" si="51"/>
        <v>11</v>
      </c>
      <c r="D136">
        <f t="shared" si="81"/>
        <v>6</v>
      </c>
      <c r="E136">
        <f t="shared" ca="1" si="41"/>
        <v>87</v>
      </c>
      <c r="F136" cm="1">
        <f t="array" aca="1" ref="F136" ca="1">_xlfn.XLOOKUP(E136,Mortality!$I$9:$I$130,IF($E$4="Female",Mortality!$J$9:$J$130,Mortality!$K$9:$K$130),,-1)</f>
        <v>8.1430079999999933E-2</v>
      </c>
      <c r="G136" cm="1">
        <f t="array" aca="1" ref="G136" ca="1">_xlfn.XLOOKUP(E136,Mortality!$N$9:$N$130,IF($E$4="Female",Mortality!$O$9:$O$130,Mortality!$P$9:$P$130),,-1)</f>
        <v>8.9999999999999993E-3</v>
      </c>
      <c r="H136">
        <f t="shared" ca="1" si="52"/>
        <v>5.6599017094089987E-3</v>
      </c>
      <c r="I136" cm="1">
        <f t="array" ref="I136">INDEX('Product features '!$C$12:$C$22,MIN(11,C136))</f>
        <v>0</v>
      </c>
      <c r="J136" s="3">
        <f ca="1">IF(C136=1,0,IF($C$4="Q",MAX('Product features '!$C$8,_xlfn.XLOOKUP(E136,'Non-systematic PWDs'!$D$17:$D$64,'Non-systematic PWDs'!$F$17:$F$64,0,-1)),'Product features '!$C$8))</f>
        <v>6.9444444444444448E-2</v>
      </c>
      <c r="K136">
        <f t="shared" ca="1" si="42"/>
        <v>0</v>
      </c>
      <c r="L136">
        <f ca="1">(1-K136)*(1-(1-J136*_xlfn.XLOOKUP(C136,'Non-systematic PWDs'!$D$9:$D$12,'Non-systematic PWDs'!$E$9:$E$12,,-1))^(1/12))</f>
        <v>2.3448196858936177E-3</v>
      </c>
      <c r="M136" cm="1">
        <f t="array" ref="M136">IF(C136=11,_xlfn.SWITCH(D136,1,0.4,2,0.3,3,0.2,0.1/9),1/12)</f>
        <v>1.1111111111111112E-2</v>
      </c>
      <c r="O136">
        <f t="shared" ca="1" si="74"/>
        <v>12809.961367291919</v>
      </c>
      <c r="P136">
        <f t="shared" ca="1" si="75"/>
        <v>21934.98860136958</v>
      </c>
      <c r="Q136">
        <f ca="1">_xlfn.XLOOKUP(C136,'Surrender predictive model'!$E$8:$E$29,'Surrender predictive model'!$P$8:$P$29,,-1)+'Surrender predictive model'!$B$15+'Surrender predictive model'!$B$14+'Surrender predictive model'!$B$38*K136</f>
        <v>-1.3823431796840406</v>
      </c>
      <c r="R136">
        <f ca="1">+'Surrender predictive model'!$B$15*(MAX(1,MIN(2,P135/O135))-1)+'Surrender predictive model'!$B$14*(MAX(0.5,MIN(1,P135/O135))-1)+'Surrender predictive model'!$B$38*K136*(MAX(0.5,MIN(1,P135/O135))-1)</f>
        <v>-0.82429810655310976</v>
      </c>
      <c r="S136" s="43">
        <f t="shared" ca="1" si="53"/>
        <v>1.2948515951264339E-3</v>
      </c>
      <c r="T136">
        <f t="shared" ca="1" si="43"/>
        <v>0</v>
      </c>
      <c r="U136">
        <f t="shared" ca="1" si="76"/>
        <v>0</v>
      </c>
      <c r="V136">
        <f t="shared" ca="1" si="44"/>
        <v>0</v>
      </c>
      <c r="W136" s="41">
        <f t="shared" ca="1" si="45"/>
        <v>0</v>
      </c>
      <c r="X136">
        <f t="shared" ca="1" si="54"/>
        <v>0.9907240462002298</v>
      </c>
      <c r="Y136">
        <f t="shared" ca="1" si="55"/>
        <v>0.9907240462002298</v>
      </c>
      <c r="Z136">
        <f t="shared" ca="1" si="46"/>
        <v>0.99305257542822123</v>
      </c>
      <c r="AA136">
        <f t="shared" ca="1" si="77"/>
        <v>2.1713037839916391E-2</v>
      </c>
      <c r="AB136">
        <f t="shared" ca="1" si="56"/>
        <v>12809.961367291919</v>
      </c>
      <c r="AC136">
        <f t="shared" ca="1" si="57"/>
        <v>72.318977756434222</v>
      </c>
      <c r="AD136">
        <f t="shared" ca="1" si="58"/>
        <v>16.544871009007323</v>
      </c>
      <c r="AE136">
        <f t="shared" ca="1" si="59"/>
        <v>29.960761054399377</v>
      </c>
      <c r="AF136">
        <f t="shared" ca="1" si="60"/>
        <v>0</v>
      </c>
      <c r="AG136">
        <f t="shared" ca="1" si="61"/>
        <v>0</v>
      </c>
      <c r="AH136">
        <f t="shared" ca="1" si="47"/>
        <v>0</v>
      </c>
      <c r="AI136">
        <f t="shared" ca="1" si="78"/>
        <v>12691.13675747211</v>
      </c>
      <c r="AJ136">
        <f t="shared" ca="1" si="62"/>
        <v>2.6439868244733562</v>
      </c>
      <c r="AK136">
        <f t="shared" ca="1" si="48"/>
        <v>0</v>
      </c>
      <c r="AL136">
        <f t="shared" ca="1" si="49"/>
        <v>0</v>
      </c>
      <c r="AM136">
        <f t="shared" si="50"/>
        <v>0</v>
      </c>
      <c r="AN136" s="45">
        <f t="shared" ca="1" si="63"/>
        <v>-121.46859664431429</v>
      </c>
      <c r="AO136">
        <f t="shared" ca="1" si="79"/>
        <v>0</v>
      </c>
      <c r="AP136">
        <f t="shared" ca="1" si="80"/>
        <v>1.983707895210761</v>
      </c>
      <c r="AR136">
        <v>126</v>
      </c>
      <c r="AS136">
        <v>0</v>
      </c>
      <c r="AT136">
        <v>64210720.696187682</v>
      </c>
      <c r="AU136">
        <v>80219.928825456896</v>
      </c>
      <c r="AV136">
        <v>60835.012385835347</v>
      </c>
      <c r="AW136">
        <v>415456.6693455074</v>
      </c>
      <c r="AX136">
        <v>13266.185334325917</v>
      </c>
      <c r="AY136">
        <v>0</v>
      </c>
      <c r="AZ136">
        <v>-569777.79589112336</v>
      </c>
      <c r="BA136">
        <v>2823.1166266132141</v>
      </c>
      <c r="BC136">
        <f t="shared" si="64"/>
        <v>0</v>
      </c>
      <c r="BD136">
        <f t="shared" ca="1" si="65"/>
        <v>64223530.657554977</v>
      </c>
      <c r="BE136">
        <f t="shared" ca="1" si="66"/>
        <v>80292.247803213337</v>
      </c>
      <c r="BF136">
        <f t="shared" ca="1" si="67"/>
        <v>60851.557256844353</v>
      </c>
      <c r="BG136">
        <f t="shared" ca="1" si="68"/>
        <v>415486.63010656182</v>
      </c>
      <c r="BH136">
        <f t="shared" ca="1" si="69"/>
        <v>13268.82932115039</v>
      </c>
      <c r="BI136">
        <f t="shared" ca="1" si="70"/>
        <v>0</v>
      </c>
      <c r="BJ136">
        <f t="shared" ca="1" si="71"/>
        <v>-569899.26448776771</v>
      </c>
      <c r="BK136">
        <f t="shared" ca="1" si="72"/>
        <v>2825.100334508425</v>
      </c>
    </row>
    <row r="137" spans="2:63" x14ac:dyDescent="0.35">
      <c r="B137">
        <f t="shared" si="73"/>
        <v>127</v>
      </c>
      <c r="C137">
        <f t="shared" si="51"/>
        <v>11</v>
      </c>
      <c r="D137">
        <f t="shared" si="81"/>
        <v>7</v>
      </c>
      <c r="E137">
        <f t="shared" ca="1" si="41"/>
        <v>87</v>
      </c>
      <c r="F137" cm="1">
        <f t="array" aca="1" ref="F137" ca="1">_xlfn.XLOOKUP(E137,Mortality!$I$9:$I$130,IF($E$4="Female",Mortality!$J$9:$J$130,Mortality!$K$9:$K$130),,-1)</f>
        <v>8.1430079999999933E-2</v>
      </c>
      <c r="G137" cm="1">
        <f t="array" aca="1" ref="G137" ca="1">_xlfn.XLOOKUP(E137,Mortality!$N$9:$N$130,IF($E$4="Female",Mortality!$O$9:$O$130,Mortality!$P$9:$P$130),,-1)</f>
        <v>8.9999999999999993E-3</v>
      </c>
      <c r="H137">
        <f t="shared" ca="1" si="52"/>
        <v>5.6555032679868056E-3</v>
      </c>
      <c r="I137" cm="1">
        <f t="array" ref="I137">INDEX('Product features '!$C$12:$C$22,MIN(11,C137))</f>
        <v>0</v>
      </c>
      <c r="J137" s="3">
        <f ca="1">IF(C137=1,0,IF($C$4="Q",MAX('Product features '!$C$8,_xlfn.XLOOKUP(E137,'Non-systematic PWDs'!$D$17:$D$64,'Non-systematic PWDs'!$F$17:$F$64,0,-1)),'Product features '!$C$8))</f>
        <v>6.9444444444444448E-2</v>
      </c>
      <c r="K137">
        <f t="shared" ca="1" si="42"/>
        <v>0</v>
      </c>
      <c r="L137">
        <f ca="1">(1-K137)*(1-(1-J137*_xlfn.XLOOKUP(C137,'Non-systematic PWDs'!$D$9:$D$12,'Non-systematic PWDs'!$E$9:$E$12,,-1))^(1/12))</f>
        <v>2.3448196858936177E-3</v>
      </c>
      <c r="M137" cm="1">
        <f t="array" ref="M137">IF(C137=11,_xlfn.SWITCH(D137,1,0.4,2,0.3,3,0.2,0.1/9),1/12)</f>
        <v>1.1111111111111112E-2</v>
      </c>
      <c r="O137">
        <f t="shared" ca="1" si="74"/>
        <v>12691.136757472077</v>
      </c>
      <c r="P137">
        <f t="shared" ca="1" si="75"/>
        <v>21731.52066050479</v>
      </c>
      <c r="Q137">
        <f ca="1">_xlfn.XLOOKUP(C137,'Surrender predictive model'!$E$8:$E$29,'Surrender predictive model'!$P$8:$P$29,,-1)+'Surrender predictive model'!$B$15+'Surrender predictive model'!$B$14+'Surrender predictive model'!$B$38*K137</f>
        <v>-1.3823431796840406</v>
      </c>
      <c r="R137">
        <f ca="1">+'Surrender predictive model'!$B$15*(MAX(1,MIN(2,P136/O136))-1)+'Surrender predictive model'!$B$14*(MAX(0.5,MIN(1,P136/O136))-1)+'Surrender predictive model'!$B$38*K137*(MAX(0.5,MIN(1,P136/O136))-1)</f>
        <v>-0.82429810655310953</v>
      </c>
      <c r="S137" s="43">
        <f t="shared" ca="1" si="53"/>
        <v>1.2948515951264339E-3</v>
      </c>
      <c r="T137">
        <f t="shared" ca="1" si="43"/>
        <v>0</v>
      </c>
      <c r="U137">
        <f t="shared" ca="1" si="76"/>
        <v>0</v>
      </c>
      <c r="V137">
        <f t="shared" ca="1" si="44"/>
        <v>0</v>
      </c>
      <c r="W137" s="41">
        <f t="shared" ca="1" si="45"/>
        <v>0</v>
      </c>
      <c r="X137">
        <f t="shared" ca="1" si="54"/>
        <v>0.99072842864612554</v>
      </c>
      <c r="Y137">
        <f t="shared" ca="1" si="55"/>
        <v>0.99072842864612554</v>
      </c>
      <c r="Z137">
        <f t="shared" ca="1" si="46"/>
        <v>0.99305696817431455</v>
      </c>
      <c r="AA137">
        <f t="shared" ca="1" si="77"/>
        <v>2.1562188147299394E-2</v>
      </c>
      <c r="AB137">
        <f t="shared" ca="1" si="56"/>
        <v>12691.136757472077</v>
      </c>
      <c r="AC137">
        <f t="shared" ca="1" si="57"/>
        <v>71.592508065777366</v>
      </c>
      <c r="AD137">
        <f t="shared" ca="1" si="58"/>
        <v>16.391410078889937</v>
      </c>
      <c r="AE137">
        <f t="shared" ca="1" si="59"/>
        <v>29.682861864014054</v>
      </c>
      <c r="AF137">
        <f t="shared" ca="1" si="60"/>
        <v>0</v>
      </c>
      <c r="AG137">
        <f t="shared" ca="1" si="61"/>
        <v>0</v>
      </c>
      <c r="AH137">
        <f t="shared" ca="1" si="47"/>
        <v>0</v>
      </c>
      <c r="AI137">
        <f t="shared" ca="1" si="78"/>
        <v>12573.469977463428</v>
      </c>
      <c r="AJ137">
        <f t="shared" ca="1" si="62"/>
        <v>2.6194729119715476</v>
      </c>
      <c r="AK137">
        <f t="shared" ca="1" si="48"/>
        <v>0</v>
      </c>
      <c r="AL137">
        <f t="shared" ca="1" si="49"/>
        <v>0</v>
      </c>
      <c r="AM137">
        <f t="shared" si="50"/>
        <v>0</v>
      </c>
      <c r="AN137" s="45">
        <f t="shared" ca="1" si="63"/>
        <v>-120.2862529206529</v>
      </c>
      <c r="AO137">
        <f t="shared" ca="1" si="79"/>
        <v>0</v>
      </c>
      <c r="AP137">
        <f t="shared" ca="1" si="80"/>
        <v>1.987391130597939</v>
      </c>
      <c r="AR137">
        <v>127</v>
      </c>
      <c r="AS137">
        <v>0</v>
      </c>
      <c r="AT137">
        <v>63677689.604764484</v>
      </c>
      <c r="AU137">
        <v>79318.852044195446</v>
      </c>
      <c r="AV137">
        <v>60535.542633704143</v>
      </c>
      <c r="AW137">
        <v>414555.47279366147</v>
      </c>
      <c r="AX137">
        <v>13155.681487402546</v>
      </c>
      <c r="AY137">
        <v>0</v>
      </c>
      <c r="AZ137">
        <v>-567565.54895896523</v>
      </c>
      <c r="BA137">
        <v>2835.2794704959683</v>
      </c>
      <c r="BC137">
        <f t="shared" si="64"/>
        <v>0</v>
      </c>
      <c r="BD137">
        <f t="shared" ca="1" si="65"/>
        <v>63690380.741521955</v>
      </c>
      <c r="BE137">
        <f t="shared" ca="1" si="66"/>
        <v>79390.444552261222</v>
      </c>
      <c r="BF137">
        <f t="shared" ca="1" si="67"/>
        <v>60551.934043783032</v>
      </c>
      <c r="BG137">
        <f t="shared" ca="1" si="68"/>
        <v>414585.15565552551</v>
      </c>
      <c r="BH137">
        <f t="shared" ca="1" si="69"/>
        <v>13158.300960314516</v>
      </c>
      <c r="BI137">
        <f t="shared" ca="1" si="70"/>
        <v>0</v>
      </c>
      <c r="BJ137">
        <f t="shared" ca="1" si="71"/>
        <v>-567685.83521188586</v>
      </c>
      <c r="BK137">
        <f t="shared" ca="1" si="72"/>
        <v>2837.2668616265664</v>
      </c>
    </row>
    <row r="138" spans="2:63" x14ac:dyDescent="0.35">
      <c r="B138">
        <f t="shared" si="73"/>
        <v>128</v>
      </c>
      <c r="C138">
        <f t="shared" si="51"/>
        <v>11</v>
      </c>
      <c r="D138">
        <f t="shared" si="81"/>
        <v>8</v>
      </c>
      <c r="E138">
        <f t="shared" ca="1" si="41"/>
        <v>87</v>
      </c>
      <c r="F138" cm="1">
        <f t="array" aca="1" ref="F138" ca="1">_xlfn.XLOOKUP(E138,Mortality!$I$9:$I$130,IF($E$4="Female",Mortality!$J$9:$J$130,Mortality!$K$9:$K$130),,-1)</f>
        <v>8.1430079999999933E-2</v>
      </c>
      <c r="G138" cm="1">
        <f t="array" aca="1" ref="G138" ca="1">_xlfn.XLOOKUP(E138,Mortality!$N$9:$N$130,IF($E$4="Female",Mortality!$O$9:$O$130,Mortality!$P$9:$P$130),,-1)</f>
        <v>8.9999999999999993E-3</v>
      </c>
      <c r="H138">
        <f t="shared" ca="1" si="52"/>
        <v>5.6511083528495432E-3</v>
      </c>
      <c r="I138" cm="1">
        <f t="array" ref="I138">INDEX('Product features '!$C$12:$C$22,MIN(11,C138))</f>
        <v>0</v>
      </c>
      <c r="J138" s="3">
        <f ca="1">IF(C138=1,0,IF($C$4="Q",MAX('Product features '!$C$8,_xlfn.XLOOKUP(E138,'Non-systematic PWDs'!$D$17:$D$64,'Non-systematic PWDs'!$F$17:$F$64,0,-1)),'Product features '!$C$8))</f>
        <v>6.9444444444444448E-2</v>
      </c>
      <c r="K138">
        <f t="shared" ca="1" si="42"/>
        <v>0</v>
      </c>
      <c r="L138">
        <f ca="1">(1-K138)*(1-(1-J138*_xlfn.XLOOKUP(C138,'Non-systematic PWDs'!$D$9:$D$12,'Non-systematic PWDs'!$E$9:$E$12,,-1))^(1/12))</f>
        <v>2.3448196858936177E-3</v>
      </c>
      <c r="M138" cm="1">
        <f t="array" ref="M138">IF(C138=11,_xlfn.SWITCH(D138,1,0.4,2,0.3,3,0.2,0.1/9),1/12)</f>
        <v>1.1111111111111112E-2</v>
      </c>
      <c r="O138">
        <f t="shared" ca="1" si="74"/>
        <v>12573.469977463395</v>
      </c>
      <c r="P138">
        <f t="shared" ca="1" si="75"/>
        <v>21530.035316072721</v>
      </c>
      <c r="Q138">
        <f ca="1">_xlfn.XLOOKUP(C138,'Surrender predictive model'!$E$8:$E$29,'Surrender predictive model'!$P$8:$P$29,,-1)+'Surrender predictive model'!$B$15+'Surrender predictive model'!$B$14+'Surrender predictive model'!$B$38*K138</f>
        <v>-1.3823431796840406</v>
      </c>
      <c r="R138">
        <f ca="1">+'Surrender predictive model'!$B$15*(MAX(1,MIN(2,P137/O137))-1)+'Surrender predictive model'!$B$14*(MAX(0.5,MIN(1,P137/O137))-1)+'Surrender predictive model'!$B$38*K138*(MAX(0.5,MIN(1,P137/O137))-1)</f>
        <v>-0.82429810655310976</v>
      </c>
      <c r="S138" s="43">
        <f t="shared" ca="1" si="53"/>
        <v>1.2948515951264339E-3</v>
      </c>
      <c r="T138">
        <f t="shared" ca="1" si="43"/>
        <v>0</v>
      </c>
      <c r="U138">
        <f t="shared" ca="1" si="76"/>
        <v>0</v>
      </c>
      <c r="V138">
        <f t="shared" ca="1" si="44"/>
        <v>0</v>
      </c>
      <c r="W138" s="41">
        <f t="shared" ca="1" si="45"/>
        <v>0</v>
      </c>
      <c r="X138">
        <f t="shared" ca="1" si="54"/>
        <v>0.9907328075785603</v>
      </c>
      <c r="Y138">
        <f t="shared" ca="1" si="55"/>
        <v>0.9907328075785603</v>
      </c>
      <c r="Z138">
        <f t="shared" ca="1" si="46"/>
        <v>0.99306135739868895</v>
      </c>
      <c r="AA138">
        <f t="shared" ca="1" si="77"/>
        <v>2.1412481188761278E-2</v>
      </c>
      <c r="AB138">
        <f t="shared" ca="1" si="56"/>
        <v>12573.469977463395</v>
      </c>
      <c r="AC138">
        <f t="shared" ca="1" si="57"/>
        <v>70.873650888251149</v>
      </c>
      <c r="AD138">
        <f t="shared" ca="1" si="58"/>
        <v>16.239444401877556</v>
      </c>
      <c r="AE138">
        <f t="shared" ca="1" si="59"/>
        <v>29.407670396219629</v>
      </c>
      <c r="AF138">
        <f t="shared" ca="1" si="60"/>
        <v>0</v>
      </c>
      <c r="AG138">
        <f t="shared" ca="1" si="61"/>
        <v>0</v>
      </c>
      <c r="AH138">
        <f t="shared" ca="1" si="47"/>
        <v>0</v>
      </c>
      <c r="AI138">
        <f t="shared" ca="1" si="78"/>
        <v>12456.949211777081</v>
      </c>
      <c r="AJ138">
        <f t="shared" ca="1" si="62"/>
        <v>2.5951977524535588</v>
      </c>
      <c r="AK138">
        <f t="shared" ca="1" si="48"/>
        <v>0</v>
      </c>
      <c r="AL138">
        <f t="shared" ca="1" si="49"/>
        <v>0</v>
      </c>
      <c r="AM138">
        <f t="shared" si="50"/>
        <v>0</v>
      </c>
      <c r="AN138" s="45">
        <f t="shared" ca="1" si="63"/>
        <v>-119.1159634388019</v>
      </c>
      <c r="AO138">
        <f t="shared" ca="1" si="79"/>
        <v>0</v>
      </c>
      <c r="AP138">
        <f t="shared" ca="1" si="80"/>
        <v>1.9910903223357841</v>
      </c>
      <c r="AR138">
        <v>128</v>
      </c>
      <c r="AS138">
        <v>0</v>
      </c>
      <c r="AT138">
        <v>63147271.13953232</v>
      </c>
      <c r="AU138">
        <v>78423.97651057248</v>
      </c>
      <c r="AV138">
        <v>60239.845587859461</v>
      </c>
      <c r="AW138">
        <v>413658.52883108816</v>
      </c>
      <c r="AX138">
        <v>13045.577515098032</v>
      </c>
      <c r="AY138">
        <v>0</v>
      </c>
      <c r="AZ138">
        <v>-565367.92844461882</v>
      </c>
      <c r="BA138">
        <v>2847.5758784420614</v>
      </c>
      <c r="BC138">
        <f t="shared" si="64"/>
        <v>0</v>
      </c>
      <c r="BD138">
        <f t="shared" ca="1" si="65"/>
        <v>63159844.609509781</v>
      </c>
      <c r="BE138">
        <f t="shared" ca="1" si="66"/>
        <v>78494.850161460738</v>
      </c>
      <c r="BF138">
        <f t="shared" ca="1" si="67"/>
        <v>60256.085032261341</v>
      </c>
      <c r="BG138">
        <f t="shared" ca="1" si="68"/>
        <v>413687.93650148436</v>
      </c>
      <c r="BH138">
        <f t="shared" ca="1" si="69"/>
        <v>13048.172712850484</v>
      </c>
      <c r="BI138">
        <f t="shared" ca="1" si="70"/>
        <v>0</v>
      </c>
      <c r="BJ138">
        <f t="shared" ca="1" si="71"/>
        <v>-565487.04440805758</v>
      </c>
      <c r="BK138">
        <f t="shared" ca="1" si="72"/>
        <v>2849.5669687643972</v>
      </c>
    </row>
    <row r="139" spans="2:63" x14ac:dyDescent="0.35">
      <c r="B139">
        <f t="shared" si="73"/>
        <v>129</v>
      </c>
      <c r="C139">
        <f t="shared" si="51"/>
        <v>11</v>
      </c>
      <c r="D139">
        <f t="shared" si="81"/>
        <v>9</v>
      </c>
      <c r="E139">
        <f t="shared" ref="E139:E202" ca="1" si="82">$D$4+C139-1</f>
        <v>87</v>
      </c>
      <c r="F139" cm="1">
        <f t="array" aca="1" ref="F139" ca="1">_xlfn.XLOOKUP(E139,Mortality!$I$9:$I$130,IF($E$4="Female",Mortality!$J$9:$J$130,Mortality!$K$9:$K$130),,-1)</f>
        <v>8.1430079999999933E-2</v>
      </c>
      <c r="G139" cm="1">
        <f t="array" aca="1" ref="G139" ca="1">_xlfn.XLOOKUP(E139,Mortality!$N$9:$N$130,IF($E$4="Female",Mortality!$O$9:$O$130,Mortality!$P$9:$P$130),,-1)</f>
        <v>8.9999999999999993E-3</v>
      </c>
      <c r="H139">
        <f t="shared" ca="1" si="52"/>
        <v>5.646716960997944E-3</v>
      </c>
      <c r="I139" cm="1">
        <f t="array" ref="I139">INDEX('Product features '!$C$12:$C$22,MIN(11,C139))</f>
        <v>0</v>
      </c>
      <c r="J139" s="3">
        <f ca="1">IF(C139=1,0,IF($C$4="Q",MAX('Product features '!$C$8,_xlfn.XLOOKUP(E139,'Non-systematic PWDs'!$D$17:$D$64,'Non-systematic PWDs'!$F$17:$F$64,0,-1)),'Product features '!$C$8))</f>
        <v>6.9444444444444448E-2</v>
      </c>
      <c r="K139">
        <f t="shared" ref="K139:K202" ca="1" si="83">IF(C139&gt;=$S$4,1,0)</f>
        <v>0</v>
      </c>
      <c r="L139">
        <f ca="1">(1-K139)*(1-(1-J139*_xlfn.XLOOKUP(C139,'Non-systematic PWDs'!$D$9:$D$12,'Non-systematic PWDs'!$E$9:$E$12,,-1))^(1/12))</f>
        <v>2.3448196858936177E-3</v>
      </c>
      <c r="M139" cm="1">
        <f t="array" ref="M139">IF(C139=11,_xlfn.SWITCH(D139,1,0.4,2,0.3,3,0.2,0.1/9),1/12)</f>
        <v>1.1111111111111112E-2</v>
      </c>
      <c r="O139">
        <f t="shared" ca="1" si="74"/>
        <v>12456.949211777044</v>
      </c>
      <c r="P139">
        <f t="shared" ca="1" si="75"/>
        <v>21330.512335958283</v>
      </c>
      <c r="Q139">
        <f ca="1">_xlfn.XLOOKUP(C139,'Surrender predictive model'!$E$8:$E$29,'Surrender predictive model'!$P$8:$P$29,,-1)+'Surrender predictive model'!$B$15+'Surrender predictive model'!$B$14+'Surrender predictive model'!$B$38*K139</f>
        <v>-1.3823431796840406</v>
      </c>
      <c r="R139">
        <f ca="1">+'Surrender predictive model'!$B$15*(MAX(1,MIN(2,P138/O138))-1)+'Surrender predictive model'!$B$14*(MAX(0.5,MIN(1,P138/O138))-1)+'Surrender predictive model'!$B$38*K139*(MAX(0.5,MIN(1,P138/O138))-1)</f>
        <v>-0.82429810655310953</v>
      </c>
      <c r="S139" s="43">
        <f t="shared" ca="1" si="53"/>
        <v>1.2948515951264339E-3</v>
      </c>
      <c r="T139">
        <f t="shared" ref="T139:T202" ca="1" si="84">IF(K139=1,1.5%,0.5%)*IF(MOD(B139,12)=0,1,0)</f>
        <v>0</v>
      </c>
      <c r="U139">
        <f t="shared" ca="1" si="76"/>
        <v>0</v>
      </c>
      <c r="V139">
        <f t="shared" ref="V139:V202" ca="1" si="85">IF(C139&gt;=$S$4,$T$4/12,0)*P139</f>
        <v>0</v>
      </c>
      <c r="W139" s="41">
        <f t="shared" ref="W139:W202" ca="1" si="86">(1+$O$4+$Q$4*MIN(10,C139))/(1+$O$4+$Q$4*MIN(10,C139-1))-1</f>
        <v>0</v>
      </c>
      <c r="X139">
        <f t="shared" ca="1" si="54"/>
        <v>0.99073718300052216</v>
      </c>
      <c r="Y139">
        <f t="shared" ca="1" si="55"/>
        <v>0.99073718300052216</v>
      </c>
      <c r="Z139">
        <f t="shared" ref="Z139:Z202" ca="1" si="87">(1-H139)*(1-S139)</f>
        <v>0.99306574310433982</v>
      </c>
      <c r="AA139">
        <f t="shared" ca="1" si="77"/>
        <v>2.1263907634585168E-2</v>
      </c>
      <c r="AB139">
        <f t="shared" ca="1" si="56"/>
        <v>12456.949211777044</v>
      </c>
      <c r="AC139">
        <f t="shared" ca="1" si="57"/>
        <v>70.162323180371061</v>
      </c>
      <c r="AD139">
        <f t="shared" ca="1" si="58"/>
        <v>16.088958719798121</v>
      </c>
      <c r="AE139">
        <f t="shared" ca="1" si="59"/>
        <v>29.135159020311317</v>
      </c>
      <c r="AF139">
        <f t="shared" ca="1" si="60"/>
        <v>0</v>
      </c>
      <c r="AG139">
        <f t="shared" ca="1" si="61"/>
        <v>0</v>
      </c>
      <c r="AH139">
        <f t="shared" ref="AH139:AH202" ca="1" si="88">AB139-MAX(0, O139-V139)</f>
        <v>0</v>
      </c>
      <c r="AI139">
        <f t="shared" ca="1" si="78"/>
        <v>12341.562770856601</v>
      </c>
      <c r="AJ139">
        <f t="shared" ca="1" si="62"/>
        <v>2.5711589105951251</v>
      </c>
      <c r="AK139">
        <f t="shared" ref="AK139:AK202" ca="1" si="89">_xlfn.XLOOKUP($D$4,$AC$3:$AC$4,$AD$3:$AD$4,,-1)*N139</f>
        <v>0</v>
      </c>
      <c r="AL139">
        <f t="shared" ref="AL139:AL202" ca="1" si="90">AA139*(1-Z139)/$G$4*$AK$11*IF(C139&gt;1,0,IF(B139&gt;6,0.5,1))</f>
        <v>0</v>
      </c>
      <c r="AM139">
        <f t="shared" ref="AM139:AM202" si="91">IF(B139=13,O139*_xlfn.XLOOKUP($D$4,$AC$3:$AC$4,$AE$3:$AE$4,,-1),0)</f>
        <v>0</v>
      </c>
      <c r="AN139" s="45">
        <f t="shared" ca="1" si="63"/>
        <v>-117.95759983107563</v>
      </c>
      <c r="AO139">
        <f t="shared" ca="1" si="79"/>
        <v>0</v>
      </c>
      <c r="AP139">
        <f t="shared" ca="1" si="80"/>
        <v>1.9948055269286438</v>
      </c>
      <c r="AR139">
        <v>129</v>
      </c>
      <c r="AS139">
        <v>0</v>
      </c>
      <c r="AT139">
        <v>62618772.07247062</v>
      </c>
      <c r="AU139">
        <v>77535.251915875968</v>
      </c>
      <c r="AV139">
        <v>59954.652658040097</v>
      </c>
      <c r="AW139">
        <v>412765.27890236594</v>
      </c>
      <c r="AX139">
        <v>12935.869291601175</v>
      </c>
      <c r="AY139">
        <v>0</v>
      </c>
      <c r="AZ139">
        <v>-563191.05276788422</v>
      </c>
      <c r="BA139">
        <v>2860.0630523538848</v>
      </c>
      <c r="BC139">
        <f t="shared" si="64"/>
        <v>0</v>
      </c>
      <c r="BD139">
        <f t="shared" ca="1" si="65"/>
        <v>62631229.021682397</v>
      </c>
      <c r="BE139">
        <f t="shared" ca="1" si="66"/>
        <v>77605.414239056336</v>
      </c>
      <c r="BF139">
        <f t="shared" ca="1" si="67"/>
        <v>59970.741616759893</v>
      </c>
      <c r="BG139">
        <f t="shared" ca="1" si="68"/>
        <v>412794.41406138625</v>
      </c>
      <c r="BH139">
        <f t="shared" ca="1" si="69"/>
        <v>12938.440450511771</v>
      </c>
      <c r="BI139">
        <f t="shared" ca="1" si="70"/>
        <v>0</v>
      </c>
      <c r="BJ139">
        <f t="shared" ca="1" si="71"/>
        <v>-563309.01036771527</v>
      </c>
      <c r="BK139">
        <f t="shared" ca="1" si="72"/>
        <v>2862.0578578808136</v>
      </c>
    </row>
    <row r="140" spans="2:63" x14ac:dyDescent="0.35">
      <c r="B140">
        <f t="shared" si="73"/>
        <v>130</v>
      </c>
      <c r="C140">
        <f t="shared" ref="C140:C203" si="92">FLOOR((B140-1)/12,1)+1</f>
        <v>11</v>
      </c>
      <c r="D140">
        <f t="shared" si="81"/>
        <v>10</v>
      </c>
      <c r="E140">
        <f t="shared" ca="1" si="82"/>
        <v>87</v>
      </c>
      <c r="F140" cm="1">
        <f t="array" aca="1" ref="F140" ca="1">_xlfn.XLOOKUP(E140,Mortality!$I$9:$I$130,IF($E$4="Female",Mortality!$J$9:$J$130,Mortality!$K$9:$K$130),,-1)</f>
        <v>8.1430079999999933E-2</v>
      </c>
      <c r="G140" cm="1">
        <f t="array" aca="1" ref="G140" ca="1">_xlfn.XLOOKUP(E140,Mortality!$N$9:$N$130,IF($E$4="Female",Mortality!$O$9:$O$130,Mortality!$P$9:$P$130),,-1)</f>
        <v>8.9999999999999993E-3</v>
      </c>
      <c r="H140">
        <f t="shared" ref="H140:H203" ca="1" si="93">1-(1-F140*(1-G140)^(2026-2012-1+B140/12))^(1/12)</f>
        <v>5.6423290894357381E-3</v>
      </c>
      <c r="I140" cm="1">
        <f t="array" ref="I140">INDEX('Product features '!$C$12:$C$22,MIN(11,C140))</f>
        <v>0</v>
      </c>
      <c r="J140" s="3">
        <f ca="1">IF(C140=1,0,IF($C$4="Q",MAX('Product features '!$C$8,_xlfn.XLOOKUP(E140,'Non-systematic PWDs'!$D$17:$D$64,'Non-systematic PWDs'!$F$17:$F$64,0,-1)),'Product features '!$C$8))</f>
        <v>6.9444444444444448E-2</v>
      </c>
      <c r="K140">
        <f t="shared" ca="1" si="83"/>
        <v>0</v>
      </c>
      <c r="L140">
        <f ca="1">(1-K140)*(1-(1-J140*_xlfn.XLOOKUP(C140,'Non-systematic PWDs'!$D$9:$D$12,'Non-systematic PWDs'!$E$9:$E$12,,-1))^(1/12))</f>
        <v>2.3448196858936177E-3</v>
      </c>
      <c r="M140" cm="1">
        <f t="array" ref="M140">IF(C140=11,_xlfn.SWITCH(D140,1,0.4,2,0.3,3,0.2,0.1/9),1/12)</f>
        <v>1.1111111111111112E-2</v>
      </c>
      <c r="O140">
        <f t="shared" ca="1" si="74"/>
        <v>12341.562770856564</v>
      </c>
      <c r="P140">
        <f t="shared" ca="1" si="75"/>
        <v>21132.931703685197</v>
      </c>
      <c r="Q140">
        <f ca="1">_xlfn.XLOOKUP(C140,'Surrender predictive model'!$E$8:$E$29,'Surrender predictive model'!$P$8:$P$29,,-1)+'Surrender predictive model'!$B$15+'Surrender predictive model'!$B$14+'Surrender predictive model'!$B$38*K140</f>
        <v>-1.3823431796840406</v>
      </c>
      <c r="R140">
        <f ca="1">+'Surrender predictive model'!$B$15*(MAX(1,MIN(2,P139/O139))-1)+'Surrender predictive model'!$B$14*(MAX(0.5,MIN(1,P139/O139))-1)+'Surrender predictive model'!$B$38*K140*(MAX(0.5,MIN(1,P139/O139))-1)</f>
        <v>-0.82429810655310998</v>
      </c>
      <c r="S140" s="43">
        <f t="shared" ref="S140:S203" ca="1" si="94">1-(1-IF(O140&gt;0,EXP(SUM(Q140:R140)),0))^M140</f>
        <v>1.2948515951264339E-3</v>
      </c>
      <c r="T140">
        <f t="shared" ca="1" si="84"/>
        <v>0</v>
      </c>
      <c r="U140">
        <f t="shared" ca="1" si="76"/>
        <v>0</v>
      </c>
      <c r="V140">
        <f t="shared" ca="1" si="85"/>
        <v>0</v>
      </c>
      <c r="W140" s="41">
        <f t="shared" ca="1" si="86"/>
        <v>0</v>
      </c>
      <c r="X140">
        <f t="shared" ref="X140:X203" ca="1" si="95">IFERROR((1-H140)*(1-S140)*(1-L140)*(1-T140*P140/O140),0)</f>
        <v>0.99074155491499671</v>
      </c>
      <c r="Y140">
        <f t="shared" ref="Y140:Y203" ca="1" si="96">(1-H140)*(1-S140)*(1-L140)</f>
        <v>0.99074155491499671</v>
      </c>
      <c r="Z140">
        <f t="shared" ca="1" si="87"/>
        <v>0.99307012529425953</v>
      </c>
      <c r="AA140">
        <f t="shared" ca="1" si="77"/>
        <v>2.1116458236441364E-2</v>
      </c>
      <c r="AB140">
        <f t="shared" ref="AB140:AB203" ca="1" si="97">MAX(0, (O140-V140)*(1+U140))</f>
        <v>12341.562770856564</v>
      </c>
      <c r="AC140">
        <f t="shared" ref="AC140:AC203" ca="1" si="98">$AB140*(1-$X140)*H140/($H140+$S140+$L140+IFERROR($T140*$P140/$O140,0))</f>
        <v>69.458442839933213</v>
      </c>
      <c r="AD140">
        <f t="shared" ref="AD140:AD203" ca="1" si="99">$AB140*(1-$X140)*S140/($H140+$S140+$L140+IFERROR($T140*$P140/$O140,0))*(J140+(1-J140)*(1-I140))</f>
        <v>15.939937937097543</v>
      </c>
      <c r="AE140">
        <f t="shared" ref="AE140:AE203" ca="1" si="100">$AB140*(1-$X140)*L140/($H140+$S140+$L140+IFERROR($T140*$P140/$O140,0))+V140</f>
        <v>28.865300400065745</v>
      </c>
      <c r="AF140">
        <f t="shared" ref="AF140:AF203" ca="1" si="101">$AB140*(1-$X140)*IFERROR($T140*$P140/$O140,0)/($H140+$S140+$L140+IFERROR($T140*$P140/$O140,0))</f>
        <v>0</v>
      </c>
      <c r="AG140">
        <f t="shared" ref="AG140:AG203" ca="1" si="102">$AB140*(1-$X140)*S140/($H140+$S140+$L140+IFERROR($T140*$P140/$O140,0))*(1-J140)*I140</f>
        <v>0</v>
      </c>
      <c r="AH140">
        <f t="shared" ca="1" si="88"/>
        <v>0</v>
      </c>
      <c r="AI140">
        <f t="shared" ca="1" si="78"/>
        <v>12227.299089679504</v>
      </c>
      <c r="AJ140">
        <f t="shared" ref="AJ140:AJ203" ca="1" si="103">0.0025/12*AI140</f>
        <v>2.5473539770165634</v>
      </c>
      <c r="AK140">
        <f t="shared" ca="1" si="89"/>
        <v>0</v>
      </c>
      <c r="AL140">
        <f t="shared" ca="1" si="90"/>
        <v>0</v>
      </c>
      <c r="AM140">
        <f t="shared" si="91"/>
        <v>0</v>
      </c>
      <c r="AN140" s="45">
        <f t="shared" ref="AN140:AN203" ca="1" si="104">N140-SUM(AC140:AE140,AJ140:AK140,-AL140,AM140)</f>
        <v>-116.81103515411307</v>
      </c>
      <c r="AO140">
        <f t="shared" ca="1" si="79"/>
        <v>0</v>
      </c>
      <c r="AP140">
        <f t="shared" ca="1" si="80"/>
        <v>1.9985368011725264</v>
      </c>
      <c r="AR140">
        <v>130</v>
      </c>
      <c r="AS140">
        <v>0</v>
      </c>
      <c r="AT140">
        <v>62092172.599685721</v>
      </c>
      <c r="AU140">
        <v>76652.629031496443</v>
      </c>
      <c r="AV140">
        <v>59673.448151867269</v>
      </c>
      <c r="AW140">
        <v>411875.60170380521</v>
      </c>
      <c r="AX140">
        <v>12826.554083399435</v>
      </c>
      <c r="AY140">
        <v>0</v>
      </c>
      <c r="AZ140">
        <v>-561028.23297056952</v>
      </c>
      <c r="BA140">
        <v>2872.6310839899611</v>
      </c>
      <c r="BC140">
        <f t="shared" ref="BC140:BC203" si="105">AS140+N140</f>
        <v>0</v>
      </c>
      <c r="BD140">
        <f t="shared" ref="BD140:BD203" ca="1" si="106">AT140+O140</f>
        <v>62104514.16245658</v>
      </c>
      <c r="BE140">
        <f t="shared" ref="BE140:BE203" ca="1" si="107">AU140+AC140</f>
        <v>76722.087474336382</v>
      </c>
      <c r="BF140">
        <f t="shared" ref="BF140:BF203" ca="1" si="108">AV140+AD140</f>
        <v>59689.388089804364</v>
      </c>
      <c r="BG140">
        <f t="shared" ref="BG140:BG203" ca="1" si="109">AW140+AE140</f>
        <v>411904.46700420527</v>
      </c>
      <c r="BH140">
        <f t="shared" ref="BH140:BH203" ca="1" si="110">AX140+AJ140</f>
        <v>12829.101437376452</v>
      </c>
      <c r="BI140">
        <f t="shared" ref="BI140:BI203" ca="1" si="111">AY140+AK140-AL140+AM140</f>
        <v>0</v>
      </c>
      <c r="BJ140">
        <f t="shared" ref="BJ140:BJ203" ca="1" si="112">AZ140+AN140</f>
        <v>-561145.04400572367</v>
      </c>
      <c r="BK140">
        <f t="shared" ref="BK140:BK203" ca="1" si="113">BA140+AP140</f>
        <v>2874.6296207911337</v>
      </c>
    </row>
    <row r="141" spans="2:63" x14ac:dyDescent="0.35">
      <c r="B141">
        <f t="shared" ref="B141:B204" si="114">B140+1</f>
        <v>131</v>
      </c>
      <c r="C141">
        <f t="shared" si="92"/>
        <v>11</v>
      </c>
      <c r="D141">
        <f t="shared" si="81"/>
        <v>11</v>
      </c>
      <c r="E141">
        <f t="shared" ca="1" si="82"/>
        <v>87</v>
      </c>
      <c r="F141" cm="1">
        <f t="array" aca="1" ref="F141" ca="1">_xlfn.XLOOKUP(E141,Mortality!$I$9:$I$130,IF($E$4="Female",Mortality!$J$9:$J$130,Mortality!$K$9:$K$130),,-1)</f>
        <v>8.1430079999999933E-2</v>
      </c>
      <c r="G141" cm="1">
        <f t="array" aca="1" ref="G141" ca="1">_xlfn.XLOOKUP(E141,Mortality!$N$9:$N$130,IF($E$4="Female",Mortality!$O$9:$O$130,Mortality!$P$9:$P$130),,-1)</f>
        <v>8.9999999999999993E-3</v>
      </c>
      <c r="H141">
        <f t="shared" ca="1" si="93"/>
        <v>5.6379447351690981E-3</v>
      </c>
      <c r="I141" cm="1">
        <f t="array" ref="I141">INDEX('Product features '!$C$12:$C$22,MIN(11,C141))</f>
        <v>0</v>
      </c>
      <c r="J141" s="3">
        <f ca="1">IF(C141=1,0,IF($C$4="Q",MAX('Product features '!$C$8,_xlfn.XLOOKUP(E141,'Non-systematic PWDs'!$D$17:$D$64,'Non-systematic PWDs'!$F$17:$F$64,0,-1)),'Product features '!$C$8))</f>
        <v>6.9444444444444448E-2</v>
      </c>
      <c r="K141">
        <f t="shared" ca="1" si="83"/>
        <v>0</v>
      </c>
      <c r="L141">
        <f ca="1">(1-K141)*(1-(1-J141*_xlfn.XLOOKUP(C141,'Non-systematic PWDs'!$D$9:$D$12,'Non-systematic PWDs'!$E$9:$E$12,,-1))^(1/12))</f>
        <v>2.3448196858936177E-3</v>
      </c>
      <c r="M141" cm="1">
        <f t="array" ref="M141">IF(C141=11,_xlfn.SWITCH(D141,1,0.4,2,0.3,3,0.2,0.1/9),1/12)</f>
        <v>1.1111111111111112E-2</v>
      </c>
      <c r="O141">
        <f t="shared" ref="O141:O204" ca="1" si="115">MAX(MAX(0, O140-V140)*(1+U140)*IFERROR((1-T140*P140/O140),0)*(1-H140)*(1-S140)*(1-L140))</f>
        <v>12227.299089679467</v>
      </c>
      <c r="P141">
        <f t="shared" ref="P141:P204" ca="1" si="116">P140*Y140*(1+IF(AND(D140=12,K140=0),1,0)*W140)</f>
        <v>20937.273616021503</v>
      </c>
      <c r="Q141">
        <f ca="1">_xlfn.XLOOKUP(C141,'Surrender predictive model'!$E$8:$E$29,'Surrender predictive model'!$P$8:$P$29,,-1)+'Surrender predictive model'!$B$15+'Surrender predictive model'!$B$14+'Surrender predictive model'!$B$38*K141</f>
        <v>-1.3823431796840406</v>
      </c>
      <c r="R141">
        <f ca="1">+'Surrender predictive model'!$B$15*(MAX(1,MIN(2,P140/O140))-1)+'Surrender predictive model'!$B$14*(MAX(0.5,MIN(1,P140/O140))-1)+'Surrender predictive model'!$B$38*K141*(MAX(0.5,MIN(1,P140/O140))-1)</f>
        <v>-0.82429810655310998</v>
      </c>
      <c r="S141" s="43">
        <f t="shared" ca="1" si="94"/>
        <v>1.2948515951264339E-3</v>
      </c>
      <c r="T141">
        <f t="shared" ca="1" si="84"/>
        <v>0</v>
      </c>
      <c r="U141">
        <f t="shared" ref="U141:U204" ca="1" si="117">IF($K$4="Fixed",(1+$Z$3*IF(C141&gt;10,0.5,1))^(1/12)-1,IF(D140=12,$Z$4*IF(C140&gt;10,0.5,1),0))</f>
        <v>0</v>
      </c>
      <c r="V141">
        <f t="shared" ca="1" si="85"/>
        <v>0</v>
      </c>
      <c r="W141" s="41">
        <f t="shared" ca="1" si="86"/>
        <v>0</v>
      </c>
      <c r="X141">
        <f t="shared" ca="1" si="95"/>
        <v>0.9907459233249668</v>
      </c>
      <c r="Y141">
        <f t="shared" ca="1" si="96"/>
        <v>0.9907459233249668</v>
      </c>
      <c r="Z141">
        <f t="shared" ca="1" si="87"/>
        <v>0.99307450397143804</v>
      </c>
      <c r="AA141">
        <f t="shared" ref="AA141:AA204" ca="1" si="118">AA140*Z140</f>
        <v>2.0970123826633824E-2</v>
      </c>
      <c r="AB141">
        <f t="shared" ca="1" si="97"/>
        <v>12227.299089679467</v>
      </c>
      <c r="AC141">
        <f t="shared" ca="1" si="98"/>
        <v>68.761928694948068</v>
      </c>
      <c r="AD141">
        <f t="shared" ca="1" si="99"/>
        <v>15.792367119035472</v>
      </c>
      <c r="AE141">
        <f t="shared" ca="1" si="100"/>
        <v>28.598067490473831</v>
      </c>
      <c r="AF141">
        <f t="shared" ca="1" si="101"/>
        <v>0</v>
      </c>
      <c r="AG141">
        <f t="shared" ca="1" si="102"/>
        <v>0</v>
      </c>
      <c r="AH141">
        <f t="shared" ca="1" si="88"/>
        <v>0</v>
      </c>
      <c r="AI141">
        <f t="shared" ref="AI141:AI204" ca="1" si="119">MAX(0, AI140+AH141-SUM(AC141:AG141))</f>
        <v>12114.146726375046</v>
      </c>
      <c r="AJ141">
        <f t="shared" ca="1" si="103"/>
        <v>2.5237805679948013</v>
      </c>
      <c r="AK141">
        <f t="shared" ca="1" si="89"/>
        <v>0</v>
      </c>
      <c r="AL141">
        <f t="shared" ca="1" si="90"/>
        <v>0</v>
      </c>
      <c r="AM141">
        <f t="shared" si="91"/>
        <v>0</v>
      </c>
      <c r="AN141" s="45">
        <f t="shared" ca="1" si="104"/>
        <v>-115.67614387245217</v>
      </c>
      <c r="AO141">
        <f t="shared" ref="AO141:AO204" ca="1" si="120">IF($K$4="Fixed",0,O141*IF(D140=12,$Z$4-$X$4*(1+$AA$4),0)*IF(C140&gt;10,0.5,1))</f>
        <v>0</v>
      </c>
      <c r="AP141">
        <f t="shared" ref="AP141:AP204" ca="1" si="121">IF($K$4="Fixed",0,O141*(1-X141)*$X$4*IF(C140&gt;10, 0.5, 1)*(1+$Y$4-$AA$4)^(D140/12)+AO141)</f>
        <v>2.0022842021564555</v>
      </c>
      <c r="AR141">
        <v>131</v>
      </c>
      <c r="AS141">
        <v>0</v>
      </c>
      <c r="AT141">
        <v>61567459.600317419</v>
      </c>
      <c r="AU141">
        <v>75779.461670213466</v>
      </c>
      <c r="AV141">
        <v>59394.29057047025</v>
      </c>
      <c r="AW141">
        <v>410989.44964486215</v>
      </c>
      <c r="AX141">
        <v>12717.765556532922</v>
      </c>
      <c r="AY141">
        <v>0</v>
      </c>
      <c r="AZ141">
        <v>-558880.9674420777</v>
      </c>
      <c r="BA141">
        <v>2885.2438231886804</v>
      </c>
      <c r="BC141">
        <f t="shared" si="105"/>
        <v>0</v>
      </c>
      <c r="BD141">
        <f t="shared" ca="1" si="106"/>
        <v>61579686.899407096</v>
      </c>
      <c r="BE141">
        <f t="shared" ca="1" si="107"/>
        <v>75848.223598908415</v>
      </c>
      <c r="BF141">
        <f t="shared" ca="1" si="108"/>
        <v>59410.082937589286</v>
      </c>
      <c r="BG141">
        <f t="shared" ca="1" si="109"/>
        <v>411018.04771235265</v>
      </c>
      <c r="BH141">
        <f t="shared" ca="1" si="110"/>
        <v>12720.289337100918</v>
      </c>
      <c r="BI141">
        <f t="shared" ca="1" si="111"/>
        <v>0</v>
      </c>
      <c r="BJ141">
        <f t="shared" ca="1" si="112"/>
        <v>-558996.64358595014</v>
      </c>
      <c r="BK141">
        <f t="shared" ca="1" si="113"/>
        <v>2887.2461073908366</v>
      </c>
    </row>
    <row r="142" spans="2:63" x14ac:dyDescent="0.35">
      <c r="B142">
        <f t="shared" si="114"/>
        <v>132</v>
      </c>
      <c r="C142">
        <f t="shared" si="92"/>
        <v>11</v>
      </c>
      <c r="D142">
        <f t="shared" si="81"/>
        <v>12</v>
      </c>
      <c r="E142">
        <f t="shared" ca="1" si="82"/>
        <v>87</v>
      </c>
      <c r="F142" cm="1">
        <f t="array" aca="1" ref="F142" ca="1">_xlfn.XLOOKUP(E142,Mortality!$I$9:$I$130,IF($E$4="Female",Mortality!$J$9:$J$130,Mortality!$K$9:$K$130),,-1)</f>
        <v>8.1430079999999933E-2</v>
      </c>
      <c r="G142" cm="1">
        <f t="array" aca="1" ref="G142" ca="1">_xlfn.XLOOKUP(E142,Mortality!$N$9:$N$130,IF($E$4="Female",Mortality!$O$9:$O$130,Mortality!$P$9:$P$130),,-1)</f>
        <v>8.9999999999999993E-3</v>
      </c>
      <c r="H142">
        <f t="shared" ca="1" si="93"/>
        <v>5.6335638952074163E-3</v>
      </c>
      <c r="I142" cm="1">
        <f t="array" ref="I142">INDEX('Product features '!$C$12:$C$22,MIN(11,C142))</f>
        <v>0</v>
      </c>
      <c r="J142" s="3">
        <f ca="1">IF(C142=1,0,IF($C$4="Q",MAX('Product features '!$C$8,_xlfn.XLOOKUP(E142,'Non-systematic PWDs'!$D$17:$D$64,'Non-systematic PWDs'!$F$17:$F$64,0,-1)),'Product features '!$C$8))</f>
        <v>6.9444444444444448E-2</v>
      </c>
      <c r="K142">
        <f t="shared" ca="1" si="83"/>
        <v>0</v>
      </c>
      <c r="L142">
        <f ca="1">(1-K142)*(1-(1-J142*_xlfn.XLOOKUP(C142,'Non-systematic PWDs'!$D$9:$D$12,'Non-systematic PWDs'!$E$9:$E$12,,-1))^(1/12))</f>
        <v>2.3448196858936177E-3</v>
      </c>
      <c r="M142" cm="1">
        <f t="array" ref="M142">IF(C142=11,_xlfn.SWITCH(D142,1,0.4,2,0.3,3,0.2,0.1/9),1/12)</f>
        <v>1.1111111111111112E-2</v>
      </c>
      <c r="O142">
        <f t="shared" ca="1" si="115"/>
        <v>12114.146726375009</v>
      </c>
      <c r="P142">
        <f t="shared" ca="1" si="116"/>
        <v>20743.518480612689</v>
      </c>
      <c r="Q142">
        <f ca="1">_xlfn.XLOOKUP(C142,'Surrender predictive model'!$E$8:$E$29,'Surrender predictive model'!$P$8:$P$29,,-1)+'Surrender predictive model'!$B$15+'Surrender predictive model'!$B$14+'Surrender predictive model'!$B$38*K142</f>
        <v>-1.3823431796840406</v>
      </c>
      <c r="R142">
        <f ca="1">+'Surrender predictive model'!$B$15*(MAX(1,MIN(2,P141/O141))-1)+'Surrender predictive model'!$B$14*(MAX(0.5,MIN(1,P141/O141))-1)+'Surrender predictive model'!$B$38*K142*(MAX(0.5,MIN(1,P141/O141))-1)</f>
        <v>-0.82429810655310998</v>
      </c>
      <c r="S142" s="43">
        <f t="shared" ca="1" si="94"/>
        <v>1.2948515951264339E-3</v>
      </c>
      <c r="T142">
        <f t="shared" ca="1" si="84"/>
        <v>5.0000000000000001E-3</v>
      </c>
      <c r="U142">
        <f t="shared" ca="1" si="117"/>
        <v>0</v>
      </c>
      <c r="V142">
        <f t="shared" ca="1" si="85"/>
        <v>0</v>
      </c>
      <c r="W142" s="41">
        <f t="shared" ca="1" si="86"/>
        <v>0</v>
      </c>
      <c r="X142">
        <f t="shared" ca="1" si="95"/>
        <v>0.98226778947479254</v>
      </c>
      <c r="Y142">
        <f t="shared" ca="1" si="96"/>
        <v>0.99075028823341205</v>
      </c>
      <c r="Z142">
        <f t="shared" ca="1" si="87"/>
        <v>0.99307887913886206</v>
      </c>
      <c r="AA142">
        <f t="shared" ca="1" si="118"/>
        <v>2.0824895317354018E-2</v>
      </c>
      <c r="AB142">
        <f t="shared" ca="1" si="97"/>
        <v>12114.146726375009</v>
      </c>
      <c r="AC142">
        <f t="shared" ca="1" si="98"/>
        <v>67.852771865748082</v>
      </c>
      <c r="AD142">
        <f t="shared" ca="1" si="99"/>
        <v>15.595681795471876</v>
      </c>
      <c r="AE142">
        <f t="shared" ca="1" si="100"/>
        <v>28.241894149564249</v>
      </c>
      <c r="AF142">
        <f t="shared" ca="1" si="101"/>
        <v>103.1202522745502</v>
      </c>
      <c r="AG142">
        <f t="shared" ca="1" si="102"/>
        <v>0</v>
      </c>
      <c r="AH142">
        <f t="shared" ca="1" si="88"/>
        <v>0</v>
      </c>
      <c r="AI142">
        <f t="shared" ca="1" si="119"/>
        <v>11899.336126289711</v>
      </c>
      <c r="AJ142">
        <f t="shared" ca="1" si="103"/>
        <v>2.4790283596436899</v>
      </c>
      <c r="AK142">
        <f t="shared" ca="1" si="89"/>
        <v>0</v>
      </c>
      <c r="AL142">
        <f t="shared" ca="1" si="90"/>
        <v>0</v>
      </c>
      <c r="AM142">
        <f t="shared" si="91"/>
        <v>0</v>
      </c>
      <c r="AN142" s="45">
        <f t="shared" ca="1" si="104"/>
        <v>-114.1693761704279</v>
      </c>
      <c r="AO142">
        <f t="shared" ca="1" si="120"/>
        <v>0</v>
      </c>
      <c r="AP142">
        <f t="shared" ca="1" si="121"/>
        <v>3.8457048808679768</v>
      </c>
      <c r="AR142">
        <v>132</v>
      </c>
      <c r="AS142">
        <v>0</v>
      </c>
      <c r="AT142">
        <v>61045274.671358094</v>
      </c>
      <c r="AU142">
        <v>74749.558816652076</v>
      </c>
      <c r="AV142">
        <v>59005.354289048111</v>
      </c>
      <c r="AW142">
        <v>409960.69528062659</v>
      </c>
      <c r="AX142">
        <v>12352.325765124904</v>
      </c>
      <c r="AY142">
        <v>0</v>
      </c>
      <c r="AZ142">
        <v>-556067.93415144982</v>
      </c>
      <c r="BA142">
        <v>19777.771954541979</v>
      </c>
      <c r="BC142">
        <f t="shared" si="105"/>
        <v>0</v>
      </c>
      <c r="BD142">
        <f t="shared" ca="1" si="106"/>
        <v>61057388.818084471</v>
      </c>
      <c r="BE142">
        <f t="shared" ca="1" si="107"/>
        <v>74817.411588517818</v>
      </c>
      <c r="BF142">
        <f t="shared" ca="1" si="108"/>
        <v>59020.949970843583</v>
      </c>
      <c r="BG142">
        <f t="shared" ca="1" si="109"/>
        <v>409988.93717477616</v>
      </c>
      <c r="BH142">
        <f t="shared" ca="1" si="110"/>
        <v>12354.804793484547</v>
      </c>
      <c r="BI142">
        <f t="shared" ca="1" si="111"/>
        <v>0</v>
      </c>
      <c r="BJ142">
        <f t="shared" ca="1" si="112"/>
        <v>-556182.1035276202</v>
      </c>
      <c r="BK142">
        <f t="shared" ca="1" si="113"/>
        <v>19781.617659422845</v>
      </c>
    </row>
    <row r="143" spans="2:63" x14ac:dyDescent="0.35">
      <c r="B143">
        <f t="shared" si="114"/>
        <v>133</v>
      </c>
      <c r="C143">
        <f t="shared" si="92"/>
        <v>12</v>
      </c>
      <c r="D143">
        <f t="shared" si="81"/>
        <v>1</v>
      </c>
      <c r="E143">
        <f t="shared" ca="1" si="82"/>
        <v>88</v>
      </c>
      <c r="F143" cm="1">
        <f t="array" aca="1" ref="F143" ca="1">_xlfn.XLOOKUP(E143,Mortality!$I$9:$I$130,IF($E$4="Female",Mortality!$J$9:$J$130,Mortality!$K$9:$K$130),,-1)</f>
        <v>9.3427346666666605E-2</v>
      </c>
      <c r="G143" cm="1">
        <f t="array" aca="1" ref="G143" ca="1">_xlfn.XLOOKUP(E143,Mortality!$N$9:$N$130,IF($E$4="Female",Mortality!$O$9:$O$130,Mortality!$P$9:$P$130),,-1)</f>
        <v>8.9999999999999993E-3</v>
      </c>
      <c r="H143">
        <f t="shared" ca="1" si="93"/>
        <v>6.4889396275844557E-3</v>
      </c>
      <c r="I143" cm="1">
        <f t="array" ref="I143">INDEX('Product features '!$C$12:$C$22,MIN(11,C143))</f>
        <v>0</v>
      </c>
      <c r="J143" s="3">
        <f ca="1">IF(C143=1,0,IF($C$4="Q",MAX('Product features '!$C$8,_xlfn.XLOOKUP(E143,'Non-systematic PWDs'!$D$17:$D$64,'Non-systematic PWDs'!$F$17:$F$64,0,-1)),'Product features '!$C$8))</f>
        <v>7.2992700729927015E-2</v>
      </c>
      <c r="K143">
        <f t="shared" ca="1" si="83"/>
        <v>0</v>
      </c>
      <c r="L143">
        <f ca="1">(1-K143)*(1-(1-J143*_xlfn.XLOOKUP(C143,'Non-systematic PWDs'!$D$9:$D$12,'Non-systematic PWDs'!$E$9:$E$12,,-1))^(1/12))</f>
        <v>2.4662702131942327E-3</v>
      </c>
      <c r="M143" cm="1">
        <f t="array" ref="M143">IF(C143=11,_xlfn.SWITCH(D143,1,0.4,2,0.3,3,0.2,0.1/9),1/12)</f>
        <v>8.3333333333333329E-2</v>
      </c>
      <c r="O143">
        <f t="shared" ca="1" si="115"/>
        <v>11899.336126289676</v>
      </c>
      <c r="P143">
        <f t="shared" ca="1" si="116"/>
        <v>20551.646913642133</v>
      </c>
      <c r="Q143">
        <f ca="1">_xlfn.XLOOKUP(C143,'Surrender predictive model'!$E$8:$E$29,'Surrender predictive model'!$P$8:$P$29,,-1)+'Surrender predictive model'!$B$15+'Surrender predictive model'!$B$14+'Surrender predictive model'!$B$38*K143</f>
        <v>-2.2356003690015513</v>
      </c>
      <c r="R143">
        <f ca="1">+'Surrender predictive model'!$B$15*(MAX(1,MIN(2,P142/O142))-1)+'Surrender predictive model'!$B$14*(MAX(0.5,MIN(1,P142/O142))-1)+'Surrender predictive model'!$B$38*K143*(MAX(0.5,MIN(1,P142/O142))-1)</f>
        <v>-0.82429810655310998</v>
      </c>
      <c r="S143" s="43">
        <f t="shared" ca="1" si="94"/>
        <v>3.994295955574656E-3</v>
      </c>
      <c r="T143">
        <f t="shared" ca="1" si="84"/>
        <v>0</v>
      </c>
      <c r="U143">
        <f t="shared" ca="1" si="117"/>
        <v>1.89E-2</v>
      </c>
      <c r="V143">
        <f t="shared" ca="1" si="85"/>
        <v>0</v>
      </c>
      <c r="W143" s="41">
        <f t="shared" ca="1" si="86"/>
        <v>0</v>
      </c>
      <c r="X143">
        <f t="shared" ca="1" si="95"/>
        <v>0.98710220351798417</v>
      </c>
      <c r="Y143">
        <f t="shared" ca="1" si="96"/>
        <v>0.98710220351798417</v>
      </c>
      <c r="Z143">
        <f t="shared" ca="1" si="87"/>
        <v>0.98954268316215133</v>
      </c>
      <c r="AA143">
        <f t="shared" ca="1" si="118"/>
        <v>2.0680763699942064E-2</v>
      </c>
      <c r="AB143">
        <f t="shared" ca="1" si="97"/>
        <v>12124.23357907655</v>
      </c>
      <c r="AC143">
        <f t="shared" ca="1" si="98"/>
        <v>78.359264988139685</v>
      </c>
      <c r="AD143">
        <f t="shared" ca="1" si="99"/>
        <v>48.234397788724905</v>
      </c>
      <c r="AE143">
        <f t="shared" ca="1" si="100"/>
        <v>29.782234426487172</v>
      </c>
      <c r="AF143">
        <f t="shared" ca="1" si="101"/>
        <v>0</v>
      </c>
      <c r="AG143">
        <f t="shared" ca="1" si="102"/>
        <v>0</v>
      </c>
      <c r="AH143">
        <f t="shared" ca="1" si="88"/>
        <v>224.89745278687406</v>
      </c>
      <c r="AI143">
        <f t="shared" ca="1" si="119"/>
        <v>11967.857681873233</v>
      </c>
      <c r="AJ143">
        <f t="shared" ca="1" si="103"/>
        <v>2.4933036837235902</v>
      </c>
      <c r="AK143">
        <f t="shared" ca="1" si="89"/>
        <v>0</v>
      </c>
      <c r="AL143">
        <f t="shared" ca="1" si="90"/>
        <v>0</v>
      </c>
      <c r="AM143">
        <f t="shared" si="91"/>
        <v>0</v>
      </c>
      <c r="AN143" s="45">
        <f t="shared" ca="1" si="104"/>
        <v>-158.86920088707535</v>
      </c>
      <c r="AO143">
        <f t="shared" ca="1" si="120"/>
        <v>28.11218159835936</v>
      </c>
      <c r="AP143">
        <f t="shared" ca="1" si="121"/>
        <v>30.892001441421201</v>
      </c>
      <c r="AR143">
        <v>133</v>
      </c>
      <c r="AS143">
        <v>0</v>
      </c>
      <c r="AT143">
        <v>59291163.672599688</v>
      </c>
      <c r="AU143">
        <v>84016.270849251567</v>
      </c>
      <c r="AV143">
        <v>154390.30830142749</v>
      </c>
      <c r="AW143">
        <v>540030.27214470855</v>
      </c>
      <c r="AX143">
        <v>12373.218871850775</v>
      </c>
      <c r="AY143">
        <v>0</v>
      </c>
      <c r="AZ143">
        <v>-790810.07016723778</v>
      </c>
      <c r="BA143">
        <v>111426.07032552961</v>
      </c>
      <c r="BC143">
        <f t="shared" si="105"/>
        <v>0</v>
      </c>
      <c r="BD143">
        <f t="shared" ca="1" si="106"/>
        <v>59303063.008725978</v>
      </c>
      <c r="BE143">
        <f t="shared" ca="1" si="107"/>
        <v>84094.630114239713</v>
      </c>
      <c r="BF143">
        <f t="shared" ca="1" si="108"/>
        <v>154438.54269921622</v>
      </c>
      <c r="BG143">
        <f t="shared" ca="1" si="109"/>
        <v>540060.05437913502</v>
      </c>
      <c r="BH143">
        <f t="shared" ca="1" si="110"/>
        <v>12375.712175534498</v>
      </c>
      <c r="BI143">
        <f t="shared" ca="1" si="111"/>
        <v>0</v>
      </c>
      <c r="BJ143">
        <f t="shared" ca="1" si="112"/>
        <v>-790968.93936812482</v>
      </c>
      <c r="BK143">
        <f t="shared" ca="1" si="113"/>
        <v>111456.96232697103</v>
      </c>
    </row>
    <row r="144" spans="2:63" x14ac:dyDescent="0.35">
      <c r="B144">
        <f t="shared" si="114"/>
        <v>134</v>
      </c>
      <c r="C144">
        <f t="shared" si="92"/>
        <v>12</v>
      </c>
      <c r="D144">
        <f t="shared" si="81"/>
        <v>2</v>
      </c>
      <c r="E144">
        <f t="shared" ca="1" si="82"/>
        <v>88</v>
      </c>
      <c r="F144" cm="1">
        <f t="array" aca="1" ref="F144" ca="1">_xlfn.XLOOKUP(E144,Mortality!$I$9:$I$130,IF($E$4="Female",Mortality!$J$9:$J$130,Mortality!$K$9:$K$130),,-1)</f>
        <v>9.3427346666666605E-2</v>
      </c>
      <c r="G144" cm="1">
        <f t="array" aca="1" ref="G144" ca="1">_xlfn.XLOOKUP(E144,Mortality!$N$9:$N$130,IF($E$4="Female",Mortality!$O$9:$O$130,Mortality!$P$9:$P$130),,-1)</f>
        <v>8.9999999999999993E-3</v>
      </c>
      <c r="H144">
        <f t="shared" ca="1" si="93"/>
        <v>6.4838734465909598E-3</v>
      </c>
      <c r="I144" cm="1">
        <f t="array" ref="I144">INDEX('Product features '!$C$12:$C$22,MIN(11,C144))</f>
        <v>0</v>
      </c>
      <c r="J144" s="3">
        <f ca="1">IF(C144=1,0,IF($C$4="Q",MAX('Product features '!$C$8,_xlfn.XLOOKUP(E144,'Non-systematic PWDs'!$D$17:$D$64,'Non-systematic PWDs'!$F$17:$F$64,0,-1)),'Product features '!$C$8))</f>
        <v>7.2992700729927015E-2</v>
      </c>
      <c r="K144">
        <f t="shared" ca="1" si="83"/>
        <v>0</v>
      </c>
      <c r="L144">
        <f ca="1">(1-K144)*(1-(1-J144*_xlfn.XLOOKUP(C144,'Non-systematic PWDs'!$D$9:$D$12,'Non-systematic PWDs'!$E$9:$E$12,,-1))^(1/12))</f>
        <v>2.4662702131942327E-3</v>
      </c>
      <c r="M144" cm="1">
        <f t="array" ref="M144">IF(C144=11,_xlfn.SWITCH(D144,1,0.4,2,0.3,3,0.2,0.1/9),1/12)</f>
        <v>8.3333333333333329E-2</v>
      </c>
      <c r="O144">
        <f t="shared" ca="1" si="115"/>
        <v>11967.8576818732</v>
      </c>
      <c r="P144">
        <f t="shared" ca="1" si="116"/>
        <v>20286.575954379729</v>
      </c>
      <c r="Q144">
        <f ca="1">_xlfn.XLOOKUP(C144,'Surrender predictive model'!$E$8:$E$29,'Surrender predictive model'!$P$8:$P$29,,-1)+'Surrender predictive model'!$B$15+'Surrender predictive model'!$B$14+'Surrender predictive model'!$B$38*K144</f>
        <v>-2.2356003690015513</v>
      </c>
      <c r="R144">
        <f ca="1">+'Surrender predictive model'!$B$15*(MAX(1,MIN(2,P143/O143))-1)+'Surrender predictive model'!$B$14*(MAX(0.5,MIN(1,P143/O143))-1)+'Surrender predictive model'!$B$38*K144*(MAX(0.5,MIN(1,P143/O143))-1)</f>
        <v>-0.84140934518109589</v>
      </c>
      <c r="S144" s="43">
        <f t="shared" ca="1" si="94"/>
        <v>3.9250416713728642E-3</v>
      </c>
      <c r="T144">
        <f t="shared" ca="1" si="84"/>
        <v>0</v>
      </c>
      <c r="U144">
        <f t="shared" ca="1" si="117"/>
        <v>0</v>
      </c>
      <c r="V144">
        <f t="shared" ca="1" si="85"/>
        <v>0</v>
      </c>
      <c r="W144" s="41">
        <f t="shared" ca="1" si="86"/>
        <v>0</v>
      </c>
      <c r="X144">
        <f t="shared" ca="1" si="95"/>
        <v>0.98717587257434047</v>
      </c>
      <c r="Y144">
        <f t="shared" ca="1" si="96"/>
        <v>0.98717587257434047</v>
      </c>
      <c r="Z144">
        <f t="shared" ca="1" si="87"/>
        <v>0.98961653435550601</v>
      </c>
      <c r="AA144">
        <f t="shared" ca="1" si="118"/>
        <v>2.0464498401483091E-2</v>
      </c>
      <c r="AB144">
        <f t="shared" ca="1" si="97"/>
        <v>11967.8576818732</v>
      </c>
      <c r="AC144">
        <f t="shared" ca="1" si="98"/>
        <v>77.29035128610353</v>
      </c>
      <c r="AD144">
        <f t="shared" ca="1" si="99"/>
        <v>46.788058417843736</v>
      </c>
      <c r="AE144">
        <f t="shared" ca="1" si="100"/>
        <v>29.398922220552869</v>
      </c>
      <c r="AF144">
        <f t="shared" ca="1" si="101"/>
        <v>0</v>
      </c>
      <c r="AG144">
        <f t="shared" ca="1" si="102"/>
        <v>0</v>
      </c>
      <c r="AH144">
        <f t="shared" ca="1" si="88"/>
        <v>0</v>
      </c>
      <c r="AI144">
        <f t="shared" ca="1" si="119"/>
        <v>11814.380349948733</v>
      </c>
      <c r="AJ144">
        <f t="shared" ca="1" si="103"/>
        <v>2.4613292395726529</v>
      </c>
      <c r="AK144">
        <f t="shared" ca="1" si="89"/>
        <v>0</v>
      </c>
      <c r="AL144">
        <f t="shared" ca="1" si="90"/>
        <v>0</v>
      </c>
      <c r="AM144">
        <f t="shared" si="91"/>
        <v>0</v>
      </c>
      <c r="AN144" s="45">
        <f t="shared" ca="1" si="104"/>
        <v>-155.93866116407278</v>
      </c>
      <c r="AO144">
        <f t="shared" ca="1" si="120"/>
        <v>0</v>
      </c>
      <c r="AP144">
        <f t="shared" ca="1" si="121"/>
        <v>2.4455860713439534</v>
      </c>
      <c r="AR144">
        <v>134</v>
      </c>
      <c r="AS144">
        <v>0</v>
      </c>
      <c r="AT144">
        <v>59391450.584883779</v>
      </c>
      <c r="AU144">
        <v>82688.139437803198</v>
      </c>
      <c r="AV144">
        <v>150536.92254368708</v>
      </c>
      <c r="AW144">
        <v>538298.30661244434</v>
      </c>
      <c r="AX144">
        <v>12218.039422562375</v>
      </c>
      <c r="AY144">
        <v>0</v>
      </c>
      <c r="AZ144">
        <v>-783741.4080164968</v>
      </c>
      <c r="BA144">
        <v>3543.2012058922573</v>
      </c>
      <c r="BC144">
        <f t="shared" si="105"/>
        <v>0</v>
      </c>
      <c r="BD144">
        <f t="shared" ca="1" si="106"/>
        <v>59403418.44256565</v>
      </c>
      <c r="BE144">
        <f t="shared" ca="1" si="107"/>
        <v>82765.429789089307</v>
      </c>
      <c r="BF144">
        <f t="shared" ca="1" si="108"/>
        <v>150583.71060210493</v>
      </c>
      <c r="BG144">
        <f t="shared" ca="1" si="109"/>
        <v>538327.70553466491</v>
      </c>
      <c r="BH144">
        <f t="shared" ca="1" si="110"/>
        <v>12220.500751801948</v>
      </c>
      <c r="BI144">
        <f t="shared" ca="1" si="111"/>
        <v>0</v>
      </c>
      <c r="BJ144">
        <f t="shared" ca="1" si="112"/>
        <v>-783897.34667766083</v>
      </c>
      <c r="BK144">
        <f t="shared" ca="1" si="113"/>
        <v>3545.6467919636011</v>
      </c>
    </row>
    <row r="145" spans="2:63" x14ac:dyDescent="0.35">
      <c r="B145">
        <f t="shared" si="114"/>
        <v>135</v>
      </c>
      <c r="C145">
        <f t="shared" si="92"/>
        <v>12</v>
      </c>
      <c r="D145">
        <f t="shared" si="81"/>
        <v>3</v>
      </c>
      <c r="E145">
        <f t="shared" ca="1" si="82"/>
        <v>88</v>
      </c>
      <c r="F145" cm="1">
        <f t="array" aca="1" ref="F145" ca="1">_xlfn.XLOOKUP(E145,Mortality!$I$9:$I$130,IF($E$4="Female",Mortality!$J$9:$J$130,Mortality!$K$9:$K$130),,-1)</f>
        <v>9.3427346666666605E-2</v>
      </c>
      <c r="G145" cm="1">
        <f t="array" aca="1" ref="G145" ca="1">_xlfn.XLOOKUP(E145,Mortality!$N$9:$N$130,IF($E$4="Female",Mortality!$O$9:$O$130,Mortality!$P$9:$P$130),,-1)</f>
        <v>8.9999999999999993E-3</v>
      </c>
      <c r="H145">
        <f t="shared" ca="1" si="93"/>
        <v>6.478811364831194E-3</v>
      </c>
      <c r="I145" cm="1">
        <f t="array" ref="I145">INDEX('Product features '!$C$12:$C$22,MIN(11,C145))</f>
        <v>0</v>
      </c>
      <c r="J145" s="3">
        <f ca="1">IF(C145=1,0,IF($C$4="Q",MAX('Product features '!$C$8,_xlfn.XLOOKUP(E145,'Non-systematic PWDs'!$D$17:$D$64,'Non-systematic PWDs'!$F$17:$F$64,0,-1)),'Product features '!$C$8))</f>
        <v>7.2992700729927015E-2</v>
      </c>
      <c r="K145">
        <f t="shared" ca="1" si="83"/>
        <v>0</v>
      </c>
      <c r="L145">
        <f ca="1">(1-K145)*(1-(1-J145*_xlfn.XLOOKUP(C145,'Non-systematic PWDs'!$D$9:$D$12,'Non-systematic PWDs'!$E$9:$E$12,,-1))^(1/12))</f>
        <v>2.4662702131942327E-3</v>
      </c>
      <c r="M145" cm="1">
        <f t="array" ref="M145">IF(C145=11,_xlfn.SWITCH(D145,1,0.4,2,0.3,3,0.2,0.1/9),1/12)</f>
        <v>8.3333333333333329E-2</v>
      </c>
      <c r="O145">
        <f t="shared" ca="1" si="115"/>
        <v>11814.3803499487</v>
      </c>
      <c r="P145">
        <f t="shared" ca="1" si="116"/>
        <v>20026.418319310444</v>
      </c>
      <c r="Q145">
        <f ca="1">_xlfn.XLOOKUP(C145,'Surrender predictive model'!$E$8:$E$29,'Surrender predictive model'!$P$8:$P$29,,-1)+'Surrender predictive model'!$B$15+'Surrender predictive model'!$B$14+'Surrender predictive model'!$B$38*K145</f>
        <v>-2.2356003690015513</v>
      </c>
      <c r="R145">
        <f ca="1">+'Surrender predictive model'!$B$15*(MAX(1,MIN(2,P144/O144))-1)+'Surrender predictive model'!$B$14*(MAX(0.5,MIN(1,P144/O144))-1)+'Surrender predictive model'!$B$38*K145*(MAX(0.5,MIN(1,P144/O144))-1)</f>
        <v>-0.80433682652555683</v>
      </c>
      <c r="S145" s="43">
        <f t="shared" ca="1" si="94"/>
        <v>4.0766660025676194E-3</v>
      </c>
      <c r="T145">
        <f t="shared" ca="1" si="84"/>
        <v>0</v>
      </c>
      <c r="U145">
        <f t="shared" ca="1" si="117"/>
        <v>0</v>
      </c>
      <c r="V145">
        <f t="shared" ca="1" si="85"/>
        <v>0</v>
      </c>
      <c r="W145" s="41">
        <f t="shared" ca="1" si="86"/>
        <v>0</v>
      </c>
      <c r="X145">
        <f t="shared" ca="1" si="95"/>
        <v>0.98703063188984663</v>
      </c>
      <c r="Y145">
        <f t="shared" ca="1" si="96"/>
        <v>0.98703063188984663</v>
      </c>
      <c r="Z145">
        <f t="shared" ca="1" si="87"/>
        <v>0.98947093458262925</v>
      </c>
      <c r="AA145">
        <f t="shared" ca="1" si="118"/>
        <v>2.0252005985399488E-2</v>
      </c>
      <c r="AB145">
        <f t="shared" ca="1" si="97"/>
        <v>11814.3803499487</v>
      </c>
      <c r="AC145">
        <f t="shared" ca="1" si="98"/>
        <v>76.235249885427393</v>
      </c>
      <c r="AD145">
        <f t="shared" ca="1" si="99"/>
        <v>47.96954779270169</v>
      </c>
      <c r="AE145">
        <f t="shared" ca="1" si="100"/>
        <v>29.020250073718177</v>
      </c>
      <c r="AF145">
        <f t="shared" ca="1" si="101"/>
        <v>0</v>
      </c>
      <c r="AG145">
        <f t="shared" ca="1" si="102"/>
        <v>0</v>
      </c>
      <c r="AH145">
        <f t="shared" ca="1" si="88"/>
        <v>0</v>
      </c>
      <c r="AI145">
        <f t="shared" ca="1" si="119"/>
        <v>11661.155302196887</v>
      </c>
      <c r="AJ145">
        <f t="shared" ca="1" si="103"/>
        <v>2.4294073546243515</v>
      </c>
      <c r="AK145">
        <f t="shared" ca="1" si="89"/>
        <v>0</v>
      </c>
      <c r="AL145">
        <f t="shared" ca="1" si="90"/>
        <v>0</v>
      </c>
      <c r="AM145">
        <f t="shared" si="91"/>
        <v>0</v>
      </c>
      <c r="AN145" s="45">
        <f t="shared" ca="1" si="104"/>
        <v>-155.6544551064716</v>
      </c>
      <c r="AO145">
        <f t="shared" ca="1" si="120"/>
        <v>0</v>
      </c>
      <c r="AP145">
        <f t="shared" ca="1" si="121"/>
        <v>2.4701687900780058</v>
      </c>
      <c r="AR145">
        <v>135</v>
      </c>
      <c r="AS145">
        <v>0</v>
      </c>
      <c r="AT145">
        <v>58646589.228299439</v>
      </c>
      <c r="AU145">
        <v>81375.379679319856</v>
      </c>
      <c r="AV145">
        <v>152766.18137975357</v>
      </c>
      <c r="AW145">
        <v>536583.97335412912</v>
      </c>
      <c r="AX145">
        <v>12063.096929956107</v>
      </c>
      <c r="AY145">
        <v>0</v>
      </c>
      <c r="AZ145">
        <v>-782788.6313431561</v>
      </c>
      <c r="BA145">
        <v>3604.533606632192</v>
      </c>
      <c r="BC145">
        <f t="shared" si="105"/>
        <v>0</v>
      </c>
      <c r="BD145">
        <f t="shared" ca="1" si="106"/>
        <v>58658403.608649388</v>
      </c>
      <c r="BE145">
        <f t="shared" ca="1" si="107"/>
        <v>81451.614929205287</v>
      </c>
      <c r="BF145">
        <f t="shared" ca="1" si="108"/>
        <v>152814.15092754629</v>
      </c>
      <c r="BG145">
        <f t="shared" ca="1" si="109"/>
        <v>536612.99360420287</v>
      </c>
      <c r="BH145">
        <f t="shared" ca="1" si="110"/>
        <v>12065.526337310732</v>
      </c>
      <c r="BI145">
        <f t="shared" ca="1" si="111"/>
        <v>0</v>
      </c>
      <c r="BJ145">
        <f t="shared" ca="1" si="112"/>
        <v>-782944.28579826257</v>
      </c>
      <c r="BK145">
        <f t="shared" ca="1" si="113"/>
        <v>3607.0037754222699</v>
      </c>
    </row>
    <row r="146" spans="2:63" x14ac:dyDescent="0.35">
      <c r="B146">
        <f t="shared" si="114"/>
        <v>136</v>
      </c>
      <c r="C146">
        <f t="shared" si="92"/>
        <v>12</v>
      </c>
      <c r="D146">
        <f t="shared" si="81"/>
        <v>4</v>
      </c>
      <c r="E146">
        <f t="shared" ca="1" si="82"/>
        <v>88</v>
      </c>
      <c r="F146" cm="1">
        <f t="array" aca="1" ref="F146" ca="1">_xlfn.XLOOKUP(E146,Mortality!$I$9:$I$130,IF($E$4="Female",Mortality!$J$9:$J$130,Mortality!$K$9:$K$130),,-1)</f>
        <v>9.3427346666666605E-2</v>
      </c>
      <c r="G146" cm="1">
        <f t="array" aca="1" ref="G146" ca="1">_xlfn.XLOOKUP(E146,Mortality!$N$9:$N$130,IF($E$4="Female",Mortality!$O$9:$O$130,Mortality!$P$9:$P$130),,-1)</f>
        <v>8.9999999999999993E-3</v>
      </c>
      <c r="H146">
        <f t="shared" ca="1" si="93"/>
        <v>6.4737533787574408E-3</v>
      </c>
      <c r="I146" cm="1">
        <f t="array" ref="I146">INDEX('Product features '!$C$12:$C$22,MIN(11,C146))</f>
        <v>0</v>
      </c>
      <c r="J146" s="3">
        <f ca="1">IF(C146=1,0,IF($C$4="Q",MAX('Product features '!$C$8,_xlfn.XLOOKUP(E146,'Non-systematic PWDs'!$D$17:$D$64,'Non-systematic PWDs'!$F$17:$F$64,0,-1)),'Product features '!$C$8))</f>
        <v>7.2992700729927015E-2</v>
      </c>
      <c r="K146">
        <f t="shared" ca="1" si="83"/>
        <v>0</v>
      </c>
      <c r="L146">
        <f ca="1">(1-K146)*(1-(1-J146*_xlfn.XLOOKUP(C146,'Non-systematic PWDs'!$D$9:$D$12,'Non-systematic PWDs'!$E$9:$E$12,,-1))^(1/12))</f>
        <v>2.4662702131942327E-3</v>
      </c>
      <c r="M146" cm="1">
        <f t="array" ref="M146">IF(C146=11,_xlfn.SWITCH(D146,1,0.4,2,0.3,3,0.2,0.1/9),1/12)</f>
        <v>8.3333333333333329E-2</v>
      </c>
      <c r="O146">
        <f t="shared" ca="1" si="115"/>
        <v>11661.155302196854</v>
      </c>
      <c r="P146">
        <f t="shared" ca="1" si="116"/>
        <v>19766.688328199387</v>
      </c>
      <c r="Q146">
        <f ca="1">_xlfn.XLOOKUP(C146,'Surrender predictive model'!$E$8:$E$29,'Surrender predictive model'!$P$8:$P$29,,-1)+'Surrender predictive model'!$B$15+'Surrender predictive model'!$B$14+'Surrender predictive model'!$B$38*K146</f>
        <v>-2.2356003690015513</v>
      </c>
      <c r="R146">
        <f ca="1">+'Surrender predictive model'!$B$15*(MAX(1,MIN(2,P145/O145))-1)+'Surrender predictive model'!$B$14*(MAX(0.5,MIN(1,P145/O145))-1)+'Surrender predictive model'!$B$38*K146*(MAX(0.5,MIN(1,P145/O145))-1)</f>
        <v>-0.80433682652555683</v>
      </c>
      <c r="S146" s="43">
        <f t="shared" ca="1" si="94"/>
        <v>4.0766660025676194E-3</v>
      </c>
      <c r="T146">
        <f t="shared" ca="1" si="84"/>
        <v>0</v>
      </c>
      <c r="U146">
        <f t="shared" ca="1" si="117"/>
        <v>0</v>
      </c>
      <c r="V146">
        <f t="shared" ca="1" si="85"/>
        <v>0</v>
      </c>
      <c r="W146" s="41">
        <f t="shared" ca="1" si="86"/>
        <v>0</v>
      </c>
      <c r="X146">
        <f t="shared" ca="1" si="95"/>
        <v>0.98703565683269401</v>
      </c>
      <c r="Y146">
        <f t="shared" ca="1" si="96"/>
        <v>0.98703565683269401</v>
      </c>
      <c r="Z146">
        <f t="shared" ca="1" si="87"/>
        <v>0.98947597194898318</v>
      </c>
      <c r="AA146">
        <f t="shared" ca="1" si="118"/>
        <v>2.0038771289546231E-2</v>
      </c>
      <c r="AB146">
        <f t="shared" ca="1" si="97"/>
        <v>11661.155302196854</v>
      </c>
      <c r="AC146">
        <f t="shared" ca="1" si="98"/>
        <v>75.18785579949477</v>
      </c>
      <c r="AD146">
        <f t="shared" ca="1" si="99"/>
        <v>47.347459442853989</v>
      </c>
      <c r="AE146">
        <f t="shared" ca="1" si="100"/>
        <v>28.643903822581041</v>
      </c>
      <c r="AF146">
        <f t="shared" ca="1" si="101"/>
        <v>0</v>
      </c>
      <c r="AG146">
        <f t="shared" ca="1" si="102"/>
        <v>0</v>
      </c>
      <c r="AH146">
        <f t="shared" ca="1" si="88"/>
        <v>0</v>
      </c>
      <c r="AI146">
        <f t="shared" ca="1" si="119"/>
        <v>11509.976083131956</v>
      </c>
      <c r="AJ146">
        <f t="shared" ca="1" si="103"/>
        <v>2.3979116839858245</v>
      </c>
      <c r="AK146">
        <f t="shared" ca="1" si="89"/>
        <v>0</v>
      </c>
      <c r="AL146">
        <f t="shared" ca="1" si="90"/>
        <v>0</v>
      </c>
      <c r="AM146">
        <f t="shared" si="91"/>
        <v>0</v>
      </c>
      <c r="AN146" s="45">
        <f t="shared" ca="1" si="104"/>
        <v>-153.57713074891564</v>
      </c>
      <c r="AO146">
        <f t="shared" ca="1" si="120"/>
        <v>0</v>
      </c>
      <c r="AP146">
        <f t="shared" ca="1" si="121"/>
        <v>2.4657390651238913</v>
      </c>
      <c r="AR146">
        <v>136</v>
      </c>
      <c r="AS146">
        <v>0</v>
      </c>
      <c r="AT146">
        <v>57902865.263789088</v>
      </c>
      <c r="AU146">
        <v>80073.038052036136</v>
      </c>
      <c r="AV146">
        <v>150912.10356520041</v>
      </c>
      <c r="AW146">
        <v>534870.97268318315</v>
      </c>
      <c r="AX146">
        <v>11909.289290111599</v>
      </c>
      <c r="AY146">
        <v>0</v>
      </c>
      <c r="AZ146">
        <v>-777765.4035905333</v>
      </c>
      <c r="BA146">
        <v>3600.0876411816089</v>
      </c>
      <c r="BC146">
        <f t="shared" si="105"/>
        <v>0</v>
      </c>
      <c r="BD146">
        <f t="shared" ca="1" si="106"/>
        <v>57914526.419091284</v>
      </c>
      <c r="BE146">
        <f t="shared" ca="1" si="107"/>
        <v>80148.225907835629</v>
      </c>
      <c r="BF146">
        <f t="shared" ca="1" si="108"/>
        <v>150959.45102464326</v>
      </c>
      <c r="BG146">
        <f t="shared" ca="1" si="109"/>
        <v>534899.61658700579</v>
      </c>
      <c r="BH146">
        <f t="shared" ca="1" si="110"/>
        <v>11911.687201795585</v>
      </c>
      <c r="BI146">
        <f t="shared" ca="1" si="111"/>
        <v>0</v>
      </c>
      <c r="BJ146">
        <f t="shared" ca="1" si="112"/>
        <v>-777918.98072128219</v>
      </c>
      <c r="BK146">
        <f t="shared" ca="1" si="113"/>
        <v>3602.5533802467326</v>
      </c>
    </row>
    <row r="147" spans="2:63" x14ac:dyDescent="0.35">
      <c r="B147">
        <f t="shared" si="114"/>
        <v>137</v>
      </c>
      <c r="C147">
        <f t="shared" si="92"/>
        <v>12</v>
      </c>
      <c r="D147">
        <f t="shared" si="81"/>
        <v>5</v>
      </c>
      <c r="E147">
        <f t="shared" ca="1" si="82"/>
        <v>88</v>
      </c>
      <c r="F147" cm="1">
        <f t="array" aca="1" ref="F147" ca="1">_xlfn.XLOOKUP(E147,Mortality!$I$9:$I$130,IF($E$4="Female",Mortality!$J$9:$J$130,Mortality!$K$9:$K$130),,-1)</f>
        <v>9.3427346666666605E-2</v>
      </c>
      <c r="G147" cm="1">
        <f t="array" aca="1" ref="G147" ca="1">_xlfn.XLOOKUP(E147,Mortality!$N$9:$N$130,IF($E$4="Female",Mortality!$O$9:$O$130,Mortality!$P$9:$P$130),,-1)</f>
        <v>8.9999999999999993E-3</v>
      </c>
      <c r="H147">
        <f t="shared" ca="1" si="93"/>
        <v>6.4686994848253132E-3</v>
      </c>
      <c r="I147" cm="1">
        <f t="array" ref="I147">INDEX('Product features '!$C$12:$C$22,MIN(11,C147))</f>
        <v>0</v>
      </c>
      <c r="J147" s="3">
        <f ca="1">IF(C147=1,0,IF($C$4="Q",MAX('Product features '!$C$8,_xlfn.XLOOKUP(E147,'Non-systematic PWDs'!$D$17:$D$64,'Non-systematic PWDs'!$F$17:$F$64,0,-1)),'Product features '!$C$8))</f>
        <v>7.2992700729927015E-2</v>
      </c>
      <c r="K147">
        <f t="shared" ca="1" si="83"/>
        <v>0</v>
      </c>
      <c r="L147">
        <f ca="1">(1-K147)*(1-(1-J147*_xlfn.XLOOKUP(C147,'Non-systematic PWDs'!$D$9:$D$12,'Non-systematic PWDs'!$E$9:$E$12,,-1))^(1/12))</f>
        <v>2.4662702131942327E-3</v>
      </c>
      <c r="M147" cm="1">
        <f t="array" ref="M147">IF(C147=11,_xlfn.SWITCH(D147,1,0.4,2,0.3,3,0.2,0.1/9),1/12)</f>
        <v>8.3333333333333329E-2</v>
      </c>
      <c r="O147">
        <f t="shared" ca="1" si="115"/>
        <v>11509.976083131924</v>
      </c>
      <c r="P147">
        <f t="shared" ca="1" si="116"/>
        <v>19510.426197431429</v>
      </c>
      <c r="Q147">
        <f ca="1">_xlfn.XLOOKUP(C147,'Surrender predictive model'!$E$8:$E$29,'Surrender predictive model'!$P$8:$P$29,,-1)+'Surrender predictive model'!$B$15+'Surrender predictive model'!$B$14+'Surrender predictive model'!$B$38*K147</f>
        <v>-2.2356003690015513</v>
      </c>
      <c r="R147">
        <f ca="1">+'Surrender predictive model'!$B$15*(MAX(1,MIN(2,P146/O146))-1)+'Surrender predictive model'!$B$14*(MAX(0.5,MIN(1,P146/O146))-1)+'Surrender predictive model'!$B$38*K147*(MAX(0.5,MIN(1,P146/O146))-1)</f>
        <v>-0.80433682652555649</v>
      </c>
      <c r="S147" s="43">
        <f t="shared" ca="1" si="94"/>
        <v>4.0766660025676194E-3</v>
      </c>
      <c r="T147">
        <f t="shared" ca="1" si="84"/>
        <v>0</v>
      </c>
      <c r="U147">
        <f t="shared" ca="1" si="117"/>
        <v>0</v>
      </c>
      <c r="V147">
        <f t="shared" ca="1" si="85"/>
        <v>0</v>
      </c>
      <c r="W147" s="41">
        <f t="shared" ca="1" si="86"/>
        <v>0</v>
      </c>
      <c r="X147">
        <f t="shared" ca="1" si="95"/>
        <v>0.98704067771013315</v>
      </c>
      <c r="Y147">
        <f t="shared" ca="1" si="96"/>
        <v>0.98704067771013315</v>
      </c>
      <c r="Z147">
        <f t="shared" ca="1" si="87"/>
        <v>0.9894810052398777</v>
      </c>
      <c r="AA147">
        <f t="shared" ca="1" si="118"/>
        <v>1.9827882698387134E-2</v>
      </c>
      <c r="AB147">
        <f t="shared" ca="1" si="97"/>
        <v>11509.976083131924</v>
      </c>
      <c r="AC147">
        <f t="shared" ca="1" si="98"/>
        <v>74.1552309946874</v>
      </c>
      <c r="AD147">
        <f t="shared" ca="1" si="99"/>
        <v>46.733676501398719</v>
      </c>
      <c r="AE147">
        <f t="shared" ca="1" si="100"/>
        <v>28.272582113879746</v>
      </c>
      <c r="AF147">
        <f t="shared" ca="1" si="101"/>
        <v>0</v>
      </c>
      <c r="AG147">
        <f t="shared" ca="1" si="102"/>
        <v>0</v>
      </c>
      <c r="AH147">
        <f t="shared" ca="1" si="88"/>
        <v>0</v>
      </c>
      <c r="AI147">
        <f t="shared" ca="1" si="119"/>
        <v>11360.814593521991</v>
      </c>
      <c r="AJ147">
        <f t="shared" ca="1" si="103"/>
        <v>2.3668363736504148</v>
      </c>
      <c r="AK147">
        <f t="shared" ca="1" si="89"/>
        <v>0</v>
      </c>
      <c r="AL147">
        <f t="shared" ca="1" si="90"/>
        <v>0</v>
      </c>
      <c r="AM147">
        <f t="shared" si="91"/>
        <v>0</v>
      </c>
      <c r="AN147" s="45">
        <f t="shared" ca="1" si="104"/>
        <v>-151.52832598361627</v>
      </c>
      <c r="AO147">
        <f t="shared" ca="1" si="120"/>
        <v>0</v>
      </c>
      <c r="AP147">
        <f t="shared" ca="1" si="121"/>
        <v>2.4613302167981481</v>
      </c>
      <c r="AR147">
        <v>137</v>
      </c>
      <c r="AS147">
        <v>0</v>
      </c>
      <c r="AT147">
        <v>57164588.5925356</v>
      </c>
      <c r="AU147">
        <v>78789.778410208179</v>
      </c>
      <c r="AV147">
        <v>149080.86274183056</v>
      </c>
      <c r="AW147">
        <v>533172.43325828644</v>
      </c>
      <c r="AX147">
        <v>11756.657991381047</v>
      </c>
      <c r="AY147">
        <v>0</v>
      </c>
      <c r="AZ147">
        <v>-772799.73240170616</v>
      </c>
      <c r="BA147">
        <v>3595.5542876173663</v>
      </c>
      <c r="BC147">
        <f t="shared" si="105"/>
        <v>0</v>
      </c>
      <c r="BD147">
        <f t="shared" ca="1" si="106"/>
        <v>57176098.56861873</v>
      </c>
      <c r="BE147">
        <f t="shared" ca="1" si="107"/>
        <v>78863.933641202864</v>
      </c>
      <c r="BF147">
        <f t="shared" ca="1" si="108"/>
        <v>149127.59641833196</v>
      </c>
      <c r="BG147">
        <f t="shared" ca="1" si="109"/>
        <v>533200.7058404003</v>
      </c>
      <c r="BH147">
        <f t="shared" ca="1" si="110"/>
        <v>11759.024827754698</v>
      </c>
      <c r="BI147">
        <f t="shared" ca="1" si="111"/>
        <v>0</v>
      </c>
      <c r="BJ147">
        <f t="shared" ca="1" si="112"/>
        <v>-772951.26072768983</v>
      </c>
      <c r="BK147">
        <f t="shared" ca="1" si="113"/>
        <v>3598.0156178341645</v>
      </c>
    </row>
    <row r="148" spans="2:63" x14ac:dyDescent="0.35">
      <c r="B148">
        <f t="shared" si="114"/>
        <v>138</v>
      </c>
      <c r="C148">
        <f t="shared" si="92"/>
        <v>12</v>
      </c>
      <c r="D148">
        <f t="shared" si="81"/>
        <v>6</v>
      </c>
      <c r="E148">
        <f t="shared" ca="1" si="82"/>
        <v>88</v>
      </c>
      <c r="F148" cm="1">
        <f t="array" aca="1" ref="F148" ca="1">_xlfn.XLOOKUP(E148,Mortality!$I$9:$I$130,IF($E$4="Female",Mortality!$J$9:$J$130,Mortality!$K$9:$K$130),,-1)</f>
        <v>9.3427346666666605E-2</v>
      </c>
      <c r="G148" cm="1">
        <f t="array" aca="1" ref="G148" ca="1">_xlfn.XLOOKUP(E148,Mortality!$N$9:$N$130,IF($E$4="Female",Mortality!$O$9:$O$130,Mortality!$P$9:$P$130),,-1)</f>
        <v>8.9999999999999993E-3</v>
      </c>
      <c r="H148">
        <f t="shared" ca="1" si="93"/>
        <v>6.4636496794940879E-3</v>
      </c>
      <c r="I148" cm="1">
        <f t="array" ref="I148">INDEX('Product features '!$C$12:$C$22,MIN(11,C148))</f>
        <v>0</v>
      </c>
      <c r="J148" s="3">
        <f ca="1">IF(C148=1,0,IF($C$4="Q",MAX('Product features '!$C$8,_xlfn.XLOOKUP(E148,'Non-systematic PWDs'!$D$17:$D$64,'Non-systematic PWDs'!$F$17:$F$64,0,-1)),'Product features '!$C$8))</f>
        <v>7.2992700729927015E-2</v>
      </c>
      <c r="K148">
        <f t="shared" ca="1" si="83"/>
        <v>0</v>
      </c>
      <c r="L148">
        <f ca="1">(1-K148)*(1-(1-J148*_xlfn.XLOOKUP(C148,'Non-systematic PWDs'!$D$9:$D$12,'Non-systematic PWDs'!$E$9:$E$12,,-1))^(1/12))</f>
        <v>2.4662702131942327E-3</v>
      </c>
      <c r="M148" cm="1">
        <f t="array" ref="M148">IF(C148=11,_xlfn.SWITCH(D148,1,0.4,2,0.3,3,0.2,0.1/9),1/12)</f>
        <v>8.3333333333333329E-2</v>
      </c>
      <c r="O148">
        <f t="shared" ca="1" si="115"/>
        <v>11360.814593521956</v>
      </c>
      <c r="P148">
        <f t="shared" ca="1" si="116"/>
        <v>19257.584296326255</v>
      </c>
      <c r="Q148">
        <f ca="1">_xlfn.XLOOKUP(C148,'Surrender predictive model'!$E$8:$E$29,'Surrender predictive model'!$P$8:$P$29,,-1)+'Surrender predictive model'!$B$15+'Surrender predictive model'!$B$14+'Surrender predictive model'!$B$38*K148</f>
        <v>-2.2356003690015513</v>
      </c>
      <c r="R148">
        <f ca="1">+'Surrender predictive model'!$B$15*(MAX(1,MIN(2,P147/O147))-1)+'Surrender predictive model'!$B$14*(MAX(0.5,MIN(1,P147/O147))-1)+'Surrender predictive model'!$B$38*K148*(MAX(0.5,MIN(1,P147/O147))-1)</f>
        <v>-0.80433682652555683</v>
      </c>
      <c r="S148" s="43">
        <f t="shared" ca="1" si="94"/>
        <v>4.0766660025676194E-3</v>
      </c>
      <c r="T148">
        <f t="shared" ca="1" si="84"/>
        <v>0</v>
      </c>
      <c r="U148">
        <f t="shared" ca="1" si="117"/>
        <v>0</v>
      </c>
      <c r="V148">
        <f t="shared" ca="1" si="85"/>
        <v>0</v>
      </c>
      <c r="W148" s="41">
        <f t="shared" ca="1" si="86"/>
        <v>0</v>
      </c>
      <c r="X148">
        <f t="shared" ca="1" si="95"/>
        <v>0.98704569452568169</v>
      </c>
      <c r="Y148">
        <f t="shared" ca="1" si="96"/>
        <v>0.98704569452568169</v>
      </c>
      <c r="Z148">
        <f t="shared" ca="1" si="87"/>
        <v>0.9894860344588392</v>
      </c>
      <c r="AA148">
        <f t="shared" ca="1" si="118"/>
        <v>1.961931330417848E-2</v>
      </c>
      <c r="AB148">
        <f t="shared" ca="1" si="97"/>
        <v>11360.814593521956</v>
      </c>
      <c r="AC148">
        <f t="shared" ca="1" si="98"/>
        <v>73.137161838866334</v>
      </c>
      <c r="AD148">
        <f t="shared" ca="1" si="99"/>
        <v>46.128084902047014</v>
      </c>
      <c r="AE148">
        <f t="shared" ca="1" si="100"/>
        <v>27.906215940663426</v>
      </c>
      <c r="AF148">
        <f t="shared" ca="1" si="101"/>
        <v>0</v>
      </c>
      <c r="AG148">
        <f t="shared" ca="1" si="102"/>
        <v>0</v>
      </c>
      <c r="AH148">
        <f t="shared" ca="1" si="88"/>
        <v>0</v>
      </c>
      <c r="AI148">
        <f t="shared" ca="1" si="119"/>
        <v>11213.643130840414</v>
      </c>
      <c r="AJ148">
        <f t="shared" ca="1" si="103"/>
        <v>2.3361756522584196</v>
      </c>
      <c r="AK148">
        <f t="shared" ca="1" si="89"/>
        <v>0</v>
      </c>
      <c r="AL148">
        <f t="shared" ca="1" si="90"/>
        <v>0</v>
      </c>
      <c r="AM148">
        <f t="shared" si="91"/>
        <v>0</v>
      </c>
      <c r="AN148" s="45">
        <f t="shared" ca="1" si="104"/>
        <v>-149.50763833383519</v>
      </c>
      <c r="AO148">
        <f t="shared" ca="1" si="120"/>
        <v>0</v>
      </c>
      <c r="AP148">
        <f t="shared" ca="1" si="121"/>
        <v>2.4569421512412299</v>
      </c>
      <c r="AR148">
        <v>138</v>
      </c>
      <c r="AS148">
        <v>0</v>
      </c>
      <c r="AT148">
        <v>56431958.358629048</v>
      </c>
      <c r="AU148">
        <v>77530.670364956008</v>
      </c>
      <c r="AV148">
        <v>147275.71881432997</v>
      </c>
      <c r="AW148">
        <v>531487.93309356587</v>
      </c>
      <c r="AX148">
        <v>11605.838736735119</v>
      </c>
      <c r="AY148">
        <v>0</v>
      </c>
      <c r="AZ148">
        <v>-767900.1610095877</v>
      </c>
      <c r="BA148">
        <v>3591.0579562679</v>
      </c>
      <c r="BC148">
        <f t="shared" si="105"/>
        <v>0</v>
      </c>
      <c r="BD148">
        <f t="shared" ca="1" si="106"/>
        <v>56443319.173222572</v>
      </c>
      <c r="BE148">
        <f t="shared" ca="1" si="107"/>
        <v>77603.807526794873</v>
      </c>
      <c r="BF148">
        <f t="shared" ca="1" si="108"/>
        <v>147321.84689923201</v>
      </c>
      <c r="BG148">
        <f t="shared" ca="1" si="109"/>
        <v>531515.83930950658</v>
      </c>
      <c r="BH148">
        <f t="shared" ca="1" si="110"/>
        <v>11608.174912387378</v>
      </c>
      <c r="BI148">
        <f t="shared" ca="1" si="111"/>
        <v>0</v>
      </c>
      <c r="BJ148">
        <f t="shared" ca="1" si="112"/>
        <v>-768049.66864792153</v>
      </c>
      <c r="BK148">
        <f t="shared" ca="1" si="113"/>
        <v>3593.514898419141</v>
      </c>
    </row>
    <row r="149" spans="2:63" x14ac:dyDescent="0.35">
      <c r="B149">
        <f t="shared" si="114"/>
        <v>139</v>
      </c>
      <c r="C149">
        <f t="shared" si="92"/>
        <v>12</v>
      </c>
      <c r="D149">
        <f t="shared" si="81"/>
        <v>7</v>
      </c>
      <c r="E149">
        <f t="shared" ca="1" si="82"/>
        <v>88</v>
      </c>
      <c r="F149" cm="1">
        <f t="array" aca="1" ref="F149" ca="1">_xlfn.XLOOKUP(E149,Mortality!$I$9:$I$130,IF($E$4="Female",Mortality!$J$9:$J$130,Mortality!$K$9:$K$130),,-1)</f>
        <v>9.3427346666666605E-2</v>
      </c>
      <c r="G149" cm="1">
        <f t="array" aca="1" ref="G149" ca="1">_xlfn.XLOOKUP(E149,Mortality!$N$9:$N$130,IF($E$4="Female",Mortality!$O$9:$O$130,Mortality!$P$9:$P$130),,-1)</f>
        <v>8.9999999999999993E-3</v>
      </c>
      <c r="H149">
        <f t="shared" ca="1" si="93"/>
        <v>6.4586039592261502E-3</v>
      </c>
      <c r="I149" cm="1">
        <f t="array" ref="I149">INDEX('Product features '!$C$12:$C$22,MIN(11,C149))</f>
        <v>0</v>
      </c>
      <c r="J149" s="3">
        <f ca="1">IF(C149=1,0,IF($C$4="Q",MAX('Product features '!$C$8,_xlfn.XLOOKUP(E149,'Non-systematic PWDs'!$D$17:$D$64,'Non-systematic PWDs'!$F$17:$F$64,0,-1)),'Product features '!$C$8))</f>
        <v>7.2992700729927015E-2</v>
      </c>
      <c r="K149">
        <f t="shared" ca="1" si="83"/>
        <v>0</v>
      </c>
      <c r="L149">
        <f ca="1">(1-K149)*(1-(1-J149*_xlfn.XLOOKUP(C149,'Non-systematic PWDs'!$D$9:$D$12,'Non-systematic PWDs'!$E$9:$E$12,,-1))^(1/12))</f>
        <v>2.4662702131942327E-3</v>
      </c>
      <c r="M149" cm="1">
        <f t="array" ref="M149">IF(C149=11,_xlfn.SWITCH(D149,1,0.4,2,0.3,3,0.2,0.1/9),1/12)</f>
        <v>8.3333333333333329E-2</v>
      </c>
      <c r="O149">
        <f t="shared" ca="1" si="115"/>
        <v>11213.643130840379</v>
      </c>
      <c r="P149">
        <f t="shared" ca="1" si="116"/>
        <v>19008.115666654208</v>
      </c>
      <c r="Q149">
        <f ca="1">_xlfn.XLOOKUP(C149,'Surrender predictive model'!$E$8:$E$29,'Surrender predictive model'!$P$8:$P$29,,-1)+'Surrender predictive model'!$B$15+'Surrender predictive model'!$B$14+'Surrender predictive model'!$B$38*K149</f>
        <v>-2.2356003690015513</v>
      </c>
      <c r="R149">
        <f ca="1">+'Surrender predictive model'!$B$15*(MAX(1,MIN(2,P148/O148))-1)+'Surrender predictive model'!$B$14*(MAX(0.5,MIN(1,P148/O148))-1)+'Surrender predictive model'!$B$38*K149*(MAX(0.5,MIN(1,P148/O148))-1)</f>
        <v>-0.80433682652555705</v>
      </c>
      <c r="S149" s="43">
        <f t="shared" ca="1" si="94"/>
        <v>4.0766660025676194E-3</v>
      </c>
      <c r="T149">
        <f t="shared" ca="1" si="84"/>
        <v>0</v>
      </c>
      <c r="U149">
        <f t="shared" ca="1" si="117"/>
        <v>0</v>
      </c>
      <c r="V149">
        <f t="shared" ca="1" si="85"/>
        <v>0</v>
      </c>
      <c r="W149" s="41">
        <f t="shared" ca="1" si="86"/>
        <v>0</v>
      </c>
      <c r="X149">
        <f t="shared" ca="1" si="95"/>
        <v>0.98705070728285427</v>
      </c>
      <c r="Y149">
        <f t="shared" ca="1" si="96"/>
        <v>0.98705070728285427</v>
      </c>
      <c r="Z149">
        <f t="shared" ca="1" si="87"/>
        <v>0.98949105960939088</v>
      </c>
      <c r="AA149">
        <f t="shared" ca="1" si="118"/>
        <v>1.941303652015711E-2</v>
      </c>
      <c r="AB149">
        <f t="shared" ca="1" si="97"/>
        <v>11213.643130840379</v>
      </c>
      <c r="AC149">
        <f t="shared" ca="1" si="98"/>
        <v>72.133437867903211</v>
      </c>
      <c r="AD149">
        <f t="shared" ca="1" si="99"/>
        <v>45.530572188798303</v>
      </c>
      <c r="AE149">
        <f t="shared" ca="1" si="100"/>
        <v>27.5447372701611</v>
      </c>
      <c r="AF149">
        <f t="shared" ca="1" si="101"/>
        <v>0</v>
      </c>
      <c r="AG149">
        <f t="shared" ca="1" si="102"/>
        <v>0</v>
      </c>
      <c r="AH149">
        <f t="shared" ca="1" si="88"/>
        <v>0</v>
      </c>
      <c r="AI149">
        <f t="shared" ca="1" si="119"/>
        <v>11068.434383513551</v>
      </c>
      <c r="AJ149">
        <f t="shared" ca="1" si="103"/>
        <v>2.3059238298986569</v>
      </c>
      <c r="AK149">
        <f t="shared" ca="1" si="89"/>
        <v>0</v>
      </c>
      <c r="AL149">
        <f t="shared" ca="1" si="90"/>
        <v>0</v>
      </c>
      <c r="AM149">
        <f t="shared" si="91"/>
        <v>0</v>
      </c>
      <c r="AN149" s="45">
        <f t="shared" ca="1" si="104"/>
        <v>-147.51467115676127</v>
      </c>
      <c r="AO149">
        <f t="shared" ca="1" si="120"/>
        <v>0</v>
      </c>
      <c r="AP149">
        <f t="shared" ca="1" si="121"/>
        <v>2.4525747751519353</v>
      </c>
      <c r="AR149">
        <v>139</v>
      </c>
      <c r="AS149">
        <v>0</v>
      </c>
      <c r="AT149">
        <v>55708025.936328404</v>
      </c>
      <c r="AU149">
        <v>76300.667822569085</v>
      </c>
      <c r="AV149">
        <v>145504.68476654956</v>
      </c>
      <c r="AW149">
        <v>529816.15709288046</v>
      </c>
      <c r="AX149">
        <v>11457.161601139136</v>
      </c>
      <c r="AY149">
        <v>0</v>
      </c>
      <c r="AZ149">
        <v>-763078.67128313577</v>
      </c>
      <c r="BA149">
        <v>3586.7342579472675</v>
      </c>
      <c r="BC149">
        <f t="shared" si="105"/>
        <v>0</v>
      </c>
      <c r="BD149">
        <f t="shared" ca="1" si="106"/>
        <v>55719239.579459243</v>
      </c>
      <c r="BE149">
        <f t="shared" ca="1" si="107"/>
        <v>76372.801260436987</v>
      </c>
      <c r="BF149">
        <f t="shared" ca="1" si="108"/>
        <v>145550.21533873834</v>
      </c>
      <c r="BG149">
        <f t="shared" ca="1" si="109"/>
        <v>529843.70183015068</v>
      </c>
      <c r="BH149">
        <f t="shared" ca="1" si="110"/>
        <v>11459.467524969035</v>
      </c>
      <c r="BI149">
        <f t="shared" ca="1" si="111"/>
        <v>0</v>
      </c>
      <c r="BJ149">
        <f t="shared" ca="1" si="112"/>
        <v>-763226.18595429254</v>
      </c>
      <c r="BK149">
        <f t="shared" ca="1" si="113"/>
        <v>3589.1868327224192</v>
      </c>
    </row>
    <row r="150" spans="2:63" x14ac:dyDescent="0.35">
      <c r="B150">
        <f t="shared" si="114"/>
        <v>140</v>
      </c>
      <c r="C150">
        <f t="shared" si="92"/>
        <v>12</v>
      </c>
      <c r="D150">
        <f t="shared" si="81"/>
        <v>8</v>
      </c>
      <c r="E150">
        <f t="shared" ca="1" si="82"/>
        <v>88</v>
      </c>
      <c r="F150" cm="1">
        <f t="array" aca="1" ref="F150" ca="1">_xlfn.XLOOKUP(E150,Mortality!$I$9:$I$130,IF($E$4="Female",Mortality!$J$9:$J$130,Mortality!$K$9:$K$130),,-1)</f>
        <v>9.3427346666666605E-2</v>
      </c>
      <c r="G150" cm="1">
        <f t="array" aca="1" ref="G150" ca="1">_xlfn.XLOOKUP(E150,Mortality!$N$9:$N$130,IF($E$4="Female",Mortality!$O$9:$O$130,Mortality!$P$9:$P$130),,-1)</f>
        <v>8.9999999999999993E-3</v>
      </c>
      <c r="H150">
        <f t="shared" ca="1" si="93"/>
        <v>6.4535623204876602E-3</v>
      </c>
      <c r="I150" cm="1">
        <f t="array" ref="I150">INDEX('Product features '!$C$12:$C$22,MIN(11,C150))</f>
        <v>0</v>
      </c>
      <c r="J150" s="3">
        <f ca="1">IF(C150=1,0,IF($C$4="Q",MAX('Product features '!$C$8,_xlfn.XLOOKUP(E150,'Non-systematic PWDs'!$D$17:$D$64,'Non-systematic PWDs'!$F$17:$F$64,0,-1)),'Product features '!$C$8))</f>
        <v>7.2992700729927015E-2</v>
      </c>
      <c r="K150">
        <f t="shared" ca="1" si="83"/>
        <v>0</v>
      </c>
      <c r="L150">
        <f ca="1">(1-K150)*(1-(1-J150*_xlfn.XLOOKUP(C150,'Non-systematic PWDs'!$D$9:$D$12,'Non-systematic PWDs'!$E$9:$E$12,,-1))^(1/12))</f>
        <v>2.4662702131942327E-3</v>
      </c>
      <c r="M150" cm="1">
        <f t="array" ref="M150">IF(C150=11,_xlfn.SWITCH(D150,1,0.4,2,0.3,3,0.2,0.1/9),1/12)</f>
        <v>8.3333333333333329E-2</v>
      </c>
      <c r="O150">
        <f t="shared" ca="1" si="115"/>
        <v>11068.434383513517</v>
      </c>
      <c r="P150">
        <f t="shared" ca="1" si="116"/>
        <v>18761.974012885341</v>
      </c>
      <c r="Q150">
        <f ca="1">_xlfn.XLOOKUP(C150,'Surrender predictive model'!$E$8:$E$29,'Surrender predictive model'!$P$8:$P$29,,-1)+'Surrender predictive model'!$B$15+'Surrender predictive model'!$B$14+'Surrender predictive model'!$B$38*K150</f>
        <v>-2.2356003690015513</v>
      </c>
      <c r="R150">
        <f ca="1">+'Surrender predictive model'!$B$15*(MAX(1,MIN(2,P149/O149))-1)+'Surrender predictive model'!$B$14*(MAX(0.5,MIN(1,P149/O149))-1)+'Surrender predictive model'!$B$38*K150*(MAX(0.5,MIN(1,P149/O149))-1)</f>
        <v>-0.80433682652555705</v>
      </c>
      <c r="S150" s="43">
        <f t="shared" ca="1" si="94"/>
        <v>4.0766660025676194E-3</v>
      </c>
      <c r="T150">
        <f t="shared" ca="1" si="84"/>
        <v>0</v>
      </c>
      <c r="U150">
        <f t="shared" ca="1" si="117"/>
        <v>0</v>
      </c>
      <c r="V150">
        <f t="shared" ca="1" si="85"/>
        <v>0</v>
      </c>
      <c r="W150" s="41">
        <f t="shared" ca="1" si="86"/>
        <v>0</v>
      </c>
      <c r="X150">
        <f t="shared" ca="1" si="95"/>
        <v>0.98705571598516151</v>
      </c>
      <c r="Y150">
        <f t="shared" ca="1" si="96"/>
        <v>0.98705571598516151</v>
      </c>
      <c r="Z150">
        <f t="shared" ca="1" si="87"/>
        <v>0.98949608069505213</v>
      </c>
      <c r="AA150">
        <f t="shared" ca="1" si="118"/>
        <v>1.920902607656606E-2</v>
      </c>
      <c r="AB150">
        <f t="shared" ca="1" si="97"/>
        <v>11068.434383513517</v>
      </c>
      <c r="AC150">
        <f t="shared" ca="1" si="98"/>
        <v>71.143851737553348</v>
      </c>
      <c r="AD150">
        <f t="shared" ca="1" si="99"/>
        <v>44.94102749259249</v>
      </c>
      <c r="AE150">
        <f t="shared" ca="1" si="100"/>
        <v>27.188079029656912</v>
      </c>
      <c r="AF150">
        <f t="shared" ca="1" si="101"/>
        <v>0</v>
      </c>
      <c r="AG150">
        <f t="shared" ca="1" si="102"/>
        <v>0</v>
      </c>
      <c r="AH150">
        <f t="shared" ca="1" si="88"/>
        <v>0</v>
      </c>
      <c r="AI150">
        <f t="shared" ca="1" si="119"/>
        <v>10925.161425253749</v>
      </c>
      <c r="AJ150">
        <f t="shared" ca="1" si="103"/>
        <v>2.2760752969278646</v>
      </c>
      <c r="AK150">
        <f t="shared" ca="1" si="89"/>
        <v>0</v>
      </c>
      <c r="AL150">
        <f t="shared" ca="1" si="90"/>
        <v>0</v>
      </c>
      <c r="AM150">
        <f t="shared" si="91"/>
        <v>0</v>
      </c>
      <c r="AN150" s="45">
        <f t="shared" ca="1" si="104"/>
        <v>-145.54903355673062</v>
      </c>
      <c r="AO150">
        <f t="shared" ca="1" si="120"/>
        <v>0</v>
      </c>
      <c r="AP150">
        <f t="shared" ca="1" si="121"/>
        <v>2.4482279957840545</v>
      </c>
      <c r="AR150">
        <v>140</v>
      </c>
      <c r="AS150">
        <v>0</v>
      </c>
      <c r="AT150">
        <v>54994375.685467646</v>
      </c>
      <c r="AU150">
        <v>75082.423916032873</v>
      </c>
      <c r="AV150">
        <v>143791.3070123331</v>
      </c>
      <c r="AW150">
        <v>528167.18676952296</v>
      </c>
      <c r="AX150">
        <v>11309.382427521021</v>
      </c>
      <c r="AY150">
        <v>0</v>
      </c>
      <c r="AZ150">
        <v>-758350.30012540938</v>
      </c>
      <c r="BA150">
        <v>3582.6413656527575</v>
      </c>
      <c r="BC150">
        <f t="shared" si="105"/>
        <v>0</v>
      </c>
      <c r="BD150">
        <f t="shared" ca="1" si="106"/>
        <v>55005444.119851157</v>
      </c>
      <c r="BE150">
        <f t="shared" ca="1" si="107"/>
        <v>75153.567767770423</v>
      </c>
      <c r="BF150">
        <f t="shared" ca="1" si="108"/>
        <v>143836.2480398257</v>
      </c>
      <c r="BG150">
        <f t="shared" ca="1" si="109"/>
        <v>528194.37484855263</v>
      </c>
      <c r="BH150">
        <f t="shared" ca="1" si="110"/>
        <v>11311.658502817949</v>
      </c>
      <c r="BI150">
        <f t="shared" ca="1" si="111"/>
        <v>0</v>
      </c>
      <c r="BJ150">
        <f t="shared" ca="1" si="112"/>
        <v>-758495.8491589661</v>
      </c>
      <c r="BK150">
        <f t="shared" ca="1" si="113"/>
        <v>3585.0895936485417</v>
      </c>
    </row>
    <row r="151" spans="2:63" x14ac:dyDescent="0.35">
      <c r="B151">
        <f t="shared" si="114"/>
        <v>141</v>
      </c>
      <c r="C151">
        <f t="shared" si="92"/>
        <v>12</v>
      </c>
      <c r="D151">
        <f t="shared" si="81"/>
        <v>9</v>
      </c>
      <c r="E151">
        <f t="shared" ca="1" si="82"/>
        <v>88</v>
      </c>
      <c r="F151" cm="1">
        <f t="array" aca="1" ref="F151" ca="1">_xlfn.XLOOKUP(E151,Mortality!$I$9:$I$130,IF($E$4="Female",Mortality!$J$9:$J$130,Mortality!$K$9:$K$130),,-1)</f>
        <v>9.3427346666666605E-2</v>
      </c>
      <c r="G151" cm="1">
        <f t="array" aca="1" ref="G151" ca="1">_xlfn.XLOOKUP(E151,Mortality!$N$9:$N$130,IF($E$4="Female",Mortality!$O$9:$O$130,Mortality!$P$9:$P$130),,-1)</f>
        <v>8.9999999999999993E-3</v>
      </c>
      <c r="H151">
        <f t="shared" ca="1" si="93"/>
        <v>6.4485247597481088E-3</v>
      </c>
      <c r="I151" cm="1">
        <f t="array" ref="I151">INDEX('Product features '!$C$12:$C$22,MIN(11,C151))</f>
        <v>0</v>
      </c>
      <c r="J151" s="3">
        <f ca="1">IF(C151=1,0,IF($C$4="Q",MAX('Product features '!$C$8,_xlfn.XLOOKUP(E151,'Non-systematic PWDs'!$D$17:$D$64,'Non-systematic PWDs'!$F$17:$F$64,0,-1)),'Product features '!$C$8))</f>
        <v>7.2992700729927015E-2</v>
      </c>
      <c r="K151">
        <f t="shared" ca="1" si="83"/>
        <v>0</v>
      </c>
      <c r="L151">
        <f ca="1">(1-K151)*(1-(1-J151*_xlfn.XLOOKUP(C151,'Non-systematic PWDs'!$D$9:$D$12,'Non-systematic PWDs'!$E$9:$E$12,,-1))^(1/12))</f>
        <v>2.4662702131942327E-3</v>
      </c>
      <c r="M151" cm="1">
        <f t="array" ref="M151">IF(C151=11,_xlfn.SWITCH(D151,1,0.4,2,0.3,3,0.2,0.1/9),1/12)</f>
        <v>8.3333333333333329E-2</v>
      </c>
      <c r="O151">
        <f t="shared" ca="1" si="115"/>
        <v>10925.161425253715</v>
      </c>
      <c r="P151">
        <f t="shared" ca="1" si="116"/>
        <v>18519.113692583534</v>
      </c>
      <c r="Q151">
        <f ca="1">_xlfn.XLOOKUP(C151,'Surrender predictive model'!$E$8:$E$29,'Surrender predictive model'!$P$8:$P$29,,-1)+'Surrender predictive model'!$B$15+'Surrender predictive model'!$B$14+'Surrender predictive model'!$B$38*K151</f>
        <v>-2.2356003690015513</v>
      </c>
      <c r="R151">
        <f ca="1">+'Surrender predictive model'!$B$15*(MAX(1,MIN(2,P150/O150))-1)+'Surrender predictive model'!$B$14*(MAX(0.5,MIN(1,P150/O150))-1)+'Surrender predictive model'!$B$38*K151*(MAX(0.5,MIN(1,P150/O150))-1)</f>
        <v>-0.80433682652555727</v>
      </c>
      <c r="S151" s="43">
        <f t="shared" ca="1" si="94"/>
        <v>4.0766660025676194E-3</v>
      </c>
      <c r="T151">
        <f t="shared" ca="1" si="84"/>
        <v>0</v>
      </c>
      <c r="U151">
        <f t="shared" ca="1" si="117"/>
        <v>0</v>
      </c>
      <c r="V151">
        <f t="shared" ca="1" si="85"/>
        <v>0</v>
      </c>
      <c r="W151" s="41">
        <f t="shared" ca="1" si="86"/>
        <v>0</v>
      </c>
      <c r="X151">
        <f t="shared" ca="1" si="95"/>
        <v>0.98706072063611083</v>
      </c>
      <c r="Y151">
        <f t="shared" ca="1" si="96"/>
        <v>0.98706072063611083</v>
      </c>
      <c r="Z151">
        <f t="shared" ca="1" si="87"/>
        <v>0.98950109771933903</v>
      </c>
      <c r="AA151">
        <f t="shared" ca="1" si="118"/>
        <v>1.9007256016731169E-2</v>
      </c>
      <c r="AB151">
        <f t="shared" ca="1" si="97"/>
        <v>10925.161425253715</v>
      </c>
      <c r="AC151">
        <f t="shared" ca="1" si="98"/>
        <v>70.16819917606152</v>
      </c>
      <c r="AD151">
        <f t="shared" ca="1" si="99"/>
        <v>44.359341508307551</v>
      </c>
      <c r="AE151">
        <f t="shared" ca="1" si="100"/>
        <v>26.836175092574262</v>
      </c>
      <c r="AF151">
        <f t="shared" ca="1" si="101"/>
        <v>0</v>
      </c>
      <c r="AG151">
        <f t="shared" ca="1" si="102"/>
        <v>0</v>
      </c>
      <c r="AH151">
        <f t="shared" ca="1" si="88"/>
        <v>0</v>
      </c>
      <c r="AI151">
        <f t="shared" ca="1" si="119"/>
        <v>10783.797709476807</v>
      </c>
      <c r="AJ151">
        <f t="shared" ca="1" si="103"/>
        <v>2.246624522807668</v>
      </c>
      <c r="AK151">
        <f t="shared" ca="1" si="89"/>
        <v>0</v>
      </c>
      <c r="AL151">
        <f t="shared" ca="1" si="90"/>
        <v>0</v>
      </c>
      <c r="AM151">
        <f t="shared" si="91"/>
        <v>0</v>
      </c>
      <c r="AN151" s="45">
        <f t="shared" ca="1" si="104"/>
        <v>-143.61034029975102</v>
      </c>
      <c r="AO151">
        <f t="shared" ca="1" si="120"/>
        <v>0</v>
      </c>
      <c r="AP151">
        <f t="shared" ca="1" si="121"/>
        <v>2.4439017209427085</v>
      </c>
      <c r="AR151">
        <v>141</v>
      </c>
      <c r="AS151">
        <v>0</v>
      </c>
      <c r="AT151">
        <v>54285035.652100794</v>
      </c>
      <c r="AU151">
        <v>73876.75308184154</v>
      </c>
      <c r="AV151">
        <v>142136.20539275394</v>
      </c>
      <c r="AW151">
        <v>526530.81347204477</v>
      </c>
      <c r="AX151">
        <v>11162.560701900406</v>
      </c>
      <c r="AY151">
        <v>0</v>
      </c>
      <c r="AZ151">
        <v>-753706.33264854108</v>
      </c>
      <c r="BA151">
        <v>3578.4683949811388</v>
      </c>
      <c r="BC151">
        <f t="shared" si="105"/>
        <v>0</v>
      </c>
      <c r="BD151">
        <f t="shared" ca="1" si="106"/>
        <v>54295960.813526049</v>
      </c>
      <c r="BE151">
        <f t="shared" ca="1" si="107"/>
        <v>73946.921281017596</v>
      </c>
      <c r="BF151">
        <f t="shared" ca="1" si="108"/>
        <v>142180.56473426224</v>
      </c>
      <c r="BG151">
        <f t="shared" ca="1" si="109"/>
        <v>526557.64964713738</v>
      </c>
      <c r="BH151">
        <f t="shared" ca="1" si="110"/>
        <v>11164.807326423213</v>
      </c>
      <c r="BI151">
        <f t="shared" ca="1" si="111"/>
        <v>0</v>
      </c>
      <c r="BJ151">
        <f t="shared" ca="1" si="112"/>
        <v>-753849.94298884086</v>
      </c>
      <c r="BK151">
        <f t="shared" ca="1" si="113"/>
        <v>3580.9122967020817</v>
      </c>
    </row>
    <row r="152" spans="2:63" x14ac:dyDescent="0.35">
      <c r="B152">
        <f t="shared" si="114"/>
        <v>142</v>
      </c>
      <c r="C152">
        <f t="shared" si="92"/>
        <v>12</v>
      </c>
      <c r="D152">
        <f t="shared" ref="D152:D215" si="122">D140</f>
        <v>10</v>
      </c>
      <c r="E152">
        <f t="shared" ca="1" si="82"/>
        <v>88</v>
      </c>
      <c r="F152" cm="1">
        <f t="array" aca="1" ref="F152" ca="1">_xlfn.XLOOKUP(E152,Mortality!$I$9:$I$130,IF($E$4="Female",Mortality!$J$9:$J$130,Mortality!$K$9:$K$130),,-1)</f>
        <v>9.3427346666666605E-2</v>
      </c>
      <c r="G152" cm="1">
        <f t="array" aca="1" ref="G152" ca="1">_xlfn.XLOOKUP(E152,Mortality!$N$9:$N$130,IF($E$4="Female",Mortality!$O$9:$O$130,Mortality!$P$9:$P$130),,-1)</f>
        <v>8.9999999999999993E-3</v>
      </c>
      <c r="H152">
        <f t="shared" ca="1" si="93"/>
        <v>6.4434912734802063E-3</v>
      </c>
      <c r="I152" cm="1">
        <f t="array" ref="I152">INDEX('Product features '!$C$12:$C$22,MIN(11,C152))</f>
        <v>0</v>
      </c>
      <c r="J152" s="3">
        <f ca="1">IF(C152=1,0,IF($C$4="Q",MAX('Product features '!$C$8,_xlfn.XLOOKUP(E152,'Non-systematic PWDs'!$D$17:$D$64,'Non-systematic PWDs'!$F$17:$F$64,0,-1)),'Product features '!$C$8))</f>
        <v>7.2992700729927015E-2</v>
      </c>
      <c r="K152">
        <f t="shared" ca="1" si="83"/>
        <v>0</v>
      </c>
      <c r="L152">
        <f ca="1">(1-K152)*(1-(1-J152*_xlfn.XLOOKUP(C152,'Non-systematic PWDs'!$D$9:$D$12,'Non-systematic PWDs'!$E$9:$E$12,,-1))^(1/12))</f>
        <v>2.4662702131942327E-3</v>
      </c>
      <c r="M152" cm="1">
        <f t="array" ref="M152">IF(C152=11,_xlfn.SWITCH(D152,1,0.4,2,0.3,3,0.2,0.1/9),1/12)</f>
        <v>8.3333333333333329E-2</v>
      </c>
      <c r="O152">
        <f t="shared" ca="1" si="115"/>
        <v>10783.797709476772</v>
      </c>
      <c r="P152">
        <f t="shared" ca="1" si="116"/>
        <v>18279.489706943572</v>
      </c>
      <c r="Q152">
        <f ca="1">_xlfn.XLOOKUP(C152,'Surrender predictive model'!$E$8:$E$29,'Surrender predictive model'!$P$8:$P$29,,-1)+'Surrender predictive model'!$B$15+'Surrender predictive model'!$B$14+'Surrender predictive model'!$B$38*K152</f>
        <v>-2.2356003690015513</v>
      </c>
      <c r="R152">
        <f ca="1">+'Surrender predictive model'!$B$15*(MAX(1,MIN(2,P151/O151))-1)+'Surrender predictive model'!$B$14*(MAX(0.5,MIN(1,P151/O151))-1)+'Surrender predictive model'!$B$38*K152*(MAX(0.5,MIN(1,P151/O151))-1)</f>
        <v>-0.80433682652555705</v>
      </c>
      <c r="S152" s="43">
        <f t="shared" ca="1" si="94"/>
        <v>4.0766660025676194E-3</v>
      </c>
      <c r="T152">
        <f t="shared" ca="1" si="84"/>
        <v>0</v>
      </c>
      <c r="U152">
        <f t="shared" ca="1" si="117"/>
        <v>0</v>
      </c>
      <c r="V152">
        <f t="shared" ca="1" si="85"/>
        <v>0</v>
      </c>
      <c r="W152" s="41">
        <f t="shared" ca="1" si="86"/>
        <v>0</v>
      </c>
      <c r="X152">
        <f t="shared" ca="1" si="95"/>
        <v>0.98706572123920666</v>
      </c>
      <c r="Y152">
        <f t="shared" ca="1" si="96"/>
        <v>0.98706572123920666</v>
      </c>
      <c r="Z152">
        <f t="shared" ca="1" si="87"/>
        <v>0.98950611068576466</v>
      </c>
      <c r="AA152">
        <f t="shared" ca="1" si="118"/>
        <v>1.8807700693188004E-2</v>
      </c>
      <c r="AB152">
        <f t="shared" ca="1" si="97"/>
        <v>10783.797709476772</v>
      </c>
      <c r="AC152">
        <f t="shared" ca="1" si="98"/>
        <v>69.206278937510078</v>
      </c>
      <c r="AD152">
        <f t="shared" ca="1" si="99"/>
        <v>43.785406472099801</v>
      </c>
      <c r="AE152">
        <f t="shared" ca="1" si="100"/>
        <v>26.488960264767375</v>
      </c>
      <c r="AF152">
        <f t="shared" ca="1" si="101"/>
        <v>0</v>
      </c>
      <c r="AG152">
        <f t="shared" ca="1" si="102"/>
        <v>0</v>
      </c>
      <c r="AH152">
        <f t="shared" ca="1" si="88"/>
        <v>0</v>
      </c>
      <c r="AI152">
        <f t="shared" ca="1" si="119"/>
        <v>10644.317063802429</v>
      </c>
      <c r="AJ152">
        <f t="shared" ca="1" si="103"/>
        <v>2.2175660549588394</v>
      </c>
      <c r="AK152">
        <f t="shared" ca="1" si="89"/>
        <v>0</v>
      </c>
      <c r="AL152">
        <f t="shared" ca="1" si="90"/>
        <v>0</v>
      </c>
      <c r="AM152">
        <f t="shared" si="91"/>
        <v>0</v>
      </c>
      <c r="AN152" s="45">
        <f t="shared" ca="1" si="104"/>
        <v>-141.69821172933609</v>
      </c>
      <c r="AO152">
        <f t="shared" ca="1" si="120"/>
        <v>0</v>
      </c>
      <c r="AP152">
        <f t="shared" ca="1" si="121"/>
        <v>2.4395958589808133</v>
      </c>
      <c r="AR152">
        <v>142</v>
      </c>
      <c r="AS152">
        <v>0</v>
      </c>
      <c r="AT152">
        <v>53580291.369121917</v>
      </c>
      <c r="AU152">
        <v>72692.428783132535</v>
      </c>
      <c r="AV152">
        <v>140509.09533877915</v>
      </c>
      <c r="AW152">
        <v>524905.76742809021</v>
      </c>
      <c r="AX152">
        <v>11017.373730410003</v>
      </c>
      <c r="AY152">
        <v>0</v>
      </c>
      <c r="AZ152">
        <v>-749124.66528041195</v>
      </c>
      <c r="BA152">
        <v>3574.2401745168268</v>
      </c>
      <c r="BC152">
        <f t="shared" si="105"/>
        <v>0</v>
      </c>
      <c r="BD152">
        <f t="shared" ca="1" si="106"/>
        <v>53591075.166831397</v>
      </c>
      <c r="BE152">
        <f t="shared" ca="1" si="107"/>
        <v>72761.63506207004</v>
      </c>
      <c r="BF152">
        <f t="shared" ca="1" si="108"/>
        <v>140552.88074525126</v>
      </c>
      <c r="BG152">
        <f t="shared" ca="1" si="109"/>
        <v>524932.25638835493</v>
      </c>
      <c r="BH152">
        <f t="shared" ca="1" si="110"/>
        <v>11019.591296464961</v>
      </c>
      <c r="BI152">
        <f t="shared" ca="1" si="111"/>
        <v>0</v>
      </c>
      <c r="BJ152">
        <f t="shared" ca="1" si="112"/>
        <v>-749266.36349214124</v>
      </c>
      <c r="BK152">
        <f t="shared" ca="1" si="113"/>
        <v>3576.6797703758075</v>
      </c>
    </row>
    <row r="153" spans="2:63" x14ac:dyDescent="0.35">
      <c r="B153">
        <f t="shared" si="114"/>
        <v>143</v>
      </c>
      <c r="C153">
        <f t="shared" si="92"/>
        <v>12</v>
      </c>
      <c r="D153">
        <f t="shared" si="122"/>
        <v>11</v>
      </c>
      <c r="E153">
        <f t="shared" ca="1" si="82"/>
        <v>88</v>
      </c>
      <c r="F153" cm="1">
        <f t="array" aca="1" ref="F153" ca="1">_xlfn.XLOOKUP(E153,Mortality!$I$9:$I$130,IF($E$4="Female",Mortality!$J$9:$J$130,Mortality!$K$9:$K$130),,-1)</f>
        <v>9.3427346666666605E-2</v>
      </c>
      <c r="G153" cm="1">
        <f t="array" aca="1" ref="G153" ca="1">_xlfn.XLOOKUP(E153,Mortality!$N$9:$N$130,IF($E$4="Female",Mortality!$O$9:$O$130,Mortality!$P$9:$P$130),,-1)</f>
        <v>8.9999999999999993E-3</v>
      </c>
      <c r="H153">
        <f t="shared" ca="1" si="93"/>
        <v>6.438461858160327E-3</v>
      </c>
      <c r="I153" cm="1">
        <f t="array" ref="I153">INDEX('Product features '!$C$12:$C$22,MIN(11,C153))</f>
        <v>0</v>
      </c>
      <c r="J153" s="3">
        <f ca="1">IF(C153=1,0,IF($C$4="Q",MAX('Product features '!$C$8,_xlfn.XLOOKUP(E153,'Non-systematic PWDs'!$D$17:$D$64,'Non-systematic PWDs'!$F$17:$F$64,0,-1)),'Product features '!$C$8))</f>
        <v>7.2992700729927015E-2</v>
      </c>
      <c r="K153">
        <f t="shared" ca="1" si="83"/>
        <v>0</v>
      </c>
      <c r="L153">
        <f ca="1">(1-K153)*(1-(1-J153*_xlfn.XLOOKUP(C153,'Non-systematic PWDs'!$D$9:$D$12,'Non-systematic PWDs'!$E$9:$E$12,,-1))^(1/12))</f>
        <v>2.4662702131942327E-3</v>
      </c>
      <c r="M153" cm="1">
        <f t="array" ref="M153">IF(C153=11,_xlfn.SWITCH(D153,1,0.4,2,0.3,3,0.2,0.1/9),1/12)</f>
        <v>8.3333333333333329E-2</v>
      </c>
      <c r="O153">
        <f t="shared" ca="1" si="115"/>
        <v>10644.317063802395</v>
      </c>
      <c r="P153">
        <f t="shared" ca="1" si="116"/>
        <v>18043.057691468912</v>
      </c>
      <c r="Q153">
        <f ca="1">_xlfn.XLOOKUP(C153,'Surrender predictive model'!$E$8:$E$29,'Surrender predictive model'!$P$8:$P$29,,-1)+'Surrender predictive model'!$B$15+'Surrender predictive model'!$B$14+'Surrender predictive model'!$B$38*K153</f>
        <v>-2.2356003690015513</v>
      </c>
      <c r="R153">
        <f ca="1">+'Surrender predictive model'!$B$15*(MAX(1,MIN(2,P152/O152))-1)+'Surrender predictive model'!$B$14*(MAX(0.5,MIN(1,P152/O152))-1)+'Surrender predictive model'!$B$38*K153*(MAX(0.5,MIN(1,P152/O152))-1)</f>
        <v>-0.80433682652555705</v>
      </c>
      <c r="S153" s="43">
        <f t="shared" ca="1" si="94"/>
        <v>4.0766660025676194E-3</v>
      </c>
      <c r="T153">
        <f t="shared" ca="1" si="84"/>
        <v>0</v>
      </c>
      <c r="U153">
        <f t="shared" ca="1" si="117"/>
        <v>0</v>
      </c>
      <c r="V153">
        <f t="shared" ca="1" si="85"/>
        <v>0</v>
      </c>
      <c r="W153" s="41">
        <f t="shared" ca="1" si="86"/>
        <v>0</v>
      </c>
      <c r="X153">
        <f t="shared" ca="1" si="95"/>
        <v>0.98707071779794942</v>
      </c>
      <c r="Y153">
        <f t="shared" ca="1" si="96"/>
        <v>0.98707071779794942</v>
      </c>
      <c r="Z153">
        <f t="shared" ca="1" si="87"/>
        <v>0.989511119597838</v>
      </c>
      <c r="AA153">
        <f t="shared" ca="1" si="118"/>
        <v>1.861033476385842E-2</v>
      </c>
      <c r="AB153">
        <f t="shared" ca="1" si="97"/>
        <v>10644.317063802395</v>
      </c>
      <c r="AC153">
        <f t="shared" ca="1" si="98"/>
        <v>68.257892755901864</v>
      </c>
      <c r="AD153">
        <f t="shared" ca="1" si="99"/>
        <v>43.219116139083681</v>
      </c>
      <c r="AE153">
        <f t="shared" ca="1" si="100"/>
        <v>26.146370271018103</v>
      </c>
      <c r="AF153">
        <f t="shared" ca="1" si="101"/>
        <v>0</v>
      </c>
      <c r="AG153">
        <f t="shared" ca="1" si="102"/>
        <v>0</v>
      </c>
      <c r="AH153">
        <f t="shared" ca="1" si="88"/>
        <v>0</v>
      </c>
      <c r="AI153">
        <f t="shared" ca="1" si="119"/>
        <v>10506.693684636426</v>
      </c>
      <c r="AJ153">
        <f t="shared" ca="1" si="103"/>
        <v>2.1888945176325887</v>
      </c>
      <c r="AK153">
        <f t="shared" ca="1" si="89"/>
        <v>0</v>
      </c>
      <c r="AL153">
        <f t="shared" ca="1" si="90"/>
        <v>0</v>
      </c>
      <c r="AM153">
        <f t="shared" si="91"/>
        <v>0</v>
      </c>
      <c r="AN153" s="45">
        <f t="shared" ca="1" si="104"/>
        <v>-139.81227368363622</v>
      </c>
      <c r="AO153">
        <f t="shared" ca="1" si="120"/>
        <v>0</v>
      </c>
      <c r="AP153">
        <f t="shared" ca="1" si="121"/>
        <v>2.4353103187958061</v>
      </c>
      <c r="AR153">
        <v>143</v>
      </c>
      <c r="AS153">
        <v>0</v>
      </c>
      <c r="AT153">
        <v>52883393.905968025</v>
      </c>
      <c r="AU153">
        <v>71522.18638516865</v>
      </c>
      <c r="AV153">
        <v>138902.35704295899</v>
      </c>
      <c r="AW153">
        <v>523296.33729470253</v>
      </c>
      <c r="AX153">
        <v>10873.502498137403</v>
      </c>
      <c r="AY153">
        <v>0</v>
      </c>
      <c r="AZ153">
        <v>-744594.38322096621</v>
      </c>
      <c r="BA153">
        <v>3570.1790392881953</v>
      </c>
      <c r="BC153">
        <f t="shared" si="105"/>
        <v>0</v>
      </c>
      <c r="BD153">
        <f t="shared" ca="1" si="106"/>
        <v>52894038.223031826</v>
      </c>
      <c r="BE153">
        <f t="shared" ca="1" si="107"/>
        <v>71590.444277924558</v>
      </c>
      <c r="BF153">
        <f t="shared" ca="1" si="108"/>
        <v>138945.57615909807</v>
      </c>
      <c r="BG153">
        <f t="shared" ca="1" si="109"/>
        <v>523322.48366497358</v>
      </c>
      <c r="BH153">
        <f t="shared" ca="1" si="110"/>
        <v>10875.691392655035</v>
      </c>
      <c r="BI153">
        <f t="shared" ca="1" si="111"/>
        <v>0</v>
      </c>
      <c r="BJ153">
        <f t="shared" ca="1" si="112"/>
        <v>-744734.19549464982</v>
      </c>
      <c r="BK153">
        <f t="shared" ca="1" si="113"/>
        <v>3572.6143496069913</v>
      </c>
    </row>
    <row r="154" spans="2:63" x14ac:dyDescent="0.35">
      <c r="B154">
        <f t="shared" si="114"/>
        <v>144</v>
      </c>
      <c r="C154">
        <f t="shared" si="92"/>
        <v>12</v>
      </c>
      <c r="D154">
        <f t="shared" si="122"/>
        <v>12</v>
      </c>
      <c r="E154">
        <f t="shared" ca="1" si="82"/>
        <v>88</v>
      </c>
      <c r="F154" cm="1">
        <f t="array" aca="1" ref="F154" ca="1">_xlfn.XLOOKUP(E154,Mortality!$I$9:$I$130,IF($E$4="Female",Mortality!$J$9:$J$130,Mortality!$K$9:$K$130),,-1)</f>
        <v>9.3427346666666605E-2</v>
      </c>
      <c r="G154" cm="1">
        <f t="array" aca="1" ref="G154" ca="1">_xlfn.XLOOKUP(E154,Mortality!$N$9:$N$130,IF($E$4="Female",Mortality!$O$9:$O$130,Mortality!$P$9:$P$130),,-1)</f>
        <v>8.9999999999999993E-3</v>
      </c>
      <c r="H154">
        <f t="shared" ca="1" si="93"/>
        <v>6.4334365102682867E-3</v>
      </c>
      <c r="I154" cm="1">
        <f t="array" ref="I154">INDEX('Product features '!$C$12:$C$22,MIN(11,C154))</f>
        <v>0</v>
      </c>
      <c r="J154" s="3">
        <f ca="1">IF(C154=1,0,IF($C$4="Q",MAX('Product features '!$C$8,_xlfn.XLOOKUP(E154,'Non-systematic PWDs'!$D$17:$D$64,'Non-systematic PWDs'!$F$17:$F$64,0,-1)),'Product features '!$C$8))</f>
        <v>7.2992700729927015E-2</v>
      </c>
      <c r="K154">
        <f t="shared" ca="1" si="83"/>
        <v>0</v>
      </c>
      <c r="L154">
        <f ca="1">(1-K154)*(1-(1-J154*_xlfn.XLOOKUP(C154,'Non-systematic PWDs'!$D$9:$D$12,'Non-systematic PWDs'!$E$9:$E$12,,-1))^(1/12))</f>
        <v>2.4662702131942327E-3</v>
      </c>
      <c r="M154" cm="1">
        <f t="array" ref="M154">IF(C154=11,_xlfn.SWITCH(D154,1,0.4,2,0.3,3,0.2,0.1/9),1/12)</f>
        <v>8.3333333333333329E-2</v>
      </c>
      <c r="O154">
        <f t="shared" ca="1" si="115"/>
        <v>10506.693684636391</v>
      </c>
      <c r="P154">
        <f t="shared" ca="1" si="116"/>
        <v>17809.773906788032</v>
      </c>
      <c r="Q154">
        <f ca="1">_xlfn.XLOOKUP(C154,'Surrender predictive model'!$E$8:$E$29,'Surrender predictive model'!$P$8:$P$29,,-1)+'Surrender predictive model'!$B$15+'Surrender predictive model'!$B$14+'Surrender predictive model'!$B$38*K154</f>
        <v>-2.2356003690015513</v>
      </c>
      <c r="R154">
        <f ca="1">+'Surrender predictive model'!$B$15*(MAX(1,MIN(2,P153/O153))-1)+'Surrender predictive model'!$B$14*(MAX(0.5,MIN(1,P153/O153))-1)+'Surrender predictive model'!$B$38*K154*(MAX(0.5,MIN(1,P153/O153))-1)</f>
        <v>-0.80433682652555727</v>
      </c>
      <c r="S154" s="43">
        <f t="shared" ca="1" si="94"/>
        <v>4.0766660025676194E-3</v>
      </c>
      <c r="T154">
        <f t="shared" ca="1" si="84"/>
        <v>5.0000000000000001E-3</v>
      </c>
      <c r="U154">
        <f t="shared" ca="1" si="117"/>
        <v>0</v>
      </c>
      <c r="V154">
        <f t="shared" ca="1" si="85"/>
        <v>0</v>
      </c>
      <c r="W154" s="41">
        <f t="shared" ca="1" si="86"/>
        <v>0</v>
      </c>
      <c r="X154">
        <f t="shared" ca="1" si="95"/>
        <v>0.97870980770305094</v>
      </c>
      <c r="Y154">
        <f t="shared" ca="1" si="96"/>
        <v>0.98707571031583641</v>
      </c>
      <c r="Z154">
        <f t="shared" ca="1" si="87"/>
        <v>0.98951612445906523</v>
      </c>
      <c r="AA154">
        <f t="shared" ca="1" si="118"/>
        <v>1.841513318827611E-2</v>
      </c>
      <c r="AB154">
        <f t="shared" ca="1" si="97"/>
        <v>10506.693684636391</v>
      </c>
      <c r="AC154">
        <f t="shared" ca="1" si="98"/>
        <v>67.084879420181409</v>
      </c>
      <c r="AD154">
        <f t="shared" ca="1" si="99"/>
        <v>42.509574281505884</v>
      </c>
      <c r="AE154">
        <f t="shared" ca="1" si="100"/>
        <v>25.717117065762515</v>
      </c>
      <c r="AF154">
        <f t="shared" ca="1" si="101"/>
        <v>88.377958183599233</v>
      </c>
      <c r="AG154">
        <f t="shared" ca="1" si="102"/>
        <v>0</v>
      </c>
      <c r="AH154">
        <f t="shared" ca="1" si="88"/>
        <v>0</v>
      </c>
      <c r="AI154">
        <f t="shared" ca="1" si="119"/>
        <v>10283.004155685378</v>
      </c>
      <c r="AJ154">
        <f t="shared" ca="1" si="103"/>
        <v>2.1422925324344537</v>
      </c>
      <c r="AK154">
        <f t="shared" ca="1" si="89"/>
        <v>0</v>
      </c>
      <c r="AL154">
        <f t="shared" ca="1" si="90"/>
        <v>0</v>
      </c>
      <c r="AM154">
        <f t="shared" si="91"/>
        <v>0</v>
      </c>
      <c r="AN154" s="45">
        <f t="shared" ca="1" si="104"/>
        <v>-137.45386329988426</v>
      </c>
      <c r="AO154">
        <f t="shared" ca="1" si="120"/>
        <v>0</v>
      </c>
      <c r="AP154">
        <f t="shared" ca="1" si="121"/>
        <v>4.0046623069083758</v>
      </c>
      <c r="AR154">
        <v>144</v>
      </c>
      <c r="AS154">
        <v>0</v>
      </c>
      <c r="AT154">
        <v>52192811.991059527</v>
      </c>
      <c r="AU154">
        <v>70170.670334102906</v>
      </c>
      <c r="AV154">
        <v>136959.16329199169</v>
      </c>
      <c r="AW154">
        <v>521567.18127802602</v>
      </c>
      <c r="AX154">
        <v>10448.621132072165</v>
      </c>
      <c r="AY154">
        <v>0</v>
      </c>
      <c r="AZ154">
        <v>-739145.63603619044</v>
      </c>
      <c r="BA154">
        <v>22418.53771052415</v>
      </c>
      <c r="BC154">
        <f t="shared" si="105"/>
        <v>0</v>
      </c>
      <c r="BD154">
        <f t="shared" ca="1" si="106"/>
        <v>52203318.684744164</v>
      </c>
      <c r="BE154">
        <f t="shared" ca="1" si="107"/>
        <v>70237.755213523094</v>
      </c>
      <c r="BF154">
        <f t="shared" ca="1" si="108"/>
        <v>137001.67286627321</v>
      </c>
      <c r="BG154">
        <f t="shared" ca="1" si="109"/>
        <v>521592.89839509176</v>
      </c>
      <c r="BH154">
        <f t="shared" ca="1" si="110"/>
        <v>10450.7634246046</v>
      </c>
      <c r="BI154">
        <f t="shared" ca="1" si="111"/>
        <v>0</v>
      </c>
      <c r="BJ154">
        <f t="shared" ca="1" si="112"/>
        <v>-739283.08989949035</v>
      </c>
      <c r="BK154">
        <f t="shared" ca="1" si="113"/>
        <v>22422.54237283106</v>
      </c>
    </row>
    <row r="155" spans="2:63" x14ac:dyDescent="0.35">
      <c r="B155">
        <f t="shared" si="114"/>
        <v>145</v>
      </c>
      <c r="C155">
        <f t="shared" si="92"/>
        <v>13</v>
      </c>
      <c r="D155">
        <f t="shared" si="122"/>
        <v>1</v>
      </c>
      <c r="E155">
        <f t="shared" ca="1" si="82"/>
        <v>89</v>
      </c>
      <c r="F155" cm="1">
        <f t="array" aca="1" ref="F155" ca="1">_xlfn.XLOOKUP(E155,Mortality!$I$9:$I$130,IF($E$4="Female",Mortality!$J$9:$J$130,Mortality!$K$9:$K$130),,-1)</f>
        <v>0.10703557333333324</v>
      </c>
      <c r="G155" cm="1">
        <f t="array" aca="1" ref="G155" ca="1">_xlfn.XLOOKUP(E155,Mortality!$N$9:$N$130,IF($E$4="Female",Mortality!$O$9:$O$130,Mortality!$P$9:$P$130),,-1)</f>
        <v>8.0000000000000002E-3</v>
      </c>
      <c r="H155">
        <f t="shared" ca="1" si="93"/>
        <v>7.6019473998175657E-3</v>
      </c>
      <c r="I155" cm="1">
        <f t="array" ref="I155">INDEX('Product features '!$C$12:$C$22,MIN(11,C155))</f>
        <v>0</v>
      </c>
      <c r="J155" s="3">
        <f ca="1">IF(C155=1,0,IF($C$4="Q",MAX('Product features '!$C$8,_xlfn.XLOOKUP(E155,'Non-systematic PWDs'!$D$17:$D$64,'Non-systematic PWDs'!$F$17:$F$64,0,-1)),'Product features '!$C$8))</f>
        <v>7.7519379844961239E-2</v>
      </c>
      <c r="K155">
        <f t="shared" ca="1" si="83"/>
        <v>0</v>
      </c>
      <c r="L155">
        <f ca="1">(1-K155)*(1-(1-J155*_xlfn.XLOOKUP(C155,'Non-systematic PWDs'!$D$9:$D$12,'Non-systematic PWDs'!$E$9:$E$12,,-1))^(1/12))</f>
        <v>2.6214469129776097E-3</v>
      </c>
      <c r="M155" cm="1">
        <f t="array" ref="M155">IF(C155=11,_xlfn.SWITCH(D155,1,0.4,2,0.3,3,0.2,0.1/9),1/12)</f>
        <v>8.3333333333333329E-2</v>
      </c>
      <c r="O155">
        <f t="shared" ca="1" si="115"/>
        <v>10283.004155685341</v>
      </c>
      <c r="P155">
        <f t="shared" ca="1" si="116"/>
        <v>17579.595229607246</v>
      </c>
      <c r="Q155">
        <f ca="1">_xlfn.XLOOKUP(C155,'Surrender predictive model'!$E$8:$E$29,'Surrender predictive model'!$P$8:$P$29,,-1)+'Surrender predictive model'!$B$15+'Surrender predictive model'!$B$14+'Surrender predictive model'!$B$38*K155</f>
        <v>-2.2123742498454617</v>
      </c>
      <c r="R155">
        <f ca="1">+'Surrender predictive model'!$B$15*(MAX(1,MIN(2,P154/O154))-1)+'Surrender predictive model'!$B$14*(MAX(0.5,MIN(1,P154/O154))-1)+'Surrender predictive model'!$B$38*K155*(MAX(0.5,MIN(1,P154/O154))-1)</f>
        <v>-0.80433682652555727</v>
      </c>
      <c r="S155" s="43">
        <f t="shared" ca="1" si="94"/>
        <v>4.1746986713377954E-3</v>
      </c>
      <c r="T155">
        <f t="shared" ca="1" si="84"/>
        <v>0</v>
      </c>
      <c r="U155">
        <f t="shared" ca="1" si="117"/>
        <v>1.89E-2</v>
      </c>
      <c r="V155">
        <f t="shared" ca="1" si="85"/>
        <v>0</v>
      </c>
      <c r="W155" s="41">
        <f t="shared" ca="1" si="86"/>
        <v>0</v>
      </c>
      <c r="X155">
        <f t="shared" ca="1" si="95"/>
        <v>0.9856644315142461</v>
      </c>
      <c r="Y155">
        <f t="shared" ca="1" si="96"/>
        <v>0.9856644315142461</v>
      </c>
      <c r="Z155">
        <f t="shared" ca="1" si="87"/>
        <v>0.98825508976855425</v>
      </c>
      <c r="AA155">
        <f t="shared" ca="1" si="118"/>
        <v>1.8222071223860485E-2</v>
      </c>
      <c r="AB155">
        <f t="shared" ca="1" si="97"/>
        <v>10477.352934227793</v>
      </c>
      <c r="AC155">
        <f t="shared" ca="1" si="98"/>
        <v>79.302408901207684</v>
      </c>
      <c r="AD155">
        <f t="shared" ca="1" si="99"/>
        <v>43.549848961294217</v>
      </c>
      <c r="AE155">
        <f t="shared" ca="1" si="100"/>
        <v>27.346552675535214</v>
      </c>
      <c r="AF155">
        <f t="shared" ca="1" si="101"/>
        <v>0</v>
      </c>
      <c r="AG155">
        <f t="shared" ca="1" si="102"/>
        <v>0</v>
      </c>
      <c r="AH155">
        <f t="shared" ca="1" si="88"/>
        <v>194.34877854245133</v>
      </c>
      <c r="AI155">
        <f t="shared" ca="1" si="119"/>
        <v>10327.154123689792</v>
      </c>
      <c r="AJ155">
        <f t="shared" ca="1" si="103"/>
        <v>2.1514904424353736</v>
      </c>
      <c r="AK155">
        <f t="shared" ca="1" si="89"/>
        <v>0</v>
      </c>
      <c r="AL155">
        <f t="shared" ca="1" si="90"/>
        <v>0</v>
      </c>
      <c r="AM155">
        <f t="shared" si="91"/>
        <v>0</v>
      </c>
      <c r="AN155" s="45">
        <f t="shared" ca="1" si="104"/>
        <v>-152.3503009804725</v>
      </c>
      <c r="AO155">
        <f t="shared" ca="1" si="120"/>
        <v>24.293597317806618</v>
      </c>
      <c r="AP155">
        <f t="shared" ca="1" si="121"/>
        <v>26.963610033352989</v>
      </c>
      <c r="AR155">
        <v>145</v>
      </c>
      <c r="AS155">
        <v>0</v>
      </c>
      <c r="AT155">
        <v>50151968.486987315</v>
      </c>
      <c r="AU155">
        <v>78780.655746490782</v>
      </c>
      <c r="AV155">
        <v>139914.72830493873</v>
      </c>
      <c r="AW155">
        <v>520725.60469059966</v>
      </c>
      <c r="AX155">
        <v>10455.372927300346</v>
      </c>
      <c r="AY155">
        <v>0</v>
      </c>
      <c r="AZ155">
        <v>-749876.36166932981</v>
      </c>
      <c r="BA155">
        <v>94794.307368265159</v>
      </c>
      <c r="BC155">
        <f t="shared" si="105"/>
        <v>0</v>
      </c>
      <c r="BD155">
        <f t="shared" ca="1" si="106"/>
        <v>50162251.491143003</v>
      </c>
      <c r="BE155">
        <f t="shared" ca="1" si="107"/>
        <v>78859.958155391985</v>
      </c>
      <c r="BF155">
        <f t="shared" ca="1" si="108"/>
        <v>139958.27815390003</v>
      </c>
      <c r="BG155">
        <f t="shared" ca="1" si="109"/>
        <v>520752.95124327519</v>
      </c>
      <c r="BH155">
        <f t="shared" ca="1" si="110"/>
        <v>10457.524417742781</v>
      </c>
      <c r="BI155">
        <f t="shared" ca="1" si="111"/>
        <v>0</v>
      </c>
      <c r="BJ155">
        <f t="shared" ca="1" si="112"/>
        <v>-750028.71197031031</v>
      </c>
      <c r="BK155">
        <f t="shared" ca="1" si="113"/>
        <v>94821.270978298518</v>
      </c>
    </row>
    <row r="156" spans="2:63" x14ac:dyDescent="0.35">
      <c r="B156">
        <f t="shared" si="114"/>
        <v>146</v>
      </c>
      <c r="C156">
        <f t="shared" si="92"/>
        <v>13</v>
      </c>
      <c r="D156">
        <f t="shared" si="122"/>
        <v>2</v>
      </c>
      <c r="E156">
        <f t="shared" ca="1" si="82"/>
        <v>89</v>
      </c>
      <c r="F156" cm="1">
        <f t="array" aca="1" ref="F156" ca="1">_xlfn.XLOOKUP(E156,Mortality!$I$9:$I$130,IF($E$4="Female",Mortality!$J$9:$J$130,Mortality!$K$9:$K$130),,-1)</f>
        <v>0.10703557333333324</v>
      </c>
      <c r="G156" cm="1">
        <f t="array" aca="1" ref="G156" ca="1">_xlfn.XLOOKUP(E156,Mortality!$N$9:$N$130,IF($E$4="Female",Mortality!$O$9:$O$130,Mortality!$P$9:$P$130),,-1)</f>
        <v>8.0000000000000002E-3</v>
      </c>
      <c r="H156">
        <f t="shared" ca="1" si="93"/>
        <v>7.5966410400332141E-3</v>
      </c>
      <c r="I156" cm="1">
        <f t="array" ref="I156">INDEX('Product features '!$C$12:$C$22,MIN(11,C156))</f>
        <v>0</v>
      </c>
      <c r="J156" s="3">
        <f ca="1">IF(C156=1,0,IF($C$4="Q",MAX('Product features '!$C$8,_xlfn.XLOOKUP(E156,'Non-systematic PWDs'!$D$17:$D$64,'Non-systematic PWDs'!$F$17:$F$64,0,-1)),'Product features '!$C$8))</f>
        <v>7.7519379844961239E-2</v>
      </c>
      <c r="K156">
        <f t="shared" ca="1" si="83"/>
        <v>0</v>
      </c>
      <c r="L156">
        <f ca="1">(1-K156)*(1-(1-J156*_xlfn.XLOOKUP(C156,'Non-systematic PWDs'!$D$9:$D$12,'Non-systematic PWDs'!$E$9:$E$12,,-1))^(1/12))</f>
        <v>2.6214469129776097E-3</v>
      </c>
      <c r="M156" cm="1">
        <f t="array" ref="M156">IF(C156=11,_xlfn.SWITCH(D156,1,0.4,2,0.3,3,0.2,0.1/9),1/12)</f>
        <v>8.3333333333333329E-2</v>
      </c>
      <c r="O156">
        <f t="shared" ca="1" si="115"/>
        <v>10327.154123689756</v>
      </c>
      <c r="P156">
        <f t="shared" ca="1" si="116"/>
        <v>17327.581738241381</v>
      </c>
      <c r="Q156">
        <f ca="1">_xlfn.XLOOKUP(C156,'Surrender predictive model'!$E$8:$E$29,'Surrender predictive model'!$P$8:$P$29,,-1)+'Surrender predictive model'!$B$15+'Surrender predictive model'!$B$14+'Surrender predictive model'!$B$38*K156</f>
        <v>-2.2123742498454617</v>
      </c>
      <c r="R156">
        <f ca="1">+'Surrender predictive model'!$B$15*(MAX(1,MIN(2,P155/O155))-1)+'Surrender predictive model'!$B$14*(MAX(0.5,MIN(1,P155/O155))-1)+'Surrender predictive model'!$B$38*K156*(MAX(0.5,MIN(1,P155/O155))-1)</f>
        <v>-0.82110358670265027</v>
      </c>
      <c r="S156" s="43">
        <f t="shared" ca="1" si="94"/>
        <v>4.1036908619122014E-3</v>
      </c>
      <c r="T156">
        <f t="shared" ca="1" si="84"/>
        <v>0</v>
      </c>
      <c r="U156">
        <f t="shared" ca="1" si="117"/>
        <v>0</v>
      </c>
      <c r="V156">
        <f t="shared" ca="1" si="85"/>
        <v>0</v>
      </c>
      <c r="W156" s="41">
        <f t="shared" ca="1" si="86"/>
        <v>0</v>
      </c>
      <c r="X156">
        <f t="shared" ca="1" si="95"/>
        <v>0.98573998552875486</v>
      </c>
      <c r="Y156">
        <f t="shared" ca="1" si="96"/>
        <v>0.98573998552875486</v>
      </c>
      <c r="Z156">
        <f t="shared" ca="1" si="87"/>
        <v>0.98833084236447177</v>
      </c>
      <c r="AA156">
        <f t="shared" ca="1" si="118"/>
        <v>1.8008054633105234E-2</v>
      </c>
      <c r="AB156">
        <f t="shared" ca="1" si="97"/>
        <v>10327.154123689756</v>
      </c>
      <c r="AC156">
        <f t="shared" ca="1" si="98"/>
        <v>78.113350798697212</v>
      </c>
      <c r="AD156">
        <f t="shared" ca="1" si="99"/>
        <v>42.196681688220771</v>
      </c>
      <c r="AE156">
        <f t="shared" ca="1" si="100"/>
        <v>26.955334763676895</v>
      </c>
      <c r="AF156">
        <f t="shared" ca="1" si="101"/>
        <v>0</v>
      </c>
      <c r="AG156">
        <f t="shared" ca="1" si="102"/>
        <v>0</v>
      </c>
      <c r="AH156">
        <f t="shared" ca="1" si="88"/>
        <v>0</v>
      </c>
      <c r="AI156">
        <f t="shared" ca="1" si="119"/>
        <v>10179.888756439197</v>
      </c>
      <c r="AJ156">
        <f t="shared" ca="1" si="103"/>
        <v>2.1208101575914995</v>
      </c>
      <c r="AK156">
        <f t="shared" ca="1" si="89"/>
        <v>0</v>
      </c>
      <c r="AL156">
        <f t="shared" ca="1" si="90"/>
        <v>0</v>
      </c>
      <c r="AM156">
        <f t="shared" si="91"/>
        <v>0</v>
      </c>
      <c r="AN156" s="45">
        <f t="shared" ca="1" si="104"/>
        <v>-149.38617740818637</v>
      </c>
      <c r="AO156">
        <f t="shared" ca="1" si="120"/>
        <v>0</v>
      </c>
      <c r="AP156">
        <f t="shared" ca="1" si="121"/>
        <v>2.3466014584914396</v>
      </c>
      <c r="AR156">
        <v>146</v>
      </c>
      <c r="AS156">
        <v>0</v>
      </c>
      <c r="AT156">
        <v>50185790.051041707</v>
      </c>
      <c r="AU156">
        <v>77455.904169620873</v>
      </c>
      <c r="AV156">
        <v>135666.87911662005</v>
      </c>
      <c r="AW156">
        <v>519004.64168230933</v>
      </c>
      <c r="AX156">
        <v>10313.141815452642</v>
      </c>
      <c r="AY156">
        <v>0</v>
      </c>
      <c r="AZ156">
        <v>-742440.56678400293</v>
      </c>
      <c r="BA156">
        <v>3248.2473192847442</v>
      </c>
      <c r="BC156">
        <f t="shared" si="105"/>
        <v>0</v>
      </c>
      <c r="BD156">
        <f t="shared" ca="1" si="106"/>
        <v>50196117.205165394</v>
      </c>
      <c r="BE156">
        <f t="shared" ca="1" si="107"/>
        <v>77534.017520419569</v>
      </c>
      <c r="BF156">
        <f t="shared" ca="1" si="108"/>
        <v>135709.07579830827</v>
      </c>
      <c r="BG156">
        <f t="shared" ca="1" si="109"/>
        <v>519031.59701707301</v>
      </c>
      <c r="BH156">
        <f t="shared" ca="1" si="110"/>
        <v>10315.262625610234</v>
      </c>
      <c r="BI156">
        <f t="shared" ca="1" si="111"/>
        <v>0</v>
      </c>
      <c r="BJ156">
        <f t="shared" ca="1" si="112"/>
        <v>-742589.95296141109</v>
      </c>
      <c r="BK156">
        <f t="shared" ca="1" si="113"/>
        <v>3250.5939207432357</v>
      </c>
    </row>
    <row r="157" spans="2:63" x14ac:dyDescent="0.35">
      <c r="B157">
        <f t="shared" si="114"/>
        <v>147</v>
      </c>
      <c r="C157">
        <f t="shared" si="92"/>
        <v>13</v>
      </c>
      <c r="D157">
        <f t="shared" si="122"/>
        <v>3</v>
      </c>
      <c r="E157">
        <f t="shared" ca="1" si="82"/>
        <v>89</v>
      </c>
      <c r="F157" cm="1">
        <f t="array" aca="1" ref="F157" ca="1">_xlfn.XLOOKUP(E157,Mortality!$I$9:$I$130,IF($E$4="Female",Mortality!$J$9:$J$130,Mortality!$K$9:$K$130),,-1)</f>
        <v>0.10703557333333324</v>
      </c>
      <c r="G157" cm="1">
        <f t="array" aca="1" ref="G157" ca="1">_xlfn.XLOOKUP(E157,Mortality!$N$9:$N$130,IF($E$4="Female",Mortality!$O$9:$O$130,Mortality!$P$9:$P$130),,-1)</f>
        <v>8.0000000000000002E-3</v>
      </c>
      <c r="H157">
        <f t="shared" ca="1" si="93"/>
        <v>7.5913385426313873E-3</v>
      </c>
      <c r="I157" cm="1">
        <f t="array" ref="I157">INDEX('Product features '!$C$12:$C$22,MIN(11,C157))</f>
        <v>0</v>
      </c>
      <c r="J157" s="3">
        <f ca="1">IF(C157=1,0,IF($C$4="Q",MAX('Product features '!$C$8,_xlfn.XLOOKUP(E157,'Non-systematic PWDs'!$D$17:$D$64,'Non-systematic PWDs'!$F$17:$F$64,0,-1)),'Product features '!$C$8))</f>
        <v>7.7519379844961239E-2</v>
      </c>
      <c r="K157">
        <f t="shared" ca="1" si="83"/>
        <v>0</v>
      </c>
      <c r="L157">
        <f ca="1">(1-K157)*(1-(1-J157*_xlfn.XLOOKUP(C157,'Non-systematic PWDs'!$D$9:$D$12,'Non-systematic PWDs'!$E$9:$E$12,,-1))^(1/12))</f>
        <v>2.6214469129776097E-3</v>
      </c>
      <c r="M157" cm="1">
        <f t="array" ref="M157">IF(C157=11,_xlfn.SWITCH(D157,1,0.4,2,0.3,3,0.2,0.1/9),1/12)</f>
        <v>8.3333333333333329E-2</v>
      </c>
      <c r="O157">
        <f t="shared" ca="1" si="115"/>
        <v>10179.888756439161</v>
      </c>
      <c r="P157">
        <f t="shared" ca="1" si="116"/>
        <v>17080.490171902376</v>
      </c>
      <c r="Q157">
        <f ca="1">_xlfn.XLOOKUP(C157,'Surrender predictive model'!$E$8:$E$29,'Surrender predictive model'!$P$8:$P$29,,-1)+'Surrender predictive model'!$B$15+'Surrender predictive model'!$B$14+'Surrender predictive model'!$B$38*K157</f>
        <v>-2.2123742498454617</v>
      </c>
      <c r="R157">
        <f ca="1">+'Surrender predictive model'!$B$15*(MAX(1,MIN(2,P156/O156))-1)+'Surrender predictive model'!$B$14*(MAX(0.5,MIN(1,P156/O156))-1)+'Surrender predictive model'!$B$38*K157*(MAX(0.5,MIN(1,P156/O156))-1)</f>
        <v>-0.78440772800907332</v>
      </c>
      <c r="S157" s="43">
        <f t="shared" ca="1" si="94"/>
        <v>4.2607369699246833E-3</v>
      </c>
      <c r="T157">
        <f t="shared" ca="1" si="84"/>
        <v>0</v>
      </c>
      <c r="U157">
        <f t="shared" ca="1" si="117"/>
        <v>0</v>
      </c>
      <c r="V157">
        <f t="shared" ca="1" si="85"/>
        <v>0</v>
      </c>
      <c r="W157" s="41">
        <f t="shared" ca="1" si="86"/>
        <v>0</v>
      </c>
      <c r="X157">
        <f t="shared" ca="1" si="95"/>
        <v>0.98558980706810539</v>
      </c>
      <c r="Y157">
        <f t="shared" ca="1" si="96"/>
        <v>0.98558980706810539</v>
      </c>
      <c r="Z157">
        <f t="shared" ca="1" si="87"/>
        <v>0.98818026918422375</v>
      </c>
      <c r="AA157">
        <f t="shared" ca="1" si="118"/>
        <v>1.7797915804882325E-2</v>
      </c>
      <c r="AB157">
        <f t="shared" ca="1" si="97"/>
        <v>10179.888756439161</v>
      </c>
      <c r="AC157">
        <f t="shared" ca="1" si="98"/>
        <v>76.94084450759145</v>
      </c>
      <c r="AD157">
        <f t="shared" ca="1" si="99"/>
        <v>43.184044401356331</v>
      </c>
      <c r="AE157">
        <f t="shared" ca="1" si="100"/>
        <v>26.569272096565179</v>
      </c>
      <c r="AF157">
        <f t="shared" ca="1" si="101"/>
        <v>0</v>
      </c>
      <c r="AG157">
        <f t="shared" ca="1" si="102"/>
        <v>0</v>
      </c>
      <c r="AH157">
        <f t="shared" ca="1" si="88"/>
        <v>0</v>
      </c>
      <c r="AI157">
        <f t="shared" ca="1" si="119"/>
        <v>10033.194595433684</v>
      </c>
      <c r="AJ157">
        <f t="shared" ca="1" si="103"/>
        <v>2.0902488740486844</v>
      </c>
      <c r="AK157">
        <f t="shared" ca="1" si="89"/>
        <v>0</v>
      </c>
      <c r="AL157">
        <f t="shared" ca="1" si="90"/>
        <v>0</v>
      </c>
      <c r="AM157">
        <f t="shared" si="91"/>
        <v>0</v>
      </c>
      <c r="AN157" s="45">
        <f t="shared" ca="1" si="104"/>
        <v>-148.78440987956165</v>
      </c>
      <c r="AO157">
        <f t="shared" ca="1" si="120"/>
        <v>0</v>
      </c>
      <c r="AP157">
        <f t="shared" ca="1" si="121"/>
        <v>2.364883180126975</v>
      </c>
      <c r="AR157">
        <v>147</v>
      </c>
      <c r="AS157">
        <v>0</v>
      </c>
      <c r="AT157">
        <v>49503080.714172587</v>
      </c>
      <c r="AU157">
        <v>76148.936232038104</v>
      </c>
      <c r="AV157">
        <v>137806.71972252656</v>
      </c>
      <c r="AW157">
        <v>517306.05880154739</v>
      </c>
      <c r="AX157">
        <v>10171.254124045872</v>
      </c>
      <c r="AY157">
        <v>0</v>
      </c>
      <c r="AZ157">
        <v>-741432.96888016001</v>
      </c>
      <c r="BA157">
        <v>3302.9953776567045</v>
      </c>
      <c r="BC157">
        <f t="shared" si="105"/>
        <v>0</v>
      </c>
      <c r="BD157">
        <f t="shared" ca="1" si="106"/>
        <v>49513260.602929026</v>
      </c>
      <c r="BE157">
        <f t="shared" ca="1" si="107"/>
        <v>76225.877076545701</v>
      </c>
      <c r="BF157">
        <f t="shared" ca="1" si="108"/>
        <v>137849.90376692792</v>
      </c>
      <c r="BG157">
        <f t="shared" ca="1" si="109"/>
        <v>517332.62807364395</v>
      </c>
      <c r="BH157">
        <f t="shared" ca="1" si="110"/>
        <v>10173.344372919921</v>
      </c>
      <c r="BI157">
        <f t="shared" ca="1" si="111"/>
        <v>0</v>
      </c>
      <c r="BJ157">
        <f t="shared" ca="1" si="112"/>
        <v>-741581.7532900396</v>
      </c>
      <c r="BK157">
        <f t="shared" ca="1" si="113"/>
        <v>3305.3602608368315</v>
      </c>
    </row>
    <row r="158" spans="2:63" x14ac:dyDescent="0.35">
      <c r="B158">
        <f t="shared" si="114"/>
        <v>148</v>
      </c>
      <c r="C158">
        <f t="shared" si="92"/>
        <v>13</v>
      </c>
      <c r="D158">
        <f t="shared" si="122"/>
        <v>4</v>
      </c>
      <c r="E158">
        <f t="shared" ca="1" si="82"/>
        <v>89</v>
      </c>
      <c r="F158" cm="1">
        <f t="array" aca="1" ref="F158" ca="1">_xlfn.XLOOKUP(E158,Mortality!$I$9:$I$130,IF($E$4="Female",Mortality!$J$9:$J$130,Mortality!$K$9:$K$130),,-1)</f>
        <v>0.10703557333333324</v>
      </c>
      <c r="G158" cm="1">
        <f t="array" aca="1" ref="G158" ca="1">_xlfn.XLOOKUP(E158,Mortality!$N$9:$N$130,IF($E$4="Female",Mortality!$O$9:$O$130,Mortality!$P$9:$P$130),,-1)</f>
        <v>8.0000000000000002E-3</v>
      </c>
      <c r="H158">
        <f t="shared" ca="1" si="93"/>
        <v>7.5860399045720728E-3</v>
      </c>
      <c r="I158" cm="1">
        <f t="array" ref="I158">INDEX('Product features '!$C$12:$C$22,MIN(11,C158))</f>
        <v>0</v>
      </c>
      <c r="J158" s="3">
        <f ca="1">IF(C158=1,0,IF($C$4="Q",MAX('Product features '!$C$8,_xlfn.XLOOKUP(E158,'Non-systematic PWDs'!$D$17:$D$64,'Non-systematic PWDs'!$F$17:$F$64,0,-1)),'Product features '!$C$8))</f>
        <v>7.7519379844961239E-2</v>
      </c>
      <c r="K158">
        <f t="shared" ca="1" si="83"/>
        <v>0</v>
      </c>
      <c r="L158">
        <f ca="1">(1-K158)*(1-(1-J158*_xlfn.XLOOKUP(C158,'Non-systematic PWDs'!$D$9:$D$12,'Non-systematic PWDs'!$E$9:$E$12,,-1))^(1/12))</f>
        <v>2.6214469129776097E-3</v>
      </c>
      <c r="M158" cm="1">
        <f t="array" ref="M158">IF(C158=11,_xlfn.SWITCH(D158,1,0.4,2,0.3,3,0.2,0.1/9),1/12)</f>
        <v>8.3333333333333329E-2</v>
      </c>
      <c r="O158">
        <f t="shared" ca="1" si="115"/>
        <v>10033.194595433648</v>
      </c>
      <c r="P158">
        <f t="shared" ca="1" si="116"/>
        <v>16834.357013153935</v>
      </c>
      <c r="Q158">
        <f ca="1">_xlfn.XLOOKUP(C158,'Surrender predictive model'!$E$8:$E$29,'Surrender predictive model'!$P$8:$P$29,,-1)+'Surrender predictive model'!$B$15+'Surrender predictive model'!$B$14+'Surrender predictive model'!$B$38*K158</f>
        <v>-2.2123742498454617</v>
      </c>
      <c r="R158">
        <f ca="1">+'Surrender predictive model'!$B$15*(MAX(1,MIN(2,P157/O157))-1)+'Surrender predictive model'!$B$14*(MAX(0.5,MIN(1,P157/O157))-1)+'Surrender predictive model'!$B$38*K158*(MAX(0.5,MIN(1,P157/O157))-1)</f>
        <v>-0.78440772800907332</v>
      </c>
      <c r="S158" s="43">
        <f t="shared" ca="1" si="94"/>
        <v>4.2607369699246833E-3</v>
      </c>
      <c r="T158">
        <f t="shared" ca="1" si="84"/>
        <v>0</v>
      </c>
      <c r="U158">
        <f t="shared" ca="1" si="117"/>
        <v>0</v>
      </c>
      <c r="V158">
        <f t="shared" ca="1" si="85"/>
        <v>0</v>
      </c>
      <c r="W158" s="41">
        <f t="shared" ca="1" si="86"/>
        <v>0</v>
      </c>
      <c r="X158">
        <f t="shared" ca="1" si="95"/>
        <v>0.98559506929914531</v>
      </c>
      <c r="Y158">
        <f t="shared" ca="1" si="96"/>
        <v>0.98559506929914531</v>
      </c>
      <c r="Z158">
        <f t="shared" ca="1" si="87"/>
        <v>0.98818554524617996</v>
      </c>
      <c r="AA158">
        <f t="shared" ca="1" si="118"/>
        <v>1.7587549230986765E-2</v>
      </c>
      <c r="AB158">
        <f t="shared" ca="1" si="97"/>
        <v>10033.194595433648</v>
      </c>
      <c r="AC158">
        <f t="shared" ca="1" si="98"/>
        <v>75.779252000324448</v>
      </c>
      <c r="AD158">
        <f t="shared" ca="1" si="99"/>
        <v>42.561793058381589</v>
      </c>
      <c r="AE158">
        <f t="shared" ca="1" si="100"/>
        <v>26.186427796705452</v>
      </c>
      <c r="AF158">
        <f t="shared" ca="1" si="101"/>
        <v>0</v>
      </c>
      <c r="AG158">
        <f t="shared" ca="1" si="102"/>
        <v>0</v>
      </c>
      <c r="AH158">
        <f t="shared" ca="1" si="88"/>
        <v>0</v>
      </c>
      <c r="AI158">
        <f t="shared" ca="1" si="119"/>
        <v>9888.667122578272</v>
      </c>
      <c r="AJ158">
        <f t="shared" ca="1" si="103"/>
        <v>2.0601389838704733</v>
      </c>
      <c r="AK158">
        <f t="shared" ca="1" si="89"/>
        <v>0</v>
      </c>
      <c r="AL158">
        <f t="shared" ca="1" si="90"/>
        <v>0</v>
      </c>
      <c r="AM158">
        <f t="shared" si="91"/>
        <v>0</v>
      </c>
      <c r="AN158" s="45">
        <f t="shared" ca="1" si="104"/>
        <v>-146.58761183928198</v>
      </c>
      <c r="AO158">
        <f t="shared" ca="1" si="120"/>
        <v>0</v>
      </c>
      <c r="AP158">
        <f t="shared" ca="1" si="121"/>
        <v>2.3572488203564887</v>
      </c>
      <c r="AR158">
        <v>148</v>
      </c>
      <c r="AS158">
        <v>0</v>
      </c>
      <c r="AT158">
        <v>48822019.795419991</v>
      </c>
      <c r="AU158">
        <v>74865.654106921895</v>
      </c>
      <c r="AV158">
        <v>136323.37850321349</v>
      </c>
      <c r="AW158">
        <v>515609.75211704598</v>
      </c>
      <c r="AX158">
        <v>10032.321056256331</v>
      </c>
      <c r="AY158">
        <v>0</v>
      </c>
      <c r="AZ158">
        <v>-736831.10578343773</v>
      </c>
      <c r="BA158">
        <v>3299.2951530541859</v>
      </c>
      <c r="BC158">
        <f t="shared" si="105"/>
        <v>0</v>
      </c>
      <c r="BD158">
        <f t="shared" ca="1" si="106"/>
        <v>48832052.990015425</v>
      </c>
      <c r="BE158">
        <f t="shared" ca="1" si="107"/>
        <v>74941.433358922222</v>
      </c>
      <c r="BF158">
        <f t="shared" ca="1" si="108"/>
        <v>136365.94029627187</v>
      </c>
      <c r="BG158">
        <f t="shared" ca="1" si="109"/>
        <v>515635.93854484271</v>
      </c>
      <c r="BH158">
        <f t="shared" ca="1" si="110"/>
        <v>10034.381195240201</v>
      </c>
      <c r="BI158">
        <f t="shared" ca="1" si="111"/>
        <v>0</v>
      </c>
      <c r="BJ158">
        <f t="shared" ca="1" si="112"/>
        <v>-736977.69339527702</v>
      </c>
      <c r="BK158">
        <f t="shared" ca="1" si="113"/>
        <v>3301.6524018745422</v>
      </c>
    </row>
    <row r="159" spans="2:63" x14ac:dyDescent="0.35">
      <c r="B159">
        <f t="shared" si="114"/>
        <v>149</v>
      </c>
      <c r="C159">
        <f t="shared" si="92"/>
        <v>13</v>
      </c>
      <c r="D159">
        <f t="shared" si="122"/>
        <v>5</v>
      </c>
      <c r="E159">
        <f t="shared" ca="1" si="82"/>
        <v>89</v>
      </c>
      <c r="F159" cm="1">
        <f t="array" aca="1" ref="F159" ca="1">_xlfn.XLOOKUP(E159,Mortality!$I$9:$I$130,IF($E$4="Female",Mortality!$J$9:$J$130,Mortality!$K$9:$K$130),,-1)</f>
        <v>0.10703557333333324</v>
      </c>
      <c r="G159" cm="1">
        <f t="array" aca="1" ref="G159" ca="1">_xlfn.XLOOKUP(E159,Mortality!$N$9:$N$130,IF($E$4="Female",Mortality!$O$9:$O$130,Mortality!$P$9:$P$130),,-1)</f>
        <v>8.0000000000000002E-3</v>
      </c>
      <c r="H159">
        <f t="shared" ca="1" si="93"/>
        <v>7.5807451228183664E-3</v>
      </c>
      <c r="I159" cm="1">
        <f t="array" ref="I159">INDEX('Product features '!$C$12:$C$22,MIN(11,C159))</f>
        <v>0</v>
      </c>
      <c r="J159" s="3">
        <f ca="1">IF(C159=1,0,IF($C$4="Q",MAX('Product features '!$C$8,_xlfn.XLOOKUP(E159,'Non-systematic PWDs'!$D$17:$D$64,'Non-systematic PWDs'!$F$17:$F$64,0,-1)),'Product features '!$C$8))</f>
        <v>7.7519379844961239E-2</v>
      </c>
      <c r="K159">
        <f t="shared" ca="1" si="83"/>
        <v>0</v>
      </c>
      <c r="L159">
        <f ca="1">(1-K159)*(1-(1-J159*_xlfn.XLOOKUP(C159,'Non-systematic PWDs'!$D$9:$D$12,'Non-systematic PWDs'!$E$9:$E$12,,-1))^(1/12))</f>
        <v>2.6214469129776097E-3</v>
      </c>
      <c r="M159" cm="1">
        <f t="array" ref="M159">IF(C159=11,_xlfn.SWITCH(D159,1,0.4,2,0.3,3,0.2,0.1/9),1/12)</f>
        <v>8.3333333333333329E-2</v>
      </c>
      <c r="O159">
        <f t="shared" ca="1" si="115"/>
        <v>9888.6671225782356</v>
      </c>
      <c r="P159">
        <f t="shared" ca="1" si="116"/>
        <v>16591.859266986005</v>
      </c>
      <c r="Q159">
        <f ca="1">_xlfn.XLOOKUP(C159,'Surrender predictive model'!$E$8:$E$29,'Surrender predictive model'!$P$8:$P$29,,-1)+'Surrender predictive model'!$B$15+'Surrender predictive model'!$B$14+'Surrender predictive model'!$B$38*K159</f>
        <v>-2.2123742498454617</v>
      </c>
      <c r="R159">
        <f ca="1">+'Surrender predictive model'!$B$15*(MAX(1,MIN(2,P158/O158))-1)+'Surrender predictive model'!$B$14*(MAX(0.5,MIN(1,P158/O158))-1)+'Surrender predictive model'!$B$38*K159*(MAX(0.5,MIN(1,P158/O158))-1)</f>
        <v>-0.78440772800907332</v>
      </c>
      <c r="S159" s="43">
        <f t="shared" ca="1" si="94"/>
        <v>4.2607369699246833E-3</v>
      </c>
      <c r="T159">
        <f t="shared" ca="1" si="84"/>
        <v>0</v>
      </c>
      <c r="U159">
        <f t="shared" ca="1" si="117"/>
        <v>0</v>
      </c>
      <c r="V159">
        <f t="shared" ca="1" si="85"/>
        <v>0</v>
      </c>
      <c r="W159" s="41">
        <f t="shared" ca="1" si="86"/>
        <v>0</v>
      </c>
      <c r="X159">
        <f t="shared" ca="1" si="95"/>
        <v>0.98560032770037631</v>
      </c>
      <c r="Y159">
        <f t="shared" ca="1" si="96"/>
        <v>0.98560032770037631</v>
      </c>
      <c r="Z159">
        <f t="shared" ca="1" si="87"/>
        <v>0.98819081746826132</v>
      </c>
      <c r="AA159">
        <f t="shared" ca="1" si="118"/>
        <v>1.7379761926366689E-2</v>
      </c>
      <c r="AB159">
        <f t="shared" ca="1" si="97"/>
        <v>9888.6671225782356</v>
      </c>
      <c r="AC159">
        <f t="shared" ca="1" si="98"/>
        <v>74.635596350560732</v>
      </c>
      <c r="AD159">
        <f t="shared" ca="1" si="99"/>
        <v>41.948731884680882</v>
      </c>
      <c r="AE159">
        <f t="shared" ca="1" si="100"/>
        <v>25.8092378099477</v>
      </c>
      <c r="AF159">
        <f t="shared" ca="1" si="101"/>
        <v>0</v>
      </c>
      <c r="AG159">
        <f t="shared" ca="1" si="102"/>
        <v>0</v>
      </c>
      <c r="AH159">
        <f t="shared" ca="1" si="88"/>
        <v>0</v>
      </c>
      <c r="AI159">
        <f t="shared" ca="1" si="119"/>
        <v>9746.2735565330822</v>
      </c>
      <c r="AJ159">
        <f t="shared" ca="1" si="103"/>
        <v>2.0304736576110591</v>
      </c>
      <c r="AK159">
        <f t="shared" ca="1" si="89"/>
        <v>0</v>
      </c>
      <c r="AL159">
        <f t="shared" ca="1" si="90"/>
        <v>0</v>
      </c>
      <c r="AM159">
        <f t="shared" si="91"/>
        <v>0</v>
      </c>
      <c r="AN159" s="45">
        <f t="shared" ca="1" si="104"/>
        <v>-144.42403970280037</v>
      </c>
      <c r="AO159">
        <f t="shared" ca="1" si="120"/>
        <v>0</v>
      </c>
      <c r="AP159">
        <f t="shared" ca="1" si="121"/>
        <v>2.3496519624543288</v>
      </c>
      <c r="AR159">
        <v>149</v>
      </c>
      <c r="AS159">
        <v>0</v>
      </c>
      <c r="AT159">
        <v>48155141.070030488</v>
      </c>
      <c r="AU159">
        <v>73601.934299270943</v>
      </c>
      <c r="AV159">
        <v>134874.90080148762</v>
      </c>
      <c r="AW159">
        <v>513925.98490677529</v>
      </c>
      <c r="AX159">
        <v>9894.7880638388851</v>
      </c>
      <c r="AY159">
        <v>0</v>
      </c>
      <c r="AZ159">
        <v>-732297.60807137378</v>
      </c>
      <c r="BA159">
        <v>3296.1832717865323</v>
      </c>
      <c r="BC159">
        <f t="shared" si="105"/>
        <v>0</v>
      </c>
      <c r="BD159">
        <f t="shared" ca="1" si="106"/>
        <v>48165029.737153068</v>
      </c>
      <c r="BE159">
        <f t="shared" ca="1" si="107"/>
        <v>73676.569895621506</v>
      </c>
      <c r="BF159">
        <f t="shared" ca="1" si="108"/>
        <v>134916.8495333723</v>
      </c>
      <c r="BG159">
        <f t="shared" ca="1" si="109"/>
        <v>513951.79414458526</v>
      </c>
      <c r="BH159">
        <f t="shared" ca="1" si="110"/>
        <v>9896.818537496496</v>
      </c>
      <c r="BI159">
        <f t="shared" ca="1" si="111"/>
        <v>0</v>
      </c>
      <c r="BJ159">
        <f t="shared" ca="1" si="112"/>
        <v>-732442.03211107652</v>
      </c>
      <c r="BK159">
        <f t="shared" ca="1" si="113"/>
        <v>3298.5329237489864</v>
      </c>
    </row>
    <row r="160" spans="2:63" x14ac:dyDescent="0.35">
      <c r="B160">
        <f t="shared" si="114"/>
        <v>150</v>
      </c>
      <c r="C160">
        <f t="shared" si="92"/>
        <v>13</v>
      </c>
      <c r="D160">
        <f t="shared" si="122"/>
        <v>6</v>
      </c>
      <c r="E160">
        <f t="shared" ca="1" si="82"/>
        <v>89</v>
      </c>
      <c r="F160" cm="1">
        <f t="array" aca="1" ref="F160" ca="1">_xlfn.XLOOKUP(E160,Mortality!$I$9:$I$130,IF($E$4="Female",Mortality!$J$9:$J$130,Mortality!$K$9:$K$130),,-1)</f>
        <v>0.10703557333333324</v>
      </c>
      <c r="G160" cm="1">
        <f t="array" aca="1" ref="G160" ca="1">_xlfn.XLOOKUP(E160,Mortality!$N$9:$N$130,IF($E$4="Female",Mortality!$O$9:$O$130,Mortality!$P$9:$P$130),,-1)</f>
        <v>8.0000000000000002E-3</v>
      </c>
      <c r="H160">
        <f t="shared" ca="1" si="93"/>
        <v>7.5754541943360287E-3</v>
      </c>
      <c r="I160" cm="1">
        <f t="array" ref="I160">INDEX('Product features '!$C$12:$C$22,MIN(11,C160))</f>
        <v>0</v>
      </c>
      <c r="J160" s="3">
        <f ca="1">IF(C160=1,0,IF($C$4="Q",MAX('Product features '!$C$8,_xlfn.XLOOKUP(E160,'Non-systematic PWDs'!$D$17:$D$64,'Non-systematic PWDs'!$F$17:$F$64,0,-1)),'Product features '!$C$8))</f>
        <v>7.7519379844961239E-2</v>
      </c>
      <c r="K160">
        <f t="shared" ca="1" si="83"/>
        <v>0</v>
      </c>
      <c r="L160">
        <f ca="1">(1-K160)*(1-(1-J160*_xlfn.XLOOKUP(C160,'Non-systematic PWDs'!$D$9:$D$12,'Non-systematic PWDs'!$E$9:$E$12,,-1))^(1/12))</f>
        <v>2.6214469129776097E-3</v>
      </c>
      <c r="M160" cm="1">
        <f t="array" ref="M160">IF(C160=11,_xlfn.SWITCH(D160,1,0.4,2,0.3,3,0.2,0.1/9),1/12)</f>
        <v>8.3333333333333329E-2</v>
      </c>
      <c r="O160">
        <f t="shared" ca="1" si="115"/>
        <v>9746.2735565330458</v>
      </c>
      <c r="P160">
        <f t="shared" ca="1" si="116"/>
        <v>16352.941930699932</v>
      </c>
      <c r="Q160">
        <f ca="1">_xlfn.XLOOKUP(C160,'Surrender predictive model'!$E$8:$E$29,'Surrender predictive model'!$P$8:$P$29,,-1)+'Surrender predictive model'!$B$15+'Surrender predictive model'!$B$14+'Surrender predictive model'!$B$38*K160</f>
        <v>-2.2123742498454617</v>
      </c>
      <c r="R160">
        <f ca="1">+'Surrender predictive model'!$B$15*(MAX(1,MIN(2,P159/O159))-1)+'Surrender predictive model'!$B$14*(MAX(0.5,MIN(1,P159/O159))-1)+'Surrender predictive model'!$B$38*K160*(MAX(0.5,MIN(1,P159/O159))-1)</f>
        <v>-0.78440772800907355</v>
      </c>
      <c r="S160" s="43">
        <f t="shared" ca="1" si="94"/>
        <v>4.2607369699246833E-3</v>
      </c>
      <c r="T160">
        <f t="shared" ca="1" si="84"/>
        <v>0</v>
      </c>
      <c r="U160">
        <f t="shared" ca="1" si="117"/>
        <v>0</v>
      </c>
      <c r="V160">
        <f t="shared" ca="1" si="85"/>
        <v>0</v>
      </c>
      <c r="W160" s="41">
        <f t="shared" ca="1" si="86"/>
        <v>0</v>
      </c>
      <c r="X160">
        <f t="shared" ca="1" si="95"/>
        <v>0.98560558227481188</v>
      </c>
      <c r="Y160">
        <f t="shared" ca="1" si="96"/>
        <v>0.98560558227481188</v>
      </c>
      <c r="Z160">
        <f t="shared" ca="1" si="87"/>
        <v>0.98819608585348906</v>
      </c>
      <c r="AA160">
        <f t="shared" ca="1" si="118"/>
        <v>1.7174521145420063E-2</v>
      </c>
      <c r="AB160">
        <f t="shared" ca="1" si="97"/>
        <v>9746.2735565330458</v>
      </c>
      <c r="AC160">
        <f t="shared" ca="1" si="98"/>
        <v>73.509594399961173</v>
      </c>
      <c r="AD160">
        <f t="shared" ca="1" si="99"/>
        <v>41.344721843643171</v>
      </c>
      <c r="AE160">
        <f t="shared" ca="1" si="100"/>
        <v>25.437616593087231</v>
      </c>
      <c r="AF160">
        <f t="shared" ca="1" si="101"/>
        <v>0</v>
      </c>
      <c r="AG160">
        <f t="shared" ca="1" si="102"/>
        <v>0</v>
      </c>
      <c r="AH160">
        <f t="shared" ca="1" si="88"/>
        <v>0</v>
      </c>
      <c r="AI160">
        <f t="shared" ca="1" si="119"/>
        <v>9605.9816236963907</v>
      </c>
      <c r="AJ160">
        <f t="shared" ca="1" si="103"/>
        <v>2.0012461716034147</v>
      </c>
      <c r="AK160">
        <f t="shared" ca="1" si="89"/>
        <v>0</v>
      </c>
      <c r="AL160">
        <f t="shared" ca="1" si="90"/>
        <v>0</v>
      </c>
      <c r="AM160">
        <f t="shared" si="91"/>
        <v>0</v>
      </c>
      <c r="AN160" s="45">
        <f t="shared" ca="1" si="104"/>
        <v>-142.293179008295</v>
      </c>
      <c r="AO160">
        <f t="shared" ca="1" si="120"/>
        <v>0</v>
      </c>
      <c r="AP160">
        <f t="shared" ca="1" si="121"/>
        <v>2.3420923933558222</v>
      </c>
      <c r="AR160">
        <v>150</v>
      </c>
      <c r="AS160">
        <v>0</v>
      </c>
      <c r="AT160">
        <v>47494982.706426576</v>
      </c>
      <c r="AU160">
        <v>72352.809911362434</v>
      </c>
      <c r="AV160">
        <v>133536.24917981349</v>
      </c>
      <c r="AW160">
        <v>512263.78597901657</v>
      </c>
      <c r="AX160">
        <v>9758.2097641678811</v>
      </c>
      <c r="AY160">
        <v>0</v>
      </c>
      <c r="AZ160">
        <v>-727911.05483436049</v>
      </c>
      <c r="BA160">
        <v>3294.7496307319866</v>
      </c>
      <c r="BC160">
        <f t="shared" si="105"/>
        <v>0</v>
      </c>
      <c r="BD160">
        <f t="shared" ca="1" si="106"/>
        <v>47504728.979983106</v>
      </c>
      <c r="BE160">
        <f t="shared" ca="1" si="107"/>
        <v>72426.319505762396</v>
      </c>
      <c r="BF160">
        <f t="shared" ca="1" si="108"/>
        <v>133577.59390165712</v>
      </c>
      <c r="BG160">
        <f t="shared" ca="1" si="109"/>
        <v>512289.22359560966</v>
      </c>
      <c r="BH160">
        <f t="shared" ca="1" si="110"/>
        <v>9760.2110103394843</v>
      </c>
      <c r="BI160">
        <f t="shared" ca="1" si="111"/>
        <v>0</v>
      </c>
      <c r="BJ160">
        <f t="shared" ca="1" si="112"/>
        <v>-728053.34801336878</v>
      </c>
      <c r="BK160">
        <f t="shared" ca="1" si="113"/>
        <v>3297.0917231253425</v>
      </c>
    </row>
    <row r="161" spans="2:63" x14ac:dyDescent="0.35">
      <c r="B161">
        <f t="shared" si="114"/>
        <v>151</v>
      </c>
      <c r="C161">
        <f t="shared" si="92"/>
        <v>13</v>
      </c>
      <c r="D161">
        <f t="shared" si="122"/>
        <v>7</v>
      </c>
      <c r="E161">
        <f t="shared" ca="1" si="82"/>
        <v>89</v>
      </c>
      <c r="F161" cm="1">
        <f t="array" aca="1" ref="F161" ca="1">_xlfn.XLOOKUP(E161,Mortality!$I$9:$I$130,IF($E$4="Female",Mortality!$J$9:$J$130,Mortality!$K$9:$K$130),,-1)</f>
        <v>0.10703557333333324</v>
      </c>
      <c r="G161" cm="1">
        <f t="array" aca="1" ref="G161" ca="1">_xlfn.XLOOKUP(E161,Mortality!$N$9:$N$130,IF($E$4="Female",Mortality!$O$9:$O$130,Mortality!$P$9:$P$130),,-1)</f>
        <v>8.0000000000000002E-3</v>
      </c>
      <c r="H161">
        <f t="shared" ca="1" si="93"/>
        <v>7.5701671160933737E-3</v>
      </c>
      <c r="I161" cm="1">
        <f t="array" ref="I161">INDEX('Product features '!$C$12:$C$22,MIN(11,C161))</f>
        <v>0</v>
      </c>
      <c r="J161" s="3">
        <f ca="1">IF(C161=1,0,IF($C$4="Q",MAX('Product features '!$C$8,_xlfn.XLOOKUP(E161,'Non-systematic PWDs'!$D$17:$D$64,'Non-systematic PWDs'!$F$17:$F$64,0,-1)),'Product features '!$C$8))</f>
        <v>7.7519379844961239E-2</v>
      </c>
      <c r="K161">
        <f t="shared" ca="1" si="83"/>
        <v>0</v>
      </c>
      <c r="L161">
        <f ca="1">(1-K161)*(1-(1-J161*_xlfn.XLOOKUP(C161,'Non-systematic PWDs'!$D$9:$D$12,'Non-systematic PWDs'!$E$9:$E$12,,-1))^(1/12))</f>
        <v>2.6214469129776097E-3</v>
      </c>
      <c r="M161" cm="1">
        <f t="array" ref="M161">IF(C161=11,_xlfn.SWITCH(D161,1,0.4,2,0.3,3,0.2,0.1/9),1/12)</f>
        <v>8.3333333333333329E-2</v>
      </c>
      <c r="O161">
        <f t="shared" ca="1" si="115"/>
        <v>9605.9816236963543</v>
      </c>
      <c r="P161">
        <f t="shared" ca="1" si="116"/>
        <v>16117.550853513692</v>
      </c>
      <c r="Q161">
        <f ca="1">_xlfn.XLOOKUP(C161,'Surrender predictive model'!$E$8:$E$29,'Surrender predictive model'!$P$8:$P$29,,-1)+'Surrender predictive model'!$B$15+'Surrender predictive model'!$B$14+'Surrender predictive model'!$B$38*K161</f>
        <v>-2.2123742498454617</v>
      </c>
      <c r="R161">
        <f ca="1">+'Surrender predictive model'!$B$15*(MAX(1,MIN(2,P160/O160))-1)+'Surrender predictive model'!$B$14*(MAX(0.5,MIN(1,P160/O160))-1)+'Surrender predictive model'!$B$38*K161*(MAX(0.5,MIN(1,P160/O160))-1)</f>
        <v>-0.78440772800907355</v>
      </c>
      <c r="S161" s="43">
        <f t="shared" ca="1" si="94"/>
        <v>4.2607369699246833E-3</v>
      </c>
      <c r="T161">
        <f t="shared" ca="1" si="84"/>
        <v>0</v>
      </c>
      <c r="U161">
        <f t="shared" ca="1" si="117"/>
        <v>0</v>
      </c>
      <c r="V161">
        <f t="shared" ca="1" si="85"/>
        <v>0</v>
      </c>
      <c r="W161" s="41">
        <f t="shared" ca="1" si="86"/>
        <v>0</v>
      </c>
      <c r="X161">
        <f t="shared" ca="1" si="95"/>
        <v>0.98561083302546282</v>
      </c>
      <c r="Y161">
        <f t="shared" ca="1" si="96"/>
        <v>0.98561083302546282</v>
      </c>
      <c r="Z161">
        <f t="shared" ca="1" si="87"/>
        <v>0.988201350404882</v>
      </c>
      <c r="AA161">
        <f t="shared" ca="1" si="118"/>
        <v>1.6971794572312088E-2</v>
      </c>
      <c r="AB161">
        <f t="shared" ca="1" si="97"/>
        <v>9605.9816236963543</v>
      </c>
      <c r="AC161">
        <f t="shared" ca="1" si="98"/>
        <v>72.400967557878403</v>
      </c>
      <c r="AD161">
        <f t="shared" ca="1" si="99"/>
        <v>40.749626052028773</v>
      </c>
      <c r="AE161">
        <f t="shared" ca="1" si="100"/>
        <v>25.071479927795476</v>
      </c>
      <c r="AF161">
        <f t="shared" ca="1" si="101"/>
        <v>0</v>
      </c>
      <c r="AG161">
        <f t="shared" ca="1" si="102"/>
        <v>0</v>
      </c>
      <c r="AH161">
        <f t="shared" ca="1" si="88"/>
        <v>0</v>
      </c>
      <c r="AI161">
        <f t="shared" ca="1" si="119"/>
        <v>9467.7595501586875</v>
      </c>
      <c r="AJ161">
        <f t="shared" ca="1" si="103"/>
        <v>1.9724499062830601</v>
      </c>
      <c r="AK161">
        <f t="shared" ca="1" si="89"/>
        <v>0</v>
      </c>
      <c r="AL161">
        <f t="shared" ca="1" si="90"/>
        <v>0</v>
      </c>
      <c r="AM161">
        <f t="shared" si="91"/>
        <v>0</v>
      </c>
      <c r="AN161" s="45">
        <f t="shared" ca="1" si="104"/>
        <v>-140.1945234439857</v>
      </c>
      <c r="AO161">
        <f t="shared" ca="1" si="120"/>
        <v>0</v>
      </c>
      <c r="AP161">
        <f t="shared" ca="1" si="121"/>
        <v>2.3345699013894921</v>
      </c>
      <c r="AR161">
        <v>151</v>
      </c>
      <c r="AS161">
        <v>0</v>
      </c>
      <c r="AT161">
        <v>46839406.868005656</v>
      </c>
      <c r="AU161">
        <v>71119.047500449975</v>
      </c>
      <c r="AV161">
        <v>132243.21505115449</v>
      </c>
      <c r="AW161">
        <v>510613.17069245363</v>
      </c>
      <c r="AX161">
        <v>9622.8741992236155</v>
      </c>
      <c r="AY161">
        <v>0</v>
      </c>
      <c r="AZ161">
        <v>-723598.30744328257</v>
      </c>
      <c r="BA161">
        <v>3293.8125773246688</v>
      </c>
      <c r="BC161">
        <f t="shared" si="105"/>
        <v>0</v>
      </c>
      <c r="BD161">
        <f t="shared" ca="1" si="106"/>
        <v>46849012.84962935</v>
      </c>
      <c r="BE161">
        <f t="shared" ca="1" si="107"/>
        <v>71191.44846800786</v>
      </c>
      <c r="BF161">
        <f t="shared" ca="1" si="108"/>
        <v>132283.96467720653</v>
      </c>
      <c r="BG161">
        <f t="shared" ca="1" si="109"/>
        <v>510638.24217238143</v>
      </c>
      <c r="BH161">
        <f t="shared" ca="1" si="110"/>
        <v>9624.8466491298987</v>
      </c>
      <c r="BI161">
        <f t="shared" ca="1" si="111"/>
        <v>0</v>
      </c>
      <c r="BJ161">
        <f t="shared" ca="1" si="112"/>
        <v>-723738.5019667265</v>
      </c>
      <c r="BK161">
        <f t="shared" ca="1" si="113"/>
        <v>3296.1471472260582</v>
      </c>
    </row>
    <row r="162" spans="2:63" x14ac:dyDescent="0.35">
      <c r="B162">
        <f t="shared" si="114"/>
        <v>152</v>
      </c>
      <c r="C162">
        <f t="shared" si="92"/>
        <v>13</v>
      </c>
      <c r="D162">
        <f t="shared" si="122"/>
        <v>8</v>
      </c>
      <c r="E162">
        <f t="shared" ca="1" si="82"/>
        <v>89</v>
      </c>
      <c r="F162" cm="1">
        <f t="array" aca="1" ref="F162" ca="1">_xlfn.XLOOKUP(E162,Mortality!$I$9:$I$130,IF($E$4="Female",Mortality!$J$9:$J$130,Mortality!$K$9:$K$130),,-1)</f>
        <v>0.10703557333333324</v>
      </c>
      <c r="G162" cm="1">
        <f t="array" aca="1" ref="G162" ca="1">_xlfn.XLOOKUP(E162,Mortality!$N$9:$N$130,IF($E$4="Female",Mortality!$O$9:$O$130,Mortality!$P$9:$P$130),,-1)</f>
        <v>8.0000000000000002E-3</v>
      </c>
      <c r="H162">
        <f t="shared" ca="1" si="93"/>
        <v>7.5648838850616018E-3</v>
      </c>
      <c r="I162" cm="1">
        <f t="array" ref="I162">INDEX('Product features '!$C$12:$C$22,MIN(11,C162))</f>
        <v>0</v>
      </c>
      <c r="J162" s="3">
        <f ca="1">IF(C162=1,0,IF($C$4="Q",MAX('Product features '!$C$8,_xlfn.XLOOKUP(E162,'Non-systematic PWDs'!$D$17:$D$64,'Non-systematic PWDs'!$F$17:$F$64,0,-1)),'Product features '!$C$8))</f>
        <v>7.7519379844961239E-2</v>
      </c>
      <c r="K162">
        <f t="shared" ca="1" si="83"/>
        <v>0</v>
      </c>
      <c r="L162">
        <f ca="1">(1-K162)*(1-(1-J162*_xlfn.XLOOKUP(C162,'Non-systematic PWDs'!$D$9:$D$12,'Non-systematic PWDs'!$E$9:$E$12,,-1))^(1/12))</f>
        <v>2.6214469129776097E-3</v>
      </c>
      <c r="M162" cm="1">
        <f t="array" ref="M162">IF(C162=11,_xlfn.SWITCH(D162,1,0.4,2,0.3,3,0.2,0.1/9),1/12)</f>
        <v>8.3333333333333329E-2</v>
      </c>
      <c r="O162">
        <f t="shared" ca="1" si="115"/>
        <v>9467.7595501586529</v>
      </c>
      <c r="P162">
        <f t="shared" ca="1" si="116"/>
        <v>15885.63272306189</v>
      </c>
      <c r="Q162">
        <f ca="1">_xlfn.XLOOKUP(C162,'Surrender predictive model'!$E$8:$E$29,'Surrender predictive model'!$P$8:$P$29,,-1)+'Surrender predictive model'!$B$15+'Surrender predictive model'!$B$14+'Surrender predictive model'!$B$38*K162</f>
        <v>-2.2123742498454617</v>
      </c>
      <c r="R162">
        <f ca="1">+'Surrender predictive model'!$B$15*(MAX(1,MIN(2,P161/O161))-1)+'Surrender predictive model'!$B$14*(MAX(0.5,MIN(1,P161/O161))-1)+'Surrender predictive model'!$B$38*K162*(MAX(0.5,MIN(1,P161/O161))-1)</f>
        <v>-0.78440772800907355</v>
      </c>
      <c r="S162" s="43">
        <f t="shared" ca="1" si="94"/>
        <v>4.2607369699246833E-3</v>
      </c>
      <c r="T162">
        <f t="shared" ca="1" si="84"/>
        <v>0</v>
      </c>
      <c r="U162">
        <f t="shared" ca="1" si="117"/>
        <v>0</v>
      </c>
      <c r="V162">
        <f t="shared" ca="1" si="85"/>
        <v>0</v>
      </c>
      <c r="W162" s="41">
        <f t="shared" ca="1" si="86"/>
        <v>0</v>
      </c>
      <c r="X162">
        <f t="shared" ca="1" si="95"/>
        <v>0.98561607995533707</v>
      </c>
      <c r="Y162">
        <f t="shared" ca="1" si="96"/>
        <v>0.98561607995533707</v>
      </c>
      <c r="Z162">
        <f t="shared" ca="1" si="87"/>
        <v>0.98820661112545594</v>
      </c>
      <c r="AA162">
        <f t="shared" ca="1" si="118"/>
        <v>1.6771550315153053E-2</v>
      </c>
      <c r="AB162">
        <f t="shared" ca="1" si="97"/>
        <v>9467.7595501586529</v>
      </c>
      <c r="AC162">
        <f t="shared" ca="1" si="98"/>
        <v>71.309441726102861</v>
      </c>
      <c r="AD162">
        <f t="shared" ca="1" si="99"/>
        <v>40.163309745847094</v>
      </c>
      <c r="AE162">
        <f t="shared" ca="1" si="100"/>
        <v>24.710744899626025</v>
      </c>
      <c r="AF162">
        <f t="shared" ca="1" si="101"/>
        <v>0</v>
      </c>
      <c r="AG162">
        <f t="shared" ca="1" si="102"/>
        <v>0</v>
      </c>
      <c r="AH162">
        <f t="shared" ca="1" si="88"/>
        <v>0</v>
      </c>
      <c r="AI162">
        <f t="shared" ca="1" si="119"/>
        <v>9331.576053787112</v>
      </c>
      <c r="AJ162">
        <f t="shared" ca="1" si="103"/>
        <v>1.9440783445389818</v>
      </c>
      <c r="AK162">
        <f t="shared" ca="1" si="89"/>
        <v>0</v>
      </c>
      <c r="AL162">
        <f t="shared" ca="1" si="90"/>
        <v>0</v>
      </c>
      <c r="AM162">
        <f t="shared" si="91"/>
        <v>0</v>
      </c>
      <c r="AN162" s="45">
        <f t="shared" ca="1" si="104"/>
        <v>-138.12757471611496</v>
      </c>
      <c r="AO162">
        <f t="shared" ca="1" si="120"/>
        <v>0</v>
      </c>
      <c r="AP162">
        <f t="shared" ca="1" si="121"/>
        <v>2.3270842762670232</v>
      </c>
      <c r="AR162">
        <v>152</v>
      </c>
      <c r="AS162">
        <v>0</v>
      </c>
      <c r="AT162">
        <v>46189796.156273291</v>
      </c>
      <c r="AU162">
        <v>69911.227483283103</v>
      </c>
      <c r="AV162">
        <v>130974.93427681165</v>
      </c>
      <c r="AW162">
        <v>508970.99375792255</v>
      </c>
      <c r="AX162">
        <v>9489.4635048173332</v>
      </c>
      <c r="AY162">
        <v>0</v>
      </c>
      <c r="AZ162">
        <v>-719346.61902283411</v>
      </c>
      <c r="BA162">
        <v>3293.0121186440638</v>
      </c>
      <c r="BC162">
        <f t="shared" si="105"/>
        <v>0</v>
      </c>
      <c r="BD162">
        <f t="shared" ca="1" si="106"/>
        <v>46199263.915823452</v>
      </c>
      <c r="BE162">
        <f t="shared" ca="1" si="107"/>
        <v>69982.536925009204</v>
      </c>
      <c r="BF162">
        <f t="shared" ca="1" si="108"/>
        <v>131015.0975865575</v>
      </c>
      <c r="BG162">
        <f t="shared" ca="1" si="109"/>
        <v>508995.70450282219</v>
      </c>
      <c r="BH162">
        <f t="shared" ca="1" si="110"/>
        <v>9491.407583161872</v>
      </c>
      <c r="BI162">
        <f t="shared" ca="1" si="111"/>
        <v>0</v>
      </c>
      <c r="BJ162">
        <f t="shared" ca="1" si="112"/>
        <v>-719484.74659755023</v>
      </c>
      <c r="BK162">
        <f t="shared" ca="1" si="113"/>
        <v>3295.339202920331</v>
      </c>
    </row>
    <row r="163" spans="2:63" x14ac:dyDescent="0.35">
      <c r="B163">
        <f t="shared" si="114"/>
        <v>153</v>
      </c>
      <c r="C163">
        <f t="shared" si="92"/>
        <v>13</v>
      </c>
      <c r="D163">
        <f t="shared" si="122"/>
        <v>9</v>
      </c>
      <c r="E163">
        <f t="shared" ca="1" si="82"/>
        <v>89</v>
      </c>
      <c r="F163" cm="1">
        <f t="array" aca="1" ref="F163" ca="1">_xlfn.XLOOKUP(E163,Mortality!$I$9:$I$130,IF($E$4="Female",Mortality!$J$9:$J$130,Mortality!$K$9:$K$130),,-1)</f>
        <v>0.10703557333333324</v>
      </c>
      <c r="G163" cm="1">
        <f t="array" aca="1" ref="G163" ca="1">_xlfn.XLOOKUP(E163,Mortality!$N$9:$N$130,IF($E$4="Female",Mortality!$O$9:$O$130,Mortality!$P$9:$P$130),,-1)</f>
        <v>8.0000000000000002E-3</v>
      </c>
      <c r="H163">
        <f t="shared" ca="1" si="93"/>
        <v>7.5596044982144672E-3</v>
      </c>
      <c r="I163" cm="1">
        <f t="array" ref="I163">INDEX('Product features '!$C$12:$C$22,MIN(11,C163))</f>
        <v>0</v>
      </c>
      <c r="J163" s="3">
        <f ca="1">IF(C163=1,0,IF($C$4="Q",MAX('Product features '!$C$8,_xlfn.XLOOKUP(E163,'Non-systematic PWDs'!$D$17:$D$64,'Non-systematic PWDs'!$F$17:$F$64,0,-1)),'Product features '!$C$8))</f>
        <v>7.7519379844961239E-2</v>
      </c>
      <c r="K163">
        <f t="shared" ca="1" si="83"/>
        <v>0</v>
      </c>
      <c r="L163">
        <f ca="1">(1-K163)*(1-(1-J163*_xlfn.XLOOKUP(C163,'Non-systematic PWDs'!$D$9:$D$12,'Non-systematic PWDs'!$E$9:$E$12,,-1))^(1/12))</f>
        <v>2.6214469129776097E-3</v>
      </c>
      <c r="M163" cm="1">
        <f t="array" ref="M163">IF(C163=11,_xlfn.SWITCH(D163,1,0.4,2,0.3,3,0.2,0.1/9),1/12)</f>
        <v>8.3333333333333329E-2</v>
      </c>
      <c r="O163">
        <f t="shared" ca="1" si="115"/>
        <v>9331.5760537870774</v>
      </c>
      <c r="P163">
        <f t="shared" ca="1" si="116"/>
        <v>15657.135052114487</v>
      </c>
      <c r="Q163">
        <f ca="1">_xlfn.XLOOKUP(C163,'Surrender predictive model'!$E$8:$E$29,'Surrender predictive model'!$P$8:$P$29,,-1)+'Surrender predictive model'!$B$15+'Surrender predictive model'!$B$14+'Surrender predictive model'!$B$38*K163</f>
        <v>-2.2123742498454617</v>
      </c>
      <c r="R163">
        <f ca="1">+'Surrender predictive model'!$B$15*(MAX(1,MIN(2,P162/O162))-1)+'Surrender predictive model'!$B$14*(MAX(0.5,MIN(1,P162/O162))-1)+'Surrender predictive model'!$B$38*K163*(MAX(0.5,MIN(1,P162/O162))-1)</f>
        <v>-0.78440772800907332</v>
      </c>
      <c r="S163" s="43">
        <f t="shared" ca="1" si="94"/>
        <v>4.2607369699246833E-3</v>
      </c>
      <c r="T163">
        <f t="shared" ca="1" si="84"/>
        <v>0</v>
      </c>
      <c r="U163">
        <f t="shared" ca="1" si="117"/>
        <v>0</v>
      </c>
      <c r="V163">
        <f t="shared" ca="1" si="85"/>
        <v>0</v>
      </c>
      <c r="W163" s="41">
        <f t="shared" ca="1" si="86"/>
        <v>0</v>
      </c>
      <c r="X163">
        <f t="shared" ca="1" si="95"/>
        <v>0.9856213230674401</v>
      </c>
      <c r="Y163">
        <f t="shared" ca="1" si="96"/>
        <v>0.9856213230674401</v>
      </c>
      <c r="Z163">
        <f t="shared" ca="1" si="87"/>
        <v>0.98821186801822436</v>
      </c>
      <c r="AA163">
        <f t="shared" ca="1" si="118"/>
        <v>1.6573756900257471E-2</v>
      </c>
      <c r="AB163">
        <f t="shared" ca="1" si="97"/>
        <v>9331.5760537870774</v>
      </c>
      <c r="AC163">
        <f t="shared" ca="1" si="98"/>
        <v>70.234747224868499</v>
      </c>
      <c r="AD163">
        <f t="shared" ca="1" si="99"/>
        <v>39.585640246787214</v>
      </c>
      <c r="AE163">
        <f t="shared" ca="1" si="100"/>
        <v>24.355329877360845</v>
      </c>
      <c r="AF163">
        <f t="shared" ca="1" si="101"/>
        <v>0</v>
      </c>
      <c r="AG163">
        <f t="shared" ca="1" si="102"/>
        <v>0</v>
      </c>
      <c r="AH163">
        <f t="shared" ca="1" si="88"/>
        <v>0</v>
      </c>
      <c r="AI163">
        <f t="shared" ca="1" si="119"/>
        <v>9197.4003364380951</v>
      </c>
      <c r="AJ163">
        <f t="shared" ca="1" si="103"/>
        <v>1.91612507009127</v>
      </c>
      <c r="AK163">
        <f t="shared" ca="1" si="89"/>
        <v>0</v>
      </c>
      <c r="AL163">
        <f t="shared" ca="1" si="90"/>
        <v>0</v>
      </c>
      <c r="AM163">
        <f t="shared" si="91"/>
        <v>0</v>
      </c>
      <c r="AN163" s="45">
        <f t="shared" ca="1" si="104"/>
        <v>-136.09184241910785</v>
      </c>
      <c r="AO163">
        <f t="shared" ca="1" si="120"/>
        <v>0</v>
      </c>
      <c r="AP163">
        <f t="shared" ca="1" si="121"/>
        <v>2.3196353090731865</v>
      </c>
      <c r="AR163">
        <v>153</v>
      </c>
      <c r="AS163">
        <v>0</v>
      </c>
      <c r="AT163">
        <v>45549424.823123112</v>
      </c>
      <c r="AU163">
        <v>68720.749998163563</v>
      </c>
      <c r="AV163">
        <v>129716.99026194193</v>
      </c>
      <c r="AW163">
        <v>507342.73924990778</v>
      </c>
      <c r="AX163">
        <v>9357.1769472570486</v>
      </c>
      <c r="AY163">
        <v>0</v>
      </c>
      <c r="AZ163">
        <v>-715137.65645726875</v>
      </c>
      <c r="BA163">
        <v>3292.3630347467565</v>
      </c>
      <c r="BC163">
        <f t="shared" si="105"/>
        <v>0</v>
      </c>
      <c r="BD163">
        <f t="shared" ca="1" si="106"/>
        <v>45558756.399176903</v>
      </c>
      <c r="BE163">
        <f t="shared" ca="1" si="107"/>
        <v>68790.984745388429</v>
      </c>
      <c r="BF163">
        <f t="shared" ca="1" si="108"/>
        <v>129756.57590218872</v>
      </c>
      <c r="BG163">
        <f t="shared" ca="1" si="109"/>
        <v>507367.09457978513</v>
      </c>
      <c r="BH163">
        <f t="shared" ca="1" si="110"/>
        <v>9359.0930723271395</v>
      </c>
      <c r="BI163">
        <f t="shared" ca="1" si="111"/>
        <v>0</v>
      </c>
      <c r="BJ163">
        <f t="shared" ca="1" si="112"/>
        <v>-715273.74829968787</v>
      </c>
      <c r="BK163">
        <f t="shared" ca="1" si="113"/>
        <v>3294.6826700558295</v>
      </c>
    </row>
    <row r="164" spans="2:63" x14ac:dyDescent="0.35">
      <c r="B164">
        <f t="shared" si="114"/>
        <v>154</v>
      </c>
      <c r="C164">
        <f t="shared" si="92"/>
        <v>13</v>
      </c>
      <c r="D164">
        <f t="shared" si="122"/>
        <v>10</v>
      </c>
      <c r="E164">
        <f t="shared" ca="1" si="82"/>
        <v>89</v>
      </c>
      <c r="F164" cm="1">
        <f t="array" aca="1" ref="F164" ca="1">_xlfn.XLOOKUP(E164,Mortality!$I$9:$I$130,IF($E$4="Female",Mortality!$J$9:$J$130,Mortality!$K$9:$K$130),,-1)</f>
        <v>0.10703557333333324</v>
      </c>
      <c r="G164" cm="1">
        <f t="array" aca="1" ref="G164" ca="1">_xlfn.XLOOKUP(E164,Mortality!$N$9:$N$130,IF($E$4="Female",Mortality!$O$9:$O$130,Mortality!$P$9:$P$130),,-1)</f>
        <v>8.0000000000000002E-3</v>
      </c>
      <c r="H164">
        <f t="shared" ca="1" si="93"/>
        <v>7.5543289525284996E-3</v>
      </c>
      <c r="I164" cm="1">
        <f t="array" ref="I164">INDEX('Product features '!$C$12:$C$22,MIN(11,C164))</f>
        <v>0</v>
      </c>
      <c r="J164" s="3">
        <f ca="1">IF(C164=1,0,IF($C$4="Q",MAX('Product features '!$C$8,_xlfn.XLOOKUP(E164,'Non-systematic PWDs'!$D$17:$D$64,'Non-systematic PWDs'!$F$17:$F$64,0,-1)),'Product features '!$C$8))</f>
        <v>7.7519379844961239E-2</v>
      </c>
      <c r="K164">
        <f t="shared" ca="1" si="83"/>
        <v>0</v>
      </c>
      <c r="L164">
        <f ca="1">(1-K164)*(1-(1-J164*_xlfn.XLOOKUP(C164,'Non-systematic PWDs'!$D$9:$D$12,'Non-systematic PWDs'!$E$9:$E$12,,-1))^(1/12))</f>
        <v>2.6214469129776097E-3</v>
      </c>
      <c r="M164" cm="1">
        <f t="array" ref="M164">IF(C164=11,_xlfn.SWITCH(D164,1,0.4,2,0.3,3,0.2,0.1/9),1/12)</f>
        <v>8.3333333333333329E-2</v>
      </c>
      <c r="O164">
        <f t="shared" ca="1" si="115"/>
        <v>9197.4003364380605</v>
      </c>
      <c r="P164">
        <f t="shared" ca="1" si="116"/>
        <v>15432.006165510673</v>
      </c>
      <c r="Q164">
        <f ca="1">_xlfn.XLOOKUP(C164,'Surrender predictive model'!$E$8:$E$29,'Surrender predictive model'!$P$8:$P$29,,-1)+'Surrender predictive model'!$B$15+'Surrender predictive model'!$B$14+'Surrender predictive model'!$B$38*K164</f>
        <v>-2.2123742498454617</v>
      </c>
      <c r="R164">
        <f ca="1">+'Surrender predictive model'!$B$15*(MAX(1,MIN(2,P163/O163))-1)+'Surrender predictive model'!$B$14*(MAX(0.5,MIN(1,P163/O163))-1)+'Surrender predictive model'!$B$38*K164*(MAX(0.5,MIN(1,P163/O163))-1)</f>
        <v>-0.78440772800907332</v>
      </c>
      <c r="S164" s="43">
        <f t="shared" ca="1" si="94"/>
        <v>4.2607369699246833E-3</v>
      </c>
      <c r="T164">
        <f t="shared" ca="1" si="84"/>
        <v>0</v>
      </c>
      <c r="U164">
        <f t="shared" ca="1" si="117"/>
        <v>0</v>
      </c>
      <c r="V164">
        <f t="shared" ca="1" si="85"/>
        <v>0</v>
      </c>
      <c r="W164" s="41">
        <f t="shared" ca="1" si="86"/>
        <v>0</v>
      </c>
      <c r="X164">
        <f t="shared" ca="1" si="95"/>
        <v>0.98562656236477486</v>
      </c>
      <c r="Y164">
        <f t="shared" ca="1" si="96"/>
        <v>0.98562656236477486</v>
      </c>
      <c r="Z164">
        <f t="shared" ca="1" si="87"/>
        <v>0.98821712108619786</v>
      </c>
      <c r="AA164">
        <f t="shared" ca="1" si="118"/>
        <v>1.637838326648337E-2</v>
      </c>
      <c r="AB164">
        <f t="shared" ca="1" si="97"/>
        <v>9197.4003364380605</v>
      </c>
      <c r="AC164">
        <f t="shared" ca="1" si="98"/>
        <v>69.176618720107797</v>
      </c>
      <c r="AD164">
        <f t="shared" ca="1" si="99"/>
        <v>39.016486929192311</v>
      </c>
      <c r="AE164">
        <f t="shared" ca="1" si="100"/>
        <v>24.005154492691069</v>
      </c>
      <c r="AF164">
        <f t="shared" ca="1" si="101"/>
        <v>0</v>
      </c>
      <c r="AG164">
        <f t="shared" ca="1" si="102"/>
        <v>0</v>
      </c>
      <c r="AH164">
        <f t="shared" ca="1" si="88"/>
        <v>0</v>
      </c>
      <c r="AI164">
        <f t="shared" ca="1" si="119"/>
        <v>9065.2020762961038</v>
      </c>
      <c r="AJ164">
        <f t="shared" ca="1" si="103"/>
        <v>1.8885837658950217</v>
      </c>
      <c r="AK164">
        <f t="shared" ca="1" si="89"/>
        <v>0</v>
      </c>
      <c r="AL164">
        <f t="shared" ca="1" si="90"/>
        <v>0</v>
      </c>
      <c r="AM164">
        <f t="shared" si="91"/>
        <v>0</v>
      </c>
      <c r="AN164" s="45">
        <f t="shared" ca="1" si="104"/>
        <v>-134.08684390788619</v>
      </c>
      <c r="AO164">
        <f t="shared" ca="1" si="120"/>
        <v>0</v>
      </c>
      <c r="AP164">
        <f t="shared" ca="1" si="121"/>
        <v>2.3122227922559397</v>
      </c>
      <c r="AR164">
        <v>154</v>
      </c>
      <c r="AS164">
        <v>0</v>
      </c>
      <c r="AT164">
        <v>44914449.34683387</v>
      </c>
      <c r="AU164">
        <v>67548.000305006237</v>
      </c>
      <c r="AV164">
        <v>128468.88456876988</v>
      </c>
      <c r="AW164">
        <v>505726.77939146094</v>
      </c>
      <c r="AX164">
        <v>9225.9294679560753</v>
      </c>
      <c r="AY164">
        <v>0</v>
      </c>
      <c r="AZ164">
        <v>-710969.59373319161</v>
      </c>
      <c r="BA164">
        <v>3291.6427742655978</v>
      </c>
      <c r="BC164">
        <f t="shared" si="105"/>
        <v>0</v>
      </c>
      <c r="BD164">
        <f t="shared" ca="1" si="106"/>
        <v>44923646.747170307</v>
      </c>
      <c r="BE164">
        <f t="shared" ca="1" si="107"/>
        <v>67617.176923726351</v>
      </c>
      <c r="BF164">
        <f t="shared" ca="1" si="108"/>
        <v>128507.90105569907</v>
      </c>
      <c r="BG164">
        <f t="shared" ca="1" si="109"/>
        <v>505750.78454595362</v>
      </c>
      <c r="BH164">
        <f t="shared" ca="1" si="110"/>
        <v>9227.8180517219698</v>
      </c>
      <c r="BI164">
        <f t="shared" ca="1" si="111"/>
        <v>0</v>
      </c>
      <c r="BJ164">
        <f t="shared" ca="1" si="112"/>
        <v>-711103.68057709944</v>
      </c>
      <c r="BK164">
        <f t="shared" ca="1" si="113"/>
        <v>3293.9549970578537</v>
      </c>
    </row>
    <row r="165" spans="2:63" x14ac:dyDescent="0.35">
      <c r="B165">
        <f t="shared" si="114"/>
        <v>155</v>
      </c>
      <c r="C165">
        <f t="shared" si="92"/>
        <v>13</v>
      </c>
      <c r="D165">
        <f t="shared" si="122"/>
        <v>11</v>
      </c>
      <c r="E165">
        <f t="shared" ca="1" si="82"/>
        <v>89</v>
      </c>
      <c r="F165" cm="1">
        <f t="array" aca="1" ref="F165" ca="1">_xlfn.XLOOKUP(E165,Mortality!$I$9:$I$130,IF($E$4="Female",Mortality!$J$9:$J$130,Mortality!$K$9:$K$130),,-1)</f>
        <v>0.10703557333333324</v>
      </c>
      <c r="G165" cm="1">
        <f t="array" aca="1" ref="G165" ca="1">_xlfn.XLOOKUP(E165,Mortality!$N$9:$N$130,IF($E$4="Female",Mortality!$O$9:$O$130,Mortality!$P$9:$P$130),,-1)</f>
        <v>8.0000000000000002E-3</v>
      </c>
      <c r="H165">
        <f t="shared" ca="1" si="93"/>
        <v>7.549057244983115E-3</v>
      </c>
      <c r="I165" cm="1">
        <f t="array" ref="I165">INDEX('Product features '!$C$12:$C$22,MIN(11,C165))</f>
        <v>0</v>
      </c>
      <c r="J165" s="3">
        <f ca="1">IF(C165=1,0,IF($C$4="Q",MAX('Product features '!$C$8,_xlfn.XLOOKUP(E165,'Non-systematic PWDs'!$D$17:$D$64,'Non-systematic PWDs'!$F$17:$F$64,0,-1)),'Product features '!$C$8))</f>
        <v>7.7519379844961239E-2</v>
      </c>
      <c r="K165">
        <f t="shared" ca="1" si="83"/>
        <v>0</v>
      </c>
      <c r="L165">
        <f ca="1">(1-K165)*(1-(1-J165*_xlfn.XLOOKUP(C165,'Non-systematic PWDs'!$D$9:$D$12,'Non-systematic PWDs'!$E$9:$E$12,,-1))^(1/12))</f>
        <v>2.6214469129776097E-3</v>
      </c>
      <c r="M165" cm="1">
        <f t="array" ref="M165">IF(C165=11,_xlfn.SWITCH(D165,1,0.4,2,0.3,3,0.2,0.1/9),1/12)</f>
        <v>8.3333333333333329E-2</v>
      </c>
      <c r="O165">
        <f t="shared" ca="1" si="115"/>
        <v>9065.2020762960692</v>
      </c>
      <c r="P165">
        <f t="shared" ca="1" si="116"/>
        <v>15210.195187304296</v>
      </c>
      <c r="Q165">
        <f ca="1">_xlfn.XLOOKUP(C165,'Surrender predictive model'!$E$8:$E$29,'Surrender predictive model'!$P$8:$P$29,,-1)+'Surrender predictive model'!$B$15+'Surrender predictive model'!$B$14+'Surrender predictive model'!$B$38*K165</f>
        <v>-2.2123742498454617</v>
      </c>
      <c r="R165">
        <f ca="1">+'Surrender predictive model'!$B$15*(MAX(1,MIN(2,P164/O164))-1)+'Surrender predictive model'!$B$14*(MAX(0.5,MIN(1,P164/O164))-1)+'Surrender predictive model'!$B$38*K165*(MAX(0.5,MIN(1,P164/O164))-1)</f>
        <v>-0.78440772800907332</v>
      </c>
      <c r="S165" s="43">
        <f t="shared" ca="1" si="94"/>
        <v>4.2607369699246833E-3</v>
      </c>
      <c r="T165">
        <f t="shared" ca="1" si="84"/>
        <v>0</v>
      </c>
      <c r="U165">
        <f t="shared" ca="1" si="117"/>
        <v>0</v>
      </c>
      <c r="V165">
        <f t="shared" ca="1" si="85"/>
        <v>0</v>
      </c>
      <c r="W165" s="41">
        <f t="shared" ca="1" si="86"/>
        <v>0</v>
      </c>
      <c r="X165">
        <f t="shared" ca="1" si="95"/>
        <v>0.98563179785034083</v>
      </c>
      <c r="Y165">
        <f t="shared" ca="1" si="96"/>
        <v>0.98563179785034083</v>
      </c>
      <c r="Z165">
        <f t="shared" ca="1" si="87"/>
        <v>0.98822237033238403</v>
      </c>
      <c r="AA165">
        <f t="shared" ca="1" si="118"/>
        <v>1.6185398759650554E-2</v>
      </c>
      <c r="AB165">
        <f t="shared" ca="1" si="97"/>
        <v>9065.2020762960692</v>
      </c>
      <c r="AC165">
        <f t="shared" ca="1" si="98"/>
        <v>68.134795151932636</v>
      </c>
      <c r="AD165">
        <f t="shared" ca="1" si="99"/>
        <v>38.455721187571122</v>
      </c>
      <c r="AE165">
        <f t="shared" ca="1" si="100"/>
        <v>23.660139620228186</v>
      </c>
      <c r="AF165">
        <f t="shared" ca="1" si="101"/>
        <v>0</v>
      </c>
      <c r="AG165">
        <f t="shared" ca="1" si="102"/>
        <v>0</v>
      </c>
      <c r="AH165">
        <f t="shared" ca="1" si="88"/>
        <v>0</v>
      </c>
      <c r="AI165">
        <f t="shared" ca="1" si="119"/>
        <v>8934.9514203363724</v>
      </c>
      <c r="AJ165">
        <f t="shared" ca="1" si="103"/>
        <v>1.8614482125700778</v>
      </c>
      <c r="AK165">
        <f t="shared" ca="1" si="89"/>
        <v>0</v>
      </c>
      <c r="AL165">
        <f t="shared" ca="1" si="90"/>
        <v>0</v>
      </c>
      <c r="AM165">
        <f t="shared" si="91"/>
        <v>0</v>
      </c>
      <c r="AN165" s="45">
        <f t="shared" ca="1" si="104"/>
        <v>-132.11210417230203</v>
      </c>
      <c r="AO165">
        <f t="shared" ca="1" si="120"/>
        <v>0</v>
      </c>
      <c r="AP165">
        <f t="shared" ca="1" si="121"/>
        <v>2.3048465196167336</v>
      </c>
      <c r="AR165">
        <v>155</v>
      </c>
      <c r="AS165">
        <v>0</v>
      </c>
      <c r="AT165">
        <v>44284461.446189173</v>
      </c>
      <c r="AU165">
        <v>66397.801352165654</v>
      </c>
      <c r="AV165">
        <v>127234.29596948084</v>
      </c>
      <c r="AW165">
        <v>504120.32340548618</v>
      </c>
      <c r="AX165">
        <v>9096.4061031247184</v>
      </c>
      <c r="AY165">
        <v>0</v>
      </c>
      <c r="AZ165">
        <v>-706848.82683025661</v>
      </c>
      <c r="BA165">
        <v>3290.8016726497704</v>
      </c>
      <c r="BC165">
        <f t="shared" si="105"/>
        <v>0</v>
      </c>
      <c r="BD165">
        <f t="shared" ca="1" si="106"/>
        <v>44293526.648265466</v>
      </c>
      <c r="BE165">
        <f t="shared" ca="1" si="107"/>
        <v>66465.936147317581</v>
      </c>
      <c r="BF165">
        <f t="shared" ca="1" si="108"/>
        <v>127272.7516906684</v>
      </c>
      <c r="BG165">
        <f t="shared" ca="1" si="109"/>
        <v>504143.98354510643</v>
      </c>
      <c r="BH165">
        <f t="shared" ca="1" si="110"/>
        <v>9098.2675513372888</v>
      </c>
      <c r="BI165">
        <f t="shared" ca="1" si="111"/>
        <v>0</v>
      </c>
      <c r="BJ165">
        <f t="shared" ca="1" si="112"/>
        <v>-706980.93893442897</v>
      </c>
      <c r="BK165">
        <f t="shared" ca="1" si="113"/>
        <v>3293.106519169387</v>
      </c>
    </row>
    <row r="166" spans="2:63" x14ac:dyDescent="0.35">
      <c r="B166">
        <f t="shared" si="114"/>
        <v>156</v>
      </c>
      <c r="C166">
        <f t="shared" si="92"/>
        <v>13</v>
      </c>
      <c r="D166">
        <f t="shared" si="122"/>
        <v>12</v>
      </c>
      <c r="E166">
        <f t="shared" ca="1" si="82"/>
        <v>89</v>
      </c>
      <c r="F166" cm="1">
        <f t="array" aca="1" ref="F166" ca="1">_xlfn.XLOOKUP(E166,Mortality!$I$9:$I$130,IF($E$4="Female",Mortality!$J$9:$J$130,Mortality!$K$9:$K$130),,-1)</f>
        <v>0.10703557333333324</v>
      </c>
      <c r="G166" cm="1">
        <f t="array" aca="1" ref="G166" ca="1">_xlfn.XLOOKUP(E166,Mortality!$N$9:$N$130,IF($E$4="Female",Mortality!$O$9:$O$130,Mortality!$P$9:$P$130),,-1)</f>
        <v>8.0000000000000002E-3</v>
      </c>
      <c r="H166">
        <f t="shared" ca="1" si="93"/>
        <v>7.5437893725602834E-3</v>
      </c>
      <c r="I166" cm="1">
        <f t="array" ref="I166">INDEX('Product features '!$C$12:$C$22,MIN(11,C166))</f>
        <v>0</v>
      </c>
      <c r="J166" s="3">
        <f ca="1">IF(C166=1,0,IF($C$4="Q",MAX('Product features '!$C$8,_xlfn.XLOOKUP(E166,'Non-systematic PWDs'!$D$17:$D$64,'Non-systematic PWDs'!$F$17:$F$64,0,-1)),'Product features '!$C$8))</f>
        <v>7.7519379844961239E-2</v>
      </c>
      <c r="K166">
        <f t="shared" ca="1" si="83"/>
        <v>0</v>
      </c>
      <c r="L166">
        <f ca="1">(1-K166)*(1-(1-J166*_xlfn.XLOOKUP(C166,'Non-systematic PWDs'!$D$9:$D$12,'Non-systematic PWDs'!$E$9:$E$12,,-1))^(1/12))</f>
        <v>2.6214469129776097E-3</v>
      </c>
      <c r="M166" cm="1">
        <f t="array" ref="M166">IF(C166=11,_xlfn.SWITCH(D166,1,0.4,2,0.3,3,0.2,0.1/9),1/12)</f>
        <v>8.3333333333333329E-2</v>
      </c>
      <c r="O166">
        <f t="shared" ca="1" si="115"/>
        <v>8934.951420336336</v>
      </c>
      <c r="P166">
        <f t="shared" ca="1" si="116"/>
        <v>14991.652028117334</v>
      </c>
      <c r="Q166">
        <f ca="1">_xlfn.XLOOKUP(C166,'Surrender predictive model'!$E$8:$E$29,'Surrender predictive model'!$P$8:$P$29,,-1)+'Surrender predictive model'!$B$15+'Surrender predictive model'!$B$14+'Surrender predictive model'!$B$38*K166</f>
        <v>-2.2123742498454617</v>
      </c>
      <c r="R166">
        <f ca="1">+'Surrender predictive model'!$B$15*(MAX(1,MIN(2,P165/O165))-1)+'Surrender predictive model'!$B$14*(MAX(0.5,MIN(1,P165/O165))-1)+'Surrender predictive model'!$B$38*K166*(MAX(0.5,MIN(1,P165/O165))-1)</f>
        <v>-0.78440772800907355</v>
      </c>
      <c r="S166" s="43">
        <f t="shared" ca="1" si="94"/>
        <v>4.2607369699246833E-3</v>
      </c>
      <c r="T166">
        <f t="shared" ca="1" si="84"/>
        <v>5.0000000000000001E-3</v>
      </c>
      <c r="U166">
        <f t="shared" ca="1" si="117"/>
        <v>0</v>
      </c>
      <c r="V166">
        <f t="shared" ca="1" si="85"/>
        <v>0</v>
      </c>
      <c r="W166" s="41">
        <f t="shared" ca="1" si="86"/>
        <v>0</v>
      </c>
      <c r="X166">
        <f t="shared" ca="1" si="95"/>
        <v>0.97736819476936232</v>
      </c>
      <c r="Y166">
        <f t="shared" ca="1" si="96"/>
        <v>0.98563702952713528</v>
      </c>
      <c r="Z166">
        <f t="shared" ca="1" si="87"/>
        <v>0.98822761575978801</v>
      </c>
      <c r="AA166">
        <f t="shared" ca="1" si="118"/>
        <v>1.5994773127036701E-2</v>
      </c>
      <c r="AB166">
        <f t="shared" ca="1" si="97"/>
        <v>8934.951420336336</v>
      </c>
      <c r="AC166">
        <f t="shared" ca="1" si="98"/>
        <v>66.861280860678036</v>
      </c>
      <c r="AD166">
        <f t="shared" ca="1" si="99"/>
        <v>37.763293372933056</v>
      </c>
      <c r="AE166">
        <f t="shared" ca="1" si="100"/>
        <v>23.234118776896263</v>
      </c>
      <c r="AF166">
        <f t="shared" ca="1" si="101"/>
        <v>74.355387279754098</v>
      </c>
      <c r="AG166">
        <f t="shared" ca="1" si="102"/>
        <v>0</v>
      </c>
      <c r="AH166">
        <f t="shared" ca="1" si="88"/>
        <v>0</v>
      </c>
      <c r="AI166">
        <f t="shared" ca="1" si="119"/>
        <v>8732.7373400461111</v>
      </c>
      <c r="AJ166">
        <f t="shared" ca="1" si="103"/>
        <v>1.8193202791762733</v>
      </c>
      <c r="AK166">
        <f t="shared" ca="1" si="89"/>
        <v>0</v>
      </c>
      <c r="AL166">
        <f t="shared" ca="1" si="90"/>
        <v>0</v>
      </c>
      <c r="AM166">
        <f t="shared" si="91"/>
        <v>0</v>
      </c>
      <c r="AN166" s="45">
        <f t="shared" ca="1" si="104"/>
        <v>-129.67801328968363</v>
      </c>
      <c r="AO166">
        <f t="shared" ca="1" si="120"/>
        <v>0</v>
      </c>
      <c r="AP166">
        <f t="shared" ca="1" si="121"/>
        <v>3.6201922774926394</v>
      </c>
      <c r="AR166">
        <v>156</v>
      </c>
      <c r="AS166">
        <v>0</v>
      </c>
      <c r="AT166">
        <v>43662749.294998668</v>
      </c>
      <c r="AU166">
        <v>65069.50776882124</v>
      </c>
      <c r="AV166">
        <v>125669.62887227739</v>
      </c>
      <c r="AW166">
        <v>502401.61427708517</v>
      </c>
      <c r="AX166">
        <v>8719.0732134053833</v>
      </c>
      <c r="AY166">
        <v>0</v>
      </c>
      <c r="AZ166">
        <v>-701859.8241315909</v>
      </c>
      <c r="BA166">
        <v>20041.969687465949</v>
      </c>
      <c r="BC166">
        <f t="shared" si="105"/>
        <v>0</v>
      </c>
      <c r="BD166">
        <f t="shared" ca="1" si="106"/>
        <v>43671684.246419005</v>
      </c>
      <c r="BE166">
        <f t="shared" ca="1" si="107"/>
        <v>65136.369049681918</v>
      </c>
      <c r="BF166">
        <f t="shared" ca="1" si="108"/>
        <v>125707.39216565032</v>
      </c>
      <c r="BG166">
        <f t="shared" ca="1" si="109"/>
        <v>502424.84839586209</v>
      </c>
      <c r="BH166">
        <f t="shared" ca="1" si="110"/>
        <v>8720.8925336845587</v>
      </c>
      <c r="BI166">
        <f t="shared" ca="1" si="111"/>
        <v>0</v>
      </c>
      <c r="BJ166">
        <f t="shared" ca="1" si="112"/>
        <v>-701989.50214488059</v>
      </c>
      <c r="BK166">
        <f t="shared" ca="1" si="113"/>
        <v>20045.589879743442</v>
      </c>
    </row>
    <row r="167" spans="2:63" x14ac:dyDescent="0.35">
      <c r="B167">
        <f t="shared" si="114"/>
        <v>157</v>
      </c>
      <c r="C167">
        <f t="shared" si="92"/>
        <v>14</v>
      </c>
      <c r="D167">
        <f t="shared" si="122"/>
        <v>1</v>
      </c>
      <c r="E167">
        <f t="shared" ca="1" si="82"/>
        <v>90</v>
      </c>
      <c r="F167" cm="1">
        <f t="array" aca="1" ref="F167" ca="1">_xlfn.XLOOKUP(E167,Mortality!$I$9:$I$130,IF($E$4="Female",Mortality!$J$9:$J$130,Mortality!$K$9:$K$130),,-1)</f>
        <v>0.12221399999999991</v>
      </c>
      <c r="G167" cm="1">
        <f t="array" aca="1" ref="G167" ca="1">_xlfn.XLOOKUP(E167,Mortality!$N$9:$N$130,IF($E$4="Female",Mortality!$O$9:$O$130,Mortality!$P$9:$P$130),,-1)</f>
        <v>7.0000000000000001E-3</v>
      </c>
      <c r="H167">
        <f t="shared" ca="1" si="93"/>
        <v>8.9026499963518191E-3</v>
      </c>
      <c r="I167" cm="1">
        <f t="array" ref="I167">INDEX('Product features '!$C$12:$C$22,MIN(11,C167))</f>
        <v>0</v>
      </c>
      <c r="J167" s="3">
        <f ca="1">IF(C167=1,0,IF($C$4="Q",MAX('Product features '!$C$8,_xlfn.XLOOKUP(E167,'Non-systematic PWDs'!$D$17:$D$64,'Non-systematic PWDs'!$F$17:$F$64,0,-1)),'Product features '!$C$8))</f>
        <v>8.1967213114754106E-2</v>
      </c>
      <c r="K167">
        <f t="shared" ca="1" si="83"/>
        <v>0</v>
      </c>
      <c r="L167">
        <f ca="1">(1-K167)*(1-(1-J167*_xlfn.XLOOKUP(C167,'Non-systematic PWDs'!$D$9:$D$12,'Non-systematic PWDs'!$E$9:$E$12,,-1))^(1/12))</f>
        <v>2.7741798537641582E-3</v>
      </c>
      <c r="M167" cm="1">
        <f t="array" ref="M167">IF(C167=11,_xlfn.SWITCH(D167,1,0.4,2,0.3,3,0.2,0.1/9),1/12)</f>
        <v>8.3333333333333329E-2</v>
      </c>
      <c r="O167">
        <f t="shared" ca="1" si="115"/>
        <v>8732.7373400460729</v>
      </c>
      <c r="P167">
        <f t="shared" ca="1" si="116"/>
        <v>14776.327372698022</v>
      </c>
      <c r="Q167">
        <f ca="1">_xlfn.XLOOKUP(C167,'Surrender predictive model'!$E$8:$E$29,'Surrender predictive model'!$P$8:$P$29,,-1)+'Surrender predictive model'!$B$15+'Surrender predictive model'!$B$14+'Surrender predictive model'!$B$38*K167</f>
        <v>-2.2123742498454617</v>
      </c>
      <c r="R167">
        <f ca="1">+'Surrender predictive model'!$B$15*(MAX(1,MIN(2,P166/O166))-1)+'Surrender predictive model'!$B$14*(MAX(0.5,MIN(1,P166/O166))-1)+'Surrender predictive model'!$B$38*K167*(MAX(0.5,MIN(1,P166/O166))-1)</f>
        <v>-0.78440772800907355</v>
      </c>
      <c r="S167" s="43">
        <f t="shared" ca="1" si="94"/>
        <v>4.2607369699246833E-3</v>
      </c>
      <c r="T167">
        <f t="shared" ca="1" si="84"/>
        <v>0</v>
      </c>
      <c r="U167">
        <f t="shared" ca="1" si="117"/>
        <v>1.89E-2</v>
      </c>
      <c r="V167">
        <f t="shared" ca="1" si="85"/>
        <v>0</v>
      </c>
      <c r="W167" s="41">
        <f t="shared" ca="1" si="86"/>
        <v>0</v>
      </c>
      <c r="X167">
        <f t="shared" ca="1" si="95"/>
        <v>0.98413677740308425</v>
      </c>
      <c r="Y167">
        <f t="shared" ca="1" si="96"/>
        <v>0.98413677740308425</v>
      </c>
      <c r="Z167">
        <f t="shared" ca="1" si="87"/>
        <v>0.98687454488369331</v>
      </c>
      <c r="AA167">
        <f t="shared" ca="1" si="118"/>
        <v>1.5806476511950208E-2</v>
      </c>
      <c r="AB167">
        <f t="shared" ca="1" si="97"/>
        <v>8897.7860757729431</v>
      </c>
      <c r="AC167">
        <f t="shared" ca="1" si="98"/>
        <v>78.844364943181645</v>
      </c>
      <c r="AD167">
        <f t="shared" ca="1" si="99"/>
        <v>37.734281446682637</v>
      </c>
      <c r="AE167">
        <f t="shared" ca="1" si="100"/>
        <v>24.56891474985936</v>
      </c>
      <c r="AF167">
        <f t="shared" ca="1" si="101"/>
        <v>0</v>
      </c>
      <c r="AG167">
        <f t="shared" ca="1" si="102"/>
        <v>0</v>
      </c>
      <c r="AH167">
        <f t="shared" ca="1" si="88"/>
        <v>165.04873572687029</v>
      </c>
      <c r="AI167">
        <f t="shared" ca="1" si="119"/>
        <v>8756.6385146332577</v>
      </c>
      <c r="AJ167">
        <f t="shared" ca="1" si="103"/>
        <v>1.8242996905485955</v>
      </c>
      <c r="AK167">
        <f t="shared" ca="1" si="89"/>
        <v>0</v>
      </c>
      <c r="AL167">
        <f t="shared" ca="1" si="90"/>
        <v>0</v>
      </c>
      <c r="AM167">
        <f t="shared" si="91"/>
        <v>0</v>
      </c>
      <c r="AN167" s="45">
        <f t="shared" ca="1" si="104"/>
        <v>-142.97186083027222</v>
      </c>
      <c r="AO167">
        <f t="shared" ca="1" si="120"/>
        <v>20.631091965858847</v>
      </c>
      <c r="AP167">
        <f t="shared" ca="1" si="121"/>
        <v>23.140204931943099</v>
      </c>
      <c r="AR167">
        <v>157</v>
      </c>
      <c r="AS167">
        <v>0</v>
      </c>
      <c r="AT167">
        <v>41851096.46857626</v>
      </c>
      <c r="AU167">
        <v>73007.366322129194</v>
      </c>
      <c r="AV167">
        <v>124624.14138152378</v>
      </c>
      <c r="AW167">
        <v>501491.65563467122</v>
      </c>
      <c r="AX167">
        <v>8716.1259335279519</v>
      </c>
      <c r="AY167">
        <v>0</v>
      </c>
      <c r="AZ167">
        <v>-707839.28927185107</v>
      </c>
      <c r="BA167">
        <v>79573.078413238589</v>
      </c>
      <c r="BC167">
        <f t="shared" si="105"/>
        <v>0</v>
      </c>
      <c r="BD167">
        <f t="shared" ca="1" si="106"/>
        <v>41859829.205916308</v>
      </c>
      <c r="BE167">
        <f t="shared" ca="1" si="107"/>
        <v>73086.21068707238</v>
      </c>
      <c r="BF167">
        <f t="shared" ca="1" si="108"/>
        <v>124661.87566297046</v>
      </c>
      <c r="BG167">
        <f t="shared" ca="1" si="109"/>
        <v>501516.22454942105</v>
      </c>
      <c r="BH167">
        <f t="shared" ca="1" si="110"/>
        <v>8717.9502332185002</v>
      </c>
      <c r="BI167">
        <f t="shared" ca="1" si="111"/>
        <v>0</v>
      </c>
      <c r="BJ167">
        <f t="shared" ca="1" si="112"/>
        <v>-707982.26113268139</v>
      </c>
      <c r="BK167">
        <f t="shared" ca="1" si="113"/>
        <v>79596.218618170533</v>
      </c>
    </row>
    <row r="168" spans="2:63" x14ac:dyDescent="0.35">
      <c r="B168">
        <f t="shared" si="114"/>
        <v>158</v>
      </c>
      <c r="C168">
        <f t="shared" si="92"/>
        <v>14</v>
      </c>
      <c r="D168">
        <f t="shared" si="122"/>
        <v>2</v>
      </c>
      <c r="E168">
        <f t="shared" ca="1" si="82"/>
        <v>90</v>
      </c>
      <c r="F168" cm="1">
        <f t="array" aca="1" ref="F168" ca="1">_xlfn.XLOOKUP(E168,Mortality!$I$9:$I$130,IF($E$4="Female",Mortality!$J$9:$J$130,Mortality!$K$9:$K$130),,-1)</f>
        <v>0.12221399999999991</v>
      </c>
      <c r="G168" cm="1">
        <f t="array" aca="1" ref="G168" ca="1">_xlfn.XLOOKUP(E168,Mortality!$N$9:$N$130,IF($E$4="Female",Mortality!$O$9:$O$130,Mortality!$P$9:$P$130),,-1)</f>
        <v>7.0000000000000001E-3</v>
      </c>
      <c r="H168">
        <f t="shared" ca="1" si="93"/>
        <v>8.8971749543780287E-3</v>
      </c>
      <c r="I168" cm="1">
        <f t="array" ref="I168">INDEX('Product features '!$C$12:$C$22,MIN(11,C168))</f>
        <v>0</v>
      </c>
      <c r="J168" s="3">
        <f ca="1">IF(C168=1,0,IF($C$4="Q",MAX('Product features '!$C$8,_xlfn.XLOOKUP(E168,'Non-systematic PWDs'!$D$17:$D$64,'Non-systematic PWDs'!$F$17:$F$64,0,-1)),'Product features '!$C$8))</f>
        <v>8.1967213114754106E-2</v>
      </c>
      <c r="K168">
        <f t="shared" ca="1" si="83"/>
        <v>0</v>
      </c>
      <c r="L168">
        <f ca="1">(1-K168)*(1-(1-J168*_xlfn.XLOOKUP(C168,'Non-systematic PWDs'!$D$9:$D$12,'Non-systematic PWDs'!$E$9:$E$12,,-1))^(1/12))</f>
        <v>2.7741798537641582E-3</v>
      </c>
      <c r="M168" cm="1">
        <f t="array" ref="M168">IF(C168=11,_xlfn.SWITCH(D168,1,0.4,2,0.3,3,0.2,0.1/9),1/12)</f>
        <v>8.3333333333333329E-2</v>
      </c>
      <c r="O168">
        <f t="shared" ca="1" si="115"/>
        <v>8756.6385146332195</v>
      </c>
      <c r="P168">
        <f t="shared" ca="1" si="116"/>
        <v>14541.927202420015</v>
      </c>
      <c r="Q168">
        <f ca="1">_xlfn.XLOOKUP(C168,'Surrender predictive model'!$E$8:$E$29,'Surrender predictive model'!$P$8:$P$29,,-1)+'Surrender predictive model'!$B$15+'Surrender predictive model'!$B$14+'Surrender predictive model'!$B$38*K168</f>
        <v>-2.2123742498454617</v>
      </c>
      <c r="R168">
        <f ca="1">+'Surrender predictive model'!$B$15*(MAX(1,MIN(2,P167/O167))-1)+'Surrender predictive model'!$B$14*(MAX(0.5,MIN(1,P167/O167))-1)+'Surrender predictive model'!$B$38*K168*(MAX(0.5,MIN(1,P167/O167))-1)</f>
        <v>-0.80083408895302788</v>
      </c>
      <c r="S168" s="43">
        <f t="shared" ca="1" si="94"/>
        <v>4.1896909433508656E-3</v>
      </c>
      <c r="T168">
        <f t="shared" ca="1" si="84"/>
        <v>0</v>
      </c>
      <c r="U168">
        <f t="shared" ca="1" si="117"/>
        <v>0</v>
      </c>
      <c r="V168">
        <f t="shared" ca="1" si="85"/>
        <v>0</v>
      </c>
      <c r="W168" s="41">
        <f t="shared" ca="1" si="86"/>
        <v>0</v>
      </c>
      <c r="X168">
        <f t="shared" ca="1" si="95"/>
        <v>0.98421243257008217</v>
      </c>
      <c r="Y168">
        <f t="shared" ca="1" si="96"/>
        <v>0.98421243257008217</v>
      </c>
      <c r="Z168">
        <f t="shared" ca="1" si="87"/>
        <v>0.98695041051559884</v>
      </c>
      <c r="AA168">
        <f t="shared" ca="1" si="118"/>
        <v>1.5599009313945649E-2</v>
      </c>
      <c r="AB168">
        <f t="shared" ca="1" si="97"/>
        <v>8756.6385146332195</v>
      </c>
      <c r="AC168">
        <f t="shared" ca="1" si="98"/>
        <v>77.548419879538969</v>
      </c>
      <c r="AD168">
        <f t="shared" ca="1" si="99"/>
        <v>36.517649041013783</v>
      </c>
      <c r="AE168">
        <f t="shared" ca="1" si="100"/>
        <v>24.179952088634657</v>
      </c>
      <c r="AF168">
        <f t="shared" ca="1" si="101"/>
        <v>0</v>
      </c>
      <c r="AG168">
        <f t="shared" ca="1" si="102"/>
        <v>0</v>
      </c>
      <c r="AH168">
        <f t="shared" ca="1" si="88"/>
        <v>0</v>
      </c>
      <c r="AI168">
        <f t="shared" ca="1" si="119"/>
        <v>8618.392493624071</v>
      </c>
      <c r="AJ168">
        <f t="shared" ca="1" si="103"/>
        <v>1.7954984361716815</v>
      </c>
      <c r="AK168">
        <f t="shared" ca="1" si="89"/>
        <v>0</v>
      </c>
      <c r="AL168">
        <f t="shared" ca="1" si="90"/>
        <v>0</v>
      </c>
      <c r="AM168">
        <f t="shared" si="91"/>
        <v>0</v>
      </c>
      <c r="AN168" s="45">
        <f t="shared" ca="1" si="104"/>
        <v>-140.04151944535909</v>
      </c>
      <c r="AO168">
        <f t="shared" ca="1" si="120"/>
        <v>0</v>
      </c>
      <c r="AP168">
        <f t="shared" ca="1" si="121"/>
        <v>2.2028825961420129</v>
      </c>
      <c r="AR168">
        <v>158</v>
      </c>
      <c r="AS168">
        <v>0</v>
      </c>
      <c r="AT168">
        <v>41837404.480934203</v>
      </c>
      <c r="AU168">
        <v>71694.667101173181</v>
      </c>
      <c r="AV168">
        <v>121572.57133265183</v>
      </c>
      <c r="AW168">
        <v>499776.71197132178</v>
      </c>
      <c r="AX168">
        <v>8588.9212769261248</v>
      </c>
      <c r="AY168">
        <v>0</v>
      </c>
      <c r="AZ168">
        <v>-701632.87168207497</v>
      </c>
      <c r="BA168">
        <v>2961.7344146039882</v>
      </c>
      <c r="BC168">
        <f t="shared" si="105"/>
        <v>0</v>
      </c>
      <c r="BD168">
        <f t="shared" ca="1" si="106"/>
        <v>41846161.119448833</v>
      </c>
      <c r="BE168">
        <f t="shared" ca="1" si="107"/>
        <v>71772.215521052727</v>
      </c>
      <c r="BF168">
        <f t="shared" ca="1" si="108"/>
        <v>121609.08898169284</v>
      </c>
      <c r="BG168">
        <f t="shared" ca="1" si="109"/>
        <v>499800.89192341041</v>
      </c>
      <c r="BH168">
        <f t="shared" ca="1" si="110"/>
        <v>8590.7167753622962</v>
      </c>
      <c r="BI168">
        <f t="shared" ca="1" si="111"/>
        <v>0</v>
      </c>
      <c r="BJ168">
        <f t="shared" ca="1" si="112"/>
        <v>-701772.91320152034</v>
      </c>
      <c r="BK168">
        <f t="shared" ca="1" si="113"/>
        <v>2963.9372972001302</v>
      </c>
    </row>
    <row r="169" spans="2:63" x14ac:dyDescent="0.35">
      <c r="B169">
        <f t="shared" si="114"/>
        <v>159</v>
      </c>
      <c r="C169">
        <f t="shared" si="92"/>
        <v>14</v>
      </c>
      <c r="D169">
        <f t="shared" si="122"/>
        <v>3</v>
      </c>
      <c r="E169">
        <f t="shared" ca="1" si="82"/>
        <v>90</v>
      </c>
      <c r="F169" cm="1">
        <f t="array" aca="1" ref="F169" ca="1">_xlfn.XLOOKUP(E169,Mortality!$I$9:$I$130,IF($E$4="Female",Mortality!$J$9:$J$130,Mortality!$K$9:$K$130),,-1)</f>
        <v>0.12221399999999991</v>
      </c>
      <c r="G169" cm="1">
        <f t="array" aca="1" ref="G169" ca="1">_xlfn.XLOOKUP(E169,Mortality!$N$9:$N$130,IF($E$4="Female",Mortality!$O$9:$O$130,Mortality!$P$9:$P$130),,-1)</f>
        <v>7.0000000000000001E-3</v>
      </c>
      <c r="H169">
        <f t="shared" ca="1" si="93"/>
        <v>8.8917034488562585E-3</v>
      </c>
      <c r="I169" cm="1">
        <f t="array" ref="I169">INDEX('Product features '!$C$12:$C$22,MIN(11,C169))</f>
        <v>0</v>
      </c>
      <c r="J169" s="3">
        <f ca="1">IF(C169=1,0,IF($C$4="Q",MAX('Product features '!$C$8,_xlfn.XLOOKUP(E169,'Non-systematic PWDs'!$D$17:$D$64,'Non-systematic PWDs'!$F$17:$F$64,0,-1)),'Product features '!$C$8))</f>
        <v>8.1967213114754106E-2</v>
      </c>
      <c r="K169">
        <f t="shared" ca="1" si="83"/>
        <v>0</v>
      </c>
      <c r="L169">
        <f ca="1">(1-K169)*(1-(1-J169*_xlfn.XLOOKUP(C169,'Non-systematic PWDs'!$D$9:$D$12,'Non-systematic PWDs'!$E$9:$E$12,,-1))^(1/12))</f>
        <v>2.7741798537641582E-3</v>
      </c>
      <c r="M169" cm="1">
        <f t="array" ref="M169">IF(C169=11,_xlfn.SWITCH(D169,1,0.4,2,0.3,3,0.2,0.1/9),1/12)</f>
        <v>8.3333333333333329E-2</v>
      </c>
      <c r="O169">
        <f t="shared" ca="1" si="115"/>
        <v>8618.3924936240328</v>
      </c>
      <c r="P169">
        <f t="shared" ca="1" si="116"/>
        <v>14312.345546150853</v>
      </c>
      <c r="Q169">
        <f ca="1">_xlfn.XLOOKUP(C169,'Surrender predictive model'!$E$8:$E$29,'Surrender predictive model'!$P$8:$P$29,,-1)+'Surrender predictive model'!$B$15+'Surrender predictive model'!$B$14+'Surrender predictive model'!$B$38*K169</f>
        <v>-2.2123742498454617</v>
      </c>
      <c r="R169">
        <f ca="1">+'Surrender predictive model'!$B$15*(MAX(1,MIN(2,P168/O168))-1)+'Surrender predictive model'!$B$14*(MAX(0.5,MIN(1,P168/O168))-1)+'Surrender predictive model'!$B$38*K169*(MAX(0.5,MIN(1,P168/O168))-1)</f>
        <v>-0.76451421760606719</v>
      </c>
      <c r="S169" s="43">
        <f t="shared" ca="1" si="94"/>
        <v>4.3484329506651154E-3</v>
      </c>
      <c r="T169">
        <f t="shared" ca="1" si="84"/>
        <v>0</v>
      </c>
      <c r="U169">
        <f t="shared" ca="1" si="117"/>
        <v>0</v>
      </c>
      <c r="V169">
        <f t="shared" ca="1" si="85"/>
        <v>0</v>
      </c>
      <c r="W169" s="41">
        <f t="shared" ca="1" si="86"/>
        <v>0</v>
      </c>
      <c r="X169">
        <f t="shared" ca="1" si="95"/>
        <v>0.98406097197904152</v>
      </c>
      <c r="Y169">
        <f t="shared" ca="1" si="96"/>
        <v>0.98406097197904152</v>
      </c>
      <c r="Z169">
        <f t="shared" ca="1" si="87"/>
        <v>0.98679852857674322</v>
      </c>
      <c r="AA169">
        <f t="shared" ca="1" si="118"/>
        <v>1.5395448646035309E-2</v>
      </c>
      <c r="AB169">
        <f t="shared" ca="1" si="97"/>
        <v>8618.3924936240328</v>
      </c>
      <c r="AC169">
        <f t="shared" ca="1" si="98"/>
        <v>76.271918733806586</v>
      </c>
      <c r="AD169">
        <f t="shared" ca="1" si="99"/>
        <v>37.300313324686776</v>
      </c>
      <c r="AE169">
        <f t="shared" ca="1" si="100"/>
        <v>23.796567392998295</v>
      </c>
      <c r="AF169">
        <f t="shared" ca="1" si="101"/>
        <v>0</v>
      </c>
      <c r="AG169">
        <f t="shared" ca="1" si="102"/>
        <v>0</v>
      </c>
      <c r="AH169">
        <f t="shared" ca="1" si="88"/>
        <v>0</v>
      </c>
      <c r="AI169">
        <f t="shared" ca="1" si="119"/>
        <v>8481.0236941725798</v>
      </c>
      <c r="AJ169">
        <f t="shared" ca="1" si="103"/>
        <v>1.7668799362859542</v>
      </c>
      <c r="AK169">
        <f t="shared" ca="1" si="89"/>
        <v>0</v>
      </c>
      <c r="AL169">
        <f t="shared" ca="1" si="90"/>
        <v>0</v>
      </c>
      <c r="AM169">
        <f t="shared" si="91"/>
        <v>0</v>
      </c>
      <c r="AN169" s="45">
        <f t="shared" ca="1" si="104"/>
        <v>-139.13567938777763</v>
      </c>
      <c r="AO169">
        <f t="shared" ca="1" si="120"/>
        <v>0</v>
      </c>
      <c r="AP169">
        <f t="shared" ca="1" si="121"/>
        <v>2.2145473348789904</v>
      </c>
      <c r="AR169">
        <v>159</v>
      </c>
      <c r="AS169">
        <v>0</v>
      </c>
      <c r="AT169">
        <v>41226822.129245348</v>
      </c>
      <c r="AU169">
        <v>70417.640096227842</v>
      </c>
      <c r="AV169">
        <v>123451.21703933907</v>
      </c>
      <c r="AW169">
        <v>498072.94635515788</v>
      </c>
      <c r="AX169">
        <v>8463.6508415832996</v>
      </c>
      <c r="AY169">
        <v>0</v>
      </c>
      <c r="AZ169">
        <v>-700405.45433230873</v>
      </c>
      <c r="BA169">
        <v>3008.6859665874958</v>
      </c>
      <c r="BC169">
        <f t="shared" si="105"/>
        <v>0</v>
      </c>
      <c r="BD169">
        <f t="shared" ca="1" si="106"/>
        <v>41235440.521738969</v>
      </c>
      <c r="BE169">
        <f t="shared" ca="1" si="107"/>
        <v>70493.91201496165</v>
      </c>
      <c r="BF169">
        <f t="shared" ca="1" si="108"/>
        <v>123488.51735266375</v>
      </c>
      <c r="BG169">
        <f t="shared" ca="1" si="109"/>
        <v>498096.74292255088</v>
      </c>
      <c r="BH169">
        <f t="shared" ca="1" si="110"/>
        <v>8465.417721519585</v>
      </c>
      <c r="BI169">
        <f t="shared" ca="1" si="111"/>
        <v>0</v>
      </c>
      <c r="BJ169">
        <f t="shared" ca="1" si="112"/>
        <v>-700544.59001169645</v>
      </c>
      <c r="BK169">
        <f t="shared" ca="1" si="113"/>
        <v>3010.900513922375</v>
      </c>
    </row>
    <row r="170" spans="2:63" x14ac:dyDescent="0.35">
      <c r="B170">
        <f t="shared" si="114"/>
        <v>160</v>
      </c>
      <c r="C170">
        <f t="shared" si="92"/>
        <v>14</v>
      </c>
      <c r="D170">
        <f t="shared" si="122"/>
        <v>4</v>
      </c>
      <c r="E170">
        <f t="shared" ca="1" si="82"/>
        <v>90</v>
      </c>
      <c r="F170" cm="1">
        <f t="array" aca="1" ref="F170" ca="1">_xlfn.XLOOKUP(E170,Mortality!$I$9:$I$130,IF($E$4="Female",Mortality!$J$9:$J$130,Mortality!$K$9:$K$130),,-1)</f>
        <v>0.12221399999999991</v>
      </c>
      <c r="G170" cm="1">
        <f t="array" aca="1" ref="G170" ca="1">_xlfn.XLOOKUP(E170,Mortality!$N$9:$N$130,IF($E$4="Female",Mortality!$O$9:$O$130,Mortality!$P$9:$P$130),,-1)</f>
        <v>7.0000000000000001E-3</v>
      </c>
      <c r="H170">
        <f t="shared" ca="1" si="93"/>
        <v>8.8862354772859531E-3</v>
      </c>
      <c r="I170" cm="1">
        <f t="array" ref="I170">INDEX('Product features '!$C$12:$C$22,MIN(11,C170))</f>
        <v>0</v>
      </c>
      <c r="J170" s="3">
        <f ca="1">IF(C170=1,0,IF($C$4="Q",MAX('Product features '!$C$8,_xlfn.XLOOKUP(E170,'Non-systematic PWDs'!$D$17:$D$64,'Non-systematic PWDs'!$F$17:$F$64,0,-1)),'Product features '!$C$8))</f>
        <v>8.1967213114754106E-2</v>
      </c>
      <c r="K170">
        <f t="shared" ca="1" si="83"/>
        <v>0</v>
      </c>
      <c r="L170">
        <f ca="1">(1-K170)*(1-(1-J170*_xlfn.XLOOKUP(C170,'Non-systematic PWDs'!$D$9:$D$12,'Non-systematic PWDs'!$E$9:$E$12,,-1))^(1/12))</f>
        <v>2.7741798537641582E-3</v>
      </c>
      <c r="M170" cm="1">
        <f t="array" ref="M170">IF(C170=11,_xlfn.SWITCH(D170,1,0.4,2,0.3,3,0.2,0.1/9),1/12)</f>
        <v>8.3333333333333329E-2</v>
      </c>
      <c r="O170">
        <f t="shared" ca="1" si="115"/>
        <v>8481.0236941725416</v>
      </c>
      <c r="P170">
        <f t="shared" ca="1" si="116"/>
        <v>14084.220669445114</v>
      </c>
      <c r="Q170">
        <f ca="1">_xlfn.XLOOKUP(C170,'Surrender predictive model'!$E$8:$E$29,'Surrender predictive model'!$P$8:$P$29,,-1)+'Surrender predictive model'!$B$15+'Surrender predictive model'!$B$14+'Surrender predictive model'!$B$38*K170</f>
        <v>-2.2123742498454617</v>
      </c>
      <c r="R170">
        <f ca="1">+'Surrender predictive model'!$B$15*(MAX(1,MIN(2,P169/O169))-1)+'Surrender predictive model'!$B$14*(MAX(0.5,MIN(1,P169/O169))-1)+'Surrender predictive model'!$B$38*K170*(MAX(0.5,MIN(1,P169/O169))-1)</f>
        <v>-0.76451421760606719</v>
      </c>
      <c r="S170" s="43">
        <f t="shared" ca="1" si="94"/>
        <v>4.3484329506651154E-3</v>
      </c>
      <c r="T170">
        <f t="shared" ca="1" si="84"/>
        <v>0</v>
      </c>
      <c r="U170">
        <f t="shared" ca="1" si="117"/>
        <v>0</v>
      </c>
      <c r="V170">
        <f t="shared" ca="1" si="85"/>
        <v>0</v>
      </c>
      <c r="W170" s="41">
        <f t="shared" ca="1" si="86"/>
        <v>0</v>
      </c>
      <c r="X170">
        <f t="shared" ca="1" si="95"/>
        <v>0.98406640107032939</v>
      </c>
      <c r="Y170">
        <f t="shared" ca="1" si="96"/>
        <v>0.98406640107032939</v>
      </c>
      <c r="Z170">
        <f t="shared" ca="1" si="87"/>
        <v>0.98680397277120568</v>
      </c>
      <c r="AA170">
        <f t="shared" ca="1" si="118"/>
        <v>1.5192206070686456E-2</v>
      </c>
      <c r="AB170">
        <f t="shared" ca="1" si="97"/>
        <v>8481.0236941725416</v>
      </c>
      <c r="AC170">
        <f t="shared" ca="1" si="98"/>
        <v>75.010124523150466</v>
      </c>
      <c r="AD170">
        <f t="shared" ca="1" si="99"/>
        <v>36.705812933237986</v>
      </c>
      <c r="AE170">
        <f t="shared" ca="1" si="100"/>
        <v>23.417292599590272</v>
      </c>
      <c r="AF170">
        <f t="shared" ca="1" si="101"/>
        <v>0</v>
      </c>
      <c r="AG170">
        <f t="shared" ca="1" si="102"/>
        <v>0</v>
      </c>
      <c r="AH170">
        <f t="shared" ca="1" si="88"/>
        <v>0</v>
      </c>
      <c r="AI170">
        <f t="shared" ca="1" si="119"/>
        <v>8345.8904641166009</v>
      </c>
      <c r="AJ170">
        <f t="shared" ca="1" si="103"/>
        <v>1.7387271800242921</v>
      </c>
      <c r="AK170">
        <f t="shared" ca="1" si="89"/>
        <v>0</v>
      </c>
      <c r="AL170">
        <f t="shared" ca="1" si="90"/>
        <v>0</v>
      </c>
      <c r="AM170">
        <f t="shared" si="91"/>
        <v>0</v>
      </c>
      <c r="AN170" s="45">
        <f t="shared" ca="1" si="104"/>
        <v>-136.871957236003</v>
      </c>
      <c r="AO170">
        <f t="shared" ca="1" si="120"/>
        <v>0</v>
      </c>
      <c r="AP170">
        <f t="shared" ca="1" si="121"/>
        <v>2.2040283473239373</v>
      </c>
      <c r="AR170">
        <v>160</v>
      </c>
      <c r="AS170">
        <v>0</v>
      </c>
      <c r="AT170">
        <v>40625524.039599814</v>
      </c>
      <c r="AU170">
        <v>69169.712391538007</v>
      </c>
      <c r="AV170">
        <v>122227.67474744438</v>
      </c>
      <c r="AW170">
        <v>496384.1630328297</v>
      </c>
      <c r="AX170">
        <v>8339.9686711256345</v>
      </c>
      <c r="AY170">
        <v>0</v>
      </c>
      <c r="AZ170">
        <v>-696121.51884293684</v>
      </c>
      <c r="BA170">
        <v>3006.1084544545151</v>
      </c>
      <c r="BC170">
        <f t="shared" si="105"/>
        <v>0</v>
      </c>
      <c r="BD170">
        <f t="shared" ca="1" si="106"/>
        <v>40634005.063293986</v>
      </c>
      <c r="BE170">
        <f t="shared" ca="1" si="107"/>
        <v>69244.722516061156</v>
      </c>
      <c r="BF170">
        <f t="shared" ca="1" si="108"/>
        <v>122264.38056037763</v>
      </c>
      <c r="BG170">
        <f t="shared" ca="1" si="109"/>
        <v>496407.58032542927</v>
      </c>
      <c r="BH170">
        <f t="shared" ca="1" si="110"/>
        <v>8341.707398305658</v>
      </c>
      <c r="BI170">
        <f t="shared" ca="1" si="111"/>
        <v>0</v>
      </c>
      <c r="BJ170">
        <f t="shared" ca="1" si="112"/>
        <v>-696258.39080017281</v>
      </c>
      <c r="BK170">
        <f t="shared" ca="1" si="113"/>
        <v>3008.312482801839</v>
      </c>
    </row>
    <row r="171" spans="2:63" x14ac:dyDescent="0.35">
      <c r="B171">
        <f t="shared" si="114"/>
        <v>161</v>
      </c>
      <c r="C171">
        <f t="shared" si="92"/>
        <v>14</v>
      </c>
      <c r="D171">
        <f t="shared" si="122"/>
        <v>5</v>
      </c>
      <c r="E171">
        <f t="shared" ca="1" si="82"/>
        <v>90</v>
      </c>
      <c r="F171" cm="1">
        <f t="array" aca="1" ref="F171" ca="1">_xlfn.XLOOKUP(E171,Mortality!$I$9:$I$130,IF($E$4="Female",Mortality!$J$9:$J$130,Mortality!$K$9:$K$130),,-1)</f>
        <v>0.12221399999999991</v>
      </c>
      <c r="G171" cm="1">
        <f t="array" aca="1" ref="G171" ca="1">_xlfn.XLOOKUP(E171,Mortality!$N$9:$N$130,IF($E$4="Female",Mortality!$O$9:$O$130,Mortality!$P$9:$P$130),,-1)</f>
        <v>7.0000000000000001E-3</v>
      </c>
      <c r="H171">
        <f t="shared" ca="1" si="93"/>
        <v>8.8807710371684445E-3</v>
      </c>
      <c r="I171" cm="1">
        <f t="array" ref="I171">INDEX('Product features '!$C$12:$C$22,MIN(11,C171))</f>
        <v>0</v>
      </c>
      <c r="J171" s="3">
        <f ca="1">IF(C171=1,0,IF($C$4="Q",MAX('Product features '!$C$8,_xlfn.XLOOKUP(E171,'Non-systematic PWDs'!$D$17:$D$64,'Non-systematic PWDs'!$F$17:$F$64,0,-1)),'Product features '!$C$8))</f>
        <v>8.1967213114754106E-2</v>
      </c>
      <c r="K171">
        <f t="shared" ca="1" si="83"/>
        <v>0</v>
      </c>
      <c r="L171">
        <f ca="1">(1-K171)*(1-(1-J171*_xlfn.XLOOKUP(C171,'Non-systematic PWDs'!$D$9:$D$12,'Non-systematic PWDs'!$E$9:$E$12,,-1))^(1/12))</f>
        <v>2.7741798537641582E-3</v>
      </c>
      <c r="M171" cm="1">
        <f t="array" ref="M171">IF(C171=11,_xlfn.SWITCH(D171,1,0.4,2,0.3,3,0.2,0.1/9),1/12)</f>
        <v>8.3333333333333329E-2</v>
      </c>
      <c r="O171">
        <f t="shared" ca="1" si="115"/>
        <v>8345.8904641165627</v>
      </c>
      <c r="P171">
        <f t="shared" ca="1" si="116"/>
        <v>13859.8083460612</v>
      </c>
      <c r="Q171">
        <f ca="1">_xlfn.XLOOKUP(C171,'Surrender predictive model'!$E$8:$E$29,'Surrender predictive model'!$P$8:$P$29,,-1)+'Surrender predictive model'!$B$15+'Surrender predictive model'!$B$14+'Surrender predictive model'!$B$38*K171</f>
        <v>-2.2123742498454617</v>
      </c>
      <c r="R171">
        <f ca="1">+'Surrender predictive model'!$B$15*(MAX(1,MIN(2,P170/O170))-1)+'Surrender predictive model'!$B$14*(MAX(0.5,MIN(1,P170/O170))-1)+'Surrender predictive model'!$B$38*K171*(MAX(0.5,MIN(1,P170/O170))-1)</f>
        <v>-0.76451421760606697</v>
      </c>
      <c r="S171" s="43">
        <f t="shared" ca="1" si="94"/>
        <v>4.3484329506651154E-3</v>
      </c>
      <c r="T171">
        <f t="shared" ca="1" si="84"/>
        <v>0</v>
      </c>
      <c r="U171">
        <f t="shared" ca="1" si="117"/>
        <v>0</v>
      </c>
      <c r="V171">
        <f t="shared" ca="1" si="85"/>
        <v>0</v>
      </c>
      <c r="W171" s="41">
        <f t="shared" ca="1" si="86"/>
        <v>0</v>
      </c>
      <c r="X171">
        <f t="shared" ca="1" si="95"/>
        <v>0.98407182665527515</v>
      </c>
      <c r="Y171">
        <f t="shared" ca="1" si="96"/>
        <v>0.98407182665527515</v>
      </c>
      <c r="Z171">
        <f t="shared" ca="1" si="87"/>
        <v>0.98680941344957174</v>
      </c>
      <c r="AA171">
        <f t="shared" ca="1" si="118"/>
        <v>1.4991729305712223E-2</v>
      </c>
      <c r="AB171">
        <f t="shared" ca="1" si="97"/>
        <v>8345.8904641165627</v>
      </c>
      <c r="AC171">
        <f t="shared" ca="1" si="98"/>
        <v>73.769613027016973</v>
      </c>
      <c r="AD171">
        <f t="shared" ca="1" si="99"/>
        <v>36.120987096946223</v>
      </c>
      <c r="AE171">
        <f t="shared" ca="1" si="100"/>
        <v>23.044189904571546</v>
      </c>
      <c r="AF171">
        <f t="shared" ca="1" si="101"/>
        <v>0</v>
      </c>
      <c r="AG171">
        <f t="shared" ca="1" si="102"/>
        <v>0</v>
      </c>
      <c r="AH171">
        <f t="shared" ca="1" si="88"/>
        <v>0</v>
      </c>
      <c r="AI171">
        <f t="shared" ca="1" si="119"/>
        <v>8212.9556740880653</v>
      </c>
      <c r="AJ171">
        <f t="shared" ca="1" si="103"/>
        <v>1.7110324321016803</v>
      </c>
      <c r="AK171">
        <f t="shared" ca="1" si="89"/>
        <v>0</v>
      </c>
      <c r="AL171">
        <f t="shared" ca="1" si="90"/>
        <v>0</v>
      </c>
      <c r="AM171">
        <f t="shared" si="91"/>
        <v>0</v>
      </c>
      <c r="AN171" s="45">
        <f t="shared" ca="1" si="104"/>
        <v>-134.64582246063642</v>
      </c>
      <c r="AO171">
        <f t="shared" ca="1" si="120"/>
        <v>0</v>
      </c>
      <c r="AP171">
        <f t="shared" ca="1" si="121"/>
        <v>2.1935716545639066</v>
      </c>
      <c r="AR171">
        <v>161</v>
      </c>
      <c r="AS171">
        <v>0</v>
      </c>
      <c r="AT171">
        <v>40031849.621402994</v>
      </c>
      <c r="AU171">
        <v>67938.391456845304</v>
      </c>
      <c r="AV171">
        <v>121014.41296814209</v>
      </c>
      <c r="AW171">
        <v>494710.50376341143</v>
      </c>
      <c r="AX171">
        <v>8217.3418484056601</v>
      </c>
      <c r="AY171">
        <v>0</v>
      </c>
      <c r="AZ171">
        <v>-691880.65003680461</v>
      </c>
      <c r="BA171">
        <v>3003.8121672905459</v>
      </c>
      <c r="BC171">
        <f t="shared" si="105"/>
        <v>0</v>
      </c>
      <c r="BD171">
        <f t="shared" ca="1" si="106"/>
        <v>40040195.511867113</v>
      </c>
      <c r="BE171">
        <f t="shared" ca="1" si="107"/>
        <v>68012.161069872323</v>
      </c>
      <c r="BF171">
        <f t="shared" ca="1" si="108"/>
        <v>121050.53395523904</v>
      </c>
      <c r="BG171">
        <f t="shared" ca="1" si="109"/>
        <v>494733.54795331601</v>
      </c>
      <c r="BH171">
        <f t="shared" ca="1" si="110"/>
        <v>8219.0528808377621</v>
      </c>
      <c r="BI171">
        <f t="shared" ca="1" si="111"/>
        <v>0</v>
      </c>
      <c r="BJ171">
        <f t="shared" ca="1" si="112"/>
        <v>-692015.29585926526</v>
      </c>
      <c r="BK171">
        <f t="shared" ca="1" si="113"/>
        <v>3006.0057389451099</v>
      </c>
    </row>
    <row r="172" spans="2:63" x14ac:dyDescent="0.35">
      <c r="B172">
        <f t="shared" si="114"/>
        <v>162</v>
      </c>
      <c r="C172">
        <f t="shared" si="92"/>
        <v>14</v>
      </c>
      <c r="D172">
        <f t="shared" si="122"/>
        <v>6</v>
      </c>
      <c r="E172">
        <f t="shared" ca="1" si="82"/>
        <v>90</v>
      </c>
      <c r="F172" cm="1">
        <f t="array" aca="1" ref="F172" ca="1">_xlfn.XLOOKUP(E172,Mortality!$I$9:$I$130,IF($E$4="Female",Mortality!$J$9:$J$130,Mortality!$K$9:$K$130),,-1)</f>
        <v>0.12221399999999991</v>
      </c>
      <c r="G172" cm="1">
        <f t="array" aca="1" ref="G172" ca="1">_xlfn.XLOOKUP(E172,Mortality!$N$9:$N$130,IF($E$4="Female",Mortality!$O$9:$O$130,Mortality!$P$9:$P$130),,-1)</f>
        <v>7.0000000000000001E-3</v>
      </c>
      <c r="H172">
        <f t="shared" ca="1" si="93"/>
        <v>8.8753101260071743E-3</v>
      </c>
      <c r="I172" cm="1">
        <f t="array" ref="I172">INDEX('Product features '!$C$12:$C$22,MIN(11,C172))</f>
        <v>0</v>
      </c>
      <c r="J172" s="3">
        <f ca="1">IF(C172=1,0,IF($C$4="Q",MAX('Product features '!$C$8,_xlfn.XLOOKUP(E172,'Non-systematic PWDs'!$D$17:$D$64,'Non-systematic PWDs'!$F$17:$F$64,0,-1)),'Product features '!$C$8))</f>
        <v>8.1967213114754106E-2</v>
      </c>
      <c r="K172">
        <f t="shared" ca="1" si="83"/>
        <v>0</v>
      </c>
      <c r="L172">
        <f ca="1">(1-K172)*(1-(1-J172*_xlfn.XLOOKUP(C172,'Non-systematic PWDs'!$D$9:$D$12,'Non-systematic PWDs'!$E$9:$E$12,,-1))^(1/12))</f>
        <v>2.7741798537641582E-3</v>
      </c>
      <c r="M172" cm="1">
        <f t="array" ref="M172">IF(C172=11,_xlfn.SWITCH(D172,1,0.4,2,0.3,3,0.2,0.1/9),1/12)</f>
        <v>8.3333333333333329E-2</v>
      </c>
      <c r="O172">
        <f t="shared" ca="1" si="115"/>
        <v>8212.9556740880271</v>
      </c>
      <c r="P172">
        <f t="shared" ca="1" si="116"/>
        <v>13639.046916200472</v>
      </c>
      <c r="Q172">
        <f ca="1">_xlfn.XLOOKUP(C172,'Surrender predictive model'!$E$8:$E$29,'Surrender predictive model'!$P$8:$P$29,,-1)+'Surrender predictive model'!$B$15+'Surrender predictive model'!$B$14+'Surrender predictive model'!$B$38*K172</f>
        <v>-2.2123742498454617</v>
      </c>
      <c r="R172">
        <f ca="1">+'Surrender predictive model'!$B$15*(MAX(1,MIN(2,P171/O171))-1)+'Surrender predictive model'!$B$14*(MAX(0.5,MIN(1,P171/O171))-1)+'Surrender predictive model'!$B$38*K172*(MAX(0.5,MIN(1,P171/O171))-1)</f>
        <v>-0.76451421760606719</v>
      </c>
      <c r="S172" s="43">
        <f t="shared" ca="1" si="94"/>
        <v>4.3484329506651154E-3</v>
      </c>
      <c r="T172">
        <f t="shared" ca="1" si="84"/>
        <v>0</v>
      </c>
      <c r="U172">
        <f t="shared" ca="1" si="117"/>
        <v>0</v>
      </c>
      <c r="V172">
        <f t="shared" ca="1" si="85"/>
        <v>0</v>
      </c>
      <c r="W172" s="41">
        <f t="shared" ca="1" si="86"/>
        <v>0</v>
      </c>
      <c r="X172">
        <f t="shared" ca="1" si="95"/>
        <v>0.98407724873635749</v>
      </c>
      <c r="Y172">
        <f t="shared" ca="1" si="96"/>
        <v>0.98407724873635749</v>
      </c>
      <c r="Z172">
        <f t="shared" ca="1" si="87"/>
        <v>0.98681485061432705</v>
      </c>
      <c r="AA172">
        <f t="shared" ca="1" si="118"/>
        <v>1.4793979602764634E-2</v>
      </c>
      <c r="AB172">
        <f t="shared" ca="1" si="97"/>
        <v>8212.9556740880271</v>
      </c>
      <c r="AC172">
        <f t="shared" ca="1" si="98"/>
        <v>72.550018390322066</v>
      </c>
      <c r="AD172">
        <f t="shared" ca="1" si="99"/>
        <v>35.545675143834586</v>
      </c>
      <c r="AE172">
        <f t="shared" ca="1" si="100"/>
        <v>22.677156803668399</v>
      </c>
      <c r="AF172">
        <f t="shared" ca="1" si="101"/>
        <v>0</v>
      </c>
      <c r="AG172">
        <f t="shared" ca="1" si="102"/>
        <v>0</v>
      </c>
      <c r="AH172">
        <f t="shared" ca="1" si="88"/>
        <v>0</v>
      </c>
      <c r="AI172">
        <f t="shared" ca="1" si="119"/>
        <v>8082.1828237502405</v>
      </c>
      <c r="AJ172">
        <f t="shared" ca="1" si="103"/>
        <v>1.6837880882813001</v>
      </c>
      <c r="AK172">
        <f t="shared" ca="1" si="89"/>
        <v>0</v>
      </c>
      <c r="AL172">
        <f t="shared" ca="1" si="90"/>
        <v>0</v>
      </c>
      <c r="AM172">
        <f t="shared" si="91"/>
        <v>0</v>
      </c>
      <c r="AN172" s="45">
        <f t="shared" ca="1" si="104"/>
        <v>-132.45663842610634</v>
      </c>
      <c r="AO172">
        <f t="shared" ca="1" si="120"/>
        <v>0</v>
      </c>
      <c r="AP172">
        <f t="shared" ca="1" si="121"/>
        <v>2.1831768359069548</v>
      </c>
      <c r="AR172">
        <v>162</v>
      </c>
      <c r="AS172">
        <v>0</v>
      </c>
      <c r="AT172">
        <v>39443240.872347184</v>
      </c>
      <c r="AU172">
        <v>66725.725299329861</v>
      </c>
      <c r="AV172">
        <v>119814.61560423893</v>
      </c>
      <c r="AW172">
        <v>493045.93158891861</v>
      </c>
      <c r="AX172">
        <v>8096.3673215566923</v>
      </c>
      <c r="AY172">
        <v>0</v>
      </c>
      <c r="AZ172">
        <v>-687682.6398140426</v>
      </c>
      <c r="BA172">
        <v>3001.4347885821626</v>
      </c>
      <c r="BC172">
        <f t="shared" si="105"/>
        <v>0</v>
      </c>
      <c r="BD172">
        <f t="shared" ca="1" si="106"/>
        <v>39451453.828021273</v>
      </c>
      <c r="BE172">
        <f t="shared" ca="1" si="107"/>
        <v>66798.275317720181</v>
      </c>
      <c r="BF172">
        <f t="shared" ca="1" si="108"/>
        <v>119850.16127938277</v>
      </c>
      <c r="BG172">
        <f t="shared" ca="1" si="109"/>
        <v>493068.60874572227</v>
      </c>
      <c r="BH172">
        <f t="shared" ca="1" si="110"/>
        <v>8098.0511096449736</v>
      </c>
      <c r="BI172">
        <f t="shared" ca="1" si="111"/>
        <v>0</v>
      </c>
      <c r="BJ172">
        <f t="shared" ca="1" si="112"/>
        <v>-687815.09645246866</v>
      </c>
      <c r="BK172">
        <f t="shared" ca="1" si="113"/>
        <v>3003.6179654180696</v>
      </c>
    </row>
    <row r="173" spans="2:63" x14ac:dyDescent="0.35">
      <c r="B173">
        <f t="shared" si="114"/>
        <v>163</v>
      </c>
      <c r="C173">
        <f t="shared" si="92"/>
        <v>14</v>
      </c>
      <c r="D173">
        <f t="shared" si="122"/>
        <v>7</v>
      </c>
      <c r="E173">
        <f t="shared" ca="1" si="82"/>
        <v>90</v>
      </c>
      <c r="F173" cm="1">
        <f t="array" aca="1" ref="F173" ca="1">_xlfn.XLOOKUP(E173,Mortality!$I$9:$I$130,IF($E$4="Female",Mortality!$J$9:$J$130,Mortality!$K$9:$K$130),,-1)</f>
        <v>0.12221399999999991</v>
      </c>
      <c r="G173" cm="1">
        <f t="array" aca="1" ref="G173" ca="1">_xlfn.XLOOKUP(E173,Mortality!$N$9:$N$130,IF($E$4="Female",Mortality!$O$9:$O$130,Mortality!$P$9:$P$130),,-1)</f>
        <v>7.0000000000000001E-3</v>
      </c>
      <c r="H173">
        <f t="shared" ca="1" si="93"/>
        <v>8.8698527413076933E-3</v>
      </c>
      <c r="I173" cm="1">
        <f t="array" ref="I173">INDEX('Product features '!$C$12:$C$22,MIN(11,C173))</f>
        <v>0</v>
      </c>
      <c r="J173" s="3">
        <f ca="1">IF(C173=1,0,IF($C$4="Q",MAX('Product features '!$C$8,_xlfn.XLOOKUP(E173,'Non-systematic PWDs'!$D$17:$D$64,'Non-systematic PWDs'!$F$17:$F$64,0,-1)),'Product features '!$C$8))</f>
        <v>8.1967213114754106E-2</v>
      </c>
      <c r="K173">
        <f t="shared" ca="1" si="83"/>
        <v>0</v>
      </c>
      <c r="L173">
        <f ca="1">(1-K173)*(1-(1-J173*_xlfn.XLOOKUP(C173,'Non-systematic PWDs'!$D$9:$D$12,'Non-systematic PWDs'!$E$9:$E$12,,-1))^(1/12))</f>
        <v>2.7741798537641582E-3</v>
      </c>
      <c r="M173" cm="1">
        <f t="array" ref="M173">IF(C173=11,_xlfn.SWITCH(D173,1,0.4,2,0.3,3,0.2,0.1/9),1/12)</f>
        <v>8.3333333333333329E-2</v>
      </c>
      <c r="O173">
        <f t="shared" ca="1" si="115"/>
        <v>8082.1828237502023</v>
      </c>
      <c r="P173">
        <f t="shared" ca="1" si="116"/>
        <v>13421.875764680661</v>
      </c>
      <c r="Q173">
        <f ca="1">_xlfn.XLOOKUP(C173,'Surrender predictive model'!$E$8:$E$29,'Surrender predictive model'!$P$8:$P$29,,-1)+'Surrender predictive model'!$B$15+'Surrender predictive model'!$B$14+'Surrender predictive model'!$B$38*K173</f>
        <v>-2.2123742498454617</v>
      </c>
      <c r="R173">
        <f ca="1">+'Surrender predictive model'!$B$15*(MAX(1,MIN(2,P172/O172))-1)+'Surrender predictive model'!$B$14*(MAX(0.5,MIN(1,P172/O172))-1)+'Surrender predictive model'!$B$38*K173*(MAX(0.5,MIN(1,P172/O172))-1)</f>
        <v>-0.76451421760606719</v>
      </c>
      <c r="S173" s="43">
        <f t="shared" ca="1" si="94"/>
        <v>4.3484329506651154E-3</v>
      </c>
      <c r="T173">
        <f t="shared" ca="1" si="84"/>
        <v>0</v>
      </c>
      <c r="U173">
        <f t="shared" ca="1" si="117"/>
        <v>0</v>
      </c>
      <c r="V173">
        <f t="shared" ca="1" si="85"/>
        <v>0</v>
      </c>
      <c r="W173" s="41">
        <f t="shared" ca="1" si="86"/>
        <v>0</v>
      </c>
      <c r="X173">
        <f t="shared" ca="1" si="95"/>
        <v>0.98408266731605309</v>
      </c>
      <c r="Y173">
        <f t="shared" ca="1" si="96"/>
        <v>0.98408266731605309</v>
      </c>
      <c r="Z173">
        <f t="shared" ca="1" si="87"/>
        <v>0.98682028426795509</v>
      </c>
      <c r="AA173">
        <f t="shared" ca="1" si="118"/>
        <v>1.4598918771693583E-2</v>
      </c>
      <c r="AB173">
        <f t="shared" ca="1" si="97"/>
        <v>8082.1828237502023</v>
      </c>
      <c r="AC173">
        <f t="shared" ca="1" si="98"/>
        <v>71.350981165149832</v>
      </c>
      <c r="AD173">
        <f t="shared" ca="1" si="99"/>
        <v>34.979719123846564</v>
      </c>
      <c r="AE173">
        <f t="shared" ca="1" si="100"/>
        <v>22.316092529117</v>
      </c>
      <c r="AF173">
        <f t="shared" ca="1" si="101"/>
        <v>0</v>
      </c>
      <c r="AG173">
        <f t="shared" ca="1" si="102"/>
        <v>0</v>
      </c>
      <c r="AH173">
        <f t="shared" ca="1" si="88"/>
        <v>0</v>
      </c>
      <c r="AI173">
        <f t="shared" ca="1" si="119"/>
        <v>7953.5360309321268</v>
      </c>
      <c r="AJ173">
        <f t="shared" ca="1" si="103"/>
        <v>1.6569866731108598</v>
      </c>
      <c r="AK173">
        <f t="shared" ca="1" si="89"/>
        <v>0</v>
      </c>
      <c r="AL173">
        <f t="shared" ca="1" si="90"/>
        <v>0</v>
      </c>
      <c r="AM173">
        <f t="shared" si="91"/>
        <v>0</v>
      </c>
      <c r="AN173" s="45">
        <f t="shared" ca="1" si="104"/>
        <v>-130.30377949122425</v>
      </c>
      <c r="AO173">
        <f t="shared" ca="1" si="120"/>
        <v>0</v>
      </c>
      <c r="AP173">
        <f t="shared" ca="1" si="121"/>
        <v>2.1728434738141553</v>
      </c>
      <c r="AR173">
        <v>163</v>
      </c>
      <c r="AS173">
        <v>0</v>
      </c>
      <c r="AT173">
        <v>38862563.143472157</v>
      </c>
      <c r="AU173">
        <v>65532.802272215442</v>
      </c>
      <c r="AV173">
        <v>118630.09893340331</v>
      </c>
      <c r="AW173">
        <v>491394.10245420819</v>
      </c>
      <c r="AX173">
        <v>7977.387790598068</v>
      </c>
      <c r="AY173">
        <v>0</v>
      </c>
      <c r="AZ173">
        <v>-683534.39145042305</v>
      </c>
      <c r="BA173">
        <v>2999.073496902568</v>
      </c>
      <c r="BC173">
        <f t="shared" si="105"/>
        <v>0</v>
      </c>
      <c r="BD173">
        <f t="shared" ca="1" si="106"/>
        <v>38870645.326295905</v>
      </c>
      <c r="BE173">
        <f t="shared" ca="1" si="107"/>
        <v>65604.153253380588</v>
      </c>
      <c r="BF173">
        <f t="shared" ca="1" si="108"/>
        <v>118665.07865252715</v>
      </c>
      <c r="BG173">
        <f t="shared" ca="1" si="109"/>
        <v>491416.41854673729</v>
      </c>
      <c r="BH173">
        <f t="shared" ca="1" si="110"/>
        <v>7979.0447772711786</v>
      </c>
      <c r="BI173">
        <f t="shared" ca="1" si="111"/>
        <v>0</v>
      </c>
      <c r="BJ173">
        <f t="shared" ca="1" si="112"/>
        <v>-683664.69522991427</v>
      </c>
      <c r="BK173">
        <f t="shared" ca="1" si="113"/>
        <v>3001.2463403763822</v>
      </c>
    </row>
    <row r="174" spans="2:63" x14ac:dyDescent="0.35">
      <c r="B174">
        <f t="shared" si="114"/>
        <v>164</v>
      </c>
      <c r="C174">
        <f t="shared" si="92"/>
        <v>14</v>
      </c>
      <c r="D174">
        <f t="shared" si="122"/>
        <v>8</v>
      </c>
      <c r="E174">
        <f t="shared" ca="1" si="82"/>
        <v>90</v>
      </c>
      <c r="F174" cm="1">
        <f t="array" aca="1" ref="F174" ca="1">_xlfn.XLOOKUP(E174,Mortality!$I$9:$I$130,IF($E$4="Female",Mortality!$J$9:$J$130,Mortality!$K$9:$K$130),,-1)</f>
        <v>0.12221399999999991</v>
      </c>
      <c r="G174" cm="1">
        <f t="array" aca="1" ref="G174" ca="1">_xlfn.XLOOKUP(E174,Mortality!$N$9:$N$130,IF($E$4="Female",Mortality!$O$9:$O$130,Mortality!$P$9:$P$130),,-1)</f>
        <v>7.0000000000000001E-3</v>
      </c>
      <c r="H174">
        <f t="shared" ca="1" si="93"/>
        <v>8.8643988805774399E-3</v>
      </c>
      <c r="I174" cm="1">
        <f t="array" ref="I174">INDEX('Product features '!$C$12:$C$22,MIN(11,C174))</f>
        <v>0</v>
      </c>
      <c r="J174" s="3">
        <f ca="1">IF(C174=1,0,IF($C$4="Q",MAX('Product features '!$C$8,_xlfn.XLOOKUP(E174,'Non-systematic PWDs'!$D$17:$D$64,'Non-systematic PWDs'!$F$17:$F$64,0,-1)),'Product features '!$C$8))</f>
        <v>8.1967213114754106E-2</v>
      </c>
      <c r="K174">
        <f t="shared" ca="1" si="83"/>
        <v>0</v>
      </c>
      <c r="L174">
        <f ca="1">(1-K174)*(1-(1-J174*_xlfn.XLOOKUP(C174,'Non-systematic PWDs'!$D$9:$D$12,'Non-systematic PWDs'!$E$9:$E$12,,-1))^(1/12))</f>
        <v>2.7741798537641582E-3</v>
      </c>
      <c r="M174" cm="1">
        <f t="array" ref="M174">IF(C174=11,_xlfn.SWITCH(D174,1,0.4,2,0.3,3,0.2,0.1/9),1/12)</f>
        <v>8.3333333333333329E-2</v>
      </c>
      <c r="O174">
        <f t="shared" ca="1" si="115"/>
        <v>7953.5360309320886</v>
      </c>
      <c r="P174">
        <f t="shared" ca="1" si="116"/>
        <v>13208.235302891635</v>
      </c>
      <c r="Q174">
        <f ca="1">_xlfn.XLOOKUP(C174,'Surrender predictive model'!$E$8:$E$29,'Surrender predictive model'!$P$8:$P$29,,-1)+'Surrender predictive model'!$B$15+'Surrender predictive model'!$B$14+'Surrender predictive model'!$B$38*K174</f>
        <v>-2.2123742498454617</v>
      </c>
      <c r="R174">
        <f ca="1">+'Surrender predictive model'!$B$15*(MAX(1,MIN(2,P173/O173))-1)+'Surrender predictive model'!$B$14*(MAX(0.5,MIN(1,P173/O173))-1)+'Surrender predictive model'!$B$38*K174*(MAX(0.5,MIN(1,P173/O173))-1)</f>
        <v>-0.76451421760606719</v>
      </c>
      <c r="S174" s="43">
        <f t="shared" ca="1" si="94"/>
        <v>4.3484329506651154E-3</v>
      </c>
      <c r="T174">
        <f t="shared" ca="1" si="84"/>
        <v>0</v>
      </c>
      <c r="U174">
        <f t="shared" ca="1" si="117"/>
        <v>0</v>
      </c>
      <c r="V174">
        <f t="shared" ca="1" si="85"/>
        <v>0</v>
      </c>
      <c r="W174" s="41">
        <f t="shared" ca="1" si="86"/>
        <v>0</v>
      </c>
      <c r="X174">
        <f t="shared" ca="1" si="95"/>
        <v>0.98408808239683676</v>
      </c>
      <c r="Y174">
        <f t="shared" ca="1" si="96"/>
        <v>0.98408808239683676</v>
      </c>
      <c r="Z174">
        <f t="shared" ca="1" si="87"/>
        <v>0.98682571441293754</v>
      </c>
      <c r="AA174">
        <f t="shared" ca="1" si="118"/>
        <v>1.4406509172287448E-2</v>
      </c>
      <c r="AB174">
        <f t="shared" ca="1" si="97"/>
        <v>7953.5360309320886</v>
      </c>
      <c r="AC174">
        <f t="shared" ca="1" si="98"/>
        <v>70.172148196481061</v>
      </c>
      <c r="AD174">
        <f t="shared" ca="1" si="99"/>
        <v>34.422963761831156</v>
      </c>
      <c r="AE174">
        <f t="shared" ca="1" si="100"/>
        <v>21.960898019669166</v>
      </c>
      <c r="AF174">
        <f t="shared" ca="1" si="101"/>
        <v>0</v>
      </c>
      <c r="AG174">
        <f t="shared" ca="1" si="102"/>
        <v>0</v>
      </c>
      <c r="AH174">
        <f t="shared" ca="1" si="88"/>
        <v>0</v>
      </c>
      <c r="AI174">
        <f t="shared" ca="1" si="119"/>
        <v>7826.9800209541454</v>
      </c>
      <c r="AJ174">
        <f t="shared" ca="1" si="103"/>
        <v>1.6306208376987803</v>
      </c>
      <c r="AK174">
        <f t="shared" ca="1" si="89"/>
        <v>0</v>
      </c>
      <c r="AL174">
        <f t="shared" ca="1" si="90"/>
        <v>0</v>
      </c>
      <c r="AM174">
        <f t="shared" si="91"/>
        <v>0</v>
      </c>
      <c r="AN174" s="45">
        <f t="shared" ca="1" si="104"/>
        <v>-128.18663081568016</v>
      </c>
      <c r="AO174">
        <f t="shared" ca="1" si="120"/>
        <v>0</v>
      </c>
      <c r="AP174">
        <f t="shared" ca="1" si="121"/>
        <v>2.1625711538738401</v>
      </c>
      <c r="AR174">
        <v>164</v>
      </c>
      <c r="AS174">
        <v>0</v>
      </c>
      <c r="AT174">
        <v>38291461.394870713</v>
      </c>
      <c r="AU174">
        <v>64353.378677284069</v>
      </c>
      <c r="AV174">
        <v>117455.27149349372</v>
      </c>
      <c r="AW174">
        <v>489759.16977689322</v>
      </c>
      <c r="AX174">
        <v>7859.3800094135831</v>
      </c>
      <c r="AY174">
        <v>0</v>
      </c>
      <c r="AZ174">
        <v>-679427.19995708356</v>
      </c>
      <c r="BA174">
        <v>2996.7174447571851</v>
      </c>
      <c r="BC174">
        <f t="shared" si="105"/>
        <v>0</v>
      </c>
      <c r="BD174">
        <f t="shared" ca="1" si="106"/>
        <v>38299414.930901647</v>
      </c>
      <c r="BE174">
        <f t="shared" ca="1" si="107"/>
        <v>64423.550825480546</v>
      </c>
      <c r="BF174">
        <f t="shared" ca="1" si="108"/>
        <v>117489.69445725555</v>
      </c>
      <c r="BG174">
        <f t="shared" ca="1" si="109"/>
        <v>489781.13067491289</v>
      </c>
      <c r="BH174">
        <f t="shared" ca="1" si="110"/>
        <v>7861.0106302512822</v>
      </c>
      <c r="BI174">
        <f t="shared" ca="1" si="111"/>
        <v>0</v>
      </c>
      <c r="BJ174">
        <f t="shared" ca="1" si="112"/>
        <v>-679555.38658789929</v>
      </c>
      <c r="BK174">
        <f t="shared" ca="1" si="113"/>
        <v>2998.8800159110588</v>
      </c>
    </row>
    <row r="175" spans="2:63" x14ac:dyDescent="0.35">
      <c r="B175">
        <f t="shared" si="114"/>
        <v>165</v>
      </c>
      <c r="C175">
        <f t="shared" si="92"/>
        <v>14</v>
      </c>
      <c r="D175">
        <f t="shared" si="122"/>
        <v>9</v>
      </c>
      <c r="E175">
        <f t="shared" ca="1" si="82"/>
        <v>90</v>
      </c>
      <c r="F175" cm="1">
        <f t="array" aca="1" ref="F175" ca="1">_xlfn.XLOOKUP(E175,Mortality!$I$9:$I$130,IF($E$4="Female",Mortality!$J$9:$J$130,Mortality!$K$9:$K$130),,-1)</f>
        <v>0.12221399999999991</v>
      </c>
      <c r="G175" cm="1">
        <f t="array" aca="1" ref="G175" ca="1">_xlfn.XLOOKUP(E175,Mortality!$N$9:$N$130,IF($E$4="Female",Mortality!$O$9:$O$130,Mortality!$P$9:$P$130),,-1)</f>
        <v>7.0000000000000001E-3</v>
      </c>
      <c r="H175">
        <f t="shared" ca="1" si="93"/>
        <v>8.8589485413260727E-3</v>
      </c>
      <c r="I175" cm="1">
        <f t="array" ref="I175">INDEX('Product features '!$C$12:$C$22,MIN(11,C175))</f>
        <v>0</v>
      </c>
      <c r="J175" s="3">
        <f ca="1">IF(C175=1,0,IF($C$4="Q",MAX('Product features '!$C$8,_xlfn.XLOOKUP(E175,'Non-systematic PWDs'!$D$17:$D$64,'Non-systematic PWDs'!$F$17:$F$64,0,-1)),'Product features '!$C$8))</f>
        <v>8.1967213114754106E-2</v>
      </c>
      <c r="K175">
        <f t="shared" ca="1" si="83"/>
        <v>0</v>
      </c>
      <c r="L175">
        <f ca="1">(1-K175)*(1-(1-J175*_xlfn.XLOOKUP(C175,'Non-systematic PWDs'!$D$9:$D$12,'Non-systematic PWDs'!$E$9:$E$12,,-1))^(1/12))</f>
        <v>2.7741798537641582E-3</v>
      </c>
      <c r="M175" cm="1">
        <f t="array" ref="M175">IF(C175=11,_xlfn.SWITCH(D175,1,0.4,2,0.3,3,0.2,0.1/9),1/12)</f>
        <v>8.3333333333333329E-2</v>
      </c>
      <c r="O175">
        <f t="shared" ca="1" si="115"/>
        <v>7826.9800209541081</v>
      </c>
      <c r="P175">
        <f t="shared" ca="1" si="116"/>
        <v>12998.066951068831</v>
      </c>
      <c r="Q175">
        <f ca="1">_xlfn.XLOOKUP(C175,'Surrender predictive model'!$E$8:$E$29,'Surrender predictive model'!$P$8:$P$29,,-1)+'Surrender predictive model'!$B$15+'Surrender predictive model'!$B$14+'Surrender predictive model'!$B$38*K175</f>
        <v>-2.2123742498454617</v>
      </c>
      <c r="R175">
        <f ca="1">+'Surrender predictive model'!$B$15*(MAX(1,MIN(2,P174/O174))-1)+'Surrender predictive model'!$B$14*(MAX(0.5,MIN(1,P174/O174))-1)+'Surrender predictive model'!$B$38*K175*(MAX(0.5,MIN(1,P174/O174))-1)</f>
        <v>-0.76451421760606719</v>
      </c>
      <c r="S175" s="43">
        <f t="shared" ca="1" si="94"/>
        <v>4.3484329506651154E-3</v>
      </c>
      <c r="T175">
        <f t="shared" ca="1" si="84"/>
        <v>0</v>
      </c>
      <c r="U175">
        <f t="shared" ca="1" si="117"/>
        <v>0</v>
      </c>
      <c r="V175">
        <f t="shared" ca="1" si="85"/>
        <v>0</v>
      </c>
      <c r="W175" s="41">
        <f t="shared" ca="1" si="86"/>
        <v>0</v>
      </c>
      <c r="X175">
        <f t="shared" ca="1" si="95"/>
        <v>0.98409349398118129</v>
      </c>
      <c r="Y175">
        <f t="shared" ca="1" si="96"/>
        <v>0.98409349398118129</v>
      </c>
      <c r="Z175">
        <f t="shared" ca="1" si="87"/>
        <v>0.98683114105175418</v>
      </c>
      <c r="AA175">
        <f t="shared" ca="1" si="118"/>
        <v>1.4216713706139097E-2</v>
      </c>
      <c r="AB175">
        <f t="shared" ca="1" si="97"/>
        <v>7826.9800209541081</v>
      </c>
      <c r="AC175">
        <f t="shared" ca="1" si="98"/>
        <v>69.013172509999748</v>
      </c>
      <c r="AD175">
        <f t="shared" ca="1" si="99"/>
        <v>33.875256411354862</v>
      </c>
      <c r="AE175">
        <f t="shared" ca="1" si="100"/>
        <v>21.611475891125714</v>
      </c>
      <c r="AF175">
        <f t="shared" ca="1" si="101"/>
        <v>0</v>
      </c>
      <c r="AG175">
        <f t="shared" ca="1" si="102"/>
        <v>0</v>
      </c>
      <c r="AH175">
        <f t="shared" ca="1" si="88"/>
        <v>0</v>
      </c>
      <c r="AI175">
        <f t="shared" ca="1" si="119"/>
        <v>7702.4801161416653</v>
      </c>
      <c r="AJ175">
        <f t="shared" ca="1" si="103"/>
        <v>1.6046833575295136</v>
      </c>
      <c r="AK175">
        <f t="shared" ca="1" si="89"/>
        <v>0</v>
      </c>
      <c r="AL175">
        <f t="shared" ca="1" si="90"/>
        <v>0</v>
      </c>
      <c r="AM175">
        <f t="shared" si="91"/>
        <v>0</v>
      </c>
      <c r="AN175" s="45">
        <f t="shared" ca="1" si="104"/>
        <v>-126.10458817000982</v>
      </c>
      <c r="AO175">
        <f t="shared" ca="1" si="120"/>
        <v>0</v>
      </c>
      <c r="AP175">
        <f t="shared" ca="1" si="121"/>
        <v>2.1523594647761115</v>
      </c>
      <c r="AR175">
        <v>165</v>
      </c>
      <c r="AS175">
        <v>0</v>
      </c>
      <c r="AT175">
        <v>37725024.045185156</v>
      </c>
      <c r="AU175">
        <v>63194.972288512603</v>
      </c>
      <c r="AV175">
        <v>116295.10822472459</v>
      </c>
      <c r="AW175">
        <v>488134.79142126901</v>
      </c>
      <c r="AX175">
        <v>7743.2676449541668</v>
      </c>
      <c r="AY175">
        <v>0</v>
      </c>
      <c r="AZ175">
        <v>-675368.13957946165</v>
      </c>
      <c r="BA175">
        <v>2994.2541457834654</v>
      </c>
      <c r="BC175">
        <f t="shared" si="105"/>
        <v>0</v>
      </c>
      <c r="BD175">
        <f t="shared" ca="1" si="106"/>
        <v>37732851.025206111</v>
      </c>
      <c r="BE175">
        <f t="shared" ca="1" si="107"/>
        <v>63263.985461022603</v>
      </c>
      <c r="BF175">
        <f t="shared" ca="1" si="108"/>
        <v>116328.98348113595</v>
      </c>
      <c r="BG175">
        <f t="shared" ca="1" si="109"/>
        <v>488156.40289716015</v>
      </c>
      <c r="BH175">
        <f t="shared" ca="1" si="110"/>
        <v>7744.872328311696</v>
      </c>
      <c r="BI175">
        <f t="shared" ca="1" si="111"/>
        <v>0</v>
      </c>
      <c r="BJ175">
        <f t="shared" ca="1" si="112"/>
        <v>-675494.24416763161</v>
      </c>
      <c r="BK175">
        <f t="shared" ca="1" si="113"/>
        <v>2996.4065052482415</v>
      </c>
    </row>
    <row r="176" spans="2:63" x14ac:dyDescent="0.35">
      <c r="B176">
        <f t="shared" si="114"/>
        <v>166</v>
      </c>
      <c r="C176">
        <f t="shared" si="92"/>
        <v>14</v>
      </c>
      <c r="D176">
        <f t="shared" si="122"/>
        <v>10</v>
      </c>
      <c r="E176">
        <f t="shared" ca="1" si="82"/>
        <v>90</v>
      </c>
      <c r="F176" cm="1">
        <f t="array" aca="1" ref="F176" ca="1">_xlfn.XLOOKUP(E176,Mortality!$I$9:$I$130,IF($E$4="Female",Mortality!$J$9:$J$130,Mortality!$K$9:$K$130),,-1)</f>
        <v>0.12221399999999991</v>
      </c>
      <c r="G176" cm="1">
        <f t="array" aca="1" ref="G176" ca="1">_xlfn.XLOOKUP(E176,Mortality!$N$9:$N$130,IF($E$4="Female",Mortality!$O$9:$O$130,Mortality!$P$9:$P$130),,-1)</f>
        <v>7.0000000000000001E-3</v>
      </c>
      <c r="H176">
        <f t="shared" ca="1" si="93"/>
        <v>8.8535017210652489E-3</v>
      </c>
      <c r="I176" cm="1">
        <f t="array" ref="I176">INDEX('Product features '!$C$12:$C$22,MIN(11,C176))</f>
        <v>0</v>
      </c>
      <c r="J176" s="3">
        <f ca="1">IF(C176=1,0,IF($C$4="Q",MAX('Product features '!$C$8,_xlfn.XLOOKUP(E176,'Non-systematic PWDs'!$D$17:$D$64,'Non-systematic PWDs'!$F$17:$F$64,0,-1)),'Product features '!$C$8))</f>
        <v>8.1967213114754106E-2</v>
      </c>
      <c r="K176">
        <f t="shared" ca="1" si="83"/>
        <v>0</v>
      </c>
      <c r="L176">
        <f ca="1">(1-K176)*(1-(1-J176*_xlfn.XLOOKUP(C176,'Non-systematic PWDs'!$D$9:$D$12,'Non-systematic PWDs'!$E$9:$E$12,,-1))^(1/12))</f>
        <v>2.7741798537641582E-3</v>
      </c>
      <c r="M176" cm="1">
        <f t="array" ref="M176">IF(C176=11,_xlfn.SWITCH(D176,1,0.4,2,0.3,3,0.2,0.1/9),1/12)</f>
        <v>8.3333333333333329E-2</v>
      </c>
      <c r="O176">
        <f t="shared" ca="1" si="115"/>
        <v>7702.4801161416281</v>
      </c>
      <c r="P176">
        <f t="shared" ca="1" si="116"/>
        <v>12791.313120878647</v>
      </c>
      <c r="Q176">
        <f ca="1">_xlfn.XLOOKUP(C176,'Surrender predictive model'!$E$8:$E$29,'Surrender predictive model'!$P$8:$P$29,,-1)+'Surrender predictive model'!$B$15+'Surrender predictive model'!$B$14+'Surrender predictive model'!$B$38*K176</f>
        <v>-2.2123742498454617</v>
      </c>
      <c r="R176">
        <f ca="1">+'Surrender predictive model'!$B$15*(MAX(1,MIN(2,P175/O175))-1)+'Surrender predictive model'!$B$14*(MAX(0.5,MIN(1,P175/O175))-1)+'Surrender predictive model'!$B$38*K176*(MAX(0.5,MIN(1,P175/O175))-1)</f>
        <v>-0.76451421760606697</v>
      </c>
      <c r="S176" s="43">
        <f t="shared" ca="1" si="94"/>
        <v>4.3484329506651154E-3</v>
      </c>
      <c r="T176">
        <f t="shared" ca="1" si="84"/>
        <v>0</v>
      </c>
      <c r="U176">
        <f t="shared" ca="1" si="117"/>
        <v>0</v>
      </c>
      <c r="V176">
        <f t="shared" ca="1" si="85"/>
        <v>0</v>
      </c>
      <c r="W176" s="41">
        <f t="shared" ca="1" si="86"/>
        <v>0</v>
      </c>
      <c r="X176">
        <f t="shared" ca="1" si="95"/>
        <v>0.98409890207155715</v>
      </c>
      <c r="Y176">
        <f t="shared" ca="1" si="96"/>
        <v>0.98409890207155715</v>
      </c>
      <c r="Z176">
        <f t="shared" ca="1" si="87"/>
        <v>0.98683656418688226</v>
      </c>
      <c r="AA176">
        <f t="shared" ca="1" si="118"/>
        <v>1.4029495808635358E-2</v>
      </c>
      <c r="AB176">
        <f t="shared" ca="1" si="97"/>
        <v>7702.4801161416281</v>
      </c>
      <c r="AC176">
        <f t="shared" ca="1" si="98"/>
        <v>67.873713201934564</v>
      </c>
      <c r="AD176">
        <f t="shared" ca="1" si="99"/>
        <v>33.336447009328019</v>
      </c>
      <c r="AE176">
        <f t="shared" ca="1" si="100"/>
        <v>21.267730407389337</v>
      </c>
      <c r="AF176">
        <f t="shared" ca="1" si="101"/>
        <v>0</v>
      </c>
      <c r="AG176">
        <f t="shared" ca="1" si="102"/>
        <v>0</v>
      </c>
      <c r="AH176">
        <f t="shared" ca="1" si="88"/>
        <v>0</v>
      </c>
      <c r="AI176">
        <f t="shared" ca="1" si="119"/>
        <v>7580.0022255230133</v>
      </c>
      <c r="AJ176">
        <f t="shared" ca="1" si="103"/>
        <v>1.5791671303172945</v>
      </c>
      <c r="AK176">
        <f t="shared" ca="1" si="89"/>
        <v>0</v>
      </c>
      <c r="AL176">
        <f t="shared" ca="1" si="90"/>
        <v>0</v>
      </c>
      <c r="AM176">
        <f t="shared" si="91"/>
        <v>0</v>
      </c>
      <c r="AN176" s="45">
        <f t="shared" ca="1" si="104"/>
        <v>-124.0570577489692</v>
      </c>
      <c r="AO176">
        <f t="shared" ca="1" si="120"/>
        <v>0</v>
      </c>
      <c r="AP176">
        <f t="shared" ca="1" si="121"/>
        <v>2.142207998287589</v>
      </c>
      <c r="AR176">
        <v>166</v>
      </c>
      <c r="AS176">
        <v>0</v>
      </c>
      <c r="AT176">
        <v>37167684.695780002</v>
      </c>
      <c r="AU176">
        <v>62055.020577503434</v>
      </c>
      <c r="AV176">
        <v>115146.18218796951</v>
      </c>
      <c r="AW176">
        <v>486520.90483310277</v>
      </c>
      <c r="AX176">
        <v>7628.4265629111414</v>
      </c>
      <c r="AY176">
        <v>0</v>
      </c>
      <c r="AZ176">
        <v>-671350.53416148666</v>
      </c>
      <c r="BA176">
        <v>2991.9080172197523</v>
      </c>
      <c r="BC176">
        <f t="shared" si="105"/>
        <v>0</v>
      </c>
      <c r="BD176">
        <f t="shared" ca="1" si="106"/>
        <v>37175387.175896145</v>
      </c>
      <c r="BE176">
        <f t="shared" ca="1" si="107"/>
        <v>62122.894290705372</v>
      </c>
      <c r="BF176">
        <f t="shared" ca="1" si="108"/>
        <v>115179.51863497883</v>
      </c>
      <c r="BG176">
        <f t="shared" ca="1" si="109"/>
        <v>486542.17256351019</v>
      </c>
      <c r="BH176">
        <f t="shared" ca="1" si="110"/>
        <v>7630.0057300414592</v>
      </c>
      <c r="BI176">
        <f t="shared" ca="1" si="111"/>
        <v>0</v>
      </c>
      <c r="BJ176">
        <f t="shared" ca="1" si="112"/>
        <v>-671474.59121923568</v>
      </c>
      <c r="BK176">
        <f t="shared" ca="1" si="113"/>
        <v>2994.0502252180399</v>
      </c>
    </row>
    <row r="177" spans="2:63" x14ac:dyDescent="0.35">
      <c r="B177">
        <f t="shared" si="114"/>
        <v>167</v>
      </c>
      <c r="C177">
        <f t="shared" si="92"/>
        <v>14</v>
      </c>
      <c r="D177">
        <f t="shared" si="122"/>
        <v>11</v>
      </c>
      <c r="E177">
        <f t="shared" ca="1" si="82"/>
        <v>90</v>
      </c>
      <c r="F177" cm="1">
        <f t="array" aca="1" ref="F177" ca="1">_xlfn.XLOOKUP(E177,Mortality!$I$9:$I$130,IF($E$4="Female",Mortality!$J$9:$J$130,Mortality!$K$9:$K$130),,-1)</f>
        <v>0.12221399999999991</v>
      </c>
      <c r="G177" cm="1">
        <f t="array" aca="1" ref="G177" ca="1">_xlfn.XLOOKUP(E177,Mortality!$N$9:$N$130,IF($E$4="Female",Mortality!$O$9:$O$130,Mortality!$P$9:$P$130),,-1)</f>
        <v>7.0000000000000001E-3</v>
      </c>
      <c r="H177">
        <f t="shared" ca="1" si="93"/>
        <v>8.8480584173085131E-3</v>
      </c>
      <c r="I177" cm="1">
        <f t="array" ref="I177">INDEX('Product features '!$C$12:$C$22,MIN(11,C177))</f>
        <v>0</v>
      </c>
      <c r="J177" s="3">
        <f ca="1">IF(C177=1,0,IF($C$4="Q",MAX('Product features '!$C$8,_xlfn.XLOOKUP(E177,'Non-systematic PWDs'!$D$17:$D$64,'Non-systematic PWDs'!$F$17:$F$64,0,-1)),'Product features '!$C$8))</f>
        <v>8.1967213114754106E-2</v>
      </c>
      <c r="K177">
        <f t="shared" ca="1" si="83"/>
        <v>0</v>
      </c>
      <c r="L177">
        <f ca="1">(1-K177)*(1-(1-J177*_xlfn.XLOOKUP(C177,'Non-systematic PWDs'!$D$9:$D$12,'Non-systematic PWDs'!$E$9:$E$12,,-1))^(1/12))</f>
        <v>2.7741798537641582E-3</v>
      </c>
      <c r="M177" cm="1">
        <f t="array" ref="M177">IF(C177=11,_xlfn.SWITCH(D177,1,0.4,2,0.3,3,0.2,0.1/9),1/12)</f>
        <v>8.3333333333333329E-2</v>
      </c>
      <c r="O177">
        <f t="shared" ca="1" si="115"/>
        <v>7580.002225522976</v>
      </c>
      <c r="P177">
        <f t="shared" ca="1" si="116"/>
        <v>12587.917198310181</v>
      </c>
      <c r="Q177">
        <f ca="1">_xlfn.XLOOKUP(C177,'Surrender predictive model'!$E$8:$E$29,'Surrender predictive model'!$P$8:$P$29,,-1)+'Surrender predictive model'!$B$15+'Surrender predictive model'!$B$14+'Surrender predictive model'!$B$38*K177</f>
        <v>-2.2123742498454617</v>
      </c>
      <c r="R177">
        <f ca="1">+'Surrender predictive model'!$B$15*(MAX(1,MIN(2,P176/O176))-1)+'Surrender predictive model'!$B$14*(MAX(0.5,MIN(1,P176/O176))-1)+'Surrender predictive model'!$B$38*K177*(MAX(0.5,MIN(1,P176/O176))-1)</f>
        <v>-0.76451421760606719</v>
      </c>
      <c r="S177" s="43">
        <f t="shared" ca="1" si="94"/>
        <v>4.3484329506651154E-3</v>
      </c>
      <c r="T177">
        <f t="shared" ca="1" si="84"/>
        <v>0</v>
      </c>
      <c r="U177">
        <f t="shared" ca="1" si="117"/>
        <v>0</v>
      </c>
      <c r="V177">
        <f t="shared" ca="1" si="85"/>
        <v>0</v>
      </c>
      <c r="W177" s="41">
        <f t="shared" ca="1" si="86"/>
        <v>0</v>
      </c>
      <c r="X177">
        <f t="shared" ca="1" si="95"/>
        <v>0.98410430667043325</v>
      </c>
      <c r="Y177">
        <f t="shared" ca="1" si="96"/>
        <v>0.98410430667043325</v>
      </c>
      <c r="Z177">
        <f t="shared" ca="1" si="87"/>
        <v>0.98684198382079757</v>
      </c>
      <c r="AA177">
        <f t="shared" ca="1" si="118"/>
        <v>1.3844819441067982E-2</v>
      </c>
      <c r="AB177">
        <f t="shared" ca="1" si="97"/>
        <v>7580.002225522976</v>
      </c>
      <c r="AC177">
        <f t="shared" ca="1" si="98"/>
        <v>66.753435330894774</v>
      </c>
      <c r="AD177">
        <f t="shared" ca="1" si="99"/>
        <v>32.806388031426863</v>
      </c>
      <c r="AE177">
        <f t="shared" ca="1" si="100"/>
        <v>20.929567452025083</v>
      </c>
      <c r="AF177">
        <f t="shared" ca="1" si="101"/>
        <v>0</v>
      </c>
      <c r="AG177">
        <f t="shared" ca="1" si="102"/>
        <v>0</v>
      </c>
      <c r="AH177">
        <f t="shared" ca="1" si="88"/>
        <v>0</v>
      </c>
      <c r="AI177">
        <f t="shared" ca="1" si="119"/>
        <v>7459.5128347086666</v>
      </c>
      <c r="AJ177">
        <f t="shared" ca="1" si="103"/>
        <v>1.554065173897639</v>
      </c>
      <c r="AK177">
        <f t="shared" ca="1" si="89"/>
        <v>0</v>
      </c>
      <c r="AL177">
        <f t="shared" ca="1" si="90"/>
        <v>0</v>
      </c>
      <c r="AM177">
        <f t="shared" si="91"/>
        <v>0</v>
      </c>
      <c r="AN177" s="45">
        <f t="shared" ca="1" si="104"/>
        <v>-122.04345598824436</v>
      </c>
      <c r="AO177">
        <f t="shared" ca="1" si="120"/>
        <v>0</v>
      </c>
      <c r="AP177">
        <f t="shared" ca="1" si="121"/>
        <v>2.132116349226246</v>
      </c>
      <c r="AR177">
        <v>167</v>
      </c>
      <c r="AS177">
        <v>0</v>
      </c>
      <c r="AT177">
        <v>36616447.501973413</v>
      </c>
      <c r="AU177">
        <v>60945.440463417515</v>
      </c>
      <c r="AV177">
        <v>114011.62758613424</v>
      </c>
      <c r="AW177">
        <v>484923.10021188098</v>
      </c>
      <c r="AX177">
        <v>7515.4386413105731</v>
      </c>
      <c r="AY177">
        <v>0</v>
      </c>
      <c r="AZ177">
        <v>-667395.60690274357</v>
      </c>
      <c r="BA177">
        <v>2989.5270480897661</v>
      </c>
      <c r="BC177">
        <f t="shared" si="105"/>
        <v>0</v>
      </c>
      <c r="BD177">
        <f t="shared" ca="1" si="106"/>
        <v>36624027.504198939</v>
      </c>
      <c r="BE177">
        <f t="shared" ca="1" si="107"/>
        <v>61012.19389874841</v>
      </c>
      <c r="BF177">
        <f t="shared" ca="1" si="108"/>
        <v>114044.43397416567</v>
      </c>
      <c r="BG177">
        <f t="shared" ca="1" si="109"/>
        <v>484944.02977933298</v>
      </c>
      <c r="BH177">
        <f t="shared" ca="1" si="110"/>
        <v>7516.9927064844705</v>
      </c>
      <c r="BI177">
        <f t="shared" ca="1" si="111"/>
        <v>0</v>
      </c>
      <c r="BJ177">
        <f t="shared" ca="1" si="112"/>
        <v>-667517.65035873186</v>
      </c>
      <c r="BK177">
        <f t="shared" ca="1" si="113"/>
        <v>2991.6591644389923</v>
      </c>
    </row>
    <row r="178" spans="2:63" x14ac:dyDescent="0.35">
      <c r="B178">
        <f t="shared" si="114"/>
        <v>168</v>
      </c>
      <c r="C178">
        <f t="shared" si="92"/>
        <v>14</v>
      </c>
      <c r="D178">
        <f t="shared" si="122"/>
        <v>12</v>
      </c>
      <c r="E178">
        <f t="shared" ca="1" si="82"/>
        <v>90</v>
      </c>
      <c r="F178" cm="1">
        <f t="array" aca="1" ref="F178" ca="1">_xlfn.XLOOKUP(E178,Mortality!$I$9:$I$130,IF($E$4="Female",Mortality!$J$9:$J$130,Mortality!$K$9:$K$130),,-1)</f>
        <v>0.12221399999999991</v>
      </c>
      <c r="G178" cm="1">
        <f t="array" aca="1" ref="G178" ca="1">_xlfn.XLOOKUP(E178,Mortality!$N$9:$N$130,IF($E$4="Female",Mortality!$O$9:$O$130,Mortality!$P$9:$P$130),,-1)</f>
        <v>7.0000000000000001E-3</v>
      </c>
      <c r="H178">
        <f t="shared" ca="1" si="93"/>
        <v>8.8426186275715191E-3</v>
      </c>
      <c r="I178" cm="1">
        <f t="array" ref="I178">INDEX('Product features '!$C$12:$C$22,MIN(11,C178))</f>
        <v>0</v>
      </c>
      <c r="J178" s="3">
        <f ca="1">IF(C178=1,0,IF($C$4="Q",MAX('Product features '!$C$8,_xlfn.XLOOKUP(E178,'Non-systematic PWDs'!$D$17:$D$64,'Non-systematic PWDs'!$F$17:$F$64,0,-1)),'Product features '!$C$8))</f>
        <v>8.1967213114754106E-2</v>
      </c>
      <c r="K178">
        <f t="shared" ca="1" si="83"/>
        <v>0</v>
      </c>
      <c r="L178">
        <f ca="1">(1-K178)*(1-(1-J178*_xlfn.XLOOKUP(C178,'Non-systematic PWDs'!$D$9:$D$12,'Non-systematic PWDs'!$E$9:$E$12,,-1))^(1/12))</f>
        <v>2.7741798537641582E-3</v>
      </c>
      <c r="M178" cm="1">
        <f t="array" ref="M178">IF(C178=11,_xlfn.SWITCH(D178,1,0.4,2,0.3,3,0.2,0.1/9),1/12)</f>
        <v>8.3333333333333329E-2</v>
      </c>
      <c r="O178">
        <f t="shared" ca="1" si="115"/>
        <v>7459.5128347086293</v>
      </c>
      <c r="P178">
        <f t="shared" ca="1" si="116"/>
        <v>12387.823526867864</v>
      </c>
      <c r="Q178">
        <f ca="1">_xlfn.XLOOKUP(C178,'Surrender predictive model'!$E$8:$E$29,'Surrender predictive model'!$P$8:$P$29,,-1)+'Surrender predictive model'!$B$15+'Surrender predictive model'!$B$14+'Surrender predictive model'!$B$38*K178</f>
        <v>-2.2123742498454617</v>
      </c>
      <c r="R178">
        <f ca="1">+'Surrender predictive model'!$B$15*(MAX(1,MIN(2,P177/O177))-1)+'Surrender predictive model'!$B$14*(MAX(0.5,MIN(1,P177/O177))-1)+'Surrender predictive model'!$B$38*K178*(MAX(0.5,MIN(1,P177/O177))-1)</f>
        <v>-0.76451421760606719</v>
      </c>
      <c r="S178" s="43">
        <f t="shared" ca="1" si="94"/>
        <v>4.3484329506651154E-3</v>
      </c>
      <c r="T178">
        <f t="shared" ca="1" si="84"/>
        <v>5.0000000000000001E-3</v>
      </c>
      <c r="U178">
        <f t="shared" ca="1" si="117"/>
        <v>0</v>
      </c>
      <c r="V178">
        <f t="shared" ca="1" si="85"/>
        <v>0</v>
      </c>
      <c r="W178" s="41">
        <f t="shared" ca="1" si="86"/>
        <v>0</v>
      </c>
      <c r="X178">
        <f t="shared" ca="1" si="95"/>
        <v>0.97593827778129849</v>
      </c>
      <c r="Y178">
        <f t="shared" ca="1" si="96"/>
        <v>0.98410970778027629</v>
      </c>
      <c r="Z178">
        <f t="shared" ca="1" si="87"/>
        <v>0.9868473999559737</v>
      </c>
      <c r="AA178">
        <f t="shared" ca="1" si="118"/>
        <v>1.3662649082864273E-2</v>
      </c>
      <c r="AB178">
        <f t="shared" ca="1" si="97"/>
        <v>7459.5128347086293</v>
      </c>
      <c r="AC178">
        <f t="shared" ca="1" si="98"/>
        <v>65.399324976150595</v>
      </c>
      <c r="AD178">
        <f t="shared" ca="1" si="99"/>
        <v>32.160674530373917</v>
      </c>
      <c r="AE178">
        <f t="shared" ca="1" si="100"/>
        <v>20.517620112317204</v>
      </c>
      <c r="AF178">
        <f t="shared" ca="1" si="101"/>
        <v>61.411106096755979</v>
      </c>
      <c r="AG178">
        <f t="shared" ca="1" si="102"/>
        <v>0</v>
      </c>
      <c r="AH178">
        <f t="shared" ca="1" si="88"/>
        <v>0</v>
      </c>
      <c r="AI178">
        <f t="shared" ca="1" si="119"/>
        <v>7280.0241089930687</v>
      </c>
      <c r="AJ178">
        <f t="shared" ca="1" si="103"/>
        <v>1.5166716893735561</v>
      </c>
      <c r="AK178">
        <f t="shared" ca="1" si="89"/>
        <v>0</v>
      </c>
      <c r="AL178">
        <f t="shared" ca="1" si="90"/>
        <v>0</v>
      </c>
      <c r="AM178">
        <f t="shared" si="91"/>
        <v>0</v>
      </c>
      <c r="AN178" s="45">
        <f t="shared" ca="1" si="104"/>
        <v>-119.59429130821528</v>
      </c>
      <c r="AO178">
        <f t="shared" ca="1" si="120"/>
        <v>0</v>
      </c>
      <c r="AP178">
        <f t="shared" ca="1" si="121"/>
        <v>3.2133454693159398</v>
      </c>
      <c r="AR178">
        <v>168</v>
      </c>
      <c r="AS178">
        <v>0</v>
      </c>
      <c r="AT178">
        <v>36074105.478290714</v>
      </c>
      <c r="AU178">
        <v>59665.405125451012</v>
      </c>
      <c r="AV178">
        <v>112573.93444326408</v>
      </c>
      <c r="AW178">
        <v>483219.85913600546</v>
      </c>
      <c r="AX178">
        <v>7191.8593813113612</v>
      </c>
      <c r="AY178">
        <v>0</v>
      </c>
      <c r="AZ178">
        <v>-662651.05808603088</v>
      </c>
      <c r="BA178">
        <v>17321.056558960103</v>
      </c>
      <c r="BC178">
        <f t="shared" si="105"/>
        <v>0</v>
      </c>
      <c r="BD178">
        <f t="shared" ca="1" si="106"/>
        <v>36081564.99112542</v>
      </c>
      <c r="BE178">
        <f t="shared" ca="1" si="107"/>
        <v>59730.80445042716</v>
      </c>
      <c r="BF178">
        <f t="shared" ca="1" si="108"/>
        <v>112606.09511779445</v>
      </c>
      <c r="BG178">
        <f t="shared" ca="1" si="109"/>
        <v>483240.3767561178</v>
      </c>
      <c r="BH178">
        <f t="shared" ca="1" si="110"/>
        <v>7193.3760530007348</v>
      </c>
      <c r="BI178">
        <f t="shared" ca="1" si="111"/>
        <v>0</v>
      </c>
      <c r="BJ178">
        <f t="shared" ca="1" si="112"/>
        <v>-662770.65237733908</v>
      </c>
      <c r="BK178">
        <f t="shared" ca="1" si="113"/>
        <v>17324.26990442942</v>
      </c>
    </row>
    <row r="179" spans="2:63" x14ac:dyDescent="0.35">
      <c r="B179">
        <f t="shared" si="114"/>
        <v>169</v>
      </c>
      <c r="C179">
        <f t="shared" si="92"/>
        <v>15</v>
      </c>
      <c r="D179">
        <f t="shared" si="122"/>
        <v>1</v>
      </c>
      <c r="E179">
        <f t="shared" ca="1" si="82"/>
        <v>91</v>
      </c>
      <c r="F179" cm="1">
        <f t="array" aca="1" ref="F179" ca="1">_xlfn.XLOOKUP(E179,Mortality!$I$9:$I$130,IF($E$4="Female",Mortality!$J$9:$J$130,Mortality!$K$9:$K$130),,-1)</f>
        <v>0.13679899999999989</v>
      </c>
      <c r="G179" cm="1">
        <f t="array" aca="1" ref="G179" ca="1">_xlfn.XLOOKUP(E179,Mortality!$N$9:$N$130,IF($E$4="Female",Mortality!$O$9:$O$130,Mortality!$P$9:$P$130),,-1)</f>
        <v>7.0000000000000001E-3</v>
      </c>
      <c r="H179">
        <f t="shared" ca="1" si="93"/>
        <v>9.9519655594818568E-3</v>
      </c>
      <c r="I179" cm="1">
        <f t="array" ref="I179">INDEX('Product features '!$C$12:$C$22,MIN(11,C179))</f>
        <v>0</v>
      </c>
      <c r="J179" s="3">
        <f ca="1">IF(C179=1,0,IF($C$4="Q",MAX('Product features '!$C$8,_xlfn.XLOOKUP(E179,'Non-systematic PWDs'!$D$17:$D$64,'Non-systematic PWDs'!$F$17:$F$64,0,-1)),'Product features '!$C$8))</f>
        <v>8.6956521739130432E-2</v>
      </c>
      <c r="K179">
        <f t="shared" ca="1" si="83"/>
        <v>0</v>
      </c>
      <c r="L179">
        <f ca="1">(1-K179)*(1-(1-J179*_xlfn.XLOOKUP(C179,'Non-systematic PWDs'!$D$9:$D$12,'Non-systematic PWDs'!$E$9:$E$12,,-1))^(1/12))</f>
        <v>2.9458131401036702E-3</v>
      </c>
      <c r="M179" cm="1">
        <f t="array" ref="M179">IF(C179=11,_xlfn.SWITCH(D179,1,0.4,2,0.3,3,0.2,0.1/9),1/12)</f>
        <v>8.3333333333333329E-2</v>
      </c>
      <c r="O179">
        <f t="shared" ca="1" si="115"/>
        <v>7280.0241089930323</v>
      </c>
      <c r="P179">
        <f t="shared" ca="1" si="116"/>
        <v>12190.977391059565</v>
      </c>
      <c r="Q179">
        <f ca="1">_xlfn.XLOOKUP(C179,'Surrender predictive model'!$E$8:$E$29,'Surrender predictive model'!$P$8:$P$29,,-1)+'Surrender predictive model'!$B$15+'Surrender predictive model'!$B$14+'Surrender predictive model'!$B$38*K179</f>
        <v>-2.2123742498454617</v>
      </c>
      <c r="R179">
        <f ca="1">+'Surrender predictive model'!$B$15*(MAX(1,MIN(2,P178/O178))-1)+'Surrender predictive model'!$B$14*(MAX(0.5,MIN(1,P178/O178))-1)+'Surrender predictive model'!$B$38*K179*(MAX(0.5,MIN(1,P178/O178))-1)</f>
        <v>-0.76451421760606753</v>
      </c>
      <c r="S179" s="43">
        <f t="shared" ca="1" si="94"/>
        <v>4.3484329506651154E-3</v>
      </c>
      <c r="T179">
        <f t="shared" ca="1" si="84"/>
        <v>0</v>
      </c>
      <c r="U179">
        <f t="shared" ca="1" si="117"/>
        <v>1.89E-2</v>
      </c>
      <c r="V179">
        <f t="shared" ca="1" si="85"/>
        <v>0</v>
      </c>
      <c r="W179" s="41">
        <f t="shared" ca="1" si="86"/>
        <v>0</v>
      </c>
      <c r="X179">
        <f t="shared" ca="1" si="95"/>
        <v>0.98283906262514809</v>
      </c>
      <c r="Y179">
        <f t="shared" ca="1" si="96"/>
        <v>0.98283906262514809</v>
      </c>
      <c r="Z179">
        <f t="shared" ca="1" si="87"/>
        <v>0.98574287694481577</v>
      </c>
      <c r="AA179">
        <f t="shared" ca="1" si="118"/>
        <v>1.3482949723935477E-2</v>
      </c>
      <c r="AB179">
        <f t="shared" ca="1" si="97"/>
        <v>7417.6165646529998</v>
      </c>
      <c r="AC179">
        <f t="shared" ca="1" si="98"/>
        <v>73.454860629787703</v>
      </c>
      <c r="AD179">
        <f t="shared" ca="1" si="99"/>
        <v>32.095522682427031</v>
      </c>
      <c r="AE179">
        <f t="shared" ca="1" si="100"/>
        <v>21.742870024459599</v>
      </c>
      <c r="AF179">
        <f t="shared" ca="1" si="101"/>
        <v>0</v>
      </c>
      <c r="AG179">
        <f t="shared" ca="1" si="102"/>
        <v>0</v>
      </c>
      <c r="AH179">
        <f t="shared" ca="1" si="88"/>
        <v>137.59245565996753</v>
      </c>
      <c r="AI179">
        <f t="shared" ca="1" si="119"/>
        <v>7290.3233113163615</v>
      </c>
      <c r="AJ179">
        <f t="shared" ca="1" si="103"/>
        <v>1.518817356524242</v>
      </c>
      <c r="AK179">
        <f t="shared" ca="1" si="89"/>
        <v>0</v>
      </c>
      <c r="AL179">
        <f t="shared" ca="1" si="90"/>
        <v>0</v>
      </c>
      <c r="AM179">
        <f t="shared" si="91"/>
        <v>0</v>
      </c>
      <c r="AN179" s="45">
        <f t="shared" ca="1" si="104"/>
        <v>-128.81207069319856</v>
      </c>
      <c r="AO179">
        <f t="shared" ca="1" si="120"/>
        <v>17.19905695749604</v>
      </c>
      <c r="AP179">
        <f t="shared" ca="1" si="121"/>
        <v>19.461888492544144</v>
      </c>
      <c r="AR179">
        <v>169</v>
      </c>
      <c r="AS179">
        <v>0</v>
      </c>
      <c r="AT179">
        <v>34520441.765122741</v>
      </c>
      <c r="AU179">
        <v>66829.509548760412</v>
      </c>
      <c r="AV179">
        <v>79439.302847195766</v>
      </c>
      <c r="AW179">
        <v>588209.00161591871</v>
      </c>
      <c r="AX179">
        <v>7168.6754474832087</v>
      </c>
      <c r="AY179">
        <v>0</v>
      </c>
      <c r="AZ179">
        <v>-741646.48945935734</v>
      </c>
      <c r="BA179">
        <v>65300.465641364484</v>
      </c>
      <c r="BC179">
        <f t="shared" si="105"/>
        <v>0</v>
      </c>
      <c r="BD179">
        <f t="shared" ca="1" si="106"/>
        <v>34527721.789231732</v>
      </c>
      <c r="BE179">
        <f t="shared" ca="1" si="107"/>
        <v>66902.964409390202</v>
      </c>
      <c r="BF179">
        <f t="shared" ca="1" si="108"/>
        <v>79471.398369878196</v>
      </c>
      <c r="BG179">
        <f t="shared" ca="1" si="109"/>
        <v>588230.74448594311</v>
      </c>
      <c r="BH179">
        <f t="shared" ca="1" si="110"/>
        <v>7170.1942648397326</v>
      </c>
      <c r="BI179">
        <f t="shared" ca="1" si="111"/>
        <v>0</v>
      </c>
      <c r="BJ179">
        <f t="shared" ca="1" si="112"/>
        <v>-741775.30153005058</v>
      </c>
      <c r="BK179">
        <f t="shared" ca="1" si="113"/>
        <v>65319.927529857028</v>
      </c>
    </row>
    <row r="180" spans="2:63" x14ac:dyDescent="0.35">
      <c r="B180">
        <f t="shared" si="114"/>
        <v>170</v>
      </c>
      <c r="C180">
        <f t="shared" si="92"/>
        <v>15</v>
      </c>
      <c r="D180">
        <f t="shared" si="122"/>
        <v>2</v>
      </c>
      <c r="E180">
        <f t="shared" ca="1" si="82"/>
        <v>91</v>
      </c>
      <c r="F180" cm="1">
        <f t="array" aca="1" ref="F180" ca="1">_xlfn.XLOOKUP(E180,Mortality!$I$9:$I$130,IF($E$4="Female",Mortality!$J$9:$J$130,Mortality!$K$9:$K$130),,-1)</f>
        <v>0.13679899999999989</v>
      </c>
      <c r="G180" cm="1">
        <f t="array" aca="1" ref="G180" ca="1">_xlfn.XLOOKUP(E180,Mortality!$N$9:$N$130,IF($E$4="Female",Mortality!$O$9:$O$130,Mortality!$P$9:$P$130),,-1)</f>
        <v>7.0000000000000001E-3</v>
      </c>
      <c r="H180">
        <f t="shared" ca="1" si="93"/>
        <v>9.9458087240407167E-3</v>
      </c>
      <c r="I180" cm="1">
        <f t="array" ref="I180">INDEX('Product features '!$C$12:$C$22,MIN(11,C180))</f>
        <v>0</v>
      </c>
      <c r="J180" s="3">
        <f ca="1">IF(C180=1,0,IF($C$4="Q",MAX('Product features '!$C$8,_xlfn.XLOOKUP(E180,'Non-systematic PWDs'!$D$17:$D$64,'Non-systematic PWDs'!$F$17:$F$64,0,-1)),'Product features '!$C$8))</f>
        <v>8.6956521739130432E-2</v>
      </c>
      <c r="K180">
        <f t="shared" ca="1" si="83"/>
        <v>0</v>
      </c>
      <c r="L180">
        <f ca="1">(1-K180)*(1-(1-J180*_xlfn.XLOOKUP(C180,'Non-systematic PWDs'!$D$9:$D$12,'Non-systematic PWDs'!$E$9:$E$12,,-1))^(1/12))</f>
        <v>2.9458131401036702E-3</v>
      </c>
      <c r="M180" cm="1">
        <f t="array" ref="M180">IF(C180=11,_xlfn.SWITCH(D180,1,0.4,2,0.3,3,0.2,0.1/9),1/12)</f>
        <v>8.3333333333333329E-2</v>
      </c>
      <c r="O180">
        <f t="shared" ca="1" si="115"/>
        <v>7290.323311316326</v>
      </c>
      <c r="P180">
        <f t="shared" ca="1" si="116"/>
        <v>11981.768791513356</v>
      </c>
      <c r="Q180">
        <f ca="1">_xlfn.XLOOKUP(C180,'Surrender predictive model'!$E$8:$E$29,'Surrender predictive model'!$P$8:$P$29,,-1)+'Surrender predictive model'!$B$15+'Surrender predictive model'!$B$14+'Surrender predictive model'!$B$38*K180</f>
        <v>-2.2123742498454617</v>
      </c>
      <c r="R180">
        <f ca="1">+'Surrender predictive model'!$B$15*(MAX(1,MIN(2,P179/O179))-1)+'Surrender predictive model'!$B$14*(MAX(0.5,MIN(1,P179/O179))-1)+'Surrender predictive model'!$B$38*K180*(MAX(0.5,MIN(1,P179/O179))-1)</f>
        <v>-0.78060429784750207</v>
      </c>
      <c r="S180" s="43">
        <f t="shared" ca="1" si="94"/>
        <v>4.2773623819631901E-3</v>
      </c>
      <c r="T180">
        <f t="shared" ca="1" si="84"/>
        <v>0</v>
      </c>
      <c r="U180">
        <f t="shared" ca="1" si="117"/>
        <v>0</v>
      </c>
      <c r="V180">
        <f t="shared" ca="1" si="85"/>
        <v>0</v>
      </c>
      <c r="W180" s="41">
        <f t="shared" ca="1" si="86"/>
        <v>0</v>
      </c>
      <c r="X180">
        <f t="shared" ca="1" si="95"/>
        <v>0.98291533106604856</v>
      </c>
      <c r="Y180">
        <f t="shared" ca="1" si="96"/>
        <v>0.98291533106604856</v>
      </c>
      <c r="Z180">
        <f t="shared" ca="1" si="87"/>
        <v>0.98581937072209047</v>
      </c>
      <c r="AA180">
        <f t="shared" ca="1" si="118"/>
        <v>1.3290721650574466E-2</v>
      </c>
      <c r="AB180">
        <f t="shared" ca="1" si="97"/>
        <v>7290.323311316326</v>
      </c>
      <c r="AC180">
        <f t="shared" ca="1" si="98"/>
        <v>72.152080239382386</v>
      </c>
      <c r="AD180">
        <f t="shared" ca="1" si="99"/>
        <v>31.03021607989858</v>
      </c>
      <c r="AE180">
        <f t="shared" ca="1" si="100"/>
        <v>21.37046387602707</v>
      </c>
      <c r="AF180">
        <f t="shared" ca="1" si="101"/>
        <v>0</v>
      </c>
      <c r="AG180">
        <f t="shared" ca="1" si="102"/>
        <v>0</v>
      </c>
      <c r="AH180">
        <f t="shared" ca="1" si="88"/>
        <v>0</v>
      </c>
      <c r="AI180">
        <f t="shared" ca="1" si="119"/>
        <v>7165.7705511210534</v>
      </c>
      <c r="AJ180">
        <f t="shared" ca="1" si="103"/>
        <v>1.4928688648168862</v>
      </c>
      <c r="AK180">
        <f t="shared" ca="1" si="89"/>
        <v>0</v>
      </c>
      <c r="AL180">
        <f t="shared" ca="1" si="90"/>
        <v>0</v>
      </c>
      <c r="AM180">
        <f t="shared" si="91"/>
        <v>0</v>
      </c>
      <c r="AN180" s="45">
        <f t="shared" ca="1" si="104"/>
        <v>-126.04562906012492</v>
      </c>
      <c r="AO180">
        <f t="shared" ca="1" si="120"/>
        <v>0</v>
      </c>
      <c r="AP180">
        <f t="shared" ca="1" si="121"/>
        <v>1.9846871955718683</v>
      </c>
      <c r="AR180">
        <v>170</v>
      </c>
      <c r="AS180">
        <v>0</v>
      </c>
      <c r="AT180">
        <v>34409642.147919431</v>
      </c>
      <c r="AU180">
        <v>65450.810874268682</v>
      </c>
      <c r="AV180">
        <v>77308.279041071262</v>
      </c>
      <c r="AW180">
        <v>586209.13245336909</v>
      </c>
      <c r="AX180">
        <v>7043.6750734115403</v>
      </c>
      <c r="AY180">
        <v>0</v>
      </c>
      <c r="AZ180">
        <v>-736011.89744212246</v>
      </c>
      <c r="BA180">
        <v>2040.3572404044428</v>
      </c>
      <c r="BC180">
        <f t="shared" si="105"/>
        <v>0</v>
      </c>
      <c r="BD180">
        <f t="shared" ca="1" si="106"/>
        <v>34416932.471230745</v>
      </c>
      <c r="BE180">
        <f t="shared" ca="1" si="107"/>
        <v>65522.962954508061</v>
      </c>
      <c r="BF180">
        <f t="shared" ca="1" si="108"/>
        <v>77339.309257151166</v>
      </c>
      <c r="BG180">
        <f t="shared" ca="1" si="109"/>
        <v>586230.50291724515</v>
      </c>
      <c r="BH180">
        <f t="shared" ca="1" si="110"/>
        <v>7045.1679422763573</v>
      </c>
      <c r="BI180">
        <f t="shared" ca="1" si="111"/>
        <v>0</v>
      </c>
      <c r="BJ180">
        <f t="shared" ca="1" si="112"/>
        <v>-736137.94307118258</v>
      </c>
      <c r="BK180">
        <f t="shared" ca="1" si="113"/>
        <v>2042.3419276000147</v>
      </c>
    </row>
    <row r="181" spans="2:63" x14ac:dyDescent="0.35">
      <c r="B181">
        <f t="shared" si="114"/>
        <v>171</v>
      </c>
      <c r="C181">
        <f t="shared" si="92"/>
        <v>15</v>
      </c>
      <c r="D181">
        <f t="shared" si="122"/>
        <v>3</v>
      </c>
      <c r="E181">
        <f t="shared" ca="1" si="82"/>
        <v>91</v>
      </c>
      <c r="F181" cm="1">
        <f t="array" aca="1" ref="F181" ca="1">_xlfn.XLOOKUP(E181,Mortality!$I$9:$I$130,IF($E$4="Female",Mortality!$J$9:$J$130,Mortality!$K$9:$K$130),,-1)</f>
        <v>0.13679899999999989</v>
      </c>
      <c r="G181" cm="1">
        <f t="array" aca="1" ref="G181" ca="1">_xlfn.XLOOKUP(E181,Mortality!$N$9:$N$130,IF($E$4="Female",Mortality!$O$9:$O$130,Mortality!$P$9:$P$130),,-1)</f>
        <v>7.0000000000000001E-3</v>
      </c>
      <c r="H181">
        <f t="shared" ca="1" si="93"/>
        <v>9.9396559124246275E-3</v>
      </c>
      <c r="I181" cm="1">
        <f t="array" ref="I181">INDEX('Product features '!$C$12:$C$22,MIN(11,C181))</f>
        <v>0</v>
      </c>
      <c r="J181" s="3">
        <f ca="1">IF(C181=1,0,IF($C$4="Q",MAX('Product features '!$C$8,_xlfn.XLOOKUP(E181,'Non-systematic PWDs'!$D$17:$D$64,'Non-systematic PWDs'!$F$17:$F$64,0,-1)),'Product features '!$C$8))</f>
        <v>8.6956521739130432E-2</v>
      </c>
      <c r="K181">
        <f t="shared" ca="1" si="83"/>
        <v>0</v>
      </c>
      <c r="L181">
        <f ca="1">(1-K181)*(1-(1-J181*_xlfn.XLOOKUP(C181,'Non-systematic PWDs'!$D$9:$D$12,'Non-systematic PWDs'!$E$9:$E$12,,-1))^(1/12))</f>
        <v>2.9458131401036702E-3</v>
      </c>
      <c r="M181" cm="1">
        <f t="array" ref="M181">IF(C181=11,_xlfn.SWITCH(D181,1,0.4,2,0.3,3,0.2,0.1/9),1/12)</f>
        <v>8.3333333333333329E-2</v>
      </c>
      <c r="O181">
        <f t="shared" ca="1" si="115"/>
        <v>7165.7705511210179</v>
      </c>
      <c r="P181">
        <f t="shared" ca="1" si="116"/>
        <v>11777.064238467199</v>
      </c>
      <c r="Q181">
        <f ca="1">_xlfn.XLOOKUP(C181,'Surrender predictive model'!$E$8:$E$29,'Surrender predictive model'!$P$8:$P$29,,-1)+'Surrender predictive model'!$B$15+'Surrender predictive model'!$B$14+'Surrender predictive model'!$B$38*K181</f>
        <v>-2.2123742498454617</v>
      </c>
      <c r="R181">
        <f ca="1">+'Surrender predictive model'!$B$15*(MAX(1,MIN(2,P180/O180))-1)+'Surrender predictive model'!$B$14*(MAX(0.5,MIN(1,P180/O180))-1)+'Surrender predictive model'!$B$38*K181*(MAX(0.5,MIN(1,P180/O180))-1)</f>
        <v>-0.74465967731209737</v>
      </c>
      <c r="S181" s="43">
        <f t="shared" ca="1" si="94"/>
        <v>4.4378013619967849E-3</v>
      </c>
      <c r="T181">
        <f t="shared" ca="1" si="84"/>
        <v>0</v>
      </c>
      <c r="U181">
        <f t="shared" ca="1" si="117"/>
        <v>0</v>
      </c>
      <c r="V181">
        <f t="shared" ca="1" si="85"/>
        <v>0</v>
      </c>
      <c r="W181" s="41">
        <f t="shared" ca="1" si="86"/>
        <v>0</v>
      </c>
      <c r="X181">
        <f t="shared" ca="1" si="95"/>
        <v>0.98276306316611972</v>
      </c>
      <c r="Y181">
        <f t="shared" ca="1" si="96"/>
        <v>0.98276306316611972</v>
      </c>
      <c r="Z181">
        <f t="shared" ca="1" si="87"/>
        <v>0.98566665294412448</v>
      </c>
      <c r="AA181">
        <f t="shared" ca="1" si="118"/>
        <v>1.3102250854011784E-2</v>
      </c>
      <c r="AB181">
        <f t="shared" ca="1" si="97"/>
        <v>7165.7705511210179</v>
      </c>
      <c r="AC181">
        <f t="shared" ca="1" si="98"/>
        <v>70.870329783018889</v>
      </c>
      <c r="AD181">
        <f t="shared" ca="1" si="99"/>
        <v>31.641784062474958</v>
      </c>
      <c r="AE181">
        <f t="shared" ca="1" si="100"/>
        <v>21.003820510258603</v>
      </c>
      <c r="AF181">
        <f t="shared" ca="1" si="101"/>
        <v>0</v>
      </c>
      <c r="AG181">
        <f t="shared" ca="1" si="102"/>
        <v>0</v>
      </c>
      <c r="AH181">
        <f t="shared" ca="1" si="88"/>
        <v>0</v>
      </c>
      <c r="AI181">
        <f t="shared" ca="1" si="119"/>
        <v>7042.2546167653009</v>
      </c>
      <c r="AJ181">
        <f t="shared" ca="1" si="103"/>
        <v>1.4671363784927711</v>
      </c>
      <c r="AK181">
        <f t="shared" ca="1" si="89"/>
        <v>0</v>
      </c>
      <c r="AL181">
        <f t="shared" ca="1" si="90"/>
        <v>0</v>
      </c>
      <c r="AM181">
        <f t="shared" si="91"/>
        <v>0</v>
      </c>
      <c r="AN181" s="45">
        <f t="shared" ca="1" si="104"/>
        <v>-124.98307073424522</v>
      </c>
      <c r="AO181">
        <f t="shared" ca="1" si="120"/>
        <v>0</v>
      </c>
      <c r="AP181">
        <f t="shared" ca="1" si="121"/>
        <v>1.9912227837385363</v>
      </c>
      <c r="AR181">
        <v>171</v>
      </c>
      <c r="AS181">
        <v>0</v>
      </c>
      <c r="AT181">
        <v>33809640.352375351</v>
      </c>
      <c r="AU181">
        <v>64095.230759936159</v>
      </c>
      <c r="AV181">
        <v>77815.779936051855</v>
      </c>
      <c r="AW181">
        <v>584224.81695836957</v>
      </c>
      <c r="AX181">
        <v>6919.9394674306641</v>
      </c>
      <c r="AY181">
        <v>0</v>
      </c>
      <c r="AZ181">
        <v>-733055.76712178835</v>
      </c>
      <c r="BA181">
        <v>2057.2883264966786</v>
      </c>
      <c r="BC181">
        <f t="shared" si="105"/>
        <v>0</v>
      </c>
      <c r="BD181">
        <f t="shared" ca="1" si="106"/>
        <v>33816806.122926474</v>
      </c>
      <c r="BE181">
        <f t="shared" ca="1" si="107"/>
        <v>64166.101089719181</v>
      </c>
      <c r="BF181">
        <f t="shared" ca="1" si="108"/>
        <v>77847.421720114333</v>
      </c>
      <c r="BG181">
        <f t="shared" ca="1" si="109"/>
        <v>584245.8207788798</v>
      </c>
      <c r="BH181">
        <f t="shared" ca="1" si="110"/>
        <v>6921.4066038091569</v>
      </c>
      <c r="BI181">
        <f t="shared" ca="1" si="111"/>
        <v>0</v>
      </c>
      <c r="BJ181">
        <f t="shared" ca="1" si="112"/>
        <v>-733180.75019252254</v>
      </c>
      <c r="BK181">
        <f t="shared" ca="1" si="113"/>
        <v>2059.2795492804171</v>
      </c>
    </row>
    <row r="182" spans="2:63" x14ac:dyDescent="0.35">
      <c r="B182">
        <f t="shared" si="114"/>
        <v>172</v>
      </c>
      <c r="C182">
        <f t="shared" si="92"/>
        <v>15</v>
      </c>
      <c r="D182">
        <f t="shared" si="122"/>
        <v>4</v>
      </c>
      <c r="E182">
        <f t="shared" ca="1" si="82"/>
        <v>91</v>
      </c>
      <c r="F182" cm="1">
        <f t="array" aca="1" ref="F182" ca="1">_xlfn.XLOOKUP(E182,Mortality!$I$9:$I$130,IF($E$4="Female",Mortality!$J$9:$J$130,Mortality!$K$9:$K$130),,-1)</f>
        <v>0.13679899999999989</v>
      </c>
      <c r="G182" cm="1">
        <f t="array" aca="1" ref="G182" ca="1">_xlfn.XLOOKUP(E182,Mortality!$N$9:$N$130,IF($E$4="Female",Mortality!$O$9:$O$130,Mortality!$P$9:$P$130),,-1)</f>
        <v>7.0000000000000001E-3</v>
      </c>
      <c r="H182">
        <f t="shared" ca="1" si="93"/>
        <v>9.9335071217264703E-3</v>
      </c>
      <c r="I182" cm="1">
        <f t="array" ref="I182">INDEX('Product features '!$C$12:$C$22,MIN(11,C182))</f>
        <v>0</v>
      </c>
      <c r="J182" s="3">
        <f ca="1">IF(C182=1,0,IF($C$4="Q",MAX('Product features '!$C$8,_xlfn.XLOOKUP(E182,'Non-systematic PWDs'!$D$17:$D$64,'Non-systematic PWDs'!$F$17:$F$64,0,-1)),'Product features '!$C$8))</f>
        <v>8.6956521739130432E-2</v>
      </c>
      <c r="K182">
        <f t="shared" ca="1" si="83"/>
        <v>0</v>
      </c>
      <c r="L182">
        <f ca="1">(1-K182)*(1-(1-J182*_xlfn.XLOOKUP(C182,'Non-systematic PWDs'!$D$9:$D$12,'Non-systematic PWDs'!$E$9:$E$12,,-1))^(1/12))</f>
        <v>2.9458131401036702E-3</v>
      </c>
      <c r="M182" cm="1">
        <f t="array" ref="M182">IF(C182=11,_xlfn.SWITCH(D182,1,0.4,2,0.3,3,0.2,0.1/9),1/12)</f>
        <v>8.3333333333333329E-2</v>
      </c>
      <c r="O182">
        <f t="shared" ca="1" si="115"/>
        <v>7042.2546167652654</v>
      </c>
      <c r="P182">
        <f t="shared" ca="1" si="116"/>
        <v>11574.06372610019</v>
      </c>
      <c r="Q182">
        <f ca="1">_xlfn.XLOOKUP(C182,'Surrender predictive model'!$E$8:$E$29,'Surrender predictive model'!$P$8:$P$29,,-1)+'Surrender predictive model'!$B$15+'Surrender predictive model'!$B$14+'Surrender predictive model'!$B$38*K182</f>
        <v>-2.2123742498454617</v>
      </c>
      <c r="R182">
        <f ca="1">+'Surrender predictive model'!$B$15*(MAX(1,MIN(2,P181/O181))-1)+'Surrender predictive model'!$B$14*(MAX(0.5,MIN(1,P181/O181))-1)+'Surrender predictive model'!$B$38*K182*(MAX(0.5,MIN(1,P181/O181))-1)</f>
        <v>-0.74465967731209759</v>
      </c>
      <c r="S182" s="43">
        <f t="shared" ca="1" si="94"/>
        <v>4.4378013619967849E-3</v>
      </c>
      <c r="T182">
        <f t="shared" ca="1" si="84"/>
        <v>0</v>
      </c>
      <c r="U182">
        <f t="shared" ca="1" si="117"/>
        <v>0</v>
      </c>
      <c r="V182">
        <f t="shared" ca="1" si="85"/>
        <v>0</v>
      </c>
      <c r="W182" s="41">
        <f t="shared" ca="1" si="86"/>
        <v>0</v>
      </c>
      <c r="X182">
        <f t="shared" ca="1" si="95"/>
        <v>0.98276916663690039</v>
      </c>
      <c r="Y182">
        <f t="shared" ca="1" si="96"/>
        <v>0.98276916663690039</v>
      </c>
      <c r="Z182">
        <f t="shared" ca="1" si="87"/>
        <v>0.98567277444771095</v>
      </c>
      <c r="AA182">
        <f t="shared" ca="1" si="118"/>
        <v>1.2914451745308092E-2</v>
      </c>
      <c r="AB182">
        <f t="shared" ca="1" si="97"/>
        <v>7042.2546167652654</v>
      </c>
      <c r="AC182">
        <f t="shared" ca="1" si="98"/>
        <v>69.605716121948674</v>
      </c>
      <c r="AD182">
        <f t="shared" ca="1" si="99"/>
        <v>31.096403115585463</v>
      </c>
      <c r="AE182">
        <f t="shared" ca="1" si="100"/>
        <v>20.641796564467036</v>
      </c>
      <c r="AF182">
        <f t="shared" ca="1" si="101"/>
        <v>0</v>
      </c>
      <c r="AG182">
        <f t="shared" ca="1" si="102"/>
        <v>0</v>
      </c>
      <c r="AH182">
        <f t="shared" ca="1" si="88"/>
        <v>0</v>
      </c>
      <c r="AI182">
        <f t="shared" ca="1" si="119"/>
        <v>6920.9107009632999</v>
      </c>
      <c r="AJ182">
        <f t="shared" ca="1" si="103"/>
        <v>1.4418563960340209</v>
      </c>
      <c r="AK182">
        <f t="shared" ca="1" si="89"/>
        <v>0</v>
      </c>
      <c r="AL182">
        <f t="shared" ca="1" si="90"/>
        <v>0</v>
      </c>
      <c r="AM182">
        <f t="shared" si="91"/>
        <v>0</v>
      </c>
      <c r="AN182" s="45">
        <f t="shared" ca="1" si="104"/>
        <v>-122.78577219803519</v>
      </c>
      <c r="AO182">
        <f t="shared" ca="1" si="120"/>
        <v>0</v>
      </c>
      <c r="AP182">
        <f t="shared" ca="1" si="121"/>
        <v>1.9791240843729616</v>
      </c>
      <c r="AR182">
        <v>172</v>
      </c>
      <c r="AS182">
        <v>0</v>
      </c>
      <c r="AT182">
        <v>33215709.443667129</v>
      </c>
      <c r="AU182">
        <v>62755.044704083877</v>
      </c>
      <c r="AV182">
        <v>76428.120612519939</v>
      </c>
      <c r="AW182">
        <v>582255.66020976636</v>
      </c>
      <c r="AX182">
        <v>6797.677777632226</v>
      </c>
      <c r="AY182">
        <v>0</v>
      </c>
      <c r="AZ182">
        <v>-728236.50330400316</v>
      </c>
      <c r="BA182">
        <v>2043.5568331854827</v>
      </c>
      <c r="BC182">
        <f t="shared" si="105"/>
        <v>0</v>
      </c>
      <c r="BD182">
        <f t="shared" ca="1" si="106"/>
        <v>33222751.698283892</v>
      </c>
      <c r="BE182">
        <f t="shared" ca="1" si="107"/>
        <v>62824.650420205828</v>
      </c>
      <c r="BF182">
        <f t="shared" ca="1" si="108"/>
        <v>76459.217015635528</v>
      </c>
      <c r="BG182">
        <f t="shared" ca="1" si="109"/>
        <v>582276.30200633081</v>
      </c>
      <c r="BH182">
        <f t="shared" ca="1" si="110"/>
        <v>6799.1196340282604</v>
      </c>
      <c r="BI182">
        <f t="shared" ca="1" si="111"/>
        <v>0</v>
      </c>
      <c r="BJ182">
        <f t="shared" ca="1" si="112"/>
        <v>-728359.28907620115</v>
      </c>
      <c r="BK182">
        <f t="shared" ca="1" si="113"/>
        <v>2045.5359572698555</v>
      </c>
    </row>
    <row r="183" spans="2:63" x14ac:dyDescent="0.35">
      <c r="B183">
        <f t="shared" si="114"/>
        <v>173</v>
      </c>
      <c r="C183">
        <f t="shared" si="92"/>
        <v>15</v>
      </c>
      <c r="D183">
        <f t="shared" si="122"/>
        <v>5</v>
      </c>
      <c r="E183">
        <f t="shared" ca="1" si="82"/>
        <v>91</v>
      </c>
      <c r="F183" cm="1">
        <f t="array" aca="1" ref="F183" ca="1">_xlfn.XLOOKUP(E183,Mortality!$I$9:$I$130,IF($E$4="Female",Mortality!$J$9:$J$130,Mortality!$K$9:$K$130),,-1)</f>
        <v>0.13679899999999989</v>
      </c>
      <c r="G183" cm="1">
        <f t="array" aca="1" ref="G183" ca="1">_xlfn.XLOOKUP(E183,Mortality!$N$9:$N$130,IF($E$4="Female",Mortality!$O$9:$O$130,Mortality!$P$9:$P$130),,-1)</f>
        <v>7.0000000000000001E-3</v>
      </c>
      <c r="H183">
        <f t="shared" ca="1" si="93"/>
        <v>9.9273623490413465E-3</v>
      </c>
      <c r="I183" cm="1">
        <f t="array" ref="I183">INDEX('Product features '!$C$12:$C$22,MIN(11,C183))</f>
        <v>0</v>
      </c>
      <c r="J183" s="3">
        <f ca="1">IF(C183=1,0,IF($C$4="Q",MAX('Product features '!$C$8,_xlfn.XLOOKUP(E183,'Non-systematic PWDs'!$D$17:$D$64,'Non-systematic PWDs'!$F$17:$F$64,0,-1)),'Product features '!$C$8))</f>
        <v>8.6956521739130432E-2</v>
      </c>
      <c r="K183">
        <f t="shared" ca="1" si="83"/>
        <v>0</v>
      </c>
      <c r="L183">
        <f ca="1">(1-K183)*(1-(1-J183*_xlfn.XLOOKUP(C183,'Non-systematic PWDs'!$D$9:$D$12,'Non-systematic PWDs'!$E$9:$E$12,,-1))^(1/12))</f>
        <v>2.9458131401036702E-3</v>
      </c>
      <c r="M183" cm="1">
        <f t="array" ref="M183">IF(C183=11,_xlfn.SWITCH(D183,1,0.4,2,0.3,3,0.2,0.1/9),1/12)</f>
        <v>8.3333333333333329E-2</v>
      </c>
      <c r="O183">
        <f t="shared" ca="1" si="115"/>
        <v>6920.9107009632644</v>
      </c>
      <c r="P183">
        <f t="shared" ca="1" si="116"/>
        <v>11374.632962701862</v>
      </c>
      <c r="Q183">
        <f ca="1">_xlfn.XLOOKUP(C183,'Surrender predictive model'!$E$8:$E$29,'Surrender predictive model'!$P$8:$P$29,,-1)+'Surrender predictive model'!$B$15+'Surrender predictive model'!$B$14+'Surrender predictive model'!$B$38*K183</f>
        <v>-2.2123742498454617</v>
      </c>
      <c r="R183">
        <f ca="1">+'Surrender predictive model'!$B$15*(MAX(1,MIN(2,P182/O182))-1)+'Surrender predictive model'!$B$14*(MAX(0.5,MIN(1,P182/O182))-1)+'Surrender predictive model'!$B$38*K183*(MAX(0.5,MIN(1,P182/O182))-1)</f>
        <v>-0.74465967731209759</v>
      </c>
      <c r="S183" s="43">
        <f t="shared" ca="1" si="94"/>
        <v>4.4378013619967849E-3</v>
      </c>
      <c r="T183">
        <f t="shared" ca="1" si="84"/>
        <v>0</v>
      </c>
      <c r="U183">
        <f t="shared" ca="1" si="117"/>
        <v>0</v>
      </c>
      <c r="V183">
        <f t="shared" ca="1" si="85"/>
        <v>0</v>
      </c>
      <c r="W183" s="41">
        <f t="shared" ca="1" si="86"/>
        <v>0</v>
      </c>
      <c r="X183">
        <f t="shared" ca="1" si="95"/>
        <v>0.98277526611928301</v>
      </c>
      <c r="Y183">
        <f t="shared" ca="1" si="96"/>
        <v>0.98277526611928301</v>
      </c>
      <c r="Z183">
        <f t="shared" ca="1" si="87"/>
        <v>0.98567889195111547</v>
      </c>
      <c r="AA183">
        <f t="shared" ca="1" si="118"/>
        <v>1.2729423482268909E-2</v>
      </c>
      <c r="AB183">
        <f t="shared" ca="1" si="97"/>
        <v>6920.9107009632644</v>
      </c>
      <c r="AC183">
        <f t="shared" ca="1" si="98"/>
        <v>68.364094342411192</v>
      </c>
      <c r="AD183">
        <f t="shared" ca="1" si="99"/>
        <v>30.560612206698202</v>
      </c>
      <c r="AE183">
        <f t="shared" ca="1" si="100"/>
        <v>20.286138487189323</v>
      </c>
      <c r="AF183">
        <f t="shared" ca="1" si="101"/>
        <v>0</v>
      </c>
      <c r="AG183">
        <f t="shared" ca="1" si="102"/>
        <v>0</v>
      </c>
      <c r="AH183">
        <f t="shared" ca="1" si="88"/>
        <v>0</v>
      </c>
      <c r="AI183">
        <f t="shared" ca="1" si="119"/>
        <v>6801.6998559270014</v>
      </c>
      <c r="AJ183">
        <f t="shared" ca="1" si="103"/>
        <v>1.4170208033181253</v>
      </c>
      <c r="AK183">
        <f t="shared" ca="1" si="89"/>
        <v>0</v>
      </c>
      <c r="AL183">
        <f t="shared" ca="1" si="90"/>
        <v>0</v>
      </c>
      <c r="AM183">
        <f t="shared" si="91"/>
        <v>0</v>
      </c>
      <c r="AN183" s="45">
        <f t="shared" ca="1" si="104"/>
        <v>-120.62786583961685</v>
      </c>
      <c r="AO183">
        <f t="shared" ca="1" si="120"/>
        <v>0</v>
      </c>
      <c r="AP183">
        <f t="shared" ca="1" si="121"/>
        <v>1.9671113222663852</v>
      </c>
      <c r="AR183">
        <v>173</v>
      </c>
      <c r="AS183">
        <v>0</v>
      </c>
      <c r="AT183">
        <v>32628853.332634758</v>
      </c>
      <c r="AU183">
        <v>61452.059164977465</v>
      </c>
      <c r="AV183">
        <v>75066.418629340929</v>
      </c>
      <c r="AW183">
        <v>580301.43653423677</v>
      </c>
      <c r="AX183">
        <v>6677.6181437898003</v>
      </c>
      <c r="AY183">
        <v>0</v>
      </c>
      <c r="AZ183">
        <v>-723497.5324723447</v>
      </c>
      <c r="BA183">
        <v>2029.7959470980165</v>
      </c>
      <c r="BC183">
        <f t="shared" si="105"/>
        <v>0</v>
      </c>
      <c r="BD183">
        <f t="shared" ca="1" si="106"/>
        <v>32635774.24333572</v>
      </c>
      <c r="BE183">
        <f t="shared" ca="1" si="107"/>
        <v>61520.423259319876</v>
      </c>
      <c r="BF183">
        <f t="shared" ca="1" si="108"/>
        <v>75096.979241547626</v>
      </c>
      <c r="BG183">
        <f t="shared" ca="1" si="109"/>
        <v>580321.72267272393</v>
      </c>
      <c r="BH183">
        <f t="shared" ca="1" si="110"/>
        <v>6679.0351645931187</v>
      </c>
      <c r="BI183">
        <f t="shared" ca="1" si="111"/>
        <v>0</v>
      </c>
      <c r="BJ183">
        <f t="shared" ca="1" si="112"/>
        <v>-723618.16033818433</v>
      </c>
      <c r="BK183">
        <f t="shared" ca="1" si="113"/>
        <v>2031.763058420283</v>
      </c>
    </row>
    <row r="184" spans="2:63" x14ac:dyDescent="0.35">
      <c r="B184">
        <f t="shared" si="114"/>
        <v>174</v>
      </c>
      <c r="C184">
        <f t="shared" si="92"/>
        <v>15</v>
      </c>
      <c r="D184">
        <f t="shared" si="122"/>
        <v>6</v>
      </c>
      <c r="E184">
        <f t="shared" ca="1" si="82"/>
        <v>91</v>
      </c>
      <c r="F184" cm="1">
        <f t="array" aca="1" ref="F184" ca="1">_xlfn.XLOOKUP(E184,Mortality!$I$9:$I$130,IF($E$4="Female",Mortality!$J$9:$J$130,Mortality!$K$9:$K$130),,-1)</f>
        <v>0.13679899999999989</v>
      </c>
      <c r="G184" cm="1">
        <f t="array" aca="1" ref="G184" ca="1">_xlfn.XLOOKUP(E184,Mortality!$N$9:$N$130,IF($E$4="Female",Mortality!$O$9:$O$130,Mortality!$P$9:$P$130),,-1)</f>
        <v>7.0000000000000001E-3</v>
      </c>
      <c r="H184">
        <f t="shared" ca="1" si="93"/>
        <v>9.9212215914672441E-3</v>
      </c>
      <c r="I184" cm="1">
        <f t="array" ref="I184">INDEX('Product features '!$C$12:$C$22,MIN(11,C184))</f>
        <v>0</v>
      </c>
      <c r="J184" s="3">
        <f ca="1">IF(C184=1,0,IF($C$4="Q",MAX('Product features '!$C$8,_xlfn.XLOOKUP(E184,'Non-systematic PWDs'!$D$17:$D$64,'Non-systematic PWDs'!$F$17:$F$64,0,-1)),'Product features '!$C$8))</f>
        <v>8.6956521739130432E-2</v>
      </c>
      <c r="K184">
        <f t="shared" ca="1" si="83"/>
        <v>0</v>
      </c>
      <c r="L184">
        <f ca="1">(1-K184)*(1-(1-J184*_xlfn.XLOOKUP(C184,'Non-systematic PWDs'!$D$9:$D$12,'Non-systematic PWDs'!$E$9:$E$12,,-1))^(1/12))</f>
        <v>2.9458131401036702E-3</v>
      </c>
      <c r="M184" cm="1">
        <f t="array" ref="M184">IF(C184=11,_xlfn.SWITCH(D184,1,0.4,2,0.3,3,0.2,0.1/9),1/12)</f>
        <v>8.3333333333333329E-2</v>
      </c>
      <c r="O184">
        <f t="shared" ca="1" si="115"/>
        <v>6801.6998559269668</v>
      </c>
      <c r="P184">
        <f t="shared" ca="1" si="116"/>
        <v>11178.707936928491</v>
      </c>
      <c r="Q184">
        <f ca="1">_xlfn.XLOOKUP(C184,'Surrender predictive model'!$E$8:$E$29,'Surrender predictive model'!$P$8:$P$29,,-1)+'Surrender predictive model'!$B$15+'Surrender predictive model'!$B$14+'Surrender predictive model'!$B$38*K184</f>
        <v>-2.2123742498454617</v>
      </c>
      <c r="R184">
        <f ca="1">+'Surrender predictive model'!$B$15*(MAX(1,MIN(2,P183/O183))-1)+'Surrender predictive model'!$B$14*(MAX(0.5,MIN(1,P183/O183))-1)+'Surrender predictive model'!$B$38*K184*(MAX(0.5,MIN(1,P183/O183))-1)</f>
        <v>-0.74465967731209759</v>
      </c>
      <c r="S184" s="43">
        <f t="shared" ca="1" si="94"/>
        <v>4.4378013619967849E-3</v>
      </c>
      <c r="T184">
        <f t="shared" ca="1" si="84"/>
        <v>0</v>
      </c>
      <c r="U184">
        <f t="shared" ca="1" si="117"/>
        <v>0</v>
      </c>
      <c r="V184">
        <f t="shared" ca="1" si="85"/>
        <v>0</v>
      </c>
      <c r="W184" s="41">
        <f t="shared" ca="1" si="86"/>
        <v>0</v>
      </c>
      <c r="X184">
        <f t="shared" ca="1" si="95"/>
        <v>0.98278136161614815</v>
      </c>
      <c r="Y184">
        <f t="shared" ca="1" si="96"/>
        <v>0.98278136161614815</v>
      </c>
      <c r="Z184">
        <f t="shared" ca="1" si="87"/>
        <v>0.98568500545722726</v>
      </c>
      <c r="AA184">
        <f t="shared" ca="1" si="118"/>
        <v>1.2547124033179327E-2</v>
      </c>
      <c r="AB184">
        <f t="shared" ca="1" si="97"/>
        <v>6801.6998559269668</v>
      </c>
      <c r="AC184">
        <f t="shared" ca="1" si="98"/>
        <v>67.145038702823271</v>
      </c>
      <c r="AD184">
        <f t="shared" ca="1" si="99"/>
        <v>30.034239378645747</v>
      </c>
      <c r="AE184">
        <f t="shared" ca="1" si="100"/>
        <v>19.936732133234635</v>
      </c>
      <c r="AF184">
        <f t="shared" ca="1" si="101"/>
        <v>0</v>
      </c>
      <c r="AG184">
        <f t="shared" ca="1" si="102"/>
        <v>0</v>
      </c>
      <c r="AH184">
        <f t="shared" ca="1" si="88"/>
        <v>0</v>
      </c>
      <c r="AI184">
        <f t="shared" ca="1" si="119"/>
        <v>6684.5838457122982</v>
      </c>
      <c r="AJ184">
        <f t="shared" ca="1" si="103"/>
        <v>1.3926216345233955</v>
      </c>
      <c r="AK184">
        <f t="shared" ca="1" si="89"/>
        <v>0</v>
      </c>
      <c r="AL184">
        <f t="shared" ca="1" si="90"/>
        <v>0</v>
      </c>
      <c r="AM184">
        <f t="shared" si="91"/>
        <v>0</v>
      </c>
      <c r="AN184" s="45">
        <f t="shared" ca="1" si="104"/>
        <v>-118.50863184922706</v>
      </c>
      <c r="AO184">
        <f t="shared" ca="1" si="120"/>
        <v>0</v>
      </c>
      <c r="AP184">
        <f t="shared" ca="1" si="121"/>
        <v>1.955183816473169</v>
      </c>
      <c r="AR184">
        <v>174</v>
      </c>
      <c r="AS184">
        <v>0</v>
      </c>
      <c r="AT184">
        <v>32052567.090191018</v>
      </c>
      <c r="AU184">
        <v>60174.112581267967</v>
      </c>
      <c r="AV184">
        <v>73725.762196247189</v>
      </c>
      <c r="AW184">
        <v>578367.22319525108</v>
      </c>
      <c r="AX184">
        <v>6558.8757763503972</v>
      </c>
      <c r="AY184">
        <v>0</v>
      </c>
      <c r="AZ184">
        <v>-718825.9737491156</v>
      </c>
      <c r="BA184">
        <v>2016.3603189234791</v>
      </c>
      <c r="BC184">
        <f t="shared" si="105"/>
        <v>0</v>
      </c>
      <c r="BD184">
        <f t="shared" ca="1" si="106"/>
        <v>32059368.790046945</v>
      </c>
      <c r="BE184">
        <f t="shared" ca="1" si="107"/>
        <v>60241.257619970791</v>
      </c>
      <c r="BF184">
        <f t="shared" ca="1" si="108"/>
        <v>73755.796435625831</v>
      </c>
      <c r="BG184">
        <f t="shared" ca="1" si="109"/>
        <v>578387.15992738435</v>
      </c>
      <c r="BH184">
        <f t="shared" ca="1" si="110"/>
        <v>6560.2683979849207</v>
      </c>
      <c r="BI184">
        <f t="shared" ca="1" si="111"/>
        <v>0</v>
      </c>
      <c r="BJ184">
        <f t="shared" ca="1" si="112"/>
        <v>-718944.48238096479</v>
      </c>
      <c r="BK184">
        <f t="shared" ca="1" si="113"/>
        <v>2018.3155027399523</v>
      </c>
    </row>
    <row r="185" spans="2:63" x14ac:dyDescent="0.35">
      <c r="B185">
        <f t="shared" si="114"/>
        <v>175</v>
      </c>
      <c r="C185">
        <f t="shared" si="92"/>
        <v>15</v>
      </c>
      <c r="D185">
        <f t="shared" si="122"/>
        <v>7</v>
      </c>
      <c r="E185">
        <f t="shared" ca="1" si="82"/>
        <v>91</v>
      </c>
      <c r="F185" cm="1">
        <f t="array" aca="1" ref="F185" ca="1">_xlfn.XLOOKUP(E185,Mortality!$I$9:$I$130,IF($E$4="Female",Mortality!$J$9:$J$130,Mortality!$K$9:$K$130),,-1)</f>
        <v>0.13679899999999989</v>
      </c>
      <c r="G185" cm="1">
        <f t="array" aca="1" ref="G185" ca="1">_xlfn.XLOOKUP(E185,Mortality!$N$9:$N$130,IF($E$4="Female",Mortality!$O$9:$O$130,Mortality!$P$9:$P$130),,-1)</f>
        <v>7.0000000000000001E-3</v>
      </c>
      <c r="H185">
        <f t="shared" ca="1" si="93"/>
        <v>9.9150848461041496E-3</v>
      </c>
      <c r="I185" cm="1">
        <f t="array" ref="I185">INDEX('Product features '!$C$12:$C$22,MIN(11,C185))</f>
        <v>0</v>
      </c>
      <c r="J185" s="3">
        <f ca="1">IF(C185=1,0,IF($C$4="Q",MAX('Product features '!$C$8,_xlfn.XLOOKUP(E185,'Non-systematic PWDs'!$D$17:$D$64,'Non-systematic PWDs'!$F$17:$F$64,0,-1)),'Product features '!$C$8))</f>
        <v>8.6956521739130432E-2</v>
      </c>
      <c r="K185">
        <f t="shared" ca="1" si="83"/>
        <v>0</v>
      </c>
      <c r="L185">
        <f ca="1">(1-K185)*(1-(1-J185*_xlfn.XLOOKUP(C185,'Non-systematic PWDs'!$D$9:$D$12,'Non-systematic PWDs'!$E$9:$E$12,,-1))^(1/12))</f>
        <v>2.9458131401036702E-3</v>
      </c>
      <c r="M185" cm="1">
        <f t="array" ref="M185">IF(C185=11,_xlfn.SWITCH(D185,1,0.4,2,0.3,3,0.2,0.1/9),1/12)</f>
        <v>8.3333333333333329E-2</v>
      </c>
      <c r="O185">
        <f t="shared" ca="1" si="115"/>
        <v>6684.5838457122636</v>
      </c>
      <c r="P185">
        <f t="shared" ca="1" si="116"/>
        <v>10986.225807363824</v>
      </c>
      <c r="Q185">
        <f ca="1">_xlfn.XLOOKUP(C185,'Surrender predictive model'!$E$8:$E$29,'Surrender predictive model'!$P$8:$P$29,,-1)+'Surrender predictive model'!$B$15+'Surrender predictive model'!$B$14+'Surrender predictive model'!$B$38*K185</f>
        <v>-2.2123742498454617</v>
      </c>
      <c r="R185">
        <f ca="1">+'Surrender predictive model'!$B$15*(MAX(1,MIN(2,P184/O184))-1)+'Surrender predictive model'!$B$14*(MAX(0.5,MIN(1,P184/O184))-1)+'Surrender predictive model'!$B$38*K185*(MAX(0.5,MIN(1,P184/O184))-1)</f>
        <v>-0.74465967731209737</v>
      </c>
      <c r="S185" s="43">
        <f t="shared" ca="1" si="94"/>
        <v>4.4378013619967849E-3</v>
      </c>
      <c r="T185">
        <f t="shared" ca="1" si="84"/>
        <v>0</v>
      </c>
      <c r="U185">
        <f t="shared" ca="1" si="117"/>
        <v>0</v>
      </c>
      <c r="V185">
        <f t="shared" ca="1" si="85"/>
        <v>0</v>
      </c>
      <c r="W185" s="41">
        <f t="shared" ca="1" si="86"/>
        <v>0</v>
      </c>
      <c r="X185">
        <f t="shared" ca="1" si="95"/>
        <v>0.98278745313037452</v>
      </c>
      <c r="Y185">
        <f t="shared" ca="1" si="96"/>
        <v>0.98278745313037452</v>
      </c>
      <c r="Z185">
        <f t="shared" ca="1" si="87"/>
        <v>0.98569111496893347</v>
      </c>
      <c r="AA185">
        <f t="shared" ca="1" si="118"/>
        <v>1.2367512021116873E-2</v>
      </c>
      <c r="AB185">
        <f t="shared" ca="1" si="97"/>
        <v>6684.5838457122636</v>
      </c>
      <c r="AC185">
        <f t="shared" ca="1" si="98"/>
        <v>65.948131487756172</v>
      </c>
      <c r="AD185">
        <f t="shared" ca="1" si="99"/>
        <v>29.517115816966676</v>
      </c>
      <c r="AE185">
        <f t="shared" ca="1" si="100"/>
        <v>19.593465443540804</v>
      </c>
      <c r="AF185">
        <f t="shared" ca="1" si="101"/>
        <v>0</v>
      </c>
      <c r="AG185">
        <f t="shared" ca="1" si="102"/>
        <v>0</v>
      </c>
      <c r="AH185">
        <f t="shared" ca="1" si="88"/>
        <v>0</v>
      </c>
      <c r="AI185">
        <f t="shared" ca="1" si="119"/>
        <v>6569.5251329640341</v>
      </c>
      <c r="AJ185">
        <f t="shared" ca="1" si="103"/>
        <v>1.3686510693675071</v>
      </c>
      <c r="AK185">
        <f t="shared" ca="1" si="89"/>
        <v>0</v>
      </c>
      <c r="AL185">
        <f t="shared" ca="1" si="90"/>
        <v>0</v>
      </c>
      <c r="AM185">
        <f t="shared" si="91"/>
        <v>0</v>
      </c>
      <c r="AN185" s="45">
        <f t="shared" ca="1" si="104"/>
        <v>-116.42736381763116</v>
      </c>
      <c r="AO185">
        <f t="shared" ca="1" si="120"/>
        <v>0</v>
      </c>
      <c r="AP185">
        <f t="shared" ca="1" si="121"/>
        <v>1.943340891941161</v>
      </c>
      <c r="AR185">
        <v>175</v>
      </c>
      <c r="AS185">
        <v>0</v>
      </c>
      <c r="AT185">
        <v>31482603.726481855</v>
      </c>
      <c r="AU185">
        <v>58911.774185699207</v>
      </c>
      <c r="AV185">
        <v>72404.066952074325</v>
      </c>
      <c r="AW185">
        <v>576455.44574522681</v>
      </c>
      <c r="AX185">
        <v>6441.0870270180667</v>
      </c>
      <c r="AY185">
        <v>0</v>
      </c>
      <c r="AZ185">
        <v>-714212.37391001859</v>
      </c>
      <c r="BA185">
        <v>2002.8741434752451</v>
      </c>
      <c r="BC185">
        <f t="shared" si="105"/>
        <v>0</v>
      </c>
      <c r="BD185">
        <f t="shared" ca="1" si="106"/>
        <v>31489288.310327567</v>
      </c>
      <c r="BE185">
        <f t="shared" ca="1" si="107"/>
        <v>58977.722317186963</v>
      </c>
      <c r="BF185">
        <f t="shared" ca="1" si="108"/>
        <v>72433.584067891294</v>
      </c>
      <c r="BG185">
        <f t="shared" ca="1" si="109"/>
        <v>576475.03921067039</v>
      </c>
      <c r="BH185">
        <f t="shared" ca="1" si="110"/>
        <v>6442.4556780874345</v>
      </c>
      <c r="BI185">
        <f t="shared" ca="1" si="111"/>
        <v>0</v>
      </c>
      <c r="BJ185">
        <f t="shared" ca="1" si="112"/>
        <v>-714328.80127383617</v>
      </c>
      <c r="BK185">
        <f t="shared" ca="1" si="113"/>
        <v>2004.8174843671864</v>
      </c>
    </row>
    <row r="186" spans="2:63" x14ac:dyDescent="0.35">
      <c r="B186">
        <f t="shared" si="114"/>
        <v>176</v>
      </c>
      <c r="C186">
        <f t="shared" si="92"/>
        <v>15</v>
      </c>
      <c r="D186">
        <f t="shared" si="122"/>
        <v>8</v>
      </c>
      <c r="E186">
        <f t="shared" ca="1" si="82"/>
        <v>91</v>
      </c>
      <c r="F186" cm="1">
        <f t="array" aca="1" ref="F186" ca="1">_xlfn.XLOOKUP(E186,Mortality!$I$9:$I$130,IF($E$4="Female",Mortality!$J$9:$J$130,Mortality!$K$9:$K$130),,-1)</f>
        <v>0.13679899999999989</v>
      </c>
      <c r="G186" cm="1">
        <f t="array" aca="1" ref="G186" ca="1">_xlfn.XLOOKUP(E186,Mortality!$N$9:$N$130,IF($E$4="Female",Mortality!$O$9:$O$130,Mortality!$P$9:$P$130),,-1)</f>
        <v>7.0000000000000001E-3</v>
      </c>
      <c r="H186">
        <f t="shared" ca="1" si="93"/>
        <v>9.908952110054825E-3</v>
      </c>
      <c r="I186" cm="1">
        <f t="array" ref="I186">INDEX('Product features '!$C$12:$C$22,MIN(11,C186))</f>
        <v>0</v>
      </c>
      <c r="J186" s="3">
        <f ca="1">IF(C186=1,0,IF($C$4="Q",MAX('Product features '!$C$8,_xlfn.XLOOKUP(E186,'Non-systematic PWDs'!$D$17:$D$64,'Non-systematic PWDs'!$F$17:$F$64,0,-1)),'Product features '!$C$8))</f>
        <v>8.6956521739130432E-2</v>
      </c>
      <c r="K186">
        <f t="shared" ca="1" si="83"/>
        <v>0</v>
      </c>
      <c r="L186">
        <f ca="1">(1-K186)*(1-(1-J186*_xlfn.XLOOKUP(C186,'Non-systematic PWDs'!$D$9:$D$12,'Non-systematic PWDs'!$E$9:$E$12,,-1))^(1/12))</f>
        <v>2.9458131401036702E-3</v>
      </c>
      <c r="M186" cm="1">
        <f t="array" ref="M186">IF(C186=11,_xlfn.SWITCH(D186,1,0.4,2,0.3,3,0.2,0.1/9),1/12)</f>
        <v>8.3333333333333329E-2</v>
      </c>
      <c r="O186">
        <f t="shared" ca="1" si="115"/>
        <v>6569.5251329640005</v>
      </c>
      <c r="P186">
        <f t="shared" ca="1" si="116"/>
        <v>10797.124880734285</v>
      </c>
      <c r="Q186">
        <f ca="1">_xlfn.XLOOKUP(C186,'Surrender predictive model'!$E$8:$E$29,'Surrender predictive model'!$P$8:$P$29,,-1)+'Surrender predictive model'!$B$15+'Surrender predictive model'!$B$14+'Surrender predictive model'!$B$38*K186</f>
        <v>-2.2123742498454617</v>
      </c>
      <c r="R186">
        <f ca="1">+'Surrender predictive model'!$B$15*(MAX(1,MIN(2,P185/O185))-1)+'Surrender predictive model'!$B$14*(MAX(0.5,MIN(1,P185/O185))-1)+'Surrender predictive model'!$B$38*K186*(MAX(0.5,MIN(1,P185/O185))-1)</f>
        <v>-0.74465967731209703</v>
      </c>
      <c r="S186" s="43">
        <f t="shared" ca="1" si="94"/>
        <v>4.4378013619967849E-3</v>
      </c>
      <c r="T186">
        <f t="shared" ca="1" si="84"/>
        <v>0</v>
      </c>
      <c r="U186">
        <f t="shared" ca="1" si="117"/>
        <v>0</v>
      </c>
      <c r="V186">
        <f t="shared" ca="1" si="85"/>
        <v>0</v>
      </c>
      <c r="W186" s="41">
        <f t="shared" ca="1" si="86"/>
        <v>0</v>
      </c>
      <c r="X186">
        <f t="shared" ca="1" si="95"/>
        <v>0.98279354066483782</v>
      </c>
      <c r="Y186">
        <f t="shared" ca="1" si="96"/>
        <v>0.98279354066483782</v>
      </c>
      <c r="Z186">
        <f t="shared" ca="1" si="87"/>
        <v>0.98569722048911834</v>
      </c>
      <c r="AA186">
        <f t="shared" ca="1" si="118"/>
        <v>1.2190546713486378E-2</v>
      </c>
      <c r="AB186">
        <f t="shared" ca="1" si="97"/>
        <v>6569.5251329640005</v>
      </c>
      <c r="AC186">
        <f t="shared" ca="1" si="98"/>
        <v>64.772962853950361</v>
      </c>
      <c r="AD186">
        <f t="shared" ca="1" si="99"/>
        <v>29.009075791389375</v>
      </c>
      <c r="AE186">
        <f t="shared" ca="1" si="100"/>
        <v>19.256228406331271</v>
      </c>
      <c r="AF186">
        <f t="shared" ca="1" si="101"/>
        <v>0</v>
      </c>
      <c r="AG186">
        <f t="shared" ca="1" si="102"/>
        <v>0</v>
      </c>
      <c r="AH186">
        <f t="shared" ca="1" si="88"/>
        <v>0</v>
      </c>
      <c r="AI186">
        <f t="shared" ca="1" si="119"/>
        <v>6456.4868659123631</v>
      </c>
      <c r="AJ186">
        <f t="shared" ca="1" si="103"/>
        <v>1.345101430398409</v>
      </c>
      <c r="AK186">
        <f t="shared" ca="1" si="89"/>
        <v>0</v>
      </c>
      <c r="AL186">
        <f t="shared" ca="1" si="90"/>
        <v>0</v>
      </c>
      <c r="AM186">
        <f t="shared" si="91"/>
        <v>0</v>
      </c>
      <c r="AN186" s="45">
        <f t="shared" ca="1" si="104"/>
        <v>-114.38336848206943</v>
      </c>
      <c r="AO186">
        <f t="shared" ca="1" si="120"/>
        <v>0</v>
      </c>
      <c r="AP186">
        <f t="shared" ca="1" si="121"/>
        <v>1.9315818794568684</v>
      </c>
      <c r="AR186">
        <v>176</v>
      </c>
      <c r="AS186">
        <v>0</v>
      </c>
      <c r="AT186">
        <v>30917217.729686778</v>
      </c>
      <c r="AU186">
        <v>57670.117242800879</v>
      </c>
      <c r="AV186">
        <v>71110.795571743307</v>
      </c>
      <c r="AW186">
        <v>574558.00529543532</v>
      </c>
      <c r="AX186">
        <v>6324.9543853431733</v>
      </c>
      <c r="AY186">
        <v>0</v>
      </c>
      <c r="AZ186">
        <v>-709663.87249532214</v>
      </c>
      <c r="BA186">
        <v>1989.2691553554309</v>
      </c>
      <c r="BC186">
        <f t="shared" si="105"/>
        <v>0</v>
      </c>
      <c r="BD186">
        <f t="shared" ca="1" si="106"/>
        <v>30923787.254819743</v>
      </c>
      <c r="BE186">
        <f t="shared" ca="1" si="107"/>
        <v>57734.890205654832</v>
      </c>
      <c r="BF186">
        <f t="shared" ca="1" si="108"/>
        <v>71139.804647534693</v>
      </c>
      <c r="BG186">
        <f t="shared" ca="1" si="109"/>
        <v>574577.26152384165</v>
      </c>
      <c r="BH186">
        <f t="shared" ca="1" si="110"/>
        <v>6326.2994867735715</v>
      </c>
      <c r="BI186">
        <f t="shared" ca="1" si="111"/>
        <v>0</v>
      </c>
      <c r="BJ186">
        <f t="shared" ca="1" si="112"/>
        <v>-709778.25586380425</v>
      </c>
      <c r="BK186">
        <f t="shared" ca="1" si="113"/>
        <v>1991.2007372348878</v>
      </c>
    </row>
    <row r="187" spans="2:63" x14ac:dyDescent="0.35">
      <c r="B187">
        <f t="shared" si="114"/>
        <v>177</v>
      </c>
      <c r="C187">
        <f t="shared" si="92"/>
        <v>15</v>
      </c>
      <c r="D187">
        <f t="shared" si="122"/>
        <v>9</v>
      </c>
      <c r="E187">
        <f t="shared" ca="1" si="82"/>
        <v>91</v>
      </c>
      <c r="F187" cm="1">
        <f t="array" aca="1" ref="F187" ca="1">_xlfn.XLOOKUP(E187,Mortality!$I$9:$I$130,IF($E$4="Female",Mortality!$J$9:$J$130,Mortality!$K$9:$K$130),,-1)</f>
        <v>0.13679899999999989</v>
      </c>
      <c r="G187" cm="1">
        <f t="array" aca="1" ref="G187" ca="1">_xlfn.XLOOKUP(E187,Mortality!$N$9:$N$130,IF($E$4="Female",Mortality!$O$9:$O$130,Mortality!$P$9:$P$130),,-1)</f>
        <v>7.0000000000000001E-3</v>
      </c>
      <c r="H187">
        <f t="shared" ca="1" si="93"/>
        <v>9.9028233804242527E-3</v>
      </c>
      <c r="I187" cm="1">
        <f t="array" ref="I187">INDEX('Product features '!$C$12:$C$22,MIN(11,C187))</f>
        <v>0</v>
      </c>
      <c r="J187" s="3">
        <f ca="1">IF(C187=1,0,IF($C$4="Q",MAX('Product features '!$C$8,_xlfn.XLOOKUP(E187,'Non-systematic PWDs'!$D$17:$D$64,'Non-systematic PWDs'!$F$17:$F$64,0,-1)),'Product features '!$C$8))</f>
        <v>8.6956521739130432E-2</v>
      </c>
      <c r="K187">
        <f t="shared" ca="1" si="83"/>
        <v>0</v>
      </c>
      <c r="L187">
        <f ca="1">(1-K187)*(1-(1-J187*_xlfn.XLOOKUP(C187,'Non-systematic PWDs'!$D$9:$D$12,'Non-systematic PWDs'!$E$9:$E$12,,-1))^(1/12))</f>
        <v>2.9458131401036702E-3</v>
      </c>
      <c r="M187" cm="1">
        <f t="array" ref="M187">IF(C187=11,_xlfn.SWITCH(D187,1,0.4,2,0.3,3,0.2,0.1/9),1/12)</f>
        <v>8.3333333333333329E-2</v>
      </c>
      <c r="O187">
        <f t="shared" ca="1" si="115"/>
        <v>6456.4868659123294</v>
      </c>
      <c r="P187">
        <f t="shared" ca="1" si="116"/>
        <v>10611.344590537263</v>
      </c>
      <c r="Q187">
        <f ca="1">_xlfn.XLOOKUP(C187,'Surrender predictive model'!$E$8:$E$29,'Surrender predictive model'!$P$8:$P$29,,-1)+'Surrender predictive model'!$B$15+'Surrender predictive model'!$B$14+'Surrender predictive model'!$B$38*K187</f>
        <v>-2.2123742498454617</v>
      </c>
      <c r="R187">
        <f ca="1">+'Surrender predictive model'!$B$15*(MAX(1,MIN(2,P186/O186))-1)+'Surrender predictive model'!$B$14*(MAX(0.5,MIN(1,P186/O186))-1)+'Surrender predictive model'!$B$38*K187*(MAX(0.5,MIN(1,P186/O186))-1)</f>
        <v>-0.74465967731209681</v>
      </c>
      <c r="S187" s="43">
        <f t="shared" ca="1" si="94"/>
        <v>4.4378013619967849E-3</v>
      </c>
      <c r="T187">
        <f t="shared" ca="1" si="84"/>
        <v>0</v>
      </c>
      <c r="U187">
        <f t="shared" ca="1" si="117"/>
        <v>0</v>
      </c>
      <c r="V187">
        <f t="shared" ca="1" si="85"/>
        <v>0</v>
      </c>
      <c r="W187" s="41">
        <f t="shared" ca="1" si="86"/>
        <v>0</v>
      </c>
      <c r="X187">
        <f t="shared" ca="1" si="95"/>
        <v>0.98279962422241196</v>
      </c>
      <c r="Y187">
        <f t="shared" ca="1" si="96"/>
        <v>0.98279962422241196</v>
      </c>
      <c r="Z187">
        <f t="shared" ca="1" si="87"/>
        <v>0.98570332202066424</v>
      </c>
      <c r="AA187">
        <f t="shared" ca="1" si="118"/>
        <v>1.2016188011726278E-2</v>
      </c>
      <c r="AB187">
        <f t="shared" ca="1" si="97"/>
        <v>6456.4868659123294</v>
      </c>
      <c r="AC187">
        <f t="shared" ca="1" si="98"/>
        <v>63.619130679322765</v>
      </c>
      <c r="AD187">
        <f t="shared" ca="1" si="99"/>
        <v>28.509956598423607</v>
      </c>
      <c r="AE187">
        <f t="shared" ca="1" si="100"/>
        <v>18.92491301900737</v>
      </c>
      <c r="AF187">
        <f t="shared" ca="1" si="101"/>
        <v>0</v>
      </c>
      <c r="AG187">
        <f t="shared" ca="1" si="102"/>
        <v>0</v>
      </c>
      <c r="AH187">
        <f t="shared" ca="1" si="88"/>
        <v>0</v>
      </c>
      <c r="AI187">
        <f t="shared" ca="1" si="119"/>
        <v>6345.4328656156094</v>
      </c>
      <c r="AJ187">
        <f t="shared" ca="1" si="103"/>
        <v>1.3219651803365853</v>
      </c>
      <c r="AK187">
        <f t="shared" ca="1" si="89"/>
        <v>0</v>
      </c>
      <c r="AL187">
        <f t="shared" ca="1" si="90"/>
        <v>0</v>
      </c>
      <c r="AM187">
        <f t="shared" si="91"/>
        <v>0</v>
      </c>
      <c r="AN187" s="45">
        <f t="shared" ca="1" si="104"/>
        <v>-112.37596547709033</v>
      </c>
      <c r="AO187">
        <f t="shared" ca="1" si="120"/>
        <v>0</v>
      </c>
      <c r="AP187">
        <f t="shared" ca="1" si="121"/>
        <v>1.9199061155909087</v>
      </c>
      <c r="AR187">
        <v>177</v>
      </c>
      <c r="AS187">
        <v>0</v>
      </c>
      <c r="AT187">
        <v>30359781.049647257</v>
      </c>
      <c r="AU187">
        <v>56452.78960195875</v>
      </c>
      <c r="AV187">
        <v>69871.980947971897</v>
      </c>
      <c r="AW187">
        <v>572678.25504086132</v>
      </c>
      <c r="AX187">
        <v>6209.985984055952</v>
      </c>
      <c r="AY187">
        <v>0</v>
      </c>
      <c r="AZ187">
        <v>-705213.01157484681</v>
      </c>
      <c r="BA187">
        <v>1975.5448336281909</v>
      </c>
      <c r="BC187">
        <f t="shared" si="105"/>
        <v>0</v>
      </c>
      <c r="BD187">
        <f t="shared" ca="1" si="106"/>
        <v>30366237.536513168</v>
      </c>
      <c r="BE187">
        <f t="shared" ca="1" si="107"/>
        <v>56516.408732638076</v>
      </c>
      <c r="BF187">
        <f t="shared" ca="1" si="108"/>
        <v>69900.490904570324</v>
      </c>
      <c r="BG187">
        <f t="shared" ca="1" si="109"/>
        <v>572697.17995388038</v>
      </c>
      <c r="BH187">
        <f t="shared" ca="1" si="110"/>
        <v>6211.3079492362886</v>
      </c>
      <c r="BI187">
        <f t="shared" ca="1" si="111"/>
        <v>0</v>
      </c>
      <c r="BJ187">
        <f t="shared" ca="1" si="112"/>
        <v>-705325.38754032389</v>
      </c>
      <c r="BK187">
        <f t="shared" ca="1" si="113"/>
        <v>1977.4647397437818</v>
      </c>
    </row>
    <row r="188" spans="2:63" x14ac:dyDescent="0.35">
      <c r="B188">
        <f t="shared" si="114"/>
        <v>178</v>
      </c>
      <c r="C188">
        <f t="shared" si="92"/>
        <v>15</v>
      </c>
      <c r="D188">
        <f t="shared" si="122"/>
        <v>10</v>
      </c>
      <c r="E188">
        <f t="shared" ca="1" si="82"/>
        <v>91</v>
      </c>
      <c r="F188" cm="1">
        <f t="array" aca="1" ref="F188" ca="1">_xlfn.XLOOKUP(E188,Mortality!$I$9:$I$130,IF($E$4="Female",Mortality!$J$9:$J$130,Mortality!$K$9:$K$130),,-1)</f>
        <v>0.13679899999999989</v>
      </c>
      <c r="G188" cm="1">
        <f t="array" aca="1" ref="G188" ca="1">_xlfn.XLOOKUP(E188,Mortality!$N$9:$N$130,IF($E$4="Female",Mortality!$O$9:$O$130,Mortality!$P$9:$P$130),,-1)</f>
        <v>7.0000000000000001E-3</v>
      </c>
      <c r="H188">
        <f t="shared" ca="1" si="93"/>
        <v>9.8966986543201907E-3</v>
      </c>
      <c r="I188" cm="1">
        <f t="array" ref="I188">INDEX('Product features '!$C$12:$C$22,MIN(11,C188))</f>
        <v>0</v>
      </c>
      <c r="J188" s="3">
        <f ca="1">IF(C188=1,0,IF($C$4="Q",MAX('Product features '!$C$8,_xlfn.XLOOKUP(E188,'Non-systematic PWDs'!$D$17:$D$64,'Non-systematic PWDs'!$F$17:$F$64,0,-1)),'Product features '!$C$8))</f>
        <v>8.6956521739130432E-2</v>
      </c>
      <c r="K188">
        <f t="shared" ca="1" si="83"/>
        <v>0</v>
      </c>
      <c r="L188">
        <f ca="1">(1-K188)*(1-(1-J188*_xlfn.XLOOKUP(C188,'Non-systematic PWDs'!$D$9:$D$12,'Non-systematic PWDs'!$E$9:$E$12,,-1))^(1/12))</f>
        <v>2.9458131401036702E-3</v>
      </c>
      <c r="M188" cm="1">
        <f t="array" ref="M188">IF(C188=11,_xlfn.SWITCH(D188,1,0.4,2,0.3,3,0.2,0.1/9),1/12)</f>
        <v>8.3333333333333329E-2</v>
      </c>
      <c r="O188">
        <f t="shared" ca="1" si="115"/>
        <v>6345.4328656155758</v>
      </c>
      <c r="P188">
        <f t="shared" ca="1" si="116"/>
        <v>10428.825476074546</v>
      </c>
      <c r="Q188">
        <f ca="1">_xlfn.XLOOKUP(C188,'Surrender predictive model'!$E$8:$E$29,'Surrender predictive model'!$P$8:$P$29,,-1)+'Surrender predictive model'!$B$15+'Surrender predictive model'!$B$14+'Surrender predictive model'!$B$38*K188</f>
        <v>-2.2123742498454617</v>
      </c>
      <c r="R188">
        <f ca="1">+'Surrender predictive model'!$B$15*(MAX(1,MIN(2,P187/O187))-1)+'Surrender predictive model'!$B$14*(MAX(0.5,MIN(1,P187/O187))-1)+'Surrender predictive model'!$B$38*K188*(MAX(0.5,MIN(1,P187/O187))-1)</f>
        <v>-0.74465967731209681</v>
      </c>
      <c r="S188" s="43">
        <f t="shared" ca="1" si="94"/>
        <v>4.4378013619967849E-3</v>
      </c>
      <c r="T188">
        <f t="shared" ca="1" si="84"/>
        <v>0</v>
      </c>
      <c r="U188">
        <f t="shared" ca="1" si="117"/>
        <v>0</v>
      </c>
      <c r="V188">
        <f t="shared" ca="1" si="85"/>
        <v>0</v>
      </c>
      <c r="W188" s="41">
        <f t="shared" ca="1" si="86"/>
        <v>0</v>
      </c>
      <c r="X188">
        <f t="shared" ca="1" si="95"/>
        <v>0.98280570380596766</v>
      </c>
      <c r="Y188">
        <f t="shared" ca="1" si="96"/>
        <v>0.98280570380596766</v>
      </c>
      <c r="Z188">
        <f t="shared" ca="1" si="87"/>
        <v>0.98570941956645042</v>
      </c>
      <c r="AA188">
        <f t="shared" ca="1" si="118"/>
        <v>1.1844396441183474E-2</v>
      </c>
      <c r="AB188">
        <f t="shared" ca="1" si="97"/>
        <v>6345.4328656155758</v>
      </c>
      <c r="AC188">
        <f t="shared" ca="1" si="98"/>
        <v>62.486240414933796</v>
      </c>
      <c r="AD188">
        <f t="shared" ca="1" si="99"/>
        <v>28.019598505043064</v>
      </c>
      <c r="AE188">
        <f t="shared" ca="1" si="100"/>
        <v>18.599413250764783</v>
      </c>
      <c r="AF188">
        <f t="shared" ca="1" si="101"/>
        <v>0</v>
      </c>
      <c r="AG188">
        <f t="shared" ca="1" si="102"/>
        <v>0</v>
      </c>
      <c r="AH188">
        <f t="shared" ca="1" si="88"/>
        <v>0</v>
      </c>
      <c r="AI188">
        <f t="shared" ca="1" si="119"/>
        <v>6236.3276134448679</v>
      </c>
      <c r="AJ188">
        <f t="shared" ca="1" si="103"/>
        <v>1.2992349194676809</v>
      </c>
      <c r="AK188">
        <f t="shared" ca="1" si="89"/>
        <v>0</v>
      </c>
      <c r="AL188">
        <f t="shared" ca="1" si="90"/>
        <v>0</v>
      </c>
      <c r="AM188">
        <f t="shared" si="91"/>
        <v>0</v>
      </c>
      <c r="AN188" s="45">
        <f t="shared" ca="1" si="104"/>
        <v>-110.40448709020933</v>
      </c>
      <c r="AO188">
        <f t="shared" ca="1" si="120"/>
        <v>0</v>
      </c>
      <c r="AP188">
        <f t="shared" ca="1" si="121"/>
        <v>1.9083129426443062</v>
      </c>
      <c r="AR188">
        <v>178</v>
      </c>
      <c r="AS188">
        <v>0</v>
      </c>
      <c r="AT188">
        <v>29807932.723468523</v>
      </c>
      <c r="AU188">
        <v>55264.434615507584</v>
      </c>
      <c r="AV188">
        <v>68680.709902455696</v>
      </c>
      <c r="AW188">
        <v>570814.66659137828</v>
      </c>
      <c r="AX188">
        <v>6096.9417159858394</v>
      </c>
      <c r="AY188">
        <v>0</v>
      </c>
      <c r="AZ188">
        <v>-700856.75282532605</v>
      </c>
      <c r="BA188">
        <v>1961.8860616545819</v>
      </c>
      <c r="BC188">
        <f t="shared" si="105"/>
        <v>0</v>
      </c>
      <c r="BD188">
        <f t="shared" ca="1" si="106"/>
        <v>29814278.156334139</v>
      </c>
      <c r="BE188">
        <f t="shared" ca="1" si="107"/>
        <v>55326.920855922515</v>
      </c>
      <c r="BF188">
        <f t="shared" ca="1" si="108"/>
        <v>68708.729500960733</v>
      </c>
      <c r="BG188">
        <f t="shared" ca="1" si="109"/>
        <v>570833.26600462908</v>
      </c>
      <c r="BH188">
        <f t="shared" ca="1" si="110"/>
        <v>6098.2409509053068</v>
      </c>
      <c r="BI188">
        <f t="shared" ca="1" si="111"/>
        <v>0</v>
      </c>
      <c r="BJ188">
        <f t="shared" ca="1" si="112"/>
        <v>-700967.15731241624</v>
      </c>
      <c r="BK188">
        <f t="shared" ca="1" si="113"/>
        <v>1963.7943745972261</v>
      </c>
    </row>
    <row r="189" spans="2:63" x14ac:dyDescent="0.35">
      <c r="B189">
        <f t="shared" si="114"/>
        <v>179</v>
      </c>
      <c r="C189">
        <f t="shared" si="92"/>
        <v>15</v>
      </c>
      <c r="D189">
        <f t="shared" si="122"/>
        <v>11</v>
      </c>
      <c r="E189">
        <f t="shared" ca="1" si="82"/>
        <v>91</v>
      </c>
      <c r="F189" cm="1">
        <f t="array" aca="1" ref="F189" ca="1">_xlfn.XLOOKUP(E189,Mortality!$I$9:$I$130,IF($E$4="Female",Mortality!$J$9:$J$130,Mortality!$K$9:$K$130),,-1)</f>
        <v>0.13679899999999989</v>
      </c>
      <c r="G189" cm="1">
        <f t="array" aca="1" ref="G189" ca="1">_xlfn.XLOOKUP(E189,Mortality!$N$9:$N$130,IF($E$4="Female",Mortality!$O$9:$O$130,Mortality!$P$9:$P$130),,-1)</f>
        <v>7.0000000000000001E-3</v>
      </c>
      <c r="H189">
        <f t="shared" ca="1" si="93"/>
        <v>9.8905779288526174E-3</v>
      </c>
      <c r="I189" cm="1">
        <f t="array" ref="I189">INDEX('Product features '!$C$12:$C$22,MIN(11,C189))</f>
        <v>0</v>
      </c>
      <c r="J189" s="3">
        <f ca="1">IF(C189=1,0,IF($C$4="Q",MAX('Product features '!$C$8,_xlfn.XLOOKUP(E189,'Non-systematic PWDs'!$D$17:$D$64,'Non-systematic PWDs'!$F$17:$F$64,0,-1)),'Product features '!$C$8))</f>
        <v>8.6956521739130432E-2</v>
      </c>
      <c r="K189">
        <f t="shared" ca="1" si="83"/>
        <v>0</v>
      </c>
      <c r="L189">
        <f ca="1">(1-K189)*(1-(1-J189*_xlfn.XLOOKUP(C189,'Non-systematic PWDs'!$D$9:$D$12,'Non-systematic PWDs'!$E$9:$E$12,,-1))^(1/12))</f>
        <v>2.9458131401036702E-3</v>
      </c>
      <c r="M189" cm="1">
        <f t="array" ref="M189">IF(C189=11,_xlfn.SWITCH(D189,1,0.4,2,0.3,3,0.2,0.1/9),1/12)</f>
        <v>8.3333333333333329E-2</v>
      </c>
      <c r="O189">
        <f t="shared" ca="1" si="115"/>
        <v>6236.3276134448342</v>
      </c>
      <c r="P189">
        <f t="shared" ca="1" si="116"/>
        <v>10249.50916188305</v>
      </c>
      <c r="Q189">
        <f ca="1">_xlfn.XLOOKUP(C189,'Surrender predictive model'!$E$8:$E$29,'Surrender predictive model'!$P$8:$P$29,,-1)+'Surrender predictive model'!$B$15+'Surrender predictive model'!$B$14+'Surrender predictive model'!$B$38*K189</f>
        <v>-2.2123742498454617</v>
      </c>
      <c r="R189">
        <f ca="1">+'Surrender predictive model'!$B$15*(MAX(1,MIN(2,P188/O188))-1)+'Surrender predictive model'!$B$14*(MAX(0.5,MIN(1,P188/O188))-1)+'Surrender predictive model'!$B$38*K189*(MAX(0.5,MIN(1,P188/O188))-1)</f>
        <v>-0.74465967731209681</v>
      </c>
      <c r="S189" s="43">
        <f t="shared" ca="1" si="94"/>
        <v>4.4378013619967849E-3</v>
      </c>
      <c r="T189">
        <f t="shared" ca="1" si="84"/>
        <v>0</v>
      </c>
      <c r="U189">
        <f t="shared" ca="1" si="117"/>
        <v>0</v>
      </c>
      <c r="V189">
        <f t="shared" ca="1" si="85"/>
        <v>0</v>
      </c>
      <c r="W189" s="41">
        <f t="shared" ca="1" si="86"/>
        <v>0</v>
      </c>
      <c r="X189">
        <f t="shared" ca="1" si="95"/>
        <v>0.98281177941837372</v>
      </c>
      <c r="Y189">
        <f t="shared" ca="1" si="96"/>
        <v>0.98281177941837372</v>
      </c>
      <c r="Z189">
        <f t="shared" ca="1" si="87"/>
        <v>0.98571551312935424</v>
      </c>
      <c r="AA189">
        <f t="shared" ca="1" si="118"/>
        <v>1.1675133141153893E-2</v>
      </c>
      <c r="AB189">
        <f t="shared" ca="1" si="97"/>
        <v>6236.3276134448342</v>
      </c>
      <c r="AC189">
        <f t="shared" ca="1" si="98"/>
        <v>61.373904939828236</v>
      </c>
      <c r="AD189">
        <f t="shared" ca="1" si="99"/>
        <v>27.537844693432124</v>
      </c>
      <c r="AE189">
        <f t="shared" ca="1" si="100"/>
        <v>18.279625005916444</v>
      </c>
      <c r="AF189">
        <f t="shared" ca="1" si="101"/>
        <v>0</v>
      </c>
      <c r="AG189">
        <f t="shared" ca="1" si="102"/>
        <v>0</v>
      </c>
      <c r="AH189">
        <f t="shared" ca="1" si="88"/>
        <v>0</v>
      </c>
      <c r="AI189">
        <f t="shared" ca="1" si="119"/>
        <v>6129.1362388056914</v>
      </c>
      <c r="AJ189">
        <f t="shared" ca="1" si="103"/>
        <v>1.2769033830845191</v>
      </c>
      <c r="AK189">
        <f t="shared" ca="1" si="89"/>
        <v>0</v>
      </c>
      <c r="AL189">
        <f t="shared" ca="1" si="90"/>
        <v>0</v>
      </c>
      <c r="AM189">
        <f t="shared" si="91"/>
        <v>0</v>
      </c>
      <c r="AN189" s="45">
        <f t="shared" ca="1" si="104"/>
        <v>-108.46827802226132</v>
      </c>
      <c r="AO189">
        <f t="shared" ca="1" si="120"/>
        <v>0</v>
      </c>
      <c r="AP189">
        <f t="shared" ca="1" si="121"/>
        <v>1.8968017085950077</v>
      </c>
      <c r="AR189">
        <v>179</v>
      </c>
      <c r="AS189">
        <v>0</v>
      </c>
      <c r="AT189">
        <v>29265320.236731958</v>
      </c>
      <c r="AU189">
        <v>54104.137166961649</v>
      </c>
      <c r="AV189">
        <v>67523.751413355058</v>
      </c>
      <c r="AW189">
        <v>568966.01818438573</v>
      </c>
      <c r="AX189">
        <v>5986.4642403930893</v>
      </c>
      <c r="AY189">
        <v>0</v>
      </c>
      <c r="AZ189">
        <v>-696580.37100509589</v>
      </c>
      <c r="BA189">
        <v>1948.4742672804227</v>
      </c>
      <c r="BC189">
        <f t="shared" si="105"/>
        <v>0</v>
      </c>
      <c r="BD189">
        <f t="shared" ca="1" si="106"/>
        <v>29271556.564345401</v>
      </c>
      <c r="BE189">
        <f t="shared" ca="1" si="107"/>
        <v>54165.511071901477</v>
      </c>
      <c r="BF189">
        <f t="shared" ca="1" si="108"/>
        <v>67551.289258048491</v>
      </c>
      <c r="BG189">
        <f t="shared" ca="1" si="109"/>
        <v>568984.29780939163</v>
      </c>
      <c r="BH189">
        <f t="shared" ca="1" si="110"/>
        <v>5987.7411437761739</v>
      </c>
      <c r="BI189">
        <f t="shared" ca="1" si="111"/>
        <v>0</v>
      </c>
      <c r="BJ189">
        <f t="shared" ca="1" si="112"/>
        <v>-696688.83928311814</v>
      </c>
      <c r="BK189">
        <f t="shared" ca="1" si="113"/>
        <v>1950.3710689890177</v>
      </c>
    </row>
    <row r="190" spans="2:63" x14ac:dyDescent="0.35">
      <c r="B190">
        <f t="shared" si="114"/>
        <v>180</v>
      </c>
      <c r="C190">
        <f t="shared" si="92"/>
        <v>15</v>
      </c>
      <c r="D190">
        <f t="shared" si="122"/>
        <v>12</v>
      </c>
      <c r="E190">
        <f t="shared" ca="1" si="82"/>
        <v>91</v>
      </c>
      <c r="F190" cm="1">
        <f t="array" aca="1" ref="F190" ca="1">_xlfn.XLOOKUP(E190,Mortality!$I$9:$I$130,IF($E$4="Female",Mortality!$J$9:$J$130,Mortality!$K$9:$K$130),,-1)</f>
        <v>0.13679899999999989</v>
      </c>
      <c r="G190" cm="1">
        <f t="array" aca="1" ref="G190" ca="1">_xlfn.XLOOKUP(E190,Mortality!$N$9:$N$130,IF($E$4="Female",Mortality!$O$9:$O$130,Mortality!$P$9:$P$130),,-1)</f>
        <v>7.0000000000000001E-3</v>
      </c>
      <c r="H190">
        <f t="shared" ca="1" si="93"/>
        <v>9.8844612011338429E-3</v>
      </c>
      <c r="I190" cm="1">
        <f t="array" ref="I190">INDEX('Product features '!$C$12:$C$22,MIN(11,C190))</f>
        <v>0</v>
      </c>
      <c r="J190" s="3">
        <f ca="1">IF(C190=1,0,IF($C$4="Q",MAX('Product features '!$C$8,_xlfn.XLOOKUP(E190,'Non-systematic PWDs'!$D$17:$D$64,'Non-systematic PWDs'!$F$17:$F$64,0,-1)),'Product features '!$C$8))</f>
        <v>8.6956521739130432E-2</v>
      </c>
      <c r="K190">
        <f t="shared" ca="1" si="83"/>
        <v>0</v>
      </c>
      <c r="L190">
        <f ca="1">(1-K190)*(1-(1-J190*_xlfn.XLOOKUP(C190,'Non-systematic PWDs'!$D$9:$D$12,'Non-systematic PWDs'!$E$9:$E$12,,-1))^(1/12))</f>
        <v>2.9458131401036702E-3</v>
      </c>
      <c r="M190" cm="1">
        <f t="array" ref="M190">IF(C190=11,_xlfn.SWITCH(D190,1,0.4,2,0.3,3,0.2,0.1/9),1/12)</f>
        <v>8.3333333333333329E-2</v>
      </c>
      <c r="O190">
        <f t="shared" ca="1" si="115"/>
        <v>6129.1362388056577</v>
      </c>
      <c r="P190">
        <f t="shared" ca="1" si="116"/>
        <v>10073.338337555206</v>
      </c>
      <c r="Q190">
        <f ca="1">_xlfn.XLOOKUP(C190,'Surrender predictive model'!$E$8:$E$29,'Surrender predictive model'!$P$8:$P$29,,-1)+'Surrender predictive model'!$B$15+'Surrender predictive model'!$B$14+'Surrender predictive model'!$B$38*K190</f>
        <v>-2.2123742498454617</v>
      </c>
      <c r="R190">
        <f ca="1">+'Surrender predictive model'!$B$15*(MAX(1,MIN(2,P189/O189))-1)+'Surrender predictive model'!$B$14*(MAX(0.5,MIN(1,P189/O189))-1)+'Surrender predictive model'!$B$38*K190*(MAX(0.5,MIN(1,P189/O189))-1)</f>
        <v>-0.74465967731209681</v>
      </c>
      <c r="S190" s="43">
        <f t="shared" ca="1" si="94"/>
        <v>4.4378013619967849E-3</v>
      </c>
      <c r="T190">
        <f t="shared" ca="1" si="84"/>
        <v>5.0000000000000001E-3</v>
      </c>
      <c r="U190">
        <f t="shared" ca="1" si="117"/>
        <v>0</v>
      </c>
      <c r="V190">
        <f t="shared" ca="1" si="85"/>
        <v>0</v>
      </c>
      <c r="W190" s="41">
        <f t="shared" ca="1" si="86"/>
        <v>0</v>
      </c>
      <c r="X190">
        <f t="shared" ca="1" si="95"/>
        <v>0.97474146284709062</v>
      </c>
      <c r="Y190">
        <f t="shared" ca="1" si="96"/>
        <v>0.98281785106249664</v>
      </c>
      <c r="Z190">
        <f t="shared" ca="1" si="87"/>
        <v>0.9857216027122504</v>
      </c>
      <c r="AA190">
        <f t="shared" ca="1" si="118"/>
        <v>1.1508359855086039E-2</v>
      </c>
      <c r="AB190">
        <f t="shared" ca="1" si="97"/>
        <v>6129.1362388056577</v>
      </c>
      <c r="AC190">
        <f t="shared" ca="1" si="98"/>
        <v>60.043305293283389</v>
      </c>
      <c r="AD190">
        <f t="shared" ca="1" si="99"/>
        <v>26.957489800127522</v>
      </c>
      <c r="AE190">
        <f t="shared" ca="1" si="100"/>
        <v>17.894385349797425</v>
      </c>
      <c r="AF190">
        <f t="shared" ca="1" si="101"/>
        <v>49.917834959907601</v>
      </c>
      <c r="AG190">
        <f t="shared" ca="1" si="102"/>
        <v>0</v>
      </c>
      <c r="AH190">
        <f t="shared" ca="1" si="88"/>
        <v>0</v>
      </c>
      <c r="AI190">
        <f t="shared" ca="1" si="119"/>
        <v>5974.3232234025754</v>
      </c>
      <c r="AJ190">
        <f t="shared" ca="1" si="103"/>
        <v>1.2446506715422032</v>
      </c>
      <c r="AK190">
        <f t="shared" ca="1" si="89"/>
        <v>0</v>
      </c>
      <c r="AL190">
        <f t="shared" ca="1" si="90"/>
        <v>0</v>
      </c>
      <c r="AM190">
        <f t="shared" si="91"/>
        <v>0</v>
      </c>
      <c r="AN190" s="45">
        <f t="shared" ca="1" si="104"/>
        <v>-106.13983111475055</v>
      </c>
      <c r="AO190">
        <f t="shared" ca="1" si="120"/>
        <v>0</v>
      </c>
      <c r="AP190">
        <f t="shared" ca="1" si="121"/>
        <v>2.7715818899120479</v>
      </c>
      <c r="AR190">
        <v>180</v>
      </c>
      <c r="AS190">
        <v>0</v>
      </c>
      <c r="AT190">
        <v>28735028.35388672</v>
      </c>
      <c r="AU190">
        <v>52786.42570925672</v>
      </c>
      <c r="AV190">
        <v>66204.475408386657</v>
      </c>
      <c r="AW190">
        <v>567086.75001627242</v>
      </c>
      <c r="AX190">
        <v>5659.207431967825</v>
      </c>
      <c r="AY190">
        <v>0</v>
      </c>
      <c r="AZ190">
        <v>-691736.85856588243</v>
      </c>
      <c r="BA190">
        <v>16729.833647898096</v>
      </c>
      <c r="BC190">
        <f t="shared" si="105"/>
        <v>0</v>
      </c>
      <c r="BD190">
        <f t="shared" ca="1" si="106"/>
        <v>28741157.490125526</v>
      </c>
      <c r="BE190">
        <f t="shared" ca="1" si="107"/>
        <v>52846.469014550006</v>
      </c>
      <c r="BF190">
        <f t="shared" ca="1" si="108"/>
        <v>66231.432898186787</v>
      </c>
      <c r="BG190">
        <f t="shared" ca="1" si="109"/>
        <v>567104.64440162224</v>
      </c>
      <c r="BH190">
        <f t="shared" ca="1" si="110"/>
        <v>5660.4520826393673</v>
      </c>
      <c r="BI190">
        <f t="shared" ca="1" si="111"/>
        <v>0</v>
      </c>
      <c r="BJ190">
        <f t="shared" ca="1" si="112"/>
        <v>-691842.99839699722</v>
      </c>
      <c r="BK190">
        <f t="shared" ca="1" si="113"/>
        <v>16732.605229788009</v>
      </c>
    </row>
    <row r="191" spans="2:63" x14ac:dyDescent="0.35">
      <c r="B191">
        <f t="shared" si="114"/>
        <v>181</v>
      </c>
      <c r="C191">
        <f t="shared" si="92"/>
        <v>16</v>
      </c>
      <c r="D191">
        <f t="shared" si="122"/>
        <v>1</v>
      </c>
      <c r="E191">
        <f t="shared" ca="1" si="82"/>
        <v>92</v>
      </c>
      <c r="F191" cm="1">
        <f t="array" aca="1" ref="F191" ca="1">_xlfn.XLOOKUP(E191,Mortality!$I$9:$I$130,IF($E$4="Female",Mortality!$J$9:$J$130,Mortality!$K$9:$K$130),,-1)</f>
        <v>0.15240899999999988</v>
      </c>
      <c r="G191" cm="1">
        <f t="array" aca="1" ref="G191" ca="1">_xlfn.XLOOKUP(E191,Mortality!$N$9:$N$130,IF($E$4="Female",Mortality!$O$9:$O$130,Mortality!$P$9:$P$130),,-1)</f>
        <v>6.0000000000000001E-3</v>
      </c>
      <c r="H191">
        <f t="shared" ca="1" si="93"/>
        <v>1.1416017367120945E-2</v>
      </c>
      <c r="I191" cm="1">
        <f t="array" ref="I191">INDEX('Product features '!$C$12:$C$22,MIN(11,C191))</f>
        <v>0</v>
      </c>
      <c r="J191" s="3">
        <f ca="1">IF(C191=1,0,IF($C$4="Q",MAX('Product features '!$C$8,_xlfn.XLOOKUP(E191,'Non-systematic PWDs'!$D$17:$D$64,'Non-systematic PWDs'!$F$17:$F$64,0,-1)),'Product features '!$C$8))</f>
        <v>9.2592592592592587E-2</v>
      </c>
      <c r="K191">
        <f t="shared" ca="1" si="83"/>
        <v>0</v>
      </c>
      <c r="L191">
        <f ca="1">(1-K191)*(1-(1-J191*_xlfn.XLOOKUP(C191,'Non-systematic PWDs'!$D$9:$D$12,'Non-systematic PWDs'!$E$9:$E$12,,-1))^(1/12))</f>
        <v>3.1400869140515431E-3</v>
      </c>
      <c r="M191" cm="1">
        <f t="array" ref="M191">IF(C191=11,_xlfn.SWITCH(D191,1,0.4,2,0.3,3,0.2,0.1/9),1/12)</f>
        <v>8.3333333333333329E-2</v>
      </c>
      <c r="O191">
        <f t="shared" ca="1" si="115"/>
        <v>5974.3232234025418</v>
      </c>
      <c r="P191">
        <f t="shared" ca="1" si="116"/>
        <v>9900.2567379414704</v>
      </c>
      <c r="Q191">
        <f ca="1">_xlfn.XLOOKUP(C191,'Surrender predictive model'!$E$8:$E$29,'Surrender predictive model'!$P$8:$P$29,,-1)+'Surrender predictive model'!$B$15+'Surrender predictive model'!$B$14+'Surrender predictive model'!$B$38*K191</f>
        <v>-2.2123742498454617</v>
      </c>
      <c r="R191">
        <f ca="1">+'Surrender predictive model'!$B$15*(MAX(1,MIN(2,P190/O190))-1)+'Surrender predictive model'!$B$14*(MAX(0.5,MIN(1,P190/O190))-1)+'Surrender predictive model'!$B$38*K191*(MAX(0.5,MIN(1,P190/O190))-1)</f>
        <v>-0.74465967731209681</v>
      </c>
      <c r="S191" s="43">
        <f t="shared" ca="1" si="94"/>
        <v>4.4378013619967849E-3</v>
      </c>
      <c r="T191">
        <f t="shared" ca="1" si="84"/>
        <v>0</v>
      </c>
      <c r="U191">
        <f t="shared" ca="1" si="117"/>
        <v>1.89E-2</v>
      </c>
      <c r="V191">
        <f t="shared" ca="1" si="85"/>
        <v>0</v>
      </c>
      <c r="W191" s="41">
        <f t="shared" ca="1" si="86"/>
        <v>0</v>
      </c>
      <c r="X191">
        <f t="shared" ca="1" si="95"/>
        <v>0.98110637965984226</v>
      </c>
      <c r="Y191">
        <f t="shared" ca="1" si="96"/>
        <v>0.98110637965984226</v>
      </c>
      <c r="Z191">
        <f t="shared" ca="1" si="87"/>
        <v>0.9841968432883027</v>
      </c>
      <c r="AA191">
        <f t="shared" ca="1" si="118"/>
        <v>1.1344038920944733E-2</v>
      </c>
      <c r="AB191">
        <f t="shared" ca="1" si="97"/>
        <v>6087.2379323248497</v>
      </c>
      <c r="AC191">
        <f t="shared" ca="1" si="98"/>
        <v>69.125105334890264</v>
      </c>
      <c r="AD191">
        <f t="shared" ca="1" si="99"/>
        <v>26.87132269847897</v>
      </c>
      <c r="AE191">
        <f t="shared" ca="1" si="100"/>
        <v>19.013534380183273</v>
      </c>
      <c r="AF191">
        <f t="shared" ca="1" si="101"/>
        <v>0</v>
      </c>
      <c r="AG191">
        <f t="shared" ca="1" si="102"/>
        <v>0</v>
      </c>
      <c r="AH191">
        <f t="shared" ca="1" si="88"/>
        <v>112.91470892230791</v>
      </c>
      <c r="AI191">
        <f t="shared" ca="1" si="119"/>
        <v>5972.2279699113305</v>
      </c>
      <c r="AJ191">
        <f t="shared" ca="1" si="103"/>
        <v>1.244214160398194</v>
      </c>
      <c r="AK191">
        <f t="shared" ca="1" si="89"/>
        <v>0</v>
      </c>
      <c r="AL191">
        <f t="shared" ca="1" si="90"/>
        <v>0</v>
      </c>
      <c r="AM191">
        <f t="shared" si="91"/>
        <v>0</v>
      </c>
      <c r="AN191" s="45">
        <f t="shared" ca="1" si="104"/>
        <v>-116.2541765739507</v>
      </c>
      <c r="AO191">
        <f t="shared" ca="1" si="120"/>
        <v>14.114338615288505</v>
      </c>
      <c r="AP191">
        <f t="shared" ca="1" si="121"/>
        <v>16.158815938102784</v>
      </c>
      <c r="AR191">
        <v>181</v>
      </c>
      <c r="AS191">
        <v>0</v>
      </c>
      <c r="AT191">
        <v>27164189.082810763</v>
      </c>
      <c r="AU191">
        <v>58949.815455577133</v>
      </c>
      <c r="AV191">
        <v>64718.990938822586</v>
      </c>
      <c r="AW191">
        <v>565738.62438118842</v>
      </c>
      <c r="AX191">
        <v>5631.6116115404029</v>
      </c>
      <c r="AY191">
        <v>0</v>
      </c>
      <c r="AZ191">
        <v>-695039.04238712951</v>
      </c>
      <c r="BA191">
        <v>51747.610862470385</v>
      </c>
      <c r="BC191">
        <f t="shared" si="105"/>
        <v>0</v>
      </c>
      <c r="BD191">
        <f t="shared" ca="1" si="106"/>
        <v>27170163.406034164</v>
      </c>
      <c r="BE191">
        <f t="shared" ca="1" si="107"/>
        <v>59018.940560912022</v>
      </c>
      <c r="BF191">
        <f t="shared" ca="1" si="108"/>
        <v>64745.862261521062</v>
      </c>
      <c r="BG191">
        <f t="shared" ca="1" si="109"/>
        <v>565757.63791556866</v>
      </c>
      <c r="BH191">
        <f t="shared" ca="1" si="110"/>
        <v>5632.8558257008008</v>
      </c>
      <c r="BI191">
        <f t="shared" ca="1" si="111"/>
        <v>0</v>
      </c>
      <c r="BJ191">
        <f t="shared" ca="1" si="112"/>
        <v>-695155.29656370345</v>
      </c>
      <c r="BK191">
        <f t="shared" ca="1" si="113"/>
        <v>51763.769678408491</v>
      </c>
    </row>
    <row r="192" spans="2:63" x14ac:dyDescent="0.35">
      <c r="B192">
        <f t="shared" si="114"/>
        <v>182</v>
      </c>
      <c r="C192">
        <f t="shared" si="92"/>
        <v>16</v>
      </c>
      <c r="D192">
        <f t="shared" si="122"/>
        <v>2</v>
      </c>
      <c r="E192">
        <f t="shared" ca="1" si="82"/>
        <v>92</v>
      </c>
      <c r="F192" cm="1">
        <f t="array" aca="1" ref="F192" ca="1">_xlfn.XLOOKUP(E192,Mortality!$I$9:$I$130,IF($E$4="Female",Mortality!$J$9:$J$130,Mortality!$K$9:$K$130),,-1)</f>
        <v>0.15240899999999988</v>
      </c>
      <c r="G192" cm="1">
        <f t="array" aca="1" ref="G192" ca="1">_xlfn.XLOOKUP(E192,Mortality!$N$9:$N$130,IF($E$4="Female",Mortality!$O$9:$O$130,Mortality!$P$9:$P$130),,-1)</f>
        <v>6.0000000000000001E-3</v>
      </c>
      <c r="H192">
        <f t="shared" ca="1" si="93"/>
        <v>1.1409915909740387E-2</v>
      </c>
      <c r="I192" cm="1">
        <f t="array" ref="I192">INDEX('Product features '!$C$12:$C$22,MIN(11,C192))</f>
        <v>0</v>
      </c>
      <c r="J192" s="3">
        <f ca="1">IF(C192=1,0,IF($C$4="Q",MAX('Product features '!$C$8,_xlfn.XLOOKUP(E192,'Non-systematic PWDs'!$D$17:$D$64,'Non-systematic PWDs'!$F$17:$F$64,0,-1)),'Product features '!$C$8))</f>
        <v>9.2592592592592587E-2</v>
      </c>
      <c r="K192">
        <f t="shared" ca="1" si="83"/>
        <v>0</v>
      </c>
      <c r="L192">
        <f ca="1">(1-K192)*(1-(1-J192*_xlfn.XLOOKUP(C192,'Non-systematic PWDs'!$D$9:$D$12,'Non-systematic PWDs'!$E$9:$E$12,,-1))^(1/12))</f>
        <v>3.1400869140515431E-3</v>
      </c>
      <c r="M192" cm="1">
        <f t="array" ref="M192">IF(C192=11,_xlfn.SWITCH(D192,1,0.4,2,0.3,3,0.2,0.1/9),1/12)</f>
        <v>8.3333333333333329E-2</v>
      </c>
      <c r="O192">
        <f t="shared" ca="1" si="115"/>
        <v>5972.2279699112969</v>
      </c>
      <c r="P192">
        <f t="shared" ca="1" si="116"/>
        <v>9713.2050458647154</v>
      </c>
      <c r="Q192">
        <f ca="1">_xlfn.XLOOKUP(C192,'Surrender predictive model'!$E$8:$E$29,'Surrender predictive model'!$P$8:$P$29,,-1)+'Surrender predictive model'!$B$15+'Surrender predictive model'!$B$14+'Surrender predictive model'!$B$38*K192</f>
        <v>-2.2123742498454617</v>
      </c>
      <c r="R192">
        <f ca="1">+'Surrender predictive model'!$B$15*(MAX(1,MIN(2,P191/O191))-1)+'Surrender predictive model'!$B$14*(MAX(0.5,MIN(1,P191/O191))-1)+'Surrender predictive model'!$B$38*K192*(MAX(0.5,MIN(1,P191/O191))-1)</f>
        <v>-0.76041763192424816</v>
      </c>
      <c r="S192" s="43">
        <f t="shared" ca="1" si="94"/>
        <v>4.366720145910219E-3</v>
      </c>
      <c r="T192">
        <f t="shared" ca="1" si="84"/>
        <v>0</v>
      </c>
      <c r="U192">
        <f t="shared" ca="1" si="117"/>
        <v>0</v>
      </c>
      <c r="V192">
        <f t="shared" ca="1" si="85"/>
        <v>0</v>
      </c>
      <c r="W192" s="41">
        <f t="shared" ca="1" si="86"/>
        <v>0</v>
      </c>
      <c r="X192">
        <f t="shared" ca="1" si="95"/>
        <v>0.98118248449698342</v>
      </c>
      <c r="Y192">
        <f t="shared" ca="1" si="96"/>
        <v>0.98118248449698342</v>
      </c>
      <c r="Z192">
        <f t="shared" ca="1" si="87"/>
        <v>0.98427318785401563</v>
      </c>
      <c r="AA192">
        <f t="shared" ca="1" si="118"/>
        <v>1.116476729613345E-2</v>
      </c>
      <c r="AB192">
        <f t="shared" ca="1" si="97"/>
        <v>5972.2279699112969</v>
      </c>
      <c r="AC192">
        <f t="shared" ca="1" si="98"/>
        <v>67.785249601336659</v>
      </c>
      <c r="AD192">
        <f t="shared" ca="1" si="99"/>
        <v>25.942278398127506</v>
      </c>
      <c r="AE192">
        <f t="shared" ca="1" si="100"/>
        <v>18.654964411890909</v>
      </c>
      <c r="AF192">
        <f t="shared" ca="1" si="101"/>
        <v>0</v>
      </c>
      <c r="AG192">
        <f t="shared" ca="1" si="102"/>
        <v>0</v>
      </c>
      <c r="AH192">
        <f t="shared" ca="1" si="88"/>
        <v>0</v>
      </c>
      <c r="AI192">
        <f t="shared" ca="1" si="119"/>
        <v>5859.8454774999755</v>
      </c>
      <c r="AJ192">
        <f t="shared" ca="1" si="103"/>
        <v>1.2208011411458284</v>
      </c>
      <c r="AK192">
        <f t="shared" ca="1" si="89"/>
        <v>0</v>
      </c>
      <c r="AL192">
        <f t="shared" ca="1" si="90"/>
        <v>0</v>
      </c>
      <c r="AM192">
        <f t="shared" si="91"/>
        <v>0</v>
      </c>
      <c r="AN192" s="45">
        <f t="shared" ca="1" si="104"/>
        <v>-113.60329355250092</v>
      </c>
      <c r="AO192">
        <f t="shared" ca="1" si="120"/>
        <v>0</v>
      </c>
      <c r="AP192">
        <f t="shared" ca="1" si="121"/>
        <v>1.7907599425779022</v>
      </c>
      <c r="AR192">
        <v>182</v>
      </c>
      <c r="AS192">
        <v>0</v>
      </c>
      <c r="AT192">
        <v>27031735.735393971</v>
      </c>
      <c r="AU192">
        <v>57666.894433142719</v>
      </c>
      <c r="AV192">
        <v>62291.426292741649</v>
      </c>
      <c r="AW192">
        <v>563737.81386915909</v>
      </c>
      <c r="AX192">
        <v>5525.3210757204388</v>
      </c>
      <c r="AY192">
        <v>0</v>
      </c>
      <c r="AZ192">
        <v>-689221.4556707656</v>
      </c>
      <c r="BA192">
        <v>1733.6532975256075</v>
      </c>
      <c r="BC192">
        <f t="shared" si="105"/>
        <v>0</v>
      </c>
      <c r="BD192">
        <f t="shared" ca="1" si="106"/>
        <v>27037707.963363882</v>
      </c>
      <c r="BE192">
        <f t="shared" ca="1" si="107"/>
        <v>57734.679682744056</v>
      </c>
      <c r="BF192">
        <f t="shared" ca="1" si="108"/>
        <v>62317.368571139777</v>
      </c>
      <c r="BG192">
        <f t="shared" ca="1" si="109"/>
        <v>563756.46883357095</v>
      </c>
      <c r="BH192">
        <f t="shared" ca="1" si="110"/>
        <v>5526.5418768615846</v>
      </c>
      <c r="BI192">
        <f t="shared" ca="1" si="111"/>
        <v>0</v>
      </c>
      <c r="BJ192">
        <f t="shared" ca="1" si="112"/>
        <v>-689335.05896431813</v>
      </c>
      <c r="BK192">
        <f t="shared" ca="1" si="113"/>
        <v>1735.4440574681855</v>
      </c>
    </row>
    <row r="193" spans="2:63" x14ac:dyDescent="0.35">
      <c r="B193">
        <f t="shared" si="114"/>
        <v>183</v>
      </c>
      <c r="C193">
        <f t="shared" si="92"/>
        <v>16</v>
      </c>
      <c r="D193">
        <f t="shared" si="122"/>
        <v>3</v>
      </c>
      <c r="E193">
        <f t="shared" ca="1" si="82"/>
        <v>92</v>
      </c>
      <c r="F193" cm="1">
        <f t="array" aca="1" ref="F193" ca="1">_xlfn.XLOOKUP(E193,Mortality!$I$9:$I$130,IF($E$4="Female",Mortality!$J$9:$J$130,Mortality!$K$9:$K$130),,-1)</f>
        <v>0.15240899999999988</v>
      </c>
      <c r="G193" cm="1">
        <f t="array" aca="1" ref="G193" ca="1">_xlfn.XLOOKUP(E193,Mortality!$N$9:$N$130,IF($E$4="Female",Mortality!$O$9:$O$130,Mortality!$P$9:$P$130),,-1)</f>
        <v>6.0000000000000001E-3</v>
      </c>
      <c r="H193">
        <f t="shared" ca="1" si="93"/>
        <v>1.1403817925402793E-2</v>
      </c>
      <c r="I193" cm="1">
        <f t="array" ref="I193">INDEX('Product features '!$C$12:$C$22,MIN(11,C193))</f>
        <v>0</v>
      </c>
      <c r="J193" s="3">
        <f ca="1">IF(C193=1,0,IF($C$4="Q",MAX('Product features '!$C$8,_xlfn.XLOOKUP(E193,'Non-systematic PWDs'!$D$17:$D$64,'Non-systematic PWDs'!$F$17:$F$64,0,-1)),'Product features '!$C$8))</f>
        <v>9.2592592592592587E-2</v>
      </c>
      <c r="K193">
        <f t="shared" ca="1" si="83"/>
        <v>0</v>
      </c>
      <c r="L193">
        <f ca="1">(1-K193)*(1-(1-J193*_xlfn.XLOOKUP(C193,'Non-systematic PWDs'!$D$9:$D$12,'Non-systematic PWDs'!$E$9:$E$12,,-1))^(1/12))</f>
        <v>3.1400869140515431E-3</v>
      </c>
      <c r="M193" cm="1">
        <f t="array" ref="M193">IF(C193=11,_xlfn.SWITCH(D193,1,0.4,2,0.3,3,0.2,0.1/9),1/12)</f>
        <v>8.3333333333333329E-2</v>
      </c>
      <c r="O193">
        <f t="shared" ca="1" si="115"/>
        <v>5859.8454774999418</v>
      </c>
      <c r="P193">
        <f t="shared" ca="1" si="116"/>
        <v>9530.4266593301782</v>
      </c>
      <c r="Q193">
        <f ca="1">_xlfn.XLOOKUP(C193,'Surrender predictive model'!$E$8:$E$29,'Surrender predictive model'!$P$8:$P$29,,-1)+'Surrender predictive model'!$B$15+'Surrender predictive model'!$B$14+'Surrender predictive model'!$B$38*K193</f>
        <v>-2.2123742498454617</v>
      </c>
      <c r="R193">
        <f ca="1">+'Surrender predictive model'!$B$15*(MAX(1,MIN(2,P192/O192))-1)+'Surrender predictive model'!$B$14*(MAX(0.5,MIN(1,P192/O192))-1)+'Surrender predictive model'!$B$38*K193*(MAX(0.5,MIN(1,P192/O192))-1)</f>
        <v>-0.72484746225345187</v>
      </c>
      <c r="S193" s="43">
        <f t="shared" ca="1" si="94"/>
        <v>4.5288563234381352E-3</v>
      </c>
      <c r="T193">
        <f t="shared" ca="1" si="84"/>
        <v>0</v>
      </c>
      <c r="U193">
        <f t="shared" ca="1" si="117"/>
        <v>0</v>
      </c>
      <c r="V193">
        <f t="shared" ca="1" si="85"/>
        <v>0</v>
      </c>
      <c r="W193" s="41">
        <f t="shared" ca="1" si="86"/>
        <v>0</v>
      </c>
      <c r="X193">
        <f t="shared" ca="1" si="95"/>
        <v>0.981028752898222</v>
      </c>
      <c r="Y193">
        <f t="shared" ca="1" si="96"/>
        <v>0.981028752898222</v>
      </c>
      <c r="Z193">
        <f t="shared" ca="1" si="87"/>
        <v>0.98411897200408183</v>
      </c>
      <c r="AA193">
        <f t="shared" ca="1" si="118"/>
        <v>1.098918109821353E-2</v>
      </c>
      <c r="AB193">
        <f t="shared" ca="1" si="97"/>
        <v>5859.8454774999418</v>
      </c>
      <c r="AC193">
        <f t="shared" ca="1" si="98"/>
        <v>66.468939393125268</v>
      </c>
      <c r="AD193">
        <f t="shared" ca="1" si="99"/>
        <v>26.397148608644503</v>
      </c>
      <c r="AE193">
        <f t="shared" ca="1" si="100"/>
        <v>18.302488530117923</v>
      </c>
      <c r="AF193">
        <f t="shared" ca="1" si="101"/>
        <v>0</v>
      </c>
      <c r="AG193">
        <f t="shared" ca="1" si="102"/>
        <v>0</v>
      </c>
      <c r="AH193">
        <f t="shared" ca="1" si="88"/>
        <v>0</v>
      </c>
      <c r="AI193">
        <f t="shared" ca="1" si="119"/>
        <v>5748.6769009680875</v>
      </c>
      <c r="AJ193">
        <f t="shared" ca="1" si="103"/>
        <v>1.1976410210350183</v>
      </c>
      <c r="AK193">
        <f t="shared" ca="1" si="89"/>
        <v>0</v>
      </c>
      <c r="AL193">
        <f t="shared" ca="1" si="90"/>
        <v>0</v>
      </c>
      <c r="AM193">
        <f t="shared" si="91"/>
        <v>0</v>
      </c>
      <c r="AN193" s="45">
        <f t="shared" ca="1" si="104"/>
        <v>-112.36621755292272</v>
      </c>
      <c r="AO193">
        <f t="shared" ca="1" si="120"/>
        <v>0</v>
      </c>
      <c r="AP193">
        <f t="shared" ca="1" si="121"/>
        <v>1.7921687884294142</v>
      </c>
      <c r="AR193">
        <v>183</v>
      </c>
      <c r="AS193">
        <v>0</v>
      </c>
      <c r="AT193">
        <v>26521541.16345809</v>
      </c>
      <c r="AU193">
        <v>56401.247063374976</v>
      </c>
      <c r="AV193">
        <v>62835.391098324697</v>
      </c>
      <c r="AW193">
        <v>561771.83658918797</v>
      </c>
      <c r="AX193">
        <v>5419.5765210651471</v>
      </c>
      <c r="AY193">
        <v>0</v>
      </c>
      <c r="AZ193">
        <v>-686428.05127195187</v>
      </c>
      <c r="BA193">
        <v>1746.8725420180115</v>
      </c>
      <c r="BC193">
        <f t="shared" si="105"/>
        <v>0</v>
      </c>
      <c r="BD193">
        <f t="shared" ca="1" si="106"/>
        <v>26527401.008935589</v>
      </c>
      <c r="BE193">
        <f t="shared" ca="1" si="107"/>
        <v>56467.716002768102</v>
      </c>
      <c r="BF193">
        <f t="shared" ca="1" si="108"/>
        <v>62861.788246933342</v>
      </c>
      <c r="BG193">
        <f t="shared" ca="1" si="109"/>
        <v>561790.13907771814</v>
      </c>
      <c r="BH193">
        <f t="shared" ca="1" si="110"/>
        <v>5420.7741620861825</v>
      </c>
      <c r="BI193">
        <f t="shared" ca="1" si="111"/>
        <v>0</v>
      </c>
      <c r="BJ193">
        <f t="shared" ca="1" si="112"/>
        <v>-686540.41748950479</v>
      </c>
      <c r="BK193">
        <f t="shared" ca="1" si="113"/>
        <v>1748.6647108064408</v>
      </c>
    </row>
    <row r="194" spans="2:63" x14ac:dyDescent="0.35">
      <c r="B194">
        <f t="shared" si="114"/>
        <v>184</v>
      </c>
      <c r="C194">
        <f t="shared" si="92"/>
        <v>16</v>
      </c>
      <c r="D194">
        <f t="shared" si="122"/>
        <v>4</v>
      </c>
      <c r="E194">
        <f t="shared" ca="1" si="82"/>
        <v>92</v>
      </c>
      <c r="F194" cm="1">
        <f t="array" aca="1" ref="F194" ca="1">_xlfn.XLOOKUP(E194,Mortality!$I$9:$I$130,IF($E$4="Female",Mortality!$J$9:$J$130,Mortality!$K$9:$K$130),,-1)</f>
        <v>0.15240899999999988</v>
      </c>
      <c r="G194" cm="1">
        <f t="array" aca="1" ref="G194" ca="1">_xlfn.XLOOKUP(E194,Mortality!$N$9:$N$130,IF($E$4="Female",Mortality!$O$9:$O$130,Mortality!$P$9:$P$130),,-1)</f>
        <v>6.0000000000000001E-3</v>
      </c>
      <c r="H194">
        <f t="shared" ca="1" si="93"/>
        <v>1.1397723411893157E-2</v>
      </c>
      <c r="I194" cm="1">
        <f t="array" ref="I194">INDEX('Product features '!$C$12:$C$22,MIN(11,C194))</f>
        <v>0</v>
      </c>
      <c r="J194" s="3">
        <f ca="1">IF(C194=1,0,IF($C$4="Q",MAX('Product features '!$C$8,_xlfn.XLOOKUP(E194,'Non-systematic PWDs'!$D$17:$D$64,'Non-systematic PWDs'!$F$17:$F$64,0,-1)),'Product features '!$C$8))</f>
        <v>9.2592592592592587E-2</v>
      </c>
      <c r="K194">
        <f t="shared" ca="1" si="83"/>
        <v>0</v>
      </c>
      <c r="L194">
        <f ca="1">(1-K194)*(1-(1-J194*_xlfn.XLOOKUP(C194,'Non-systematic PWDs'!$D$9:$D$12,'Non-systematic PWDs'!$E$9:$E$12,,-1))^(1/12))</f>
        <v>3.1400869140515431E-3</v>
      </c>
      <c r="M194" cm="1">
        <f t="array" ref="M194">IF(C194=11,_xlfn.SWITCH(D194,1,0.4,2,0.3,3,0.2,0.1/9),1/12)</f>
        <v>8.3333333333333329E-2</v>
      </c>
      <c r="O194">
        <f t="shared" ca="1" si="115"/>
        <v>5748.6769009680547</v>
      </c>
      <c r="P194">
        <f t="shared" ca="1" si="116"/>
        <v>9349.622580190653</v>
      </c>
      <c r="Q194">
        <f ca="1">_xlfn.XLOOKUP(C194,'Surrender predictive model'!$E$8:$E$29,'Surrender predictive model'!$P$8:$P$29,,-1)+'Surrender predictive model'!$B$15+'Surrender predictive model'!$B$14+'Surrender predictive model'!$B$38*K194</f>
        <v>-2.2123742498454617</v>
      </c>
      <c r="R194">
        <f ca="1">+'Surrender predictive model'!$B$15*(MAX(1,MIN(2,P193/O193))-1)+'Surrender predictive model'!$B$14*(MAX(0.5,MIN(1,P193/O193))-1)+'Surrender predictive model'!$B$38*K194*(MAX(0.5,MIN(1,P193/O193))-1)</f>
        <v>-0.72484746225345187</v>
      </c>
      <c r="S194" s="43">
        <f t="shared" ca="1" si="94"/>
        <v>4.5288563234381352E-3</v>
      </c>
      <c r="T194">
        <f t="shared" ca="1" si="84"/>
        <v>0</v>
      </c>
      <c r="U194">
        <f t="shared" ca="1" si="117"/>
        <v>0</v>
      </c>
      <c r="V194">
        <f t="shared" ca="1" si="85"/>
        <v>0</v>
      </c>
      <c r="W194" s="41">
        <f t="shared" ca="1" si="86"/>
        <v>0</v>
      </c>
      <c r="X194">
        <f t="shared" ca="1" si="95"/>
        <v>0.98103480075992355</v>
      </c>
      <c r="Y194">
        <f t="shared" ca="1" si="96"/>
        <v>0.98103480075992355</v>
      </c>
      <c r="Z194">
        <f t="shared" ca="1" si="87"/>
        <v>0.98412503891641545</v>
      </c>
      <c r="AA194">
        <f t="shared" ca="1" si="118"/>
        <v>1.0814661605540586E-2</v>
      </c>
      <c r="AB194">
        <f t="shared" ca="1" si="97"/>
        <v>5748.6769009680547</v>
      </c>
      <c r="AC194">
        <f t="shared" ca="1" si="98"/>
        <v>65.173140650614641</v>
      </c>
      <c r="AD194">
        <f t="shared" ca="1" si="99"/>
        <v>25.896381188358138</v>
      </c>
      <c r="AE194">
        <f t="shared" ca="1" si="100"/>
        <v>17.955280954711601</v>
      </c>
      <c r="AF194">
        <f t="shared" ca="1" si="101"/>
        <v>0</v>
      </c>
      <c r="AG194">
        <f t="shared" ca="1" si="102"/>
        <v>0</v>
      </c>
      <c r="AH194">
        <f t="shared" ca="1" si="88"/>
        <v>0</v>
      </c>
      <c r="AI194">
        <f t="shared" ca="1" si="119"/>
        <v>5639.6520981744034</v>
      </c>
      <c r="AJ194">
        <f t="shared" ca="1" si="103"/>
        <v>1.1749275204530008</v>
      </c>
      <c r="AK194">
        <f t="shared" ca="1" si="89"/>
        <v>0</v>
      </c>
      <c r="AL194">
        <f t="shared" ca="1" si="90"/>
        <v>0</v>
      </c>
      <c r="AM194">
        <f t="shared" si="91"/>
        <v>0</v>
      </c>
      <c r="AN194" s="45">
        <f t="shared" ca="1" si="104"/>
        <v>-110.19973031413737</v>
      </c>
      <c r="AO194">
        <f t="shared" ca="1" si="120"/>
        <v>0</v>
      </c>
      <c r="AP194">
        <f t="shared" ca="1" si="121"/>
        <v>1.7781988621092017</v>
      </c>
      <c r="AR194">
        <v>184</v>
      </c>
      <c r="AS194">
        <v>0</v>
      </c>
      <c r="AT194">
        <v>26013967.30111273</v>
      </c>
      <c r="AU194">
        <v>55165.940877248104</v>
      </c>
      <c r="AV194">
        <v>61756.6436405532</v>
      </c>
      <c r="AW194">
        <v>559818.0522047109</v>
      </c>
      <c r="AX194">
        <v>5316.2838000678039</v>
      </c>
      <c r="AY194">
        <v>0</v>
      </c>
      <c r="AZ194">
        <v>-682056.92052257992</v>
      </c>
      <c r="BA194">
        <v>1733.6357662229898</v>
      </c>
      <c r="BC194">
        <f t="shared" si="105"/>
        <v>0</v>
      </c>
      <c r="BD194">
        <f t="shared" ca="1" si="106"/>
        <v>26019715.978013698</v>
      </c>
      <c r="BE194">
        <f t="shared" ca="1" si="107"/>
        <v>55231.114017898719</v>
      </c>
      <c r="BF194">
        <f t="shared" ca="1" si="108"/>
        <v>61782.540021741559</v>
      </c>
      <c r="BG194">
        <f t="shared" ca="1" si="109"/>
        <v>559836.00748566561</v>
      </c>
      <c r="BH194">
        <f t="shared" ca="1" si="110"/>
        <v>5317.4587275882568</v>
      </c>
      <c r="BI194">
        <f t="shared" ca="1" si="111"/>
        <v>0</v>
      </c>
      <c r="BJ194">
        <f t="shared" ca="1" si="112"/>
        <v>-682167.120252894</v>
      </c>
      <c r="BK194">
        <f t="shared" ca="1" si="113"/>
        <v>1735.4139650850989</v>
      </c>
    </row>
    <row r="195" spans="2:63" x14ac:dyDescent="0.35">
      <c r="B195">
        <f t="shared" si="114"/>
        <v>185</v>
      </c>
      <c r="C195">
        <f t="shared" si="92"/>
        <v>16</v>
      </c>
      <c r="D195">
        <f t="shared" si="122"/>
        <v>5</v>
      </c>
      <c r="E195">
        <f t="shared" ca="1" si="82"/>
        <v>92</v>
      </c>
      <c r="F195" cm="1">
        <f t="array" aca="1" ref="F195" ca="1">_xlfn.XLOOKUP(E195,Mortality!$I$9:$I$130,IF($E$4="Female",Mortality!$J$9:$J$130,Mortality!$K$9:$K$130),,-1)</f>
        <v>0.15240899999999988</v>
      </c>
      <c r="G195" cm="1">
        <f t="array" aca="1" ref="G195" ca="1">_xlfn.XLOOKUP(E195,Mortality!$N$9:$N$130,IF($E$4="Female",Mortality!$O$9:$O$130,Mortality!$P$9:$P$130),,-1)</f>
        <v>6.0000000000000001E-3</v>
      </c>
      <c r="H195">
        <f t="shared" ca="1" si="93"/>
        <v>1.1391632366998361E-2</v>
      </c>
      <c r="I195" cm="1">
        <f t="array" ref="I195">INDEX('Product features '!$C$12:$C$22,MIN(11,C195))</f>
        <v>0</v>
      </c>
      <c r="J195" s="3">
        <f ca="1">IF(C195=1,0,IF($C$4="Q",MAX('Product features '!$C$8,_xlfn.XLOOKUP(E195,'Non-systematic PWDs'!$D$17:$D$64,'Non-systematic PWDs'!$F$17:$F$64,0,-1)),'Product features '!$C$8))</f>
        <v>9.2592592592592587E-2</v>
      </c>
      <c r="K195">
        <f t="shared" ca="1" si="83"/>
        <v>0</v>
      </c>
      <c r="L195">
        <f ca="1">(1-K195)*(1-(1-J195*_xlfn.XLOOKUP(C195,'Non-systematic PWDs'!$D$9:$D$12,'Non-systematic PWDs'!$E$9:$E$12,,-1))^(1/12))</f>
        <v>3.1400869140515431E-3</v>
      </c>
      <c r="M195" cm="1">
        <f t="array" ref="M195">IF(C195=11,_xlfn.SWITCH(D195,1,0.4,2,0.3,3,0.2,0.1/9),1/12)</f>
        <v>8.3333333333333329E-2</v>
      </c>
      <c r="O195">
        <f t="shared" ca="1" si="115"/>
        <v>5639.6520981743697</v>
      </c>
      <c r="P195">
        <f t="shared" ca="1" si="116"/>
        <v>9172.3051251378201</v>
      </c>
      <c r="Q195">
        <f ca="1">_xlfn.XLOOKUP(C195,'Surrender predictive model'!$E$8:$E$29,'Surrender predictive model'!$P$8:$P$29,,-1)+'Surrender predictive model'!$B$15+'Surrender predictive model'!$B$14+'Surrender predictive model'!$B$38*K195</f>
        <v>-2.2123742498454617</v>
      </c>
      <c r="R195">
        <f ca="1">+'Surrender predictive model'!$B$15*(MAX(1,MIN(2,P194/O194))-1)+'Surrender predictive model'!$B$14*(MAX(0.5,MIN(1,P194/O194))-1)+'Surrender predictive model'!$B$38*K195*(MAX(0.5,MIN(1,P194/O194))-1)</f>
        <v>-0.72484746225345187</v>
      </c>
      <c r="S195" s="43">
        <f t="shared" ca="1" si="94"/>
        <v>4.5288563234381352E-3</v>
      </c>
      <c r="T195">
        <f t="shared" ca="1" si="84"/>
        <v>0</v>
      </c>
      <c r="U195">
        <f t="shared" ca="1" si="117"/>
        <v>0</v>
      </c>
      <c r="V195">
        <f t="shared" ca="1" si="85"/>
        <v>0</v>
      </c>
      <c r="W195" s="41">
        <f t="shared" ca="1" si="86"/>
        <v>0</v>
      </c>
      <c r="X195">
        <f t="shared" ca="1" si="95"/>
        <v>0.98104084517956158</v>
      </c>
      <c r="Y195">
        <f t="shared" ca="1" si="96"/>
        <v>0.98104084517956158</v>
      </c>
      <c r="Z195">
        <f t="shared" ca="1" si="87"/>
        <v>0.98413110237584311</v>
      </c>
      <c r="AA195">
        <f t="shared" ca="1" si="118"/>
        <v>1.0642979273420493E-2</v>
      </c>
      <c r="AB195">
        <f t="shared" ca="1" si="97"/>
        <v>5639.6520981743697</v>
      </c>
      <c r="AC195">
        <f t="shared" ca="1" si="98"/>
        <v>63.902998384410068</v>
      </c>
      <c r="AD195">
        <f t="shared" ca="1" si="99"/>
        <v>25.405270201512824</v>
      </c>
      <c r="AE195">
        <f t="shared" ca="1" si="100"/>
        <v>17.614768676775348</v>
      </c>
      <c r="AF195">
        <f t="shared" ca="1" si="101"/>
        <v>0</v>
      </c>
      <c r="AG195">
        <f t="shared" ca="1" si="102"/>
        <v>0</v>
      </c>
      <c r="AH195">
        <f t="shared" ca="1" si="88"/>
        <v>0</v>
      </c>
      <c r="AI195">
        <f t="shared" ca="1" si="119"/>
        <v>5532.7290609117053</v>
      </c>
      <c r="AJ195">
        <f t="shared" ca="1" si="103"/>
        <v>1.1526518876899388</v>
      </c>
      <c r="AK195">
        <f t="shared" ca="1" si="89"/>
        <v>0</v>
      </c>
      <c r="AL195">
        <f t="shared" ca="1" si="90"/>
        <v>0</v>
      </c>
      <c r="AM195">
        <f t="shared" si="91"/>
        <v>0</v>
      </c>
      <c r="AN195" s="45">
        <f t="shared" ca="1" si="104"/>
        <v>-108.07568915038819</v>
      </c>
      <c r="AO195">
        <f t="shared" ca="1" si="120"/>
        <v>0</v>
      </c>
      <c r="AP195">
        <f t="shared" ca="1" si="121"/>
        <v>1.7643488488528092</v>
      </c>
      <c r="AR195">
        <v>185</v>
      </c>
      <c r="AS195">
        <v>0</v>
      </c>
      <c r="AT195">
        <v>25518162.240325417</v>
      </c>
      <c r="AU195">
        <v>53958.911489291044</v>
      </c>
      <c r="AV195">
        <v>60723.868508437474</v>
      </c>
      <c r="AW195">
        <v>557888.07138693845</v>
      </c>
      <c r="AX195">
        <v>5215.2353754402448</v>
      </c>
      <c r="AY195">
        <v>0</v>
      </c>
      <c r="AZ195">
        <v>-677786.0867601072</v>
      </c>
      <c r="BA195">
        <v>1721.1374553561209</v>
      </c>
      <c r="BC195">
        <f t="shared" si="105"/>
        <v>0</v>
      </c>
      <c r="BD195">
        <f t="shared" ca="1" si="106"/>
        <v>25523801.892423593</v>
      </c>
      <c r="BE195">
        <f t="shared" ca="1" si="107"/>
        <v>54022.814487675452</v>
      </c>
      <c r="BF195">
        <f t="shared" ca="1" si="108"/>
        <v>60749.273778638984</v>
      </c>
      <c r="BG195">
        <f t="shared" ca="1" si="109"/>
        <v>557905.68615561526</v>
      </c>
      <c r="BH195">
        <f t="shared" ca="1" si="110"/>
        <v>5216.3880273279347</v>
      </c>
      <c r="BI195">
        <f t="shared" ca="1" si="111"/>
        <v>0</v>
      </c>
      <c r="BJ195">
        <f t="shared" ca="1" si="112"/>
        <v>-677894.16244925756</v>
      </c>
      <c r="BK195">
        <f t="shared" ca="1" si="113"/>
        <v>1722.9018042049736</v>
      </c>
    </row>
    <row r="196" spans="2:63" x14ac:dyDescent="0.35">
      <c r="B196">
        <f t="shared" si="114"/>
        <v>186</v>
      </c>
      <c r="C196">
        <f t="shared" si="92"/>
        <v>16</v>
      </c>
      <c r="D196">
        <f t="shared" si="122"/>
        <v>6</v>
      </c>
      <c r="E196">
        <f t="shared" ca="1" si="82"/>
        <v>92</v>
      </c>
      <c r="F196" cm="1">
        <f t="array" aca="1" ref="F196" ca="1">_xlfn.XLOOKUP(E196,Mortality!$I$9:$I$130,IF($E$4="Female",Mortality!$J$9:$J$130,Mortality!$K$9:$K$130),,-1)</f>
        <v>0.15240899999999988</v>
      </c>
      <c r="G196" cm="1">
        <f t="array" aca="1" ref="G196" ca="1">_xlfn.XLOOKUP(E196,Mortality!$N$9:$N$130,IF($E$4="Female",Mortality!$O$9:$O$130,Mortality!$P$9:$P$130),,-1)</f>
        <v>6.0000000000000001E-3</v>
      </c>
      <c r="H196">
        <f t="shared" ca="1" si="93"/>
        <v>1.138554478850673E-2</v>
      </c>
      <c r="I196" cm="1">
        <f t="array" ref="I196">INDEX('Product features '!$C$12:$C$22,MIN(11,C196))</f>
        <v>0</v>
      </c>
      <c r="J196" s="3">
        <f ca="1">IF(C196=1,0,IF($C$4="Q",MAX('Product features '!$C$8,_xlfn.XLOOKUP(E196,'Non-systematic PWDs'!$D$17:$D$64,'Non-systematic PWDs'!$F$17:$F$64,0,-1)),'Product features '!$C$8))</f>
        <v>9.2592592592592587E-2</v>
      </c>
      <c r="K196">
        <f t="shared" ca="1" si="83"/>
        <v>0</v>
      </c>
      <c r="L196">
        <f ca="1">(1-K196)*(1-(1-J196*_xlfn.XLOOKUP(C196,'Non-systematic PWDs'!$D$9:$D$12,'Non-systematic PWDs'!$E$9:$E$12,,-1))^(1/12))</f>
        <v>3.1400869140515431E-3</v>
      </c>
      <c r="M196" cm="1">
        <f t="array" ref="M196">IF(C196=11,_xlfn.SWITCH(D196,1,0.4,2,0.3,3,0.2,0.1/9),1/12)</f>
        <v>8.3333333333333329E-2</v>
      </c>
      <c r="O196">
        <f t="shared" ca="1" si="115"/>
        <v>5532.7290609116708</v>
      </c>
      <c r="P196">
        <f t="shared" ca="1" si="116"/>
        <v>8998.4059722100319</v>
      </c>
      <c r="Q196">
        <f ca="1">_xlfn.XLOOKUP(C196,'Surrender predictive model'!$E$8:$E$29,'Surrender predictive model'!$P$8:$P$29,,-1)+'Surrender predictive model'!$B$15+'Surrender predictive model'!$B$14+'Surrender predictive model'!$B$38*K196</f>
        <v>-2.2123742498454617</v>
      </c>
      <c r="R196">
        <f ca="1">+'Surrender predictive model'!$B$15*(MAX(1,MIN(2,P195/O195))-1)+'Surrender predictive model'!$B$14*(MAX(0.5,MIN(1,P195/O195))-1)+'Surrender predictive model'!$B$38*K196*(MAX(0.5,MIN(1,P195/O195))-1)</f>
        <v>-0.7248474622534522</v>
      </c>
      <c r="S196" s="43">
        <f t="shared" ca="1" si="94"/>
        <v>4.5288563234381352E-3</v>
      </c>
      <c r="T196">
        <f t="shared" ca="1" si="84"/>
        <v>0</v>
      </c>
      <c r="U196">
        <f t="shared" ca="1" si="117"/>
        <v>0</v>
      </c>
      <c r="V196">
        <f t="shared" ca="1" si="85"/>
        <v>0</v>
      </c>
      <c r="W196" s="41">
        <f t="shared" ca="1" si="86"/>
        <v>0</v>
      </c>
      <c r="X196">
        <f t="shared" ca="1" si="95"/>
        <v>0.98104688615933078</v>
      </c>
      <c r="Y196">
        <f t="shared" ca="1" si="96"/>
        <v>0.98104688615933078</v>
      </c>
      <c r="Z196">
        <f t="shared" ca="1" si="87"/>
        <v>0.98413716238456639</v>
      </c>
      <c r="AA196">
        <f t="shared" ca="1" si="118"/>
        <v>1.047408692491456E-2</v>
      </c>
      <c r="AB196">
        <f t="shared" ca="1" si="97"/>
        <v>5532.7290609116708</v>
      </c>
      <c r="AC196">
        <f t="shared" ca="1" si="98"/>
        <v>62.657996804583277</v>
      </c>
      <c r="AD196">
        <f t="shared" ca="1" si="99"/>
        <v>24.92362643277794</v>
      </c>
      <c r="AE196">
        <f t="shared" ca="1" si="100"/>
        <v>17.280820503676601</v>
      </c>
      <c r="AF196">
        <f t="shared" ca="1" si="101"/>
        <v>0</v>
      </c>
      <c r="AG196">
        <f t="shared" ca="1" si="102"/>
        <v>0</v>
      </c>
      <c r="AH196">
        <f t="shared" ca="1" si="88"/>
        <v>0</v>
      </c>
      <c r="AI196">
        <f t="shared" ca="1" si="119"/>
        <v>5427.8666171706673</v>
      </c>
      <c r="AJ196">
        <f t="shared" ca="1" si="103"/>
        <v>1.130805545243889</v>
      </c>
      <c r="AK196">
        <f t="shared" ca="1" si="89"/>
        <v>0</v>
      </c>
      <c r="AL196">
        <f t="shared" ca="1" si="90"/>
        <v>0</v>
      </c>
      <c r="AM196">
        <f t="shared" si="91"/>
        <v>0</v>
      </c>
      <c r="AN196" s="45">
        <f t="shared" ca="1" si="104"/>
        <v>-105.99324928628171</v>
      </c>
      <c r="AO196">
        <f t="shared" ca="1" si="120"/>
        <v>0</v>
      </c>
      <c r="AP196">
        <f t="shared" ca="1" si="121"/>
        <v>1.7506176361578687</v>
      </c>
      <c r="AR196">
        <v>186</v>
      </c>
      <c r="AS196">
        <v>0</v>
      </c>
      <c r="AT196">
        <v>25033129.802113153</v>
      </c>
      <c r="AU196">
        <v>52776.321201033206</v>
      </c>
      <c r="AV196">
        <v>59760.970639743478</v>
      </c>
      <c r="AW196">
        <v>555972.69874202914</v>
      </c>
      <c r="AX196">
        <v>5115.2264405740789</v>
      </c>
      <c r="AY196">
        <v>0</v>
      </c>
      <c r="AZ196">
        <v>-673625.21702338092</v>
      </c>
      <c r="BA196">
        <v>1709.8256918876182</v>
      </c>
      <c r="BC196">
        <f t="shared" si="105"/>
        <v>0</v>
      </c>
      <c r="BD196">
        <f t="shared" ca="1" si="106"/>
        <v>25038662.531174064</v>
      </c>
      <c r="BE196">
        <f t="shared" ca="1" si="107"/>
        <v>52838.979197837791</v>
      </c>
      <c r="BF196">
        <f t="shared" ca="1" si="108"/>
        <v>59785.894266176256</v>
      </c>
      <c r="BG196">
        <f t="shared" ca="1" si="109"/>
        <v>555989.97956253286</v>
      </c>
      <c r="BH196">
        <f t="shared" ca="1" si="110"/>
        <v>5116.3572461193226</v>
      </c>
      <c r="BI196">
        <f t="shared" ca="1" si="111"/>
        <v>0</v>
      </c>
      <c r="BJ196">
        <f t="shared" ca="1" si="112"/>
        <v>-673731.21027266723</v>
      </c>
      <c r="BK196">
        <f t="shared" ca="1" si="113"/>
        <v>1711.576309523776</v>
      </c>
    </row>
    <row r="197" spans="2:63" x14ac:dyDescent="0.35">
      <c r="B197">
        <f t="shared" si="114"/>
        <v>187</v>
      </c>
      <c r="C197">
        <f t="shared" si="92"/>
        <v>16</v>
      </c>
      <c r="D197">
        <f t="shared" si="122"/>
        <v>7</v>
      </c>
      <c r="E197">
        <f t="shared" ca="1" si="82"/>
        <v>92</v>
      </c>
      <c r="F197" cm="1">
        <f t="array" aca="1" ref="F197" ca="1">_xlfn.XLOOKUP(E197,Mortality!$I$9:$I$130,IF($E$4="Female",Mortality!$J$9:$J$130,Mortality!$K$9:$K$130),,-1)</f>
        <v>0.15240899999999988</v>
      </c>
      <c r="G197" cm="1">
        <f t="array" aca="1" ref="G197" ca="1">_xlfn.XLOOKUP(E197,Mortality!$N$9:$N$130,IF($E$4="Female",Mortality!$O$9:$O$130,Mortality!$P$9:$P$130),,-1)</f>
        <v>6.0000000000000001E-3</v>
      </c>
      <c r="H197">
        <f t="shared" ca="1" si="93"/>
        <v>1.1379460674208364E-2</v>
      </c>
      <c r="I197" cm="1">
        <f t="array" ref="I197">INDEX('Product features '!$C$12:$C$22,MIN(11,C197))</f>
        <v>0</v>
      </c>
      <c r="J197" s="3">
        <f ca="1">IF(C197=1,0,IF($C$4="Q",MAX('Product features '!$C$8,_xlfn.XLOOKUP(E197,'Non-systematic PWDs'!$D$17:$D$64,'Non-systematic PWDs'!$F$17:$F$64,0,-1)),'Product features '!$C$8))</f>
        <v>9.2592592592592587E-2</v>
      </c>
      <c r="K197">
        <f t="shared" ca="1" si="83"/>
        <v>0</v>
      </c>
      <c r="L197">
        <f ca="1">(1-K197)*(1-(1-J197*_xlfn.XLOOKUP(C197,'Non-systematic PWDs'!$D$9:$D$12,'Non-systematic PWDs'!$E$9:$E$12,,-1))^(1/12))</f>
        <v>3.1400869140515431E-3</v>
      </c>
      <c r="M197" cm="1">
        <f t="array" ref="M197">IF(C197=11,_xlfn.SWITCH(D197,1,0.4,2,0.3,3,0.2,0.1/9),1/12)</f>
        <v>8.3333333333333329E-2</v>
      </c>
      <c r="O197">
        <f t="shared" ca="1" si="115"/>
        <v>5427.8666171706327</v>
      </c>
      <c r="P197">
        <f t="shared" ca="1" si="116"/>
        <v>8827.8581594341777</v>
      </c>
      <c r="Q197">
        <f ca="1">_xlfn.XLOOKUP(C197,'Surrender predictive model'!$E$8:$E$29,'Surrender predictive model'!$P$8:$P$29,,-1)+'Surrender predictive model'!$B$15+'Surrender predictive model'!$B$14+'Surrender predictive model'!$B$38*K197</f>
        <v>-2.2123742498454617</v>
      </c>
      <c r="R197">
        <f ca="1">+'Surrender predictive model'!$B$15*(MAX(1,MIN(2,P196/O196))-1)+'Surrender predictive model'!$B$14*(MAX(0.5,MIN(1,P196/O196))-1)+'Surrender predictive model'!$B$38*K197*(MAX(0.5,MIN(1,P196/O196))-1)</f>
        <v>-0.72484746225345242</v>
      </c>
      <c r="S197" s="43">
        <f t="shared" ca="1" si="94"/>
        <v>4.5288563234381352E-3</v>
      </c>
      <c r="T197">
        <f t="shared" ca="1" si="84"/>
        <v>0</v>
      </c>
      <c r="U197">
        <f t="shared" ca="1" si="117"/>
        <v>0</v>
      </c>
      <c r="V197">
        <f t="shared" ca="1" si="85"/>
        <v>0</v>
      </c>
      <c r="W197" s="41">
        <f t="shared" ca="1" si="86"/>
        <v>0</v>
      </c>
      <c r="X197">
        <f t="shared" ca="1" si="95"/>
        <v>0.98105292370142405</v>
      </c>
      <c r="Y197">
        <f t="shared" ca="1" si="96"/>
        <v>0.98105292370142405</v>
      </c>
      <c r="Z197">
        <f t="shared" ca="1" si="87"/>
        <v>0.98414321894478518</v>
      </c>
      <c r="AA197">
        <f t="shared" ca="1" si="118"/>
        <v>1.0307938184854704E-2</v>
      </c>
      <c r="AB197">
        <f t="shared" ca="1" si="97"/>
        <v>5427.8666171706327</v>
      </c>
      <c r="AC197">
        <f t="shared" ca="1" si="98"/>
        <v>61.437630646733453</v>
      </c>
      <c r="AD197">
        <f t="shared" ca="1" si="99"/>
        <v>24.451264433133769</v>
      </c>
      <c r="AE197">
        <f t="shared" ca="1" si="100"/>
        <v>16.953307854158087</v>
      </c>
      <c r="AF197">
        <f t="shared" ca="1" si="101"/>
        <v>0</v>
      </c>
      <c r="AG197">
        <f t="shared" ca="1" si="102"/>
        <v>0</v>
      </c>
      <c r="AH197">
        <f t="shared" ca="1" si="88"/>
        <v>0</v>
      </c>
      <c r="AI197">
        <f t="shared" ca="1" si="119"/>
        <v>5325.0244142366419</v>
      </c>
      <c r="AJ197">
        <f t="shared" ca="1" si="103"/>
        <v>1.1093800862993004</v>
      </c>
      <c r="AK197">
        <f t="shared" ca="1" si="89"/>
        <v>0</v>
      </c>
      <c r="AL197">
        <f t="shared" ca="1" si="90"/>
        <v>0</v>
      </c>
      <c r="AM197">
        <f t="shared" si="91"/>
        <v>0</v>
      </c>
      <c r="AN197" s="45">
        <f t="shared" ca="1" si="104"/>
        <v>-103.95158302032461</v>
      </c>
      <c r="AO197">
        <f t="shared" ca="1" si="120"/>
        <v>0</v>
      </c>
      <c r="AP197">
        <f t="shared" ca="1" si="121"/>
        <v>1.7370041225497603</v>
      </c>
      <c r="AR197">
        <v>187</v>
      </c>
      <c r="AS197">
        <v>0</v>
      </c>
      <c r="AT197">
        <v>24553086.914755534</v>
      </c>
      <c r="AU197">
        <v>51607.469319749485</v>
      </c>
      <c r="AV197">
        <v>58832.363016768068</v>
      </c>
      <c r="AW197">
        <v>554079.55496973486</v>
      </c>
      <c r="AX197">
        <v>5015.900823287684</v>
      </c>
      <c r="AY197">
        <v>0</v>
      </c>
      <c r="AZ197">
        <v>-669535.288129539</v>
      </c>
      <c r="BA197">
        <v>1699.0008577592387</v>
      </c>
      <c r="BC197">
        <f t="shared" si="105"/>
        <v>0</v>
      </c>
      <c r="BD197">
        <f t="shared" ca="1" si="106"/>
        <v>24558514.781372704</v>
      </c>
      <c r="BE197">
        <f t="shared" ca="1" si="107"/>
        <v>51668.906950396216</v>
      </c>
      <c r="BF197">
        <f t="shared" ca="1" si="108"/>
        <v>58856.814281201201</v>
      </c>
      <c r="BG197">
        <f t="shared" ca="1" si="109"/>
        <v>554096.50827758899</v>
      </c>
      <c r="BH197">
        <f t="shared" ca="1" si="110"/>
        <v>5017.0102033739831</v>
      </c>
      <c r="BI197">
        <f t="shared" ca="1" si="111"/>
        <v>0</v>
      </c>
      <c r="BJ197">
        <f t="shared" ca="1" si="112"/>
        <v>-669639.23971255927</v>
      </c>
      <c r="BK197">
        <f t="shared" ca="1" si="113"/>
        <v>1700.7378618817884</v>
      </c>
    </row>
    <row r="198" spans="2:63" x14ac:dyDescent="0.35">
      <c r="B198">
        <f t="shared" si="114"/>
        <v>188</v>
      </c>
      <c r="C198">
        <f t="shared" si="92"/>
        <v>16</v>
      </c>
      <c r="D198">
        <f t="shared" si="122"/>
        <v>8</v>
      </c>
      <c r="E198">
        <f t="shared" ca="1" si="82"/>
        <v>92</v>
      </c>
      <c r="F198" cm="1">
        <f t="array" aca="1" ref="F198" ca="1">_xlfn.XLOOKUP(E198,Mortality!$I$9:$I$130,IF($E$4="Female",Mortality!$J$9:$J$130,Mortality!$K$9:$K$130),,-1)</f>
        <v>0.15240899999999988</v>
      </c>
      <c r="G198" cm="1">
        <f t="array" aca="1" ref="G198" ca="1">_xlfn.XLOOKUP(E198,Mortality!$N$9:$N$130,IF($E$4="Female",Mortality!$O$9:$O$130,Mortality!$P$9:$P$130),,-1)</f>
        <v>6.0000000000000001E-3</v>
      </c>
      <c r="H198">
        <f t="shared" ca="1" si="93"/>
        <v>1.1373380021895363E-2</v>
      </c>
      <c r="I198" cm="1">
        <f t="array" ref="I198">INDEX('Product features '!$C$12:$C$22,MIN(11,C198))</f>
        <v>0</v>
      </c>
      <c r="J198" s="3">
        <f ca="1">IF(C198=1,0,IF($C$4="Q",MAX('Product features '!$C$8,_xlfn.XLOOKUP(E198,'Non-systematic PWDs'!$D$17:$D$64,'Non-systematic PWDs'!$F$17:$F$64,0,-1)),'Product features '!$C$8))</f>
        <v>9.2592592592592587E-2</v>
      </c>
      <c r="K198">
        <f t="shared" ca="1" si="83"/>
        <v>0</v>
      </c>
      <c r="L198">
        <f ca="1">(1-K198)*(1-(1-J198*_xlfn.XLOOKUP(C198,'Non-systematic PWDs'!$D$9:$D$12,'Non-systematic PWDs'!$E$9:$E$12,,-1))^(1/12))</f>
        <v>3.1400869140515431E-3</v>
      </c>
      <c r="M198" cm="1">
        <f t="array" ref="M198">IF(C198=11,_xlfn.SWITCH(D198,1,0.4,2,0.3,3,0.2,0.1/9),1/12)</f>
        <v>8.3333333333333329E-2</v>
      </c>
      <c r="O198">
        <f t="shared" ca="1" si="115"/>
        <v>5325.0244142366073</v>
      </c>
      <c r="P198">
        <f t="shared" ca="1" si="116"/>
        <v>8660.5960573343727</v>
      </c>
      <c r="Q198">
        <f ca="1">_xlfn.XLOOKUP(C198,'Surrender predictive model'!$E$8:$E$29,'Surrender predictive model'!$P$8:$P$29,,-1)+'Surrender predictive model'!$B$15+'Surrender predictive model'!$B$14+'Surrender predictive model'!$B$38*K198</f>
        <v>-2.2123742498454617</v>
      </c>
      <c r="R198">
        <f ca="1">+'Surrender predictive model'!$B$15*(MAX(1,MIN(2,P197/O197))-1)+'Surrender predictive model'!$B$14*(MAX(0.5,MIN(1,P197/O197))-1)+'Surrender predictive model'!$B$38*K198*(MAX(0.5,MIN(1,P197/O197))-1)</f>
        <v>-0.72484746225345265</v>
      </c>
      <c r="S198" s="43">
        <f t="shared" ca="1" si="94"/>
        <v>4.5288563234381352E-3</v>
      </c>
      <c r="T198">
        <f t="shared" ca="1" si="84"/>
        <v>0</v>
      </c>
      <c r="U198">
        <f t="shared" ca="1" si="117"/>
        <v>0</v>
      </c>
      <c r="V198">
        <f t="shared" ca="1" si="85"/>
        <v>0</v>
      </c>
      <c r="W198" s="41">
        <f t="shared" ca="1" si="86"/>
        <v>0</v>
      </c>
      <c r="X198">
        <f t="shared" ca="1" si="95"/>
        <v>0.98105895780803265</v>
      </c>
      <c r="Y198">
        <f t="shared" ca="1" si="96"/>
        <v>0.98105895780803265</v>
      </c>
      <c r="Z198">
        <f t="shared" ca="1" si="87"/>
        <v>0.98414927205869751</v>
      </c>
      <c r="AA198">
        <f t="shared" ca="1" si="118"/>
        <v>1.0144487465926774E-2</v>
      </c>
      <c r="AB198">
        <f t="shared" ca="1" si="97"/>
        <v>5325.0244142366073</v>
      </c>
      <c r="AC198">
        <f t="shared" ca="1" si="98"/>
        <v>60.241404954019757</v>
      </c>
      <c r="AD198">
        <f t="shared" ca="1" si="99"/>
        <v>23.988002443740012</v>
      </c>
      <c r="AE198">
        <f t="shared" ca="1" si="100"/>
        <v>16.632104705552024</v>
      </c>
      <c r="AF198">
        <f t="shared" ca="1" si="101"/>
        <v>0</v>
      </c>
      <c r="AG198">
        <f t="shared" ca="1" si="102"/>
        <v>0</v>
      </c>
      <c r="AH198">
        <f t="shared" ca="1" si="88"/>
        <v>0</v>
      </c>
      <c r="AI198">
        <f t="shared" ca="1" si="119"/>
        <v>5224.1629021333301</v>
      </c>
      <c r="AJ198">
        <f t="shared" ca="1" si="103"/>
        <v>1.0883672712777772</v>
      </c>
      <c r="AK198">
        <f t="shared" ca="1" si="89"/>
        <v>0</v>
      </c>
      <c r="AL198">
        <f t="shared" ca="1" si="90"/>
        <v>0</v>
      </c>
      <c r="AM198">
        <f t="shared" si="91"/>
        <v>0</v>
      </c>
      <c r="AN198" s="45">
        <f t="shared" ca="1" si="104"/>
        <v>-101.94987937458957</v>
      </c>
      <c r="AO198">
        <f t="shared" ca="1" si="120"/>
        <v>0</v>
      </c>
      <c r="AP198">
        <f t="shared" ca="1" si="121"/>
        <v>1.7235072174657573</v>
      </c>
      <c r="AR198">
        <v>188</v>
      </c>
      <c r="AS198">
        <v>0</v>
      </c>
      <c r="AT198">
        <v>24076323.951780878</v>
      </c>
      <c r="AU198">
        <v>50452.40081676819</v>
      </c>
      <c r="AV198">
        <v>57978.876617902781</v>
      </c>
      <c r="AW198">
        <v>552198.95858844975</v>
      </c>
      <c r="AX198">
        <v>4917.3332615910122</v>
      </c>
      <c r="AY198">
        <v>0</v>
      </c>
      <c r="AZ198">
        <v>-665547.56928471033</v>
      </c>
      <c r="BA198">
        <v>1689.1730650320092</v>
      </c>
      <c r="BC198">
        <f t="shared" si="105"/>
        <v>0</v>
      </c>
      <c r="BD198">
        <f t="shared" ca="1" si="106"/>
        <v>24081648.976195116</v>
      </c>
      <c r="BE198">
        <f t="shared" ca="1" si="107"/>
        <v>50512.642221722206</v>
      </c>
      <c r="BF198">
        <f t="shared" ca="1" si="108"/>
        <v>58002.864620346518</v>
      </c>
      <c r="BG198">
        <f t="shared" ca="1" si="109"/>
        <v>552215.5906931553</v>
      </c>
      <c r="BH198">
        <f t="shared" ca="1" si="110"/>
        <v>4918.4216288622902</v>
      </c>
      <c r="BI198">
        <f t="shared" ca="1" si="111"/>
        <v>0</v>
      </c>
      <c r="BJ198">
        <f t="shared" ca="1" si="112"/>
        <v>-665649.51916408492</v>
      </c>
      <c r="BK198">
        <f t="shared" ca="1" si="113"/>
        <v>1690.896572249475</v>
      </c>
    </row>
    <row r="199" spans="2:63" x14ac:dyDescent="0.35">
      <c r="B199">
        <f t="shared" si="114"/>
        <v>189</v>
      </c>
      <c r="C199">
        <f t="shared" si="92"/>
        <v>16</v>
      </c>
      <c r="D199">
        <f t="shared" si="122"/>
        <v>9</v>
      </c>
      <c r="E199">
        <f t="shared" ca="1" si="82"/>
        <v>92</v>
      </c>
      <c r="F199" cm="1">
        <f t="array" aca="1" ref="F199" ca="1">_xlfn.XLOOKUP(E199,Mortality!$I$9:$I$130,IF($E$4="Female",Mortality!$J$9:$J$130,Mortality!$K$9:$K$130),,-1)</f>
        <v>0.15240899999999988</v>
      </c>
      <c r="G199" cm="1">
        <f t="array" aca="1" ref="G199" ca="1">_xlfn.XLOOKUP(E199,Mortality!$N$9:$N$130,IF($E$4="Female",Mortality!$O$9:$O$130,Mortality!$P$9:$P$130),,-1)</f>
        <v>6.0000000000000001E-3</v>
      </c>
      <c r="H199">
        <f t="shared" ca="1" si="93"/>
        <v>1.1367302829361048E-2</v>
      </c>
      <c r="I199" cm="1">
        <f t="array" ref="I199">INDEX('Product features '!$C$12:$C$22,MIN(11,C199))</f>
        <v>0</v>
      </c>
      <c r="J199" s="3">
        <f ca="1">IF(C199=1,0,IF($C$4="Q",MAX('Product features '!$C$8,_xlfn.XLOOKUP(E199,'Non-systematic PWDs'!$D$17:$D$64,'Non-systematic PWDs'!$F$17:$F$64,0,-1)),'Product features '!$C$8))</f>
        <v>9.2592592592592587E-2</v>
      </c>
      <c r="K199">
        <f t="shared" ca="1" si="83"/>
        <v>0</v>
      </c>
      <c r="L199">
        <f ca="1">(1-K199)*(1-(1-J199*_xlfn.XLOOKUP(C199,'Non-systematic PWDs'!$D$9:$D$12,'Non-systematic PWDs'!$E$9:$E$12,,-1))^(1/12))</f>
        <v>3.1400869140515431E-3</v>
      </c>
      <c r="M199" cm="1">
        <f t="array" ref="M199">IF(C199=11,_xlfn.SWITCH(D199,1,0.4,2,0.3,3,0.2,0.1/9),1/12)</f>
        <v>8.3333333333333329E-2</v>
      </c>
      <c r="O199">
        <f t="shared" ca="1" si="115"/>
        <v>5224.1629021332956</v>
      </c>
      <c r="P199">
        <f t="shared" ca="1" si="116"/>
        <v>8496.5553420048163</v>
      </c>
      <c r="Q199">
        <f ca="1">_xlfn.XLOOKUP(C199,'Surrender predictive model'!$E$8:$E$29,'Surrender predictive model'!$P$8:$P$29,,-1)+'Surrender predictive model'!$B$15+'Surrender predictive model'!$B$14+'Surrender predictive model'!$B$38*K199</f>
        <v>-2.2123742498454617</v>
      </c>
      <c r="R199">
        <f ca="1">+'Surrender predictive model'!$B$15*(MAX(1,MIN(2,P198/O198))-1)+'Surrender predictive model'!$B$14*(MAX(0.5,MIN(1,P198/O198))-1)+'Surrender predictive model'!$B$38*K199*(MAX(0.5,MIN(1,P198/O198))-1)</f>
        <v>-0.72484746225345287</v>
      </c>
      <c r="S199" s="43">
        <f t="shared" ca="1" si="94"/>
        <v>4.5288563234381352E-3</v>
      </c>
      <c r="T199">
        <f t="shared" ca="1" si="84"/>
        <v>0</v>
      </c>
      <c r="U199">
        <f t="shared" ca="1" si="117"/>
        <v>0</v>
      </c>
      <c r="V199">
        <f t="shared" ca="1" si="85"/>
        <v>0</v>
      </c>
      <c r="W199" s="41">
        <f t="shared" ca="1" si="86"/>
        <v>0</v>
      </c>
      <c r="X199">
        <f t="shared" ca="1" si="95"/>
        <v>0.98106498848134616</v>
      </c>
      <c r="Y199">
        <f t="shared" ca="1" si="96"/>
        <v>0.98106498848134616</v>
      </c>
      <c r="Z199">
        <f t="shared" ca="1" si="87"/>
        <v>0.98415532172849995</v>
      </c>
      <c r="AA199">
        <f t="shared" ca="1" si="118"/>
        <v>9.9836899550004143E-3</v>
      </c>
      <c r="AB199">
        <f t="shared" ca="1" si="97"/>
        <v>5224.1629021332956</v>
      </c>
      <c r="AC199">
        <f t="shared" ca="1" si="98"/>
        <v>59.068834863771521</v>
      </c>
      <c r="AD199">
        <f t="shared" ca="1" si="99"/>
        <v>23.533662321368059</v>
      </c>
      <c r="AE199">
        <f t="shared" ca="1" si="100"/>
        <v>16.317087542078472</v>
      </c>
      <c r="AF199">
        <f t="shared" ca="1" si="101"/>
        <v>0</v>
      </c>
      <c r="AG199">
        <f t="shared" ca="1" si="102"/>
        <v>0</v>
      </c>
      <c r="AH199">
        <f t="shared" ca="1" si="88"/>
        <v>0</v>
      </c>
      <c r="AI199">
        <f t="shared" ca="1" si="119"/>
        <v>5125.2433174061125</v>
      </c>
      <c r="AJ199">
        <f t="shared" ca="1" si="103"/>
        <v>1.0677590244596069</v>
      </c>
      <c r="AK199">
        <f t="shared" ca="1" si="89"/>
        <v>0</v>
      </c>
      <c r="AL199">
        <f t="shared" ca="1" si="90"/>
        <v>0</v>
      </c>
      <c r="AM199">
        <f t="shared" si="91"/>
        <v>0</v>
      </c>
      <c r="AN199" s="45">
        <f t="shared" ca="1" si="104"/>
        <v>-99.987343751677656</v>
      </c>
      <c r="AO199">
        <f t="shared" ca="1" si="120"/>
        <v>0</v>
      </c>
      <c r="AP199">
        <f t="shared" ca="1" si="121"/>
        <v>1.710125841140461</v>
      </c>
      <c r="AR199">
        <v>189</v>
      </c>
      <c r="AS199">
        <v>0</v>
      </c>
      <c r="AT199">
        <v>23603199.655636832</v>
      </c>
      <c r="AU199">
        <v>49316.288101345344</v>
      </c>
      <c r="AV199">
        <v>57147.151811281256</v>
      </c>
      <c r="AW199">
        <v>550329.80219601223</v>
      </c>
      <c r="AX199">
        <v>4820.2897845890247</v>
      </c>
      <c r="AY199">
        <v>0</v>
      </c>
      <c r="AZ199">
        <v>-661613.53189322737</v>
      </c>
      <c r="BA199">
        <v>1679.372754066294</v>
      </c>
      <c r="BC199">
        <f t="shared" si="105"/>
        <v>0</v>
      </c>
      <c r="BD199">
        <f t="shared" ca="1" si="106"/>
        <v>23608423.818538964</v>
      </c>
      <c r="BE199">
        <f t="shared" ca="1" si="107"/>
        <v>49375.356936209115</v>
      </c>
      <c r="BF199">
        <f t="shared" ca="1" si="108"/>
        <v>57170.685473602622</v>
      </c>
      <c r="BG199">
        <f t="shared" ca="1" si="109"/>
        <v>550346.11928355426</v>
      </c>
      <c r="BH199">
        <f t="shared" ca="1" si="110"/>
        <v>4821.3575436134843</v>
      </c>
      <c r="BI199">
        <f t="shared" ca="1" si="111"/>
        <v>0</v>
      </c>
      <c r="BJ199">
        <f t="shared" ca="1" si="112"/>
        <v>-661713.51923697907</v>
      </c>
      <c r="BK199">
        <f t="shared" ca="1" si="113"/>
        <v>1681.0828799074345</v>
      </c>
    </row>
    <row r="200" spans="2:63" x14ac:dyDescent="0.35">
      <c r="B200">
        <f t="shared" si="114"/>
        <v>190</v>
      </c>
      <c r="C200">
        <f t="shared" si="92"/>
        <v>16</v>
      </c>
      <c r="D200">
        <f t="shared" si="122"/>
        <v>10</v>
      </c>
      <c r="E200">
        <f t="shared" ca="1" si="82"/>
        <v>92</v>
      </c>
      <c r="F200" cm="1">
        <f t="array" aca="1" ref="F200" ca="1">_xlfn.XLOOKUP(E200,Mortality!$I$9:$I$130,IF($E$4="Female",Mortality!$J$9:$J$130,Mortality!$K$9:$K$130),,-1)</f>
        <v>0.15240899999999988</v>
      </c>
      <c r="G200" cm="1">
        <f t="array" aca="1" ref="G200" ca="1">_xlfn.XLOOKUP(E200,Mortality!$N$9:$N$130,IF($E$4="Female",Mortality!$O$9:$O$130,Mortality!$P$9:$P$130),,-1)</f>
        <v>6.0000000000000001E-3</v>
      </c>
      <c r="H200">
        <f t="shared" ca="1" si="93"/>
        <v>1.1361229094400627E-2</v>
      </c>
      <c r="I200" cm="1">
        <f t="array" ref="I200">INDEX('Product features '!$C$12:$C$22,MIN(11,C200))</f>
        <v>0</v>
      </c>
      <c r="J200" s="3">
        <f ca="1">IF(C200=1,0,IF($C$4="Q",MAX('Product features '!$C$8,_xlfn.XLOOKUP(E200,'Non-systematic PWDs'!$D$17:$D$64,'Non-systematic PWDs'!$F$17:$F$64,0,-1)),'Product features '!$C$8))</f>
        <v>9.2592592592592587E-2</v>
      </c>
      <c r="K200">
        <f t="shared" ca="1" si="83"/>
        <v>0</v>
      </c>
      <c r="L200">
        <f ca="1">(1-K200)*(1-(1-J200*_xlfn.XLOOKUP(C200,'Non-systematic PWDs'!$D$9:$D$12,'Non-systematic PWDs'!$E$9:$E$12,,-1))^(1/12))</f>
        <v>3.1400869140515431E-3</v>
      </c>
      <c r="M200" cm="1">
        <f t="array" ref="M200">IF(C200=11,_xlfn.SWITCH(D200,1,0.4,2,0.3,3,0.2,0.1/9),1/12)</f>
        <v>8.3333333333333329E-2</v>
      </c>
      <c r="O200">
        <f t="shared" ca="1" si="115"/>
        <v>5125.243317406077</v>
      </c>
      <c r="P200">
        <f t="shared" ca="1" si="116"/>
        <v>8335.6729687350744</v>
      </c>
      <c r="Q200">
        <f ca="1">_xlfn.XLOOKUP(C200,'Surrender predictive model'!$E$8:$E$29,'Surrender predictive model'!$P$8:$P$29,,-1)+'Surrender predictive model'!$B$15+'Surrender predictive model'!$B$14+'Surrender predictive model'!$B$38*K200</f>
        <v>-2.2123742498454617</v>
      </c>
      <c r="R200">
        <f ca="1">+'Surrender predictive model'!$B$15*(MAX(1,MIN(2,P199/O199))-1)+'Surrender predictive model'!$B$14*(MAX(0.5,MIN(1,P199/O199))-1)+'Surrender predictive model'!$B$38*K200*(MAX(0.5,MIN(1,P199/O199))-1)</f>
        <v>-0.72484746225345287</v>
      </c>
      <c r="S200" s="43">
        <f t="shared" ca="1" si="94"/>
        <v>4.5288563234381352E-3</v>
      </c>
      <c r="T200">
        <f t="shared" ca="1" si="84"/>
        <v>0</v>
      </c>
      <c r="U200">
        <f t="shared" ca="1" si="117"/>
        <v>0</v>
      </c>
      <c r="V200">
        <f t="shared" ca="1" si="85"/>
        <v>0</v>
      </c>
      <c r="W200" s="41">
        <f t="shared" ca="1" si="86"/>
        <v>0</v>
      </c>
      <c r="X200">
        <f t="shared" ca="1" si="95"/>
        <v>0.98107101572355249</v>
      </c>
      <c r="Y200">
        <f t="shared" ca="1" si="96"/>
        <v>0.98107101572355249</v>
      </c>
      <c r="Z200">
        <f t="shared" ca="1" si="87"/>
        <v>0.98416136795638742</v>
      </c>
      <c r="AA200">
        <f t="shared" ca="1" si="118"/>
        <v>9.8255015997010253E-3</v>
      </c>
      <c r="AB200">
        <f t="shared" ca="1" si="97"/>
        <v>5125.243317406077</v>
      </c>
      <c r="AC200">
        <f t="shared" ca="1" si="98"/>
        <v>57.919445398583157</v>
      </c>
      <c r="AD200">
        <f t="shared" ca="1" si="99"/>
        <v>23.088069465361091</v>
      </c>
      <c r="AE200">
        <f t="shared" ca="1" si="100"/>
        <v>16.008135304203076</v>
      </c>
      <c r="AF200">
        <f t="shared" ca="1" si="101"/>
        <v>0</v>
      </c>
      <c r="AG200">
        <f t="shared" ca="1" si="102"/>
        <v>0</v>
      </c>
      <c r="AH200">
        <f t="shared" ca="1" si="88"/>
        <v>0</v>
      </c>
      <c r="AI200">
        <f t="shared" ca="1" si="119"/>
        <v>5028.2276672379649</v>
      </c>
      <c r="AJ200">
        <f t="shared" ca="1" si="103"/>
        <v>1.047547430674576</v>
      </c>
      <c r="AK200">
        <f t="shared" ca="1" si="89"/>
        <v>0</v>
      </c>
      <c r="AL200">
        <f t="shared" ca="1" si="90"/>
        <v>0</v>
      </c>
      <c r="AM200">
        <f t="shared" si="91"/>
        <v>0</v>
      </c>
      <c r="AN200" s="45">
        <f t="shared" ca="1" si="104"/>
        <v>-98.063197598821901</v>
      </c>
      <c r="AO200">
        <f t="shared" ca="1" si="120"/>
        <v>0</v>
      </c>
      <c r="AP200">
        <f t="shared" ca="1" si="121"/>
        <v>1.6968589244925014</v>
      </c>
      <c r="AR200">
        <v>190</v>
      </c>
      <c r="AS200">
        <v>0</v>
      </c>
      <c r="AT200">
        <v>23137390.96602729</v>
      </c>
      <c r="AU200">
        <v>48217.421007611221</v>
      </c>
      <c r="AV200">
        <v>56381.448647431156</v>
      </c>
      <c r="AW200">
        <v>548472.68758932641</v>
      </c>
      <c r="AX200">
        <v>4725.9028655145385</v>
      </c>
      <c r="AY200">
        <v>0</v>
      </c>
      <c r="AZ200">
        <v>-657797.46010988299</v>
      </c>
      <c r="BA200">
        <v>1670.3097692661713</v>
      </c>
      <c r="BC200">
        <f t="shared" si="105"/>
        <v>0</v>
      </c>
      <c r="BD200">
        <f t="shared" ca="1" si="106"/>
        <v>23142516.209344696</v>
      </c>
      <c r="BE200">
        <f t="shared" ca="1" si="107"/>
        <v>48275.340453009805</v>
      </c>
      <c r="BF200">
        <f t="shared" ca="1" si="108"/>
        <v>56404.536716896517</v>
      </c>
      <c r="BG200">
        <f t="shared" ca="1" si="109"/>
        <v>548488.69572463061</v>
      </c>
      <c r="BH200">
        <f t="shared" ca="1" si="110"/>
        <v>4726.9504129452134</v>
      </c>
      <c r="BI200">
        <f t="shared" ca="1" si="111"/>
        <v>0</v>
      </c>
      <c r="BJ200">
        <f t="shared" ca="1" si="112"/>
        <v>-657895.52330748178</v>
      </c>
      <c r="BK200">
        <f t="shared" ca="1" si="113"/>
        <v>1672.0066281906638</v>
      </c>
    </row>
    <row r="201" spans="2:63" x14ac:dyDescent="0.35">
      <c r="B201">
        <f t="shared" si="114"/>
        <v>191</v>
      </c>
      <c r="C201">
        <f t="shared" si="92"/>
        <v>16</v>
      </c>
      <c r="D201">
        <f t="shared" si="122"/>
        <v>11</v>
      </c>
      <c r="E201">
        <f t="shared" ca="1" si="82"/>
        <v>92</v>
      </c>
      <c r="F201" cm="1">
        <f t="array" aca="1" ref="F201" ca="1">_xlfn.XLOOKUP(E201,Mortality!$I$9:$I$130,IF($E$4="Female",Mortality!$J$9:$J$130,Mortality!$K$9:$K$130),,-1)</f>
        <v>0.15240899999999988</v>
      </c>
      <c r="G201" cm="1">
        <f t="array" aca="1" ref="G201" ca="1">_xlfn.XLOOKUP(E201,Mortality!$N$9:$N$130,IF($E$4="Female",Mortality!$O$9:$O$130,Mortality!$P$9:$P$130),,-1)</f>
        <v>6.0000000000000001E-3</v>
      </c>
      <c r="H201">
        <f t="shared" ca="1" si="93"/>
        <v>1.1355158814810973E-2</v>
      </c>
      <c r="I201" cm="1">
        <f t="array" ref="I201">INDEX('Product features '!$C$12:$C$22,MIN(11,C201))</f>
        <v>0</v>
      </c>
      <c r="J201" s="3">
        <f ca="1">IF(C201=1,0,IF($C$4="Q",MAX('Product features '!$C$8,_xlfn.XLOOKUP(E201,'Non-systematic PWDs'!$D$17:$D$64,'Non-systematic PWDs'!$F$17:$F$64,0,-1)),'Product features '!$C$8))</f>
        <v>9.2592592592592587E-2</v>
      </c>
      <c r="K201">
        <f t="shared" ca="1" si="83"/>
        <v>0</v>
      </c>
      <c r="L201">
        <f ca="1">(1-K201)*(1-(1-J201*_xlfn.XLOOKUP(C201,'Non-systematic PWDs'!$D$9:$D$12,'Non-systematic PWDs'!$E$9:$E$12,,-1))^(1/12))</f>
        <v>3.1400869140515431E-3</v>
      </c>
      <c r="M201" cm="1">
        <f t="array" ref="M201">IF(C201=11,_xlfn.SWITCH(D201,1,0.4,2,0.3,3,0.2,0.1/9),1/12)</f>
        <v>8.3333333333333329E-2</v>
      </c>
      <c r="O201">
        <f t="shared" ca="1" si="115"/>
        <v>5028.2276672379303</v>
      </c>
      <c r="P201">
        <f t="shared" ca="1" si="116"/>
        <v>8177.8871461762792</v>
      </c>
      <c r="Q201">
        <f ca="1">_xlfn.XLOOKUP(C201,'Surrender predictive model'!$E$8:$E$29,'Surrender predictive model'!$P$8:$P$29,,-1)+'Surrender predictive model'!$B$15+'Surrender predictive model'!$B$14+'Surrender predictive model'!$B$38*K201</f>
        <v>-2.2123742498454617</v>
      </c>
      <c r="R201">
        <f ca="1">+'Surrender predictive model'!$B$15*(MAX(1,MIN(2,P200/O200))-1)+'Surrender predictive model'!$B$14*(MAX(0.5,MIN(1,P200/O200))-1)+'Surrender predictive model'!$B$38*K201*(MAX(0.5,MIN(1,P200/O200))-1)</f>
        <v>-0.72484746225345287</v>
      </c>
      <c r="S201" s="43">
        <f t="shared" ca="1" si="94"/>
        <v>4.5288563234381352E-3</v>
      </c>
      <c r="T201">
        <f t="shared" ca="1" si="84"/>
        <v>0</v>
      </c>
      <c r="U201">
        <f t="shared" ca="1" si="117"/>
        <v>0</v>
      </c>
      <c r="V201">
        <f t="shared" ca="1" si="85"/>
        <v>0</v>
      </c>
      <c r="W201" s="41">
        <f t="shared" ca="1" si="86"/>
        <v>0</v>
      </c>
      <c r="X201">
        <f t="shared" ca="1" si="95"/>
        <v>0.981077039536838</v>
      </c>
      <c r="Y201">
        <f t="shared" ca="1" si="96"/>
        <v>0.981077039536838</v>
      </c>
      <c r="Z201">
        <f t="shared" ca="1" si="87"/>
        <v>0.98416741074455294</v>
      </c>
      <c r="AA201">
        <f t="shared" ca="1" si="118"/>
        <v>9.669879095219434E-3</v>
      </c>
      <c r="AB201">
        <f t="shared" ca="1" si="97"/>
        <v>5028.2276672379303</v>
      </c>
      <c r="AC201">
        <f t="shared" ca="1" si="98"/>
        <v>56.792771261793334</v>
      </c>
      <c r="AD201">
        <f t="shared" ca="1" si="99"/>
        <v>22.651052746093182</v>
      </c>
      <c r="AE201">
        <f t="shared" ca="1" si="100"/>
        <v>15.705129339034125</v>
      </c>
      <c r="AF201">
        <f t="shared" ca="1" si="101"/>
        <v>0</v>
      </c>
      <c r="AG201">
        <f t="shared" ca="1" si="102"/>
        <v>0</v>
      </c>
      <c r="AH201">
        <f t="shared" ca="1" si="88"/>
        <v>0</v>
      </c>
      <c r="AI201">
        <f t="shared" ca="1" si="119"/>
        <v>4933.0787138910446</v>
      </c>
      <c r="AJ201">
        <f t="shared" ca="1" si="103"/>
        <v>1.0277247320606344</v>
      </c>
      <c r="AK201">
        <f t="shared" ca="1" si="89"/>
        <v>0</v>
      </c>
      <c r="AL201">
        <f t="shared" ca="1" si="90"/>
        <v>0</v>
      </c>
      <c r="AM201">
        <f t="shared" si="91"/>
        <v>0</v>
      </c>
      <c r="AN201" s="45">
        <f t="shared" ca="1" si="104"/>
        <v>-96.176678078981283</v>
      </c>
      <c r="AO201">
        <f t="shared" ca="1" si="120"/>
        <v>0</v>
      </c>
      <c r="AP201">
        <f t="shared" ca="1" si="121"/>
        <v>1.6837054090124857</v>
      </c>
      <c r="AR201">
        <v>191</v>
      </c>
      <c r="AS201">
        <v>0</v>
      </c>
      <c r="AT201">
        <v>22684333.754469749</v>
      </c>
      <c r="AU201">
        <v>47146.520557260694</v>
      </c>
      <c r="AV201">
        <v>55624.978682391018</v>
      </c>
      <c r="AW201">
        <v>546638.38295220537</v>
      </c>
      <c r="AX201">
        <v>4632.7628454741207</v>
      </c>
      <c r="AY201">
        <v>0</v>
      </c>
      <c r="AZ201">
        <v>-654042.6450373322</v>
      </c>
      <c r="BA201">
        <v>1661.4145875525453</v>
      </c>
      <c r="BC201">
        <f t="shared" si="105"/>
        <v>0</v>
      </c>
      <c r="BD201">
        <f t="shared" ca="1" si="106"/>
        <v>22689361.982136987</v>
      </c>
      <c r="BE201">
        <f t="shared" ca="1" si="107"/>
        <v>47203.31332852249</v>
      </c>
      <c r="BF201">
        <f t="shared" ca="1" si="108"/>
        <v>55647.62973513711</v>
      </c>
      <c r="BG201">
        <f t="shared" ca="1" si="109"/>
        <v>546654.08808154438</v>
      </c>
      <c r="BH201">
        <f t="shared" ca="1" si="110"/>
        <v>4633.7905702061817</v>
      </c>
      <c r="BI201">
        <f t="shared" ca="1" si="111"/>
        <v>0</v>
      </c>
      <c r="BJ201">
        <f t="shared" ca="1" si="112"/>
        <v>-654138.82171541115</v>
      </c>
      <c r="BK201">
        <f t="shared" ca="1" si="113"/>
        <v>1663.0982929615577</v>
      </c>
    </row>
    <row r="202" spans="2:63" x14ac:dyDescent="0.35">
      <c r="B202">
        <f t="shared" si="114"/>
        <v>192</v>
      </c>
      <c r="C202">
        <f t="shared" si="92"/>
        <v>16</v>
      </c>
      <c r="D202">
        <f t="shared" si="122"/>
        <v>12</v>
      </c>
      <c r="E202">
        <f t="shared" ca="1" si="82"/>
        <v>92</v>
      </c>
      <c r="F202" cm="1">
        <f t="array" aca="1" ref="F202" ca="1">_xlfn.XLOOKUP(E202,Mortality!$I$9:$I$130,IF($E$4="Female",Mortality!$J$9:$J$130,Mortality!$K$9:$K$130),,-1)</f>
        <v>0.15240899999999988</v>
      </c>
      <c r="G202" cm="1">
        <f t="array" aca="1" ref="G202" ca="1">_xlfn.XLOOKUP(E202,Mortality!$N$9:$N$130,IF($E$4="Female",Mortality!$O$9:$O$130,Mortality!$P$9:$P$130),,-1)</f>
        <v>6.0000000000000001E-3</v>
      </c>
      <c r="H202">
        <f t="shared" ca="1" si="93"/>
        <v>1.1349091988390736E-2</v>
      </c>
      <c r="I202" cm="1">
        <f t="array" ref="I202">INDEX('Product features '!$C$12:$C$22,MIN(11,C202))</f>
        <v>0</v>
      </c>
      <c r="J202" s="3">
        <f ca="1">IF(C202=1,0,IF($C$4="Q",MAX('Product features '!$C$8,_xlfn.XLOOKUP(E202,'Non-systematic PWDs'!$D$17:$D$64,'Non-systematic PWDs'!$F$17:$F$64,0,-1)),'Product features '!$C$8))</f>
        <v>9.2592592592592587E-2</v>
      </c>
      <c r="K202">
        <f t="shared" ca="1" si="83"/>
        <v>0</v>
      </c>
      <c r="L202">
        <f ca="1">(1-K202)*(1-(1-J202*_xlfn.XLOOKUP(C202,'Non-systematic PWDs'!$D$9:$D$12,'Non-systematic PWDs'!$E$9:$E$12,,-1))^(1/12))</f>
        <v>3.1400869140515431E-3</v>
      </c>
      <c r="M202" cm="1">
        <f t="array" ref="M202">IF(C202=11,_xlfn.SWITCH(D202,1,0.4,2,0.3,3,0.2,0.1/9),1/12)</f>
        <v>8.3333333333333329E-2</v>
      </c>
      <c r="O202">
        <f t="shared" ca="1" si="115"/>
        <v>4933.07871389101</v>
      </c>
      <c r="P202">
        <f t="shared" ca="1" si="116"/>
        <v>8023.137311036985</v>
      </c>
      <c r="Q202">
        <f ca="1">_xlfn.XLOOKUP(C202,'Surrender predictive model'!$E$8:$E$29,'Surrender predictive model'!$P$8:$P$29,,-1)+'Surrender predictive model'!$B$15+'Surrender predictive model'!$B$14+'Surrender predictive model'!$B$38*K202</f>
        <v>-2.2123742498454617</v>
      </c>
      <c r="R202">
        <f ca="1">+'Surrender predictive model'!$B$15*(MAX(1,MIN(2,P201/O201))-1)+'Surrender predictive model'!$B$14*(MAX(0.5,MIN(1,P201/O201))-1)+'Surrender predictive model'!$B$38*K202*(MAX(0.5,MIN(1,P201/O201))-1)</f>
        <v>-0.72484746225345242</v>
      </c>
      <c r="S202" s="43">
        <f t="shared" ca="1" si="94"/>
        <v>4.5288563234381352E-3</v>
      </c>
      <c r="T202">
        <f t="shared" ca="1" si="84"/>
        <v>5.0000000000000001E-3</v>
      </c>
      <c r="U202">
        <f t="shared" ca="1" si="117"/>
        <v>0</v>
      </c>
      <c r="V202">
        <f t="shared" ca="1" si="85"/>
        <v>0</v>
      </c>
      <c r="W202" s="41">
        <f t="shared" ca="1" si="86"/>
        <v>0</v>
      </c>
      <c r="X202">
        <f t="shared" ca="1" si="95"/>
        <v>0.97310491426646428</v>
      </c>
      <c r="Y202">
        <f t="shared" ca="1" si="96"/>
        <v>0.98108305992338718</v>
      </c>
      <c r="Z202">
        <f t="shared" ca="1" si="87"/>
        <v>0.98417345009518808</v>
      </c>
      <c r="AA202">
        <f t="shared" ca="1" si="118"/>
        <v>9.5167798713549911E-3</v>
      </c>
      <c r="AB202">
        <f t="shared" ca="1" si="97"/>
        <v>4933.07871389101</v>
      </c>
      <c r="AC202">
        <f t="shared" ca="1" si="98"/>
        <v>55.460279283604578</v>
      </c>
      <c r="AD202">
        <f t="shared" ca="1" si="99"/>
        <v>22.131430143497578</v>
      </c>
      <c r="AE202">
        <f t="shared" ca="1" si="100"/>
        <v>15.344848504729102</v>
      </c>
      <c r="AF202">
        <f t="shared" ca="1" si="101"/>
        <v>39.739017008547563</v>
      </c>
      <c r="AG202">
        <f t="shared" ca="1" si="102"/>
        <v>0</v>
      </c>
      <c r="AH202">
        <f t="shared" ca="1" si="88"/>
        <v>0</v>
      </c>
      <c r="AI202">
        <f t="shared" ca="1" si="119"/>
        <v>4800.4031389506654</v>
      </c>
      <c r="AJ202">
        <f t="shared" ca="1" si="103"/>
        <v>1.0000839872813887</v>
      </c>
      <c r="AK202">
        <f t="shared" ca="1" si="89"/>
        <v>0</v>
      </c>
      <c r="AL202">
        <f t="shared" ca="1" si="90"/>
        <v>0</v>
      </c>
      <c r="AM202">
        <f t="shared" si="91"/>
        <v>0</v>
      </c>
      <c r="AN202" s="45">
        <f t="shared" ca="1" si="104"/>
        <v>-93.936641919112645</v>
      </c>
      <c r="AO202">
        <f t="shared" ca="1" si="120"/>
        <v>0</v>
      </c>
      <c r="AP202">
        <f t="shared" ca="1" si="121"/>
        <v>2.3752603731728712</v>
      </c>
      <c r="AR202">
        <v>192</v>
      </c>
      <c r="AS202">
        <v>0</v>
      </c>
      <c r="AT202">
        <v>22237261.65827575</v>
      </c>
      <c r="AU202">
        <v>45950.489591162455</v>
      </c>
      <c r="AV202">
        <v>54730.910502414939</v>
      </c>
      <c r="AW202">
        <v>544772.2220274976</v>
      </c>
      <c r="AX202">
        <v>4367.9791124333033</v>
      </c>
      <c r="AY202">
        <v>0</v>
      </c>
      <c r="AZ202">
        <v>-649821.60123350762</v>
      </c>
      <c r="BA202">
        <v>14434.847812783262</v>
      </c>
      <c r="BC202">
        <f t="shared" si="105"/>
        <v>0</v>
      </c>
      <c r="BD202">
        <f t="shared" ca="1" si="106"/>
        <v>22242194.73698964</v>
      </c>
      <c r="BE202">
        <f t="shared" ca="1" si="107"/>
        <v>46005.949870446057</v>
      </c>
      <c r="BF202">
        <f t="shared" ca="1" si="108"/>
        <v>54753.041932558437</v>
      </c>
      <c r="BG202">
        <f t="shared" ca="1" si="109"/>
        <v>544787.56687600235</v>
      </c>
      <c r="BH202">
        <f t="shared" ca="1" si="110"/>
        <v>4368.9791964205842</v>
      </c>
      <c r="BI202">
        <f t="shared" ca="1" si="111"/>
        <v>0</v>
      </c>
      <c r="BJ202">
        <f t="shared" ca="1" si="112"/>
        <v>-649915.5378754267</v>
      </c>
      <c r="BK202">
        <f t="shared" ca="1" si="113"/>
        <v>14437.223073156436</v>
      </c>
    </row>
    <row r="203" spans="2:63" x14ac:dyDescent="0.35">
      <c r="B203">
        <f t="shared" si="114"/>
        <v>193</v>
      </c>
      <c r="C203">
        <f t="shared" si="92"/>
        <v>17</v>
      </c>
      <c r="D203">
        <f t="shared" si="122"/>
        <v>1</v>
      </c>
      <c r="E203">
        <f t="shared" ref="E203:E266" ca="1" si="123">$D$4+C203-1</f>
        <v>93</v>
      </c>
      <c r="F203" cm="1">
        <f t="array" aca="1" ref="F203" ca="1">_xlfn.XLOOKUP(E203,Mortality!$I$9:$I$130,IF($E$4="Female",Mortality!$J$9:$J$130,Mortality!$K$9:$K$130),,-1)</f>
        <v>0.16907799999999987</v>
      </c>
      <c r="G203" cm="1">
        <f t="array" aca="1" ref="G203" ca="1">_xlfn.XLOOKUP(E203,Mortality!$N$9:$N$130,IF($E$4="Female",Mortality!$O$9:$O$130,Mortality!$P$9:$P$130),,-1)</f>
        <v>5.0000000000000001E-3</v>
      </c>
      <c r="H203">
        <f t="shared" ca="1" si="93"/>
        <v>1.3079573315207926E-2</v>
      </c>
      <c r="I203" cm="1">
        <f t="array" ref="I203">INDEX('Product features '!$C$12:$C$22,MIN(11,C203))</f>
        <v>0</v>
      </c>
      <c r="J203" s="3">
        <f ca="1">IF(C203=1,0,IF($C$4="Q",MAX('Product features '!$C$8,_xlfn.XLOOKUP(E203,'Non-systematic PWDs'!$D$17:$D$64,'Non-systematic PWDs'!$F$17:$F$64,0,-1)),'Product features '!$C$8))</f>
        <v>9.9009900990099015E-2</v>
      </c>
      <c r="K203">
        <f t="shared" ref="K203:K266" ca="1" si="124">IF(C203&gt;=$S$4,1,0)</f>
        <v>0</v>
      </c>
      <c r="L203">
        <f ca="1">(1-K203)*(1-(1-J203*_xlfn.XLOOKUP(C203,'Non-systematic PWDs'!$D$9:$D$12,'Non-systematic PWDs'!$E$9:$E$12,,-1))^(1/12))</f>
        <v>3.3617979886186866E-3</v>
      </c>
      <c r="M203" cm="1">
        <f t="array" ref="M203">IF(C203=11,_xlfn.SWITCH(D203,1,0.4,2,0.3,3,0.2,0.1/9),1/12)</f>
        <v>8.3333333333333329E-2</v>
      </c>
      <c r="O203">
        <f t="shared" ca="1" si="115"/>
        <v>4800.4031389506317</v>
      </c>
      <c r="P203">
        <f t="shared" ca="1" si="116"/>
        <v>7871.364103297662</v>
      </c>
      <c r="Q203">
        <f ca="1">_xlfn.XLOOKUP(C203,'Surrender predictive model'!$E$8:$E$29,'Surrender predictive model'!$P$8:$P$29,,-1)+'Surrender predictive model'!$B$15+'Surrender predictive model'!$B$14+'Surrender predictive model'!$B$38*K203</f>
        <v>-2.2123742498454617</v>
      </c>
      <c r="R203">
        <f ca="1">+'Surrender predictive model'!$B$15*(MAX(1,MIN(2,P202/O202))-1)+'Surrender predictive model'!$B$14*(MAX(0.5,MIN(1,P202/O202))-1)+'Surrender predictive model'!$B$38*K203*(MAX(0.5,MIN(1,P202/O202))-1)</f>
        <v>-0.72484746225345242</v>
      </c>
      <c r="S203" s="43">
        <f t="shared" ca="1" si="94"/>
        <v>4.5288563234381352E-3</v>
      </c>
      <c r="T203">
        <f t="shared" ref="T203:T266" ca="1" si="125">IF(K203=1,1.5%,0.5%)*IF(MOD(B203,12)=0,1,0)</f>
        <v>0</v>
      </c>
      <c r="U203">
        <f t="shared" ca="1" si="117"/>
        <v>1.89E-2</v>
      </c>
      <c r="V203">
        <f t="shared" ref="V203:V266" ca="1" si="126">IF(C203&gt;=$S$4,$T$4/12,0)*P203</f>
        <v>0</v>
      </c>
      <c r="W203" s="41">
        <f t="shared" ref="W203:W266" ca="1" si="127">(1+$O$4+$Q$4*MIN(10,C203))/(1+$O$4+$Q$4*MIN(10,C203-1))-1</f>
        <v>0</v>
      </c>
      <c r="X203">
        <f t="shared" ca="1" si="95"/>
        <v>0.97914800472658092</v>
      </c>
      <c r="Y203">
        <f t="shared" ca="1" si="96"/>
        <v>0.97914800472658092</v>
      </c>
      <c r="Z203">
        <f t="shared" ref="Z203:Z266" ca="1" si="128">(1-H203)*(1-S203)</f>
        <v>0.98245080586967037</v>
      </c>
      <c r="AA203">
        <f t="shared" ca="1" si="118"/>
        <v>9.366162079787882E-3</v>
      </c>
      <c r="AB203">
        <f t="shared" ca="1" si="97"/>
        <v>4891.1307582767986</v>
      </c>
      <c r="AC203">
        <f t="shared" ca="1" si="98"/>
        <v>63.613211736554589</v>
      </c>
      <c r="AD203">
        <f t="shared" ca="1" si="99"/>
        <v>22.026337502334982</v>
      </c>
      <c r="AE203">
        <f t="shared" ca="1" si="100"/>
        <v>16.350286214372904</v>
      </c>
      <c r="AF203">
        <f t="shared" ca="1" si="101"/>
        <v>0</v>
      </c>
      <c r="AG203">
        <f t="shared" ca="1" si="102"/>
        <v>0</v>
      </c>
      <c r="AH203">
        <f t="shared" ref="AH203:AH266" ca="1" si="129">AB203-MAX(0, O203-V203)</f>
        <v>90.72761932616686</v>
      </c>
      <c r="AI203">
        <f t="shared" ca="1" si="119"/>
        <v>4789.1409228235698</v>
      </c>
      <c r="AJ203">
        <f t="shared" ca="1" si="103"/>
        <v>0.99773769225491038</v>
      </c>
      <c r="AK203">
        <f t="shared" ref="AK203:AK266" ca="1" si="130">_xlfn.XLOOKUP($D$4,$AC$3:$AC$4,$AD$3:$AD$4,,-1)*N203</f>
        <v>0</v>
      </c>
      <c r="AL203">
        <f t="shared" ref="AL203:AL266" ca="1" si="131">AA203*(1-Z203)/$G$4*$AK$11*IF(C203&gt;1,0,IF(B203&gt;6,0.5,1))</f>
        <v>0</v>
      </c>
      <c r="AM203">
        <f t="shared" ref="AM203:AM266" si="132">IF(B203=13,O203*_xlfn.XLOOKUP($D$4,$AC$3:$AC$4,$AE$3:$AE$4,,-1),0)</f>
        <v>0</v>
      </c>
      <c r="AN203" s="45">
        <f t="shared" ca="1" si="104"/>
        <v>-102.98757314551739</v>
      </c>
      <c r="AO203">
        <f t="shared" ca="1" si="120"/>
        <v>11.340952415770868</v>
      </c>
      <c r="AP203">
        <f t="shared" ca="1" si="121"/>
        <v>13.15397714307209</v>
      </c>
      <c r="AR203">
        <v>193</v>
      </c>
      <c r="AS203">
        <v>0</v>
      </c>
      <c r="AT203">
        <v>20965372.117968746</v>
      </c>
      <c r="AU203">
        <v>50774.761344405873</v>
      </c>
      <c r="AV203">
        <v>53757.100807820963</v>
      </c>
      <c r="AW203">
        <v>543377.89249626419</v>
      </c>
      <c r="AX203">
        <v>4341.9760935405511</v>
      </c>
      <c r="AY203">
        <v>0</v>
      </c>
      <c r="AZ203">
        <v>-652251.73074203054</v>
      </c>
      <c r="BA203">
        <v>40219.118913154125</v>
      </c>
      <c r="BC203">
        <f t="shared" si="105"/>
        <v>0</v>
      </c>
      <c r="BD203">
        <f t="shared" ca="1" si="106"/>
        <v>20970172.521107696</v>
      </c>
      <c r="BE203">
        <f t="shared" ca="1" si="107"/>
        <v>50838.374556142429</v>
      </c>
      <c r="BF203">
        <f t="shared" ca="1" si="108"/>
        <v>53779.127145323298</v>
      </c>
      <c r="BG203">
        <f t="shared" ca="1" si="109"/>
        <v>543394.24278247857</v>
      </c>
      <c r="BH203">
        <f t="shared" ca="1" si="110"/>
        <v>4342.9738312328063</v>
      </c>
      <c r="BI203">
        <f t="shared" ca="1" si="111"/>
        <v>0</v>
      </c>
      <c r="BJ203">
        <f t="shared" ca="1" si="112"/>
        <v>-652354.71831517608</v>
      </c>
      <c r="BK203">
        <f t="shared" ca="1" si="113"/>
        <v>40232.272890297194</v>
      </c>
    </row>
    <row r="204" spans="2:63" x14ac:dyDescent="0.35">
      <c r="B204">
        <f t="shared" si="114"/>
        <v>194</v>
      </c>
      <c r="C204">
        <f t="shared" ref="C204:C267" si="133">FLOOR((B204-1)/12,1)+1</f>
        <v>17</v>
      </c>
      <c r="D204">
        <f t="shared" si="122"/>
        <v>2</v>
      </c>
      <c r="E204">
        <f t="shared" ca="1" si="123"/>
        <v>93</v>
      </c>
      <c r="F204" cm="1">
        <f t="array" aca="1" ref="F204" ca="1">_xlfn.XLOOKUP(E204,Mortality!$I$9:$I$130,IF($E$4="Female",Mortality!$J$9:$J$130,Mortality!$K$9:$K$130),,-1)</f>
        <v>0.16907799999999987</v>
      </c>
      <c r="G204" cm="1">
        <f t="array" aca="1" ref="G204" ca="1">_xlfn.XLOOKUP(E204,Mortality!$N$9:$N$130,IF($E$4="Female",Mortality!$O$9:$O$130,Mortality!$P$9:$P$130),,-1)</f>
        <v>5.0000000000000001E-3</v>
      </c>
      <c r="H204">
        <f t="shared" ref="H204:H267" ca="1" si="134">1-(1-F204*(1-G204)^(2026-2012-1+B204/12))^(1/12)</f>
        <v>1.3073694874996655E-2</v>
      </c>
      <c r="I204" cm="1">
        <f t="array" ref="I204">INDEX('Product features '!$C$12:$C$22,MIN(11,C204))</f>
        <v>0</v>
      </c>
      <c r="J204" s="3">
        <f ca="1">IF(C204=1,0,IF($C$4="Q",MAX('Product features '!$C$8,_xlfn.XLOOKUP(E204,'Non-systematic PWDs'!$D$17:$D$64,'Non-systematic PWDs'!$F$17:$F$64,0,-1)),'Product features '!$C$8))</f>
        <v>9.9009900990099015E-2</v>
      </c>
      <c r="K204">
        <f t="shared" ca="1" si="124"/>
        <v>0</v>
      </c>
      <c r="L204">
        <f ca="1">(1-K204)*(1-(1-J204*_xlfn.XLOOKUP(C204,'Non-systematic PWDs'!$D$9:$D$12,'Non-systematic PWDs'!$E$9:$E$12,,-1))^(1/12))</f>
        <v>3.3617979886186866E-3</v>
      </c>
      <c r="M204" cm="1">
        <f t="array" ref="M204">IF(C204=11,_xlfn.SWITCH(D204,1,0.4,2,0.3,3,0.2,0.1/9),1/12)</f>
        <v>8.3333333333333329E-2</v>
      </c>
      <c r="O204">
        <f t="shared" ca="1" si="115"/>
        <v>4789.140922823537</v>
      </c>
      <c r="P204">
        <f t="shared" ca="1" si="116"/>
        <v>7707.230456220339</v>
      </c>
      <c r="Q204">
        <f ca="1">_xlfn.XLOOKUP(C204,'Surrender predictive model'!$E$8:$E$29,'Surrender predictive model'!$P$8:$P$29,,-1)+'Surrender predictive model'!$B$15+'Surrender predictive model'!$B$14+'Surrender predictive model'!$B$38*K204</f>
        <v>-2.2123742498454617</v>
      </c>
      <c r="R204">
        <f ca="1">+'Surrender predictive model'!$B$15*(MAX(1,MIN(2,P203/O203))-1)+'Surrender predictive model'!$B$14*(MAX(0.5,MIN(1,P203/O203))-1)+'Surrender predictive model'!$B$38*K204*(MAX(0.5,MIN(1,P203/O203))-1)</f>
        <v>-0.74027748007902539</v>
      </c>
      <c r="S204" s="43">
        <f t="shared" ref="S204:S267" ca="1" si="135">1-(1-IF(O204&gt;0,EXP(SUM(Q204:R204)),0))^M204</f>
        <v>4.4577785628874267E-3</v>
      </c>
      <c r="T204">
        <f t="shared" ca="1" si="125"/>
        <v>0</v>
      </c>
      <c r="U204">
        <f t="shared" ca="1" si="117"/>
        <v>0</v>
      </c>
      <c r="V204">
        <f t="shared" ca="1" si="126"/>
        <v>0</v>
      </c>
      <c r="W204" s="41">
        <f t="shared" ca="1" si="127"/>
        <v>0</v>
      </c>
      <c r="X204">
        <f t="shared" ref="X204:X267" ca="1" si="136">IFERROR((1-H204)*(1-S204)*(1-L204)*(1-T204*P204/O204),0)</f>
        <v>0.97922374955802416</v>
      </c>
      <c r="Y204">
        <f t="shared" ref="Y204:Y267" ca="1" si="137">(1-H204)*(1-S204)*(1-L204)</f>
        <v>0.97922374955802416</v>
      </c>
      <c r="Z204">
        <f t="shared" ca="1" si="128"/>
        <v>0.98252680619886745</v>
      </c>
      <c r="AA204">
        <f t="shared" ca="1" si="118"/>
        <v>9.2017934831935527E-3</v>
      </c>
      <c r="AB204">
        <f t="shared" ref="AB204:AB267" ca="1" si="138">MAX(0, (O204-V204)*(1+U204))</f>
        <v>4789.140922823537</v>
      </c>
      <c r="AC204">
        <f t="shared" ref="AC204:AC267" ca="1" si="139">$AB204*(1-$X204)*H204/($H204+$S204+$L204+IFERROR($T204*$P204/$O204,0))</f>
        <v>62.261085309552904</v>
      </c>
      <c r="AD204">
        <f t="shared" ref="AD204:AD267" ca="1" si="140">$AB204*(1-$X204)*S204/($H204+$S204+$L204+IFERROR($T204*$P204/$O204,0))*(J204+(1-J204)*(1-I204))</f>
        <v>21.229356662272664</v>
      </c>
      <c r="AE204">
        <f t="shared" ref="AE204:AE267" ca="1" si="141">$AB204*(1-$X204)*L204/($H204+$S204+$L204+IFERROR($T204*$P204/$O204,0))+V204</f>
        <v>16.009949242671532</v>
      </c>
      <c r="AF204">
        <f t="shared" ref="AF204:AF267" ca="1" si="142">$AB204*(1-$X204)*IFERROR($T204*$P204/$O204,0)/($H204+$S204+$L204+IFERROR($T204*$P204/$O204,0))</f>
        <v>0</v>
      </c>
      <c r="AG204">
        <f t="shared" ref="AG204:AG267" ca="1" si="143">$AB204*(1-$X204)*S204/($H204+$S204+$L204+IFERROR($T204*$P204/$O204,0))*(1-J204)*I204</f>
        <v>0</v>
      </c>
      <c r="AH204">
        <f t="shared" ca="1" si="129"/>
        <v>0</v>
      </c>
      <c r="AI204">
        <f t="shared" ca="1" si="119"/>
        <v>4689.6405316090732</v>
      </c>
      <c r="AJ204">
        <f t="shared" ref="AJ204:AJ267" ca="1" si="144">0.0025/12*AI204</f>
        <v>0.97700844408522358</v>
      </c>
      <c r="AK204">
        <f t="shared" ca="1" si="130"/>
        <v>0</v>
      </c>
      <c r="AL204">
        <f t="shared" ca="1" si="131"/>
        <v>0</v>
      </c>
      <c r="AM204">
        <f t="shared" si="132"/>
        <v>0</v>
      </c>
      <c r="AN204" s="45">
        <f t="shared" ref="AN204:AN267" ca="1" si="145">N204-SUM(AC204:AE204,AJ204:AK204,-AL204,AM204)</f>
        <v>-100.47739965858231</v>
      </c>
      <c r="AO204">
        <f t="shared" ca="1" si="120"/>
        <v>0</v>
      </c>
      <c r="AP204">
        <f t="shared" ca="1" si="121"/>
        <v>1.5854899729893186</v>
      </c>
      <c r="AR204">
        <v>194</v>
      </c>
      <c r="AS204">
        <v>0</v>
      </c>
      <c r="AT204">
        <v>20841485.248994656</v>
      </c>
      <c r="AU204">
        <v>49592.458496300264</v>
      </c>
      <c r="AV204">
        <v>52363.540885318514</v>
      </c>
      <c r="AW204">
        <v>541396.15190635086</v>
      </c>
      <c r="AX204">
        <v>4253.7729349984056</v>
      </c>
      <c r="AY204">
        <v>0</v>
      </c>
      <c r="AZ204">
        <v>-647605.92422296817</v>
      </c>
      <c r="BA204">
        <v>1489.7757309240565</v>
      </c>
      <c r="BC204">
        <f t="shared" ref="BC204:BC267" si="146">AS204+N204</f>
        <v>0</v>
      </c>
      <c r="BD204">
        <f t="shared" ref="BD204:BD267" ca="1" si="147">AT204+O204</f>
        <v>20846274.389917478</v>
      </c>
      <c r="BE204">
        <f t="shared" ref="BE204:BE267" ca="1" si="148">AU204+AC204</f>
        <v>49654.719581609817</v>
      </c>
      <c r="BF204">
        <f t="shared" ref="BF204:BF267" ca="1" si="149">AV204+AD204</f>
        <v>52384.77024198079</v>
      </c>
      <c r="BG204">
        <f t="shared" ref="BG204:BG267" ca="1" si="150">AW204+AE204</f>
        <v>541412.16185559356</v>
      </c>
      <c r="BH204">
        <f t="shared" ref="BH204:BH267" ca="1" si="151">AX204+AJ204</f>
        <v>4254.7499434424908</v>
      </c>
      <c r="BI204">
        <f t="shared" ref="BI204:BI267" ca="1" si="152">AY204+AK204-AL204+AM204</f>
        <v>0</v>
      </c>
      <c r="BJ204">
        <f t="shared" ref="BJ204:BJ267" ca="1" si="153">AZ204+AN204</f>
        <v>-647706.4016226267</v>
      </c>
      <c r="BK204">
        <f t="shared" ref="BK204:BK267" ca="1" si="154">BA204+AP204</f>
        <v>1491.3612208970458</v>
      </c>
    </row>
    <row r="205" spans="2:63" x14ac:dyDescent="0.35">
      <c r="B205">
        <f t="shared" ref="B205:B268" si="155">B204+1</f>
        <v>195</v>
      </c>
      <c r="C205">
        <f t="shared" si="133"/>
        <v>17</v>
      </c>
      <c r="D205">
        <f t="shared" si="122"/>
        <v>3</v>
      </c>
      <c r="E205">
        <f t="shared" ca="1" si="123"/>
        <v>93</v>
      </c>
      <c r="F205" cm="1">
        <f t="array" aca="1" ref="F205" ca="1">_xlfn.XLOOKUP(E205,Mortality!$I$9:$I$130,IF($E$4="Female",Mortality!$J$9:$J$130,Mortality!$K$9:$K$130),,-1)</f>
        <v>0.16907799999999987</v>
      </c>
      <c r="G205" cm="1">
        <f t="array" aca="1" ref="G205" ca="1">_xlfn.XLOOKUP(E205,Mortality!$N$9:$N$130,IF($E$4="Female",Mortality!$O$9:$O$130,Mortality!$P$9:$P$130),,-1)</f>
        <v>5.0000000000000001E-3</v>
      </c>
      <c r="H205">
        <f t="shared" ca="1" si="134"/>
        <v>1.3067819274652059E-2</v>
      </c>
      <c r="I205" cm="1">
        <f t="array" ref="I205">INDEX('Product features '!$C$12:$C$22,MIN(11,C205))</f>
        <v>0</v>
      </c>
      <c r="J205" s="3">
        <f ca="1">IF(C205=1,0,IF($C$4="Q",MAX('Product features '!$C$8,_xlfn.XLOOKUP(E205,'Non-systematic PWDs'!$D$17:$D$64,'Non-systematic PWDs'!$F$17:$F$64,0,-1)),'Product features '!$C$8))</f>
        <v>9.9009900990099015E-2</v>
      </c>
      <c r="K205">
        <f t="shared" ca="1" si="124"/>
        <v>0</v>
      </c>
      <c r="L205">
        <f ca="1">(1-K205)*(1-(1-J205*_xlfn.XLOOKUP(C205,'Non-systematic PWDs'!$D$9:$D$12,'Non-systematic PWDs'!$E$9:$E$12,,-1))^(1/12))</f>
        <v>3.3617979886186866E-3</v>
      </c>
      <c r="M205" cm="1">
        <f t="array" ref="M205">IF(C205=11,_xlfn.SWITCH(D205,1,0.4,2,0.3,3,0.2,0.1/9),1/12)</f>
        <v>8.3333333333333329E-2</v>
      </c>
      <c r="O205">
        <f t="shared" ref="O205:O268" ca="1" si="156">MAX(MAX(0, O204-V204)*(1+U204)*IFERROR((1-T204*P204/O204),0)*(1-H204)*(1-S204)*(1-L204))</f>
        <v>4689.6405316090404</v>
      </c>
      <c r="P205">
        <f t="shared" ref="P205:P268" ca="1" si="157">P204*Y204*(1+IF(AND(D204=12,K204=0),1,0)*W204)</f>
        <v>7547.1031060478817</v>
      </c>
      <c r="Q205">
        <f ca="1">_xlfn.XLOOKUP(C205,'Surrender predictive model'!$E$8:$E$29,'Surrender predictive model'!$P$8:$P$29,,-1)+'Surrender predictive model'!$B$15+'Surrender predictive model'!$B$14+'Surrender predictive model'!$B$38*K205</f>
        <v>-2.2123742498454617</v>
      </c>
      <c r="R205">
        <f ca="1">+'Surrender predictive model'!$B$15*(MAX(1,MIN(2,P204/O204))-1)+'Surrender predictive model'!$B$14*(MAX(0.5,MIN(1,P204/O204))-1)+'Surrender predictive model'!$B$38*K205*(MAX(0.5,MIN(1,P204/O204))-1)</f>
        <v>-0.70508089846385236</v>
      </c>
      <c r="S205" s="43">
        <f t="shared" ca="1" si="135"/>
        <v>4.6216112954130528E-3</v>
      </c>
      <c r="T205">
        <f t="shared" ca="1" si="125"/>
        <v>0</v>
      </c>
      <c r="U205">
        <f t="shared" ref="U205:U268" ca="1" si="158">IF($K$4="Fixed",(1+$Z$3*IF(C205&gt;10,0.5,1))^(1/12)-1,IF(D204=12,$Z$4*IF(C204&gt;10,0.5,1),0))</f>
        <v>0</v>
      </c>
      <c r="V205">
        <f t="shared" ca="1" si="126"/>
        <v>0</v>
      </c>
      <c r="W205" s="41">
        <f t="shared" ca="1" si="127"/>
        <v>0</v>
      </c>
      <c r="X205">
        <f t="shared" ca="1" si="136"/>
        <v>0.97906843108088348</v>
      </c>
      <c r="Y205">
        <f t="shared" ca="1" si="137"/>
        <v>0.97906843108088348</v>
      </c>
      <c r="Z205">
        <f t="shared" ca="1" si="128"/>
        <v>0.98237096381110101</v>
      </c>
      <c r="AA205">
        <f t="shared" ref="AA205:AA268" ca="1" si="159">AA204*Z204</f>
        <v>9.0410087623437139E-3</v>
      </c>
      <c r="AB205">
        <f t="shared" ca="1" si="138"/>
        <v>4689.6405316090404</v>
      </c>
      <c r="AC205">
        <f t="shared" ca="1" si="139"/>
        <v>60.935027253663428</v>
      </c>
      <c r="AD205">
        <f t="shared" ca="1" si="140"/>
        <v>21.550497778010588</v>
      </c>
      <c r="AE205">
        <f t="shared" ca="1" si="141"/>
        <v>15.676008961582834</v>
      </c>
      <c r="AF205">
        <f t="shared" ca="1" si="142"/>
        <v>0</v>
      </c>
      <c r="AG205">
        <f t="shared" ca="1" si="143"/>
        <v>0</v>
      </c>
      <c r="AH205">
        <f t="shared" ca="1" si="129"/>
        <v>0</v>
      </c>
      <c r="AI205">
        <f t="shared" ref="AI205:AI268" ca="1" si="160">MAX(0, AI204+AH205-SUM(AC205:AG205))</f>
        <v>4591.4789976158163</v>
      </c>
      <c r="AJ205">
        <f t="shared" ca="1" si="144"/>
        <v>0.95655812450329514</v>
      </c>
      <c r="AK205">
        <f t="shared" ca="1" si="130"/>
        <v>0</v>
      </c>
      <c r="AL205">
        <f t="shared" ca="1" si="131"/>
        <v>0</v>
      </c>
      <c r="AM205">
        <f t="shared" si="132"/>
        <v>0</v>
      </c>
      <c r="AN205" s="45">
        <f t="shared" ca="1" si="145"/>
        <v>-99.118092117760142</v>
      </c>
      <c r="AO205">
        <f t="shared" ref="AO205:AO268" ca="1" si="161">IF($K$4="Fixed",0,O205*IF(D204=12,$Z$4-$X$4*(1+$AA$4),0)*IF(C204&gt;10,0.5,1))</f>
        <v>0</v>
      </c>
      <c r="AP205">
        <f t="shared" ref="AP205:AP268" ca="1" si="162">IF($K$4="Fixed",0,O205*(1-X205)*$X$4*IF(C204&gt;10, 0.5, 1)*(1+$Y$4-$AA$4)^(D204/12)+AO205)</f>
        <v>1.5824798961656783</v>
      </c>
      <c r="AR205">
        <v>195</v>
      </c>
      <c r="AS205">
        <v>0</v>
      </c>
      <c r="AT205">
        <v>20418110.087992378</v>
      </c>
      <c r="AU205">
        <v>48425.311374165954</v>
      </c>
      <c r="AV205">
        <v>52779.635823961042</v>
      </c>
      <c r="AW205">
        <v>539429.14610122005</v>
      </c>
      <c r="AX205">
        <v>4165.9544574160536</v>
      </c>
      <c r="AY205">
        <v>0</v>
      </c>
      <c r="AZ205">
        <v>-644800.04775676399</v>
      </c>
      <c r="BA205">
        <v>1499.2813642279889</v>
      </c>
      <c r="BC205">
        <f t="shared" si="146"/>
        <v>0</v>
      </c>
      <c r="BD205">
        <f t="shared" ca="1" si="147"/>
        <v>20422799.728523988</v>
      </c>
      <c r="BE205">
        <f t="shared" ca="1" si="148"/>
        <v>48486.246401419616</v>
      </c>
      <c r="BF205">
        <f t="shared" ca="1" si="149"/>
        <v>52801.186321739049</v>
      </c>
      <c r="BG205">
        <f t="shared" ca="1" si="150"/>
        <v>539444.82211018167</v>
      </c>
      <c r="BH205">
        <f t="shared" ca="1" si="151"/>
        <v>4166.9110155405569</v>
      </c>
      <c r="BI205">
        <f t="shared" ca="1" si="152"/>
        <v>0</v>
      </c>
      <c r="BJ205">
        <f t="shared" ca="1" si="153"/>
        <v>-644899.1658488817</v>
      </c>
      <c r="BK205">
        <f t="shared" ca="1" si="154"/>
        <v>1500.8638441241546</v>
      </c>
    </row>
    <row r="206" spans="2:63" x14ac:dyDescent="0.35">
      <c r="B206">
        <f t="shared" si="155"/>
        <v>196</v>
      </c>
      <c r="C206">
        <f t="shared" si="133"/>
        <v>17</v>
      </c>
      <c r="D206">
        <f t="shared" si="122"/>
        <v>4</v>
      </c>
      <c r="E206">
        <f t="shared" ca="1" si="123"/>
        <v>93</v>
      </c>
      <c r="F206" cm="1">
        <f t="array" aca="1" ref="F206" ca="1">_xlfn.XLOOKUP(E206,Mortality!$I$9:$I$130,IF($E$4="Female",Mortality!$J$9:$J$130,Mortality!$K$9:$K$130),,-1)</f>
        <v>0.16907799999999987</v>
      </c>
      <c r="G206" cm="1">
        <f t="array" aca="1" ref="G206" ca="1">_xlfn.XLOOKUP(E206,Mortality!$N$9:$N$130,IF($E$4="Female",Mortality!$O$9:$O$130,Mortality!$P$9:$P$130),,-1)</f>
        <v>5.0000000000000001E-3</v>
      </c>
      <c r="H206">
        <f t="shared" ca="1" si="134"/>
        <v>1.3061946512614164E-2</v>
      </c>
      <c r="I206" cm="1">
        <f t="array" ref="I206">INDEX('Product features '!$C$12:$C$22,MIN(11,C206))</f>
        <v>0</v>
      </c>
      <c r="J206" s="3">
        <f ca="1">IF(C206=1,0,IF($C$4="Q",MAX('Product features '!$C$8,_xlfn.XLOOKUP(E206,'Non-systematic PWDs'!$D$17:$D$64,'Non-systematic PWDs'!$F$17:$F$64,0,-1)),'Product features '!$C$8))</f>
        <v>9.9009900990099015E-2</v>
      </c>
      <c r="K206">
        <f t="shared" ca="1" si="124"/>
        <v>0</v>
      </c>
      <c r="L206">
        <f ca="1">(1-K206)*(1-(1-J206*_xlfn.XLOOKUP(C206,'Non-systematic PWDs'!$D$9:$D$12,'Non-systematic PWDs'!$E$9:$E$12,,-1))^(1/12))</f>
        <v>3.3617979886186866E-3</v>
      </c>
      <c r="M206" cm="1">
        <f t="array" ref="M206">IF(C206=11,_xlfn.SWITCH(D206,1,0.4,2,0.3,3,0.2,0.1/9),1/12)</f>
        <v>8.3333333333333329E-2</v>
      </c>
      <c r="O206">
        <f t="shared" ca="1" si="156"/>
        <v>4591.4789976157836</v>
      </c>
      <c r="P206">
        <f t="shared" ca="1" si="157"/>
        <v>7389.1303972439619</v>
      </c>
      <c r="Q206">
        <f ca="1">_xlfn.XLOOKUP(C206,'Surrender predictive model'!$E$8:$E$29,'Surrender predictive model'!$P$8:$P$29,,-1)+'Surrender predictive model'!$B$15+'Surrender predictive model'!$B$14+'Surrender predictive model'!$B$38*K206</f>
        <v>-2.2123742498454617</v>
      </c>
      <c r="R206">
        <f ca="1">+'Surrender predictive model'!$B$15*(MAX(1,MIN(2,P205/O205))-1)+'Surrender predictive model'!$B$14*(MAX(0.5,MIN(1,P205/O205))-1)+'Surrender predictive model'!$B$38*K206*(MAX(0.5,MIN(1,P205/O205))-1)</f>
        <v>-0.70508089846385213</v>
      </c>
      <c r="S206" s="43">
        <f t="shared" ca="1" si="135"/>
        <v>4.6216112954130528E-3</v>
      </c>
      <c r="T206">
        <f t="shared" ca="1" si="125"/>
        <v>0</v>
      </c>
      <c r="U206">
        <f t="shared" ca="1" si="158"/>
        <v>0</v>
      </c>
      <c r="V206">
        <f t="shared" ca="1" si="126"/>
        <v>0</v>
      </c>
      <c r="W206" s="41">
        <f t="shared" ca="1" si="127"/>
        <v>0</v>
      </c>
      <c r="X206">
        <f t="shared" ca="1" si="136"/>
        <v>0.97907425704950302</v>
      </c>
      <c r="Y206">
        <f t="shared" ca="1" si="137"/>
        <v>0.97907425704950302</v>
      </c>
      <c r="Z206">
        <f t="shared" ca="1" si="128"/>
        <v>0.98237680943151551</v>
      </c>
      <c r="AA206">
        <f t="shared" ca="1" si="159"/>
        <v>8.8816244916882035E-3</v>
      </c>
      <c r="AB206">
        <f t="shared" ca="1" si="138"/>
        <v>4591.4789976157836</v>
      </c>
      <c r="AC206">
        <f t="shared" ca="1" si="139"/>
        <v>59.632788359318184</v>
      </c>
      <c r="AD206">
        <f t="shared" ca="1" si="140"/>
        <v>21.099425571238505</v>
      </c>
      <c r="AE206">
        <f t="shared" ca="1" si="141"/>
        <v>15.347895336156737</v>
      </c>
      <c r="AF206">
        <f t="shared" ca="1" si="142"/>
        <v>0</v>
      </c>
      <c r="AG206">
        <f t="shared" ca="1" si="143"/>
        <v>0</v>
      </c>
      <c r="AH206">
        <f t="shared" ca="1" si="129"/>
        <v>0</v>
      </c>
      <c r="AI206">
        <f t="shared" ca="1" si="160"/>
        <v>4495.3988883491029</v>
      </c>
      <c r="AJ206">
        <f t="shared" ca="1" si="144"/>
        <v>0.9365414350727298</v>
      </c>
      <c r="AK206">
        <f t="shared" ca="1" si="130"/>
        <v>0</v>
      </c>
      <c r="AL206">
        <f t="shared" ca="1" si="131"/>
        <v>0</v>
      </c>
      <c r="AM206">
        <f t="shared" si="132"/>
        <v>0</v>
      </c>
      <c r="AN206" s="45">
        <f t="shared" ca="1" si="145"/>
        <v>-97.016650701786162</v>
      </c>
      <c r="AO206">
        <f t="shared" ca="1" si="161"/>
        <v>0</v>
      </c>
      <c r="AP206">
        <f t="shared" ca="1" si="162"/>
        <v>1.5670703967491575</v>
      </c>
      <c r="AR206">
        <v>196</v>
      </c>
      <c r="AS206">
        <v>0</v>
      </c>
      <c r="AT206">
        <v>19996581.395597059</v>
      </c>
      <c r="AU206">
        <v>47276.262478771365</v>
      </c>
      <c r="AV206">
        <v>52051.361325455844</v>
      </c>
      <c r="AW206">
        <v>537472.79180456139</v>
      </c>
      <c r="AX206">
        <v>4079.7587109515625</v>
      </c>
      <c r="AY206">
        <v>0</v>
      </c>
      <c r="AZ206">
        <v>-640880.1743197412</v>
      </c>
      <c r="BA206">
        <v>1490.1868754614136</v>
      </c>
      <c r="BC206">
        <f t="shared" si="146"/>
        <v>0</v>
      </c>
      <c r="BD206">
        <f t="shared" ca="1" si="147"/>
        <v>20001172.874594674</v>
      </c>
      <c r="BE206">
        <f t="shared" ca="1" si="148"/>
        <v>47335.895267130683</v>
      </c>
      <c r="BF206">
        <f t="shared" ca="1" si="149"/>
        <v>52072.46075102708</v>
      </c>
      <c r="BG206">
        <f t="shared" ca="1" si="150"/>
        <v>537488.1396998975</v>
      </c>
      <c r="BH206">
        <f t="shared" ca="1" si="151"/>
        <v>4080.6952523866353</v>
      </c>
      <c r="BI206">
        <f t="shared" ca="1" si="152"/>
        <v>0</v>
      </c>
      <c r="BJ206">
        <f t="shared" ca="1" si="153"/>
        <v>-640977.19097044296</v>
      </c>
      <c r="BK206">
        <f t="shared" ca="1" si="154"/>
        <v>1491.7539458581628</v>
      </c>
    </row>
    <row r="207" spans="2:63" x14ac:dyDescent="0.35">
      <c r="B207">
        <f t="shared" si="155"/>
        <v>197</v>
      </c>
      <c r="C207">
        <f t="shared" si="133"/>
        <v>17</v>
      </c>
      <c r="D207">
        <f t="shared" si="122"/>
        <v>5</v>
      </c>
      <c r="E207">
        <f t="shared" ca="1" si="123"/>
        <v>93</v>
      </c>
      <c r="F207" cm="1">
        <f t="array" aca="1" ref="F207" ca="1">_xlfn.XLOOKUP(E207,Mortality!$I$9:$I$130,IF($E$4="Female",Mortality!$J$9:$J$130,Mortality!$K$9:$K$130),,-1)</f>
        <v>0.16907799999999987</v>
      </c>
      <c r="G207" cm="1">
        <f t="array" aca="1" ref="G207" ca="1">_xlfn.XLOOKUP(E207,Mortality!$N$9:$N$130,IF($E$4="Female",Mortality!$O$9:$O$130,Mortality!$P$9:$P$130),,-1)</f>
        <v>5.0000000000000001E-3</v>
      </c>
      <c r="H207">
        <f t="shared" ca="1" si="134"/>
        <v>1.3056076587323995E-2</v>
      </c>
      <c r="I207" cm="1">
        <f t="array" ref="I207">INDEX('Product features '!$C$12:$C$22,MIN(11,C207))</f>
        <v>0</v>
      </c>
      <c r="J207" s="3">
        <f ca="1">IF(C207=1,0,IF($C$4="Q",MAX('Product features '!$C$8,_xlfn.XLOOKUP(E207,'Non-systematic PWDs'!$D$17:$D$64,'Non-systematic PWDs'!$F$17:$F$64,0,-1)),'Product features '!$C$8))</f>
        <v>9.9009900990099015E-2</v>
      </c>
      <c r="K207">
        <f t="shared" ca="1" si="124"/>
        <v>0</v>
      </c>
      <c r="L207">
        <f ca="1">(1-K207)*(1-(1-J207*_xlfn.XLOOKUP(C207,'Non-systematic PWDs'!$D$9:$D$12,'Non-systematic PWDs'!$E$9:$E$12,,-1))^(1/12))</f>
        <v>3.3617979886186866E-3</v>
      </c>
      <c r="M207" cm="1">
        <f t="array" ref="M207">IF(C207=11,_xlfn.SWITCH(D207,1,0.4,2,0.3,3,0.2,0.1/9),1/12)</f>
        <v>8.3333333333333329E-2</v>
      </c>
      <c r="O207">
        <f t="shared" ca="1" si="156"/>
        <v>4495.3988883490701</v>
      </c>
      <c r="P207">
        <f t="shared" ca="1" si="157"/>
        <v>7234.5073539235309</v>
      </c>
      <c r="Q207">
        <f ca="1">_xlfn.XLOOKUP(C207,'Surrender predictive model'!$E$8:$E$29,'Surrender predictive model'!$P$8:$P$29,,-1)+'Surrender predictive model'!$B$15+'Surrender predictive model'!$B$14+'Surrender predictive model'!$B$38*K207</f>
        <v>-2.2123742498454617</v>
      </c>
      <c r="R207">
        <f ca="1">+'Surrender predictive model'!$B$15*(MAX(1,MIN(2,P206/O206))-1)+'Surrender predictive model'!$B$14*(MAX(0.5,MIN(1,P206/O206))-1)+'Surrender predictive model'!$B$38*K207*(MAX(0.5,MIN(1,P206/O206))-1)</f>
        <v>-0.70508089846385213</v>
      </c>
      <c r="S207" s="43">
        <f t="shared" ca="1" si="135"/>
        <v>4.6216112954130528E-3</v>
      </c>
      <c r="T207">
        <f t="shared" ca="1" si="125"/>
        <v>0</v>
      </c>
      <c r="U207">
        <f t="shared" ca="1" si="158"/>
        <v>0</v>
      </c>
      <c r="V207">
        <f t="shared" ca="1" si="126"/>
        <v>0</v>
      </c>
      <c r="W207" s="41">
        <f t="shared" ca="1" si="127"/>
        <v>0</v>
      </c>
      <c r="X207">
        <f t="shared" ca="1" si="136"/>
        <v>0.97908008020397774</v>
      </c>
      <c r="Y207">
        <f t="shared" ca="1" si="137"/>
        <v>0.97908008020397774</v>
      </c>
      <c r="Z207">
        <f t="shared" ca="1" si="128"/>
        <v>0.98238265222829269</v>
      </c>
      <c r="AA207">
        <f t="shared" ca="1" si="159"/>
        <v>8.7251019307134636E-3</v>
      </c>
      <c r="AB207">
        <f t="shared" ca="1" si="138"/>
        <v>4495.3988883490701</v>
      </c>
      <c r="AC207">
        <f t="shared" ca="1" si="139"/>
        <v>58.358727684396115</v>
      </c>
      <c r="AD207">
        <f t="shared" ca="1" si="140"/>
        <v>20.657917656059052</v>
      </c>
      <c r="AE207">
        <f t="shared" ca="1" si="141"/>
        <v>15.026738854934994</v>
      </c>
      <c r="AF207">
        <f t="shared" ca="1" si="142"/>
        <v>0</v>
      </c>
      <c r="AG207">
        <f t="shared" ca="1" si="143"/>
        <v>0</v>
      </c>
      <c r="AH207">
        <f t="shared" ca="1" si="129"/>
        <v>0</v>
      </c>
      <c r="AI207">
        <f t="shared" ca="1" si="160"/>
        <v>4401.3555041537129</v>
      </c>
      <c r="AJ207">
        <f t="shared" ca="1" si="144"/>
        <v>0.91694906336535686</v>
      </c>
      <c r="AK207">
        <f t="shared" ca="1" si="130"/>
        <v>0</v>
      </c>
      <c r="AL207">
        <f t="shared" ca="1" si="131"/>
        <v>0</v>
      </c>
      <c r="AM207">
        <f t="shared" si="132"/>
        <v>0</v>
      </c>
      <c r="AN207" s="45">
        <f t="shared" ca="1" si="145"/>
        <v>-94.960333258755512</v>
      </c>
      <c r="AO207">
        <f t="shared" ca="1" si="161"/>
        <v>0</v>
      </c>
      <c r="AP207">
        <f t="shared" ca="1" si="162"/>
        <v>1.5518202708710813</v>
      </c>
      <c r="AR207">
        <v>197</v>
      </c>
      <c r="AS207">
        <v>0</v>
      </c>
      <c r="AT207">
        <v>19582841.812567439</v>
      </c>
      <c r="AU207">
        <v>46146.417148299588</v>
      </c>
      <c r="AV207">
        <v>51331.638144128679</v>
      </c>
      <c r="AW207">
        <v>535528.69381420349</v>
      </c>
      <c r="AX207">
        <v>3994.6437333586391</v>
      </c>
      <c r="AY207">
        <v>0</v>
      </c>
      <c r="AZ207">
        <v>-637001.39283999021</v>
      </c>
      <c r="BA207">
        <v>1480.9745527655866</v>
      </c>
      <c r="BC207">
        <f t="shared" si="146"/>
        <v>0</v>
      </c>
      <c r="BD207">
        <f t="shared" ca="1" si="147"/>
        <v>19587337.211455788</v>
      </c>
      <c r="BE207">
        <f t="shared" ca="1" si="148"/>
        <v>46204.775875983985</v>
      </c>
      <c r="BF207">
        <f t="shared" ca="1" si="149"/>
        <v>51352.296061784742</v>
      </c>
      <c r="BG207">
        <f t="shared" ca="1" si="150"/>
        <v>535543.72055305843</v>
      </c>
      <c r="BH207">
        <f t="shared" ca="1" si="151"/>
        <v>3995.5606824220044</v>
      </c>
      <c r="BI207">
        <f t="shared" ca="1" si="152"/>
        <v>0</v>
      </c>
      <c r="BJ207">
        <f t="shared" ca="1" si="153"/>
        <v>-637096.35317324894</v>
      </c>
      <c r="BK207">
        <f t="shared" ca="1" si="154"/>
        <v>1482.5263730364577</v>
      </c>
    </row>
    <row r="208" spans="2:63" x14ac:dyDescent="0.35">
      <c r="B208">
        <f t="shared" si="155"/>
        <v>198</v>
      </c>
      <c r="C208">
        <f t="shared" si="133"/>
        <v>17</v>
      </c>
      <c r="D208">
        <f t="shared" si="122"/>
        <v>6</v>
      </c>
      <c r="E208">
        <f t="shared" ca="1" si="123"/>
        <v>93</v>
      </c>
      <c r="F208" cm="1">
        <f t="array" aca="1" ref="F208" ca="1">_xlfn.XLOOKUP(E208,Mortality!$I$9:$I$130,IF($E$4="Female",Mortality!$J$9:$J$130,Mortality!$K$9:$K$130),,-1)</f>
        <v>0.16907799999999987</v>
      </c>
      <c r="G208" cm="1">
        <f t="array" aca="1" ref="G208" ca="1">_xlfn.XLOOKUP(E208,Mortality!$N$9:$N$130,IF($E$4="Female",Mortality!$O$9:$O$130,Mortality!$P$9:$P$130),,-1)</f>
        <v>5.0000000000000001E-3</v>
      </c>
      <c r="H208">
        <f t="shared" ca="1" si="134"/>
        <v>1.3050209497223464E-2</v>
      </c>
      <c r="I208" cm="1">
        <f t="array" ref="I208">INDEX('Product features '!$C$12:$C$22,MIN(11,C208))</f>
        <v>0</v>
      </c>
      <c r="J208" s="3">
        <f ca="1">IF(C208=1,0,IF($C$4="Q",MAX('Product features '!$C$8,_xlfn.XLOOKUP(E208,'Non-systematic PWDs'!$D$17:$D$64,'Non-systematic PWDs'!$F$17:$F$64,0,-1)),'Product features '!$C$8))</f>
        <v>9.9009900990099015E-2</v>
      </c>
      <c r="K208">
        <f t="shared" ca="1" si="124"/>
        <v>0</v>
      </c>
      <c r="L208">
        <f ca="1">(1-K208)*(1-(1-J208*_xlfn.XLOOKUP(C208,'Non-systematic PWDs'!$D$9:$D$12,'Non-systematic PWDs'!$E$9:$E$12,,-1))^(1/12))</f>
        <v>3.3617979886186866E-3</v>
      </c>
      <c r="M208" cm="1">
        <f t="array" ref="M208">IF(C208=11,_xlfn.SWITCH(D208,1,0.4,2,0.3,3,0.2,0.1/9),1/12)</f>
        <v>8.3333333333333329E-2</v>
      </c>
      <c r="O208">
        <f t="shared" ca="1" si="156"/>
        <v>4401.3555041536792</v>
      </c>
      <c r="P208">
        <f t="shared" ca="1" si="157"/>
        <v>7083.1620403157176</v>
      </c>
      <c r="Q208">
        <f ca="1">_xlfn.XLOOKUP(C208,'Surrender predictive model'!$E$8:$E$29,'Surrender predictive model'!$P$8:$P$29,,-1)+'Surrender predictive model'!$B$15+'Surrender predictive model'!$B$14+'Surrender predictive model'!$B$38*K208</f>
        <v>-2.2123742498454617</v>
      </c>
      <c r="R208">
        <f ca="1">+'Surrender predictive model'!$B$15*(MAX(1,MIN(2,P207/O207))-1)+'Surrender predictive model'!$B$14*(MAX(0.5,MIN(1,P207/O207))-1)+'Surrender predictive model'!$B$38*K208*(MAX(0.5,MIN(1,P207/O207))-1)</f>
        <v>-0.70508089846385213</v>
      </c>
      <c r="S208" s="43">
        <f t="shared" ca="1" si="135"/>
        <v>4.6216112954130528E-3</v>
      </c>
      <c r="T208">
        <f t="shared" ca="1" si="125"/>
        <v>0</v>
      </c>
      <c r="U208">
        <f t="shared" ca="1" si="158"/>
        <v>0</v>
      </c>
      <c r="V208">
        <f t="shared" ca="1" si="126"/>
        <v>0</v>
      </c>
      <c r="W208" s="41">
        <f t="shared" ca="1" si="127"/>
        <v>0</v>
      </c>
      <c r="X208">
        <f t="shared" ca="1" si="136"/>
        <v>0.97908590054585332</v>
      </c>
      <c r="Y208">
        <f t="shared" ca="1" si="137"/>
        <v>0.97908590054585332</v>
      </c>
      <c r="Z208">
        <f t="shared" ca="1" si="128"/>
        <v>0.98238849220298341</v>
      </c>
      <c r="AA208">
        <f t="shared" ca="1" si="159"/>
        <v>8.5713887756564897E-3</v>
      </c>
      <c r="AB208">
        <f t="shared" ca="1" si="138"/>
        <v>4401.3555041536792</v>
      </c>
      <c r="AC208">
        <f t="shared" ca="1" si="139"/>
        <v>57.11222799275906</v>
      </c>
      <c r="AD208">
        <f t="shared" ca="1" si="140"/>
        <v>20.22576864024278</v>
      </c>
      <c r="AE208">
        <f t="shared" ca="1" si="141"/>
        <v>14.712390113924128</v>
      </c>
      <c r="AF208">
        <f t="shared" ca="1" si="142"/>
        <v>0</v>
      </c>
      <c r="AG208">
        <f t="shared" ca="1" si="143"/>
        <v>0</v>
      </c>
      <c r="AH208">
        <f t="shared" ca="1" si="129"/>
        <v>0</v>
      </c>
      <c r="AI208">
        <f t="shared" ca="1" si="160"/>
        <v>4309.3051174067868</v>
      </c>
      <c r="AJ208">
        <f t="shared" ca="1" si="144"/>
        <v>0.89777189945974734</v>
      </c>
      <c r="AK208">
        <f t="shared" ca="1" si="130"/>
        <v>0</v>
      </c>
      <c r="AL208">
        <f t="shared" ca="1" si="131"/>
        <v>0</v>
      </c>
      <c r="AM208">
        <f t="shared" si="132"/>
        <v>0</v>
      </c>
      <c r="AN208" s="45">
        <f t="shared" ca="1" si="145"/>
        <v>-92.948158646385707</v>
      </c>
      <c r="AO208">
        <f t="shared" ca="1" si="161"/>
        <v>0</v>
      </c>
      <c r="AP208">
        <f t="shared" ca="1" si="162"/>
        <v>1.5367277807512814</v>
      </c>
      <c r="AR208">
        <v>198</v>
      </c>
      <c r="AS208">
        <v>0</v>
      </c>
      <c r="AT208">
        <v>19174289.92012142</v>
      </c>
      <c r="AU208">
        <v>45059.913142161691</v>
      </c>
      <c r="AV208">
        <v>50630.192458763355</v>
      </c>
      <c r="AW208">
        <v>533603.00986712473</v>
      </c>
      <c r="AX208">
        <v>3912.4002576714029</v>
      </c>
      <c r="AY208">
        <v>0</v>
      </c>
      <c r="AZ208">
        <v>-633205.51572572044</v>
      </c>
      <c r="BA208">
        <v>1471.7348983055235</v>
      </c>
      <c r="BC208">
        <f t="shared" si="146"/>
        <v>0</v>
      </c>
      <c r="BD208">
        <f t="shared" ca="1" si="147"/>
        <v>19178691.275625575</v>
      </c>
      <c r="BE208">
        <f t="shared" ca="1" si="148"/>
        <v>45117.02537015445</v>
      </c>
      <c r="BF208">
        <f t="shared" ca="1" si="149"/>
        <v>50650.418227403599</v>
      </c>
      <c r="BG208">
        <f t="shared" ca="1" si="150"/>
        <v>533617.7222572387</v>
      </c>
      <c r="BH208">
        <f t="shared" ca="1" si="151"/>
        <v>3913.2980295708626</v>
      </c>
      <c r="BI208">
        <f t="shared" ca="1" si="152"/>
        <v>0</v>
      </c>
      <c r="BJ208">
        <f t="shared" ca="1" si="153"/>
        <v>-633298.46388436679</v>
      </c>
      <c r="BK208">
        <f t="shared" ca="1" si="154"/>
        <v>1473.2716260862749</v>
      </c>
    </row>
    <row r="209" spans="2:63" x14ac:dyDescent="0.35">
      <c r="B209">
        <f t="shared" si="155"/>
        <v>199</v>
      </c>
      <c r="C209">
        <f t="shared" si="133"/>
        <v>17</v>
      </c>
      <c r="D209">
        <f t="shared" si="122"/>
        <v>7</v>
      </c>
      <c r="E209">
        <f t="shared" ca="1" si="123"/>
        <v>93</v>
      </c>
      <c r="F209" cm="1">
        <f t="array" aca="1" ref="F209" ca="1">_xlfn.XLOOKUP(E209,Mortality!$I$9:$I$130,IF($E$4="Female",Mortality!$J$9:$J$130,Mortality!$K$9:$K$130),,-1)</f>
        <v>0.16907799999999987</v>
      </c>
      <c r="G209" cm="1">
        <f t="array" aca="1" ref="G209" ca="1">_xlfn.XLOOKUP(E209,Mortality!$N$9:$N$130,IF($E$4="Female",Mortality!$O$9:$O$130,Mortality!$P$9:$P$130),,-1)</f>
        <v>5.0000000000000001E-3</v>
      </c>
      <c r="H209">
        <f t="shared" ca="1" si="134"/>
        <v>1.3044345240755706E-2</v>
      </c>
      <c r="I209" cm="1">
        <f t="array" ref="I209">INDEX('Product features '!$C$12:$C$22,MIN(11,C209))</f>
        <v>0</v>
      </c>
      <c r="J209" s="3">
        <f ca="1">IF(C209=1,0,IF($C$4="Q",MAX('Product features '!$C$8,_xlfn.XLOOKUP(E209,'Non-systematic PWDs'!$D$17:$D$64,'Non-systematic PWDs'!$F$17:$F$64,0,-1)),'Product features '!$C$8))</f>
        <v>9.9009900990099015E-2</v>
      </c>
      <c r="K209">
        <f t="shared" ca="1" si="124"/>
        <v>0</v>
      </c>
      <c r="L209">
        <f ca="1">(1-K209)*(1-(1-J209*_xlfn.XLOOKUP(C209,'Non-systematic PWDs'!$D$9:$D$12,'Non-systematic PWDs'!$E$9:$E$12,,-1))^(1/12))</f>
        <v>3.3617979886186866E-3</v>
      </c>
      <c r="M209" cm="1">
        <f t="array" ref="M209">IF(C209=11,_xlfn.SWITCH(D209,1,0.4,2,0.3,3,0.2,0.1/9),1/12)</f>
        <v>8.3333333333333329E-2</v>
      </c>
      <c r="O209">
        <f t="shared" ca="1" si="156"/>
        <v>4309.3051174067532</v>
      </c>
      <c r="P209">
        <f t="shared" ca="1" si="157"/>
        <v>6935.0240849547181</v>
      </c>
      <c r="Q209">
        <f ca="1">_xlfn.XLOOKUP(C209,'Surrender predictive model'!$E$8:$E$29,'Surrender predictive model'!$P$8:$P$29,,-1)+'Surrender predictive model'!$B$15+'Surrender predictive model'!$B$14+'Surrender predictive model'!$B$38*K209</f>
        <v>-2.2123742498454617</v>
      </c>
      <c r="R209">
        <f ca="1">+'Surrender predictive model'!$B$15*(MAX(1,MIN(2,P208/O208))-1)+'Surrender predictive model'!$B$14*(MAX(0.5,MIN(1,P208/O208))-1)+'Surrender predictive model'!$B$38*K209*(MAX(0.5,MIN(1,P208/O208))-1)</f>
        <v>-0.70508089846385236</v>
      </c>
      <c r="S209" s="43">
        <f t="shared" ca="1" si="135"/>
        <v>4.6216112954130528E-3</v>
      </c>
      <c r="T209">
        <f t="shared" ca="1" si="125"/>
        <v>0</v>
      </c>
      <c r="U209">
        <f t="shared" ca="1" si="158"/>
        <v>0</v>
      </c>
      <c r="V209">
        <f t="shared" ca="1" si="126"/>
        <v>0</v>
      </c>
      <c r="W209" s="41">
        <f t="shared" ca="1" si="127"/>
        <v>0</v>
      </c>
      <c r="X209">
        <f t="shared" ca="1" si="136"/>
        <v>0.97909171807667394</v>
      </c>
      <c r="Y209">
        <f t="shared" ca="1" si="137"/>
        <v>0.97909171807667394</v>
      </c>
      <c r="Z209">
        <f t="shared" ca="1" si="128"/>
        <v>0.98239432935713722</v>
      </c>
      <c r="AA209">
        <f t="shared" ca="1" si="159"/>
        <v>8.4204336954027542E-3</v>
      </c>
      <c r="AB209">
        <f t="shared" ca="1" si="138"/>
        <v>4309.3051174067532</v>
      </c>
      <c r="AC209">
        <f t="shared" ca="1" si="139"/>
        <v>55.89268573254396</v>
      </c>
      <c r="AD209">
        <f t="shared" ca="1" si="140"/>
        <v>19.802777597868307</v>
      </c>
      <c r="AE209">
        <f t="shared" ca="1" si="141"/>
        <v>14.404702957959808</v>
      </c>
      <c r="AF209">
        <f t="shared" ca="1" si="142"/>
        <v>0</v>
      </c>
      <c r="AG209">
        <f t="shared" ca="1" si="143"/>
        <v>0</v>
      </c>
      <c r="AH209">
        <f t="shared" ca="1" si="129"/>
        <v>0</v>
      </c>
      <c r="AI209">
        <f t="shared" ca="1" si="160"/>
        <v>4219.204951118415</v>
      </c>
      <c r="AJ209">
        <f t="shared" ca="1" si="144"/>
        <v>0.87900103148300324</v>
      </c>
      <c r="AK209">
        <f t="shared" ca="1" si="130"/>
        <v>0</v>
      </c>
      <c r="AL209">
        <f t="shared" ca="1" si="131"/>
        <v>0</v>
      </c>
      <c r="AM209">
        <f t="shared" si="132"/>
        <v>0</v>
      </c>
      <c r="AN209" s="45">
        <f t="shared" ca="1" si="145"/>
        <v>-90.97916731985508</v>
      </c>
      <c r="AO209">
        <f t="shared" ca="1" si="161"/>
        <v>0</v>
      </c>
      <c r="AP209">
        <f t="shared" ca="1" si="162"/>
        <v>1.5217912084761638</v>
      </c>
      <c r="AR209">
        <v>199</v>
      </c>
      <c r="AS209">
        <v>0</v>
      </c>
      <c r="AT209">
        <v>18779521.236822713</v>
      </c>
      <c r="AU209">
        <v>44015.023998485485</v>
      </c>
      <c r="AV209">
        <v>49954.805394766918</v>
      </c>
      <c r="AW209">
        <v>531701.07036793872</v>
      </c>
      <c r="AX209">
        <v>3834.4742868301128</v>
      </c>
      <c r="AY209">
        <v>0</v>
      </c>
      <c r="AZ209">
        <v>-629505.37404802081</v>
      </c>
      <c r="BA209">
        <v>1462.9725486943603</v>
      </c>
      <c r="BC209">
        <f t="shared" si="146"/>
        <v>0</v>
      </c>
      <c r="BD209">
        <f t="shared" ca="1" si="147"/>
        <v>18783830.541940119</v>
      </c>
      <c r="BE209">
        <f t="shared" ca="1" si="148"/>
        <v>44070.916684218028</v>
      </c>
      <c r="BF209">
        <f t="shared" ca="1" si="149"/>
        <v>49974.608172364788</v>
      </c>
      <c r="BG209">
        <f t="shared" ca="1" si="150"/>
        <v>531715.47507089667</v>
      </c>
      <c r="BH209">
        <f t="shared" ca="1" si="151"/>
        <v>3835.3532878615956</v>
      </c>
      <c r="BI209">
        <f t="shared" ca="1" si="152"/>
        <v>0</v>
      </c>
      <c r="BJ209">
        <f t="shared" ca="1" si="153"/>
        <v>-629596.35321534064</v>
      </c>
      <c r="BK209">
        <f t="shared" ca="1" si="154"/>
        <v>1464.4943399028364</v>
      </c>
    </row>
    <row r="210" spans="2:63" x14ac:dyDescent="0.35">
      <c r="B210">
        <f t="shared" si="155"/>
        <v>200</v>
      </c>
      <c r="C210">
        <f t="shared" si="133"/>
        <v>17</v>
      </c>
      <c r="D210">
        <f t="shared" si="122"/>
        <v>8</v>
      </c>
      <c r="E210">
        <f t="shared" ca="1" si="123"/>
        <v>93</v>
      </c>
      <c r="F210" cm="1">
        <f t="array" aca="1" ref="F210" ca="1">_xlfn.XLOOKUP(E210,Mortality!$I$9:$I$130,IF($E$4="Female",Mortality!$J$9:$J$130,Mortality!$K$9:$K$130),,-1)</f>
        <v>0.16907799999999987</v>
      </c>
      <c r="G210" cm="1">
        <f t="array" aca="1" ref="G210" ca="1">_xlfn.XLOOKUP(E210,Mortality!$N$9:$N$130,IF($E$4="Female",Mortality!$O$9:$O$130,Mortality!$P$9:$P$130),,-1)</f>
        <v>5.0000000000000001E-3</v>
      </c>
      <c r="H210">
        <f t="shared" ca="1" si="134"/>
        <v>1.3038483816364743E-2</v>
      </c>
      <c r="I210" cm="1">
        <f t="array" ref="I210">INDEX('Product features '!$C$12:$C$22,MIN(11,C210))</f>
        <v>0</v>
      </c>
      <c r="J210" s="3">
        <f ca="1">IF(C210=1,0,IF($C$4="Q",MAX('Product features '!$C$8,_xlfn.XLOOKUP(E210,'Non-systematic PWDs'!$D$17:$D$64,'Non-systematic PWDs'!$F$17:$F$64,0,-1)),'Product features '!$C$8))</f>
        <v>9.9009900990099015E-2</v>
      </c>
      <c r="K210">
        <f t="shared" ca="1" si="124"/>
        <v>0</v>
      </c>
      <c r="L210">
        <f ca="1">(1-K210)*(1-(1-J210*_xlfn.XLOOKUP(C210,'Non-systematic PWDs'!$D$9:$D$12,'Non-systematic PWDs'!$E$9:$E$12,,-1))^(1/12))</f>
        <v>3.3617979886186866E-3</v>
      </c>
      <c r="M210" cm="1">
        <f t="array" ref="M210">IF(C210=11,_xlfn.SWITCH(D210,1,0.4,2,0.3,3,0.2,0.1/9),1/12)</f>
        <v>8.3333333333333329E-2</v>
      </c>
      <c r="O210">
        <f t="shared" ca="1" si="156"/>
        <v>4219.2049511183823</v>
      </c>
      <c r="P210">
        <f t="shared" ca="1" si="157"/>
        <v>6790.0246462414289</v>
      </c>
      <c r="Q210">
        <f ca="1">_xlfn.XLOOKUP(C210,'Surrender predictive model'!$E$8:$E$29,'Surrender predictive model'!$P$8:$P$29,,-1)+'Surrender predictive model'!$B$15+'Surrender predictive model'!$B$14+'Surrender predictive model'!$B$38*K210</f>
        <v>-2.2123742498454617</v>
      </c>
      <c r="R210">
        <f ca="1">+'Surrender predictive model'!$B$15*(MAX(1,MIN(2,P209/O209))-1)+'Surrender predictive model'!$B$14*(MAX(0.5,MIN(1,P209/O209))-1)+'Surrender predictive model'!$B$38*K210*(MAX(0.5,MIN(1,P209/O209))-1)</f>
        <v>-0.70508089846385236</v>
      </c>
      <c r="S210" s="43">
        <f t="shared" ca="1" si="135"/>
        <v>4.6216112954130528E-3</v>
      </c>
      <c r="T210">
        <f t="shared" ca="1" si="125"/>
        <v>0</v>
      </c>
      <c r="U210">
        <f t="shared" ca="1" si="158"/>
        <v>0</v>
      </c>
      <c r="V210">
        <f t="shared" ca="1" si="126"/>
        <v>0</v>
      </c>
      <c r="W210" s="41">
        <f t="shared" ca="1" si="127"/>
        <v>0</v>
      </c>
      <c r="X210">
        <f t="shared" ca="1" si="136"/>
        <v>0.97909753279798351</v>
      </c>
      <c r="Y210">
        <f t="shared" ca="1" si="137"/>
        <v>0.97909753279798351</v>
      </c>
      <c r="Z210">
        <f t="shared" ca="1" si="128"/>
        <v>0.98240016369230299</v>
      </c>
      <c r="AA210">
        <f t="shared" ca="1" si="159"/>
        <v>8.2721863130914286E-3</v>
      </c>
      <c r="AB210">
        <f t="shared" ca="1" si="138"/>
        <v>4219.2049511183823</v>
      </c>
      <c r="AC210">
        <f t="shared" ca="1" si="139"/>
        <v>54.699510729154959</v>
      </c>
      <c r="AD210">
        <f t="shared" ca="1" si="140"/>
        <v>19.388747970997834</v>
      </c>
      <c r="AE210">
        <f t="shared" ca="1" si="141"/>
        <v>14.103534409184808</v>
      </c>
      <c r="AF210">
        <f t="shared" ca="1" si="142"/>
        <v>0</v>
      </c>
      <c r="AG210">
        <f t="shared" ca="1" si="143"/>
        <v>0</v>
      </c>
      <c r="AH210">
        <f t="shared" ca="1" si="129"/>
        <v>0</v>
      </c>
      <c r="AI210">
        <f t="shared" ca="1" si="160"/>
        <v>4131.0131580090774</v>
      </c>
      <c r="AJ210">
        <f t="shared" ca="1" si="144"/>
        <v>0.86062774125189123</v>
      </c>
      <c r="AK210">
        <f t="shared" ca="1" si="130"/>
        <v>0</v>
      </c>
      <c r="AL210">
        <f t="shared" ca="1" si="131"/>
        <v>0</v>
      </c>
      <c r="AM210">
        <f t="shared" si="132"/>
        <v>0</v>
      </c>
      <c r="AN210" s="45">
        <f t="shared" ca="1" si="145"/>
        <v>-89.052420850589485</v>
      </c>
      <c r="AO210">
        <f t="shared" ca="1" si="161"/>
        <v>0</v>
      </c>
      <c r="AP210">
        <f t="shared" ca="1" si="162"/>
        <v>1.5070088557615355</v>
      </c>
      <c r="AR210">
        <v>200</v>
      </c>
      <c r="AS210">
        <v>0</v>
      </c>
      <c r="AT210">
        <v>18405476.576784533</v>
      </c>
      <c r="AU210">
        <v>42984.57475390425</v>
      </c>
      <c r="AV210">
        <v>49286.23470130963</v>
      </c>
      <c r="AW210">
        <v>529814.60958081693</v>
      </c>
      <c r="AX210">
        <v>3757.3291042702253</v>
      </c>
      <c r="AY210">
        <v>0</v>
      </c>
      <c r="AZ210">
        <v>-625842.74814030144</v>
      </c>
      <c r="BA210">
        <v>1454.7803876934388</v>
      </c>
      <c r="BC210">
        <f t="shared" si="146"/>
        <v>0</v>
      </c>
      <c r="BD210">
        <f t="shared" ca="1" si="147"/>
        <v>18409695.781735651</v>
      </c>
      <c r="BE210">
        <f t="shared" ca="1" si="148"/>
        <v>43039.274264633401</v>
      </c>
      <c r="BF210">
        <f t="shared" ca="1" si="149"/>
        <v>49305.623449280625</v>
      </c>
      <c r="BG210">
        <f t="shared" ca="1" si="150"/>
        <v>529828.71311522613</v>
      </c>
      <c r="BH210">
        <f t="shared" ca="1" si="151"/>
        <v>3758.1897320114772</v>
      </c>
      <c r="BI210">
        <f t="shared" ca="1" si="152"/>
        <v>0</v>
      </c>
      <c r="BJ210">
        <f t="shared" ca="1" si="153"/>
        <v>-625931.80056115205</v>
      </c>
      <c r="BK210">
        <f t="shared" ca="1" si="154"/>
        <v>1456.2873965492004</v>
      </c>
    </row>
    <row r="211" spans="2:63" x14ac:dyDescent="0.35">
      <c r="B211">
        <f t="shared" si="155"/>
        <v>201</v>
      </c>
      <c r="C211">
        <f t="shared" si="133"/>
        <v>17</v>
      </c>
      <c r="D211">
        <f t="shared" si="122"/>
        <v>9</v>
      </c>
      <c r="E211">
        <f t="shared" ca="1" si="123"/>
        <v>93</v>
      </c>
      <c r="F211" cm="1">
        <f t="array" aca="1" ref="F211" ca="1">_xlfn.XLOOKUP(E211,Mortality!$I$9:$I$130,IF($E$4="Female",Mortality!$J$9:$J$130,Mortality!$K$9:$K$130),,-1)</f>
        <v>0.16907799999999987</v>
      </c>
      <c r="G211" cm="1">
        <f t="array" aca="1" ref="G211" ca="1">_xlfn.XLOOKUP(E211,Mortality!$N$9:$N$130,IF($E$4="Female",Mortality!$O$9:$O$130,Mortality!$P$9:$P$130),,-1)</f>
        <v>5.0000000000000001E-3</v>
      </c>
      <c r="H211">
        <f t="shared" ca="1" si="134"/>
        <v>1.3032625222495708E-2</v>
      </c>
      <c r="I211" cm="1">
        <f t="array" ref="I211">INDEX('Product features '!$C$12:$C$22,MIN(11,C211))</f>
        <v>0</v>
      </c>
      <c r="J211" s="3">
        <f ca="1">IF(C211=1,0,IF($C$4="Q",MAX('Product features '!$C$8,_xlfn.XLOOKUP(E211,'Non-systematic PWDs'!$D$17:$D$64,'Non-systematic PWDs'!$F$17:$F$64,0,-1)),'Product features '!$C$8))</f>
        <v>9.9009900990099015E-2</v>
      </c>
      <c r="K211">
        <f t="shared" ca="1" si="124"/>
        <v>0</v>
      </c>
      <c r="L211">
        <f ca="1">(1-K211)*(1-(1-J211*_xlfn.XLOOKUP(C211,'Non-systematic PWDs'!$D$9:$D$12,'Non-systematic PWDs'!$E$9:$E$12,,-1))^(1/12))</f>
        <v>3.3617979886186866E-3</v>
      </c>
      <c r="M211" cm="1">
        <f t="array" ref="M211">IF(C211=11,_xlfn.SWITCH(D211,1,0.4,2,0.3,3,0.2,0.1/9),1/12)</f>
        <v>8.3333333333333329E-2</v>
      </c>
      <c r="O211">
        <f t="shared" ca="1" si="156"/>
        <v>4131.0131580090447</v>
      </c>
      <c r="P211">
        <f t="shared" ca="1" si="157"/>
        <v>6648.0963787724841</v>
      </c>
      <c r="Q211">
        <f ca="1">_xlfn.XLOOKUP(C211,'Surrender predictive model'!$E$8:$E$29,'Surrender predictive model'!$P$8:$P$29,,-1)+'Surrender predictive model'!$B$15+'Surrender predictive model'!$B$14+'Surrender predictive model'!$B$38*K211</f>
        <v>-2.2123742498454617</v>
      </c>
      <c r="R211">
        <f ca="1">+'Surrender predictive model'!$B$15*(MAX(1,MIN(2,P210/O210))-1)+'Surrender predictive model'!$B$14*(MAX(0.5,MIN(1,P210/O210))-1)+'Surrender predictive model'!$B$38*K211*(MAX(0.5,MIN(1,P210/O210))-1)</f>
        <v>-0.70508089846385213</v>
      </c>
      <c r="S211" s="43">
        <f t="shared" ca="1" si="135"/>
        <v>4.6216112954130528E-3</v>
      </c>
      <c r="T211">
        <f t="shared" ca="1" si="125"/>
        <v>0</v>
      </c>
      <c r="U211">
        <f t="shared" ca="1" si="158"/>
        <v>0</v>
      </c>
      <c r="V211">
        <f t="shared" ca="1" si="126"/>
        <v>0</v>
      </c>
      <c r="W211" s="41">
        <f t="shared" ca="1" si="127"/>
        <v>0</v>
      </c>
      <c r="X211">
        <f t="shared" ca="1" si="136"/>
        <v>0.97910334471132432</v>
      </c>
      <c r="Y211">
        <f t="shared" ca="1" si="137"/>
        <v>0.97910334471132432</v>
      </c>
      <c r="Z211">
        <f t="shared" ca="1" si="128"/>
        <v>0.98240599521002836</v>
      </c>
      <c r="AA211">
        <f t="shared" ca="1" si="159"/>
        <v>8.1265971880742482E-3</v>
      </c>
      <c r="AB211">
        <f t="shared" ca="1" si="138"/>
        <v>4131.0131580090447</v>
      </c>
      <c r="AC211">
        <f t="shared" ca="1" si="139"/>
        <v>53.53212588523126</v>
      </c>
      <c r="AD211">
        <f t="shared" ca="1" si="140"/>
        <v>18.983487473545331</v>
      </c>
      <c r="AE211">
        <f t="shared" ca="1" si="141"/>
        <v>13.808744597121942</v>
      </c>
      <c r="AF211">
        <f t="shared" ca="1" si="142"/>
        <v>0</v>
      </c>
      <c r="AG211">
        <f t="shared" ca="1" si="143"/>
        <v>0</v>
      </c>
      <c r="AH211">
        <f t="shared" ca="1" si="129"/>
        <v>0</v>
      </c>
      <c r="AI211">
        <f t="shared" ca="1" si="160"/>
        <v>4044.688800053179</v>
      </c>
      <c r="AJ211">
        <f t="shared" ca="1" si="144"/>
        <v>0.84264350001107902</v>
      </c>
      <c r="AK211">
        <f t="shared" ca="1" si="130"/>
        <v>0</v>
      </c>
      <c r="AL211">
        <f t="shared" ca="1" si="131"/>
        <v>0</v>
      </c>
      <c r="AM211">
        <f t="shared" si="132"/>
        <v>0</v>
      </c>
      <c r="AN211" s="45">
        <f t="shared" ca="1" si="145"/>
        <v>-87.167001455909613</v>
      </c>
      <c r="AO211">
        <f t="shared" ca="1" si="161"/>
        <v>0</v>
      </c>
      <c r="AP211">
        <f t="shared" ca="1" si="162"/>
        <v>1.4923790437185447</v>
      </c>
      <c r="AR211">
        <v>201</v>
      </c>
      <c r="AS211">
        <v>0</v>
      </c>
      <c r="AT211">
        <v>18035179.700497046</v>
      </c>
      <c r="AU211">
        <v>41967.073198865597</v>
      </c>
      <c r="AV211">
        <v>48623.19145175119</v>
      </c>
      <c r="AW211">
        <v>527959.94644419628</v>
      </c>
      <c r="AX211">
        <v>3680.7331006398167</v>
      </c>
      <c r="AY211">
        <v>0</v>
      </c>
      <c r="AZ211">
        <v>-622230.94419545401</v>
      </c>
      <c r="BA211">
        <v>1446.5284949021002</v>
      </c>
      <c r="BC211">
        <f t="shared" si="146"/>
        <v>0</v>
      </c>
      <c r="BD211">
        <f t="shared" ca="1" si="147"/>
        <v>18039310.713655055</v>
      </c>
      <c r="BE211">
        <f t="shared" ca="1" si="148"/>
        <v>42020.605324750832</v>
      </c>
      <c r="BF211">
        <f t="shared" ca="1" si="149"/>
        <v>48642.174939224737</v>
      </c>
      <c r="BG211">
        <f t="shared" ca="1" si="150"/>
        <v>527973.75518879341</v>
      </c>
      <c r="BH211">
        <f t="shared" ca="1" si="151"/>
        <v>3681.5757441398277</v>
      </c>
      <c r="BI211">
        <f t="shared" ca="1" si="152"/>
        <v>0</v>
      </c>
      <c r="BJ211">
        <f t="shared" ca="1" si="153"/>
        <v>-622318.11119690991</v>
      </c>
      <c r="BK211">
        <f t="shared" ca="1" si="154"/>
        <v>1448.0208739458187</v>
      </c>
    </row>
    <row r="212" spans="2:63" x14ac:dyDescent="0.35">
      <c r="B212">
        <f t="shared" si="155"/>
        <v>202</v>
      </c>
      <c r="C212">
        <f t="shared" si="133"/>
        <v>17</v>
      </c>
      <c r="D212">
        <f t="shared" si="122"/>
        <v>10</v>
      </c>
      <c r="E212">
        <f t="shared" ca="1" si="123"/>
        <v>93</v>
      </c>
      <c r="F212" cm="1">
        <f t="array" aca="1" ref="F212" ca="1">_xlfn.XLOOKUP(E212,Mortality!$I$9:$I$130,IF($E$4="Female",Mortality!$J$9:$J$130,Mortality!$K$9:$K$130),,-1)</f>
        <v>0.16907799999999987</v>
      </c>
      <c r="G212" cm="1">
        <f t="array" aca="1" ref="G212" ca="1">_xlfn.XLOOKUP(E212,Mortality!$N$9:$N$130,IF($E$4="Female",Mortality!$O$9:$O$130,Mortality!$P$9:$P$130),,-1)</f>
        <v>5.0000000000000001E-3</v>
      </c>
      <c r="H212">
        <f t="shared" ca="1" si="134"/>
        <v>1.3026769457594956E-2</v>
      </c>
      <c r="I212" cm="1">
        <f t="array" ref="I212">INDEX('Product features '!$C$12:$C$22,MIN(11,C212))</f>
        <v>0</v>
      </c>
      <c r="J212" s="3">
        <f ca="1">IF(C212=1,0,IF($C$4="Q",MAX('Product features '!$C$8,_xlfn.XLOOKUP(E212,'Non-systematic PWDs'!$D$17:$D$64,'Non-systematic PWDs'!$F$17:$F$64,0,-1)),'Product features '!$C$8))</f>
        <v>9.9009900990099015E-2</v>
      </c>
      <c r="K212">
        <f t="shared" ca="1" si="124"/>
        <v>0</v>
      </c>
      <c r="L212">
        <f ca="1">(1-K212)*(1-(1-J212*_xlfn.XLOOKUP(C212,'Non-systematic PWDs'!$D$9:$D$12,'Non-systematic PWDs'!$E$9:$E$12,,-1))^(1/12))</f>
        <v>3.3617979886186866E-3</v>
      </c>
      <c r="M212" cm="1">
        <f t="array" ref="M212">IF(C212=11,_xlfn.SWITCH(D212,1,0.4,2,0.3,3,0.2,0.1/9),1/12)</f>
        <v>8.3333333333333329E-2</v>
      </c>
      <c r="O212">
        <f t="shared" ca="1" si="156"/>
        <v>4044.6888000531467</v>
      </c>
      <c r="P212">
        <f t="shared" ca="1" si="157"/>
        <v>6509.1734004193822</v>
      </c>
      <c r="Q212">
        <f ca="1">_xlfn.XLOOKUP(C212,'Surrender predictive model'!$E$8:$E$29,'Surrender predictive model'!$P$8:$P$29,,-1)+'Surrender predictive model'!$B$15+'Surrender predictive model'!$B$14+'Surrender predictive model'!$B$38*K212</f>
        <v>-2.2123742498454617</v>
      </c>
      <c r="R212">
        <f ca="1">+'Surrender predictive model'!$B$15*(MAX(1,MIN(2,P211/O211))-1)+'Surrender predictive model'!$B$14*(MAX(0.5,MIN(1,P211/O211))-1)+'Surrender predictive model'!$B$38*K212*(MAX(0.5,MIN(1,P211/O211))-1)</f>
        <v>-0.70508089846385213</v>
      </c>
      <c r="S212" s="43">
        <f t="shared" ca="1" si="135"/>
        <v>4.6216112954130528E-3</v>
      </c>
      <c r="T212">
        <f t="shared" ca="1" si="125"/>
        <v>0</v>
      </c>
      <c r="U212">
        <f t="shared" ca="1" si="158"/>
        <v>0</v>
      </c>
      <c r="V212">
        <f t="shared" ca="1" si="126"/>
        <v>0</v>
      </c>
      <c r="W212" s="41">
        <f t="shared" ca="1" si="127"/>
        <v>0</v>
      </c>
      <c r="X212">
        <f t="shared" ca="1" si="136"/>
        <v>0.97910915381823793</v>
      </c>
      <c r="Y212">
        <f t="shared" ca="1" si="137"/>
        <v>0.97910915381823793</v>
      </c>
      <c r="Z212">
        <f t="shared" ca="1" si="128"/>
        <v>0.98241182391185999</v>
      </c>
      <c r="AA212">
        <f t="shared" ca="1" si="159"/>
        <v>7.9836177982211005E-3</v>
      </c>
      <c r="AB212">
        <f t="shared" ca="1" si="138"/>
        <v>4044.6888000531467</v>
      </c>
      <c r="AC212">
        <f t="shared" ca="1" si="139"/>
        <v>52.389966887418105</v>
      </c>
      <c r="AD212">
        <f t="shared" ca="1" si="140"/>
        <v>18.586807997284499</v>
      </c>
      <c r="AE212">
        <f t="shared" ca="1" si="141"/>
        <v>13.52019669030348</v>
      </c>
      <c r="AF212">
        <f t="shared" ca="1" si="142"/>
        <v>0</v>
      </c>
      <c r="AG212">
        <f t="shared" ca="1" si="143"/>
        <v>0</v>
      </c>
      <c r="AH212">
        <f t="shared" ca="1" si="129"/>
        <v>0</v>
      </c>
      <c r="AI212">
        <f t="shared" ca="1" si="160"/>
        <v>3960.1918284781727</v>
      </c>
      <c r="AJ212">
        <f t="shared" ca="1" si="144"/>
        <v>0.82503996426628601</v>
      </c>
      <c r="AK212">
        <f t="shared" ca="1" si="130"/>
        <v>0</v>
      </c>
      <c r="AL212">
        <f t="shared" ca="1" si="131"/>
        <v>0</v>
      </c>
      <c r="AM212">
        <f t="shared" si="132"/>
        <v>0</v>
      </c>
      <c r="AN212" s="45">
        <f t="shared" ca="1" si="145"/>
        <v>-85.322011539272367</v>
      </c>
      <c r="AO212">
        <f t="shared" ca="1" si="161"/>
        <v>0</v>
      </c>
      <c r="AP212">
        <f t="shared" ca="1" si="162"/>
        <v>1.4779001126223794</v>
      </c>
      <c r="AR212">
        <v>202</v>
      </c>
      <c r="AS212">
        <v>0</v>
      </c>
      <c r="AT212">
        <v>17667518.883071102</v>
      </c>
      <c r="AU212">
        <v>40973.752288571275</v>
      </c>
      <c r="AV212">
        <v>47968.558366752048</v>
      </c>
      <c r="AW212">
        <v>526116.80317398848</v>
      </c>
      <c r="AX212">
        <v>3605.218355699858</v>
      </c>
      <c r="AY212">
        <v>0</v>
      </c>
      <c r="AZ212">
        <v>-618664.33218501322</v>
      </c>
      <c r="BA212">
        <v>1438.1723306181807</v>
      </c>
      <c r="BC212">
        <f t="shared" si="146"/>
        <v>0</v>
      </c>
      <c r="BD212">
        <f t="shared" ca="1" si="147"/>
        <v>17671563.571871154</v>
      </c>
      <c r="BE212">
        <f t="shared" ca="1" si="148"/>
        <v>41026.14225545869</v>
      </c>
      <c r="BF212">
        <f t="shared" ca="1" si="149"/>
        <v>47987.145174749334</v>
      </c>
      <c r="BG212">
        <f t="shared" ca="1" si="150"/>
        <v>526130.32337067882</v>
      </c>
      <c r="BH212">
        <f t="shared" ca="1" si="151"/>
        <v>3606.0433956641241</v>
      </c>
      <c r="BI212">
        <f t="shared" ca="1" si="152"/>
        <v>0</v>
      </c>
      <c r="BJ212">
        <f t="shared" ca="1" si="153"/>
        <v>-618749.65419655247</v>
      </c>
      <c r="BK212">
        <f t="shared" ca="1" si="154"/>
        <v>1439.6502307308031</v>
      </c>
    </row>
    <row r="213" spans="2:63" x14ac:dyDescent="0.35">
      <c r="B213">
        <f t="shared" si="155"/>
        <v>203</v>
      </c>
      <c r="C213">
        <f t="shared" si="133"/>
        <v>17</v>
      </c>
      <c r="D213">
        <f t="shared" si="122"/>
        <v>11</v>
      </c>
      <c r="E213">
        <f t="shared" ca="1" si="123"/>
        <v>93</v>
      </c>
      <c r="F213" cm="1">
        <f t="array" aca="1" ref="F213" ca="1">_xlfn.XLOOKUP(E213,Mortality!$I$9:$I$130,IF($E$4="Female",Mortality!$J$9:$J$130,Mortality!$K$9:$K$130),,-1)</f>
        <v>0.16907799999999987</v>
      </c>
      <c r="G213" cm="1">
        <f t="array" aca="1" ref="G213" ca="1">_xlfn.XLOOKUP(E213,Mortality!$N$9:$N$130,IF($E$4="Female",Mortality!$O$9:$O$130,Mortality!$P$9:$P$130),,-1)</f>
        <v>5.0000000000000001E-3</v>
      </c>
      <c r="H213">
        <f t="shared" ca="1" si="134"/>
        <v>1.3020916520109393E-2</v>
      </c>
      <c r="I213" cm="1">
        <f t="array" ref="I213">INDEX('Product features '!$C$12:$C$22,MIN(11,C213))</f>
        <v>0</v>
      </c>
      <c r="J213" s="3">
        <f ca="1">IF(C213=1,0,IF($C$4="Q",MAX('Product features '!$C$8,_xlfn.XLOOKUP(E213,'Non-systematic PWDs'!$D$17:$D$64,'Non-systematic PWDs'!$F$17:$F$64,0,-1)),'Product features '!$C$8))</f>
        <v>9.9009900990099015E-2</v>
      </c>
      <c r="K213">
        <f t="shared" ca="1" si="124"/>
        <v>0</v>
      </c>
      <c r="L213">
        <f ca="1">(1-K213)*(1-(1-J213*_xlfn.XLOOKUP(C213,'Non-systematic PWDs'!$D$9:$D$12,'Non-systematic PWDs'!$E$9:$E$12,,-1))^(1/12))</f>
        <v>3.3617979886186866E-3</v>
      </c>
      <c r="M213" cm="1">
        <f t="array" ref="M213">IF(C213=11,_xlfn.SWITCH(D213,1,0.4,2,0.3,3,0.2,0.1/9),1/12)</f>
        <v>8.3333333333333329E-2</v>
      </c>
      <c r="O213">
        <f t="shared" ca="1" si="156"/>
        <v>3960.19182847814</v>
      </c>
      <c r="P213">
        <f t="shared" ca="1" si="157"/>
        <v>6373.1912601408039</v>
      </c>
      <c r="Q213">
        <f ca="1">_xlfn.XLOOKUP(C213,'Surrender predictive model'!$E$8:$E$29,'Surrender predictive model'!$P$8:$P$29,,-1)+'Surrender predictive model'!$B$15+'Surrender predictive model'!$B$14+'Surrender predictive model'!$B$38*K213</f>
        <v>-2.2123742498454617</v>
      </c>
      <c r="R213">
        <f ca="1">+'Surrender predictive model'!$B$15*(MAX(1,MIN(2,P212/O212))-1)+'Surrender predictive model'!$B$14*(MAX(0.5,MIN(1,P212/O212))-1)+'Surrender predictive model'!$B$38*K213*(MAX(0.5,MIN(1,P212/O212))-1)</f>
        <v>-0.7050808984638518</v>
      </c>
      <c r="S213" s="43">
        <f t="shared" ca="1" si="135"/>
        <v>4.6216112954130528E-3</v>
      </c>
      <c r="T213">
        <f t="shared" ca="1" si="125"/>
        <v>0</v>
      </c>
      <c r="U213">
        <f t="shared" ca="1" si="158"/>
        <v>0</v>
      </c>
      <c r="V213">
        <f t="shared" ca="1" si="126"/>
        <v>0</v>
      </c>
      <c r="W213" s="41">
        <f t="shared" ca="1" si="127"/>
        <v>0</v>
      </c>
      <c r="X213">
        <f t="shared" ca="1" si="136"/>
        <v>0.97911496012026455</v>
      </c>
      <c r="Y213">
        <f t="shared" ca="1" si="137"/>
        <v>0.97911496012026455</v>
      </c>
      <c r="Z213">
        <f t="shared" ca="1" si="128"/>
        <v>0.98241764979934354</v>
      </c>
      <c r="AA213">
        <f t="shared" ca="1" si="159"/>
        <v>7.8432005225655792E-3</v>
      </c>
      <c r="AB213">
        <f t="shared" ca="1" si="138"/>
        <v>3960.19182847814</v>
      </c>
      <c r="AC213">
        <f t="shared" ca="1" si="139"/>
        <v>51.272481919792071</v>
      </c>
      <c r="AD213">
        <f t="shared" ca="1" si="140"/>
        <v>18.198525519951779</v>
      </c>
      <c r="AE213">
        <f t="shared" ca="1" si="141"/>
        <v>13.237756829424539</v>
      </c>
      <c r="AF213">
        <f t="shared" ca="1" si="142"/>
        <v>0</v>
      </c>
      <c r="AG213">
        <f t="shared" ca="1" si="143"/>
        <v>0</v>
      </c>
      <c r="AH213">
        <f t="shared" ca="1" si="129"/>
        <v>0</v>
      </c>
      <c r="AI213">
        <f t="shared" ca="1" si="160"/>
        <v>3877.4830642090042</v>
      </c>
      <c r="AJ213">
        <f t="shared" ca="1" si="144"/>
        <v>0.80780897171020927</v>
      </c>
      <c r="AK213">
        <f t="shared" ca="1" si="130"/>
        <v>0</v>
      </c>
      <c r="AL213">
        <f t="shared" ca="1" si="131"/>
        <v>0</v>
      </c>
      <c r="AM213">
        <f t="shared" si="132"/>
        <v>0</v>
      </c>
      <c r="AN213" s="45">
        <f t="shared" ca="1" si="145"/>
        <v>-83.516573240878614</v>
      </c>
      <c r="AO213">
        <f t="shared" ca="1" si="161"/>
        <v>0</v>
      </c>
      <c r="AP213">
        <f t="shared" ca="1" si="162"/>
        <v>1.463570421683932</v>
      </c>
      <c r="AR213">
        <v>203</v>
      </c>
      <c r="AS213">
        <v>0</v>
      </c>
      <c r="AT213">
        <v>17305048.10735926</v>
      </c>
      <c r="AU213">
        <v>40009.866918344698</v>
      </c>
      <c r="AV213">
        <v>47323.775825627024</v>
      </c>
      <c r="AW213">
        <v>524285.07758689794</v>
      </c>
      <c r="AX213">
        <v>3531.0536834320787</v>
      </c>
      <c r="AY213">
        <v>0</v>
      </c>
      <c r="AZ213">
        <v>-615149.77401430183</v>
      </c>
      <c r="BA213">
        <v>1429.7101742601485</v>
      </c>
      <c r="BC213">
        <f t="shared" si="146"/>
        <v>0</v>
      </c>
      <c r="BD213">
        <f t="shared" ca="1" si="147"/>
        <v>17309008.299187738</v>
      </c>
      <c r="BE213">
        <f t="shared" ca="1" si="148"/>
        <v>40061.139400264488</v>
      </c>
      <c r="BF213">
        <f t="shared" ca="1" si="149"/>
        <v>47341.974351146979</v>
      </c>
      <c r="BG213">
        <f t="shared" ca="1" si="150"/>
        <v>524298.31534372736</v>
      </c>
      <c r="BH213">
        <f t="shared" ca="1" si="151"/>
        <v>3531.8614924037888</v>
      </c>
      <c r="BI213">
        <f t="shared" ca="1" si="152"/>
        <v>0</v>
      </c>
      <c r="BJ213">
        <f t="shared" ca="1" si="153"/>
        <v>-615233.29058754269</v>
      </c>
      <c r="BK213">
        <f t="shared" ca="1" si="154"/>
        <v>1431.1737446818324</v>
      </c>
    </row>
    <row r="214" spans="2:63" x14ac:dyDescent="0.35">
      <c r="B214">
        <f t="shared" si="155"/>
        <v>204</v>
      </c>
      <c r="C214">
        <f t="shared" si="133"/>
        <v>17</v>
      </c>
      <c r="D214">
        <f t="shared" si="122"/>
        <v>12</v>
      </c>
      <c r="E214">
        <f t="shared" ca="1" si="123"/>
        <v>93</v>
      </c>
      <c r="F214" cm="1">
        <f t="array" aca="1" ref="F214" ca="1">_xlfn.XLOOKUP(E214,Mortality!$I$9:$I$130,IF($E$4="Female",Mortality!$J$9:$J$130,Mortality!$K$9:$K$130),,-1)</f>
        <v>0.16907799999999987</v>
      </c>
      <c r="G214" cm="1">
        <f t="array" aca="1" ref="G214" ca="1">_xlfn.XLOOKUP(E214,Mortality!$N$9:$N$130,IF($E$4="Female",Mortality!$O$9:$O$130,Mortality!$P$9:$P$130),,-1)</f>
        <v>5.0000000000000001E-3</v>
      </c>
      <c r="H214">
        <f t="shared" ca="1" si="134"/>
        <v>1.3015066408487486E-2</v>
      </c>
      <c r="I214" cm="1">
        <f t="array" ref="I214">INDEX('Product features '!$C$12:$C$22,MIN(11,C214))</f>
        <v>0</v>
      </c>
      <c r="J214" s="3">
        <f ca="1">IF(C214=1,0,IF($C$4="Q",MAX('Product features '!$C$8,_xlfn.XLOOKUP(E214,'Non-systematic PWDs'!$D$17:$D$64,'Non-systematic PWDs'!$F$17:$F$64,0,-1)),'Product features '!$C$8))</f>
        <v>9.9009900990099015E-2</v>
      </c>
      <c r="K214">
        <f t="shared" ca="1" si="124"/>
        <v>0</v>
      </c>
      <c r="L214">
        <f ca="1">(1-K214)*(1-(1-J214*_xlfn.XLOOKUP(C214,'Non-systematic PWDs'!$D$9:$D$12,'Non-systematic PWDs'!$E$9:$E$12,,-1))^(1/12))</f>
        <v>3.3617979886186866E-3</v>
      </c>
      <c r="M214" cm="1">
        <f t="array" ref="M214">IF(C214=11,_xlfn.SWITCH(D214,1,0.4,2,0.3,3,0.2,0.1/9),1/12)</f>
        <v>8.3333333333333329E-2</v>
      </c>
      <c r="O214">
        <f t="shared" ca="1" si="156"/>
        <v>3877.4830642089719</v>
      </c>
      <c r="P214">
        <f t="shared" ca="1" si="157"/>
        <v>6240.0869065115821</v>
      </c>
      <c r="Q214">
        <f ca="1">_xlfn.XLOOKUP(C214,'Surrender predictive model'!$E$8:$E$29,'Surrender predictive model'!$P$8:$P$29,,-1)+'Surrender predictive model'!$B$15+'Surrender predictive model'!$B$14+'Surrender predictive model'!$B$38*K214</f>
        <v>-2.2123742498454617</v>
      </c>
      <c r="R214">
        <f ca="1">+'Surrender predictive model'!$B$15*(MAX(1,MIN(2,P213/O213))-1)+'Surrender predictive model'!$B$14*(MAX(0.5,MIN(1,P213/O213))-1)+'Surrender predictive model'!$B$38*K214*(MAX(0.5,MIN(1,P213/O213))-1)</f>
        <v>-0.70508089846385213</v>
      </c>
      <c r="S214" s="43">
        <f t="shared" ca="1" si="135"/>
        <v>4.6216112954130528E-3</v>
      </c>
      <c r="T214">
        <f t="shared" ca="1" si="125"/>
        <v>5.0000000000000001E-3</v>
      </c>
      <c r="U214">
        <f t="shared" ca="1" si="158"/>
        <v>0</v>
      </c>
      <c r="V214">
        <f t="shared" ca="1" si="126"/>
        <v>0</v>
      </c>
      <c r="W214" s="41">
        <f t="shared" ca="1" si="127"/>
        <v>0</v>
      </c>
      <c r="X214">
        <f t="shared" ca="1" si="136"/>
        <v>0.97124220095886593</v>
      </c>
      <c r="Y214">
        <f t="shared" ca="1" si="137"/>
        <v>0.97912076361894373</v>
      </c>
      <c r="Z214">
        <f t="shared" ca="1" si="128"/>
        <v>0.98242347287402343</v>
      </c>
      <c r="AA214">
        <f t="shared" ca="1" si="159"/>
        <v>7.7052986242838592E-3</v>
      </c>
      <c r="AB214">
        <f t="shared" ca="1" si="138"/>
        <v>3877.4830642089719</v>
      </c>
      <c r="AC214">
        <f t="shared" ca="1" si="139"/>
        <v>49.966611125062656</v>
      </c>
      <c r="AD214">
        <f t="shared" ca="1" si="140"/>
        <v>17.742994704852808</v>
      </c>
      <c r="AE214">
        <f t="shared" ca="1" si="141"/>
        <v>12.906399975706988</v>
      </c>
      <c r="AF214">
        <f t="shared" ca="1" si="142"/>
        <v>30.891872940299912</v>
      </c>
      <c r="AG214">
        <f t="shared" ca="1" si="143"/>
        <v>0</v>
      </c>
      <c r="AH214">
        <f t="shared" ca="1" si="129"/>
        <v>0</v>
      </c>
      <c r="AI214">
        <f t="shared" ca="1" si="160"/>
        <v>3765.9751854630817</v>
      </c>
      <c r="AJ214">
        <f t="shared" ca="1" si="144"/>
        <v>0.78457816363814203</v>
      </c>
      <c r="AK214">
        <f t="shared" ca="1" si="130"/>
        <v>0</v>
      </c>
      <c r="AL214">
        <f t="shared" ca="1" si="131"/>
        <v>0</v>
      </c>
      <c r="AM214">
        <f t="shared" si="132"/>
        <v>0</v>
      </c>
      <c r="AN214" s="45">
        <f t="shared" ca="1" si="145"/>
        <v>-81.400583969260595</v>
      </c>
      <c r="AO214">
        <f t="shared" ca="1" si="161"/>
        <v>0</v>
      </c>
      <c r="AP214">
        <f t="shared" ca="1" si="162"/>
        <v>1.9962999655420872</v>
      </c>
      <c r="AR214">
        <v>204</v>
      </c>
      <c r="AS214">
        <v>0</v>
      </c>
      <c r="AT214">
        <v>16949057.680473946</v>
      </c>
      <c r="AU214">
        <v>38920.380238608261</v>
      </c>
      <c r="AV214">
        <v>46549.268584375313</v>
      </c>
      <c r="AW214">
        <v>522426.66764343885</v>
      </c>
      <c r="AX214">
        <v>3319.3287461928617</v>
      </c>
      <c r="AY214">
        <v>0</v>
      </c>
      <c r="AZ214">
        <v>-611215.64521261468</v>
      </c>
      <c r="BA214">
        <v>11338.976849594344</v>
      </c>
      <c r="BC214">
        <f t="shared" si="146"/>
        <v>0</v>
      </c>
      <c r="BD214">
        <f t="shared" ca="1" si="147"/>
        <v>16952935.163538154</v>
      </c>
      <c r="BE214">
        <f t="shared" ca="1" si="148"/>
        <v>38970.346849733323</v>
      </c>
      <c r="BF214">
        <f t="shared" ca="1" si="149"/>
        <v>46567.011579080165</v>
      </c>
      <c r="BG214">
        <f t="shared" ca="1" si="150"/>
        <v>522439.57404341456</v>
      </c>
      <c r="BH214">
        <f t="shared" ca="1" si="151"/>
        <v>3320.1133243565</v>
      </c>
      <c r="BI214">
        <f t="shared" ca="1" si="152"/>
        <v>0</v>
      </c>
      <c r="BJ214">
        <f t="shared" ca="1" si="153"/>
        <v>-611297.04579658399</v>
      </c>
      <c r="BK214">
        <f t="shared" ca="1" si="154"/>
        <v>11340.973149559886</v>
      </c>
    </row>
    <row r="215" spans="2:63" x14ac:dyDescent="0.35">
      <c r="B215">
        <f t="shared" si="155"/>
        <v>205</v>
      </c>
      <c r="C215">
        <f t="shared" si="133"/>
        <v>18</v>
      </c>
      <c r="D215">
        <f t="shared" si="122"/>
        <v>1</v>
      </c>
      <c r="E215">
        <f t="shared" ca="1" si="123"/>
        <v>94</v>
      </c>
      <c r="F215" cm="1">
        <f t="array" aca="1" ref="F215" ca="1">_xlfn.XLOOKUP(E215,Mortality!$I$9:$I$130,IF($E$4="Female",Mortality!$J$9:$J$130,Mortality!$K$9:$K$130),,-1)</f>
        <v>0.18688199999999985</v>
      </c>
      <c r="G215" cm="1">
        <f t="array" aca="1" ref="G215" ca="1">_xlfn.XLOOKUP(E215,Mortality!$N$9:$N$130,IF($E$4="Female",Mortality!$O$9:$O$130,Mortality!$P$9:$P$130),,-1)</f>
        <v>5.0000000000000001E-3</v>
      </c>
      <c r="H215">
        <f t="shared" ca="1" si="134"/>
        <v>1.4495141820258572E-2</v>
      </c>
      <c r="I215" cm="1">
        <f t="array" ref="I215">INDEX('Product features '!$C$12:$C$22,MIN(11,C215))</f>
        <v>0</v>
      </c>
      <c r="J215" s="3">
        <f ca="1">IF(C215=1,0,IF($C$4="Q",MAX('Product features '!$C$8,_xlfn.XLOOKUP(E215,'Non-systematic PWDs'!$D$17:$D$64,'Non-systematic PWDs'!$F$17:$F$64,0,-1)),'Product features '!$C$8))</f>
        <v>0.10526315789473684</v>
      </c>
      <c r="K215">
        <f t="shared" ca="1" si="124"/>
        <v>0</v>
      </c>
      <c r="L215">
        <f ca="1">(1-K215)*(1-(1-J215*_xlfn.XLOOKUP(C215,'Non-systematic PWDs'!$D$9:$D$12,'Non-systematic PWDs'!$E$9:$E$12,,-1))^(1/12))</f>
        <v>3.5783644299184347E-3</v>
      </c>
      <c r="M215" cm="1">
        <f t="array" ref="M215">IF(C215=11,_xlfn.SWITCH(D215,1,0.4,2,0.3,3,0.2,0.1/9),1/12)</f>
        <v>8.3333333333333329E-2</v>
      </c>
      <c r="O215">
        <f t="shared" ca="1" si="156"/>
        <v>3765.9751854630495</v>
      </c>
      <c r="P215">
        <f t="shared" ca="1" si="157"/>
        <v>6109.7986569521927</v>
      </c>
      <c r="Q215">
        <f ca="1">_xlfn.XLOOKUP(C215,'Surrender predictive model'!$E$8:$E$29,'Surrender predictive model'!$P$8:$P$29,,-1)+'Surrender predictive model'!$B$15+'Surrender predictive model'!$B$14+'Surrender predictive model'!$B$38*K215</f>
        <v>-2.2123742498454617</v>
      </c>
      <c r="R215">
        <f ca="1">+'Surrender predictive model'!$B$15*(MAX(1,MIN(2,P214/O214))-1)+'Surrender predictive model'!$B$14*(MAX(0.5,MIN(1,P214/O214))-1)+'Surrender predictive model'!$B$38*K215*(MAX(0.5,MIN(1,P214/O214))-1)</f>
        <v>-0.70508089846385213</v>
      </c>
      <c r="S215" s="43">
        <f t="shared" ca="1" si="135"/>
        <v>4.6216112954130528E-3</v>
      </c>
      <c r="T215">
        <f t="shared" ca="1" si="125"/>
        <v>0</v>
      </c>
      <c r="U215">
        <f t="shared" ca="1" si="158"/>
        <v>1.89E-2</v>
      </c>
      <c r="V215">
        <f t="shared" ca="1" si="126"/>
        <v>0</v>
      </c>
      <c r="W215" s="41">
        <f t="shared" ca="1" si="127"/>
        <v>0</v>
      </c>
      <c r="X215">
        <f t="shared" ca="1" si="136"/>
        <v>0.97744004035704612</v>
      </c>
      <c r="Y215">
        <f t="shared" ca="1" si="137"/>
        <v>0.97744004035704612</v>
      </c>
      <c r="Z215">
        <f t="shared" ca="1" si="128"/>
        <v>0.98095023779549351</v>
      </c>
      <c r="AA215">
        <f t="shared" ca="1" si="159"/>
        <v>7.5698662340003839E-3</v>
      </c>
      <c r="AB215">
        <f t="shared" ca="1" si="138"/>
        <v>3837.1521164683008</v>
      </c>
      <c r="AC215">
        <f t="shared" ca="1" si="139"/>
        <v>55.288825855705909</v>
      </c>
      <c r="AD215">
        <f t="shared" ca="1" si="140"/>
        <v>17.628214008070845</v>
      </c>
      <c r="AE215">
        <f t="shared" ca="1" si="141"/>
        <v>13.648957027623167</v>
      </c>
      <c r="AF215">
        <f t="shared" ca="1" si="142"/>
        <v>0</v>
      </c>
      <c r="AG215">
        <f t="shared" ca="1" si="143"/>
        <v>0</v>
      </c>
      <c r="AH215">
        <f t="shared" ca="1" si="129"/>
        <v>71.17693100525139</v>
      </c>
      <c r="AI215">
        <f t="shared" ca="1" si="160"/>
        <v>3750.586119576933</v>
      </c>
      <c r="AJ215">
        <f t="shared" ca="1" si="144"/>
        <v>0.78137210824519443</v>
      </c>
      <c r="AK215">
        <f t="shared" ca="1" si="130"/>
        <v>0</v>
      </c>
      <c r="AL215">
        <f t="shared" ca="1" si="131"/>
        <v>0</v>
      </c>
      <c r="AM215">
        <f t="shared" si="132"/>
        <v>0</v>
      </c>
      <c r="AN215" s="45">
        <f t="shared" ca="1" si="145"/>
        <v>-87.347368999645113</v>
      </c>
      <c r="AO215">
        <f t="shared" ca="1" si="161"/>
        <v>8.897116375656454</v>
      </c>
      <c r="AP215">
        <f t="shared" ca="1" si="162"/>
        <v>10.435958871186418</v>
      </c>
      <c r="AR215">
        <v>205</v>
      </c>
      <c r="AS215">
        <v>0</v>
      </c>
      <c r="AT215">
        <v>15930947.84557276</v>
      </c>
      <c r="AU215">
        <v>43156.600798546431</v>
      </c>
      <c r="AV215">
        <v>45755.884973841901</v>
      </c>
      <c r="AW215">
        <v>521037.64349236991</v>
      </c>
      <c r="AX215">
        <v>3294.8557766747804</v>
      </c>
      <c r="AY215">
        <v>0</v>
      </c>
      <c r="AZ215">
        <v>-613244.98504143278</v>
      </c>
      <c r="BA215">
        <v>30789.422490254852</v>
      </c>
      <c r="BC215">
        <f t="shared" si="146"/>
        <v>0</v>
      </c>
      <c r="BD215">
        <f t="shared" ca="1" si="147"/>
        <v>15934713.820758224</v>
      </c>
      <c r="BE215">
        <f t="shared" ca="1" si="148"/>
        <v>43211.889624402138</v>
      </c>
      <c r="BF215">
        <f t="shared" ca="1" si="149"/>
        <v>45773.513187849974</v>
      </c>
      <c r="BG215">
        <f t="shared" ca="1" si="150"/>
        <v>521051.29244939756</v>
      </c>
      <c r="BH215">
        <f t="shared" ca="1" si="151"/>
        <v>3295.6371487830256</v>
      </c>
      <c r="BI215">
        <f t="shared" ca="1" si="152"/>
        <v>0</v>
      </c>
      <c r="BJ215">
        <f t="shared" ca="1" si="153"/>
        <v>-613332.3324104324</v>
      </c>
      <c r="BK215">
        <f t="shared" ca="1" si="154"/>
        <v>30799.858449126037</v>
      </c>
    </row>
    <row r="216" spans="2:63" x14ac:dyDescent="0.35">
      <c r="B216">
        <f t="shared" si="155"/>
        <v>206</v>
      </c>
      <c r="C216">
        <f t="shared" si="133"/>
        <v>18</v>
      </c>
      <c r="D216">
        <f t="shared" ref="D216:D279" si="163">D204</f>
        <v>2</v>
      </c>
      <c r="E216">
        <f t="shared" ca="1" si="123"/>
        <v>94</v>
      </c>
      <c r="F216" cm="1">
        <f t="array" aca="1" ref="F216" ca="1">_xlfn.XLOOKUP(E216,Mortality!$I$9:$I$130,IF($E$4="Female",Mortality!$J$9:$J$130,Mortality!$K$9:$K$130),,-1)</f>
        <v>0.18688199999999985</v>
      </c>
      <c r="G216" cm="1">
        <f t="array" aca="1" ref="G216" ca="1">_xlfn.XLOOKUP(E216,Mortality!$N$9:$N$130,IF($E$4="Female",Mortality!$O$9:$O$130,Mortality!$P$9:$P$130),,-1)</f>
        <v>5.0000000000000001E-3</v>
      </c>
      <c r="H216">
        <f t="shared" ca="1" si="134"/>
        <v>1.4488574005165455E-2</v>
      </c>
      <c r="I216" cm="1">
        <f t="array" ref="I216">INDEX('Product features '!$C$12:$C$22,MIN(11,C216))</f>
        <v>0</v>
      </c>
      <c r="J216" s="3">
        <f ca="1">IF(C216=1,0,IF($C$4="Q",MAX('Product features '!$C$8,_xlfn.XLOOKUP(E216,'Non-systematic PWDs'!$D$17:$D$64,'Non-systematic PWDs'!$F$17:$F$64,0,-1)),'Product features '!$C$8))</f>
        <v>0.10526315789473684</v>
      </c>
      <c r="K216">
        <f t="shared" ca="1" si="124"/>
        <v>0</v>
      </c>
      <c r="L216">
        <f ca="1">(1-K216)*(1-(1-J216*_xlfn.XLOOKUP(C216,'Non-systematic PWDs'!$D$9:$D$12,'Non-systematic PWDs'!$E$9:$E$12,,-1))^(1/12))</f>
        <v>3.5783644299184347E-3</v>
      </c>
      <c r="M216" cm="1">
        <f t="array" ref="M216">IF(C216=11,_xlfn.SWITCH(D216,1,0.4,2,0.3,3,0.2,0.1/9),1/12)</f>
        <v>8.3333333333333329E-2</v>
      </c>
      <c r="O216">
        <f t="shared" ca="1" si="156"/>
        <v>3750.5861195769003</v>
      </c>
      <c r="P216">
        <f t="shared" ca="1" si="157"/>
        <v>5971.9618458247778</v>
      </c>
      <c r="Q216">
        <f ca="1">_xlfn.XLOOKUP(C216,'Surrender predictive model'!$E$8:$E$29,'Surrender predictive model'!$P$8:$P$29,,-1)+'Surrender predictive model'!$B$15+'Surrender predictive model'!$B$14+'Surrender predictive model'!$B$38*K216</f>
        <v>-2.2123742498454617</v>
      </c>
      <c r="R216">
        <f ca="1">+'Surrender predictive model'!$B$15*(MAX(1,MIN(2,P215/O215))-1)+'Surrender predictive model'!$B$14*(MAX(0.5,MIN(1,P215/O215))-1)+'Surrender predictive model'!$B$38*K216*(MAX(0.5,MIN(1,P215/O215))-1)</f>
        <v>-0.72018719934284214</v>
      </c>
      <c r="S216" s="43">
        <f t="shared" ca="1" si="135"/>
        <v>4.5505512894263855E-3</v>
      </c>
      <c r="T216">
        <f t="shared" ca="1" si="125"/>
        <v>0</v>
      </c>
      <c r="U216">
        <f t="shared" ca="1" si="158"/>
        <v>0</v>
      </c>
      <c r="V216">
        <f t="shared" ca="1" si="126"/>
        <v>0</v>
      </c>
      <c r="W216" s="41">
        <f t="shared" ca="1" si="127"/>
        <v>0</v>
      </c>
      <c r="X216">
        <f t="shared" ca="1" si="136"/>
        <v>0.97751633427819973</v>
      </c>
      <c r="Y216">
        <f t="shared" ca="1" si="137"/>
        <v>0.97751633427819973</v>
      </c>
      <c r="Z216">
        <f t="shared" ca="1" si="128"/>
        <v>0.98102680570452927</v>
      </c>
      <c r="AA216">
        <f t="shared" ca="1" si="159"/>
        <v>7.4256620823227532E-3</v>
      </c>
      <c r="AB216">
        <f t="shared" ca="1" si="138"/>
        <v>3750.5861195769003</v>
      </c>
      <c r="AC216">
        <f t="shared" ca="1" si="139"/>
        <v>54.019119813529009</v>
      </c>
      <c r="AD216">
        <f t="shared" ca="1" si="140"/>
        <v>16.966250455945104</v>
      </c>
      <c r="AE216">
        <f t="shared" ca="1" si="141"/>
        <v>13.341554303916945</v>
      </c>
      <c r="AF216">
        <f t="shared" ca="1" si="142"/>
        <v>0</v>
      </c>
      <c r="AG216">
        <f t="shared" ca="1" si="143"/>
        <v>0</v>
      </c>
      <c r="AH216">
        <f t="shared" ca="1" si="129"/>
        <v>0</v>
      </c>
      <c r="AI216">
        <f t="shared" ca="1" si="160"/>
        <v>3666.2591950035421</v>
      </c>
      <c r="AJ216">
        <f t="shared" ca="1" si="144"/>
        <v>0.76380399895907136</v>
      </c>
      <c r="AK216">
        <f t="shared" ca="1" si="130"/>
        <v>0</v>
      </c>
      <c r="AL216">
        <f t="shared" ca="1" si="131"/>
        <v>0</v>
      </c>
      <c r="AM216">
        <f t="shared" si="132"/>
        <v>0</v>
      </c>
      <c r="AN216" s="45">
        <f t="shared" ca="1" si="145"/>
        <v>-85.090728572350145</v>
      </c>
      <c r="AO216">
        <f t="shared" ca="1" si="161"/>
        <v>0</v>
      </c>
      <c r="AP216">
        <f t="shared" ca="1" si="162"/>
        <v>1.3437082179497823</v>
      </c>
      <c r="AR216">
        <v>206</v>
      </c>
      <c r="AS216">
        <v>0</v>
      </c>
      <c r="AT216">
        <v>15815307.728038901</v>
      </c>
      <c r="AU216">
        <v>42128.369027620247</v>
      </c>
      <c r="AV216">
        <v>44546.73983467216</v>
      </c>
      <c r="AW216">
        <v>519019.40967818722</v>
      </c>
      <c r="AX216">
        <v>3227.2478088860075</v>
      </c>
      <c r="AY216">
        <v>0</v>
      </c>
      <c r="AZ216">
        <v>-608921.76634936535</v>
      </c>
      <c r="BA216">
        <v>1280.0660947679996</v>
      </c>
      <c r="BC216">
        <f t="shared" si="146"/>
        <v>0</v>
      </c>
      <c r="BD216">
        <f t="shared" ca="1" si="147"/>
        <v>15819058.314158479</v>
      </c>
      <c r="BE216">
        <f t="shared" ca="1" si="148"/>
        <v>42182.388147433776</v>
      </c>
      <c r="BF216">
        <f t="shared" ca="1" si="149"/>
        <v>44563.706085128106</v>
      </c>
      <c r="BG216">
        <f t="shared" ca="1" si="150"/>
        <v>519032.75123249117</v>
      </c>
      <c r="BH216">
        <f t="shared" ca="1" si="151"/>
        <v>3228.0116128849668</v>
      </c>
      <c r="BI216">
        <f t="shared" ca="1" si="152"/>
        <v>0</v>
      </c>
      <c r="BJ216">
        <f t="shared" ca="1" si="153"/>
        <v>-609006.85707793769</v>
      </c>
      <c r="BK216">
        <f t="shared" ca="1" si="154"/>
        <v>1281.4098029859495</v>
      </c>
    </row>
    <row r="217" spans="2:63" x14ac:dyDescent="0.35">
      <c r="B217">
        <f t="shared" si="155"/>
        <v>207</v>
      </c>
      <c r="C217">
        <f t="shared" si="133"/>
        <v>18</v>
      </c>
      <c r="D217">
        <f t="shared" si="163"/>
        <v>3</v>
      </c>
      <c r="E217">
        <f t="shared" ca="1" si="123"/>
        <v>94</v>
      </c>
      <c r="F217" cm="1">
        <f t="array" aca="1" ref="F217" ca="1">_xlfn.XLOOKUP(E217,Mortality!$I$9:$I$130,IF($E$4="Female",Mortality!$J$9:$J$130,Mortality!$K$9:$K$130),,-1)</f>
        <v>0.18688199999999985</v>
      </c>
      <c r="G217" cm="1">
        <f t="array" aca="1" ref="G217" ca="1">_xlfn.XLOOKUP(E217,Mortality!$N$9:$N$130,IF($E$4="Female",Mortality!$O$9:$O$130,Mortality!$P$9:$P$130),,-1)</f>
        <v>5.0000000000000001E-3</v>
      </c>
      <c r="H217">
        <f t="shared" ca="1" si="134"/>
        <v>1.4482009414090502E-2</v>
      </c>
      <c r="I217" cm="1">
        <f t="array" ref="I217">INDEX('Product features '!$C$12:$C$22,MIN(11,C217))</f>
        <v>0</v>
      </c>
      <c r="J217" s="3">
        <f ca="1">IF(C217=1,0,IF($C$4="Q",MAX('Product features '!$C$8,_xlfn.XLOOKUP(E217,'Non-systematic PWDs'!$D$17:$D$64,'Non-systematic PWDs'!$F$17:$F$64,0,-1)),'Product features '!$C$8))</f>
        <v>0.10526315789473684</v>
      </c>
      <c r="K217">
        <f t="shared" ca="1" si="124"/>
        <v>0</v>
      </c>
      <c r="L217">
        <f ca="1">(1-K217)*(1-(1-J217*_xlfn.XLOOKUP(C217,'Non-systematic PWDs'!$D$9:$D$12,'Non-systematic PWDs'!$E$9:$E$12,,-1))^(1/12))</f>
        <v>3.5783644299184347E-3</v>
      </c>
      <c r="M217" cm="1">
        <f t="array" ref="M217">IF(C217=11,_xlfn.SWITCH(D217,1,0.4,2,0.3,3,0.2,0.1/9),1/12)</f>
        <v>8.3333333333333329E-2</v>
      </c>
      <c r="O217">
        <f t="shared" ca="1" si="156"/>
        <v>3666.2591950035089</v>
      </c>
      <c r="P217">
        <f t="shared" ca="1" si="157"/>
        <v>5837.6902519799078</v>
      </c>
      <c r="Q217">
        <f ca="1">_xlfn.XLOOKUP(C217,'Surrender predictive model'!$E$8:$E$29,'Surrender predictive model'!$P$8:$P$29,,-1)+'Surrender predictive model'!$B$15+'Surrender predictive model'!$B$14+'Surrender predictive model'!$B$38*K217</f>
        <v>-2.2123742498454617</v>
      </c>
      <c r="R217">
        <f ca="1">+'Surrender predictive model'!$B$15*(MAX(1,MIN(2,P216/O216))-1)+'Surrender predictive model'!$B$14*(MAX(0.5,MIN(1,P216/O216))-1)+'Surrender predictive model'!$B$38*K217*(MAX(0.5,MIN(1,P216/O216))-1)</f>
        <v>-0.68536328070334362</v>
      </c>
      <c r="S217" s="43">
        <f t="shared" ca="1" si="135"/>
        <v>4.7160790492888349E-3</v>
      </c>
      <c r="T217">
        <f t="shared" ca="1" si="125"/>
        <v>0</v>
      </c>
      <c r="U217">
        <f t="shared" ca="1" si="158"/>
        <v>0</v>
      </c>
      <c r="V217">
        <f t="shared" ca="1" si="126"/>
        <v>0</v>
      </c>
      <c r="W217" s="41">
        <f t="shared" ca="1" si="127"/>
        <v>0</v>
      </c>
      <c r="X217">
        <f t="shared" ca="1" si="136"/>
        <v>0.97736029876855979</v>
      </c>
      <c r="Y217">
        <f t="shared" ca="1" si="137"/>
        <v>0.97736029876855979</v>
      </c>
      <c r="Z217">
        <f t="shared" ca="1" si="128"/>
        <v>0.98087020983781004</v>
      </c>
      <c r="AA217">
        <f t="shared" ca="1" si="159"/>
        <v>7.2847735528623336E-3</v>
      </c>
      <c r="AB217">
        <f t="shared" ca="1" si="138"/>
        <v>3666.2591950035089</v>
      </c>
      <c r="AC217">
        <f t="shared" ca="1" si="139"/>
        <v>52.776014710066043</v>
      </c>
      <c r="AD217">
        <f t="shared" ca="1" si="140"/>
        <v>17.186555412464699</v>
      </c>
      <c r="AE217">
        <f t="shared" ca="1" si="141"/>
        <v>13.040442689369197</v>
      </c>
      <c r="AF217">
        <f t="shared" ca="1" si="142"/>
        <v>0</v>
      </c>
      <c r="AG217">
        <f t="shared" ca="1" si="143"/>
        <v>0</v>
      </c>
      <c r="AH217">
        <f t="shared" ca="1" si="129"/>
        <v>0</v>
      </c>
      <c r="AI217">
        <f t="shared" ca="1" si="160"/>
        <v>3583.256182191642</v>
      </c>
      <c r="AJ217">
        <f t="shared" ca="1" si="144"/>
        <v>0.74651170462325878</v>
      </c>
      <c r="AK217">
        <f t="shared" ca="1" si="130"/>
        <v>0</v>
      </c>
      <c r="AL217">
        <f t="shared" ca="1" si="131"/>
        <v>0</v>
      </c>
      <c r="AM217">
        <f t="shared" si="132"/>
        <v>0</v>
      </c>
      <c r="AN217" s="45">
        <f t="shared" ca="1" si="145"/>
        <v>-83.749524516523195</v>
      </c>
      <c r="AO217">
        <f t="shared" ca="1" si="161"/>
        <v>0</v>
      </c>
      <c r="AP217">
        <f t="shared" ca="1" si="162"/>
        <v>1.3381066264208639</v>
      </c>
      <c r="AR217">
        <v>207</v>
      </c>
      <c r="AS217">
        <v>0</v>
      </c>
      <c r="AT217">
        <v>15490789.482652793</v>
      </c>
      <c r="AU217">
        <v>41131.806396954977</v>
      </c>
      <c r="AV217">
        <v>44983.232727807626</v>
      </c>
      <c r="AW217">
        <v>517033.63410464977</v>
      </c>
      <c r="AX217">
        <v>3160.8264086433587</v>
      </c>
      <c r="AY217">
        <v>0</v>
      </c>
      <c r="AZ217">
        <v>-606309.49963805417</v>
      </c>
      <c r="BA217">
        <v>1288.5263639891184</v>
      </c>
      <c r="BC217">
        <f t="shared" si="146"/>
        <v>0</v>
      </c>
      <c r="BD217">
        <f t="shared" ca="1" si="147"/>
        <v>15494455.741847796</v>
      </c>
      <c r="BE217">
        <f t="shared" ca="1" si="148"/>
        <v>41184.58241166504</v>
      </c>
      <c r="BF217">
        <f t="shared" ca="1" si="149"/>
        <v>45000.419283220093</v>
      </c>
      <c r="BG217">
        <f t="shared" ca="1" si="150"/>
        <v>517046.67454733915</v>
      </c>
      <c r="BH217">
        <f t="shared" ca="1" si="151"/>
        <v>3161.5729203479818</v>
      </c>
      <c r="BI217">
        <f t="shared" ca="1" si="152"/>
        <v>0</v>
      </c>
      <c r="BJ217">
        <f t="shared" ca="1" si="153"/>
        <v>-606393.24916257069</v>
      </c>
      <c r="BK217">
        <f t="shared" ca="1" si="154"/>
        <v>1289.8644706155392</v>
      </c>
    </row>
    <row r="218" spans="2:63" x14ac:dyDescent="0.35">
      <c r="B218">
        <f t="shared" si="155"/>
        <v>208</v>
      </c>
      <c r="C218">
        <f t="shared" si="133"/>
        <v>18</v>
      </c>
      <c r="D218">
        <f t="shared" si="163"/>
        <v>4</v>
      </c>
      <c r="E218">
        <f t="shared" ca="1" si="123"/>
        <v>94</v>
      </c>
      <c r="F218" cm="1">
        <f t="array" aca="1" ref="F218" ca="1">_xlfn.XLOOKUP(E218,Mortality!$I$9:$I$130,IF($E$4="Female",Mortality!$J$9:$J$130,Mortality!$K$9:$K$130),,-1)</f>
        <v>0.18688199999999985</v>
      </c>
      <c r="G218" cm="1">
        <f t="array" aca="1" ref="G218" ca="1">_xlfn.XLOOKUP(E218,Mortality!$N$9:$N$130,IF($E$4="Female",Mortality!$O$9:$O$130,Mortality!$P$9:$P$130),,-1)</f>
        <v>5.0000000000000001E-3</v>
      </c>
      <c r="H218">
        <f t="shared" ca="1" si="134"/>
        <v>1.4475448045212058E-2</v>
      </c>
      <c r="I218" cm="1">
        <f t="array" ref="I218">INDEX('Product features '!$C$12:$C$22,MIN(11,C218))</f>
        <v>0</v>
      </c>
      <c r="J218" s="3">
        <f ca="1">IF(C218=1,0,IF($C$4="Q",MAX('Product features '!$C$8,_xlfn.XLOOKUP(E218,'Non-systematic PWDs'!$D$17:$D$64,'Non-systematic PWDs'!$F$17:$F$64,0,-1)),'Product features '!$C$8))</f>
        <v>0.10526315789473684</v>
      </c>
      <c r="K218">
        <f t="shared" ca="1" si="124"/>
        <v>0</v>
      </c>
      <c r="L218">
        <f ca="1">(1-K218)*(1-(1-J218*_xlfn.XLOOKUP(C218,'Non-systematic PWDs'!$D$9:$D$12,'Non-systematic PWDs'!$E$9:$E$12,,-1))^(1/12))</f>
        <v>3.5783644299184347E-3</v>
      </c>
      <c r="M218" cm="1">
        <f t="array" ref="M218">IF(C218=11,_xlfn.SWITCH(D218,1,0.4,2,0.3,3,0.2,0.1/9),1/12)</f>
        <v>8.3333333333333329E-2</v>
      </c>
      <c r="O218">
        <f t="shared" ca="1" si="156"/>
        <v>3583.2561821916088</v>
      </c>
      <c r="P218">
        <f t="shared" ca="1" si="157"/>
        <v>5705.5266887933922</v>
      </c>
      <c r="Q218">
        <f ca="1">_xlfn.XLOOKUP(C218,'Surrender predictive model'!$E$8:$E$29,'Surrender predictive model'!$P$8:$P$29,,-1)+'Surrender predictive model'!$B$15+'Surrender predictive model'!$B$14+'Surrender predictive model'!$B$38*K218</f>
        <v>-2.2123742498454617</v>
      </c>
      <c r="R218">
        <f ca="1">+'Surrender predictive model'!$B$15*(MAX(1,MIN(2,P217/O217))-1)+'Surrender predictive model'!$B$14*(MAX(0.5,MIN(1,P217/O217))-1)+'Surrender predictive model'!$B$38*K218*(MAX(0.5,MIN(1,P217/O217))-1)</f>
        <v>-0.68536328070334362</v>
      </c>
      <c r="S218" s="43">
        <f t="shared" ca="1" si="135"/>
        <v>4.7160790492888349E-3</v>
      </c>
      <c r="T218">
        <f t="shared" ca="1" si="125"/>
        <v>0</v>
      </c>
      <c r="U218">
        <f t="shared" ca="1" si="158"/>
        <v>0</v>
      </c>
      <c r="V218">
        <f t="shared" ca="1" si="126"/>
        <v>0</v>
      </c>
      <c r="W218" s="41">
        <f t="shared" ca="1" si="127"/>
        <v>0</v>
      </c>
      <c r="X218">
        <f t="shared" ca="1" si="136"/>
        <v>0.97736680582526358</v>
      </c>
      <c r="Y218">
        <f t="shared" ca="1" si="137"/>
        <v>0.97736680582526358</v>
      </c>
      <c r="Z218">
        <f t="shared" ca="1" si="128"/>
        <v>0.98087674026275418</v>
      </c>
      <c r="AA218">
        <f t="shared" ca="1" si="159"/>
        <v>7.145417363417006E-3</v>
      </c>
      <c r="AB218">
        <f t="shared" ca="1" si="138"/>
        <v>3583.2561821916088</v>
      </c>
      <c r="AC218">
        <f t="shared" ca="1" si="139"/>
        <v>51.557845582556595</v>
      </c>
      <c r="AD218">
        <f t="shared" ca="1" si="140"/>
        <v>16.797468003678777</v>
      </c>
      <c r="AE218">
        <f t="shared" ca="1" si="141"/>
        <v>12.745219363131989</v>
      </c>
      <c r="AF218">
        <f t="shared" ca="1" si="142"/>
        <v>0</v>
      </c>
      <c r="AG218">
        <f t="shared" ca="1" si="143"/>
        <v>0</v>
      </c>
      <c r="AH218">
        <f t="shared" ca="1" si="129"/>
        <v>0</v>
      </c>
      <c r="AI218">
        <f t="shared" ca="1" si="160"/>
        <v>3502.1556492422746</v>
      </c>
      <c r="AJ218">
        <f t="shared" ca="1" si="144"/>
        <v>0.72961576025880726</v>
      </c>
      <c r="AK218">
        <f t="shared" ca="1" si="130"/>
        <v>0</v>
      </c>
      <c r="AL218">
        <f t="shared" ca="1" si="131"/>
        <v>0</v>
      </c>
      <c r="AM218">
        <f t="shared" si="132"/>
        <v>0</v>
      </c>
      <c r="AN218" s="45">
        <f t="shared" ca="1" si="145"/>
        <v>-81.830148709626172</v>
      </c>
      <c r="AO218">
        <f t="shared" ca="1" si="161"/>
        <v>0</v>
      </c>
      <c r="AP218">
        <f t="shared" ca="1" si="162"/>
        <v>1.3227529122884036</v>
      </c>
      <c r="AR218">
        <v>208</v>
      </c>
      <c r="AS218">
        <v>0</v>
      </c>
      <c r="AT218">
        <v>15171966.761488086</v>
      </c>
      <c r="AU218">
        <v>40146.167371012089</v>
      </c>
      <c r="AV218">
        <v>44373.819065384509</v>
      </c>
      <c r="AW218">
        <v>515073.55599909887</v>
      </c>
      <c r="AX218">
        <v>3094.9185471099822</v>
      </c>
      <c r="AY218">
        <v>0</v>
      </c>
      <c r="AZ218">
        <v>-602688.46098260488</v>
      </c>
      <c r="BA218">
        <v>1280.1986721532503</v>
      </c>
      <c r="BC218">
        <f t="shared" si="146"/>
        <v>0</v>
      </c>
      <c r="BD218">
        <f t="shared" ca="1" si="147"/>
        <v>15175550.017670278</v>
      </c>
      <c r="BE218">
        <f t="shared" ca="1" si="148"/>
        <v>40197.725216594648</v>
      </c>
      <c r="BF218">
        <f t="shared" ca="1" si="149"/>
        <v>44390.616533388187</v>
      </c>
      <c r="BG218">
        <f t="shared" ca="1" si="150"/>
        <v>515086.301218462</v>
      </c>
      <c r="BH218">
        <f t="shared" ca="1" si="151"/>
        <v>3095.6481628702409</v>
      </c>
      <c r="BI218">
        <f t="shared" ca="1" si="152"/>
        <v>0</v>
      </c>
      <c r="BJ218">
        <f t="shared" ca="1" si="153"/>
        <v>-602770.29113131447</v>
      </c>
      <c r="BK218">
        <f t="shared" ca="1" si="154"/>
        <v>1281.5214250655388</v>
      </c>
    </row>
    <row r="219" spans="2:63" x14ac:dyDescent="0.35">
      <c r="B219">
        <f t="shared" si="155"/>
        <v>209</v>
      </c>
      <c r="C219">
        <f t="shared" si="133"/>
        <v>18</v>
      </c>
      <c r="D219">
        <f t="shared" si="163"/>
        <v>5</v>
      </c>
      <c r="E219">
        <f t="shared" ca="1" si="123"/>
        <v>94</v>
      </c>
      <c r="F219" cm="1">
        <f t="array" aca="1" ref="F219" ca="1">_xlfn.XLOOKUP(E219,Mortality!$I$9:$I$130,IF($E$4="Female",Mortality!$J$9:$J$130,Mortality!$K$9:$K$130),,-1)</f>
        <v>0.18688199999999985</v>
      </c>
      <c r="G219" cm="1">
        <f t="array" aca="1" ref="G219" ca="1">_xlfn.XLOOKUP(E219,Mortality!$N$9:$N$130,IF($E$4="Female",Mortality!$O$9:$O$130,Mortality!$P$9:$P$130),,-1)</f>
        <v>5.0000000000000001E-3</v>
      </c>
      <c r="H219">
        <f t="shared" ca="1" si="134"/>
        <v>1.4468889896709358E-2</v>
      </c>
      <c r="I219" cm="1">
        <f t="array" ref="I219">INDEX('Product features '!$C$12:$C$22,MIN(11,C219))</f>
        <v>0</v>
      </c>
      <c r="J219" s="3">
        <f ca="1">IF(C219=1,0,IF($C$4="Q",MAX('Product features '!$C$8,_xlfn.XLOOKUP(E219,'Non-systematic PWDs'!$D$17:$D$64,'Non-systematic PWDs'!$F$17:$F$64,0,-1)),'Product features '!$C$8))</f>
        <v>0.10526315789473684</v>
      </c>
      <c r="K219">
        <f t="shared" ca="1" si="124"/>
        <v>0</v>
      </c>
      <c r="L219">
        <f ca="1">(1-K219)*(1-(1-J219*_xlfn.XLOOKUP(C219,'Non-systematic PWDs'!$D$9:$D$12,'Non-systematic PWDs'!$E$9:$E$12,,-1))^(1/12))</f>
        <v>3.5783644299184347E-3</v>
      </c>
      <c r="M219" cm="1">
        <f t="array" ref="M219">IF(C219=11,_xlfn.SWITCH(D219,1,0.4,2,0.3,3,0.2,0.1/9),1/12)</f>
        <v>8.3333333333333329E-2</v>
      </c>
      <c r="O219">
        <f t="shared" ca="1" si="156"/>
        <v>3502.1556492422415</v>
      </c>
      <c r="P219">
        <f t="shared" ca="1" si="157"/>
        <v>5576.3923953767908</v>
      </c>
      <c r="Q219">
        <f ca="1">_xlfn.XLOOKUP(C219,'Surrender predictive model'!$E$8:$E$29,'Surrender predictive model'!$P$8:$P$29,,-1)+'Surrender predictive model'!$B$15+'Surrender predictive model'!$B$14+'Surrender predictive model'!$B$38*K219</f>
        <v>-2.2123742498454617</v>
      </c>
      <c r="R219">
        <f ca="1">+'Surrender predictive model'!$B$15*(MAX(1,MIN(2,P218/O218))-1)+'Surrender predictive model'!$B$14*(MAX(0.5,MIN(1,P218/O218))-1)+'Surrender predictive model'!$B$38*K219*(MAX(0.5,MIN(1,P218/O218))-1)</f>
        <v>-0.68536328070334396</v>
      </c>
      <c r="S219" s="43">
        <f t="shared" ca="1" si="135"/>
        <v>4.7160790492888349E-3</v>
      </c>
      <c r="T219">
        <f t="shared" ca="1" si="125"/>
        <v>0</v>
      </c>
      <c r="U219">
        <f t="shared" ca="1" si="158"/>
        <v>0</v>
      </c>
      <c r="V219">
        <f t="shared" ca="1" si="126"/>
        <v>0</v>
      </c>
      <c r="W219" s="41">
        <f t="shared" ca="1" si="127"/>
        <v>0</v>
      </c>
      <c r="X219">
        <f t="shared" ca="1" si="136"/>
        <v>0.97737330968824854</v>
      </c>
      <c r="Y219">
        <f t="shared" ca="1" si="137"/>
        <v>0.97737330968824854</v>
      </c>
      <c r="Z219">
        <f t="shared" ca="1" si="128"/>
        <v>0.98088326748251009</v>
      </c>
      <c r="AA219">
        <f t="shared" ca="1" si="159"/>
        <v>7.0087736912453564E-3</v>
      </c>
      <c r="AB219">
        <f t="shared" ca="1" si="138"/>
        <v>3502.1556492422415</v>
      </c>
      <c r="AC219">
        <f t="shared" ca="1" si="139"/>
        <v>50.368130279706563</v>
      </c>
      <c r="AD219">
        <f t="shared" ca="1" si="140"/>
        <v>16.417298470008966</v>
      </c>
      <c r="AE219">
        <f t="shared" ca="1" si="141"/>
        <v>12.456762549239551</v>
      </c>
      <c r="AF219">
        <f t="shared" ca="1" si="142"/>
        <v>0</v>
      </c>
      <c r="AG219">
        <f t="shared" ca="1" si="143"/>
        <v>0</v>
      </c>
      <c r="AH219">
        <f t="shared" ca="1" si="129"/>
        <v>0</v>
      </c>
      <c r="AI219">
        <f t="shared" ca="1" si="160"/>
        <v>3422.9134579433194</v>
      </c>
      <c r="AJ219">
        <f t="shared" ca="1" si="144"/>
        <v>0.71310697040485826</v>
      </c>
      <c r="AK219">
        <f t="shared" ca="1" si="130"/>
        <v>0</v>
      </c>
      <c r="AL219">
        <f t="shared" ca="1" si="131"/>
        <v>0</v>
      </c>
      <c r="AM219">
        <f t="shared" si="132"/>
        <v>0</v>
      </c>
      <c r="AN219" s="45">
        <f t="shared" ca="1" si="145"/>
        <v>-79.955298269359929</v>
      </c>
      <c r="AO219">
        <f t="shared" ca="1" si="161"/>
        <v>0</v>
      </c>
      <c r="AP219">
        <f t="shared" ca="1" si="162"/>
        <v>1.3075841519109248</v>
      </c>
      <c r="AR219">
        <v>209</v>
      </c>
      <c r="AS219">
        <v>0</v>
      </c>
      <c r="AT219">
        <v>14855609.026127905</v>
      </c>
      <c r="AU219">
        <v>39173.624959540379</v>
      </c>
      <c r="AV219">
        <v>43769.900232401676</v>
      </c>
      <c r="AW219">
        <v>513126.77008337824</v>
      </c>
      <c r="AX219">
        <v>3029.5191629555834</v>
      </c>
      <c r="AY219">
        <v>0</v>
      </c>
      <c r="AZ219">
        <v>-599099.81443827681</v>
      </c>
      <c r="BA219">
        <v>1271.7844713868378</v>
      </c>
      <c r="BC219">
        <f t="shared" si="146"/>
        <v>0</v>
      </c>
      <c r="BD219">
        <f t="shared" ca="1" si="147"/>
        <v>14859111.181777148</v>
      </c>
      <c r="BE219">
        <f t="shared" ca="1" si="148"/>
        <v>39223.993089820084</v>
      </c>
      <c r="BF219">
        <f t="shared" ca="1" si="149"/>
        <v>43786.317530871682</v>
      </c>
      <c r="BG219">
        <f t="shared" ca="1" si="150"/>
        <v>513139.22684592748</v>
      </c>
      <c r="BH219">
        <f t="shared" ca="1" si="151"/>
        <v>3030.2322699259885</v>
      </c>
      <c r="BI219">
        <f t="shared" ca="1" si="152"/>
        <v>0</v>
      </c>
      <c r="BJ219">
        <f t="shared" ca="1" si="153"/>
        <v>-599179.76973654621</v>
      </c>
      <c r="BK219">
        <f t="shared" ca="1" si="154"/>
        <v>1273.0920555387488</v>
      </c>
    </row>
    <row r="220" spans="2:63" x14ac:dyDescent="0.35">
      <c r="B220">
        <f t="shared" si="155"/>
        <v>210</v>
      </c>
      <c r="C220">
        <f t="shared" si="133"/>
        <v>18</v>
      </c>
      <c r="D220">
        <f t="shared" si="163"/>
        <v>6</v>
      </c>
      <c r="E220">
        <f t="shared" ca="1" si="123"/>
        <v>94</v>
      </c>
      <c r="F220" cm="1">
        <f t="array" aca="1" ref="F220" ca="1">_xlfn.XLOOKUP(E220,Mortality!$I$9:$I$130,IF($E$4="Female",Mortality!$J$9:$J$130,Mortality!$K$9:$K$130),,-1)</f>
        <v>0.18688199999999985</v>
      </c>
      <c r="G220" cm="1">
        <f t="array" aca="1" ref="G220" ca="1">_xlfn.XLOOKUP(E220,Mortality!$N$9:$N$130,IF($E$4="Female",Mortality!$O$9:$O$130,Mortality!$P$9:$P$130),,-1)</f>
        <v>5.0000000000000001E-3</v>
      </c>
      <c r="H220">
        <f t="shared" ca="1" si="134"/>
        <v>1.4462334966763191E-2</v>
      </c>
      <c r="I220" cm="1">
        <f t="array" ref="I220">INDEX('Product features '!$C$12:$C$22,MIN(11,C220))</f>
        <v>0</v>
      </c>
      <c r="J220" s="3">
        <f ca="1">IF(C220=1,0,IF($C$4="Q",MAX('Product features '!$C$8,_xlfn.XLOOKUP(E220,'Non-systematic PWDs'!$D$17:$D$64,'Non-systematic PWDs'!$F$17:$F$64,0,-1)),'Product features '!$C$8))</f>
        <v>0.10526315789473684</v>
      </c>
      <c r="K220">
        <f t="shared" ca="1" si="124"/>
        <v>0</v>
      </c>
      <c r="L220">
        <f ca="1">(1-K220)*(1-(1-J220*_xlfn.XLOOKUP(C220,'Non-systematic PWDs'!$D$9:$D$12,'Non-systematic PWDs'!$E$9:$E$12,,-1))^(1/12))</f>
        <v>3.5783644299184347E-3</v>
      </c>
      <c r="M220" cm="1">
        <f t="array" ref="M220">IF(C220=11,_xlfn.SWITCH(D220,1,0.4,2,0.3,3,0.2,0.1/9),1/12)</f>
        <v>8.3333333333333329E-2</v>
      </c>
      <c r="O220">
        <f t="shared" ca="1" si="156"/>
        <v>3422.9134579432866</v>
      </c>
      <c r="P220">
        <f t="shared" ca="1" si="157"/>
        <v>5450.2170915897941</v>
      </c>
      <c r="Q220">
        <f ca="1">_xlfn.XLOOKUP(C220,'Surrender predictive model'!$E$8:$E$29,'Surrender predictive model'!$P$8:$P$29,,-1)+'Surrender predictive model'!$B$15+'Surrender predictive model'!$B$14+'Surrender predictive model'!$B$38*K220</f>
        <v>-2.2123742498454617</v>
      </c>
      <c r="R220">
        <f ca="1">+'Surrender predictive model'!$B$15*(MAX(1,MIN(2,P219/O219))-1)+'Surrender predictive model'!$B$14*(MAX(0.5,MIN(1,P219/O219))-1)+'Surrender predictive model'!$B$38*K220*(MAX(0.5,MIN(1,P219/O219))-1)</f>
        <v>-0.68536328070334396</v>
      </c>
      <c r="S220" s="43">
        <f t="shared" ca="1" si="135"/>
        <v>4.7160790492888349E-3</v>
      </c>
      <c r="T220">
        <f t="shared" ca="1" si="125"/>
        <v>0</v>
      </c>
      <c r="U220">
        <f t="shared" ca="1" si="158"/>
        <v>0</v>
      </c>
      <c r="V220">
        <f t="shared" ca="1" si="126"/>
        <v>0</v>
      </c>
      <c r="W220" s="41">
        <f t="shared" ca="1" si="127"/>
        <v>0</v>
      </c>
      <c r="X220">
        <f t="shared" ca="1" si="136"/>
        <v>0.97737981035931887</v>
      </c>
      <c r="Y220">
        <f t="shared" ca="1" si="137"/>
        <v>0.97737981035931887</v>
      </c>
      <c r="Z220">
        <f t="shared" ca="1" si="128"/>
        <v>0.98088979149888855</v>
      </c>
      <c r="AA220">
        <f t="shared" ca="1" si="159"/>
        <v>6.8747888393141986E-3</v>
      </c>
      <c r="AB220">
        <f t="shared" ca="1" si="138"/>
        <v>3422.9134579432866</v>
      </c>
      <c r="AC220">
        <f t="shared" ca="1" si="139"/>
        <v>49.206196356787274</v>
      </c>
      <c r="AD220">
        <f t="shared" ca="1" si="140"/>
        <v>16.045839919124372</v>
      </c>
      <c r="AE220">
        <f t="shared" ca="1" si="141"/>
        <v>12.174915266405112</v>
      </c>
      <c r="AF220">
        <f t="shared" ca="1" si="142"/>
        <v>0</v>
      </c>
      <c r="AG220">
        <f t="shared" ca="1" si="143"/>
        <v>0</v>
      </c>
      <c r="AH220">
        <f t="shared" ca="1" si="129"/>
        <v>0</v>
      </c>
      <c r="AI220">
        <f t="shared" ca="1" si="160"/>
        <v>3345.4865064010028</v>
      </c>
      <c r="AJ220">
        <f t="shared" ca="1" si="144"/>
        <v>0.69697635550020898</v>
      </c>
      <c r="AK220">
        <f t="shared" ca="1" si="130"/>
        <v>0</v>
      </c>
      <c r="AL220">
        <f t="shared" ca="1" si="131"/>
        <v>0</v>
      </c>
      <c r="AM220">
        <f t="shared" si="132"/>
        <v>0</v>
      </c>
      <c r="AN220" s="45">
        <f t="shared" ca="1" si="145"/>
        <v>-78.123927897816969</v>
      </c>
      <c r="AO220">
        <f t="shared" ca="1" si="161"/>
        <v>0</v>
      </c>
      <c r="AP220">
        <f t="shared" ca="1" si="162"/>
        <v>1.2925980174432554</v>
      </c>
      <c r="AR220">
        <v>210</v>
      </c>
      <c r="AS220">
        <v>0</v>
      </c>
      <c r="AT220">
        <v>14541691.982186798</v>
      </c>
      <c r="AU220">
        <v>38255.365923246674</v>
      </c>
      <c r="AV220">
        <v>43178.436294602478</v>
      </c>
      <c r="AW220">
        <v>511193.14858280978</v>
      </c>
      <c r="AX220">
        <v>2965.9006047059793</v>
      </c>
      <c r="AY220">
        <v>0</v>
      </c>
      <c r="AZ220">
        <v>-595592.85140536388</v>
      </c>
      <c r="BA220">
        <v>1263.2822678825971</v>
      </c>
      <c r="BC220">
        <f t="shared" si="146"/>
        <v>0</v>
      </c>
      <c r="BD220">
        <f t="shared" ca="1" si="147"/>
        <v>14545114.895644741</v>
      </c>
      <c r="BE220">
        <f t="shared" ca="1" si="148"/>
        <v>38304.572119603465</v>
      </c>
      <c r="BF220">
        <f t="shared" ca="1" si="149"/>
        <v>43194.482134521604</v>
      </c>
      <c r="BG220">
        <f t="shared" ca="1" si="150"/>
        <v>511205.32349807618</v>
      </c>
      <c r="BH220">
        <f t="shared" ca="1" si="151"/>
        <v>2966.5975810614796</v>
      </c>
      <c r="BI220">
        <f t="shared" ca="1" si="152"/>
        <v>0</v>
      </c>
      <c r="BJ220">
        <f t="shared" ca="1" si="153"/>
        <v>-595670.97533326165</v>
      </c>
      <c r="BK220">
        <f t="shared" ca="1" si="154"/>
        <v>1264.5748659000403</v>
      </c>
    </row>
    <row r="221" spans="2:63" x14ac:dyDescent="0.35">
      <c r="B221">
        <f t="shared" si="155"/>
        <v>211</v>
      </c>
      <c r="C221">
        <f t="shared" si="133"/>
        <v>18</v>
      </c>
      <c r="D221">
        <f t="shared" si="163"/>
        <v>7</v>
      </c>
      <c r="E221">
        <f t="shared" ca="1" si="123"/>
        <v>94</v>
      </c>
      <c r="F221" cm="1">
        <f t="array" aca="1" ref="F221" ca="1">_xlfn.XLOOKUP(E221,Mortality!$I$9:$I$130,IF($E$4="Female",Mortality!$J$9:$J$130,Mortality!$K$9:$K$130),,-1)</f>
        <v>0.18688199999999985</v>
      </c>
      <c r="G221" cm="1">
        <f t="array" aca="1" ref="G221" ca="1">_xlfn.XLOOKUP(E221,Mortality!$N$9:$N$130,IF($E$4="Female",Mortality!$O$9:$O$130,Mortality!$P$9:$P$130),,-1)</f>
        <v>5.0000000000000001E-3</v>
      </c>
      <c r="H221">
        <f t="shared" ca="1" si="134"/>
        <v>1.4455783253555454E-2</v>
      </c>
      <c r="I221" cm="1">
        <f t="array" ref="I221">INDEX('Product features '!$C$12:$C$22,MIN(11,C221))</f>
        <v>0</v>
      </c>
      <c r="J221" s="3">
        <f ca="1">IF(C221=1,0,IF($C$4="Q",MAX('Product features '!$C$8,_xlfn.XLOOKUP(E221,'Non-systematic PWDs'!$D$17:$D$64,'Non-systematic PWDs'!$F$17:$F$64,0,-1)),'Product features '!$C$8))</f>
        <v>0.10526315789473684</v>
      </c>
      <c r="K221">
        <f t="shared" ca="1" si="124"/>
        <v>0</v>
      </c>
      <c r="L221">
        <f ca="1">(1-K221)*(1-(1-J221*_xlfn.XLOOKUP(C221,'Non-systematic PWDs'!$D$9:$D$12,'Non-systematic PWDs'!$E$9:$E$12,,-1))^(1/12))</f>
        <v>3.5783644299184347E-3</v>
      </c>
      <c r="M221" cm="1">
        <f t="array" ref="M221">IF(C221=11,_xlfn.SWITCH(D221,1,0.4,2,0.3,3,0.2,0.1/9),1/12)</f>
        <v>8.3333333333333329E-2</v>
      </c>
      <c r="O221">
        <f t="shared" ca="1" si="156"/>
        <v>3345.4865064009696</v>
      </c>
      <c r="P221">
        <f t="shared" ca="1" si="157"/>
        <v>5326.9321473951513</v>
      </c>
      <c r="Q221">
        <f ca="1">_xlfn.XLOOKUP(C221,'Surrender predictive model'!$E$8:$E$29,'Surrender predictive model'!$P$8:$P$29,,-1)+'Surrender predictive model'!$B$15+'Surrender predictive model'!$B$14+'Surrender predictive model'!$B$38*K221</f>
        <v>-2.2123742498454617</v>
      </c>
      <c r="R221">
        <f ca="1">+'Surrender predictive model'!$B$15*(MAX(1,MIN(2,P220/O220))-1)+'Surrender predictive model'!$B$14*(MAX(0.5,MIN(1,P220/O220))-1)+'Surrender predictive model'!$B$38*K221*(MAX(0.5,MIN(1,P220/O220))-1)</f>
        <v>-0.68536328070334362</v>
      </c>
      <c r="S221" s="43">
        <f t="shared" ca="1" si="135"/>
        <v>4.7160790492888349E-3</v>
      </c>
      <c r="T221">
        <f t="shared" ca="1" si="125"/>
        <v>0</v>
      </c>
      <c r="U221">
        <f t="shared" ca="1" si="158"/>
        <v>0</v>
      </c>
      <c r="V221">
        <f t="shared" ca="1" si="126"/>
        <v>0</v>
      </c>
      <c r="W221" s="41">
        <f t="shared" ca="1" si="127"/>
        <v>0</v>
      </c>
      <c r="X221">
        <f t="shared" ca="1" si="136"/>
        <v>0.97738630784027736</v>
      </c>
      <c r="Y221">
        <f t="shared" ca="1" si="137"/>
        <v>0.97738630784027736</v>
      </c>
      <c r="Z221">
        <f t="shared" ca="1" si="128"/>
        <v>0.98089631231369889</v>
      </c>
      <c r="AA221">
        <f t="shared" ca="1" si="159"/>
        <v>6.74341019119379E-3</v>
      </c>
      <c r="AB221">
        <f t="shared" ca="1" si="138"/>
        <v>3345.4865064009696</v>
      </c>
      <c r="AC221">
        <f t="shared" ca="1" si="139"/>
        <v>48.071387445077953</v>
      </c>
      <c r="AD221">
        <f t="shared" ca="1" si="140"/>
        <v>15.682890316179765</v>
      </c>
      <c r="AE221">
        <f t="shared" ca="1" si="141"/>
        <v>11.89952421899978</v>
      </c>
      <c r="AF221">
        <f t="shared" ca="1" si="142"/>
        <v>0</v>
      </c>
      <c r="AG221">
        <f t="shared" ca="1" si="143"/>
        <v>0</v>
      </c>
      <c r="AH221">
        <f t="shared" ca="1" si="129"/>
        <v>0</v>
      </c>
      <c r="AI221">
        <f t="shared" ca="1" si="160"/>
        <v>3269.8327044207454</v>
      </c>
      <c r="AJ221">
        <f t="shared" ca="1" si="144"/>
        <v>0.68121514675432204</v>
      </c>
      <c r="AK221">
        <f t="shared" ca="1" si="130"/>
        <v>0</v>
      </c>
      <c r="AL221">
        <f t="shared" ca="1" si="131"/>
        <v>0</v>
      </c>
      <c r="AM221">
        <f t="shared" si="132"/>
        <v>0</v>
      </c>
      <c r="AN221" s="45">
        <f t="shared" ca="1" si="145"/>
        <v>-76.335017127011824</v>
      </c>
      <c r="AO221">
        <f t="shared" ca="1" si="161"/>
        <v>0</v>
      </c>
      <c r="AP221">
        <f t="shared" ca="1" si="162"/>
        <v>1.2777922115356906</v>
      </c>
      <c r="AR221">
        <v>211</v>
      </c>
      <c r="AS221">
        <v>0</v>
      </c>
      <c r="AT221">
        <v>14236322.902588684</v>
      </c>
      <c r="AU221">
        <v>37394.254430770743</v>
      </c>
      <c r="AV221">
        <v>42599.897599698234</v>
      </c>
      <c r="AW221">
        <v>509272.56527208461</v>
      </c>
      <c r="AX221">
        <v>2904.1548662832702</v>
      </c>
      <c r="AY221">
        <v>0</v>
      </c>
      <c r="AZ221">
        <v>-592170.87216883758</v>
      </c>
      <c r="BA221">
        <v>1255.5010918811156</v>
      </c>
      <c r="BC221">
        <f t="shared" si="146"/>
        <v>0</v>
      </c>
      <c r="BD221">
        <f t="shared" ca="1" si="147"/>
        <v>14239668.389095085</v>
      </c>
      <c r="BE221">
        <f t="shared" ca="1" si="148"/>
        <v>37442.325818215824</v>
      </c>
      <c r="BF221">
        <f t="shared" ca="1" si="149"/>
        <v>42615.580490014414</v>
      </c>
      <c r="BG221">
        <f t="shared" ca="1" si="150"/>
        <v>509284.4647963036</v>
      </c>
      <c r="BH221">
        <f t="shared" ca="1" si="151"/>
        <v>2904.8360814300245</v>
      </c>
      <c r="BI221">
        <f t="shared" ca="1" si="152"/>
        <v>0</v>
      </c>
      <c r="BJ221">
        <f t="shared" ca="1" si="153"/>
        <v>-592247.20718596457</v>
      </c>
      <c r="BK221">
        <f t="shared" ca="1" si="154"/>
        <v>1256.7788840926512</v>
      </c>
    </row>
    <row r="222" spans="2:63" x14ac:dyDescent="0.35">
      <c r="B222">
        <f t="shared" si="155"/>
        <v>212</v>
      </c>
      <c r="C222">
        <f t="shared" si="133"/>
        <v>18</v>
      </c>
      <c r="D222">
        <f t="shared" si="163"/>
        <v>8</v>
      </c>
      <c r="E222">
        <f t="shared" ca="1" si="123"/>
        <v>94</v>
      </c>
      <c r="F222" cm="1">
        <f t="array" aca="1" ref="F222" ca="1">_xlfn.XLOOKUP(E222,Mortality!$I$9:$I$130,IF($E$4="Female",Mortality!$J$9:$J$130,Mortality!$K$9:$K$130),,-1)</f>
        <v>0.18688199999999985</v>
      </c>
      <c r="G222" cm="1">
        <f t="array" aca="1" ref="G222" ca="1">_xlfn.XLOOKUP(E222,Mortality!$N$9:$N$130,IF($E$4="Female",Mortality!$O$9:$O$130,Mortality!$P$9:$P$130),,-1)</f>
        <v>5.0000000000000001E-3</v>
      </c>
      <c r="H222">
        <f t="shared" ca="1" si="134"/>
        <v>1.4449234755269269E-2</v>
      </c>
      <c r="I222" cm="1">
        <f t="array" ref="I222">INDEX('Product features '!$C$12:$C$22,MIN(11,C222))</f>
        <v>0</v>
      </c>
      <c r="J222" s="3">
        <f ca="1">IF(C222=1,0,IF($C$4="Q",MAX('Product features '!$C$8,_xlfn.XLOOKUP(E222,'Non-systematic PWDs'!$D$17:$D$64,'Non-systematic PWDs'!$F$17:$F$64,0,-1)),'Product features '!$C$8))</f>
        <v>0.10526315789473684</v>
      </c>
      <c r="K222">
        <f t="shared" ca="1" si="124"/>
        <v>0</v>
      </c>
      <c r="L222">
        <f ca="1">(1-K222)*(1-(1-J222*_xlfn.XLOOKUP(C222,'Non-systematic PWDs'!$D$9:$D$12,'Non-systematic PWDs'!$E$9:$E$12,,-1))^(1/12))</f>
        <v>3.5783644299184347E-3</v>
      </c>
      <c r="M222" cm="1">
        <f t="array" ref="M222">IF(C222=11,_xlfn.SWITCH(D222,1,0.4,2,0.3,3,0.2,0.1/9),1/12)</f>
        <v>8.3333333333333329E-2</v>
      </c>
      <c r="O222">
        <f t="shared" ca="1" si="156"/>
        <v>3269.8327044207122</v>
      </c>
      <c r="P222">
        <f t="shared" ca="1" si="157"/>
        <v>5206.4705436582271</v>
      </c>
      <c r="Q222">
        <f ca="1">_xlfn.XLOOKUP(C222,'Surrender predictive model'!$E$8:$E$29,'Surrender predictive model'!$P$8:$P$29,,-1)+'Surrender predictive model'!$B$15+'Surrender predictive model'!$B$14+'Surrender predictive model'!$B$38*K222</f>
        <v>-2.2123742498454617</v>
      </c>
      <c r="R222">
        <f ca="1">+'Surrender predictive model'!$B$15*(MAX(1,MIN(2,P221/O221))-1)+'Surrender predictive model'!$B$14*(MAX(0.5,MIN(1,P221/O221))-1)+'Surrender predictive model'!$B$38*K222*(MAX(0.5,MIN(1,P221/O221))-1)</f>
        <v>-0.68536328070334396</v>
      </c>
      <c r="S222" s="43">
        <f t="shared" ca="1" si="135"/>
        <v>4.7160790492888349E-3</v>
      </c>
      <c r="T222">
        <f t="shared" ca="1" si="125"/>
        <v>0</v>
      </c>
      <c r="U222">
        <f t="shared" ca="1" si="158"/>
        <v>0</v>
      </c>
      <c r="V222">
        <f t="shared" ca="1" si="126"/>
        <v>0</v>
      </c>
      <c r="W222" s="41">
        <f t="shared" ca="1" si="127"/>
        <v>0</v>
      </c>
      <c r="X222">
        <f t="shared" ca="1" si="136"/>
        <v>0.97739280213292612</v>
      </c>
      <c r="Y222">
        <f t="shared" ca="1" si="137"/>
        <v>0.97739280213292612</v>
      </c>
      <c r="Z222">
        <f t="shared" ca="1" si="128"/>
        <v>0.98090282992874944</v>
      </c>
      <c r="AA222">
        <f t="shared" ca="1" si="159"/>
        <v>6.6145861889606037E-3</v>
      </c>
      <c r="AB222">
        <f t="shared" ca="1" si="138"/>
        <v>3269.8327044207122</v>
      </c>
      <c r="AC222">
        <f t="shared" ca="1" si="139"/>
        <v>46.963062863150199</v>
      </c>
      <c r="AD222">
        <f t="shared" ca="1" si="140"/>
        <v>15.328252368421689</v>
      </c>
      <c r="AE222">
        <f t="shared" ca="1" si="141"/>
        <v>11.630439709496461</v>
      </c>
      <c r="AF222">
        <f t="shared" ca="1" si="142"/>
        <v>0</v>
      </c>
      <c r="AG222">
        <f t="shared" ca="1" si="143"/>
        <v>0</v>
      </c>
      <c r="AH222">
        <f t="shared" ca="1" si="129"/>
        <v>0</v>
      </c>
      <c r="AI222">
        <f t="shared" ca="1" si="160"/>
        <v>3195.9109494796771</v>
      </c>
      <c r="AJ222">
        <f t="shared" ca="1" si="144"/>
        <v>0.66581478114159942</v>
      </c>
      <c r="AK222">
        <f t="shared" ca="1" si="130"/>
        <v>0</v>
      </c>
      <c r="AL222">
        <f t="shared" ca="1" si="131"/>
        <v>0</v>
      </c>
      <c r="AM222">
        <f t="shared" si="132"/>
        <v>0</v>
      </c>
      <c r="AN222" s="45">
        <f t="shared" ca="1" si="145"/>
        <v>-74.587569722209949</v>
      </c>
      <c r="AO222">
        <f t="shared" ca="1" si="161"/>
        <v>0</v>
      </c>
      <c r="AP222">
        <f t="shared" ca="1" si="162"/>
        <v>1.263164466919418</v>
      </c>
      <c r="AR222">
        <v>212</v>
      </c>
      <c r="AS222">
        <v>0</v>
      </c>
      <c r="AT222">
        <v>13939943.358159672</v>
      </c>
      <c r="AU222">
        <v>36544.326360680498</v>
      </c>
      <c r="AV222">
        <v>42026.606697449737</v>
      </c>
      <c r="AW222">
        <v>507379.44642011914</v>
      </c>
      <c r="AX222">
        <v>2842.8923876381791</v>
      </c>
      <c r="AY222">
        <v>0</v>
      </c>
      <c r="AZ222">
        <v>-588793.27186588477</v>
      </c>
      <c r="BA222">
        <v>1248.5286008566936</v>
      </c>
      <c r="BC222">
        <f t="shared" si="146"/>
        <v>0</v>
      </c>
      <c r="BD222">
        <f t="shared" ca="1" si="147"/>
        <v>13943213.190864094</v>
      </c>
      <c r="BE222">
        <f t="shared" ca="1" si="148"/>
        <v>36591.289423543647</v>
      </c>
      <c r="BF222">
        <f t="shared" ca="1" si="149"/>
        <v>42041.934949818162</v>
      </c>
      <c r="BG222">
        <f t="shared" ca="1" si="150"/>
        <v>507391.07685982867</v>
      </c>
      <c r="BH222">
        <f t="shared" ca="1" si="151"/>
        <v>2843.5582024193209</v>
      </c>
      <c r="BI222">
        <f t="shared" ca="1" si="152"/>
        <v>0</v>
      </c>
      <c r="BJ222">
        <f t="shared" ca="1" si="153"/>
        <v>-588867.85943560698</v>
      </c>
      <c r="BK222">
        <f t="shared" ca="1" si="154"/>
        <v>1249.7917653236129</v>
      </c>
    </row>
    <row r="223" spans="2:63" x14ac:dyDescent="0.35">
      <c r="B223">
        <f t="shared" si="155"/>
        <v>213</v>
      </c>
      <c r="C223">
        <f t="shared" si="133"/>
        <v>18</v>
      </c>
      <c r="D223">
        <f t="shared" si="163"/>
        <v>9</v>
      </c>
      <c r="E223">
        <f t="shared" ca="1" si="123"/>
        <v>94</v>
      </c>
      <c r="F223" cm="1">
        <f t="array" aca="1" ref="F223" ca="1">_xlfn.XLOOKUP(E223,Mortality!$I$9:$I$130,IF($E$4="Female",Mortality!$J$9:$J$130,Mortality!$K$9:$K$130),,-1)</f>
        <v>0.18688199999999985</v>
      </c>
      <c r="G223" cm="1">
        <f t="array" aca="1" ref="G223" ca="1">_xlfn.XLOOKUP(E223,Mortality!$N$9:$N$130,IF($E$4="Female",Mortality!$O$9:$O$130,Mortality!$P$9:$P$130),,-1)</f>
        <v>5.0000000000000001E-3</v>
      </c>
      <c r="H223">
        <f t="shared" ca="1" si="134"/>
        <v>1.4442689470089198E-2</v>
      </c>
      <c r="I223" cm="1">
        <f t="array" ref="I223">INDEX('Product features '!$C$12:$C$22,MIN(11,C223))</f>
        <v>0</v>
      </c>
      <c r="J223" s="3">
        <f ca="1">IF(C223=1,0,IF($C$4="Q",MAX('Product features '!$C$8,_xlfn.XLOOKUP(E223,'Non-systematic PWDs'!$D$17:$D$64,'Non-systematic PWDs'!$F$17:$F$64,0,-1)),'Product features '!$C$8))</f>
        <v>0.10526315789473684</v>
      </c>
      <c r="K223">
        <f t="shared" ca="1" si="124"/>
        <v>0</v>
      </c>
      <c r="L223">
        <f ca="1">(1-K223)*(1-(1-J223*_xlfn.XLOOKUP(C223,'Non-systematic PWDs'!$D$9:$D$12,'Non-systematic PWDs'!$E$9:$E$12,,-1))^(1/12))</f>
        <v>3.5783644299184347E-3</v>
      </c>
      <c r="M223" cm="1">
        <f t="array" ref="M223">IF(C223=11,_xlfn.SWITCH(D223,1,0.4,2,0.3,3,0.2,0.1/9),1/12)</f>
        <v>8.3333333333333329E-2</v>
      </c>
      <c r="O223">
        <f t="shared" ca="1" si="156"/>
        <v>3195.9109494796435</v>
      </c>
      <c r="P223">
        <f t="shared" ca="1" si="157"/>
        <v>5088.7668338886542</v>
      </c>
      <c r="Q223">
        <f ca="1">_xlfn.XLOOKUP(C223,'Surrender predictive model'!$E$8:$E$29,'Surrender predictive model'!$P$8:$P$29,,-1)+'Surrender predictive model'!$B$15+'Surrender predictive model'!$B$14+'Surrender predictive model'!$B$38*K223</f>
        <v>-2.2123742498454617</v>
      </c>
      <c r="R223">
        <f ca="1">+'Surrender predictive model'!$B$15*(MAX(1,MIN(2,P222/O222))-1)+'Surrender predictive model'!$B$14*(MAX(0.5,MIN(1,P222/O222))-1)+'Surrender predictive model'!$B$38*K223*(MAX(0.5,MIN(1,P222/O222))-1)</f>
        <v>-0.68536328070334396</v>
      </c>
      <c r="S223" s="43">
        <f t="shared" ca="1" si="135"/>
        <v>4.7160790492888349E-3</v>
      </c>
      <c r="T223">
        <f t="shared" ca="1" si="125"/>
        <v>0</v>
      </c>
      <c r="U223">
        <f t="shared" ca="1" si="158"/>
        <v>0</v>
      </c>
      <c r="V223">
        <f t="shared" ca="1" si="126"/>
        <v>0</v>
      </c>
      <c r="W223" s="41">
        <f t="shared" ca="1" si="127"/>
        <v>0</v>
      </c>
      <c r="X223">
        <f t="shared" ca="1" si="136"/>
        <v>0.97739929323906538</v>
      </c>
      <c r="Y223">
        <f t="shared" ca="1" si="137"/>
        <v>0.97739929323906538</v>
      </c>
      <c r="Z223">
        <f t="shared" ca="1" si="128"/>
        <v>0.9809093443458472</v>
      </c>
      <c r="AA223">
        <f t="shared" ca="1" si="159"/>
        <v>6.4882663115590784E-3</v>
      </c>
      <c r="AB223">
        <f t="shared" ca="1" si="138"/>
        <v>3195.9109494796435</v>
      </c>
      <c r="AC223">
        <f t="shared" ca="1" si="139"/>
        <v>45.880597237661533</v>
      </c>
      <c r="AD223">
        <f t="shared" ca="1" si="140"/>
        <v>14.981733412569064</v>
      </c>
      <c r="AE223">
        <f t="shared" ca="1" si="141"/>
        <v>11.367515553018952</v>
      </c>
      <c r="AF223">
        <f t="shared" ca="1" si="142"/>
        <v>0</v>
      </c>
      <c r="AG223">
        <f t="shared" ca="1" si="143"/>
        <v>0</v>
      </c>
      <c r="AH223">
        <f t="shared" ca="1" si="129"/>
        <v>0</v>
      </c>
      <c r="AI223">
        <f t="shared" ca="1" si="160"/>
        <v>3123.6811032764276</v>
      </c>
      <c r="AJ223">
        <f t="shared" ca="1" si="144"/>
        <v>0.65076689651592246</v>
      </c>
      <c r="AK223">
        <f t="shared" ca="1" si="130"/>
        <v>0</v>
      </c>
      <c r="AL223">
        <f t="shared" ca="1" si="131"/>
        <v>0</v>
      </c>
      <c r="AM223">
        <f t="shared" si="132"/>
        <v>0</v>
      </c>
      <c r="AN223" s="45">
        <f t="shared" ca="1" si="145"/>
        <v>-72.880613099765469</v>
      </c>
      <c r="AO223">
        <f t="shared" ca="1" si="161"/>
        <v>0</v>
      </c>
      <c r="AP223">
        <f t="shared" ca="1" si="162"/>
        <v>1.2487125459978883</v>
      </c>
      <c r="AR223">
        <v>213</v>
      </c>
      <c r="AS223">
        <v>0</v>
      </c>
      <c r="AT223">
        <v>13645883.460663253</v>
      </c>
      <c r="AU223">
        <v>35708.949402428159</v>
      </c>
      <c r="AV223">
        <v>41464.108281189656</v>
      </c>
      <c r="AW223">
        <v>505498.90668946097</v>
      </c>
      <c r="AX223">
        <v>2783.1406461123056</v>
      </c>
      <c r="AY223">
        <v>0</v>
      </c>
      <c r="AZ223">
        <v>-585455.10501919058</v>
      </c>
      <c r="BA223">
        <v>1241.4792087698604</v>
      </c>
      <c r="BC223">
        <f t="shared" si="146"/>
        <v>0</v>
      </c>
      <c r="BD223">
        <f t="shared" ca="1" si="147"/>
        <v>13649079.371612733</v>
      </c>
      <c r="BE223">
        <f t="shared" ca="1" si="148"/>
        <v>35754.829999665824</v>
      </c>
      <c r="BF223">
        <f t="shared" ca="1" si="149"/>
        <v>41479.090014602225</v>
      </c>
      <c r="BG223">
        <f t="shared" ca="1" si="150"/>
        <v>505510.27420501399</v>
      </c>
      <c r="BH223">
        <f t="shared" ca="1" si="151"/>
        <v>2783.7914130088216</v>
      </c>
      <c r="BI223">
        <f t="shared" ca="1" si="152"/>
        <v>0</v>
      </c>
      <c r="BJ223">
        <f t="shared" ca="1" si="153"/>
        <v>-585527.98563229037</v>
      </c>
      <c r="BK223">
        <f t="shared" ca="1" si="154"/>
        <v>1242.7279213158583</v>
      </c>
    </row>
    <row r="224" spans="2:63" x14ac:dyDescent="0.35">
      <c r="B224">
        <f t="shared" si="155"/>
        <v>214</v>
      </c>
      <c r="C224">
        <f t="shared" si="133"/>
        <v>18</v>
      </c>
      <c r="D224">
        <f t="shared" si="163"/>
        <v>10</v>
      </c>
      <c r="E224">
        <f t="shared" ca="1" si="123"/>
        <v>94</v>
      </c>
      <c r="F224" cm="1">
        <f t="array" aca="1" ref="F224" ca="1">_xlfn.XLOOKUP(E224,Mortality!$I$9:$I$130,IF($E$4="Female",Mortality!$J$9:$J$130,Mortality!$K$9:$K$130),,-1)</f>
        <v>0.18688199999999985</v>
      </c>
      <c r="G224" cm="1">
        <f t="array" aca="1" ref="G224" ca="1">_xlfn.XLOOKUP(E224,Mortality!$N$9:$N$130,IF($E$4="Female",Mortality!$O$9:$O$130,Mortality!$P$9:$P$130),,-1)</f>
        <v>5.0000000000000001E-3</v>
      </c>
      <c r="H224">
        <f t="shared" ca="1" si="134"/>
        <v>1.4436147396201027E-2</v>
      </c>
      <c r="I224" cm="1">
        <f t="array" ref="I224">INDEX('Product features '!$C$12:$C$22,MIN(11,C224))</f>
        <v>0</v>
      </c>
      <c r="J224" s="3">
        <f ca="1">IF(C224=1,0,IF($C$4="Q",MAX('Product features '!$C$8,_xlfn.XLOOKUP(E224,'Non-systematic PWDs'!$D$17:$D$64,'Non-systematic PWDs'!$F$17:$F$64,0,-1)),'Product features '!$C$8))</f>
        <v>0.10526315789473684</v>
      </c>
      <c r="K224">
        <f t="shared" ca="1" si="124"/>
        <v>0</v>
      </c>
      <c r="L224">
        <f ca="1">(1-K224)*(1-(1-J224*_xlfn.XLOOKUP(C224,'Non-systematic PWDs'!$D$9:$D$12,'Non-systematic PWDs'!$E$9:$E$12,,-1))^(1/12))</f>
        <v>3.5783644299184347E-3</v>
      </c>
      <c r="M224" cm="1">
        <f t="array" ref="M224">IF(C224=11,_xlfn.SWITCH(D224,1,0.4,2,0.3,3,0.2,0.1/9),1/12)</f>
        <v>8.3333333333333329E-2</v>
      </c>
      <c r="O224">
        <f t="shared" ca="1" si="156"/>
        <v>3123.681103276394</v>
      </c>
      <c r="P224">
        <f t="shared" ca="1" si="157"/>
        <v>4973.7571069011674</v>
      </c>
      <c r="Q224">
        <f ca="1">_xlfn.XLOOKUP(C224,'Surrender predictive model'!$E$8:$E$29,'Surrender predictive model'!$P$8:$P$29,,-1)+'Surrender predictive model'!$B$15+'Surrender predictive model'!$B$14+'Surrender predictive model'!$B$38*K224</f>
        <v>-2.2123742498454617</v>
      </c>
      <c r="R224">
        <f ca="1">+'Surrender predictive model'!$B$15*(MAX(1,MIN(2,P223/O223))-1)+'Surrender predictive model'!$B$14*(MAX(0.5,MIN(1,P223/O223))-1)+'Surrender predictive model'!$B$38*K224*(MAX(0.5,MIN(1,P223/O223))-1)</f>
        <v>-0.68536328070334418</v>
      </c>
      <c r="S224" s="43">
        <f t="shared" ca="1" si="135"/>
        <v>4.7160790492888349E-3</v>
      </c>
      <c r="T224">
        <f t="shared" ca="1" si="125"/>
        <v>0</v>
      </c>
      <c r="U224">
        <f t="shared" ca="1" si="158"/>
        <v>0</v>
      </c>
      <c r="V224">
        <f t="shared" ca="1" si="126"/>
        <v>0</v>
      </c>
      <c r="W224" s="41">
        <f t="shared" ca="1" si="127"/>
        <v>0</v>
      </c>
      <c r="X224">
        <f t="shared" ca="1" si="136"/>
        <v>0.97740578116049459</v>
      </c>
      <c r="Y224">
        <f t="shared" ca="1" si="137"/>
        <v>0.97740578116049459</v>
      </c>
      <c r="Z224">
        <f t="shared" ca="1" si="128"/>
        <v>0.98091585556679783</v>
      </c>
      <c r="AA224">
        <f t="shared" ca="1" si="159"/>
        <v>6.3644010536126642E-3</v>
      </c>
      <c r="AB224">
        <f t="shared" ca="1" si="138"/>
        <v>3123.681103276394</v>
      </c>
      <c r="AC224">
        <f t="shared" ca="1" si="139"/>
        <v>44.823380133413274</v>
      </c>
      <c r="AD224">
        <f t="shared" ca="1" si="140"/>
        <v>14.643145304898219</v>
      </c>
      <c r="AE224">
        <f t="shared" ca="1" si="141"/>
        <v>11.110608993943051</v>
      </c>
      <c r="AF224">
        <f t="shared" ca="1" si="142"/>
        <v>0</v>
      </c>
      <c r="AG224">
        <f t="shared" ca="1" si="143"/>
        <v>0</v>
      </c>
      <c r="AH224">
        <f t="shared" ca="1" si="129"/>
        <v>0</v>
      </c>
      <c r="AI224">
        <f t="shared" ca="1" si="160"/>
        <v>3053.1039688441729</v>
      </c>
      <c r="AJ224">
        <f t="shared" ca="1" si="144"/>
        <v>0.63606332684253608</v>
      </c>
      <c r="AK224">
        <f t="shared" ca="1" si="130"/>
        <v>0</v>
      </c>
      <c r="AL224">
        <f t="shared" ca="1" si="131"/>
        <v>0</v>
      </c>
      <c r="AM224">
        <f t="shared" si="132"/>
        <v>0</v>
      </c>
      <c r="AN224" s="45">
        <f t="shared" ca="1" si="145"/>
        <v>-71.213197759097071</v>
      </c>
      <c r="AO224">
        <f t="shared" ca="1" si="161"/>
        <v>0</v>
      </c>
      <c r="AP224">
        <f t="shared" ca="1" si="162"/>
        <v>1.2344342404437973</v>
      </c>
      <c r="AR224">
        <v>214</v>
      </c>
      <c r="AS224">
        <v>0</v>
      </c>
      <c r="AT224">
        <v>13359075.101339051</v>
      </c>
      <c r="AU224">
        <v>34884.312502814428</v>
      </c>
      <c r="AV224">
        <v>40906.551810956014</v>
      </c>
      <c r="AW224">
        <v>503636.76631550759</v>
      </c>
      <c r="AX224">
        <v>2723.8284755748004</v>
      </c>
      <c r="AY224">
        <v>0</v>
      </c>
      <c r="AZ224">
        <v>-582151.45910485543</v>
      </c>
      <c r="BA224">
        <v>1234.5109078010594</v>
      </c>
      <c r="BC224">
        <f t="shared" si="146"/>
        <v>0</v>
      </c>
      <c r="BD224">
        <f t="shared" ca="1" si="147"/>
        <v>13362198.782442328</v>
      </c>
      <c r="BE224">
        <f t="shared" ca="1" si="148"/>
        <v>34929.135882947841</v>
      </c>
      <c r="BF224">
        <f t="shared" ca="1" si="149"/>
        <v>40921.194956260915</v>
      </c>
      <c r="BG224">
        <f t="shared" ca="1" si="150"/>
        <v>503647.87692450156</v>
      </c>
      <c r="BH224">
        <f t="shared" ca="1" si="151"/>
        <v>2724.4645389016432</v>
      </c>
      <c r="BI224">
        <f t="shared" ca="1" si="152"/>
        <v>0</v>
      </c>
      <c r="BJ224">
        <f t="shared" ca="1" si="153"/>
        <v>-582222.67230261455</v>
      </c>
      <c r="BK224">
        <f t="shared" ca="1" si="154"/>
        <v>1235.7453420415031</v>
      </c>
    </row>
    <row r="225" spans="2:63" x14ac:dyDescent="0.35">
      <c r="B225">
        <f t="shared" si="155"/>
        <v>215</v>
      </c>
      <c r="C225">
        <f t="shared" si="133"/>
        <v>18</v>
      </c>
      <c r="D225">
        <f t="shared" si="163"/>
        <v>11</v>
      </c>
      <c r="E225">
        <f t="shared" ca="1" si="123"/>
        <v>94</v>
      </c>
      <c r="F225" cm="1">
        <f t="array" aca="1" ref="F225" ca="1">_xlfn.XLOOKUP(E225,Mortality!$I$9:$I$130,IF($E$4="Female",Mortality!$J$9:$J$130,Mortality!$K$9:$K$130),,-1)</f>
        <v>0.18688199999999985</v>
      </c>
      <c r="G225" cm="1">
        <f t="array" aca="1" ref="G225" ca="1">_xlfn.XLOOKUP(E225,Mortality!$N$9:$N$130,IF($E$4="Female",Mortality!$O$9:$O$130,Mortality!$P$9:$P$130),,-1)</f>
        <v>5.0000000000000001E-3</v>
      </c>
      <c r="H225">
        <f t="shared" ca="1" si="134"/>
        <v>1.4429608531791538E-2</v>
      </c>
      <c r="I225" cm="1">
        <f t="array" ref="I225">INDEX('Product features '!$C$12:$C$22,MIN(11,C225))</f>
        <v>0</v>
      </c>
      <c r="J225" s="3">
        <f ca="1">IF(C225=1,0,IF($C$4="Q",MAX('Product features '!$C$8,_xlfn.XLOOKUP(E225,'Non-systematic PWDs'!$D$17:$D$64,'Non-systematic PWDs'!$F$17:$F$64,0,-1)),'Product features '!$C$8))</f>
        <v>0.10526315789473684</v>
      </c>
      <c r="K225">
        <f t="shared" ca="1" si="124"/>
        <v>0</v>
      </c>
      <c r="L225">
        <f ca="1">(1-K225)*(1-(1-J225*_xlfn.XLOOKUP(C225,'Non-systematic PWDs'!$D$9:$D$12,'Non-systematic PWDs'!$E$9:$E$12,,-1))^(1/12))</f>
        <v>3.5783644299184347E-3</v>
      </c>
      <c r="M225" cm="1">
        <f t="array" ref="M225">IF(C225=11,_xlfn.SWITCH(D225,1,0.4,2,0.3,3,0.2,0.1/9),1/12)</f>
        <v>8.3333333333333329E-2</v>
      </c>
      <c r="O225">
        <f t="shared" ca="1" si="156"/>
        <v>3053.1039688441392</v>
      </c>
      <c r="P225">
        <f t="shared" ca="1" si="157"/>
        <v>4861.3789503732969</v>
      </c>
      <c r="Q225">
        <f ca="1">_xlfn.XLOOKUP(C225,'Surrender predictive model'!$E$8:$E$29,'Surrender predictive model'!$P$8:$P$29,,-1)+'Surrender predictive model'!$B$15+'Surrender predictive model'!$B$14+'Surrender predictive model'!$B$38*K225</f>
        <v>-2.2123742498454617</v>
      </c>
      <c r="R225">
        <f ca="1">+'Surrender predictive model'!$B$15*(MAX(1,MIN(2,P224/O224))-1)+'Surrender predictive model'!$B$14*(MAX(0.5,MIN(1,P224/O224))-1)+'Surrender predictive model'!$B$38*K225*(MAX(0.5,MIN(1,P224/O224))-1)</f>
        <v>-0.68536328070334418</v>
      </c>
      <c r="S225" s="43">
        <f t="shared" ca="1" si="135"/>
        <v>4.7160790492888349E-3</v>
      </c>
      <c r="T225">
        <f t="shared" ca="1" si="125"/>
        <v>0</v>
      </c>
      <c r="U225">
        <f t="shared" ca="1" si="158"/>
        <v>0</v>
      </c>
      <c r="V225">
        <f t="shared" ca="1" si="126"/>
        <v>0</v>
      </c>
      <c r="W225" s="41">
        <f t="shared" ca="1" si="127"/>
        <v>0</v>
      </c>
      <c r="X225">
        <f t="shared" ca="1" si="136"/>
        <v>0.97741226589901176</v>
      </c>
      <c r="Y225">
        <f t="shared" ca="1" si="137"/>
        <v>0.97741226589901176</v>
      </c>
      <c r="Z225">
        <f t="shared" ca="1" si="128"/>
        <v>0.9809223635934059</v>
      </c>
      <c r="AA225">
        <f t="shared" ca="1" si="159"/>
        <v>6.2429419046746964E-3</v>
      </c>
      <c r="AB225">
        <f t="shared" ca="1" si="138"/>
        <v>3053.1039688441392</v>
      </c>
      <c r="AC225">
        <f t="shared" ca="1" si="139"/>
        <v>43.790815692452647</v>
      </c>
      <c r="AD225">
        <f t="shared" ca="1" si="140"/>
        <v>14.312304313969051</v>
      </c>
      <c r="AE225">
        <f t="shared" ca="1" si="141"/>
        <v>10.859580624501612</v>
      </c>
      <c r="AF225">
        <f t="shared" ca="1" si="142"/>
        <v>0</v>
      </c>
      <c r="AG225">
        <f t="shared" ca="1" si="143"/>
        <v>0</v>
      </c>
      <c r="AH225">
        <f t="shared" ca="1" si="129"/>
        <v>0</v>
      </c>
      <c r="AI225">
        <f t="shared" ca="1" si="160"/>
        <v>2984.1412682132495</v>
      </c>
      <c r="AJ225">
        <f t="shared" ca="1" si="144"/>
        <v>0.62169609754442701</v>
      </c>
      <c r="AK225">
        <f t="shared" ca="1" si="130"/>
        <v>0</v>
      </c>
      <c r="AL225">
        <f t="shared" ca="1" si="131"/>
        <v>0</v>
      </c>
      <c r="AM225">
        <f t="shared" si="132"/>
        <v>0</v>
      </c>
      <c r="AN225" s="45">
        <f t="shared" ca="1" si="145"/>
        <v>-69.584396728467738</v>
      </c>
      <c r="AO225">
        <f t="shared" ca="1" si="161"/>
        <v>0</v>
      </c>
      <c r="AP225">
        <f t="shared" ca="1" si="162"/>
        <v>1.2203273708018372</v>
      </c>
      <c r="AR225">
        <v>215</v>
      </c>
      <c r="AS225">
        <v>0</v>
      </c>
      <c r="AT225">
        <v>13074376.682759011</v>
      </c>
      <c r="AU225">
        <v>34070.262590999395</v>
      </c>
      <c r="AV225">
        <v>40353.881156915697</v>
      </c>
      <c r="AW225">
        <v>501786.95295065112</v>
      </c>
      <c r="AX225">
        <v>2664.9517090313584</v>
      </c>
      <c r="AY225">
        <v>0</v>
      </c>
      <c r="AZ225">
        <v>-578876.04840759735</v>
      </c>
      <c r="BA225">
        <v>1227.4611669860744</v>
      </c>
      <c r="BC225">
        <f t="shared" si="146"/>
        <v>0</v>
      </c>
      <c r="BD225">
        <f t="shared" ca="1" si="147"/>
        <v>13077429.786727855</v>
      </c>
      <c r="BE225">
        <f t="shared" ca="1" si="148"/>
        <v>34114.053406691848</v>
      </c>
      <c r="BF225">
        <f t="shared" ca="1" si="149"/>
        <v>40368.193461229668</v>
      </c>
      <c r="BG225">
        <f t="shared" ca="1" si="150"/>
        <v>501797.81253127562</v>
      </c>
      <c r="BH225">
        <f t="shared" ca="1" si="151"/>
        <v>2665.5734051289028</v>
      </c>
      <c r="BI225">
        <f t="shared" ca="1" si="152"/>
        <v>0</v>
      </c>
      <c r="BJ225">
        <f t="shared" ca="1" si="153"/>
        <v>-578945.63280432578</v>
      </c>
      <c r="BK225">
        <f t="shared" ca="1" si="154"/>
        <v>1228.6814943568763</v>
      </c>
    </row>
    <row r="226" spans="2:63" x14ac:dyDescent="0.35">
      <c r="B226">
        <f t="shared" si="155"/>
        <v>216</v>
      </c>
      <c r="C226">
        <f t="shared" si="133"/>
        <v>18</v>
      </c>
      <c r="D226">
        <f t="shared" si="163"/>
        <v>12</v>
      </c>
      <c r="E226">
        <f t="shared" ca="1" si="123"/>
        <v>94</v>
      </c>
      <c r="F226" cm="1">
        <f t="array" aca="1" ref="F226" ca="1">_xlfn.XLOOKUP(E226,Mortality!$I$9:$I$130,IF($E$4="Female",Mortality!$J$9:$J$130,Mortality!$K$9:$K$130),,-1)</f>
        <v>0.18688199999999985</v>
      </c>
      <c r="G226" cm="1">
        <f t="array" aca="1" ref="G226" ca="1">_xlfn.XLOOKUP(E226,Mortality!$N$9:$N$130,IF($E$4="Female",Mortality!$O$9:$O$130,Mortality!$P$9:$P$130),,-1)</f>
        <v>5.0000000000000001E-3</v>
      </c>
      <c r="H226">
        <f t="shared" ca="1" si="134"/>
        <v>1.4423072875049181E-2</v>
      </c>
      <c r="I226" cm="1">
        <f t="array" ref="I226">INDEX('Product features '!$C$12:$C$22,MIN(11,C226))</f>
        <v>0</v>
      </c>
      <c r="J226" s="3">
        <f ca="1">IF(C226=1,0,IF($C$4="Q",MAX('Product features '!$C$8,_xlfn.XLOOKUP(E226,'Non-systematic PWDs'!$D$17:$D$64,'Non-systematic PWDs'!$F$17:$F$64,0,-1)),'Product features '!$C$8))</f>
        <v>0.10526315789473684</v>
      </c>
      <c r="K226">
        <f t="shared" ca="1" si="124"/>
        <v>0</v>
      </c>
      <c r="L226">
        <f ca="1">(1-K226)*(1-(1-J226*_xlfn.XLOOKUP(C226,'Non-systematic PWDs'!$D$9:$D$12,'Non-systematic PWDs'!$E$9:$E$12,,-1))^(1/12))</f>
        <v>3.5783644299184347E-3</v>
      </c>
      <c r="M226" cm="1">
        <f t="array" ref="M226">IF(C226=11,_xlfn.SWITCH(D226,1,0.4,2,0.3,3,0.2,0.1/9),1/12)</f>
        <v>8.3333333333333329E-2</v>
      </c>
      <c r="O226">
        <f t="shared" ca="1" si="156"/>
        <v>2984.1412682132159</v>
      </c>
      <c r="P226">
        <f t="shared" ca="1" si="157"/>
        <v>4751.5714152781238</v>
      </c>
      <c r="Q226">
        <f ca="1">_xlfn.XLOOKUP(C226,'Surrender predictive model'!$E$8:$E$29,'Surrender predictive model'!$P$8:$P$29,,-1)+'Surrender predictive model'!$B$15+'Surrender predictive model'!$B$14+'Surrender predictive model'!$B$38*K226</f>
        <v>-2.2123742498454617</v>
      </c>
      <c r="R226">
        <f ca="1">+'Surrender predictive model'!$B$15*(MAX(1,MIN(2,P225/O225))-1)+'Surrender predictive model'!$B$14*(MAX(0.5,MIN(1,P225/O225))-1)+'Surrender predictive model'!$B$38*K226*(MAX(0.5,MIN(1,P225/O225))-1)</f>
        <v>-0.68536328070334418</v>
      </c>
      <c r="S226" s="43">
        <f t="shared" ca="1" si="135"/>
        <v>4.7160790492888349E-3</v>
      </c>
      <c r="T226">
        <f t="shared" ca="1" si="125"/>
        <v>5.0000000000000001E-3</v>
      </c>
      <c r="U226">
        <f t="shared" ca="1" si="158"/>
        <v>0</v>
      </c>
      <c r="V226">
        <f t="shared" ca="1" si="126"/>
        <v>0</v>
      </c>
      <c r="W226" s="41">
        <f t="shared" ca="1" si="127"/>
        <v>0</v>
      </c>
      <c r="X226">
        <f t="shared" ca="1" si="136"/>
        <v>0.96963715375198467</v>
      </c>
      <c r="Y226">
        <f t="shared" ca="1" si="137"/>
        <v>0.97741874745641344</v>
      </c>
      <c r="Z226">
        <f t="shared" ca="1" si="128"/>
        <v>0.9809288684274744</v>
      </c>
      <c r="AA226">
        <f t="shared" ca="1" si="159"/>
        <v>6.1238413289098226E-3</v>
      </c>
      <c r="AB226">
        <f t="shared" ca="1" si="138"/>
        <v>2984.1412682132159</v>
      </c>
      <c r="AC226">
        <f t="shared" ca="1" si="139"/>
        <v>42.597101213425823</v>
      </c>
      <c r="AD226">
        <f t="shared" ca="1" si="140"/>
        <v>13.928467139662049</v>
      </c>
      <c r="AE226">
        <f t="shared" ca="1" si="141"/>
        <v>10.568340957594904</v>
      </c>
      <c r="AF226">
        <f t="shared" ca="1" si="142"/>
        <v>23.513113198432574</v>
      </c>
      <c r="AG226">
        <f t="shared" ca="1" si="143"/>
        <v>0</v>
      </c>
      <c r="AH226">
        <f t="shared" ca="1" si="129"/>
        <v>0</v>
      </c>
      <c r="AI226">
        <f t="shared" ca="1" si="160"/>
        <v>2893.5342457041343</v>
      </c>
      <c r="AJ226">
        <f t="shared" ca="1" si="144"/>
        <v>0.60281963452169463</v>
      </c>
      <c r="AK226">
        <f t="shared" ca="1" si="130"/>
        <v>0</v>
      </c>
      <c r="AL226">
        <f t="shared" ca="1" si="131"/>
        <v>0</v>
      </c>
      <c r="AM226">
        <f t="shared" si="132"/>
        <v>0</v>
      </c>
      <c r="AN226" s="45">
        <f t="shared" ca="1" si="145"/>
        <v>-67.69672894520447</v>
      </c>
      <c r="AO226">
        <f t="shared" ca="1" si="161"/>
        <v>0</v>
      </c>
      <c r="AP226">
        <f t="shared" ca="1" si="162"/>
        <v>1.6221167324414956</v>
      </c>
      <c r="AR226">
        <v>216</v>
      </c>
      <c r="AS226">
        <v>0</v>
      </c>
      <c r="AT226">
        <v>12791768.203350503</v>
      </c>
      <c r="AU226">
        <v>33171.331492575897</v>
      </c>
      <c r="AV226">
        <v>39703.560483385052</v>
      </c>
      <c r="AW226">
        <v>499907.49477825884</v>
      </c>
      <c r="AX226">
        <v>2516.7690201699402</v>
      </c>
      <c r="AY226">
        <v>0</v>
      </c>
      <c r="AZ226">
        <v>-575299.15577439102</v>
      </c>
      <c r="BA226">
        <v>8814.3555554641007</v>
      </c>
      <c r="BC226">
        <f t="shared" si="146"/>
        <v>0</v>
      </c>
      <c r="BD226">
        <f t="shared" ca="1" si="147"/>
        <v>12794752.344618715</v>
      </c>
      <c r="BE226">
        <f t="shared" ca="1" si="148"/>
        <v>33213.928593789322</v>
      </c>
      <c r="BF226">
        <f t="shared" ca="1" si="149"/>
        <v>39717.488950524712</v>
      </c>
      <c r="BG226">
        <f t="shared" ca="1" si="150"/>
        <v>499918.06311921641</v>
      </c>
      <c r="BH226">
        <f t="shared" ca="1" si="151"/>
        <v>2517.3718398044621</v>
      </c>
      <c r="BI226">
        <f t="shared" ca="1" si="152"/>
        <v>0</v>
      </c>
      <c r="BJ226">
        <f t="shared" ca="1" si="153"/>
        <v>-575366.85250333627</v>
      </c>
      <c r="BK226">
        <f t="shared" ca="1" si="154"/>
        <v>8815.9776721965427</v>
      </c>
    </row>
    <row r="227" spans="2:63" x14ac:dyDescent="0.35">
      <c r="B227">
        <f t="shared" si="155"/>
        <v>217</v>
      </c>
      <c r="C227">
        <f t="shared" si="133"/>
        <v>19</v>
      </c>
      <c r="D227">
        <f t="shared" si="163"/>
        <v>1</v>
      </c>
      <c r="E227">
        <f t="shared" ca="1" si="123"/>
        <v>95</v>
      </c>
      <c r="F227" cm="1">
        <f t="array" aca="1" ref="F227" ca="1">_xlfn.XLOOKUP(E227,Mortality!$I$9:$I$130,IF($E$4="Female",Mortality!$J$9:$J$130,Mortality!$K$9:$K$130),,-1)</f>
        <v>0.20584399999999983</v>
      </c>
      <c r="G227" cm="1">
        <f t="array" aca="1" ref="G227" ca="1">_xlfn.XLOOKUP(E227,Mortality!$N$9:$N$130,IF($E$4="Female",Mortality!$O$9:$O$130,Mortality!$P$9:$P$130),,-1)</f>
        <v>4.0000000000000001E-3</v>
      </c>
      <c r="H227">
        <f t="shared" ca="1" si="134"/>
        <v>1.6574932405383103E-2</v>
      </c>
      <c r="I227" cm="1">
        <f t="array" ref="I227">INDEX('Product features '!$C$12:$C$22,MIN(11,C227))</f>
        <v>0</v>
      </c>
      <c r="J227" s="3">
        <f ca="1">IF(C227=1,0,IF($C$4="Q",MAX('Product features '!$C$8,_xlfn.XLOOKUP(E227,'Non-systematic PWDs'!$D$17:$D$64,'Non-systematic PWDs'!$F$17:$F$64,0,-1)),'Product features '!$C$8))</f>
        <v>0.11235955056179775</v>
      </c>
      <c r="K227">
        <f t="shared" ca="1" si="124"/>
        <v>0</v>
      </c>
      <c r="L227">
        <f ca="1">(1-K227)*(1-(1-J227*_xlfn.XLOOKUP(C227,'Non-systematic PWDs'!$D$9:$D$12,'Non-systematic PWDs'!$E$9:$E$12,,-1))^(1/12))</f>
        <v>3.8247596726795896E-3</v>
      </c>
      <c r="M227" cm="1">
        <f t="array" ref="M227">IF(C227=11,_xlfn.SWITCH(D227,1,0.4,2,0.3,3,0.2,0.1/9),1/12)</f>
        <v>8.3333333333333329E-2</v>
      </c>
      <c r="O227">
        <f t="shared" ca="1" si="156"/>
        <v>2893.5342457041006</v>
      </c>
      <c r="P227">
        <f t="shared" ca="1" si="157"/>
        <v>4644.2749811708418</v>
      </c>
      <c r="Q227">
        <f ca="1">_xlfn.XLOOKUP(C227,'Surrender predictive model'!$E$8:$E$29,'Surrender predictive model'!$P$8:$P$29,,-1)+'Surrender predictive model'!$B$15+'Surrender predictive model'!$B$14+'Surrender predictive model'!$B$38*K227</f>
        <v>-2.2123742498454617</v>
      </c>
      <c r="R227">
        <f ca="1">+'Surrender predictive model'!$B$15*(MAX(1,MIN(2,P226/O226))-1)+'Surrender predictive model'!$B$14*(MAX(0.5,MIN(1,P226/O226))-1)+'Surrender predictive model'!$B$38*K227*(MAX(0.5,MIN(1,P226/O226))-1)</f>
        <v>-0.6853632807033444</v>
      </c>
      <c r="S227" s="43">
        <f t="shared" ca="1" si="135"/>
        <v>4.7160790492888349E-3</v>
      </c>
      <c r="T227">
        <f t="shared" ca="1" si="125"/>
        <v>0</v>
      </c>
      <c r="U227">
        <f t="shared" ca="1" si="158"/>
        <v>1.89E-2</v>
      </c>
      <c r="V227">
        <f t="shared" ca="1" si="126"/>
        <v>0</v>
      </c>
      <c r="W227" s="41">
        <f t="shared" ca="1" si="127"/>
        <v>0</v>
      </c>
      <c r="X227">
        <f t="shared" ca="1" si="136"/>
        <v>0.97504353158965251</v>
      </c>
      <c r="Y227">
        <f t="shared" ca="1" si="137"/>
        <v>0.97504353158965251</v>
      </c>
      <c r="Z227">
        <f t="shared" ca="1" si="128"/>
        <v>0.97878715723678844</v>
      </c>
      <c r="AA227">
        <f t="shared" ca="1" si="159"/>
        <v>6.0070527451969134E-3</v>
      </c>
      <c r="AB227">
        <f t="shared" ca="1" si="138"/>
        <v>2948.222042947908</v>
      </c>
      <c r="AC227">
        <f t="shared" ca="1" si="139"/>
        <v>48.556633232923033</v>
      </c>
      <c r="AD227">
        <f t="shared" ca="1" si="140"/>
        <v>13.815858496015231</v>
      </c>
      <c r="AE227">
        <f t="shared" ca="1" si="141"/>
        <v>11.204718552581333</v>
      </c>
      <c r="AF227">
        <f t="shared" ca="1" si="142"/>
        <v>0</v>
      </c>
      <c r="AG227">
        <f t="shared" ca="1" si="143"/>
        <v>0</v>
      </c>
      <c r="AH227">
        <f t="shared" ca="1" si="129"/>
        <v>54.687797243807381</v>
      </c>
      <c r="AI227">
        <f t="shared" ca="1" si="160"/>
        <v>2874.6448326664222</v>
      </c>
      <c r="AJ227">
        <f t="shared" ca="1" si="144"/>
        <v>0.59888434013883796</v>
      </c>
      <c r="AK227">
        <f t="shared" ca="1" si="130"/>
        <v>0</v>
      </c>
      <c r="AL227">
        <f t="shared" ca="1" si="131"/>
        <v>0</v>
      </c>
      <c r="AM227">
        <f t="shared" si="132"/>
        <v>0</v>
      </c>
      <c r="AN227" s="45">
        <f t="shared" ca="1" si="145"/>
        <v>-74.176094621658436</v>
      </c>
      <c r="AO227">
        <f t="shared" ca="1" si="161"/>
        <v>6.8359746554759377</v>
      </c>
      <c r="AP227">
        <f t="shared" ca="1" si="162"/>
        <v>8.1439216779747348</v>
      </c>
      <c r="AR227">
        <v>217</v>
      </c>
      <c r="AS227">
        <v>0</v>
      </c>
      <c r="AT227">
        <v>12080491.29681571</v>
      </c>
      <c r="AU227">
        <v>37245.847141784456</v>
      </c>
      <c r="AV227">
        <v>39189.063458118559</v>
      </c>
      <c r="AW227">
        <v>498447.45092277572</v>
      </c>
      <c r="AX227">
        <v>2501.9218038686349</v>
      </c>
      <c r="AY227">
        <v>0</v>
      </c>
      <c r="AZ227">
        <v>-577384.28332654538</v>
      </c>
      <c r="BA227">
        <v>23486.567037927769</v>
      </c>
      <c r="BC227">
        <f t="shared" si="146"/>
        <v>0</v>
      </c>
      <c r="BD227">
        <f t="shared" ca="1" si="147"/>
        <v>12083384.831061414</v>
      </c>
      <c r="BE227">
        <f t="shared" ca="1" si="148"/>
        <v>37294.403775017381</v>
      </c>
      <c r="BF227">
        <f t="shared" ca="1" si="149"/>
        <v>39202.879316614577</v>
      </c>
      <c r="BG227">
        <f t="shared" ca="1" si="150"/>
        <v>498458.65564132831</v>
      </c>
      <c r="BH227">
        <f t="shared" ca="1" si="151"/>
        <v>2502.5206882087737</v>
      </c>
      <c r="BI227">
        <f t="shared" ca="1" si="152"/>
        <v>0</v>
      </c>
      <c r="BJ227">
        <f t="shared" ca="1" si="153"/>
        <v>-577458.45942116703</v>
      </c>
      <c r="BK227">
        <f t="shared" ca="1" si="154"/>
        <v>23494.710959605745</v>
      </c>
    </row>
    <row r="228" spans="2:63" x14ac:dyDescent="0.35">
      <c r="B228">
        <f t="shared" si="155"/>
        <v>218</v>
      </c>
      <c r="C228">
        <f t="shared" si="133"/>
        <v>19</v>
      </c>
      <c r="D228">
        <f t="shared" si="163"/>
        <v>2</v>
      </c>
      <c r="E228">
        <f t="shared" ca="1" si="123"/>
        <v>95</v>
      </c>
      <c r="F228" cm="1">
        <f t="array" aca="1" ref="F228" ca="1">_xlfn.XLOOKUP(E228,Mortality!$I$9:$I$130,IF($E$4="Female",Mortality!$J$9:$J$130,Mortality!$K$9:$K$130),,-1)</f>
        <v>0.20584399999999983</v>
      </c>
      <c r="G228" cm="1">
        <f t="array" aca="1" ref="G228" ca="1">_xlfn.XLOOKUP(E228,Mortality!$N$9:$N$130,IF($E$4="Female",Mortality!$O$9:$O$130,Mortality!$P$9:$P$130),,-1)</f>
        <v>4.0000000000000001E-3</v>
      </c>
      <c r="H228">
        <f t="shared" ca="1" si="134"/>
        <v>1.6568854430761948E-2</v>
      </c>
      <c r="I228" cm="1">
        <f t="array" ref="I228">INDEX('Product features '!$C$12:$C$22,MIN(11,C228))</f>
        <v>0</v>
      </c>
      <c r="J228" s="3">
        <f ca="1">IF(C228=1,0,IF($C$4="Q",MAX('Product features '!$C$8,_xlfn.XLOOKUP(E228,'Non-systematic PWDs'!$D$17:$D$64,'Non-systematic PWDs'!$F$17:$F$64,0,-1)),'Product features '!$C$8))</f>
        <v>0.11235955056179775</v>
      </c>
      <c r="K228">
        <f t="shared" ca="1" si="124"/>
        <v>0</v>
      </c>
      <c r="L228">
        <f ca="1">(1-K228)*(1-(1-J228*_xlfn.XLOOKUP(C228,'Non-systematic PWDs'!$D$9:$D$12,'Non-systematic PWDs'!$E$9:$E$12,,-1))^(1/12))</f>
        <v>3.8247596726795896E-3</v>
      </c>
      <c r="M228" cm="1">
        <f t="array" ref="M228">IF(C228=11,_xlfn.SWITCH(D228,1,0.4,2,0.3,3,0.2,0.1/9),1/12)</f>
        <v>8.3333333333333329E-2</v>
      </c>
      <c r="O228">
        <f t="shared" ca="1" si="156"/>
        <v>2874.6448326663885</v>
      </c>
      <c r="P228">
        <f t="shared" ca="1" si="157"/>
        <v>4528.3702793142847</v>
      </c>
      <c r="Q228">
        <f ca="1">_xlfn.XLOOKUP(C228,'Surrender predictive model'!$E$8:$E$29,'Surrender predictive model'!$P$8:$P$29,,-1)+'Surrender predictive model'!$B$15+'Surrender predictive model'!$B$14+'Surrender predictive model'!$B$38*K228</f>
        <v>-2.2123742498454617</v>
      </c>
      <c r="R228">
        <f ca="1">+'Surrender predictive model'!$B$15*(MAX(1,MIN(2,P227/O227))-1)+'Surrender predictive model'!$B$14*(MAX(0.5,MIN(1,P227/O227))-1)+'Surrender predictive model'!$B$38*K228*(MAX(0.5,MIN(1,P227/O227))-1)</f>
        <v>-0.70015011270562144</v>
      </c>
      <c r="S228" s="43">
        <f t="shared" ca="1" si="135"/>
        <v>4.6450512804285804E-3</v>
      </c>
      <c r="T228">
        <f t="shared" ca="1" si="125"/>
        <v>0</v>
      </c>
      <c r="U228">
        <f t="shared" ca="1" si="158"/>
        <v>0</v>
      </c>
      <c r="V228">
        <f t="shared" ca="1" si="126"/>
        <v>0</v>
      </c>
      <c r="W228" s="41">
        <f t="shared" ca="1" si="127"/>
        <v>0</v>
      </c>
      <c r="X228">
        <f t="shared" ca="1" si="136"/>
        <v>0.97511914152002155</v>
      </c>
      <c r="Y228">
        <f t="shared" ca="1" si="137"/>
        <v>0.97511914152002155</v>
      </c>
      <c r="Z228">
        <f t="shared" ca="1" si="128"/>
        <v>0.97886305746729829</v>
      </c>
      <c r="AA228">
        <f t="shared" ca="1" si="159"/>
        <v>5.8796260798427329E-3</v>
      </c>
      <c r="AB228">
        <f t="shared" ca="1" si="138"/>
        <v>2874.6448326663885</v>
      </c>
      <c r="AC228">
        <f t="shared" ca="1" si="139"/>
        <v>47.329385035803107</v>
      </c>
      <c r="AD228">
        <f t="shared" ca="1" si="140"/>
        <v>13.268715799342349</v>
      </c>
      <c r="AE228">
        <f t="shared" ca="1" si="141"/>
        <v>10.925530426628287</v>
      </c>
      <c r="AF228">
        <f t="shared" ca="1" si="142"/>
        <v>0</v>
      </c>
      <c r="AG228">
        <f t="shared" ca="1" si="143"/>
        <v>0</v>
      </c>
      <c r="AH228">
        <f t="shared" ca="1" si="129"/>
        <v>0</v>
      </c>
      <c r="AI228">
        <f t="shared" ca="1" si="160"/>
        <v>2803.1212014046487</v>
      </c>
      <c r="AJ228">
        <f t="shared" ca="1" si="144"/>
        <v>0.58398358362596847</v>
      </c>
      <c r="AK228">
        <f t="shared" ca="1" si="130"/>
        <v>0</v>
      </c>
      <c r="AL228">
        <f t="shared" ca="1" si="131"/>
        <v>0</v>
      </c>
      <c r="AM228">
        <f t="shared" si="132"/>
        <v>0</v>
      </c>
      <c r="AN228" s="45">
        <f t="shared" ca="1" si="145"/>
        <v>-72.107614845399709</v>
      </c>
      <c r="AO228">
        <f t="shared" ca="1" si="161"/>
        <v>0</v>
      </c>
      <c r="AP228">
        <f t="shared" ca="1" si="162"/>
        <v>1.1396940133920337</v>
      </c>
      <c r="AR228">
        <v>218</v>
      </c>
      <c r="AS228">
        <v>0</v>
      </c>
      <c r="AT228">
        <v>12009224.658569429</v>
      </c>
      <c r="AU228">
        <v>36412.358104716506</v>
      </c>
      <c r="AV228">
        <v>38140.728263961093</v>
      </c>
      <c r="AW228">
        <v>496423.69262583472</v>
      </c>
      <c r="AX228">
        <v>2451.0630010614514</v>
      </c>
      <c r="AY228">
        <v>0</v>
      </c>
      <c r="AZ228">
        <v>-573427.84199557232</v>
      </c>
      <c r="BA228">
        <v>1106.6919056449246</v>
      </c>
      <c r="BC228">
        <f t="shared" si="146"/>
        <v>0</v>
      </c>
      <c r="BD228">
        <f t="shared" ca="1" si="147"/>
        <v>12012099.303402096</v>
      </c>
      <c r="BE228">
        <f t="shared" ca="1" si="148"/>
        <v>36459.687489752308</v>
      </c>
      <c r="BF228">
        <f t="shared" ca="1" si="149"/>
        <v>38153.996979760435</v>
      </c>
      <c r="BG228">
        <f t="shared" ca="1" si="150"/>
        <v>496434.61815626133</v>
      </c>
      <c r="BH228">
        <f t="shared" ca="1" si="151"/>
        <v>2451.6469846450773</v>
      </c>
      <c r="BI228">
        <f t="shared" ca="1" si="152"/>
        <v>0</v>
      </c>
      <c r="BJ228">
        <f t="shared" ca="1" si="153"/>
        <v>-573499.94961041771</v>
      </c>
      <c r="BK228">
        <f t="shared" ca="1" si="154"/>
        <v>1107.8315996583167</v>
      </c>
    </row>
    <row r="229" spans="2:63" x14ac:dyDescent="0.35">
      <c r="B229">
        <f t="shared" si="155"/>
        <v>219</v>
      </c>
      <c r="C229">
        <f t="shared" si="133"/>
        <v>19</v>
      </c>
      <c r="D229">
        <f t="shared" si="163"/>
        <v>3</v>
      </c>
      <c r="E229">
        <f t="shared" ca="1" si="123"/>
        <v>95</v>
      </c>
      <c r="F229" cm="1">
        <f t="array" aca="1" ref="F229" ca="1">_xlfn.XLOOKUP(E229,Mortality!$I$9:$I$130,IF($E$4="Female",Mortality!$J$9:$J$130,Mortality!$K$9:$K$130),,-1)</f>
        <v>0.20584399999999983</v>
      </c>
      <c r="G229" cm="1">
        <f t="array" aca="1" ref="G229" ca="1">_xlfn.XLOOKUP(E229,Mortality!$N$9:$N$130,IF($E$4="Female",Mortality!$O$9:$O$130,Mortality!$P$9:$P$130),,-1)</f>
        <v>4.0000000000000001E-3</v>
      </c>
      <c r="H229">
        <f t="shared" ca="1" si="134"/>
        <v>1.6562778898826958E-2</v>
      </c>
      <c r="I229" cm="1">
        <f t="array" ref="I229">INDEX('Product features '!$C$12:$C$22,MIN(11,C229))</f>
        <v>0</v>
      </c>
      <c r="J229" s="3">
        <f ca="1">IF(C229=1,0,IF($C$4="Q",MAX('Product features '!$C$8,_xlfn.XLOOKUP(E229,'Non-systematic PWDs'!$D$17:$D$64,'Non-systematic PWDs'!$F$17:$F$64,0,-1)),'Product features '!$C$8))</f>
        <v>0.11235955056179775</v>
      </c>
      <c r="K229">
        <f t="shared" ca="1" si="124"/>
        <v>0</v>
      </c>
      <c r="L229">
        <f ca="1">(1-K229)*(1-(1-J229*_xlfn.XLOOKUP(C229,'Non-systematic PWDs'!$D$9:$D$12,'Non-systematic PWDs'!$E$9:$E$12,,-1))^(1/12))</f>
        <v>3.8247596726795896E-3</v>
      </c>
      <c r="M229" cm="1">
        <f t="array" ref="M229">IF(C229=11,_xlfn.SWITCH(D229,1,0.4,2,0.3,3,0.2,0.1/9),1/12)</f>
        <v>8.3333333333333329E-2</v>
      </c>
      <c r="O229">
        <f t="shared" ca="1" si="156"/>
        <v>2803.1212014046146</v>
      </c>
      <c r="P229">
        <f t="shared" ca="1" si="157"/>
        <v>4415.7005392497258</v>
      </c>
      <c r="Q229">
        <f ca="1">_xlfn.XLOOKUP(C229,'Surrender predictive model'!$E$8:$E$29,'Surrender predictive model'!$P$8:$P$29,,-1)+'Surrender predictive model'!$B$15+'Surrender predictive model'!$B$14+'Surrender predictive model'!$B$38*K229</f>
        <v>-2.2123742498454617</v>
      </c>
      <c r="R229">
        <f ca="1">+'Surrender predictive model'!$B$15*(MAX(1,MIN(2,P228/O228))-1)+'Surrender predictive model'!$B$14*(MAX(0.5,MIN(1,P228/O228))-1)+'Surrender predictive model'!$B$38*K229*(MAX(0.5,MIN(1,P228/O228))-1)</f>
        <v>-0.66569787032232375</v>
      </c>
      <c r="S229" s="43">
        <f t="shared" ca="1" si="135"/>
        <v>4.8122716376965968E-3</v>
      </c>
      <c r="T229">
        <f t="shared" ca="1" si="125"/>
        <v>0</v>
      </c>
      <c r="U229">
        <f t="shared" ca="1" si="158"/>
        <v>0</v>
      </c>
      <c r="V229">
        <f t="shared" ca="1" si="126"/>
        <v>0</v>
      </c>
      <c r="W229" s="41">
        <f t="shared" ca="1" si="127"/>
        <v>0</v>
      </c>
      <c r="X229">
        <f t="shared" ca="1" si="136"/>
        <v>0.97496134396232081</v>
      </c>
      <c r="Y229">
        <f t="shared" ca="1" si="137"/>
        <v>0.97496134396232081</v>
      </c>
      <c r="Z229">
        <f t="shared" ca="1" si="128"/>
        <v>0.97870465405461271</v>
      </c>
      <c r="AA229">
        <f t="shared" ca="1" si="159"/>
        <v>5.755348761279323E-3</v>
      </c>
      <c r="AB229">
        <f t="shared" ca="1" si="138"/>
        <v>2803.1212014046146</v>
      </c>
      <c r="AC229">
        <f t="shared" ca="1" si="139"/>
        <v>46.130570419952122</v>
      </c>
      <c r="AD229">
        <f t="shared" ca="1" si="140"/>
        <v>13.403115323747006</v>
      </c>
      <c r="AE229">
        <f t="shared" ca="1" si="141"/>
        <v>10.652701850197063</v>
      </c>
      <c r="AF229">
        <f t="shared" ca="1" si="142"/>
        <v>0</v>
      </c>
      <c r="AG229">
        <f t="shared" ca="1" si="143"/>
        <v>0</v>
      </c>
      <c r="AH229">
        <f t="shared" ca="1" si="129"/>
        <v>0</v>
      </c>
      <c r="AI229">
        <f t="shared" ca="1" si="160"/>
        <v>2732.9348138107525</v>
      </c>
      <c r="AJ229">
        <f t="shared" ca="1" si="144"/>
        <v>0.56936141954390684</v>
      </c>
      <c r="AK229">
        <f t="shared" ca="1" si="130"/>
        <v>0</v>
      </c>
      <c r="AL229">
        <f t="shared" ca="1" si="131"/>
        <v>0</v>
      </c>
      <c r="AM229">
        <f t="shared" si="132"/>
        <v>0</v>
      </c>
      <c r="AN229" s="45">
        <f t="shared" ca="1" si="145"/>
        <v>-70.755749013440095</v>
      </c>
      <c r="AO229">
        <f t="shared" ca="1" si="161"/>
        <v>0</v>
      </c>
      <c r="AP229">
        <f t="shared" ca="1" si="162"/>
        <v>1.1314874863249658</v>
      </c>
      <c r="AR229">
        <v>219</v>
      </c>
      <c r="AS229">
        <v>0</v>
      </c>
      <c r="AT229">
        <v>11765102.405094974</v>
      </c>
      <c r="AU229">
        <v>35591.140122517914</v>
      </c>
      <c r="AV229">
        <v>38572.674657609656</v>
      </c>
      <c r="AW229">
        <v>494415.28224832186</v>
      </c>
      <c r="AX229">
        <v>2400.4205188201786</v>
      </c>
      <c r="AY229">
        <v>0</v>
      </c>
      <c r="AZ229">
        <v>-570979.51754726877</v>
      </c>
      <c r="BA229">
        <v>1115.6368804960368</v>
      </c>
      <c r="BC229">
        <f t="shared" si="146"/>
        <v>0</v>
      </c>
      <c r="BD229">
        <f t="shared" ca="1" si="147"/>
        <v>11767905.526296379</v>
      </c>
      <c r="BE229">
        <f t="shared" ca="1" si="148"/>
        <v>35637.270692937869</v>
      </c>
      <c r="BF229">
        <f t="shared" ca="1" si="149"/>
        <v>38586.0777729334</v>
      </c>
      <c r="BG229">
        <f t="shared" ca="1" si="150"/>
        <v>494425.93495017209</v>
      </c>
      <c r="BH229">
        <f t="shared" ca="1" si="151"/>
        <v>2400.9898802397224</v>
      </c>
      <c r="BI229">
        <f t="shared" ca="1" si="152"/>
        <v>0</v>
      </c>
      <c r="BJ229">
        <f t="shared" ca="1" si="153"/>
        <v>-571050.27329628216</v>
      </c>
      <c r="BK229">
        <f t="shared" ca="1" si="154"/>
        <v>1116.7683679823617</v>
      </c>
    </row>
    <row r="230" spans="2:63" x14ac:dyDescent="0.35">
      <c r="B230">
        <f t="shared" si="155"/>
        <v>220</v>
      </c>
      <c r="C230">
        <f t="shared" si="133"/>
        <v>19</v>
      </c>
      <c r="D230">
        <f t="shared" si="163"/>
        <v>4</v>
      </c>
      <c r="E230">
        <f t="shared" ca="1" si="123"/>
        <v>95</v>
      </c>
      <c r="F230" cm="1">
        <f t="array" aca="1" ref="F230" ca="1">_xlfn.XLOOKUP(E230,Mortality!$I$9:$I$130,IF($E$4="Female",Mortality!$J$9:$J$130,Mortality!$K$9:$K$130),,-1)</f>
        <v>0.20584399999999983</v>
      </c>
      <c r="G230" cm="1">
        <f t="array" aca="1" ref="G230" ca="1">_xlfn.XLOOKUP(E230,Mortality!$N$9:$N$130,IF($E$4="Female",Mortality!$O$9:$O$130,Mortality!$P$9:$P$130),,-1)</f>
        <v>4.0000000000000001E-3</v>
      </c>
      <c r="H230">
        <f t="shared" ca="1" si="134"/>
        <v>1.6556705808428052E-2</v>
      </c>
      <c r="I230" cm="1">
        <f t="array" ref="I230">INDEX('Product features '!$C$12:$C$22,MIN(11,C230))</f>
        <v>0</v>
      </c>
      <c r="J230" s="3">
        <f ca="1">IF(C230=1,0,IF($C$4="Q",MAX('Product features '!$C$8,_xlfn.XLOOKUP(E230,'Non-systematic PWDs'!$D$17:$D$64,'Non-systematic PWDs'!$F$17:$F$64,0,-1)),'Product features '!$C$8))</f>
        <v>0.11235955056179775</v>
      </c>
      <c r="K230">
        <f t="shared" ca="1" si="124"/>
        <v>0</v>
      </c>
      <c r="L230">
        <f ca="1">(1-K230)*(1-(1-J230*_xlfn.XLOOKUP(C230,'Non-systematic PWDs'!$D$9:$D$12,'Non-systematic PWDs'!$E$9:$E$12,,-1))^(1/12))</f>
        <v>3.8247596726795896E-3</v>
      </c>
      <c r="M230" cm="1">
        <f t="array" ref="M230">IF(C230=11,_xlfn.SWITCH(D230,1,0.4,2,0.3,3,0.2,0.1/9),1/12)</f>
        <v>8.3333333333333329E-2</v>
      </c>
      <c r="O230">
        <f t="shared" ca="1" si="156"/>
        <v>2732.9348138107184</v>
      </c>
      <c r="P230">
        <f t="shared" ca="1" si="157"/>
        <v>4305.1373322820573</v>
      </c>
      <c r="Q230">
        <f ca="1">_xlfn.XLOOKUP(C230,'Surrender predictive model'!$E$8:$E$29,'Surrender predictive model'!$P$8:$P$29,,-1)+'Surrender predictive model'!$B$15+'Surrender predictive model'!$B$14+'Surrender predictive model'!$B$38*K230</f>
        <v>-2.2123742498454617</v>
      </c>
      <c r="R230">
        <f ca="1">+'Surrender predictive model'!$B$15*(MAX(1,MIN(2,P229/O229))-1)+'Surrender predictive model'!$B$14*(MAX(0.5,MIN(1,P229/O229))-1)+'Surrender predictive model'!$B$38*K230*(MAX(0.5,MIN(1,P229/O229))-1)</f>
        <v>-0.66569787032232397</v>
      </c>
      <c r="S230" s="43">
        <f t="shared" ca="1" si="135"/>
        <v>4.8122716376965968E-3</v>
      </c>
      <c r="T230">
        <f t="shared" ca="1" si="125"/>
        <v>0</v>
      </c>
      <c r="U230">
        <f t="shared" ca="1" si="158"/>
        <v>0</v>
      </c>
      <c r="V230">
        <f t="shared" ca="1" si="126"/>
        <v>0</v>
      </c>
      <c r="W230" s="41">
        <f t="shared" ca="1" si="127"/>
        <v>0</v>
      </c>
      <c r="X230">
        <f t="shared" ca="1" si="136"/>
        <v>0.97496736471102774</v>
      </c>
      <c r="Y230">
        <f t="shared" ca="1" si="137"/>
        <v>0.97496736471102774</v>
      </c>
      <c r="Z230">
        <f t="shared" ca="1" si="128"/>
        <v>0.97871069791965093</v>
      </c>
      <c r="AA230">
        <f t="shared" ca="1" si="159"/>
        <v>5.632786618371524E-3</v>
      </c>
      <c r="AB230">
        <f t="shared" ca="1" si="138"/>
        <v>2732.9348138107184</v>
      </c>
      <c r="AC230">
        <f t="shared" ca="1" si="139"/>
        <v>44.95905596856138</v>
      </c>
      <c r="AD230">
        <f t="shared" ca="1" si="140"/>
        <v>13.067526378646413</v>
      </c>
      <c r="AE230">
        <f t="shared" ca="1" si="141"/>
        <v>10.385978115451239</v>
      </c>
      <c r="AF230">
        <f t="shared" ca="1" si="142"/>
        <v>0</v>
      </c>
      <c r="AG230">
        <f t="shared" ca="1" si="143"/>
        <v>0</v>
      </c>
      <c r="AH230">
        <f t="shared" ca="1" si="129"/>
        <v>0</v>
      </c>
      <c r="AI230">
        <f t="shared" ca="1" si="160"/>
        <v>2664.5222533480937</v>
      </c>
      <c r="AJ230">
        <f t="shared" ca="1" si="144"/>
        <v>0.55510880278085295</v>
      </c>
      <c r="AK230">
        <f t="shared" ca="1" si="130"/>
        <v>0</v>
      </c>
      <c r="AL230">
        <f t="shared" ca="1" si="131"/>
        <v>0</v>
      </c>
      <c r="AM230">
        <f t="shared" si="132"/>
        <v>0</v>
      </c>
      <c r="AN230" s="45">
        <f t="shared" ca="1" si="145"/>
        <v>-68.967669265439881</v>
      </c>
      <c r="AO230">
        <f t="shared" ca="1" si="161"/>
        <v>0</v>
      </c>
      <c r="AP230">
        <f t="shared" ca="1" si="162"/>
        <v>1.1158115772874786</v>
      </c>
      <c r="AR230">
        <v>220</v>
      </c>
      <c r="AS230">
        <v>0</v>
      </c>
      <c r="AT230">
        <v>11522018.490336832</v>
      </c>
      <c r="AU230">
        <v>34781.438004904623</v>
      </c>
      <c r="AV230">
        <v>38060.656157414101</v>
      </c>
      <c r="AW230">
        <v>492420.26831029711</v>
      </c>
      <c r="AX230">
        <v>2350.6763057132698</v>
      </c>
      <c r="AY230">
        <v>0</v>
      </c>
      <c r="AZ230">
        <v>-567613.03877832985</v>
      </c>
      <c r="BA230">
        <v>1109.3109926023767</v>
      </c>
      <c r="BC230">
        <f t="shared" si="146"/>
        <v>0</v>
      </c>
      <c r="BD230">
        <f t="shared" ca="1" si="147"/>
        <v>11524751.425150642</v>
      </c>
      <c r="BE230">
        <f t="shared" ca="1" si="148"/>
        <v>34826.397060873183</v>
      </c>
      <c r="BF230">
        <f t="shared" ca="1" si="149"/>
        <v>38073.723683792748</v>
      </c>
      <c r="BG230">
        <f t="shared" ca="1" si="150"/>
        <v>492430.65428841254</v>
      </c>
      <c r="BH230">
        <f t="shared" ca="1" si="151"/>
        <v>2351.2314145160508</v>
      </c>
      <c r="BI230">
        <f t="shared" ca="1" si="152"/>
        <v>0</v>
      </c>
      <c r="BJ230">
        <f t="shared" ca="1" si="153"/>
        <v>-567682.00644759531</v>
      </c>
      <c r="BK230">
        <f t="shared" ca="1" si="154"/>
        <v>1110.4268041796643</v>
      </c>
    </row>
    <row r="231" spans="2:63" x14ac:dyDescent="0.35">
      <c r="B231">
        <f t="shared" si="155"/>
        <v>221</v>
      </c>
      <c r="C231">
        <f t="shared" si="133"/>
        <v>19</v>
      </c>
      <c r="D231">
        <f t="shared" si="163"/>
        <v>5</v>
      </c>
      <c r="E231">
        <f t="shared" ca="1" si="123"/>
        <v>95</v>
      </c>
      <c r="F231" cm="1">
        <f t="array" aca="1" ref="F231" ca="1">_xlfn.XLOOKUP(E231,Mortality!$I$9:$I$130,IF($E$4="Female",Mortality!$J$9:$J$130,Mortality!$K$9:$K$130),,-1)</f>
        <v>0.20584399999999983</v>
      </c>
      <c r="G231" cm="1">
        <f t="array" aca="1" ref="G231" ca="1">_xlfn.XLOOKUP(E231,Mortality!$N$9:$N$130,IF($E$4="Female",Mortality!$O$9:$O$130,Mortality!$P$9:$P$130),,-1)</f>
        <v>4.0000000000000001E-3</v>
      </c>
      <c r="H231">
        <f t="shared" ca="1" si="134"/>
        <v>1.6550635158415705E-2</v>
      </c>
      <c r="I231" cm="1">
        <f t="array" ref="I231">INDEX('Product features '!$C$12:$C$22,MIN(11,C231))</f>
        <v>0</v>
      </c>
      <c r="J231" s="3">
        <f ca="1">IF(C231=1,0,IF($C$4="Q",MAX('Product features '!$C$8,_xlfn.XLOOKUP(E231,'Non-systematic PWDs'!$D$17:$D$64,'Non-systematic PWDs'!$F$17:$F$64,0,-1)),'Product features '!$C$8))</f>
        <v>0.11235955056179775</v>
      </c>
      <c r="K231">
        <f t="shared" ca="1" si="124"/>
        <v>0</v>
      </c>
      <c r="L231">
        <f ca="1">(1-K231)*(1-(1-J231*_xlfn.XLOOKUP(C231,'Non-systematic PWDs'!$D$9:$D$12,'Non-systematic PWDs'!$E$9:$E$12,,-1))^(1/12))</f>
        <v>3.8247596726795896E-3</v>
      </c>
      <c r="M231" cm="1">
        <f t="array" ref="M231">IF(C231=11,_xlfn.SWITCH(D231,1,0.4,2,0.3,3,0.2,0.1/9),1/12)</f>
        <v>8.3333333333333329E-2</v>
      </c>
      <c r="O231">
        <f t="shared" ca="1" si="156"/>
        <v>2664.5222533480596</v>
      </c>
      <c r="P231">
        <f t="shared" ca="1" si="157"/>
        <v>4197.3683995741012</v>
      </c>
      <c r="Q231">
        <f ca="1">_xlfn.XLOOKUP(C231,'Surrender predictive model'!$E$8:$E$29,'Surrender predictive model'!$P$8:$P$29,,-1)+'Surrender predictive model'!$B$15+'Surrender predictive model'!$B$14+'Surrender predictive model'!$B$38*K231</f>
        <v>-2.2123742498454617</v>
      </c>
      <c r="R231">
        <f ca="1">+'Surrender predictive model'!$B$15*(MAX(1,MIN(2,P230/O230))-1)+'Surrender predictive model'!$B$14*(MAX(0.5,MIN(1,P230/O230))-1)+'Surrender predictive model'!$B$38*K231*(MAX(0.5,MIN(1,P230/O230))-1)</f>
        <v>-0.66569787032232375</v>
      </c>
      <c r="S231" s="43">
        <f t="shared" ca="1" si="135"/>
        <v>4.8122716376965968E-3</v>
      </c>
      <c r="T231">
        <f t="shared" ca="1" si="125"/>
        <v>0</v>
      </c>
      <c r="U231">
        <f t="shared" ca="1" si="158"/>
        <v>0</v>
      </c>
      <c r="V231">
        <f t="shared" ca="1" si="126"/>
        <v>0</v>
      </c>
      <c r="W231" s="41">
        <f t="shared" ca="1" si="127"/>
        <v>0</v>
      </c>
      <c r="X231">
        <f t="shared" ca="1" si="136"/>
        <v>0.97497338304038095</v>
      </c>
      <c r="Y231">
        <f t="shared" ca="1" si="137"/>
        <v>0.97497338304038095</v>
      </c>
      <c r="Z231">
        <f t="shared" ca="1" si="128"/>
        <v>0.97871673935604642</v>
      </c>
      <c r="AA231">
        <f t="shared" ca="1" si="159"/>
        <v>5.5128685224988651E-3</v>
      </c>
      <c r="AB231">
        <f t="shared" ca="1" si="138"/>
        <v>2664.5222533480596</v>
      </c>
      <c r="AC231">
        <f t="shared" ca="1" si="139"/>
        <v>43.817564008723856</v>
      </c>
      <c r="AD231">
        <f t="shared" ca="1" si="140"/>
        <v>12.740418630092114</v>
      </c>
      <c r="AE231">
        <f t="shared" ca="1" si="141"/>
        <v>10.125995176106956</v>
      </c>
      <c r="AF231">
        <f t="shared" ca="1" si="142"/>
        <v>0</v>
      </c>
      <c r="AG231">
        <f t="shared" ca="1" si="143"/>
        <v>0</v>
      </c>
      <c r="AH231">
        <f t="shared" ca="1" si="129"/>
        <v>0</v>
      </c>
      <c r="AI231">
        <f t="shared" ca="1" si="160"/>
        <v>2597.8382755331709</v>
      </c>
      <c r="AJ231">
        <f t="shared" ca="1" si="144"/>
        <v>0.54121630740274396</v>
      </c>
      <c r="AK231">
        <f t="shared" ca="1" si="130"/>
        <v>0</v>
      </c>
      <c r="AL231">
        <f t="shared" ca="1" si="131"/>
        <v>0</v>
      </c>
      <c r="AM231">
        <f t="shared" si="132"/>
        <v>0</v>
      </c>
      <c r="AN231" s="45">
        <f t="shared" ca="1" si="145"/>
        <v>-67.225194122325675</v>
      </c>
      <c r="AO231">
        <f t="shared" ca="1" si="161"/>
        <v>0</v>
      </c>
      <c r="AP231">
        <f t="shared" ca="1" si="162"/>
        <v>1.1003596839998382</v>
      </c>
      <c r="AR231">
        <v>221</v>
      </c>
      <c r="AS231">
        <v>0</v>
      </c>
      <c r="AT231">
        <v>11283246.267423684</v>
      </c>
      <c r="AU231">
        <v>33985.557841802605</v>
      </c>
      <c r="AV231">
        <v>37556.569022831209</v>
      </c>
      <c r="AW231">
        <v>490439.91335796355</v>
      </c>
      <c r="AX231">
        <v>2301.8778580680942</v>
      </c>
      <c r="AY231">
        <v>0</v>
      </c>
      <c r="AZ231">
        <v>-564283.91808066657</v>
      </c>
      <c r="BA231">
        <v>1102.9369320900853</v>
      </c>
      <c r="BC231">
        <f t="shared" si="146"/>
        <v>0</v>
      </c>
      <c r="BD231">
        <f t="shared" ca="1" si="147"/>
        <v>11285910.789677031</v>
      </c>
      <c r="BE231">
        <f t="shared" ca="1" si="148"/>
        <v>34029.375405811326</v>
      </c>
      <c r="BF231">
        <f t="shared" ca="1" si="149"/>
        <v>37569.309441461301</v>
      </c>
      <c r="BG231">
        <f t="shared" ca="1" si="150"/>
        <v>490450.03935313964</v>
      </c>
      <c r="BH231">
        <f t="shared" ca="1" si="151"/>
        <v>2302.4190743754971</v>
      </c>
      <c r="BI231">
        <f t="shared" ca="1" si="152"/>
        <v>0</v>
      </c>
      <c r="BJ231">
        <f t="shared" ca="1" si="153"/>
        <v>-564351.14327478886</v>
      </c>
      <c r="BK231">
        <f t="shared" ca="1" si="154"/>
        <v>1104.0372917740851</v>
      </c>
    </row>
    <row r="232" spans="2:63" x14ac:dyDescent="0.35">
      <c r="B232">
        <f t="shared" si="155"/>
        <v>222</v>
      </c>
      <c r="C232">
        <f t="shared" si="133"/>
        <v>19</v>
      </c>
      <c r="D232">
        <f t="shared" si="163"/>
        <v>6</v>
      </c>
      <c r="E232">
        <f t="shared" ca="1" si="123"/>
        <v>95</v>
      </c>
      <c r="F232" cm="1">
        <f t="array" aca="1" ref="F232" ca="1">_xlfn.XLOOKUP(E232,Mortality!$I$9:$I$130,IF($E$4="Female",Mortality!$J$9:$J$130,Mortality!$K$9:$K$130),,-1)</f>
        <v>0.20584399999999983</v>
      </c>
      <c r="G232" cm="1">
        <f t="array" aca="1" ref="G232" ca="1">_xlfn.XLOOKUP(E232,Mortality!$N$9:$N$130,IF($E$4="Female",Mortality!$O$9:$O$130,Mortality!$P$9:$P$130),,-1)</f>
        <v>4.0000000000000001E-3</v>
      </c>
      <c r="H232">
        <f t="shared" ca="1" si="134"/>
        <v>1.6544566947641282E-2</v>
      </c>
      <c r="I232" cm="1">
        <f t="array" ref="I232">INDEX('Product features '!$C$12:$C$22,MIN(11,C232))</f>
        <v>0</v>
      </c>
      <c r="J232" s="3">
        <f ca="1">IF(C232=1,0,IF($C$4="Q",MAX('Product features '!$C$8,_xlfn.XLOOKUP(E232,'Non-systematic PWDs'!$D$17:$D$64,'Non-systematic PWDs'!$F$17:$F$64,0,-1)),'Product features '!$C$8))</f>
        <v>0.11235955056179775</v>
      </c>
      <c r="K232">
        <f t="shared" ca="1" si="124"/>
        <v>0</v>
      </c>
      <c r="L232">
        <f ca="1">(1-K232)*(1-(1-J232*_xlfn.XLOOKUP(C232,'Non-systematic PWDs'!$D$9:$D$12,'Non-systematic PWDs'!$E$9:$E$12,,-1))^(1/12))</f>
        <v>3.8247596726795896E-3</v>
      </c>
      <c r="M232" cm="1">
        <f t="array" ref="M232">IF(C232=11,_xlfn.SWITCH(D232,1,0.4,2,0.3,3,0.2,0.1/9),1/12)</f>
        <v>8.3333333333333329E-2</v>
      </c>
      <c r="O232">
        <f t="shared" ca="1" si="156"/>
        <v>2597.8382755331368</v>
      </c>
      <c r="P232">
        <f t="shared" ca="1" si="157"/>
        <v>4092.3224683995509</v>
      </c>
      <c r="Q232">
        <f ca="1">_xlfn.XLOOKUP(C232,'Surrender predictive model'!$E$8:$E$29,'Surrender predictive model'!$P$8:$P$29,,-1)+'Surrender predictive model'!$B$15+'Surrender predictive model'!$B$14+'Surrender predictive model'!$B$38*K232</f>
        <v>-2.2123742498454617</v>
      </c>
      <c r="R232">
        <f ca="1">+'Surrender predictive model'!$B$15*(MAX(1,MIN(2,P231/O231))-1)+'Surrender predictive model'!$B$14*(MAX(0.5,MIN(1,P231/O231))-1)+'Surrender predictive model'!$B$38*K232*(MAX(0.5,MIN(1,P231/O231))-1)</f>
        <v>-0.66569787032232353</v>
      </c>
      <c r="S232" s="43">
        <f t="shared" ca="1" si="135"/>
        <v>4.8122716376965968E-3</v>
      </c>
      <c r="T232">
        <f t="shared" ca="1" si="125"/>
        <v>0</v>
      </c>
      <c r="U232">
        <f t="shared" ca="1" si="158"/>
        <v>0</v>
      </c>
      <c r="V232">
        <f t="shared" ca="1" si="126"/>
        <v>0</v>
      </c>
      <c r="W232" s="41">
        <f t="shared" ca="1" si="127"/>
        <v>0</v>
      </c>
      <c r="X232">
        <f t="shared" ca="1" si="136"/>
        <v>0.97497939895151908</v>
      </c>
      <c r="Y232">
        <f t="shared" ca="1" si="137"/>
        <v>0.97497939895151908</v>
      </c>
      <c r="Z232">
        <f t="shared" ca="1" si="128"/>
        <v>0.97872277836494226</v>
      </c>
      <c r="AA232">
        <f t="shared" ca="1" si="159"/>
        <v>5.3955367048386747E-3</v>
      </c>
      <c r="AB232">
        <f t="shared" ca="1" si="138"/>
        <v>2597.8382755331368</v>
      </c>
      <c r="AC232">
        <f t="shared" ca="1" si="139"/>
        <v>42.705318225380907</v>
      </c>
      <c r="AD232">
        <f t="shared" ca="1" si="140"/>
        <v>12.421575755061218</v>
      </c>
      <c r="AE232">
        <f t="shared" ca="1" si="141"/>
        <v>9.8725811001461263</v>
      </c>
      <c r="AF232">
        <f t="shared" ca="1" si="142"/>
        <v>0</v>
      </c>
      <c r="AG232">
        <f t="shared" ca="1" si="143"/>
        <v>0</v>
      </c>
      <c r="AH232">
        <f t="shared" ca="1" si="129"/>
        <v>0</v>
      </c>
      <c r="AI232">
        <f t="shared" ca="1" si="160"/>
        <v>2532.8388004525827</v>
      </c>
      <c r="AJ232">
        <f t="shared" ca="1" si="144"/>
        <v>0.5276747500942881</v>
      </c>
      <c r="AK232">
        <f t="shared" ca="1" si="130"/>
        <v>0</v>
      </c>
      <c r="AL232">
        <f t="shared" ca="1" si="131"/>
        <v>0</v>
      </c>
      <c r="AM232">
        <f t="shared" si="132"/>
        <v>0</v>
      </c>
      <c r="AN232" s="45">
        <f t="shared" ca="1" si="145"/>
        <v>-65.527149830682546</v>
      </c>
      <c r="AO232">
        <f t="shared" ca="1" si="161"/>
        <v>0</v>
      </c>
      <c r="AP232">
        <f t="shared" ca="1" si="162"/>
        <v>1.0851285108145003</v>
      </c>
      <c r="AR232">
        <v>222</v>
      </c>
      <c r="AS232">
        <v>0</v>
      </c>
      <c r="AT232">
        <v>11049013.718726825</v>
      </c>
      <c r="AU232">
        <v>33201.233538562054</v>
      </c>
      <c r="AV232">
        <v>37057.39755015124</v>
      </c>
      <c r="AW232">
        <v>488479.64900991548</v>
      </c>
      <c r="AX232">
        <v>2253.478617925261</v>
      </c>
      <c r="AY232">
        <v>0</v>
      </c>
      <c r="AZ232">
        <v>-560991.75871655333</v>
      </c>
      <c r="BA232">
        <v>1096.5134805815494</v>
      </c>
      <c r="BC232">
        <f t="shared" si="146"/>
        <v>0</v>
      </c>
      <c r="BD232">
        <f t="shared" ca="1" si="147"/>
        <v>11051611.557002358</v>
      </c>
      <c r="BE232">
        <f t="shared" ca="1" si="148"/>
        <v>33243.938856787434</v>
      </c>
      <c r="BF232">
        <f t="shared" ca="1" si="149"/>
        <v>37069.819125906302</v>
      </c>
      <c r="BG232">
        <f t="shared" ca="1" si="150"/>
        <v>488489.52159101563</v>
      </c>
      <c r="BH232">
        <f t="shared" ca="1" si="151"/>
        <v>2254.0062926753553</v>
      </c>
      <c r="BI232">
        <f t="shared" ca="1" si="152"/>
        <v>0</v>
      </c>
      <c r="BJ232">
        <f t="shared" ca="1" si="153"/>
        <v>-561057.28586638405</v>
      </c>
      <c r="BK232">
        <f t="shared" ca="1" si="154"/>
        <v>1097.5986090923639</v>
      </c>
    </row>
    <row r="233" spans="2:63" x14ac:dyDescent="0.35">
      <c r="B233">
        <f t="shared" si="155"/>
        <v>223</v>
      </c>
      <c r="C233">
        <f t="shared" si="133"/>
        <v>19</v>
      </c>
      <c r="D233">
        <f t="shared" si="163"/>
        <v>7</v>
      </c>
      <c r="E233">
        <f t="shared" ca="1" si="123"/>
        <v>95</v>
      </c>
      <c r="F233" cm="1">
        <f t="array" aca="1" ref="F233" ca="1">_xlfn.XLOOKUP(E233,Mortality!$I$9:$I$130,IF($E$4="Female",Mortality!$J$9:$J$130,Mortality!$K$9:$K$130),,-1)</f>
        <v>0.20584399999999983</v>
      </c>
      <c r="G233" cm="1">
        <f t="array" aca="1" ref="G233" ca="1">_xlfn.XLOOKUP(E233,Mortality!$N$9:$N$130,IF($E$4="Female",Mortality!$O$9:$O$130,Mortality!$P$9:$P$130),,-1)</f>
        <v>4.0000000000000001E-3</v>
      </c>
      <c r="H233">
        <f t="shared" ca="1" si="134"/>
        <v>1.6538501174956699E-2</v>
      </c>
      <c r="I233" cm="1">
        <f t="array" ref="I233">INDEX('Product features '!$C$12:$C$22,MIN(11,C233))</f>
        <v>0</v>
      </c>
      <c r="J233" s="3">
        <f ca="1">IF(C233=1,0,IF($C$4="Q",MAX('Product features '!$C$8,_xlfn.XLOOKUP(E233,'Non-systematic PWDs'!$D$17:$D$64,'Non-systematic PWDs'!$F$17:$F$64,0,-1)),'Product features '!$C$8))</f>
        <v>0.11235955056179775</v>
      </c>
      <c r="K233">
        <f t="shared" ca="1" si="124"/>
        <v>0</v>
      </c>
      <c r="L233">
        <f ca="1">(1-K233)*(1-(1-J233*_xlfn.XLOOKUP(C233,'Non-systematic PWDs'!$D$9:$D$12,'Non-systematic PWDs'!$E$9:$E$12,,-1))^(1/12))</f>
        <v>3.8247596726795896E-3</v>
      </c>
      <c r="M233" cm="1">
        <f t="array" ref="M233">IF(C233=11,_xlfn.SWITCH(D233,1,0.4,2,0.3,3,0.2,0.1/9),1/12)</f>
        <v>8.3333333333333329E-2</v>
      </c>
      <c r="O233">
        <f t="shared" ca="1" si="156"/>
        <v>2532.8388004525486</v>
      </c>
      <c r="P233">
        <f t="shared" ca="1" si="157"/>
        <v>3989.930100555991</v>
      </c>
      <c r="Q233">
        <f ca="1">_xlfn.XLOOKUP(C233,'Surrender predictive model'!$E$8:$E$29,'Surrender predictive model'!$P$8:$P$29,,-1)+'Surrender predictive model'!$B$15+'Surrender predictive model'!$B$14+'Surrender predictive model'!$B$38*K233</f>
        <v>-2.2123742498454617</v>
      </c>
      <c r="R233">
        <f ca="1">+'Surrender predictive model'!$B$15*(MAX(1,MIN(2,P232/O232))-1)+'Surrender predictive model'!$B$14*(MAX(0.5,MIN(1,P232/O232))-1)+'Surrender predictive model'!$B$38*K233*(MAX(0.5,MIN(1,P232/O232))-1)</f>
        <v>-0.66569787032232353</v>
      </c>
      <c r="S233" s="43">
        <f t="shared" ca="1" si="135"/>
        <v>4.8122716376965968E-3</v>
      </c>
      <c r="T233">
        <f t="shared" ca="1" si="125"/>
        <v>0</v>
      </c>
      <c r="U233">
        <f t="shared" ca="1" si="158"/>
        <v>0</v>
      </c>
      <c r="V233">
        <f t="shared" ca="1" si="126"/>
        <v>0</v>
      </c>
      <c r="W233" s="41">
        <f t="shared" ca="1" si="127"/>
        <v>0</v>
      </c>
      <c r="X233">
        <f t="shared" ca="1" si="136"/>
        <v>0.97498541244558035</v>
      </c>
      <c r="Y233">
        <f t="shared" ca="1" si="137"/>
        <v>0.97498541244558035</v>
      </c>
      <c r="Z233">
        <f t="shared" ca="1" si="128"/>
        <v>0.97872881494748099</v>
      </c>
      <c r="AA233">
        <f t="shared" ca="1" si="159"/>
        <v>5.2807346745297329E-3</v>
      </c>
      <c r="AB233">
        <f t="shared" ca="1" si="138"/>
        <v>2532.8388004525486</v>
      </c>
      <c r="AC233">
        <f t="shared" ca="1" si="139"/>
        <v>41.621562555778389</v>
      </c>
      <c r="AD233">
        <f t="shared" ca="1" si="140"/>
        <v>12.110786998466409</v>
      </c>
      <c r="AE233">
        <f t="shared" ca="1" si="141"/>
        <v>9.6255683809067296</v>
      </c>
      <c r="AF233">
        <f t="shared" ca="1" si="142"/>
        <v>0</v>
      </c>
      <c r="AG233">
        <f t="shared" ca="1" si="143"/>
        <v>0</v>
      </c>
      <c r="AH233">
        <f t="shared" ca="1" si="129"/>
        <v>0</v>
      </c>
      <c r="AI233">
        <f t="shared" ca="1" si="160"/>
        <v>2469.4808825174314</v>
      </c>
      <c r="AJ233">
        <f t="shared" ca="1" si="144"/>
        <v>0.51447518385779822</v>
      </c>
      <c r="AK233">
        <f t="shared" ca="1" si="130"/>
        <v>0</v>
      </c>
      <c r="AL233">
        <f t="shared" ca="1" si="131"/>
        <v>0</v>
      </c>
      <c r="AM233">
        <f t="shared" si="132"/>
        <v>0</v>
      </c>
      <c r="AN233" s="45">
        <f t="shared" ca="1" si="145"/>
        <v>-63.872393119009324</v>
      </c>
      <c r="AO233">
        <f t="shared" ca="1" si="161"/>
        <v>0</v>
      </c>
      <c r="AP233">
        <f t="shared" ca="1" si="162"/>
        <v>1.0701148119136275</v>
      </c>
      <c r="AR233">
        <v>223</v>
      </c>
      <c r="AS233">
        <v>0</v>
      </c>
      <c r="AT233">
        <v>10816697.366041254</v>
      </c>
      <c r="AU233">
        <v>32428.278283921773</v>
      </c>
      <c r="AV233">
        <v>36563.079422701237</v>
      </c>
      <c r="AW233">
        <v>486533.72315128415</v>
      </c>
      <c r="AX233">
        <v>2205.4742644750968</v>
      </c>
      <c r="AY233">
        <v>0</v>
      </c>
      <c r="AZ233">
        <v>-557730.55512238375</v>
      </c>
      <c r="BA233">
        <v>1090.039411537075</v>
      </c>
      <c r="BC233">
        <f t="shared" si="146"/>
        <v>0</v>
      </c>
      <c r="BD233">
        <f t="shared" ca="1" si="147"/>
        <v>10819230.204841707</v>
      </c>
      <c r="BE233">
        <f t="shared" ca="1" si="148"/>
        <v>32469.89984647755</v>
      </c>
      <c r="BF233">
        <f t="shared" ca="1" si="149"/>
        <v>36575.190209699707</v>
      </c>
      <c r="BG233">
        <f t="shared" ca="1" si="150"/>
        <v>486543.34871966508</v>
      </c>
      <c r="BH233">
        <f t="shared" ca="1" si="151"/>
        <v>2205.9887396589547</v>
      </c>
      <c r="BI233">
        <f t="shared" ca="1" si="152"/>
        <v>0</v>
      </c>
      <c r="BJ233">
        <f t="shared" ca="1" si="153"/>
        <v>-557794.42751550279</v>
      </c>
      <c r="BK233">
        <f t="shared" ca="1" si="154"/>
        <v>1091.1095263489885</v>
      </c>
    </row>
    <row r="234" spans="2:63" x14ac:dyDescent="0.35">
      <c r="B234">
        <f t="shared" si="155"/>
        <v>224</v>
      </c>
      <c r="C234">
        <f t="shared" si="133"/>
        <v>19</v>
      </c>
      <c r="D234">
        <f t="shared" si="163"/>
        <v>8</v>
      </c>
      <c r="E234">
        <f t="shared" ca="1" si="123"/>
        <v>95</v>
      </c>
      <c r="F234" cm="1">
        <f t="array" aca="1" ref="F234" ca="1">_xlfn.XLOOKUP(E234,Mortality!$I$9:$I$130,IF($E$4="Female",Mortality!$J$9:$J$130,Mortality!$K$9:$K$130),,-1)</f>
        <v>0.20584399999999983</v>
      </c>
      <c r="G234" cm="1">
        <f t="array" aca="1" ref="G234" ca="1">_xlfn.XLOOKUP(E234,Mortality!$N$9:$N$130,IF($E$4="Female",Mortality!$O$9:$O$130,Mortality!$P$9:$P$130),,-1)</f>
        <v>4.0000000000000001E-3</v>
      </c>
      <c r="H234">
        <f t="shared" ca="1" si="134"/>
        <v>1.653243783921432E-2</v>
      </c>
      <c r="I234" cm="1">
        <f t="array" ref="I234">INDEX('Product features '!$C$12:$C$22,MIN(11,C234))</f>
        <v>0</v>
      </c>
      <c r="J234" s="3">
        <f ca="1">IF(C234=1,0,IF($C$4="Q",MAX('Product features '!$C$8,_xlfn.XLOOKUP(E234,'Non-systematic PWDs'!$D$17:$D$64,'Non-systematic PWDs'!$F$17:$F$64,0,-1)),'Product features '!$C$8))</f>
        <v>0.11235955056179775</v>
      </c>
      <c r="K234">
        <f t="shared" ca="1" si="124"/>
        <v>0</v>
      </c>
      <c r="L234">
        <f ca="1">(1-K234)*(1-(1-J234*_xlfn.XLOOKUP(C234,'Non-systematic PWDs'!$D$9:$D$12,'Non-systematic PWDs'!$E$9:$E$12,,-1))^(1/12))</f>
        <v>3.8247596726795896E-3</v>
      </c>
      <c r="M234" cm="1">
        <f t="array" ref="M234">IF(C234=11,_xlfn.SWITCH(D234,1,0.4,2,0.3,3,0.2,0.1/9),1/12)</f>
        <v>8.3333333333333329E-2</v>
      </c>
      <c r="O234">
        <f t="shared" ca="1" si="156"/>
        <v>2469.4808825173968</v>
      </c>
      <c r="P234">
        <f t="shared" ca="1" si="157"/>
        <v>3890.1236447196188</v>
      </c>
      <c r="Q234">
        <f ca="1">_xlfn.XLOOKUP(C234,'Surrender predictive model'!$E$8:$E$29,'Surrender predictive model'!$P$8:$P$29,,-1)+'Surrender predictive model'!$B$15+'Surrender predictive model'!$B$14+'Surrender predictive model'!$B$38*K234</f>
        <v>-2.2123742498454617</v>
      </c>
      <c r="R234">
        <f ca="1">+'Surrender predictive model'!$B$15*(MAX(1,MIN(2,P233/O233))-1)+'Surrender predictive model'!$B$14*(MAX(0.5,MIN(1,P233/O233))-1)+'Surrender predictive model'!$B$38*K234*(MAX(0.5,MIN(1,P233/O233))-1)</f>
        <v>-0.6656978703223233</v>
      </c>
      <c r="S234" s="43">
        <f t="shared" ca="1" si="135"/>
        <v>4.8122716376965968E-3</v>
      </c>
      <c r="T234">
        <f t="shared" ca="1" si="125"/>
        <v>0</v>
      </c>
      <c r="U234">
        <f t="shared" ca="1" si="158"/>
        <v>0</v>
      </c>
      <c r="V234">
        <f t="shared" ca="1" si="126"/>
        <v>0</v>
      </c>
      <c r="W234" s="41">
        <f t="shared" ca="1" si="127"/>
        <v>0</v>
      </c>
      <c r="X234">
        <f t="shared" ca="1" si="136"/>
        <v>0.97499142352370249</v>
      </c>
      <c r="Y234">
        <f t="shared" ca="1" si="137"/>
        <v>0.97499142352370249</v>
      </c>
      <c r="Z234">
        <f t="shared" ca="1" si="128"/>
        <v>0.97873484910480468</v>
      </c>
      <c r="AA234">
        <f t="shared" ca="1" si="159"/>
        <v>5.168407190054557E-3</v>
      </c>
      <c r="AB234">
        <f t="shared" ca="1" si="138"/>
        <v>2469.4808825173968</v>
      </c>
      <c r="AC234">
        <f t="shared" ca="1" si="139"/>
        <v>40.565560656487591</v>
      </c>
      <c r="AD234">
        <f t="shared" ca="1" si="140"/>
        <v>11.80784702855132</v>
      </c>
      <c r="AE234">
        <f t="shared" ca="1" si="141"/>
        <v>9.3847938221520621</v>
      </c>
      <c r="AF234">
        <f t="shared" ca="1" si="142"/>
        <v>0</v>
      </c>
      <c r="AG234">
        <f t="shared" ca="1" si="143"/>
        <v>0</v>
      </c>
      <c r="AH234">
        <f t="shared" ca="1" si="129"/>
        <v>0</v>
      </c>
      <c r="AI234">
        <f t="shared" ca="1" si="160"/>
        <v>2407.7226810102402</v>
      </c>
      <c r="AJ234">
        <f t="shared" ca="1" si="144"/>
        <v>0.50160889187713342</v>
      </c>
      <c r="AK234">
        <f t="shared" ca="1" si="130"/>
        <v>0</v>
      </c>
      <c r="AL234">
        <f t="shared" ca="1" si="131"/>
        <v>0</v>
      </c>
      <c r="AM234">
        <f t="shared" si="132"/>
        <v>0</v>
      </c>
      <c r="AN234" s="45">
        <f t="shared" ca="1" si="145"/>
        <v>-62.259810399068108</v>
      </c>
      <c r="AO234">
        <f t="shared" ca="1" si="161"/>
        <v>0</v>
      </c>
      <c r="AP234">
        <f t="shared" ca="1" si="162"/>
        <v>1.0553153905359034</v>
      </c>
      <c r="AR234">
        <v>224</v>
      </c>
      <c r="AS234">
        <v>0</v>
      </c>
      <c r="AT234">
        <v>10586276.469480461</v>
      </c>
      <c r="AU234">
        <v>31666.508678486436</v>
      </c>
      <c r="AV234">
        <v>36073.553304486471</v>
      </c>
      <c r="AW234">
        <v>484601.98619975138</v>
      </c>
      <c r="AX234">
        <v>2157.86053821111</v>
      </c>
      <c r="AY234">
        <v>0</v>
      </c>
      <c r="AZ234">
        <v>-554499.90872093523</v>
      </c>
      <c r="BA234">
        <v>1083.5134900856242</v>
      </c>
      <c r="BC234">
        <f t="shared" si="146"/>
        <v>0</v>
      </c>
      <c r="BD234">
        <f t="shared" ca="1" si="147"/>
        <v>10588745.950362979</v>
      </c>
      <c r="BE234">
        <f t="shared" ca="1" si="148"/>
        <v>31707.074239142923</v>
      </c>
      <c r="BF234">
        <f t="shared" ca="1" si="149"/>
        <v>36085.361151515026</v>
      </c>
      <c r="BG234">
        <f t="shared" ca="1" si="150"/>
        <v>484611.37099357351</v>
      </c>
      <c r="BH234">
        <f t="shared" ca="1" si="151"/>
        <v>2158.3621471029869</v>
      </c>
      <c r="BI234">
        <f t="shared" ca="1" si="152"/>
        <v>0</v>
      </c>
      <c r="BJ234">
        <f t="shared" ca="1" si="153"/>
        <v>-554562.16853133426</v>
      </c>
      <c r="BK234">
        <f t="shared" ca="1" si="154"/>
        <v>1084.5688054761602</v>
      </c>
    </row>
    <row r="235" spans="2:63" x14ac:dyDescent="0.35">
      <c r="B235">
        <f t="shared" si="155"/>
        <v>225</v>
      </c>
      <c r="C235">
        <f t="shared" si="133"/>
        <v>19</v>
      </c>
      <c r="D235">
        <f t="shared" si="163"/>
        <v>9</v>
      </c>
      <c r="E235">
        <f t="shared" ca="1" si="123"/>
        <v>95</v>
      </c>
      <c r="F235" cm="1">
        <f t="array" aca="1" ref="F235" ca="1">_xlfn.XLOOKUP(E235,Mortality!$I$9:$I$130,IF($E$4="Female",Mortality!$J$9:$J$130,Mortality!$K$9:$K$130),,-1)</f>
        <v>0.20584399999999983</v>
      </c>
      <c r="G235" cm="1">
        <f t="array" aca="1" ref="G235" ca="1">_xlfn.XLOOKUP(E235,Mortality!$N$9:$N$130,IF($E$4="Female",Mortality!$O$9:$O$130,Mortality!$P$9:$P$130),,-1)</f>
        <v>4.0000000000000001E-3</v>
      </c>
      <c r="H235">
        <f t="shared" ca="1" si="134"/>
        <v>1.6526376939267617E-2</v>
      </c>
      <c r="I235" cm="1">
        <f t="array" ref="I235">INDEX('Product features '!$C$12:$C$22,MIN(11,C235))</f>
        <v>0</v>
      </c>
      <c r="J235" s="3">
        <f ca="1">IF(C235=1,0,IF($C$4="Q",MAX('Product features '!$C$8,_xlfn.XLOOKUP(E235,'Non-systematic PWDs'!$D$17:$D$64,'Non-systematic PWDs'!$F$17:$F$64,0,-1)),'Product features '!$C$8))</f>
        <v>0.11235955056179775</v>
      </c>
      <c r="K235">
        <f t="shared" ca="1" si="124"/>
        <v>0</v>
      </c>
      <c r="L235">
        <f ca="1">(1-K235)*(1-(1-J235*_xlfn.XLOOKUP(C235,'Non-systematic PWDs'!$D$9:$D$12,'Non-systematic PWDs'!$E$9:$E$12,,-1))^(1/12))</f>
        <v>3.8247596726795896E-3</v>
      </c>
      <c r="M235" cm="1">
        <f t="array" ref="M235">IF(C235=11,_xlfn.SWITCH(D235,1,0.4,2,0.3,3,0.2,0.1/9),1/12)</f>
        <v>8.3333333333333329E-2</v>
      </c>
      <c r="O235">
        <f t="shared" ca="1" si="156"/>
        <v>2407.7226810102056</v>
      </c>
      <c r="P235">
        <f t="shared" ca="1" si="157"/>
        <v>3792.8371900483949</v>
      </c>
      <c r="Q235">
        <f ca="1">_xlfn.XLOOKUP(C235,'Surrender predictive model'!$E$8:$E$29,'Surrender predictive model'!$P$8:$P$29,,-1)+'Surrender predictive model'!$B$15+'Surrender predictive model'!$B$14+'Surrender predictive model'!$B$38*K235</f>
        <v>-2.2123742498454617</v>
      </c>
      <c r="R235">
        <f ca="1">+'Surrender predictive model'!$B$15*(MAX(1,MIN(2,P234/O234))-1)+'Surrender predictive model'!$B$14*(MAX(0.5,MIN(1,P234/O234))-1)+'Surrender predictive model'!$B$38*K235*(MAX(0.5,MIN(1,P234/O234))-1)</f>
        <v>-0.66569787032232353</v>
      </c>
      <c r="S235" s="43">
        <f t="shared" ca="1" si="135"/>
        <v>4.8122716376965968E-3</v>
      </c>
      <c r="T235">
        <f t="shared" ca="1" si="125"/>
        <v>0</v>
      </c>
      <c r="U235">
        <f t="shared" ca="1" si="158"/>
        <v>0</v>
      </c>
      <c r="V235">
        <f t="shared" ca="1" si="126"/>
        <v>0</v>
      </c>
      <c r="W235" s="41">
        <f t="shared" ca="1" si="127"/>
        <v>0</v>
      </c>
      <c r="X235">
        <f t="shared" ca="1" si="136"/>
        <v>0.97499743218702228</v>
      </c>
      <c r="Y235">
        <f t="shared" ca="1" si="137"/>
        <v>0.97499743218702228</v>
      </c>
      <c r="Z235">
        <f t="shared" ca="1" si="128"/>
        <v>0.97874088083805455</v>
      </c>
      <c r="AA235">
        <f t="shared" ca="1" si="159"/>
        <v>5.0585002312702344E-3</v>
      </c>
      <c r="AB235">
        <f t="shared" ca="1" si="138"/>
        <v>2407.7226810102056</v>
      </c>
      <c r="AC235">
        <f t="shared" ca="1" si="139"/>
        <v>39.536595384576074</v>
      </c>
      <c r="AD235">
        <f t="shared" ca="1" si="140"/>
        <v>11.512555796074759</v>
      </c>
      <c r="AE235">
        <f t="shared" ca="1" si="141"/>
        <v>9.1500984261513487</v>
      </c>
      <c r="AF235">
        <f t="shared" ca="1" si="142"/>
        <v>0</v>
      </c>
      <c r="AG235">
        <f t="shared" ca="1" si="143"/>
        <v>0</v>
      </c>
      <c r="AH235">
        <f t="shared" ca="1" si="129"/>
        <v>0</v>
      </c>
      <c r="AI235">
        <f t="shared" ca="1" si="160"/>
        <v>2347.5234314034378</v>
      </c>
      <c r="AJ235">
        <f t="shared" ca="1" si="144"/>
        <v>0.48906738154238288</v>
      </c>
      <c r="AK235">
        <f t="shared" ca="1" si="130"/>
        <v>0</v>
      </c>
      <c r="AL235">
        <f t="shared" ca="1" si="131"/>
        <v>0</v>
      </c>
      <c r="AM235">
        <f t="shared" si="132"/>
        <v>0</v>
      </c>
      <c r="AN235" s="45">
        <f t="shared" ca="1" si="145"/>
        <v>-60.688316988344567</v>
      </c>
      <c r="AO235">
        <f t="shared" ca="1" si="161"/>
        <v>0</v>
      </c>
      <c r="AP235">
        <f t="shared" ca="1" si="162"/>
        <v>1.040727098215674</v>
      </c>
      <c r="AR235">
        <v>225</v>
      </c>
      <c r="AS235">
        <v>0</v>
      </c>
      <c r="AT235">
        <v>10357730.58341331</v>
      </c>
      <c r="AU235">
        <v>30915.74466652457</v>
      </c>
      <c r="AV235">
        <v>35588.758822292482</v>
      </c>
      <c r="AW235">
        <v>482684.29054361919</v>
      </c>
      <c r="AX235">
        <v>2110.6332398833961</v>
      </c>
      <c r="AY235">
        <v>0</v>
      </c>
      <c r="AZ235">
        <v>-551299.42727232014</v>
      </c>
      <c r="BA235">
        <v>1076.9344728546039</v>
      </c>
      <c r="BC235">
        <f t="shared" si="146"/>
        <v>0</v>
      </c>
      <c r="BD235">
        <f t="shared" ca="1" si="147"/>
        <v>10360138.30609432</v>
      </c>
      <c r="BE235">
        <f t="shared" ca="1" si="148"/>
        <v>30955.281261909146</v>
      </c>
      <c r="BF235">
        <f t="shared" ca="1" si="149"/>
        <v>35600.271378088561</v>
      </c>
      <c r="BG235">
        <f t="shared" ca="1" si="150"/>
        <v>482693.44064204535</v>
      </c>
      <c r="BH235">
        <f t="shared" ca="1" si="151"/>
        <v>2111.1223072649386</v>
      </c>
      <c r="BI235">
        <f t="shared" ca="1" si="152"/>
        <v>0</v>
      </c>
      <c r="BJ235">
        <f t="shared" ca="1" si="153"/>
        <v>-551360.11558930844</v>
      </c>
      <c r="BK235">
        <f t="shared" ca="1" si="154"/>
        <v>1077.9751999528196</v>
      </c>
    </row>
    <row r="236" spans="2:63" x14ac:dyDescent="0.35">
      <c r="B236">
        <f t="shared" si="155"/>
        <v>226</v>
      </c>
      <c r="C236">
        <f t="shared" si="133"/>
        <v>19</v>
      </c>
      <c r="D236">
        <f t="shared" si="163"/>
        <v>10</v>
      </c>
      <c r="E236">
        <f t="shared" ca="1" si="123"/>
        <v>95</v>
      </c>
      <c r="F236" cm="1">
        <f t="array" aca="1" ref="F236" ca="1">_xlfn.XLOOKUP(E236,Mortality!$I$9:$I$130,IF($E$4="Female",Mortality!$J$9:$J$130,Mortality!$K$9:$K$130),,-1)</f>
        <v>0.20584399999999983</v>
      </c>
      <c r="G236" cm="1">
        <f t="array" aca="1" ref="G236" ca="1">_xlfn.XLOOKUP(E236,Mortality!$N$9:$N$130,IF($E$4="Female",Mortality!$O$9:$O$130,Mortality!$P$9:$P$130),,-1)</f>
        <v>4.0000000000000001E-3</v>
      </c>
      <c r="H236">
        <f t="shared" ca="1" si="134"/>
        <v>1.6520318473970397E-2</v>
      </c>
      <c r="I236" cm="1">
        <f t="array" ref="I236">INDEX('Product features '!$C$12:$C$22,MIN(11,C236))</f>
        <v>0</v>
      </c>
      <c r="J236" s="3">
        <f ca="1">IF(C236=1,0,IF($C$4="Q",MAX('Product features '!$C$8,_xlfn.XLOOKUP(E236,'Non-systematic PWDs'!$D$17:$D$64,'Non-systematic PWDs'!$F$17:$F$64,0,-1)),'Product features '!$C$8))</f>
        <v>0.11235955056179775</v>
      </c>
      <c r="K236">
        <f t="shared" ca="1" si="124"/>
        <v>0</v>
      </c>
      <c r="L236">
        <f ca="1">(1-K236)*(1-(1-J236*_xlfn.XLOOKUP(C236,'Non-systematic PWDs'!$D$9:$D$12,'Non-systematic PWDs'!$E$9:$E$12,,-1))^(1/12))</f>
        <v>3.8247596726795896E-3</v>
      </c>
      <c r="M236" cm="1">
        <f t="array" ref="M236">IF(C236=11,_xlfn.SWITCH(D236,1,0.4,2,0.3,3,0.2,0.1/9),1/12)</f>
        <v>8.3333333333333329E-2</v>
      </c>
      <c r="O236">
        <f t="shared" ca="1" si="156"/>
        <v>2347.5234314034037</v>
      </c>
      <c r="P236">
        <f t="shared" ca="1" si="157"/>
        <v>3698.006521000626</v>
      </c>
      <c r="Q236">
        <f ca="1">_xlfn.XLOOKUP(C236,'Surrender predictive model'!$E$8:$E$29,'Surrender predictive model'!$P$8:$P$29,,-1)+'Surrender predictive model'!$B$15+'Surrender predictive model'!$B$14+'Surrender predictive model'!$B$38*K236</f>
        <v>-2.2123742498454617</v>
      </c>
      <c r="R236">
        <f ca="1">+'Surrender predictive model'!$B$15*(MAX(1,MIN(2,P235/O235))-1)+'Surrender predictive model'!$B$14*(MAX(0.5,MIN(1,P235/O235))-1)+'Surrender predictive model'!$B$38*K236*(MAX(0.5,MIN(1,P235/O235))-1)</f>
        <v>-0.66569787032232353</v>
      </c>
      <c r="S236" s="43">
        <f t="shared" ca="1" si="135"/>
        <v>4.8122716376965968E-3</v>
      </c>
      <c r="T236">
        <f t="shared" ca="1" si="125"/>
        <v>0</v>
      </c>
      <c r="U236">
        <f t="shared" ca="1" si="158"/>
        <v>0</v>
      </c>
      <c r="V236">
        <f t="shared" ca="1" si="126"/>
        <v>0</v>
      </c>
      <c r="W236" s="41">
        <f t="shared" ca="1" si="127"/>
        <v>0</v>
      </c>
      <c r="X236">
        <f t="shared" ca="1" si="136"/>
        <v>0.97500343843667581</v>
      </c>
      <c r="Y236">
        <f t="shared" ca="1" si="137"/>
        <v>0.97500343843667581</v>
      </c>
      <c r="Z236">
        <f t="shared" ca="1" si="128"/>
        <v>0.97874691014837101</v>
      </c>
      <c r="AA236">
        <f t="shared" ca="1" si="159"/>
        <v>4.9509609720729316E-3</v>
      </c>
      <c r="AB236">
        <f t="shared" ca="1" si="138"/>
        <v>2347.5234314034037</v>
      </c>
      <c r="AC236">
        <f t="shared" ca="1" si="139"/>
        <v>38.533968292544891</v>
      </c>
      <c r="AD236">
        <f t="shared" ca="1" si="140"/>
        <v>11.22471839718397</v>
      </c>
      <c r="AE236">
        <f t="shared" ca="1" si="141"/>
        <v>8.9213272846923797</v>
      </c>
      <c r="AF236">
        <f t="shared" ca="1" si="142"/>
        <v>0</v>
      </c>
      <c r="AG236">
        <f t="shared" ca="1" si="143"/>
        <v>0</v>
      </c>
      <c r="AH236">
        <f t="shared" ca="1" si="129"/>
        <v>0</v>
      </c>
      <c r="AI236">
        <f t="shared" ca="1" si="160"/>
        <v>2288.8434174290164</v>
      </c>
      <c r="AJ236">
        <f t="shared" ca="1" si="144"/>
        <v>0.47684237863104512</v>
      </c>
      <c r="AK236">
        <f t="shared" ca="1" si="130"/>
        <v>0</v>
      </c>
      <c r="AL236">
        <f t="shared" ca="1" si="131"/>
        <v>0</v>
      </c>
      <c r="AM236">
        <f t="shared" si="132"/>
        <v>0</v>
      </c>
      <c r="AN236" s="45">
        <f t="shared" ca="1" si="145"/>
        <v>-59.156856353052291</v>
      </c>
      <c r="AO236">
        <f t="shared" ca="1" si="161"/>
        <v>0</v>
      </c>
      <c r="AP236">
        <f t="shared" ca="1" si="162"/>
        <v>1.0263468340341368</v>
      </c>
      <c r="AR236">
        <v>226</v>
      </c>
      <c r="AS236">
        <v>0</v>
      </c>
      <c r="AT236">
        <v>10131039.551440289</v>
      </c>
      <c r="AU236">
        <v>30213.656097702235</v>
      </c>
      <c r="AV236">
        <v>35136.85293021494</v>
      </c>
      <c r="AW236">
        <v>480780.4905114047</v>
      </c>
      <c r="AX236">
        <v>2068.9676362178811</v>
      </c>
      <c r="AY236">
        <v>0</v>
      </c>
      <c r="AZ236">
        <v>-548199.9671755411</v>
      </c>
      <c r="BA236">
        <v>1070.3011077989297</v>
      </c>
      <c r="BC236">
        <f t="shared" si="146"/>
        <v>0</v>
      </c>
      <c r="BD236">
        <f t="shared" ca="1" si="147"/>
        <v>10133387.074871693</v>
      </c>
      <c r="BE236">
        <f t="shared" ca="1" si="148"/>
        <v>30252.190065994779</v>
      </c>
      <c r="BF236">
        <f t="shared" ca="1" si="149"/>
        <v>35148.077648612125</v>
      </c>
      <c r="BG236">
        <f t="shared" ca="1" si="150"/>
        <v>480789.41183868941</v>
      </c>
      <c r="BH236">
        <f t="shared" ca="1" si="151"/>
        <v>2069.444478596512</v>
      </c>
      <c r="BI236">
        <f t="shared" ca="1" si="152"/>
        <v>0</v>
      </c>
      <c r="BJ236">
        <f t="shared" ca="1" si="153"/>
        <v>-548259.12403189414</v>
      </c>
      <c r="BK236">
        <f t="shared" ca="1" si="154"/>
        <v>1071.3274546329637</v>
      </c>
    </row>
    <row r="237" spans="2:63" x14ac:dyDescent="0.35">
      <c r="B237">
        <f t="shared" si="155"/>
        <v>227</v>
      </c>
      <c r="C237">
        <f t="shared" si="133"/>
        <v>19</v>
      </c>
      <c r="D237">
        <f t="shared" si="163"/>
        <v>11</v>
      </c>
      <c r="E237">
        <f t="shared" ca="1" si="123"/>
        <v>95</v>
      </c>
      <c r="F237" cm="1">
        <f t="array" aca="1" ref="F237" ca="1">_xlfn.XLOOKUP(E237,Mortality!$I$9:$I$130,IF($E$4="Female",Mortality!$J$9:$J$130,Mortality!$K$9:$K$130),,-1)</f>
        <v>0.20584399999999983</v>
      </c>
      <c r="G237" cm="1">
        <f t="array" aca="1" ref="G237" ca="1">_xlfn.XLOOKUP(E237,Mortality!$N$9:$N$130,IF($E$4="Female",Mortality!$O$9:$O$130,Mortality!$P$9:$P$130),,-1)</f>
        <v>4.0000000000000001E-3</v>
      </c>
      <c r="H237">
        <f t="shared" ca="1" si="134"/>
        <v>1.6514262442177352E-2</v>
      </c>
      <c r="I237" cm="1">
        <f t="array" ref="I237">INDEX('Product features '!$C$12:$C$22,MIN(11,C237))</f>
        <v>0</v>
      </c>
      <c r="J237" s="3">
        <f ca="1">IF(C237=1,0,IF($C$4="Q",MAX('Product features '!$C$8,_xlfn.XLOOKUP(E237,'Non-systematic PWDs'!$D$17:$D$64,'Non-systematic PWDs'!$F$17:$F$64,0,-1)),'Product features '!$C$8))</f>
        <v>0.11235955056179775</v>
      </c>
      <c r="K237">
        <f t="shared" ca="1" si="124"/>
        <v>0</v>
      </c>
      <c r="L237">
        <f ca="1">(1-K237)*(1-(1-J237*_xlfn.XLOOKUP(C237,'Non-systematic PWDs'!$D$9:$D$12,'Non-systematic PWDs'!$E$9:$E$12,,-1))^(1/12))</f>
        <v>3.8247596726795896E-3</v>
      </c>
      <c r="M237" cm="1">
        <f t="array" ref="M237">IF(C237=11,_xlfn.SWITCH(D237,1,0.4,2,0.3,3,0.2,0.1/9),1/12)</f>
        <v>8.3333333333333329E-2</v>
      </c>
      <c r="O237">
        <f t="shared" ca="1" si="156"/>
        <v>2288.8434174289823</v>
      </c>
      <c r="P237">
        <f t="shared" ca="1" si="157"/>
        <v>3605.5690733368597</v>
      </c>
      <c r="Q237">
        <f ca="1">_xlfn.XLOOKUP(C237,'Surrender predictive model'!$E$8:$E$29,'Surrender predictive model'!$P$8:$P$29,,-1)+'Surrender predictive model'!$B$15+'Surrender predictive model'!$B$14+'Surrender predictive model'!$B$38*K237</f>
        <v>-2.2123742498454617</v>
      </c>
      <c r="R237">
        <f ca="1">+'Surrender predictive model'!$B$15*(MAX(1,MIN(2,P236/O236))-1)+'Surrender predictive model'!$B$14*(MAX(0.5,MIN(1,P236/O236))-1)+'Surrender predictive model'!$B$38*K237*(MAX(0.5,MIN(1,P236/O236))-1)</f>
        <v>-0.66569787032232353</v>
      </c>
      <c r="S237" s="43">
        <f t="shared" ca="1" si="135"/>
        <v>4.8122716376965968E-3</v>
      </c>
      <c r="T237">
        <f t="shared" ca="1" si="125"/>
        <v>0</v>
      </c>
      <c r="U237">
        <f t="shared" ca="1" si="158"/>
        <v>0</v>
      </c>
      <c r="V237">
        <f t="shared" ca="1" si="126"/>
        <v>0</v>
      </c>
      <c r="W237" s="41">
        <f t="shared" ca="1" si="127"/>
        <v>0</v>
      </c>
      <c r="X237">
        <f t="shared" ca="1" si="136"/>
        <v>0.9750094422737986</v>
      </c>
      <c r="Y237">
        <f t="shared" ca="1" si="137"/>
        <v>0.9750094422737986</v>
      </c>
      <c r="Z237">
        <f t="shared" ca="1" si="128"/>
        <v>0.97875293703689403</v>
      </c>
      <c r="AA237">
        <f t="shared" ca="1" si="159"/>
        <v>4.8457377536815574E-3</v>
      </c>
      <c r="AB237">
        <f t="shared" ca="1" si="138"/>
        <v>2288.8434174289823</v>
      </c>
      <c r="AC237">
        <f t="shared" ca="1" si="139"/>
        <v>37.556999136668274</v>
      </c>
      <c r="AD237">
        <f t="shared" ca="1" si="140"/>
        <v>10.94414493987871</v>
      </c>
      <c r="AE237">
        <f t="shared" ca="1" si="141"/>
        <v>8.6983294729480907</v>
      </c>
      <c r="AF237">
        <f t="shared" ca="1" si="142"/>
        <v>0</v>
      </c>
      <c r="AG237">
        <f t="shared" ca="1" si="143"/>
        <v>0</v>
      </c>
      <c r="AH237">
        <f t="shared" ca="1" si="129"/>
        <v>0</v>
      </c>
      <c r="AI237">
        <f t="shared" ca="1" si="160"/>
        <v>2231.6439438795214</v>
      </c>
      <c r="AJ237">
        <f t="shared" ca="1" si="144"/>
        <v>0.46492582164156698</v>
      </c>
      <c r="AK237">
        <f t="shared" ca="1" si="130"/>
        <v>0</v>
      </c>
      <c r="AL237">
        <f t="shared" ca="1" si="131"/>
        <v>0</v>
      </c>
      <c r="AM237">
        <f t="shared" si="132"/>
        <v>0</v>
      </c>
      <c r="AN237" s="45">
        <f t="shared" ca="1" si="145"/>
        <v>-57.664399371136639</v>
      </c>
      <c r="AO237">
        <f t="shared" ca="1" si="161"/>
        <v>0</v>
      </c>
      <c r="AP237">
        <f t="shared" ca="1" si="162"/>
        <v>1.0121715438824457</v>
      </c>
      <c r="AR237">
        <v>227</v>
      </c>
      <c r="AS237">
        <v>0</v>
      </c>
      <c r="AT237">
        <v>9931044.6538458187</v>
      </c>
      <c r="AU237">
        <v>29533.240366331353</v>
      </c>
      <c r="AV237">
        <v>34697.854034592267</v>
      </c>
      <c r="AW237">
        <v>478890.4423419637</v>
      </c>
      <c r="AX237">
        <v>2029.2025955890601</v>
      </c>
      <c r="AY237">
        <v>0</v>
      </c>
      <c r="AZ237">
        <v>-545150.73933847726</v>
      </c>
      <c r="BA237">
        <v>1064.7772332004802</v>
      </c>
      <c r="BC237">
        <f t="shared" si="146"/>
        <v>0</v>
      </c>
      <c r="BD237">
        <f t="shared" ca="1" si="147"/>
        <v>9933333.4972632471</v>
      </c>
      <c r="BE237">
        <f t="shared" ca="1" si="148"/>
        <v>29570.797365468021</v>
      </c>
      <c r="BF237">
        <f t="shared" ca="1" si="149"/>
        <v>34708.798179532147</v>
      </c>
      <c r="BG237">
        <f t="shared" ca="1" si="150"/>
        <v>478899.14067143667</v>
      </c>
      <c r="BH237">
        <f t="shared" ca="1" si="151"/>
        <v>2029.6675214107017</v>
      </c>
      <c r="BI237">
        <f t="shared" ca="1" si="152"/>
        <v>0</v>
      </c>
      <c r="BJ237">
        <f t="shared" ca="1" si="153"/>
        <v>-545208.40373784839</v>
      </c>
      <c r="BK237">
        <f t="shared" ca="1" si="154"/>
        <v>1065.7894047443626</v>
      </c>
    </row>
    <row r="238" spans="2:63" x14ac:dyDescent="0.35">
      <c r="B238">
        <f t="shared" si="155"/>
        <v>228</v>
      </c>
      <c r="C238">
        <f t="shared" si="133"/>
        <v>19</v>
      </c>
      <c r="D238">
        <f t="shared" si="163"/>
        <v>12</v>
      </c>
      <c r="E238">
        <f t="shared" ca="1" si="123"/>
        <v>95</v>
      </c>
      <c r="F238" cm="1">
        <f t="array" aca="1" ref="F238" ca="1">_xlfn.XLOOKUP(E238,Mortality!$I$9:$I$130,IF($E$4="Female",Mortality!$J$9:$J$130,Mortality!$K$9:$K$130),,-1)</f>
        <v>0.20584399999999983</v>
      </c>
      <c r="G238" cm="1">
        <f t="array" aca="1" ref="G238" ca="1">_xlfn.XLOOKUP(E238,Mortality!$N$9:$N$130,IF($E$4="Female",Mortality!$O$9:$O$130,Mortality!$P$9:$P$130),,-1)</f>
        <v>4.0000000000000001E-3</v>
      </c>
      <c r="H238">
        <f t="shared" ca="1" si="134"/>
        <v>1.6508208842743621E-2</v>
      </c>
      <c r="I238" cm="1">
        <f t="array" ref="I238">INDEX('Product features '!$C$12:$C$22,MIN(11,C238))</f>
        <v>0</v>
      </c>
      <c r="J238" s="3">
        <f ca="1">IF(C238=1,0,IF($C$4="Q",MAX('Product features '!$C$8,_xlfn.XLOOKUP(E238,'Non-systematic PWDs'!$D$17:$D$64,'Non-systematic PWDs'!$F$17:$F$64,0,-1)),'Product features '!$C$8))</f>
        <v>0.11235955056179775</v>
      </c>
      <c r="K238">
        <f t="shared" ca="1" si="124"/>
        <v>0</v>
      </c>
      <c r="L238">
        <f ca="1">(1-K238)*(1-(1-J238*_xlfn.XLOOKUP(C238,'Non-systematic PWDs'!$D$9:$D$12,'Non-systematic PWDs'!$E$9:$E$12,,-1))^(1/12))</f>
        <v>3.8247596726795896E-3</v>
      </c>
      <c r="M238" cm="1">
        <f t="array" ref="M238">IF(C238=11,_xlfn.SWITCH(D238,1,0.4,2,0.3,3,0.2,0.1/9),1/12)</f>
        <v>8.3333333333333329E-2</v>
      </c>
      <c r="O238">
        <f t="shared" ca="1" si="156"/>
        <v>2231.6439438794873</v>
      </c>
      <c r="P238">
        <f t="shared" ca="1" si="157"/>
        <v>3515.4638912738283</v>
      </c>
      <c r="Q238">
        <f ca="1">_xlfn.XLOOKUP(C238,'Surrender predictive model'!$E$8:$E$29,'Surrender predictive model'!$P$8:$P$29,,-1)+'Surrender predictive model'!$B$15+'Surrender predictive model'!$B$14+'Surrender predictive model'!$B$38*K238</f>
        <v>-2.2123742498454617</v>
      </c>
      <c r="R238">
        <f ca="1">+'Surrender predictive model'!$B$15*(MAX(1,MIN(2,P237/O237))-1)+'Surrender predictive model'!$B$14*(MAX(0.5,MIN(1,P237/O237))-1)+'Surrender predictive model'!$B$38*K238*(MAX(0.5,MIN(1,P237/O237))-1)</f>
        <v>-0.66569787032232353</v>
      </c>
      <c r="S238" s="43">
        <f t="shared" ca="1" si="135"/>
        <v>4.8122716376965968E-3</v>
      </c>
      <c r="T238">
        <f t="shared" ca="1" si="125"/>
        <v>5.0000000000000001E-3</v>
      </c>
      <c r="U238">
        <f t="shared" ca="1" si="158"/>
        <v>0</v>
      </c>
      <c r="V238">
        <f t="shared" ca="1" si="126"/>
        <v>0</v>
      </c>
      <c r="W238" s="41">
        <f t="shared" ca="1" si="127"/>
        <v>0</v>
      </c>
      <c r="X238">
        <f t="shared" ca="1" si="136"/>
        <v>0.96733583245338439</v>
      </c>
      <c r="Y238">
        <f t="shared" ca="1" si="137"/>
        <v>0.97501544369952575</v>
      </c>
      <c r="Z238">
        <f t="shared" ca="1" si="128"/>
        <v>0.97875896150476294</v>
      </c>
      <c r="AA238">
        <f t="shared" ca="1" si="159"/>
        <v>4.7427800585263854E-3</v>
      </c>
      <c r="AB238">
        <f t="shared" ca="1" si="138"/>
        <v>2231.6439438794873</v>
      </c>
      <c r="AC238">
        <f t="shared" ca="1" si="139"/>
        <v>36.441632029501299</v>
      </c>
      <c r="AD238">
        <f t="shared" ca="1" si="140"/>
        <v>10.623019972516861</v>
      </c>
      <c r="AE238">
        <f t="shared" ca="1" si="141"/>
        <v>8.4431016060432125</v>
      </c>
      <c r="AF238">
        <f t="shared" ca="1" si="142"/>
        <v>17.387038079208242</v>
      </c>
      <c r="AG238">
        <f t="shared" ca="1" si="143"/>
        <v>0</v>
      </c>
      <c r="AH238">
        <f t="shared" ca="1" si="129"/>
        <v>0</v>
      </c>
      <c r="AI238">
        <f t="shared" ca="1" si="160"/>
        <v>2158.749152192252</v>
      </c>
      <c r="AJ238">
        <f t="shared" ca="1" si="144"/>
        <v>0.44973940670671919</v>
      </c>
      <c r="AK238">
        <f t="shared" ca="1" si="130"/>
        <v>0</v>
      </c>
      <c r="AL238">
        <f t="shared" ca="1" si="131"/>
        <v>0</v>
      </c>
      <c r="AM238">
        <f t="shared" si="132"/>
        <v>0</v>
      </c>
      <c r="AN238" s="45">
        <f t="shared" ca="1" si="145"/>
        <v>-55.957493014768097</v>
      </c>
      <c r="AO238">
        <f t="shared" ca="1" si="161"/>
        <v>0</v>
      </c>
      <c r="AP238">
        <f t="shared" ca="1" si="162"/>
        <v>1.3050187284529915</v>
      </c>
      <c r="AR238">
        <v>228</v>
      </c>
      <c r="AS238">
        <v>0</v>
      </c>
      <c r="AT238">
        <v>9740172.4588274788</v>
      </c>
      <c r="AU238">
        <v>28754.064934055474</v>
      </c>
      <c r="AV238">
        <v>34157.95952829648</v>
      </c>
      <c r="AW238">
        <v>477012.19306927919</v>
      </c>
      <c r="AX238">
        <v>1922.1493307456954</v>
      </c>
      <c r="AY238">
        <v>0</v>
      </c>
      <c r="AZ238">
        <v>-541846.3668623768</v>
      </c>
      <c r="BA238">
        <v>5731.0722011649832</v>
      </c>
      <c r="BC238">
        <f t="shared" si="146"/>
        <v>0</v>
      </c>
      <c r="BD238">
        <f t="shared" ca="1" si="147"/>
        <v>9742404.1027713586</v>
      </c>
      <c r="BE238">
        <f t="shared" ca="1" si="148"/>
        <v>28790.506566084976</v>
      </c>
      <c r="BF238">
        <f t="shared" ca="1" si="149"/>
        <v>34168.582548268998</v>
      </c>
      <c r="BG238">
        <f t="shared" ca="1" si="150"/>
        <v>477020.63617088523</v>
      </c>
      <c r="BH238">
        <f t="shared" ca="1" si="151"/>
        <v>1922.599070152402</v>
      </c>
      <c r="BI238">
        <f t="shared" ca="1" si="152"/>
        <v>0</v>
      </c>
      <c r="BJ238">
        <f t="shared" ca="1" si="153"/>
        <v>-541902.32435539155</v>
      </c>
      <c r="BK238">
        <f t="shared" ca="1" si="154"/>
        <v>5732.3772198934366</v>
      </c>
    </row>
    <row r="239" spans="2:63" x14ac:dyDescent="0.35">
      <c r="B239">
        <f t="shared" si="155"/>
        <v>229</v>
      </c>
      <c r="C239">
        <f t="shared" si="133"/>
        <v>20</v>
      </c>
      <c r="D239">
        <f t="shared" si="163"/>
        <v>1</v>
      </c>
      <c r="E239">
        <f t="shared" ca="1" si="123"/>
        <v>96</v>
      </c>
      <c r="F239" cm="1">
        <f t="array" aca="1" ref="F239" ca="1">_xlfn.XLOOKUP(E239,Mortality!$I$9:$I$130,IF($E$4="Female",Mortality!$J$9:$J$130,Mortality!$K$9:$K$130),,-1)</f>
        <v>0.21924699999999983</v>
      </c>
      <c r="G239" cm="1">
        <f t="array" aca="1" ref="G239" ca="1">_xlfn.XLOOKUP(E239,Mortality!$N$9:$N$130,IF($E$4="Female",Mortality!$O$9:$O$130,Mortality!$P$9:$P$130),,-1)</f>
        <v>4.0000000000000001E-3</v>
      </c>
      <c r="H239">
        <f t="shared" ca="1" si="134"/>
        <v>1.7689424957503364E-2</v>
      </c>
      <c r="I239" cm="1">
        <f t="array" ref="I239">INDEX('Product features '!$C$12:$C$22,MIN(11,C239))</f>
        <v>0</v>
      </c>
      <c r="J239" s="3">
        <f ca="1">IF(C239=1,0,IF($C$4="Q",MAX('Product features '!$C$8,_xlfn.XLOOKUP(E239,'Non-systematic PWDs'!$D$17:$D$64,'Non-systematic PWDs'!$F$17:$F$64,0,-1)),'Product features '!$C$8))</f>
        <v>0.11904761904761904</v>
      </c>
      <c r="K239">
        <f t="shared" ca="1" si="124"/>
        <v>0</v>
      </c>
      <c r="L239">
        <f ca="1">(1-K239)*(1-(1-J239*_xlfn.XLOOKUP(C239,'Non-systematic PWDs'!$D$9:$D$12,'Non-systematic PWDs'!$E$9:$E$12,,-1))^(1/12))</f>
        <v>4.0575926489329062E-3</v>
      </c>
      <c r="M239" cm="1">
        <f t="array" ref="M239">IF(C239=11,_xlfn.SWITCH(D239,1,0.4,2,0.3,3,0.2,0.1/9),1/12)</f>
        <v>8.3333333333333329E-2</v>
      </c>
      <c r="O239">
        <f t="shared" ca="1" si="156"/>
        <v>2158.749152192217</v>
      </c>
      <c r="P239">
        <f t="shared" ca="1" si="157"/>
        <v>3427.631585760013</v>
      </c>
      <c r="Q239">
        <f ca="1">_xlfn.XLOOKUP(C239,'Surrender predictive model'!$E$8:$E$29,'Surrender predictive model'!$P$8:$P$29,,-1)+'Surrender predictive model'!$B$15+'Surrender predictive model'!$B$14+'Surrender predictive model'!$B$38*K239</f>
        <v>-2.2123742498454617</v>
      </c>
      <c r="R239">
        <f ca="1">+'Surrender predictive model'!$B$15*(MAX(1,MIN(2,P238/O238))-1)+'Surrender predictive model'!$B$14*(MAX(0.5,MIN(1,P238/O238))-1)+'Surrender predictive model'!$B$38*K239*(MAX(0.5,MIN(1,P238/O238))-1)</f>
        <v>-0.66569787032232353</v>
      </c>
      <c r="S239" s="43">
        <f t="shared" ca="1" si="135"/>
        <v>4.8122716376965968E-3</v>
      </c>
      <c r="T239">
        <f t="shared" ca="1" si="125"/>
        <v>0</v>
      </c>
      <c r="U239">
        <f t="shared" ca="1" si="158"/>
        <v>1.89E-2</v>
      </c>
      <c r="V239">
        <f t="shared" ca="1" si="126"/>
        <v>0</v>
      </c>
      <c r="W239" s="41">
        <f t="shared" ca="1" si="127"/>
        <v>0</v>
      </c>
      <c r="X239">
        <f t="shared" ca="1" si="136"/>
        <v>0.97361679438464832</v>
      </c>
      <c r="Y239">
        <f t="shared" ca="1" si="137"/>
        <v>0.97361679438464832</v>
      </c>
      <c r="Z239">
        <f t="shared" ca="1" si="128"/>
        <v>0.9775834297228102</v>
      </c>
      <c r="AA239">
        <f t="shared" ca="1" si="159"/>
        <v>4.6420384847287834E-3</v>
      </c>
      <c r="AB239">
        <f t="shared" ca="1" si="138"/>
        <v>2199.5495111686496</v>
      </c>
      <c r="AC239">
        <f t="shared" ca="1" si="139"/>
        <v>38.650807431630675</v>
      </c>
      <c r="AD239">
        <f t="shared" ca="1" si="140"/>
        <v>10.514654084242228</v>
      </c>
      <c r="AE239">
        <f t="shared" ca="1" si="141"/>
        <v>8.8657054984358528</v>
      </c>
      <c r="AF239">
        <f t="shared" ca="1" si="142"/>
        <v>0</v>
      </c>
      <c r="AG239">
        <f t="shared" ca="1" si="143"/>
        <v>0</v>
      </c>
      <c r="AH239">
        <f t="shared" ca="1" si="129"/>
        <v>40.800358976432562</v>
      </c>
      <c r="AI239">
        <f t="shared" ca="1" si="160"/>
        <v>2141.5183441543759</v>
      </c>
      <c r="AJ239">
        <f t="shared" ca="1" si="144"/>
        <v>0.4461496550321617</v>
      </c>
      <c r="AK239">
        <f t="shared" ca="1" si="130"/>
        <v>0</v>
      </c>
      <c r="AL239">
        <f t="shared" ca="1" si="131"/>
        <v>0</v>
      </c>
      <c r="AM239">
        <f t="shared" si="132"/>
        <v>0</v>
      </c>
      <c r="AN239" s="45">
        <f t="shared" ca="1" si="145"/>
        <v>-58.477316669340915</v>
      </c>
      <c r="AO239">
        <f t="shared" ca="1" si="161"/>
        <v>5.1000448720541129</v>
      </c>
      <c r="AP239">
        <f t="shared" ca="1" si="162"/>
        <v>6.131637287940527</v>
      </c>
      <c r="AR239">
        <v>229</v>
      </c>
      <c r="AS239">
        <v>0</v>
      </c>
      <c r="AT239">
        <v>9226316.7875793204</v>
      </c>
      <c r="AU239">
        <v>31753.552690563331</v>
      </c>
      <c r="AV239">
        <v>20115.869455104967</v>
      </c>
      <c r="AW239">
        <v>517238.38507713453</v>
      </c>
      <c r="AX239">
        <v>1904.0806570030891</v>
      </c>
      <c r="AY239">
        <v>0</v>
      </c>
      <c r="AZ239">
        <v>-571011.88787980541</v>
      </c>
      <c r="BA239">
        <v>17690.771640096151</v>
      </c>
      <c r="BC239">
        <f t="shared" si="146"/>
        <v>0</v>
      </c>
      <c r="BD239">
        <f t="shared" ca="1" si="147"/>
        <v>9228475.5367315132</v>
      </c>
      <c r="BE239">
        <f t="shared" ca="1" si="148"/>
        <v>31792.20349799496</v>
      </c>
      <c r="BF239">
        <f t="shared" ca="1" si="149"/>
        <v>20126.38410918921</v>
      </c>
      <c r="BG239">
        <f t="shared" ca="1" si="150"/>
        <v>517247.25078263297</v>
      </c>
      <c r="BH239">
        <f t="shared" ca="1" si="151"/>
        <v>1904.5268066581211</v>
      </c>
      <c r="BI239">
        <f t="shared" ca="1" si="152"/>
        <v>0</v>
      </c>
      <c r="BJ239">
        <f t="shared" ca="1" si="153"/>
        <v>-571070.36519647471</v>
      </c>
      <c r="BK239">
        <f t="shared" ca="1" si="154"/>
        <v>17696.903277384092</v>
      </c>
    </row>
    <row r="240" spans="2:63" x14ac:dyDescent="0.35">
      <c r="B240">
        <f t="shared" si="155"/>
        <v>230</v>
      </c>
      <c r="C240">
        <f t="shared" si="133"/>
        <v>20</v>
      </c>
      <c r="D240">
        <f t="shared" si="163"/>
        <v>2</v>
      </c>
      <c r="E240">
        <f t="shared" ca="1" si="123"/>
        <v>96</v>
      </c>
      <c r="F240" cm="1">
        <f t="array" aca="1" ref="F240" ca="1">_xlfn.XLOOKUP(E240,Mortality!$I$9:$I$130,IF($E$4="Female",Mortality!$J$9:$J$130,Mortality!$K$9:$K$130),,-1)</f>
        <v>0.21924699999999983</v>
      </c>
      <c r="G240" cm="1">
        <f t="array" aca="1" ref="G240" ca="1">_xlfn.XLOOKUP(E240,Mortality!$N$9:$N$130,IF($E$4="Female",Mortality!$O$9:$O$130,Mortality!$P$9:$P$130),,-1)</f>
        <v>4.0000000000000001E-3</v>
      </c>
      <c r="H240">
        <f t="shared" ca="1" si="134"/>
        <v>1.7682896214730071E-2</v>
      </c>
      <c r="I240" cm="1">
        <f t="array" ref="I240">INDEX('Product features '!$C$12:$C$22,MIN(11,C240))</f>
        <v>0</v>
      </c>
      <c r="J240" s="3">
        <f ca="1">IF(C240=1,0,IF($C$4="Q",MAX('Product features '!$C$8,_xlfn.XLOOKUP(E240,'Non-systematic PWDs'!$D$17:$D$64,'Non-systematic PWDs'!$F$17:$F$64,0,-1)),'Product features '!$C$8))</f>
        <v>0.11904761904761904</v>
      </c>
      <c r="K240">
        <f t="shared" ca="1" si="124"/>
        <v>0</v>
      </c>
      <c r="L240">
        <f ca="1">(1-K240)*(1-(1-J240*_xlfn.XLOOKUP(C240,'Non-systematic PWDs'!$D$9:$D$12,'Non-systematic PWDs'!$E$9:$E$12,,-1))^(1/12))</f>
        <v>4.0575926489329062E-3</v>
      </c>
      <c r="M240" cm="1">
        <f t="array" ref="M240">IF(C240=11,_xlfn.SWITCH(D240,1,0.4,2,0.3,3,0.2,0.1/9),1/12)</f>
        <v>8.3333333333333329E-2</v>
      </c>
      <c r="O240">
        <f t="shared" ca="1" si="156"/>
        <v>2141.5183441543404</v>
      </c>
      <c r="P240">
        <f t="shared" ca="1" si="157"/>
        <v>3337.1996768592326</v>
      </c>
      <c r="Q240">
        <f ca="1">_xlfn.XLOOKUP(C240,'Surrender predictive model'!$E$8:$E$29,'Surrender predictive model'!$P$8:$P$29,,-1)+'Surrender predictive model'!$B$15+'Surrender predictive model'!$B$14+'Surrender predictive model'!$B$38*K240</f>
        <v>-2.2123742498454617</v>
      </c>
      <c r="R240">
        <f ca="1">+'Surrender predictive model'!$B$15*(MAX(1,MIN(2,P239/O239))-1)+'Surrender predictive model'!$B$14*(MAX(0.5,MIN(1,P239/O239))-1)+'Surrender predictive model'!$B$38*K240*(MAX(0.5,MIN(1,P239/O239))-1)</f>
        <v>-0.68016950698873968</v>
      </c>
      <c r="S240" s="43">
        <f t="shared" ca="1" si="135"/>
        <v>4.7412907590005382E-3</v>
      </c>
      <c r="T240">
        <f t="shared" ca="1" si="125"/>
        <v>0</v>
      </c>
      <c r="U240">
        <f t="shared" ca="1" si="158"/>
        <v>0</v>
      </c>
      <c r="V240">
        <f t="shared" ca="1" si="126"/>
        <v>0</v>
      </c>
      <c r="W240" s="41">
        <f t="shared" ca="1" si="127"/>
        <v>0</v>
      </c>
      <c r="X240">
        <f t="shared" ca="1" si="136"/>
        <v>0.97369270815841147</v>
      </c>
      <c r="Y240">
        <f t="shared" ca="1" si="137"/>
        <v>0.97369270815841147</v>
      </c>
      <c r="Z240">
        <f t="shared" ca="1" si="128"/>
        <v>0.97765965277868461</v>
      </c>
      <c r="AA240">
        <f t="shared" ca="1" si="159"/>
        <v>4.5379799028064409E-3</v>
      </c>
      <c r="AB240">
        <f t="shared" ca="1" si="138"/>
        <v>2141.5183441543404</v>
      </c>
      <c r="AC240">
        <f t="shared" ca="1" si="139"/>
        <v>37.618733695362408</v>
      </c>
      <c r="AD240">
        <f t="shared" ca="1" si="140"/>
        <v>10.086659575966221</v>
      </c>
      <c r="AE240">
        <f t="shared" ca="1" si="141"/>
        <v>8.6321547924550313</v>
      </c>
      <c r="AF240">
        <f t="shared" ca="1" si="142"/>
        <v>0</v>
      </c>
      <c r="AG240">
        <f t="shared" ca="1" si="143"/>
        <v>0</v>
      </c>
      <c r="AH240">
        <f t="shared" ca="1" si="129"/>
        <v>0</v>
      </c>
      <c r="AI240">
        <f t="shared" ca="1" si="160"/>
        <v>2085.1807960905921</v>
      </c>
      <c r="AJ240">
        <f t="shared" ca="1" si="144"/>
        <v>0.43441266585220673</v>
      </c>
      <c r="AK240">
        <f t="shared" ca="1" si="130"/>
        <v>0</v>
      </c>
      <c r="AL240">
        <f t="shared" ca="1" si="131"/>
        <v>0</v>
      </c>
      <c r="AM240">
        <f t="shared" si="132"/>
        <v>0</v>
      </c>
      <c r="AN240" s="45">
        <f t="shared" ca="1" si="145"/>
        <v>-56.771960729635872</v>
      </c>
      <c r="AO240">
        <f t="shared" ca="1" si="161"/>
        <v>0</v>
      </c>
      <c r="AP240">
        <f t="shared" ca="1" si="162"/>
        <v>0.89771121970140133</v>
      </c>
      <c r="AR240">
        <v>230</v>
      </c>
      <c r="AS240">
        <v>0</v>
      </c>
      <c r="AT240">
        <v>9139587.1536148135</v>
      </c>
      <c r="AU240">
        <v>30890.456160215104</v>
      </c>
      <c r="AV240">
        <v>19489.945317245318</v>
      </c>
      <c r="AW240">
        <v>515000.20206949953</v>
      </c>
      <c r="AX240">
        <v>1858.7966023698052</v>
      </c>
      <c r="AY240">
        <v>0</v>
      </c>
      <c r="AZ240">
        <v>-567239.4001493305</v>
      </c>
      <c r="BA240">
        <v>685.28527648262616</v>
      </c>
      <c r="BC240">
        <f t="shared" si="146"/>
        <v>0</v>
      </c>
      <c r="BD240">
        <f t="shared" ca="1" si="147"/>
        <v>9141728.671958968</v>
      </c>
      <c r="BE240">
        <f t="shared" ca="1" si="148"/>
        <v>30928.074893910467</v>
      </c>
      <c r="BF240">
        <f t="shared" ca="1" si="149"/>
        <v>19500.031976821283</v>
      </c>
      <c r="BG240">
        <f t="shared" ca="1" si="150"/>
        <v>515008.83422429196</v>
      </c>
      <c r="BH240">
        <f t="shared" ca="1" si="151"/>
        <v>1859.2310150356575</v>
      </c>
      <c r="BI240">
        <f t="shared" ca="1" si="152"/>
        <v>0</v>
      </c>
      <c r="BJ240">
        <f t="shared" ca="1" si="153"/>
        <v>-567296.17211006011</v>
      </c>
      <c r="BK240">
        <f t="shared" ca="1" si="154"/>
        <v>686.18298770232752</v>
      </c>
    </row>
    <row r="241" spans="2:63" x14ac:dyDescent="0.35">
      <c r="B241">
        <f t="shared" si="155"/>
        <v>231</v>
      </c>
      <c r="C241">
        <f t="shared" si="133"/>
        <v>20</v>
      </c>
      <c r="D241">
        <f t="shared" si="163"/>
        <v>3</v>
      </c>
      <c r="E241">
        <f t="shared" ca="1" si="123"/>
        <v>96</v>
      </c>
      <c r="F241" cm="1">
        <f t="array" aca="1" ref="F241" ca="1">_xlfn.XLOOKUP(E241,Mortality!$I$9:$I$130,IF($E$4="Female",Mortality!$J$9:$J$130,Mortality!$K$9:$K$130),,-1)</f>
        <v>0.21924699999999983</v>
      </c>
      <c r="G241" cm="1">
        <f t="array" aca="1" ref="G241" ca="1">_xlfn.XLOOKUP(E241,Mortality!$N$9:$N$130,IF($E$4="Female",Mortality!$O$9:$O$130,Mortality!$P$9:$P$130),,-1)</f>
        <v>4.0000000000000001E-3</v>
      </c>
      <c r="H241">
        <f t="shared" ca="1" si="134"/>
        <v>1.7676370129239949E-2</v>
      </c>
      <c r="I241" cm="1">
        <f t="array" ref="I241">INDEX('Product features '!$C$12:$C$22,MIN(11,C241))</f>
        <v>0</v>
      </c>
      <c r="J241" s="3">
        <f ca="1">IF(C241=1,0,IF($C$4="Q",MAX('Product features '!$C$8,_xlfn.XLOOKUP(E241,'Non-systematic PWDs'!$D$17:$D$64,'Non-systematic PWDs'!$F$17:$F$64,0,-1)),'Product features '!$C$8))</f>
        <v>0.11904761904761904</v>
      </c>
      <c r="K241">
        <f t="shared" ca="1" si="124"/>
        <v>0</v>
      </c>
      <c r="L241">
        <f ca="1">(1-K241)*(1-(1-J241*_xlfn.XLOOKUP(C241,'Non-systematic PWDs'!$D$9:$D$12,'Non-systematic PWDs'!$E$9:$E$12,,-1))^(1/12))</f>
        <v>4.0575926489329062E-3</v>
      </c>
      <c r="M241" cm="1">
        <f t="array" ref="M241">IF(C241=11,_xlfn.SWITCH(D241,1,0.4,2,0.3,3,0.2,0.1/9),1/12)</f>
        <v>8.3333333333333329E-2</v>
      </c>
      <c r="O241">
        <f t="shared" ca="1" si="156"/>
        <v>2085.1807960905571</v>
      </c>
      <c r="P241">
        <f t="shared" ca="1" si="157"/>
        <v>3249.4069910264416</v>
      </c>
      <c r="Q241">
        <f ca="1">_xlfn.XLOOKUP(C241,'Surrender predictive model'!$E$8:$E$29,'Surrender predictive model'!$P$8:$P$29,,-1)+'Surrender predictive model'!$B$15+'Surrender predictive model'!$B$14+'Surrender predictive model'!$B$38*K241</f>
        <v>-2.2123742498454617</v>
      </c>
      <c r="R241">
        <f ca="1">+'Surrender predictive model'!$B$15*(MAX(1,MIN(2,P240/O240))-1)+'Surrender predictive model'!$B$14*(MAX(0.5,MIN(1,P240/O240))-1)+'Surrender predictive model'!$B$38*K241*(MAX(0.5,MIN(1,P240/O240))-1)</f>
        <v>-0.64608789317355397</v>
      </c>
      <c r="S241" s="43">
        <f t="shared" ca="1" si="135"/>
        <v>4.9102003652011783E-3</v>
      </c>
      <c r="T241">
        <f t="shared" ca="1" si="125"/>
        <v>0</v>
      </c>
      <c r="U241">
        <f t="shared" ca="1" si="158"/>
        <v>0</v>
      </c>
      <c r="V241">
        <f t="shared" ca="1" si="126"/>
        <v>0</v>
      </c>
      <c r="W241" s="41">
        <f t="shared" ca="1" si="127"/>
        <v>0</v>
      </c>
      <c r="X241">
        <f t="shared" ca="1" si="136"/>
        <v>0.97353392630129032</v>
      </c>
      <c r="Y241">
        <f t="shared" ca="1" si="137"/>
        <v>0.97353392630129032</v>
      </c>
      <c r="Z241">
        <f t="shared" ca="1" si="128"/>
        <v>0.97750022402462289</v>
      </c>
      <c r="AA241">
        <f t="shared" ca="1" si="159"/>
        <v>4.4365998560943936E-3</v>
      </c>
      <c r="AB241">
        <f t="shared" ca="1" si="138"/>
        <v>2085.1807960905571</v>
      </c>
      <c r="AC241">
        <f t="shared" ca="1" si="139"/>
        <v>36.612066004556176</v>
      </c>
      <c r="AD241">
        <f t="shared" ca="1" si="140"/>
        <v>10.170220387553702</v>
      </c>
      <c r="AE241">
        <f t="shared" ca="1" si="141"/>
        <v>8.4042622323569294</v>
      </c>
      <c r="AF241">
        <f t="shared" ca="1" si="142"/>
        <v>0</v>
      </c>
      <c r="AG241">
        <f t="shared" ca="1" si="143"/>
        <v>0</v>
      </c>
      <c r="AH241">
        <f t="shared" ca="1" si="129"/>
        <v>0</v>
      </c>
      <c r="AI241">
        <f t="shared" ca="1" si="160"/>
        <v>2029.9942474661252</v>
      </c>
      <c r="AJ241">
        <f t="shared" ca="1" si="144"/>
        <v>0.42291546822210946</v>
      </c>
      <c r="AK241">
        <f t="shared" ca="1" si="130"/>
        <v>0</v>
      </c>
      <c r="AL241">
        <f t="shared" ca="1" si="131"/>
        <v>0</v>
      </c>
      <c r="AM241">
        <f t="shared" si="132"/>
        <v>0</v>
      </c>
      <c r="AN241" s="45">
        <f t="shared" ca="1" si="145"/>
        <v>-55.609464092688917</v>
      </c>
      <c r="AO241">
        <f t="shared" ca="1" si="161"/>
        <v>0</v>
      </c>
      <c r="AP241">
        <f t="shared" ca="1" si="162"/>
        <v>0.88967236130384408</v>
      </c>
      <c r="AR241">
        <v>231</v>
      </c>
      <c r="AS241">
        <v>0</v>
      </c>
      <c r="AT241">
        <v>8922223.6913750395</v>
      </c>
      <c r="AU241">
        <v>30044.615983556014</v>
      </c>
      <c r="AV241">
        <v>19432.075567252043</v>
      </c>
      <c r="AW241">
        <v>512780.59704446973</v>
      </c>
      <c r="AX241">
        <v>1814.7141825511294</v>
      </c>
      <c r="AY241">
        <v>0</v>
      </c>
      <c r="AZ241">
        <v>-564072.00277783058</v>
      </c>
      <c r="BA241">
        <v>682.92437336466196</v>
      </c>
      <c r="BC241">
        <f t="shared" si="146"/>
        <v>0</v>
      </c>
      <c r="BD241">
        <f t="shared" ca="1" si="147"/>
        <v>8924308.87217113</v>
      </c>
      <c r="BE241">
        <f t="shared" ca="1" si="148"/>
        <v>30081.22804956057</v>
      </c>
      <c r="BF241">
        <f t="shared" ca="1" si="149"/>
        <v>19442.245787639597</v>
      </c>
      <c r="BG241">
        <f t="shared" ca="1" si="150"/>
        <v>512789.00130670209</v>
      </c>
      <c r="BH241">
        <f t="shared" ca="1" si="151"/>
        <v>1815.1370980193515</v>
      </c>
      <c r="BI241">
        <f t="shared" ca="1" si="152"/>
        <v>0</v>
      </c>
      <c r="BJ241">
        <f t="shared" ca="1" si="153"/>
        <v>-564127.61224192323</v>
      </c>
      <c r="BK241">
        <f t="shared" ca="1" si="154"/>
        <v>683.8140457259658</v>
      </c>
    </row>
    <row r="242" spans="2:63" x14ac:dyDescent="0.35">
      <c r="B242">
        <f t="shared" si="155"/>
        <v>232</v>
      </c>
      <c r="C242">
        <f t="shared" si="133"/>
        <v>20</v>
      </c>
      <c r="D242">
        <f t="shared" si="163"/>
        <v>4</v>
      </c>
      <c r="E242">
        <f t="shared" ca="1" si="123"/>
        <v>96</v>
      </c>
      <c r="F242" cm="1">
        <f t="array" aca="1" ref="F242" ca="1">_xlfn.XLOOKUP(E242,Mortality!$I$9:$I$130,IF($E$4="Female",Mortality!$J$9:$J$130,Mortality!$K$9:$K$130),,-1)</f>
        <v>0.21924699999999983</v>
      </c>
      <c r="G242" cm="1">
        <f t="array" aca="1" ref="G242" ca="1">_xlfn.XLOOKUP(E242,Mortality!$N$9:$N$130,IF($E$4="Female",Mortality!$O$9:$O$130,Mortality!$P$9:$P$130),,-1)</f>
        <v>4.0000000000000001E-3</v>
      </c>
      <c r="H242">
        <f t="shared" ca="1" si="134"/>
        <v>1.7669846699754244E-2</v>
      </c>
      <c r="I242" cm="1">
        <f t="array" ref="I242">INDEX('Product features '!$C$12:$C$22,MIN(11,C242))</f>
        <v>0</v>
      </c>
      <c r="J242" s="3">
        <f ca="1">IF(C242=1,0,IF($C$4="Q",MAX('Product features '!$C$8,_xlfn.XLOOKUP(E242,'Non-systematic PWDs'!$D$17:$D$64,'Non-systematic PWDs'!$F$17:$F$64,0,-1)),'Product features '!$C$8))</f>
        <v>0.11904761904761904</v>
      </c>
      <c r="K242">
        <f t="shared" ca="1" si="124"/>
        <v>0</v>
      </c>
      <c r="L242">
        <f ca="1">(1-K242)*(1-(1-J242*_xlfn.XLOOKUP(C242,'Non-systematic PWDs'!$D$9:$D$12,'Non-systematic PWDs'!$E$9:$E$12,,-1))^(1/12))</f>
        <v>4.0575926489329062E-3</v>
      </c>
      <c r="M242" cm="1">
        <f t="array" ref="M242">IF(C242=11,_xlfn.SWITCH(D242,1,0.4,2,0.3,3,0.2,0.1/9),1/12)</f>
        <v>8.3333333333333329E-2</v>
      </c>
      <c r="O242">
        <f t="shared" ca="1" si="156"/>
        <v>2029.9942474660902</v>
      </c>
      <c r="P242">
        <f t="shared" ca="1" si="157"/>
        <v>3163.4079461248334</v>
      </c>
      <c r="Q242">
        <f ca="1">_xlfn.XLOOKUP(C242,'Surrender predictive model'!$E$8:$E$29,'Surrender predictive model'!$P$8:$P$29,,-1)+'Surrender predictive model'!$B$15+'Surrender predictive model'!$B$14+'Surrender predictive model'!$B$38*K242</f>
        <v>-2.2123742498454617</v>
      </c>
      <c r="R242">
        <f ca="1">+'Surrender predictive model'!$B$15*(MAX(1,MIN(2,P241/O241))-1)+'Surrender predictive model'!$B$14*(MAX(0.5,MIN(1,P241/O241))-1)+'Surrender predictive model'!$B$38*K242*(MAX(0.5,MIN(1,P241/O241))-1)</f>
        <v>-0.64608789317355353</v>
      </c>
      <c r="S242" s="43">
        <f t="shared" ca="1" si="135"/>
        <v>4.9102003652011783E-3</v>
      </c>
      <c r="T242">
        <f t="shared" ca="1" si="125"/>
        <v>0</v>
      </c>
      <c r="U242">
        <f t="shared" ca="1" si="158"/>
        <v>0</v>
      </c>
      <c r="V242">
        <f t="shared" ca="1" si="126"/>
        <v>0</v>
      </c>
      <c r="W242" s="41">
        <f t="shared" ca="1" si="127"/>
        <v>0</v>
      </c>
      <c r="X242">
        <f t="shared" ca="1" si="136"/>
        <v>0.97354039135998083</v>
      </c>
      <c r="Y242">
        <f t="shared" ca="1" si="137"/>
        <v>0.97354039135998083</v>
      </c>
      <c r="Z242">
        <f t="shared" ca="1" si="128"/>
        <v>0.9775067154227628</v>
      </c>
      <c r="AA242">
        <f t="shared" ca="1" si="159"/>
        <v>4.3367773532398792E-3</v>
      </c>
      <c r="AB242">
        <f t="shared" ca="1" si="138"/>
        <v>2029.9942474660902</v>
      </c>
      <c r="AC242">
        <f t="shared" ca="1" si="139"/>
        <v>35.629954242635137</v>
      </c>
      <c r="AD242">
        <f t="shared" ca="1" si="140"/>
        <v>9.901060111445199</v>
      </c>
      <c r="AE242">
        <f t="shared" ca="1" si="141"/>
        <v>8.1818389753626377</v>
      </c>
      <c r="AF242">
        <f t="shared" ca="1" si="142"/>
        <v>0</v>
      </c>
      <c r="AG242">
        <f t="shared" ca="1" si="143"/>
        <v>0</v>
      </c>
      <c r="AH242">
        <f t="shared" ca="1" si="129"/>
        <v>0</v>
      </c>
      <c r="AI242">
        <f t="shared" ca="1" si="160"/>
        <v>1976.2813941366821</v>
      </c>
      <c r="AJ242">
        <f t="shared" ca="1" si="144"/>
        <v>0.41172529044514211</v>
      </c>
      <c r="AK242">
        <f t="shared" ca="1" si="130"/>
        <v>0</v>
      </c>
      <c r="AL242">
        <f t="shared" ca="1" si="131"/>
        <v>0</v>
      </c>
      <c r="AM242">
        <f t="shared" si="132"/>
        <v>0</v>
      </c>
      <c r="AN242" s="45">
        <f t="shared" ca="1" si="145"/>
        <v>-54.124578619888112</v>
      </c>
      <c r="AO242">
        <f t="shared" ca="1" si="161"/>
        <v>0</v>
      </c>
      <c r="AP242">
        <f t="shared" ca="1" si="162"/>
        <v>0.87605877033135815</v>
      </c>
      <c r="AR242">
        <v>232</v>
      </c>
      <c r="AS242">
        <v>0</v>
      </c>
      <c r="AT242">
        <v>8710628.0762453992</v>
      </c>
      <c r="AU242">
        <v>29220.244603153438</v>
      </c>
      <c r="AV242">
        <v>18928.795163883453</v>
      </c>
      <c r="AW242">
        <v>510577.11022256053</v>
      </c>
      <c r="AX242">
        <v>1773.1238312034138</v>
      </c>
      <c r="AY242">
        <v>0</v>
      </c>
      <c r="AZ242">
        <v>-560499.27382080106</v>
      </c>
      <c r="BA242">
        <v>673.1950778994759</v>
      </c>
      <c r="BC242">
        <f t="shared" si="146"/>
        <v>0</v>
      </c>
      <c r="BD242">
        <f t="shared" ca="1" si="147"/>
        <v>8712658.0704928655</v>
      </c>
      <c r="BE242">
        <f t="shared" ca="1" si="148"/>
        <v>29255.874557396073</v>
      </c>
      <c r="BF242">
        <f t="shared" ca="1" si="149"/>
        <v>18938.696223994899</v>
      </c>
      <c r="BG242">
        <f t="shared" ca="1" si="150"/>
        <v>510585.29206153587</v>
      </c>
      <c r="BH242">
        <f t="shared" ca="1" si="151"/>
        <v>1773.5355564938591</v>
      </c>
      <c r="BI242">
        <f t="shared" ca="1" si="152"/>
        <v>0</v>
      </c>
      <c r="BJ242">
        <f t="shared" ca="1" si="153"/>
        <v>-560553.3983994209</v>
      </c>
      <c r="BK242">
        <f t="shared" ca="1" si="154"/>
        <v>674.07113666980729</v>
      </c>
    </row>
    <row r="243" spans="2:63" x14ac:dyDescent="0.35">
      <c r="B243">
        <f t="shared" si="155"/>
        <v>233</v>
      </c>
      <c r="C243">
        <f t="shared" si="133"/>
        <v>20</v>
      </c>
      <c r="D243">
        <f t="shared" si="163"/>
        <v>5</v>
      </c>
      <c r="E243">
        <f t="shared" ca="1" si="123"/>
        <v>96</v>
      </c>
      <c r="F243" cm="1">
        <f t="array" aca="1" ref="F243" ca="1">_xlfn.XLOOKUP(E243,Mortality!$I$9:$I$130,IF($E$4="Female",Mortality!$J$9:$J$130,Mortality!$K$9:$K$130),,-1)</f>
        <v>0.21924699999999983</v>
      </c>
      <c r="G243" cm="1">
        <f t="array" aca="1" ref="G243" ca="1">_xlfn.XLOOKUP(E243,Mortality!$N$9:$N$130,IF($E$4="Female",Mortality!$O$9:$O$130,Mortality!$P$9:$P$130),,-1)</f>
        <v>4.0000000000000001E-3</v>
      </c>
      <c r="H243">
        <f t="shared" ca="1" si="134"/>
        <v>1.7663325924994977E-2</v>
      </c>
      <c r="I243" cm="1">
        <f t="array" ref="I243">INDEX('Product features '!$C$12:$C$22,MIN(11,C243))</f>
        <v>0</v>
      </c>
      <c r="J243" s="3">
        <f ca="1">IF(C243=1,0,IF($C$4="Q",MAX('Product features '!$C$8,_xlfn.XLOOKUP(E243,'Non-systematic PWDs'!$D$17:$D$64,'Non-systematic PWDs'!$F$17:$F$64,0,-1)),'Product features '!$C$8))</f>
        <v>0.11904761904761904</v>
      </c>
      <c r="K243">
        <f t="shared" ca="1" si="124"/>
        <v>0</v>
      </c>
      <c r="L243">
        <f ca="1">(1-K243)*(1-(1-J243*_xlfn.XLOOKUP(C243,'Non-systematic PWDs'!$D$9:$D$12,'Non-systematic PWDs'!$E$9:$E$12,,-1))^(1/12))</f>
        <v>4.0575926489329062E-3</v>
      </c>
      <c r="M243" cm="1">
        <f t="array" ref="M243">IF(C243=11,_xlfn.SWITCH(D243,1,0.4,2,0.3,3,0.2,0.1/9),1/12)</f>
        <v>8.3333333333333329E-2</v>
      </c>
      <c r="O243">
        <f t="shared" ca="1" si="156"/>
        <v>1976.2813941366474</v>
      </c>
      <c r="P243">
        <f t="shared" ca="1" si="157"/>
        <v>3079.7054099016436</v>
      </c>
      <c r="Q243">
        <f ca="1">_xlfn.XLOOKUP(C243,'Surrender predictive model'!$E$8:$E$29,'Surrender predictive model'!$P$8:$P$29,,-1)+'Surrender predictive model'!$B$15+'Surrender predictive model'!$B$14+'Surrender predictive model'!$B$38*K243</f>
        <v>-2.2123742498454617</v>
      </c>
      <c r="R243">
        <f ca="1">+'Surrender predictive model'!$B$15*(MAX(1,MIN(2,P242/O242))-1)+'Surrender predictive model'!$B$14*(MAX(0.5,MIN(1,P242/O242))-1)+'Surrender predictive model'!$B$38*K243*(MAX(0.5,MIN(1,P242/O242))-1)</f>
        <v>-0.64608789317355375</v>
      </c>
      <c r="S243" s="43">
        <f t="shared" ca="1" si="135"/>
        <v>4.9102003652011783E-3</v>
      </c>
      <c r="T243">
        <f t="shared" ca="1" si="125"/>
        <v>0</v>
      </c>
      <c r="U243">
        <f t="shared" ca="1" si="158"/>
        <v>0</v>
      </c>
      <c r="V243">
        <f t="shared" ca="1" si="126"/>
        <v>0</v>
      </c>
      <c r="W243" s="41">
        <f t="shared" ca="1" si="127"/>
        <v>0</v>
      </c>
      <c r="X243">
        <f t="shared" ca="1" si="136"/>
        <v>0.97354685378769901</v>
      </c>
      <c r="Y243">
        <f t="shared" ca="1" si="137"/>
        <v>0.97354685378769901</v>
      </c>
      <c r="Z243">
        <f t="shared" ca="1" si="128"/>
        <v>0.97751320417921139</v>
      </c>
      <c r="AA243">
        <f t="shared" ca="1" si="159"/>
        <v>4.2392289860853369E-3</v>
      </c>
      <c r="AB243">
        <f t="shared" ca="1" si="138"/>
        <v>1976.2813941366474</v>
      </c>
      <c r="AC243">
        <f t="shared" ca="1" si="139"/>
        <v>34.674418195261822</v>
      </c>
      <c r="AD243">
        <f t="shared" ca="1" si="140"/>
        <v>9.6390873161992783</v>
      </c>
      <c r="AE243">
        <f t="shared" ca="1" si="141"/>
        <v>7.9653551642856746</v>
      </c>
      <c r="AF243">
        <f t="shared" ca="1" si="142"/>
        <v>0</v>
      </c>
      <c r="AG243">
        <f t="shared" ca="1" si="143"/>
        <v>0</v>
      </c>
      <c r="AH243">
        <f t="shared" ca="1" si="129"/>
        <v>0</v>
      </c>
      <c r="AI243">
        <f t="shared" ca="1" si="160"/>
        <v>1924.0025334609354</v>
      </c>
      <c r="AJ243">
        <f t="shared" ca="1" si="144"/>
        <v>0.40083386113769492</v>
      </c>
      <c r="AK243">
        <f t="shared" ca="1" si="130"/>
        <v>0</v>
      </c>
      <c r="AL243">
        <f t="shared" ca="1" si="131"/>
        <v>0</v>
      </c>
      <c r="AM243">
        <f t="shared" si="132"/>
        <v>0</v>
      </c>
      <c r="AN243" s="45">
        <f t="shared" ca="1" si="145"/>
        <v>-52.679694536884469</v>
      </c>
      <c r="AO243">
        <f t="shared" ca="1" si="161"/>
        <v>0</v>
      </c>
      <c r="AP243">
        <f t="shared" ca="1" si="162"/>
        <v>0.86265925486171113</v>
      </c>
      <c r="AR243">
        <v>233</v>
      </c>
      <c r="AS243">
        <v>0</v>
      </c>
      <c r="AT243">
        <v>8510994.3897763845</v>
      </c>
      <c r="AU243">
        <v>28409.388017154077</v>
      </c>
      <c r="AV243">
        <v>18434.340840282683</v>
      </c>
      <c r="AW243">
        <v>508408.12045133545</v>
      </c>
      <c r="AX243">
        <v>1731.9491430959681</v>
      </c>
      <c r="AY243">
        <v>0</v>
      </c>
      <c r="AZ243">
        <v>-556983.79845186707</v>
      </c>
      <c r="BA243">
        <v>663.77387298037956</v>
      </c>
      <c r="BC243">
        <f t="shared" si="146"/>
        <v>0</v>
      </c>
      <c r="BD243">
        <f t="shared" ca="1" si="147"/>
        <v>8512970.6711705215</v>
      </c>
      <c r="BE243">
        <f t="shared" ca="1" si="148"/>
        <v>28444.06243534934</v>
      </c>
      <c r="BF243">
        <f t="shared" ca="1" si="149"/>
        <v>18443.979927598881</v>
      </c>
      <c r="BG243">
        <f t="shared" ca="1" si="150"/>
        <v>508416.08580649976</v>
      </c>
      <c r="BH243">
        <f t="shared" ca="1" si="151"/>
        <v>1732.3499769571058</v>
      </c>
      <c r="BI243">
        <f t="shared" ca="1" si="152"/>
        <v>0</v>
      </c>
      <c r="BJ243">
        <f t="shared" ca="1" si="153"/>
        <v>-557036.47814640391</v>
      </c>
      <c r="BK243">
        <f t="shared" ca="1" si="154"/>
        <v>664.63653223524125</v>
      </c>
    </row>
    <row r="244" spans="2:63" x14ac:dyDescent="0.35">
      <c r="B244">
        <f t="shared" si="155"/>
        <v>234</v>
      </c>
      <c r="C244">
        <f t="shared" si="133"/>
        <v>20</v>
      </c>
      <c r="D244">
        <f t="shared" si="163"/>
        <v>6</v>
      </c>
      <c r="E244">
        <f t="shared" ca="1" si="123"/>
        <v>96</v>
      </c>
      <c r="F244" cm="1">
        <f t="array" aca="1" ref="F244" ca="1">_xlfn.XLOOKUP(E244,Mortality!$I$9:$I$130,IF($E$4="Female",Mortality!$J$9:$J$130,Mortality!$K$9:$K$130),,-1)</f>
        <v>0.21924699999999983</v>
      </c>
      <c r="G244" cm="1">
        <f t="array" aca="1" ref="G244" ca="1">_xlfn.XLOOKUP(E244,Mortality!$N$9:$N$130,IF($E$4="Female",Mortality!$O$9:$O$130,Mortality!$P$9:$P$130),,-1)</f>
        <v>4.0000000000000001E-3</v>
      </c>
      <c r="H244">
        <f t="shared" ca="1" si="134"/>
        <v>1.7656807803684837E-2</v>
      </c>
      <c r="I244" cm="1">
        <f t="array" ref="I244">INDEX('Product features '!$C$12:$C$22,MIN(11,C244))</f>
        <v>0</v>
      </c>
      <c r="J244" s="3">
        <f ca="1">IF(C244=1,0,IF($C$4="Q",MAX('Product features '!$C$8,_xlfn.XLOOKUP(E244,'Non-systematic PWDs'!$D$17:$D$64,'Non-systematic PWDs'!$F$17:$F$64,0,-1)),'Product features '!$C$8))</f>
        <v>0.11904761904761904</v>
      </c>
      <c r="K244">
        <f t="shared" ca="1" si="124"/>
        <v>0</v>
      </c>
      <c r="L244">
        <f ca="1">(1-K244)*(1-(1-J244*_xlfn.XLOOKUP(C244,'Non-systematic PWDs'!$D$9:$D$12,'Non-systematic PWDs'!$E$9:$E$12,,-1))^(1/12))</f>
        <v>4.0575926489329062E-3</v>
      </c>
      <c r="M244" cm="1">
        <f t="array" ref="M244">IF(C244=11,_xlfn.SWITCH(D244,1,0.4,2,0.3,3,0.2,0.1/9),1/12)</f>
        <v>8.3333333333333329E-2</v>
      </c>
      <c r="O244">
        <f t="shared" ca="1" si="156"/>
        <v>1924.0025334609004</v>
      </c>
      <c r="P244">
        <f t="shared" ca="1" si="157"/>
        <v>2998.2375124027012</v>
      </c>
      <c r="Q244">
        <f ca="1">_xlfn.XLOOKUP(C244,'Surrender predictive model'!$E$8:$E$29,'Surrender predictive model'!$P$8:$P$29,,-1)+'Surrender predictive model'!$B$15+'Surrender predictive model'!$B$14+'Surrender predictive model'!$B$38*K244</f>
        <v>-2.2123742498454617</v>
      </c>
      <c r="R244">
        <f ca="1">+'Surrender predictive model'!$B$15*(MAX(1,MIN(2,P243/O243))-1)+'Surrender predictive model'!$B$14*(MAX(0.5,MIN(1,P243/O243))-1)+'Surrender predictive model'!$B$38*K244*(MAX(0.5,MIN(1,P243/O243))-1)</f>
        <v>-0.64608789317355375</v>
      </c>
      <c r="S244" s="43">
        <f t="shared" ca="1" si="135"/>
        <v>4.9102003652011783E-3</v>
      </c>
      <c r="T244">
        <f t="shared" ca="1" si="125"/>
        <v>0</v>
      </c>
      <c r="U244">
        <f t="shared" ca="1" si="158"/>
        <v>0</v>
      </c>
      <c r="V244">
        <f t="shared" ca="1" si="126"/>
        <v>0</v>
      </c>
      <c r="W244" s="41">
        <f t="shared" ca="1" si="127"/>
        <v>0</v>
      </c>
      <c r="X244">
        <f t="shared" ca="1" si="136"/>
        <v>0.97355331358571073</v>
      </c>
      <c r="Y244">
        <f t="shared" ca="1" si="137"/>
        <v>0.97355331358571073</v>
      </c>
      <c r="Z244">
        <f t="shared" ca="1" si="128"/>
        <v>0.97751969029523988</v>
      </c>
      <c r="AA244">
        <f t="shared" ca="1" si="159"/>
        <v>4.143902309437667E-3</v>
      </c>
      <c r="AB244">
        <f t="shared" ca="1" si="138"/>
        <v>1924.0025334609004</v>
      </c>
      <c r="AC244">
        <f t="shared" ca="1" si="139"/>
        <v>33.744732505738796</v>
      </c>
      <c r="AD244">
        <f t="shared" ca="1" si="140"/>
        <v>9.3841083685985289</v>
      </c>
      <c r="AE244">
        <f t="shared" ca="1" si="141"/>
        <v>7.7546507884011957</v>
      </c>
      <c r="AF244">
        <f t="shared" ca="1" si="142"/>
        <v>0</v>
      </c>
      <c r="AG244">
        <f t="shared" ca="1" si="143"/>
        <v>0</v>
      </c>
      <c r="AH244">
        <f t="shared" ca="1" si="129"/>
        <v>0</v>
      </c>
      <c r="AI244">
        <f t="shared" ca="1" si="160"/>
        <v>1873.1190417981968</v>
      </c>
      <c r="AJ244">
        <f t="shared" ca="1" si="144"/>
        <v>0.3902331337079577</v>
      </c>
      <c r="AK244">
        <f t="shared" ca="1" si="130"/>
        <v>0</v>
      </c>
      <c r="AL244">
        <f t="shared" ca="1" si="131"/>
        <v>0</v>
      </c>
      <c r="AM244">
        <f t="shared" si="132"/>
        <v>0</v>
      </c>
      <c r="AN244" s="45">
        <f t="shared" ca="1" si="145"/>
        <v>-51.27372479644648</v>
      </c>
      <c r="AO244">
        <f t="shared" ca="1" si="161"/>
        <v>0</v>
      </c>
      <c r="AP244">
        <f t="shared" ca="1" si="162"/>
        <v>0.84947036056171477</v>
      </c>
      <c r="AR244">
        <v>234</v>
      </c>
      <c r="AS244">
        <v>0</v>
      </c>
      <c r="AT244">
        <v>8313355.8868606184</v>
      </c>
      <c r="AU244">
        <v>27619.634929257296</v>
      </c>
      <c r="AV244">
        <v>17949.170712798707</v>
      </c>
      <c r="AW244">
        <v>506257.47943520528</v>
      </c>
      <c r="AX244">
        <v>1691.2861628499713</v>
      </c>
      <c r="AY244">
        <v>0</v>
      </c>
      <c r="AZ244">
        <v>-553517.5712401109</v>
      </c>
      <c r="BA244">
        <v>654.33644828063802</v>
      </c>
      <c r="BC244">
        <f t="shared" si="146"/>
        <v>0</v>
      </c>
      <c r="BD244">
        <f t="shared" ca="1" si="147"/>
        <v>8315279.8893940793</v>
      </c>
      <c r="BE244">
        <f t="shared" ca="1" si="148"/>
        <v>27653.379661763036</v>
      </c>
      <c r="BF244">
        <f t="shared" ca="1" si="149"/>
        <v>17958.554821167305</v>
      </c>
      <c r="BG244">
        <f t="shared" ca="1" si="150"/>
        <v>506265.23408599367</v>
      </c>
      <c r="BH244">
        <f t="shared" ca="1" si="151"/>
        <v>1691.6763959836792</v>
      </c>
      <c r="BI244">
        <f t="shared" ca="1" si="152"/>
        <v>0</v>
      </c>
      <c r="BJ244">
        <f t="shared" ca="1" si="153"/>
        <v>-553568.84496490739</v>
      </c>
      <c r="BK244">
        <f t="shared" ca="1" si="154"/>
        <v>655.18591864119969</v>
      </c>
    </row>
    <row r="245" spans="2:63" x14ac:dyDescent="0.35">
      <c r="B245">
        <f t="shared" si="155"/>
        <v>235</v>
      </c>
      <c r="C245">
        <f t="shared" si="133"/>
        <v>20</v>
      </c>
      <c r="D245">
        <f t="shared" si="163"/>
        <v>7</v>
      </c>
      <c r="E245">
        <f t="shared" ca="1" si="123"/>
        <v>96</v>
      </c>
      <c r="F245" cm="1">
        <f t="array" aca="1" ref="F245" ca="1">_xlfn.XLOOKUP(E245,Mortality!$I$9:$I$130,IF($E$4="Female",Mortality!$J$9:$J$130,Mortality!$K$9:$K$130),,-1)</f>
        <v>0.21924699999999983</v>
      </c>
      <c r="G245" cm="1">
        <f t="array" aca="1" ref="G245" ca="1">_xlfn.XLOOKUP(E245,Mortality!$N$9:$N$130,IF($E$4="Female",Mortality!$O$9:$O$130,Mortality!$P$9:$P$130),,-1)</f>
        <v>4.0000000000000001E-3</v>
      </c>
      <c r="H245">
        <f t="shared" ca="1" si="134"/>
        <v>1.7650292334547402E-2</v>
      </c>
      <c r="I245" cm="1">
        <f t="array" ref="I245">INDEX('Product features '!$C$12:$C$22,MIN(11,C245))</f>
        <v>0</v>
      </c>
      <c r="J245" s="3">
        <f ca="1">IF(C245=1,0,IF($C$4="Q",MAX('Product features '!$C$8,_xlfn.XLOOKUP(E245,'Non-systematic PWDs'!$D$17:$D$64,'Non-systematic PWDs'!$F$17:$F$64,0,-1)),'Product features '!$C$8))</f>
        <v>0.11904761904761904</v>
      </c>
      <c r="K245">
        <f t="shared" ca="1" si="124"/>
        <v>0</v>
      </c>
      <c r="L245">
        <f ca="1">(1-K245)*(1-(1-J245*_xlfn.XLOOKUP(C245,'Non-systematic PWDs'!$D$9:$D$12,'Non-systematic PWDs'!$E$9:$E$12,,-1))^(1/12))</f>
        <v>4.0575926489329062E-3</v>
      </c>
      <c r="M245" cm="1">
        <f t="array" ref="M245">IF(C245=11,_xlfn.SWITCH(D245,1,0.4,2,0.3,3,0.2,0.1/9),1/12)</f>
        <v>8.3333333333333329E-2</v>
      </c>
      <c r="O245">
        <f t="shared" ca="1" si="156"/>
        <v>1873.119041798162</v>
      </c>
      <c r="P245">
        <f t="shared" ca="1" si="157"/>
        <v>2918.9440651166283</v>
      </c>
      <c r="Q245">
        <f ca="1">_xlfn.XLOOKUP(C245,'Surrender predictive model'!$E$8:$E$29,'Surrender predictive model'!$P$8:$P$29,,-1)+'Surrender predictive model'!$B$15+'Surrender predictive model'!$B$14+'Surrender predictive model'!$B$38*K245</f>
        <v>-2.2123742498454617</v>
      </c>
      <c r="R245">
        <f ca="1">+'Surrender predictive model'!$B$15*(MAX(1,MIN(2,P244/O244))-1)+'Surrender predictive model'!$B$14*(MAX(0.5,MIN(1,P244/O244))-1)+'Surrender predictive model'!$B$38*K245*(MAX(0.5,MIN(1,P244/O244))-1)</f>
        <v>-0.64608789317355397</v>
      </c>
      <c r="S245" s="43">
        <f t="shared" ca="1" si="135"/>
        <v>4.9102003652011783E-3</v>
      </c>
      <c r="T245">
        <f t="shared" ca="1" si="125"/>
        <v>0</v>
      </c>
      <c r="U245">
        <f t="shared" ca="1" si="158"/>
        <v>0</v>
      </c>
      <c r="V245">
        <f t="shared" ca="1" si="126"/>
        <v>0</v>
      </c>
      <c r="W245" s="41">
        <f t="shared" ca="1" si="127"/>
        <v>0</v>
      </c>
      <c r="X245">
        <f t="shared" ca="1" si="136"/>
        <v>0.97355977075528111</v>
      </c>
      <c r="Y245">
        <f t="shared" ca="1" si="137"/>
        <v>0.97355977075528111</v>
      </c>
      <c r="Z245">
        <f t="shared" ca="1" si="128"/>
        <v>0.97752617377211837</v>
      </c>
      <c r="AA245">
        <f t="shared" ca="1" si="159"/>
        <v>4.0507461021352378E-3</v>
      </c>
      <c r="AB245">
        <f t="shared" ca="1" si="138"/>
        <v>1873.119041798162</v>
      </c>
      <c r="AC245">
        <f t="shared" ca="1" si="139"/>
        <v>32.840191784568027</v>
      </c>
      <c r="AD245">
        <f t="shared" ca="1" si="140"/>
        <v>9.1359348977036401</v>
      </c>
      <c r="AE245">
        <f t="shared" ca="1" si="141"/>
        <v>7.5495701855199302</v>
      </c>
      <c r="AF245">
        <f t="shared" ca="1" si="142"/>
        <v>0</v>
      </c>
      <c r="AG245">
        <f t="shared" ca="1" si="143"/>
        <v>0</v>
      </c>
      <c r="AH245">
        <f t="shared" ca="1" si="129"/>
        <v>0</v>
      </c>
      <c r="AI245">
        <f t="shared" ca="1" si="160"/>
        <v>1823.5933449304052</v>
      </c>
      <c r="AJ245">
        <f t="shared" ca="1" si="144"/>
        <v>0.37991528019383447</v>
      </c>
      <c r="AK245">
        <f t="shared" ca="1" si="130"/>
        <v>0</v>
      </c>
      <c r="AL245">
        <f t="shared" ca="1" si="131"/>
        <v>0</v>
      </c>
      <c r="AM245">
        <f t="shared" si="132"/>
        <v>0</v>
      </c>
      <c r="AN245" s="45">
        <f t="shared" ca="1" si="145"/>
        <v>-49.905612147985437</v>
      </c>
      <c r="AO245">
        <f t="shared" ca="1" si="161"/>
        <v>0</v>
      </c>
      <c r="AP245">
        <f t="shared" ca="1" si="162"/>
        <v>0.83648869021884753</v>
      </c>
      <c r="AR245">
        <v>235</v>
      </c>
      <c r="AS245">
        <v>0</v>
      </c>
      <c r="AT245">
        <v>8118173.581679849</v>
      </c>
      <c r="AU245">
        <v>26843.316532532208</v>
      </c>
      <c r="AV245">
        <v>17472.63948980753</v>
      </c>
      <c r="AW245">
        <v>504124.98062320857</v>
      </c>
      <c r="AX245">
        <v>1651.0324275901232</v>
      </c>
      <c r="AY245">
        <v>0</v>
      </c>
      <c r="AZ245">
        <v>-550091.96907313832</v>
      </c>
      <c r="BA245">
        <v>644.88221668813981</v>
      </c>
      <c r="BC245">
        <f t="shared" si="146"/>
        <v>0</v>
      </c>
      <c r="BD245">
        <f t="shared" ca="1" si="147"/>
        <v>8120046.7007216467</v>
      </c>
      <c r="BE245">
        <f t="shared" ca="1" si="148"/>
        <v>26876.156724316777</v>
      </c>
      <c r="BF245">
        <f t="shared" ca="1" si="149"/>
        <v>17481.775424705233</v>
      </c>
      <c r="BG245">
        <f t="shared" ca="1" si="150"/>
        <v>504132.53019339411</v>
      </c>
      <c r="BH245">
        <f t="shared" ca="1" si="151"/>
        <v>1651.4123428703172</v>
      </c>
      <c r="BI245">
        <f t="shared" ca="1" si="152"/>
        <v>0</v>
      </c>
      <c r="BJ245">
        <f t="shared" ca="1" si="153"/>
        <v>-550141.87468528631</v>
      </c>
      <c r="BK245">
        <f t="shared" ca="1" si="154"/>
        <v>645.71870537835866</v>
      </c>
    </row>
    <row r="246" spans="2:63" x14ac:dyDescent="0.35">
      <c r="B246">
        <f t="shared" si="155"/>
        <v>236</v>
      </c>
      <c r="C246">
        <f t="shared" si="133"/>
        <v>20</v>
      </c>
      <c r="D246">
        <f t="shared" si="163"/>
        <v>8</v>
      </c>
      <c r="E246">
        <f t="shared" ca="1" si="123"/>
        <v>96</v>
      </c>
      <c r="F246" cm="1">
        <f t="array" aca="1" ref="F246" ca="1">_xlfn.XLOOKUP(E246,Mortality!$I$9:$I$130,IF($E$4="Female",Mortality!$J$9:$J$130,Mortality!$K$9:$K$130),,-1)</f>
        <v>0.21924699999999983</v>
      </c>
      <c r="G246" cm="1">
        <f t="array" aca="1" ref="G246" ca="1">_xlfn.XLOOKUP(E246,Mortality!$N$9:$N$130,IF($E$4="Female",Mortality!$O$9:$O$130,Mortality!$P$9:$P$130),,-1)</f>
        <v>4.0000000000000001E-3</v>
      </c>
      <c r="H246">
        <f t="shared" ca="1" si="134"/>
        <v>1.7643779516307134E-2</v>
      </c>
      <c r="I246" cm="1">
        <f t="array" ref="I246">INDEX('Product features '!$C$12:$C$22,MIN(11,C246))</f>
        <v>0</v>
      </c>
      <c r="J246" s="3">
        <f ca="1">IF(C246=1,0,IF($C$4="Q",MAX('Product features '!$C$8,_xlfn.XLOOKUP(E246,'Non-systematic PWDs'!$D$17:$D$64,'Non-systematic PWDs'!$F$17:$F$64,0,-1)),'Product features '!$C$8))</f>
        <v>0.11904761904761904</v>
      </c>
      <c r="K246">
        <f t="shared" ca="1" si="124"/>
        <v>0</v>
      </c>
      <c r="L246">
        <f ca="1">(1-K246)*(1-(1-J246*_xlfn.XLOOKUP(C246,'Non-systematic PWDs'!$D$9:$D$12,'Non-systematic PWDs'!$E$9:$E$12,,-1))^(1/12))</f>
        <v>4.0575926489329062E-3</v>
      </c>
      <c r="M246" cm="1">
        <f t="array" ref="M246">IF(C246=11,_xlfn.SWITCH(D246,1,0.4,2,0.3,3,0.2,0.1/9),1/12)</f>
        <v>8.3333333333333329E-2</v>
      </c>
      <c r="O246">
        <f t="shared" ca="1" si="156"/>
        <v>1823.5933449303704</v>
      </c>
      <c r="P246">
        <f t="shared" ca="1" si="157"/>
        <v>2841.7665148824331</v>
      </c>
      <c r="Q246">
        <f ca="1">_xlfn.XLOOKUP(C246,'Surrender predictive model'!$E$8:$E$29,'Surrender predictive model'!$P$8:$P$29,,-1)+'Surrender predictive model'!$B$15+'Surrender predictive model'!$B$14+'Surrender predictive model'!$B$38*K246</f>
        <v>-2.2123742498454617</v>
      </c>
      <c r="R246">
        <f ca="1">+'Surrender predictive model'!$B$15*(MAX(1,MIN(2,P245/O245))-1)+'Surrender predictive model'!$B$14*(MAX(0.5,MIN(1,P245/O245))-1)+'Surrender predictive model'!$B$38*K246*(MAX(0.5,MIN(1,P245/O245))-1)</f>
        <v>-0.64608789317355375</v>
      </c>
      <c r="S246" s="43">
        <f t="shared" ca="1" si="135"/>
        <v>4.9102003652011783E-3</v>
      </c>
      <c r="T246">
        <f t="shared" ca="1" si="125"/>
        <v>0</v>
      </c>
      <c r="U246">
        <f t="shared" ca="1" si="158"/>
        <v>0</v>
      </c>
      <c r="V246">
        <f t="shared" ca="1" si="126"/>
        <v>0</v>
      </c>
      <c r="W246" s="41">
        <f t="shared" ca="1" si="127"/>
        <v>0</v>
      </c>
      <c r="X246">
        <f t="shared" ca="1" si="136"/>
        <v>0.97356622529767423</v>
      </c>
      <c r="Y246">
        <f t="shared" ca="1" si="137"/>
        <v>0.97356622529767423</v>
      </c>
      <c r="Z246">
        <f t="shared" ca="1" si="128"/>
        <v>0.97753265461111616</v>
      </c>
      <c r="AA246">
        <f t="shared" ca="1" si="159"/>
        <v>3.9597103381425816E-3</v>
      </c>
      <c r="AB246">
        <f t="shared" ca="1" si="138"/>
        <v>1823.5933449303704</v>
      </c>
      <c r="AC246">
        <f t="shared" ca="1" si="139"/>
        <v>31.960110055159014</v>
      </c>
      <c r="AD246">
        <f t="shared" ca="1" si="140"/>
        <v>8.8943836506044374</v>
      </c>
      <c r="AE246">
        <f t="shared" ca="1" si="141"/>
        <v>7.3499619227866146</v>
      </c>
      <c r="AF246">
        <f t="shared" ca="1" si="142"/>
        <v>0</v>
      </c>
      <c r="AG246">
        <f t="shared" ca="1" si="143"/>
        <v>0</v>
      </c>
      <c r="AH246">
        <f t="shared" ca="1" si="129"/>
        <v>0</v>
      </c>
      <c r="AI246">
        <f t="shared" ca="1" si="160"/>
        <v>1775.3888893018552</v>
      </c>
      <c r="AJ246">
        <f t="shared" ca="1" si="144"/>
        <v>0.36987268527121986</v>
      </c>
      <c r="AK246">
        <f t="shared" ca="1" si="130"/>
        <v>0</v>
      </c>
      <c r="AL246">
        <f t="shared" ca="1" si="131"/>
        <v>0</v>
      </c>
      <c r="AM246">
        <f t="shared" si="132"/>
        <v>0</v>
      </c>
      <c r="AN246" s="45">
        <f t="shared" ca="1" si="145"/>
        <v>-48.574328313821283</v>
      </c>
      <c r="AO246">
        <f t="shared" ca="1" si="161"/>
        <v>0</v>
      </c>
      <c r="AP246">
        <f t="shared" ca="1" si="162"/>
        <v>0.82371090277443815</v>
      </c>
      <c r="AR246">
        <v>236</v>
      </c>
      <c r="AS246">
        <v>0</v>
      </c>
      <c r="AT246">
        <v>7924955.652432574</v>
      </c>
      <c r="AU246">
        <v>26079.487843904008</v>
      </c>
      <c r="AV246">
        <v>17004.590647169964</v>
      </c>
      <c r="AW246">
        <v>502011.01908597758</v>
      </c>
      <c r="AX246">
        <v>1611.1729275560754</v>
      </c>
      <c r="AY246">
        <v>0</v>
      </c>
      <c r="AZ246">
        <v>-546706.2705046077</v>
      </c>
      <c r="BA246">
        <v>635.41060845746904</v>
      </c>
      <c r="BC246">
        <f t="shared" si="146"/>
        <v>0</v>
      </c>
      <c r="BD246">
        <f t="shared" ca="1" si="147"/>
        <v>7926779.2457775045</v>
      </c>
      <c r="BE246">
        <f t="shared" ca="1" si="148"/>
        <v>26111.447953959167</v>
      </c>
      <c r="BF246">
        <f t="shared" ca="1" si="149"/>
        <v>17013.485030820568</v>
      </c>
      <c r="BG246">
        <f t="shared" ca="1" si="150"/>
        <v>502018.36904790037</v>
      </c>
      <c r="BH246">
        <f t="shared" ca="1" si="151"/>
        <v>1611.5428002413466</v>
      </c>
      <c r="BI246">
        <f t="shared" ca="1" si="152"/>
        <v>0</v>
      </c>
      <c r="BJ246">
        <f t="shared" ca="1" si="153"/>
        <v>-546754.84483292152</v>
      </c>
      <c r="BK246">
        <f t="shared" ca="1" si="154"/>
        <v>636.23431936024349</v>
      </c>
    </row>
    <row r="247" spans="2:63" x14ac:dyDescent="0.35">
      <c r="B247">
        <f t="shared" si="155"/>
        <v>237</v>
      </c>
      <c r="C247">
        <f t="shared" si="133"/>
        <v>20</v>
      </c>
      <c r="D247">
        <f t="shared" si="163"/>
        <v>9</v>
      </c>
      <c r="E247">
        <f t="shared" ca="1" si="123"/>
        <v>96</v>
      </c>
      <c r="F247" cm="1">
        <f t="array" aca="1" ref="F247" ca="1">_xlfn.XLOOKUP(E247,Mortality!$I$9:$I$130,IF($E$4="Female",Mortality!$J$9:$J$130,Mortality!$K$9:$K$130),,-1)</f>
        <v>0.21924699999999983</v>
      </c>
      <c r="G247" cm="1">
        <f t="array" aca="1" ref="G247" ca="1">_xlfn.XLOOKUP(E247,Mortality!$N$9:$N$130,IF($E$4="Female",Mortality!$O$9:$O$130,Mortality!$P$9:$P$130),,-1)</f>
        <v>4.0000000000000001E-3</v>
      </c>
      <c r="H247">
        <f t="shared" ca="1" si="134"/>
        <v>1.7637269347688944E-2</v>
      </c>
      <c r="I247" cm="1">
        <f t="array" ref="I247">INDEX('Product features '!$C$12:$C$22,MIN(11,C247))</f>
        <v>0</v>
      </c>
      <c r="J247" s="3">
        <f ca="1">IF(C247=1,0,IF($C$4="Q",MAX('Product features '!$C$8,_xlfn.XLOOKUP(E247,'Non-systematic PWDs'!$D$17:$D$64,'Non-systematic PWDs'!$F$17:$F$64,0,-1)),'Product features '!$C$8))</f>
        <v>0.11904761904761904</v>
      </c>
      <c r="K247">
        <f t="shared" ca="1" si="124"/>
        <v>0</v>
      </c>
      <c r="L247">
        <f ca="1">(1-K247)*(1-(1-J247*_xlfn.XLOOKUP(C247,'Non-systematic PWDs'!$D$9:$D$12,'Non-systematic PWDs'!$E$9:$E$12,,-1))^(1/12))</f>
        <v>4.0575926489329062E-3</v>
      </c>
      <c r="M247" cm="1">
        <f t="array" ref="M247">IF(C247=11,_xlfn.SWITCH(D247,1,0.4,2,0.3,3,0.2,0.1/9),1/12)</f>
        <v>8.3333333333333329E-2</v>
      </c>
      <c r="O247">
        <f t="shared" ca="1" si="156"/>
        <v>1775.3888893018204</v>
      </c>
      <c r="P247">
        <f t="shared" ca="1" si="157"/>
        <v>2766.6478990714172</v>
      </c>
      <c r="Q247">
        <f ca="1">_xlfn.XLOOKUP(C247,'Surrender predictive model'!$E$8:$E$29,'Surrender predictive model'!$P$8:$P$29,,-1)+'Surrender predictive model'!$B$15+'Surrender predictive model'!$B$14+'Surrender predictive model'!$B$38*K247</f>
        <v>-2.2123742498454617</v>
      </c>
      <c r="R247">
        <f ca="1">+'Surrender predictive model'!$B$15*(MAX(1,MIN(2,P246/O246))-1)+'Surrender predictive model'!$B$14*(MAX(0.5,MIN(1,P246/O246))-1)+'Surrender predictive model'!$B$38*K247*(MAX(0.5,MIN(1,P246/O246))-1)</f>
        <v>-0.64608789317355375</v>
      </c>
      <c r="S247" s="43">
        <f t="shared" ca="1" si="135"/>
        <v>4.9102003652011783E-3</v>
      </c>
      <c r="T247">
        <f t="shared" ca="1" si="125"/>
        <v>0</v>
      </c>
      <c r="U247">
        <f t="shared" ca="1" si="158"/>
        <v>0</v>
      </c>
      <c r="V247">
        <f t="shared" ca="1" si="126"/>
        <v>0</v>
      </c>
      <c r="W247" s="41">
        <f t="shared" ca="1" si="127"/>
        <v>0</v>
      </c>
      <c r="X247">
        <f t="shared" ca="1" si="136"/>
        <v>0.97357267721415375</v>
      </c>
      <c r="Y247">
        <f t="shared" ca="1" si="137"/>
        <v>0.97357267721415375</v>
      </c>
      <c r="Z247">
        <f t="shared" ca="1" si="128"/>
        <v>0.97753913281350202</v>
      </c>
      <c r="AA247">
        <f t="shared" ca="1" si="159"/>
        <v>3.8707461583355981E-3</v>
      </c>
      <c r="AB247">
        <f t="shared" ca="1" si="138"/>
        <v>1775.3888893018204</v>
      </c>
      <c r="AC247">
        <f t="shared" ca="1" si="139"/>
        <v>31.103820215051606</v>
      </c>
      <c r="AD247">
        <f t="shared" ca="1" si="140"/>
        <v>8.6592763521588036</v>
      </c>
      <c r="AE247">
        <f t="shared" ca="1" si="141"/>
        <v>7.155678680773863</v>
      </c>
      <c r="AF247">
        <f t="shared" ca="1" si="142"/>
        <v>0</v>
      </c>
      <c r="AG247">
        <f t="shared" ca="1" si="143"/>
        <v>0</v>
      </c>
      <c r="AH247">
        <f t="shared" ca="1" si="129"/>
        <v>0</v>
      </c>
      <c r="AI247">
        <f t="shared" ca="1" si="160"/>
        <v>1728.4701140538709</v>
      </c>
      <c r="AJ247">
        <f t="shared" ca="1" si="144"/>
        <v>0.36009794042788978</v>
      </c>
      <c r="AK247">
        <f t="shared" ca="1" si="130"/>
        <v>0</v>
      </c>
      <c r="AL247">
        <f t="shared" ca="1" si="131"/>
        <v>0</v>
      </c>
      <c r="AM247">
        <f t="shared" si="132"/>
        <v>0</v>
      </c>
      <c r="AN247" s="45">
        <f t="shared" ca="1" si="145"/>
        <v>-47.278873188412163</v>
      </c>
      <c r="AO247">
        <f t="shared" ca="1" si="161"/>
        <v>0</v>
      </c>
      <c r="AP247">
        <f t="shared" ca="1" si="162"/>
        <v>0.81113371237356058</v>
      </c>
      <c r="AR247">
        <v>237</v>
      </c>
      <c r="AS247">
        <v>0</v>
      </c>
      <c r="AT247">
        <v>7733630.0522691468</v>
      </c>
      <c r="AU247">
        <v>25348.844607537376</v>
      </c>
      <c r="AV247">
        <v>16547.66909675143</v>
      </c>
      <c r="AW247">
        <v>499914.77495284309</v>
      </c>
      <c r="AX247">
        <v>1572.200260953789</v>
      </c>
      <c r="AY247">
        <v>0</v>
      </c>
      <c r="AZ247">
        <v>-543383.48891808582</v>
      </c>
      <c r="BA247">
        <v>625.92107130825502</v>
      </c>
      <c r="BC247">
        <f t="shared" si="146"/>
        <v>0</v>
      </c>
      <c r="BD247">
        <f t="shared" ca="1" si="147"/>
        <v>7735405.4411584483</v>
      </c>
      <c r="BE247">
        <f t="shared" ca="1" si="148"/>
        <v>25379.948427752428</v>
      </c>
      <c r="BF247">
        <f t="shared" ca="1" si="149"/>
        <v>16556.328373103588</v>
      </c>
      <c r="BG247">
        <f t="shared" ca="1" si="150"/>
        <v>499921.93063152384</v>
      </c>
      <c r="BH247">
        <f t="shared" ca="1" si="151"/>
        <v>1572.560358894217</v>
      </c>
      <c r="BI247">
        <f t="shared" ca="1" si="152"/>
        <v>0</v>
      </c>
      <c r="BJ247">
        <f t="shared" ca="1" si="153"/>
        <v>-543430.76779127424</v>
      </c>
      <c r="BK247">
        <f t="shared" ca="1" si="154"/>
        <v>626.73220502062861</v>
      </c>
    </row>
    <row r="248" spans="2:63" x14ac:dyDescent="0.35">
      <c r="B248">
        <f t="shared" si="155"/>
        <v>238</v>
      </c>
      <c r="C248">
        <f t="shared" si="133"/>
        <v>20</v>
      </c>
      <c r="D248">
        <f t="shared" si="163"/>
        <v>10</v>
      </c>
      <c r="E248">
        <f t="shared" ca="1" si="123"/>
        <v>96</v>
      </c>
      <c r="F248" cm="1">
        <f t="array" aca="1" ref="F248" ca="1">_xlfn.XLOOKUP(E248,Mortality!$I$9:$I$130,IF($E$4="Female",Mortality!$J$9:$J$130,Mortality!$K$9:$K$130),,-1)</f>
        <v>0.21924699999999983</v>
      </c>
      <c r="G248" cm="1">
        <f t="array" aca="1" ref="G248" ca="1">_xlfn.XLOOKUP(E248,Mortality!$N$9:$N$130,IF($E$4="Female",Mortality!$O$9:$O$130,Mortality!$P$9:$P$130),,-1)</f>
        <v>4.0000000000000001E-3</v>
      </c>
      <c r="H248">
        <f t="shared" ca="1" si="134"/>
        <v>1.7630761827418739E-2</v>
      </c>
      <c r="I248" cm="1">
        <f t="array" ref="I248">INDEX('Product features '!$C$12:$C$22,MIN(11,C248))</f>
        <v>0</v>
      </c>
      <c r="J248" s="3">
        <f ca="1">IF(C248=1,0,IF($C$4="Q",MAX('Product features '!$C$8,_xlfn.XLOOKUP(E248,'Non-systematic PWDs'!$D$17:$D$64,'Non-systematic PWDs'!$F$17:$F$64,0,-1)),'Product features '!$C$8))</f>
        <v>0.11904761904761904</v>
      </c>
      <c r="K248">
        <f t="shared" ca="1" si="124"/>
        <v>0</v>
      </c>
      <c r="L248">
        <f ca="1">(1-K248)*(1-(1-J248*_xlfn.XLOOKUP(C248,'Non-systematic PWDs'!$D$9:$D$12,'Non-systematic PWDs'!$E$9:$E$12,,-1))^(1/12))</f>
        <v>4.0575926489329062E-3</v>
      </c>
      <c r="M248" cm="1">
        <f t="array" ref="M248">IF(C248=11,_xlfn.SWITCH(D248,1,0.4,2,0.3,3,0.2,0.1/9),1/12)</f>
        <v>8.3333333333333329E-2</v>
      </c>
      <c r="O248">
        <f t="shared" ca="1" si="156"/>
        <v>1728.4701140538361</v>
      </c>
      <c r="P248">
        <f t="shared" ca="1" si="157"/>
        <v>2693.5328020078737</v>
      </c>
      <c r="Q248">
        <f ca="1">_xlfn.XLOOKUP(C248,'Surrender predictive model'!$E$8:$E$29,'Surrender predictive model'!$P$8:$P$29,,-1)+'Surrender predictive model'!$B$15+'Surrender predictive model'!$B$14+'Surrender predictive model'!$B$38*K248</f>
        <v>-2.2123742498454617</v>
      </c>
      <c r="R248">
        <f ca="1">+'Surrender predictive model'!$B$15*(MAX(1,MIN(2,P247/O247))-1)+'Surrender predictive model'!$B$14*(MAX(0.5,MIN(1,P247/O247))-1)+'Surrender predictive model'!$B$38*K248*(MAX(0.5,MIN(1,P247/O247))-1)</f>
        <v>-0.64608789317355375</v>
      </c>
      <c r="S248" s="43">
        <f t="shared" ca="1" si="135"/>
        <v>4.9102003652011783E-3</v>
      </c>
      <c r="T248">
        <f t="shared" ca="1" si="125"/>
        <v>0</v>
      </c>
      <c r="U248">
        <f t="shared" ca="1" si="158"/>
        <v>0</v>
      </c>
      <c r="V248">
        <f t="shared" ca="1" si="126"/>
        <v>0</v>
      </c>
      <c r="W248" s="41">
        <f t="shared" ca="1" si="127"/>
        <v>0</v>
      </c>
      <c r="X248">
        <f t="shared" ca="1" si="136"/>
        <v>0.97357912650598233</v>
      </c>
      <c r="Y248">
        <f t="shared" ca="1" si="137"/>
        <v>0.97357912650598233</v>
      </c>
      <c r="Z248">
        <f t="shared" ca="1" si="128"/>
        <v>0.97754560838054383</v>
      </c>
      <c r="AA248">
        <f t="shared" ca="1" si="159"/>
        <v>3.7838058429605749E-3</v>
      </c>
      <c r="AB248">
        <f t="shared" ca="1" si="138"/>
        <v>1728.4701140538361</v>
      </c>
      <c r="AC248">
        <f t="shared" ca="1" si="139"/>
        <v>30.270673512218622</v>
      </c>
      <c r="AD248">
        <f t="shared" ca="1" si="140"/>
        <v>8.430439568608401</v>
      </c>
      <c r="AE248">
        <f t="shared" ca="1" si="141"/>
        <v>6.9665771407796759</v>
      </c>
      <c r="AF248">
        <f t="shared" ca="1" si="142"/>
        <v>0</v>
      </c>
      <c r="AG248">
        <f t="shared" ca="1" si="143"/>
        <v>0</v>
      </c>
      <c r="AH248">
        <f t="shared" ca="1" si="129"/>
        <v>0</v>
      </c>
      <c r="AI248">
        <f t="shared" ca="1" si="160"/>
        <v>1682.8024238322641</v>
      </c>
      <c r="AJ248">
        <f t="shared" ca="1" si="144"/>
        <v>0.35058383829838841</v>
      </c>
      <c r="AK248">
        <f t="shared" ca="1" si="130"/>
        <v>0</v>
      </c>
      <c r="AL248">
        <f t="shared" ca="1" si="131"/>
        <v>0</v>
      </c>
      <c r="AM248">
        <f t="shared" si="132"/>
        <v>0</v>
      </c>
      <c r="AN248" s="45">
        <f t="shared" ca="1" si="145"/>
        <v>-46.018274059905089</v>
      </c>
      <c r="AO248">
        <f t="shared" ca="1" si="161"/>
        <v>0</v>
      </c>
      <c r="AP248">
        <f t="shared" ca="1" si="162"/>
        <v>0.79875388743139819</v>
      </c>
      <c r="AR248">
        <v>238</v>
      </c>
      <c r="AS248">
        <v>0</v>
      </c>
      <c r="AT248">
        <v>7546561.2525781691</v>
      </c>
      <c r="AU248">
        <v>24633.30171778737</v>
      </c>
      <c r="AV248">
        <v>16107.404885876229</v>
      </c>
      <c r="AW248">
        <v>497836.04986586823</v>
      </c>
      <c r="AX248">
        <v>1533.68365712372</v>
      </c>
      <c r="AY248">
        <v>0</v>
      </c>
      <c r="AZ248">
        <v>-540110.44012665539</v>
      </c>
      <c r="BA248">
        <v>616.41307049592831</v>
      </c>
      <c r="BC248">
        <f t="shared" si="146"/>
        <v>0</v>
      </c>
      <c r="BD248">
        <f t="shared" ca="1" si="147"/>
        <v>7548289.7226922233</v>
      </c>
      <c r="BE248">
        <f t="shared" ca="1" si="148"/>
        <v>24663.572391299589</v>
      </c>
      <c r="BF248">
        <f t="shared" ca="1" si="149"/>
        <v>16115.835325444838</v>
      </c>
      <c r="BG248">
        <f t="shared" ca="1" si="150"/>
        <v>497843.01644300902</v>
      </c>
      <c r="BH248">
        <f t="shared" ca="1" si="151"/>
        <v>1534.0342409620184</v>
      </c>
      <c r="BI248">
        <f t="shared" ca="1" si="152"/>
        <v>0</v>
      </c>
      <c r="BJ248">
        <f t="shared" ca="1" si="153"/>
        <v>-540156.45840071526</v>
      </c>
      <c r="BK248">
        <f t="shared" ca="1" si="154"/>
        <v>617.21182438335973</v>
      </c>
    </row>
    <row r="249" spans="2:63" x14ac:dyDescent="0.35">
      <c r="B249">
        <f t="shared" si="155"/>
        <v>239</v>
      </c>
      <c r="C249">
        <f t="shared" si="133"/>
        <v>20</v>
      </c>
      <c r="D249">
        <f t="shared" si="163"/>
        <v>11</v>
      </c>
      <c r="E249">
        <f t="shared" ca="1" si="123"/>
        <v>96</v>
      </c>
      <c r="F249" cm="1">
        <f t="array" aca="1" ref="F249" ca="1">_xlfn.XLOOKUP(E249,Mortality!$I$9:$I$130,IF($E$4="Female",Mortality!$J$9:$J$130,Mortality!$K$9:$K$130),,-1)</f>
        <v>0.21924699999999983</v>
      </c>
      <c r="G249" cm="1">
        <f t="array" aca="1" ref="G249" ca="1">_xlfn.XLOOKUP(E249,Mortality!$N$9:$N$130,IF($E$4="Female",Mortality!$O$9:$O$130,Mortality!$P$9:$P$130),,-1)</f>
        <v>4.0000000000000001E-3</v>
      </c>
      <c r="H249">
        <f t="shared" ca="1" si="134"/>
        <v>1.7624256954223316E-2</v>
      </c>
      <c r="I249" cm="1">
        <f t="array" ref="I249">INDEX('Product features '!$C$12:$C$22,MIN(11,C249))</f>
        <v>0</v>
      </c>
      <c r="J249" s="3">
        <f ca="1">IF(C249=1,0,IF($C$4="Q",MAX('Product features '!$C$8,_xlfn.XLOOKUP(E249,'Non-systematic PWDs'!$D$17:$D$64,'Non-systematic PWDs'!$F$17:$F$64,0,-1)),'Product features '!$C$8))</f>
        <v>0.11904761904761904</v>
      </c>
      <c r="K249">
        <f t="shared" ca="1" si="124"/>
        <v>0</v>
      </c>
      <c r="L249">
        <f ca="1">(1-K249)*(1-(1-J249*_xlfn.XLOOKUP(C249,'Non-systematic PWDs'!$D$9:$D$12,'Non-systematic PWDs'!$E$9:$E$12,,-1))^(1/12))</f>
        <v>4.0575926489329062E-3</v>
      </c>
      <c r="M249" cm="1">
        <f t="array" ref="M249">IF(C249=11,_xlfn.SWITCH(D249,1,0.4,2,0.3,3,0.2,0.1/9),1/12)</f>
        <v>8.3333333333333329E-2</v>
      </c>
      <c r="O249">
        <f t="shared" ca="1" si="156"/>
        <v>1682.8024238322294</v>
      </c>
      <c r="P249">
        <f t="shared" ca="1" si="157"/>
        <v>2622.3673125940368</v>
      </c>
      <c r="Q249">
        <f ca="1">_xlfn.XLOOKUP(C249,'Surrender predictive model'!$E$8:$E$29,'Surrender predictive model'!$P$8:$P$29,,-1)+'Surrender predictive model'!$B$15+'Surrender predictive model'!$B$14+'Surrender predictive model'!$B$38*K249</f>
        <v>-2.2123742498454617</v>
      </c>
      <c r="R249">
        <f ca="1">+'Surrender predictive model'!$B$15*(MAX(1,MIN(2,P248/O248))-1)+'Surrender predictive model'!$B$14*(MAX(0.5,MIN(1,P248/O248))-1)+'Surrender predictive model'!$B$38*K249*(MAX(0.5,MIN(1,P248/O248))-1)</f>
        <v>-0.64608789317355375</v>
      </c>
      <c r="S249" s="43">
        <f t="shared" ca="1" si="135"/>
        <v>4.9102003652011783E-3</v>
      </c>
      <c r="T249">
        <f t="shared" ca="1" si="125"/>
        <v>0</v>
      </c>
      <c r="U249">
        <f t="shared" ca="1" si="158"/>
        <v>0</v>
      </c>
      <c r="V249">
        <f t="shared" ca="1" si="126"/>
        <v>0</v>
      </c>
      <c r="W249" s="41">
        <f t="shared" ca="1" si="127"/>
        <v>0</v>
      </c>
      <c r="X249">
        <f t="shared" ca="1" si="136"/>
        <v>0.97358557317442185</v>
      </c>
      <c r="Y249">
        <f t="shared" ca="1" si="137"/>
        <v>0.97358557317442185</v>
      </c>
      <c r="Z249">
        <f t="shared" ca="1" si="128"/>
        <v>0.97755208131350857</v>
      </c>
      <c r="AA249">
        <f t="shared" ca="1" si="159"/>
        <v>3.6988427847507517E-3</v>
      </c>
      <c r="AB249">
        <f t="shared" ca="1" si="138"/>
        <v>1682.8024238322294</v>
      </c>
      <c r="AC249">
        <f t="shared" ca="1" si="139"/>
        <v>29.460039036019591</v>
      </c>
      <c r="AD249">
        <f t="shared" ca="1" si="140"/>
        <v>8.2077045749631221</v>
      </c>
      <c r="AE249">
        <f t="shared" ca="1" si="141"/>
        <v>6.7825178752392636</v>
      </c>
      <c r="AF249">
        <f t="shared" ca="1" si="142"/>
        <v>0</v>
      </c>
      <c r="AG249">
        <f t="shared" ca="1" si="143"/>
        <v>0</v>
      </c>
      <c r="AH249">
        <f t="shared" ca="1" si="129"/>
        <v>0</v>
      </c>
      <c r="AI249">
        <f t="shared" ca="1" si="160"/>
        <v>1638.3521623460422</v>
      </c>
      <c r="AJ249">
        <f t="shared" ca="1" si="144"/>
        <v>0.34132336715542549</v>
      </c>
      <c r="AK249">
        <f t="shared" ca="1" si="130"/>
        <v>0</v>
      </c>
      <c r="AL249">
        <f t="shared" ca="1" si="131"/>
        <v>0</v>
      </c>
      <c r="AM249">
        <f t="shared" si="132"/>
        <v>0</v>
      </c>
      <c r="AN249" s="45">
        <f t="shared" ca="1" si="145"/>
        <v>-44.791584853377401</v>
      </c>
      <c r="AO249">
        <f t="shared" ca="1" si="161"/>
        <v>0</v>
      </c>
      <c r="AP249">
        <f t="shared" ca="1" si="162"/>
        <v>0.78656824971573303</v>
      </c>
      <c r="AR249">
        <v>239</v>
      </c>
      <c r="AS249">
        <v>0</v>
      </c>
      <c r="AT249">
        <v>7361681.5541938394</v>
      </c>
      <c r="AU249">
        <v>23929.015581594973</v>
      </c>
      <c r="AV249">
        <v>15690.97493487425</v>
      </c>
      <c r="AW249">
        <v>495777.6842477629</v>
      </c>
      <c r="AX249">
        <v>1495.5289574357655</v>
      </c>
      <c r="AY249">
        <v>0</v>
      </c>
      <c r="AZ249">
        <v>-536893.20372166741</v>
      </c>
      <c r="BA249">
        <v>606.88608885070789</v>
      </c>
      <c r="BC249">
        <f t="shared" si="146"/>
        <v>0</v>
      </c>
      <c r="BD249">
        <f t="shared" ca="1" si="147"/>
        <v>7363364.3566176714</v>
      </c>
      <c r="BE249">
        <f t="shared" ca="1" si="148"/>
        <v>23958.475620630994</v>
      </c>
      <c r="BF249">
        <f t="shared" ca="1" si="149"/>
        <v>15699.182639449213</v>
      </c>
      <c r="BG249">
        <f t="shared" ca="1" si="150"/>
        <v>495784.46676563815</v>
      </c>
      <c r="BH249">
        <f t="shared" ca="1" si="151"/>
        <v>1495.8702808029209</v>
      </c>
      <c r="BI249">
        <f t="shared" ca="1" si="152"/>
        <v>0</v>
      </c>
      <c r="BJ249">
        <f t="shared" ca="1" si="153"/>
        <v>-536937.99530652084</v>
      </c>
      <c r="BK249">
        <f t="shared" ca="1" si="154"/>
        <v>607.67265710042363</v>
      </c>
    </row>
    <row r="250" spans="2:63" x14ac:dyDescent="0.35">
      <c r="B250">
        <f t="shared" si="155"/>
        <v>240</v>
      </c>
      <c r="C250">
        <f t="shared" si="133"/>
        <v>20</v>
      </c>
      <c r="D250">
        <f t="shared" si="163"/>
        <v>12</v>
      </c>
      <c r="E250">
        <f t="shared" ca="1" si="123"/>
        <v>96</v>
      </c>
      <c r="F250" cm="1">
        <f t="array" aca="1" ref="F250" ca="1">_xlfn.XLOOKUP(E250,Mortality!$I$9:$I$130,IF($E$4="Female",Mortality!$J$9:$J$130,Mortality!$K$9:$K$130),,-1)</f>
        <v>0.21924699999999983</v>
      </c>
      <c r="G250" cm="1">
        <f t="array" aca="1" ref="G250" ca="1">_xlfn.XLOOKUP(E250,Mortality!$N$9:$N$130,IF($E$4="Female",Mortality!$O$9:$O$130,Mortality!$P$9:$P$130),,-1)</f>
        <v>4.0000000000000001E-3</v>
      </c>
      <c r="H250">
        <f t="shared" ca="1" si="134"/>
        <v>1.7617754726830026E-2</v>
      </c>
      <c r="I250" cm="1">
        <f t="array" ref="I250">INDEX('Product features '!$C$12:$C$22,MIN(11,C250))</f>
        <v>0</v>
      </c>
      <c r="J250" s="3">
        <f ca="1">IF(C250=1,0,IF($C$4="Q",MAX('Product features '!$C$8,_xlfn.XLOOKUP(E250,'Non-systematic PWDs'!$D$17:$D$64,'Non-systematic PWDs'!$F$17:$F$64,0,-1)),'Product features '!$C$8))</f>
        <v>0.11904761904761904</v>
      </c>
      <c r="K250">
        <f t="shared" ca="1" si="124"/>
        <v>0</v>
      </c>
      <c r="L250">
        <f ca="1">(1-K250)*(1-(1-J250*_xlfn.XLOOKUP(C250,'Non-systematic PWDs'!$D$9:$D$12,'Non-systematic PWDs'!$E$9:$E$12,,-1))^(1/12))</f>
        <v>4.0575926489329062E-3</v>
      </c>
      <c r="M250" cm="1">
        <f t="array" ref="M250">IF(C250=11,_xlfn.SWITCH(D250,1,0.4,2,0.3,3,0.2,0.1/9),1/12)</f>
        <v>8.3333333333333329E-2</v>
      </c>
      <c r="O250">
        <f t="shared" ca="1" si="156"/>
        <v>1638.3521623460072</v>
      </c>
      <c r="P250">
        <f t="shared" ca="1" si="157"/>
        <v>2553.0989831057336</v>
      </c>
      <c r="Q250">
        <f ca="1">_xlfn.XLOOKUP(C250,'Surrender predictive model'!$E$8:$E$29,'Surrender predictive model'!$P$8:$P$29,,-1)+'Surrender predictive model'!$B$15+'Surrender predictive model'!$B$14+'Surrender predictive model'!$B$38*K250</f>
        <v>-2.2123742498454617</v>
      </c>
      <c r="R250">
        <f ca="1">+'Surrender predictive model'!$B$15*(MAX(1,MIN(2,P249/O249))-1)+'Surrender predictive model'!$B$14*(MAX(0.5,MIN(1,P249/O249))-1)+'Surrender predictive model'!$B$38*K250*(MAX(0.5,MIN(1,P249/O249))-1)</f>
        <v>-0.64608789317355397</v>
      </c>
      <c r="S250" s="43">
        <f t="shared" ca="1" si="135"/>
        <v>4.9102003652011783E-3</v>
      </c>
      <c r="T250">
        <f t="shared" ca="1" si="125"/>
        <v>5.0000000000000001E-3</v>
      </c>
      <c r="U250">
        <f t="shared" ca="1" si="158"/>
        <v>0</v>
      </c>
      <c r="V250">
        <f t="shared" ca="1" si="126"/>
        <v>0</v>
      </c>
      <c r="W250" s="41">
        <f t="shared" ca="1" si="127"/>
        <v>0</v>
      </c>
      <c r="X250">
        <f t="shared" ca="1" si="136"/>
        <v>0.96600611216852894</v>
      </c>
      <c r="Y250">
        <f t="shared" ca="1" si="137"/>
        <v>0.97359201722073341</v>
      </c>
      <c r="Z250">
        <f t="shared" ca="1" si="128"/>
        <v>0.97755855161366245</v>
      </c>
      <c r="AA250">
        <f t="shared" ca="1" si="159"/>
        <v>3.6158114626845513E-3</v>
      </c>
      <c r="AB250">
        <f t="shared" ca="1" si="138"/>
        <v>1638.3521623460072</v>
      </c>
      <c r="AC250">
        <f t="shared" ca="1" si="139"/>
        <v>28.542234162541611</v>
      </c>
      <c r="AD250">
        <f t="shared" ca="1" si="140"/>
        <v>7.9549347111262856</v>
      </c>
      <c r="AE250">
        <f t="shared" ca="1" si="141"/>
        <v>6.5736389975778016</v>
      </c>
      <c r="AF250">
        <f t="shared" ca="1" si="142"/>
        <v>12.62315176399253</v>
      </c>
      <c r="AG250">
        <f t="shared" ca="1" si="143"/>
        <v>0</v>
      </c>
      <c r="AH250">
        <f t="shared" ca="1" si="129"/>
        <v>0</v>
      </c>
      <c r="AI250">
        <f t="shared" ca="1" si="160"/>
        <v>1582.6582027108038</v>
      </c>
      <c r="AJ250">
        <f t="shared" ca="1" si="144"/>
        <v>0.32972045889808416</v>
      </c>
      <c r="AK250">
        <f t="shared" ca="1" si="130"/>
        <v>0</v>
      </c>
      <c r="AL250">
        <f t="shared" ca="1" si="131"/>
        <v>0</v>
      </c>
      <c r="AM250">
        <f t="shared" si="132"/>
        <v>0</v>
      </c>
      <c r="AN250" s="45">
        <f t="shared" ca="1" si="145"/>
        <v>-43.400528330143786</v>
      </c>
      <c r="AO250">
        <f t="shared" ca="1" si="161"/>
        <v>0</v>
      </c>
      <c r="AP250">
        <f t="shared" ca="1" si="162"/>
        <v>0.99707617929010417</v>
      </c>
      <c r="AR250">
        <v>240</v>
      </c>
      <c r="AS250">
        <v>0</v>
      </c>
      <c r="AT250">
        <v>7178538.9956916608</v>
      </c>
      <c r="AU250">
        <v>23134.58338547825</v>
      </c>
      <c r="AV250">
        <v>15240.810200529821</v>
      </c>
      <c r="AW250">
        <v>493725.2857049618</v>
      </c>
      <c r="AX250">
        <v>1391.097467983041</v>
      </c>
      <c r="AY250">
        <v>0</v>
      </c>
      <c r="AZ250">
        <v>-533491.77675895346</v>
      </c>
      <c r="BA250">
        <v>5236.6533222405824</v>
      </c>
      <c r="BC250">
        <f t="shared" si="146"/>
        <v>0</v>
      </c>
      <c r="BD250">
        <f t="shared" ca="1" si="147"/>
        <v>7180177.347854007</v>
      </c>
      <c r="BE250">
        <f t="shared" ca="1" si="148"/>
        <v>23163.125619640792</v>
      </c>
      <c r="BF250">
        <f t="shared" ca="1" si="149"/>
        <v>15248.765135240947</v>
      </c>
      <c r="BG250">
        <f t="shared" ca="1" si="150"/>
        <v>493731.85934395937</v>
      </c>
      <c r="BH250">
        <f t="shared" ca="1" si="151"/>
        <v>1391.4271884419391</v>
      </c>
      <c r="BI250">
        <f t="shared" ca="1" si="152"/>
        <v>0</v>
      </c>
      <c r="BJ250">
        <f t="shared" ca="1" si="153"/>
        <v>-533535.17728728359</v>
      </c>
      <c r="BK250">
        <f t="shared" ca="1" si="154"/>
        <v>5237.6503984198725</v>
      </c>
    </row>
    <row r="251" spans="2:63" x14ac:dyDescent="0.35">
      <c r="B251">
        <f t="shared" si="155"/>
        <v>241</v>
      </c>
      <c r="C251">
        <f t="shared" si="133"/>
        <v>21</v>
      </c>
      <c r="D251">
        <f t="shared" si="163"/>
        <v>1</v>
      </c>
      <c r="E251">
        <f t="shared" ca="1" si="123"/>
        <v>97</v>
      </c>
      <c r="F251" cm="1">
        <f t="array" aca="1" ref="F251" ca="1">_xlfn.XLOOKUP(E251,Mortality!$I$9:$I$130,IF($E$4="Female",Mortality!$J$9:$J$130,Mortality!$K$9:$K$130),,-1)</f>
        <v>0.2386119999999998</v>
      </c>
      <c r="G251" cm="1">
        <f t="array" aca="1" ref="G251" ca="1">_xlfn.XLOOKUP(E251,Mortality!$N$9:$N$130,IF($E$4="Female",Mortality!$O$9:$O$130,Mortality!$P$9:$P$130),,-1)</f>
        <v>3.0000000000000001E-3</v>
      </c>
      <c r="H251">
        <f t="shared" ca="1" si="134"/>
        <v>2.0078249331077047E-2</v>
      </c>
      <c r="I251" cm="1">
        <f t="array" ref="I251">INDEX('Product features '!$C$12:$C$22,MIN(11,C251))</f>
        <v>0</v>
      </c>
      <c r="J251" s="3">
        <f ca="1">IF(C251=1,0,IF($C$4="Q",MAX('Product features '!$C$8,_xlfn.XLOOKUP(E251,'Non-systematic PWDs'!$D$17:$D$64,'Non-systematic PWDs'!$F$17:$F$64,0,-1)),'Product features '!$C$8))</f>
        <v>0.12820512820512822</v>
      </c>
      <c r="K251">
        <f t="shared" ca="1" si="124"/>
        <v>0</v>
      </c>
      <c r="L251">
        <f ca="1">(1-K251)*(1-(1-J251*_xlfn.XLOOKUP(C251,'Non-systematic PWDs'!$D$9:$D$12,'Non-systematic PWDs'!$E$9:$E$12,,-1))^(1/12))</f>
        <v>4.3773690596164982E-3</v>
      </c>
      <c r="M251" cm="1">
        <f t="array" ref="M251">IF(C251=11,_xlfn.SWITCH(D251,1,0.4,2,0.3,3,0.2,0.1/9),1/12)</f>
        <v>8.3333333333333329E-2</v>
      </c>
      <c r="O251">
        <f t="shared" ca="1" si="156"/>
        <v>1582.658202710769</v>
      </c>
      <c r="P251">
        <f t="shared" ca="1" si="157"/>
        <v>2485.6767891261143</v>
      </c>
      <c r="Q251">
        <f ca="1">_xlfn.XLOOKUP(C251,'Surrender predictive model'!$E$8:$E$29,'Surrender predictive model'!$P$8:$P$29,,-1)+'Surrender predictive model'!$B$15+'Surrender predictive model'!$B$14+'Surrender predictive model'!$B$38*K251</f>
        <v>-2.2123742498454617</v>
      </c>
      <c r="R251">
        <f ca="1">+'Surrender predictive model'!$B$15*(MAX(1,MIN(2,P250/O250))-1)+'Surrender predictive model'!$B$14*(MAX(0.5,MIN(1,P250/O250))-1)+'Surrender predictive model'!$B$38*K251*(MAX(0.5,MIN(1,P250/O250))-1)</f>
        <v>-0.6460878931735542</v>
      </c>
      <c r="S251" s="43">
        <f t="shared" ca="1" si="135"/>
        <v>4.9102003652011783E-3</v>
      </c>
      <c r="T251">
        <f t="shared" ca="1" si="125"/>
        <v>0</v>
      </c>
      <c r="U251">
        <f t="shared" ca="1" si="158"/>
        <v>1.89E-2</v>
      </c>
      <c r="V251">
        <f t="shared" ca="1" si="126"/>
        <v>0</v>
      </c>
      <c r="W251" s="41">
        <f t="shared" ca="1" si="127"/>
        <v>0</v>
      </c>
      <c r="X251">
        <f t="shared" ca="1" si="136"/>
        <v>0.97084172158079629</v>
      </c>
      <c r="Y251">
        <f t="shared" ca="1" si="137"/>
        <v>0.97084172158079629</v>
      </c>
      <c r="Z251">
        <f t="shared" ca="1" si="128"/>
        <v>0.97511013853091988</v>
      </c>
      <c r="AA251">
        <f t="shared" ca="1" si="159"/>
        <v>3.5346674163699884E-3</v>
      </c>
      <c r="AB251">
        <f t="shared" ca="1" si="138"/>
        <v>1612.5704427420023</v>
      </c>
      <c r="AC251">
        <f t="shared" ca="1" si="139"/>
        <v>32.148765638713549</v>
      </c>
      <c r="AD251">
        <f t="shared" ca="1" si="140"/>
        <v>7.862083898701667</v>
      </c>
      <c r="AE251">
        <f t="shared" ca="1" si="141"/>
        <v>7.0089284026346821</v>
      </c>
      <c r="AF251">
        <f t="shared" ca="1" si="142"/>
        <v>0</v>
      </c>
      <c r="AG251">
        <f t="shared" ca="1" si="143"/>
        <v>0</v>
      </c>
      <c r="AH251">
        <f t="shared" ca="1" si="129"/>
        <v>29.912240031233296</v>
      </c>
      <c r="AI251">
        <f t="shared" ca="1" si="160"/>
        <v>1565.5506648019873</v>
      </c>
      <c r="AJ251">
        <f t="shared" ca="1" si="144"/>
        <v>0.32615638850041406</v>
      </c>
      <c r="AK251">
        <f t="shared" ca="1" si="130"/>
        <v>0</v>
      </c>
      <c r="AL251">
        <f t="shared" ca="1" si="131"/>
        <v>0</v>
      </c>
      <c r="AM251">
        <f t="shared" si="132"/>
        <v>0</v>
      </c>
      <c r="AN251" s="45">
        <f t="shared" ca="1" si="145"/>
        <v>-47.345934328550314</v>
      </c>
      <c r="AO251">
        <f t="shared" ca="1" si="161"/>
        <v>3.7390300039041917</v>
      </c>
      <c r="AP251">
        <f t="shared" ca="1" si="162"/>
        <v>4.5748782009197519</v>
      </c>
      <c r="AR251">
        <v>241</v>
      </c>
      <c r="AS251">
        <v>0</v>
      </c>
      <c r="AT251">
        <v>6675527.8929901989</v>
      </c>
      <c r="AU251">
        <v>25607.741950579959</v>
      </c>
      <c r="AV251">
        <v>14680.670471483454</v>
      </c>
      <c r="AW251">
        <v>491830.3534035238</v>
      </c>
      <c r="AX251">
        <v>1374.6980825324483</v>
      </c>
      <c r="AY251">
        <v>0</v>
      </c>
      <c r="AZ251">
        <v>-533493.46390811994</v>
      </c>
      <c r="BA251">
        <v>12991.839993446752</v>
      </c>
      <c r="BC251">
        <f t="shared" si="146"/>
        <v>0</v>
      </c>
      <c r="BD251">
        <f t="shared" ca="1" si="147"/>
        <v>6677110.5511929095</v>
      </c>
      <c r="BE251">
        <f t="shared" ca="1" si="148"/>
        <v>25639.890716218673</v>
      </c>
      <c r="BF251">
        <f t="shared" ca="1" si="149"/>
        <v>14688.532555382155</v>
      </c>
      <c r="BG251">
        <f t="shared" ca="1" si="150"/>
        <v>491837.36233192642</v>
      </c>
      <c r="BH251">
        <f t="shared" ca="1" si="151"/>
        <v>1375.0242389209488</v>
      </c>
      <c r="BI251">
        <f t="shared" ca="1" si="152"/>
        <v>0</v>
      </c>
      <c r="BJ251">
        <f t="shared" ca="1" si="153"/>
        <v>-533540.80984244845</v>
      </c>
      <c r="BK251">
        <f t="shared" ca="1" si="154"/>
        <v>12996.414871647672</v>
      </c>
    </row>
    <row r="252" spans="2:63" x14ac:dyDescent="0.35">
      <c r="B252">
        <f t="shared" si="155"/>
        <v>242</v>
      </c>
      <c r="C252">
        <f t="shared" si="133"/>
        <v>21</v>
      </c>
      <c r="D252">
        <f t="shared" si="163"/>
        <v>2</v>
      </c>
      <c r="E252">
        <f t="shared" ca="1" si="123"/>
        <v>97</v>
      </c>
      <c r="F252" cm="1">
        <f t="array" aca="1" ref="F252" ca="1">_xlfn.XLOOKUP(E252,Mortality!$I$9:$I$130,IF($E$4="Female",Mortality!$J$9:$J$130,Mortality!$K$9:$K$130),,-1)</f>
        <v>0.2386119999999998</v>
      </c>
      <c r="G252" cm="1">
        <f t="array" aca="1" ref="G252" ca="1">_xlfn.XLOOKUP(E252,Mortality!$N$9:$N$130,IF($E$4="Female",Mortality!$O$9:$O$130,Mortality!$P$9:$P$130),,-1)</f>
        <v>3.0000000000000001E-3</v>
      </c>
      <c r="H252">
        <f t="shared" ca="1" si="134"/>
        <v>2.007261605135191E-2</v>
      </c>
      <c r="I252" cm="1">
        <f t="array" ref="I252">INDEX('Product features '!$C$12:$C$22,MIN(11,C252))</f>
        <v>0</v>
      </c>
      <c r="J252" s="3">
        <f ca="1">IF(C252=1,0,IF($C$4="Q",MAX('Product features '!$C$8,_xlfn.XLOOKUP(E252,'Non-systematic PWDs'!$D$17:$D$64,'Non-systematic PWDs'!$F$17:$F$64,0,-1)),'Product features '!$C$8))</f>
        <v>0.12820512820512822</v>
      </c>
      <c r="K252">
        <f t="shared" ca="1" si="124"/>
        <v>0</v>
      </c>
      <c r="L252">
        <f ca="1">(1-K252)*(1-(1-J252*_xlfn.XLOOKUP(C252,'Non-systematic PWDs'!$D$9:$D$12,'Non-systematic PWDs'!$E$9:$E$12,,-1))^(1/12))</f>
        <v>4.3773690596164982E-3</v>
      </c>
      <c r="M252" cm="1">
        <f t="array" ref="M252">IF(C252=11,_xlfn.SWITCH(D252,1,0.4,2,0.3,3,0.2,0.1/9),1/12)</f>
        <v>8.3333333333333329E-2</v>
      </c>
      <c r="O252">
        <f t="shared" ca="1" si="156"/>
        <v>1565.5506648019523</v>
      </c>
      <c r="P252">
        <f t="shared" ca="1" si="157"/>
        <v>2413.1987332486228</v>
      </c>
      <c r="Q252">
        <f ca="1">_xlfn.XLOOKUP(C252,'Surrender predictive model'!$E$8:$E$29,'Surrender predictive model'!$P$8:$P$29,,-1)+'Surrender predictive model'!$B$15+'Surrender predictive model'!$B$14+'Surrender predictive model'!$B$38*K252</f>
        <v>-2.2123742498454617</v>
      </c>
      <c r="R252">
        <f ca="1">+'Surrender predictive model'!$B$15*(MAX(1,MIN(2,P251/O251))-1)+'Surrender predictive model'!$B$14*(MAX(0.5,MIN(1,P251/O251))-1)+'Surrender predictive model'!$B$38*K252*(MAX(0.5,MIN(1,P251/O251))-1)</f>
        <v>-0.66024863076925244</v>
      </c>
      <c r="S252" s="43">
        <f t="shared" ca="1" si="135"/>
        <v>4.8392811866611041E-3</v>
      </c>
      <c r="T252">
        <f t="shared" ca="1" si="125"/>
        <v>0</v>
      </c>
      <c r="U252">
        <f t="shared" ca="1" si="158"/>
        <v>0</v>
      </c>
      <c r="V252">
        <f t="shared" ca="1" si="126"/>
        <v>0</v>
      </c>
      <c r="W252" s="41">
        <f t="shared" ca="1" si="127"/>
        <v>0</v>
      </c>
      <c r="X252">
        <f t="shared" ca="1" si="136"/>
        <v>0.97091649409913705</v>
      </c>
      <c r="Y252">
        <f t="shared" ca="1" si="137"/>
        <v>0.97091649409913705</v>
      </c>
      <c r="Z252">
        <f t="shared" ca="1" si="128"/>
        <v>0.97518523979521132</v>
      </c>
      <c r="AA252">
        <f t="shared" ca="1" si="159"/>
        <v>3.4466900340372679E-3</v>
      </c>
      <c r="AB252">
        <f t="shared" ca="1" si="138"/>
        <v>1565.5506648019523</v>
      </c>
      <c r="AC252">
        <f t="shared" ca="1" si="139"/>
        <v>31.203935362550734</v>
      </c>
      <c r="AD252">
        <f t="shared" ca="1" si="140"/>
        <v>7.5229166424279104</v>
      </c>
      <c r="AE252">
        <f t="shared" ca="1" si="141"/>
        <v>6.804849992888852</v>
      </c>
      <c r="AF252">
        <f t="shared" ca="1" si="142"/>
        <v>0</v>
      </c>
      <c r="AG252">
        <f t="shared" ca="1" si="143"/>
        <v>0</v>
      </c>
      <c r="AH252">
        <f t="shared" ca="1" si="129"/>
        <v>0</v>
      </c>
      <c r="AI252">
        <f t="shared" ca="1" si="160"/>
        <v>1520.0189628041198</v>
      </c>
      <c r="AJ252">
        <f t="shared" ca="1" si="144"/>
        <v>0.31667061725085832</v>
      </c>
      <c r="AK252">
        <f t="shared" ca="1" si="130"/>
        <v>0</v>
      </c>
      <c r="AL252">
        <f t="shared" ca="1" si="131"/>
        <v>0</v>
      </c>
      <c r="AM252">
        <f t="shared" si="132"/>
        <v>0</v>
      </c>
      <c r="AN252" s="45">
        <f t="shared" ca="1" si="145"/>
        <v>-45.848372615118357</v>
      </c>
      <c r="AO252">
        <f t="shared" ca="1" si="161"/>
        <v>0</v>
      </c>
      <c r="AP252">
        <f t="shared" ca="1" si="162"/>
        <v>0.72552535813787455</v>
      </c>
      <c r="AR252">
        <v>242</v>
      </c>
      <c r="AS252">
        <v>0</v>
      </c>
      <c r="AT252">
        <v>6598550.7961557396</v>
      </c>
      <c r="AU252">
        <v>24837.72622753042</v>
      </c>
      <c r="AV252">
        <v>13948.998753924721</v>
      </c>
      <c r="AW252">
        <v>489520.69002029166</v>
      </c>
      <c r="AX252">
        <v>1338.5420801714101</v>
      </c>
      <c r="AY252">
        <v>0</v>
      </c>
      <c r="AZ252">
        <v>-529645.95708191849</v>
      </c>
      <c r="BA252">
        <v>534.5963171900911</v>
      </c>
      <c r="BC252">
        <f t="shared" si="146"/>
        <v>0</v>
      </c>
      <c r="BD252">
        <f t="shared" ca="1" si="147"/>
        <v>6600116.3468205417</v>
      </c>
      <c r="BE252">
        <f t="shared" ca="1" si="148"/>
        <v>24868.930162892972</v>
      </c>
      <c r="BF252">
        <f t="shared" ca="1" si="149"/>
        <v>13956.52167056715</v>
      </c>
      <c r="BG252">
        <f t="shared" ca="1" si="150"/>
        <v>489527.49487028457</v>
      </c>
      <c r="BH252">
        <f t="shared" ca="1" si="151"/>
        <v>1338.8587507886609</v>
      </c>
      <c r="BI252">
        <f t="shared" ca="1" si="152"/>
        <v>0</v>
      </c>
      <c r="BJ252">
        <f t="shared" ca="1" si="153"/>
        <v>-529691.80545453366</v>
      </c>
      <c r="BK252">
        <f t="shared" ca="1" si="154"/>
        <v>535.32184254822903</v>
      </c>
    </row>
    <row r="253" spans="2:63" x14ac:dyDescent="0.35">
      <c r="B253">
        <f t="shared" si="155"/>
        <v>243</v>
      </c>
      <c r="C253">
        <f t="shared" si="133"/>
        <v>21</v>
      </c>
      <c r="D253">
        <f t="shared" si="163"/>
        <v>3</v>
      </c>
      <c r="E253">
        <f t="shared" ca="1" si="123"/>
        <v>97</v>
      </c>
      <c r="F253" cm="1">
        <f t="array" aca="1" ref="F253" ca="1">_xlfn.XLOOKUP(E253,Mortality!$I$9:$I$130,IF($E$4="Female",Mortality!$J$9:$J$130,Mortality!$K$9:$K$130),,-1)</f>
        <v>0.2386119999999998</v>
      </c>
      <c r="G253" cm="1">
        <f t="array" aca="1" ref="G253" ca="1">_xlfn.XLOOKUP(E253,Mortality!$N$9:$N$130,IF($E$4="Female",Mortality!$O$9:$O$130,Mortality!$P$9:$P$130),,-1)</f>
        <v>3.0000000000000001E-3</v>
      </c>
      <c r="H253">
        <f t="shared" ca="1" si="134"/>
        <v>2.0066984537953192E-2</v>
      </c>
      <c r="I253" cm="1">
        <f t="array" ref="I253">INDEX('Product features '!$C$12:$C$22,MIN(11,C253))</f>
        <v>0</v>
      </c>
      <c r="J253" s="3">
        <f ca="1">IF(C253=1,0,IF($C$4="Q",MAX('Product features '!$C$8,_xlfn.XLOOKUP(E253,'Non-systematic PWDs'!$D$17:$D$64,'Non-systematic PWDs'!$F$17:$F$64,0,-1)),'Product features '!$C$8))</f>
        <v>0.12820512820512822</v>
      </c>
      <c r="K253">
        <f t="shared" ca="1" si="124"/>
        <v>0</v>
      </c>
      <c r="L253">
        <f ca="1">(1-K253)*(1-(1-J253*_xlfn.XLOOKUP(C253,'Non-systematic PWDs'!$D$9:$D$12,'Non-systematic PWDs'!$E$9:$E$12,,-1))^(1/12))</f>
        <v>4.3773690596164982E-3</v>
      </c>
      <c r="M253" cm="1">
        <f t="array" ref="M253">IF(C253=11,_xlfn.SWITCH(D253,1,0.4,2,0.3,3,0.2,0.1/9),1/12)</f>
        <v>8.3333333333333329E-2</v>
      </c>
      <c r="O253">
        <f t="shared" ca="1" si="156"/>
        <v>1520.0189628040848</v>
      </c>
      <c r="P253">
        <f t="shared" ca="1" si="157"/>
        <v>2343.0144536502316</v>
      </c>
      <c r="Q253">
        <f ca="1">_xlfn.XLOOKUP(C253,'Surrender predictive model'!$E$8:$E$29,'Surrender predictive model'!$P$8:$P$29,,-1)+'Surrender predictive model'!$B$15+'Surrender predictive model'!$B$14+'Surrender predictive model'!$B$38*K253</f>
        <v>-2.2123742498454617</v>
      </c>
      <c r="R253">
        <f ca="1">+'Surrender predictive model'!$B$15*(MAX(1,MIN(2,P252/O252))-1)+'Surrender predictive model'!$B$14*(MAX(0.5,MIN(1,P252/O252))-1)+'Surrender predictive model'!$B$38*K253*(MAX(0.5,MIN(1,P252/O252))-1)</f>
        <v>-0.6265365375748817</v>
      </c>
      <c r="S253" s="43">
        <f t="shared" ca="1" si="135"/>
        <v>5.0098757593921572E-3</v>
      </c>
      <c r="T253">
        <f t="shared" ca="1" si="125"/>
        <v>0</v>
      </c>
      <c r="U253">
        <f t="shared" ca="1" si="158"/>
        <v>0</v>
      </c>
      <c r="V253">
        <f t="shared" ca="1" si="126"/>
        <v>0</v>
      </c>
      <c r="W253" s="41">
        <f t="shared" ca="1" si="127"/>
        <v>0</v>
      </c>
      <c r="X253">
        <f t="shared" ca="1" si="136"/>
        <v>0.97075563434433809</v>
      </c>
      <c r="Y253">
        <f t="shared" ca="1" si="137"/>
        <v>0.97075563434433809</v>
      </c>
      <c r="Z253">
        <f t="shared" ca="1" si="128"/>
        <v>0.97502367280205549</v>
      </c>
      <c r="AA253">
        <f t="shared" ca="1" si="159"/>
        <v>3.361161247342398E-3</v>
      </c>
      <c r="AB253">
        <f t="shared" ca="1" si="138"/>
        <v>1520.0189628040848</v>
      </c>
      <c r="AC253">
        <f t="shared" ca="1" si="139"/>
        <v>30.284866470615281</v>
      </c>
      <c r="AD253">
        <f t="shared" ca="1" si="140"/>
        <v>7.5608479251382041</v>
      </c>
      <c r="AE253">
        <f t="shared" ca="1" si="141"/>
        <v>6.6062759560291271</v>
      </c>
      <c r="AF253">
        <f t="shared" ca="1" si="142"/>
        <v>0</v>
      </c>
      <c r="AG253">
        <f t="shared" ca="1" si="143"/>
        <v>0</v>
      </c>
      <c r="AH253">
        <f t="shared" ca="1" si="129"/>
        <v>0</v>
      </c>
      <c r="AI253">
        <f t="shared" ca="1" si="160"/>
        <v>1475.5669724523373</v>
      </c>
      <c r="AJ253">
        <f t="shared" ca="1" si="144"/>
        <v>0.30740978592757029</v>
      </c>
      <c r="AK253">
        <f t="shared" ca="1" si="130"/>
        <v>0</v>
      </c>
      <c r="AL253">
        <f t="shared" ca="1" si="131"/>
        <v>0</v>
      </c>
      <c r="AM253">
        <f t="shared" si="132"/>
        <v>0</v>
      </c>
      <c r="AN253" s="45">
        <f t="shared" ca="1" si="145"/>
        <v>-44.75940013771018</v>
      </c>
      <c r="AO253">
        <f t="shared" ca="1" si="161"/>
        <v>0</v>
      </c>
      <c r="AP253">
        <f t="shared" ca="1" si="162"/>
        <v>0.71661860012374023</v>
      </c>
      <c r="AR253">
        <v>243</v>
      </c>
      <c r="AS253">
        <v>0</v>
      </c>
      <c r="AT253">
        <v>6425001.9848227575</v>
      </c>
      <c r="AU253">
        <v>24102.54147366343</v>
      </c>
      <c r="AV253">
        <v>13938.932369731929</v>
      </c>
      <c r="AW253">
        <v>487234.26381536381</v>
      </c>
      <c r="AX253">
        <v>1302.9246935386004</v>
      </c>
      <c r="AY253">
        <v>0</v>
      </c>
      <c r="AZ253">
        <v>-526578.66235229804</v>
      </c>
      <c r="BA253">
        <v>530.8177678798944</v>
      </c>
      <c r="BC253">
        <f t="shared" si="146"/>
        <v>0</v>
      </c>
      <c r="BD253">
        <f t="shared" ca="1" si="147"/>
        <v>6426522.0037855618</v>
      </c>
      <c r="BE253">
        <f t="shared" ca="1" si="148"/>
        <v>24132.826340134045</v>
      </c>
      <c r="BF253">
        <f t="shared" ca="1" si="149"/>
        <v>13946.493217657067</v>
      </c>
      <c r="BG253">
        <f t="shared" ca="1" si="150"/>
        <v>487240.87009131984</v>
      </c>
      <c r="BH253">
        <f t="shared" ca="1" si="151"/>
        <v>1303.232103324528</v>
      </c>
      <c r="BI253">
        <f t="shared" ca="1" si="152"/>
        <v>0</v>
      </c>
      <c r="BJ253">
        <f t="shared" ca="1" si="153"/>
        <v>-526623.42175243574</v>
      </c>
      <c r="BK253">
        <f t="shared" ca="1" si="154"/>
        <v>531.53438648001816</v>
      </c>
    </row>
    <row r="254" spans="2:63" x14ac:dyDescent="0.35">
      <c r="B254">
        <f t="shared" si="155"/>
        <v>244</v>
      </c>
      <c r="C254">
        <f t="shared" si="133"/>
        <v>21</v>
      </c>
      <c r="D254">
        <f t="shared" si="163"/>
        <v>4</v>
      </c>
      <c r="E254">
        <f t="shared" ca="1" si="123"/>
        <v>97</v>
      </c>
      <c r="F254" cm="1">
        <f t="array" aca="1" ref="F254" ca="1">_xlfn.XLOOKUP(E254,Mortality!$I$9:$I$130,IF($E$4="Female",Mortality!$J$9:$J$130,Mortality!$K$9:$K$130),,-1)</f>
        <v>0.2386119999999998</v>
      </c>
      <c r="G254" cm="1">
        <f t="array" aca="1" ref="G254" ca="1">_xlfn.XLOOKUP(E254,Mortality!$N$9:$N$130,IF($E$4="Female",Mortality!$O$9:$O$130,Mortality!$P$9:$P$130),,-1)</f>
        <v>3.0000000000000001E-3</v>
      </c>
      <c r="H254">
        <f t="shared" ca="1" si="134"/>
        <v>2.0061354790213315E-2</v>
      </c>
      <c r="I254" cm="1">
        <f t="array" ref="I254">INDEX('Product features '!$C$12:$C$22,MIN(11,C254))</f>
        <v>0</v>
      </c>
      <c r="J254" s="3">
        <f ca="1">IF(C254=1,0,IF($C$4="Q",MAX('Product features '!$C$8,_xlfn.XLOOKUP(E254,'Non-systematic PWDs'!$D$17:$D$64,'Non-systematic PWDs'!$F$17:$F$64,0,-1)),'Product features '!$C$8))</f>
        <v>0.12820512820512822</v>
      </c>
      <c r="K254">
        <f t="shared" ca="1" si="124"/>
        <v>0</v>
      </c>
      <c r="L254">
        <f ca="1">(1-K254)*(1-(1-J254*_xlfn.XLOOKUP(C254,'Non-systematic PWDs'!$D$9:$D$12,'Non-systematic PWDs'!$E$9:$E$12,,-1))^(1/12))</f>
        <v>4.3773690596164982E-3</v>
      </c>
      <c r="M254" cm="1">
        <f t="array" ref="M254">IF(C254=11,_xlfn.SWITCH(D254,1,0.4,2,0.3,3,0.2,0.1/9),1/12)</f>
        <v>8.3333333333333329E-2</v>
      </c>
      <c r="O254">
        <f t="shared" ca="1" si="156"/>
        <v>1475.5669724523023</v>
      </c>
      <c r="P254">
        <f t="shared" ca="1" si="157"/>
        <v>2274.4944822311832</v>
      </c>
      <c r="Q254">
        <f ca="1">_xlfn.XLOOKUP(C254,'Surrender predictive model'!$E$8:$E$29,'Surrender predictive model'!$P$8:$P$29,,-1)+'Surrender predictive model'!$B$15+'Surrender predictive model'!$B$14+'Surrender predictive model'!$B$38*K254</f>
        <v>-2.2123742498454617</v>
      </c>
      <c r="R254">
        <f ca="1">+'Surrender predictive model'!$B$15*(MAX(1,MIN(2,P253/O253))-1)+'Surrender predictive model'!$B$14*(MAX(0.5,MIN(1,P253/O253))-1)+'Surrender predictive model'!$B$38*K254*(MAX(0.5,MIN(1,P253/O253))-1)</f>
        <v>-0.62653653757488192</v>
      </c>
      <c r="S254" s="43">
        <f t="shared" ca="1" si="135"/>
        <v>5.0098757593921572E-3</v>
      </c>
      <c r="T254">
        <f t="shared" ca="1" si="125"/>
        <v>0</v>
      </c>
      <c r="U254">
        <f t="shared" ca="1" si="158"/>
        <v>0</v>
      </c>
      <c r="V254">
        <f t="shared" ca="1" si="126"/>
        <v>0</v>
      </c>
      <c r="W254" s="41">
        <f t="shared" ca="1" si="127"/>
        <v>0</v>
      </c>
      <c r="X254">
        <f t="shared" ca="1" si="136"/>
        <v>0.97076121136771842</v>
      </c>
      <c r="Y254">
        <f t="shared" ca="1" si="137"/>
        <v>0.97076121136771842</v>
      </c>
      <c r="Z254">
        <f t="shared" ca="1" si="128"/>
        <v>0.97502927434545861</v>
      </c>
      <c r="AA254">
        <f t="shared" ca="1" si="159"/>
        <v>3.2772117842637229E-3</v>
      </c>
      <c r="AB254">
        <f t="shared" ca="1" si="138"/>
        <v>1475.5669724523023</v>
      </c>
      <c r="AC254">
        <f t="shared" ca="1" si="139"/>
        <v>29.39096955801983</v>
      </c>
      <c r="AD254">
        <f t="shared" ca="1" si="140"/>
        <v>7.3397388896979212</v>
      </c>
      <c r="AE254">
        <f t="shared" ca="1" si="141"/>
        <v>6.4130823725907682</v>
      </c>
      <c r="AF254">
        <f t="shared" ca="1" si="142"/>
        <v>0</v>
      </c>
      <c r="AG254">
        <f t="shared" ca="1" si="143"/>
        <v>0</v>
      </c>
      <c r="AH254">
        <f t="shared" ca="1" si="129"/>
        <v>0</v>
      </c>
      <c r="AI254">
        <f t="shared" ca="1" si="160"/>
        <v>1432.4231816320287</v>
      </c>
      <c r="AJ254">
        <f t="shared" ca="1" si="144"/>
        <v>0.29842149617333935</v>
      </c>
      <c r="AK254">
        <f t="shared" ca="1" si="130"/>
        <v>0</v>
      </c>
      <c r="AL254">
        <f t="shared" ca="1" si="131"/>
        <v>0</v>
      </c>
      <c r="AM254">
        <f t="shared" si="132"/>
        <v>0</v>
      </c>
      <c r="AN254" s="45">
        <f t="shared" ca="1" si="145"/>
        <v>-43.442212316481864</v>
      </c>
      <c r="AO254">
        <f t="shared" ca="1" si="161"/>
        <v>0</v>
      </c>
      <c r="AP254">
        <f t="shared" ca="1" si="162"/>
        <v>0.70367694119043334</v>
      </c>
      <c r="AR254">
        <v>244</v>
      </c>
      <c r="AS254">
        <v>0</v>
      </c>
      <c r="AT254">
        <v>6254038.5289852619</v>
      </c>
      <c r="AU254">
        <v>23380.323302226247</v>
      </c>
      <c r="AV254">
        <v>13564.062277315785</v>
      </c>
      <c r="AW254">
        <v>484965.8053314382</v>
      </c>
      <c r="AX254">
        <v>1267.6821895496723</v>
      </c>
      <c r="AY254">
        <v>0</v>
      </c>
      <c r="AZ254">
        <v>-523177.87310052989</v>
      </c>
      <c r="BA254">
        <v>521.42754797251916</v>
      </c>
      <c r="BC254">
        <f t="shared" si="146"/>
        <v>0</v>
      </c>
      <c r="BD254">
        <f t="shared" ca="1" si="147"/>
        <v>6255514.0959577141</v>
      </c>
      <c r="BE254">
        <f t="shared" ca="1" si="148"/>
        <v>23409.714271784265</v>
      </c>
      <c r="BF254">
        <f t="shared" ca="1" si="149"/>
        <v>13571.402016205482</v>
      </c>
      <c r="BG254">
        <f t="shared" ca="1" si="150"/>
        <v>484972.21841381077</v>
      </c>
      <c r="BH254">
        <f t="shared" ca="1" si="151"/>
        <v>1267.9806110458458</v>
      </c>
      <c r="BI254">
        <f t="shared" ca="1" si="152"/>
        <v>0</v>
      </c>
      <c r="BJ254">
        <f t="shared" ca="1" si="153"/>
        <v>-523221.31531284639</v>
      </c>
      <c r="BK254">
        <f t="shared" ca="1" si="154"/>
        <v>522.13122491370962</v>
      </c>
    </row>
    <row r="255" spans="2:63" x14ac:dyDescent="0.35">
      <c r="B255">
        <f t="shared" si="155"/>
        <v>245</v>
      </c>
      <c r="C255">
        <f t="shared" si="133"/>
        <v>21</v>
      </c>
      <c r="D255">
        <f t="shared" si="163"/>
        <v>5</v>
      </c>
      <c r="E255">
        <f t="shared" ca="1" si="123"/>
        <v>97</v>
      </c>
      <c r="F255" cm="1">
        <f t="array" aca="1" ref="F255" ca="1">_xlfn.XLOOKUP(E255,Mortality!$I$9:$I$130,IF($E$4="Female",Mortality!$J$9:$J$130,Mortality!$K$9:$K$130),,-1)</f>
        <v>0.2386119999999998</v>
      </c>
      <c r="G255" cm="1">
        <f t="array" aca="1" ref="G255" ca="1">_xlfn.XLOOKUP(E255,Mortality!$N$9:$N$130,IF($E$4="Female",Mortality!$O$9:$O$130,Mortality!$P$9:$P$130),,-1)</f>
        <v>3.0000000000000001E-3</v>
      </c>
      <c r="H255">
        <f t="shared" ca="1" si="134"/>
        <v>2.0055726807465257E-2</v>
      </c>
      <c r="I255" cm="1">
        <f t="array" ref="I255">INDEX('Product features '!$C$12:$C$22,MIN(11,C255))</f>
        <v>0</v>
      </c>
      <c r="J255" s="3">
        <f ca="1">IF(C255=1,0,IF($C$4="Q",MAX('Product features '!$C$8,_xlfn.XLOOKUP(E255,'Non-systematic PWDs'!$D$17:$D$64,'Non-systematic PWDs'!$F$17:$F$64,0,-1)),'Product features '!$C$8))</f>
        <v>0.12820512820512822</v>
      </c>
      <c r="K255">
        <f t="shared" ca="1" si="124"/>
        <v>0</v>
      </c>
      <c r="L255">
        <f ca="1">(1-K255)*(1-(1-J255*_xlfn.XLOOKUP(C255,'Non-systematic PWDs'!$D$9:$D$12,'Non-systematic PWDs'!$E$9:$E$12,,-1))^(1/12))</f>
        <v>4.3773690596164982E-3</v>
      </c>
      <c r="M255" cm="1">
        <f t="array" ref="M255">IF(C255=11,_xlfn.SWITCH(D255,1,0.4,2,0.3,3,0.2,0.1/9),1/12)</f>
        <v>8.3333333333333329E-2</v>
      </c>
      <c r="O255">
        <f t="shared" ca="1" si="156"/>
        <v>1432.4231816319939</v>
      </c>
      <c r="P255">
        <f t="shared" ca="1" si="157"/>
        <v>2207.9910188199347</v>
      </c>
      <c r="Q255">
        <f ca="1">_xlfn.XLOOKUP(C255,'Surrender predictive model'!$E$8:$E$29,'Surrender predictive model'!$P$8:$P$29,,-1)+'Surrender predictive model'!$B$15+'Surrender predictive model'!$B$14+'Surrender predictive model'!$B$38*K255</f>
        <v>-2.2123742498454617</v>
      </c>
      <c r="R255">
        <f ca="1">+'Surrender predictive model'!$B$15*(MAX(1,MIN(2,P254/O254))-1)+'Surrender predictive model'!$B$14*(MAX(0.5,MIN(1,P254/O254))-1)+'Surrender predictive model'!$B$38*K255*(MAX(0.5,MIN(1,P254/O254))-1)</f>
        <v>-0.6265365375748817</v>
      </c>
      <c r="S255" s="43">
        <f t="shared" ca="1" si="135"/>
        <v>5.0098757593921572E-3</v>
      </c>
      <c r="T255">
        <f t="shared" ca="1" si="125"/>
        <v>0</v>
      </c>
      <c r="U255">
        <f t="shared" ca="1" si="158"/>
        <v>0</v>
      </c>
      <c r="V255">
        <f t="shared" ca="1" si="126"/>
        <v>0</v>
      </c>
      <c r="W255" s="41">
        <f t="shared" ca="1" si="127"/>
        <v>0</v>
      </c>
      <c r="X255">
        <f t="shared" ca="1" si="136"/>
        <v>0.97076678664263671</v>
      </c>
      <c r="Y255">
        <f t="shared" ca="1" si="137"/>
        <v>0.97076678664263671</v>
      </c>
      <c r="Z255">
        <f t="shared" ca="1" si="128"/>
        <v>0.97503487413271228</v>
      </c>
      <c r="AA255">
        <f t="shared" ca="1" si="159"/>
        <v>3.1953774278870432E-3</v>
      </c>
      <c r="AB255">
        <f t="shared" ca="1" si="138"/>
        <v>1432.4231816319939</v>
      </c>
      <c r="AC255">
        <f t="shared" ca="1" si="139"/>
        <v>28.523621299241206</v>
      </c>
      <c r="AD255">
        <f t="shared" ca="1" si="140"/>
        <v>7.1251368892778979</v>
      </c>
      <c r="AE255">
        <f t="shared" ca="1" si="141"/>
        <v>6.2255742981621136</v>
      </c>
      <c r="AF255">
        <f t="shared" ca="1" si="142"/>
        <v>0</v>
      </c>
      <c r="AG255">
        <f t="shared" ca="1" si="143"/>
        <v>0</v>
      </c>
      <c r="AH255">
        <f t="shared" ca="1" si="129"/>
        <v>0</v>
      </c>
      <c r="AI255">
        <f t="shared" ca="1" si="160"/>
        <v>1390.5488491453475</v>
      </c>
      <c r="AJ255">
        <f t="shared" ca="1" si="144"/>
        <v>0.28969767690528075</v>
      </c>
      <c r="AK255">
        <f t="shared" ca="1" si="130"/>
        <v>0</v>
      </c>
      <c r="AL255">
        <f t="shared" ca="1" si="131"/>
        <v>0</v>
      </c>
      <c r="AM255">
        <f t="shared" si="132"/>
        <v>0</v>
      </c>
      <c r="AN255" s="45">
        <f t="shared" ca="1" si="145"/>
        <v>-42.164030163586503</v>
      </c>
      <c r="AO255">
        <f t="shared" ca="1" si="161"/>
        <v>0</v>
      </c>
      <c r="AP255">
        <f t="shared" ca="1" si="162"/>
        <v>0.69097298590422951</v>
      </c>
      <c r="AR255">
        <v>245</v>
      </c>
      <c r="AS255">
        <v>0</v>
      </c>
      <c r="AT255">
        <v>6084874.5098384116</v>
      </c>
      <c r="AU255">
        <v>22670.032329741451</v>
      </c>
      <c r="AV255">
        <v>13195.997108158575</v>
      </c>
      <c r="AW255">
        <v>482718.72474597261</v>
      </c>
      <c r="AX255">
        <v>1232.7890076456972</v>
      </c>
      <c r="AY255">
        <v>0</v>
      </c>
      <c r="AZ255">
        <v>-519817.54319151799</v>
      </c>
      <c r="BA255">
        <v>512.05696412659768</v>
      </c>
      <c r="BC255">
        <f t="shared" si="146"/>
        <v>0</v>
      </c>
      <c r="BD255">
        <f t="shared" ca="1" si="147"/>
        <v>6086306.9330200432</v>
      </c>
      <c r="BE255">
        <f t="shared" ca="1" si="148"/>
        <v>22698.555951040693</v>
      </c>
      <c r="BF255">
        <f t="shared" ca="1" si="149"/>
        <v>13203.122245047853</v>
      </c>
      <c r="BG255">
        <f t="shared" ca="1" si="150"/>
        <v>482724.95032027079</v>
      </c>
      <c r="BH255">
        <f t="shared" ca="1" si="151"/>
        <v>1233.0787053226024</v>
      </c>
      <c r="BI255">
        <f t="shared" ca="1" si="152"/>
        <v>0</v>
      </c>
      <c r="BJ255">
        <f t="shared" ca="1" si="153"/>
        <v>-519859.7072216816</v>
      </c>
      <c r="BK255">
        <f t="shared" ca="1" si="154"/>
        <v>512.74793711250186</v>
      </c>
    </row>
    <row r="256" spans="2:63" x14ac:dyDescent="0.35">
      <c r="B256">
        <f t="shared" si="155"/>
        <v>246</v>
      </c>
      <c r="C256">
        <f t="shared" si="133"/>
        <v>21</v>
      </c>
      <c r="D256">
        <f t="shared" si="163"/>
        <v>6</v>
      </c>
      <c r="E256">
        <f t="shared" ca="1" si="123"/>
        <v>97</v>
      </c>
      <c r="F256" cm="1">
        <f t="array" aca="1" ref="F256" ca="1">_xlfn.XLOOKUP(E256,Mortality!$I$9:$I$130,IF($E$4="Female",Mortality!$J$9:$J$130,Mortality!$K$9:$K$130),,-1)</f>
        <v>0.2386119999999998</v>
      </c>
      <c r="G256" cm="1">
        <f t="array" aca="1" ref="G256" ca="1">_xlfn.XLOOKUP(E256,Mortality!$N$9:$N$130,IF($E$4="Female",Mortality!$O$9:$O$130,Mortality!$P$9:$P$130),,-1)</f>
        <v>3.0000000000000001E-3</v>
      </c>
      <c r="H256">
        <f t="shared" ca="1" si="134"/>
        <v>2.0050100589041997E-2</v>
      </c>
      <c r="I256" cm="1">
        <f t="array" ref="I256">INDEX('Product features '!$C$12:$C$22,MIN(11,C256))</f>
        <v>0</v>
      </c>
      <c r="J256" s="3">
        <f ca="1">IF(C256=1,0,IF($C$4="Q",MAX('Product features '!$C$8,_xlfn.XLOOKUP(E256,'Non-systematic PWDs'!$D$17:$D$64,'Non-systematic PWDs'!$F$17:$F$64,0,-1)),'Product features '!$C$8))</f>
        <v>0.12820512820512822</v>
      </c>
      <c r="K256">
        <f t="shared" ca="1" si="124"/>
        <v>0</v>
      </c>
      <c r="L256">
        <f ca="1">(1-K256)*(1-(1-J256*_xlfn.XLOOKUP(C256,'Non-systematic PWDs'!$D$9:$D$12,'Non-systematic PWDs'!$E$9:$E$12,,-1))^(1/12))</f>
        <v>4.3773690596164982E-3</v>
      </c>
      <c r="M256" cm="1">
        <f t="array" ref="M256">IF(C256=11,_xlfn.SWITCH(D256,1,0.4,2,0.3,3,0.2,0.1/9),1/12)</f>
        <v>8.3333333333333329E-2</v>
      </c>
      <c r="O256">
        <f t="shared" ca="1" si="156"/>
        <v>1390.5488491453127</v>
      </c>
      <c r="P256">
        <f t="shared" ca="1" si="157"/>
        <v>2143.4443462756294</v>
      </c>
      <c r="Q256">
        <f ca="1">_xlfn.XLOOKUP(C256,'Surrender predictive model'!$E$8:$E$29,'Surrender predictive model'!$P$8:$P$29,,-1)+'Surrender predictive model'!$B$15+'Surrender predictive model'!$B$14+'Surrender predictive model'!$B$38*K256</f>
        <v>-2.2123742498454617</v>
      </c>
      <c r="R256">
        <f ca="1">+'Surrender predictive model'!$B$15*(MAX(1,MIN(2,P255/O255))-1)+'Surrender predictive model'!$B$14*(MAX(0.5,MIN(1,P255/O255))-1)+'Surrender predictive model'!$B$38*K256*(MAX(0.5,MIN(1,P255/O255))-1)</f>
        <v>-0.62653653757488115</v>
      </c>
      <c r="S256" s="43">
        <f t="shared" ca="1" si="135"/>
        <v>5.0098757593921572E-3</v>
      </c>
      <c r="T256">
        <f t="shared" ca="1" si="125"/>
        <v>0</v>
      </c>
      <c r="U256">
        <f t="shared" ca="1" si="158"/>
        <v>0</v>
      </c>
      <c r="V256">
        <f t="shared" ca="1" si="126"/>
        <v>0</v>
      </c>
      <c r="W256" s="41">
        <f t="shared" ca="1" si="127"/>
        <v>0</v>
      </c>
      <c r="X256">
        <f t="shared" ca="1" si="136"/>
        <v>0.97077236016975366</v>
      </c>
      <c r="Y256">
        <f t="shared" ca="1" si="137"/>
        <v>0.97077236016975366</v>
      </c>
      <c r="Z256">
        <f t="shared" ca="1" si="128"/>
        <v>0.97504047216448031</v>
      </c>
      <c r="AA256">
        <f t="shared" ca="1" si="159"/>
        <v>3.1156044282063529E-3</v>
      </c>
      <c r="AB256">
        <f t="shared" ca="1" si="138"/>
        <v>1390.5488491453127</v>
      </c>
      <c r="AC256">
        <f t="shared" ca="1" si="139"/>
        <v>27.68202833919478</v>
      </c>
      <c r="AD256">
        <f t="shared" ca="1" si="140"/>
        <v>6.9168492263392194</v>
      </c>
      <c r="AE256">
        <f t="shared" ca="1" si="141"/>
        <v>6.0435833636487546</v>
      </c>
      <c r="AF256">
        <f t="shared" ca="1" si="142"/>
        <v>0</v>
      </c>
      <c r="AG256">
        <f t="shared" ca="1" si="143"/>
        <v>0</v>
      </c>
      <c r="AH256">
        <f t="shared" ca="1" si="129"/>
        <v>0</v>
      </c>
      <c r="AI256">
        <f t="shared" ca="1" si="160"/>
        <v>1349.9063882161647</v>
      </c>
      <c r="AJ256">
        <f t="shared" ca="1" si="144"/>
        <v>0.28123049754503432</v>
      </c>
      <c r="AK256">
        <f t="shared" ca="1" si="130"/>
        <v>0</v>
      </c>
      <c r="AL256">
        <f t="shared" ca="1" si="131"/>
        <v>0</v>
      </c>
      <c r="AM256">
        <f t="shared" si="132"/>
        <v>0</v>
      </c>
      <c r="AN256" s="45">
        <f t="shared" ca="1" si="145"/>
        <v>-40.923691426727785</v>
      </c>
      <c r="AO256">
        <f t="shared" ca="1" si="161"/>
        <v>0</v>
      </c>
      <c r="AP256">
        <f t="shared" ca="1" si="162"/>
        <v>0.67850229635302872</v>
      </c>
      <c r="AR256">
        <v>246</v>
      </c>
      <c r="AS256">
        <v>0</v>
      </c>
      <c r="AT256">
        <v>5917387.2366993325</v>
      </c>
      <c r="AU256">
        <v>22004.747959193137</v>
      </c>
      <c r="AV256">
        <v>12838.457268583408</v>
      </c>
      <c r="AW256">
        <v>480491.29335645452</v>
      </c>
      <c r="AX256">
        <v>1198.9302993934223</v>
      </c>
      <c r="AY256">
        <v>0</v>
      </c>
      <c r="AZ256">
        <v>-516533.42888362432</v>
      </c>
      <c r="BA256">
        <v>502.67539440942272</v>
      </c>
      <c r="BC256">
        <f t="shared" si="146"/>
        <v>0</v>
      </c>
      <c r="BD256">
        <f t="shared" ca="1" si="147"/>
        <v>5918777.7855484774</v>
      </c>
      <c r="BE256">
        <f t="shared" ca="1" si="148"/>
        <v>22032.42998753233</v>
      </c>
      <c r="BF256">
        <f t="shared" ca="1" si="149"/>
        <v>12845.374117809748</v>
      </c>
      <c r="BG256">
        <f t="shared" ca="1" si="150"/>
        <v>480497.33693981817</v>
      </c>
      <c r="BH256">
        <f t="shared" ca="1" si="151"/>
        <v>1199.2115298909673</v>
      </c>
      <c r="BI256">
        <f t="shared" ca="1" si="152"/>
        <v>0</v>
      </c>
      <c r="BJ256">
        <f t="shared" ca="1" si="153"/>
        <v>-516574.35257505107</v>
      </c>
      <c r="BK256">
        <f t="shared" ca="1" si="154"/>
        <v>503.35389670577575</v>
      </c>
    </row>
    <row r="257" spans="2:63" x14ac:dyDescent="0.35">
      <c r="B257">
        <f t="shared" si="155"/>
        <v>247</v>
      </c>
      <c r="C257">
        <f t="shared" si="133"/>
        <v>21</v>
      </c>
      <c r="D257">
        <f t="shared" si="163"/>
        <v>7</v>
      </c>
      <c r="E257">
        <f t="shared" ca="1" si="123"/>
        <v>97</v>
      </c>
      <c r="F257" cm="1">
        <f t="array" aca="1" ref="F257" ca="1">_xlfn.XLOOKUP(E257,Mortality!$I$9:$I$130,IF($E$4="Female",Mortality!$J$9:$J$130,Mortality!$K$9:$K$130),,-1)</f>
        <v>0.2386119999999998</v>
      </c>
      <c r="G257" cm="1">
        <f t="array" aca="1" ref="G257" ca="1">_xlfn.XLOOKUP(E257,Mortality!$N$9:$N$130,IF($E$4="Female",Mortality!$O$9:$O$130,Mortality!$P$9:$P$130),,-1)</f>
        <v>3.0000000000000001E-3</v>
      </c>
      <c r="H257">
        <f t="shared" ca="1" si="134"/>
        <v>2.0044476134277289E-2</v>
      </c>
      <c r="I257" cm="1">
        <f t="array" ref="I257">INDEX('Product features '!$C$12:$C$22,MIN(11,C257))</f>
        <v>0</v>
      </c>
      <c r="J257" s="3">
        <f ca="1">IF(C257=1,0,IF($C$4="Q",MAX('Product features '!$C$8,_xlfn.XLOOKUP(E257,'Non-systematic PWDs'!$D$17:$D$64,'Non-systematic PWDs'!$F$17:$F$64,0,-1)),'Product features '!$C$8))</f>
        <v>0.12820512820512822</v>
      </c>
      <c r="K257">
        <f t="shared" ca="1" si="124"/>
        <v>0</v>
      </c>
      <c r="L257">
        <f ca="1">(1-K257)*(1-(1-J257*_xlfn.XLOOKUP(C257,'Non-systematic PWDs'!$D$9:$D$12,'Non-systematic PWDs'!$E$9:$E$12,,-1))^(1/12))</f>
        <v>4.3773690596164982E-3</v>
      </c>
      <c r="M257" cm="1">
        <f t="array" ref="M257">IF(C257=11,_xlfn.SWITCH(D257,1,0.4,2,0.3,3,0.2,0.1/9),1/12)</f>
        <v>8.3333333333333329E-2</v>
      </c>
      <c r="O257">
        <f t="shared" ca="1" si="156"/>
        <v>1349.9063882161299</v>
      </c>
      <c r="P257">
        <f t="shared" ca="1" si="157"/>
        <v>2080.7965269265073</v>
      </c>
      <c r="Q257">
        <f ca="1">_xlfn.XLOOKUP(C257,'Surrender predictive model'!$E$8:$E$29,'Surrender predictive model'!$P$8:$P$29,,-1)+'Surrender predictive model'!$B$15+'Surrender predictive model'!$B$14+'Surrender predictive model'!$B$38*K257</f>
        <v>-2.2123742498454617</v>
      </c>
      <c r="R257">
        <f ca="1">+'Surrender predictive model'!$B$15*(MAX(1,MIN(2,P256/O256))-1)+'Surrender predictive model'!$B$14*(MAX(0.5,MIN(1,P256/O256))-1)+'Surrender predictive model'!$B$38*K257*(MAX(0.5,MIN(1,P256/O256))-1)</f>
        <v>-0.62653653757488115</v>
      </c>
      <c r="S257" s="43">
        <f t="shared" ca="1" si="135"/>
        <v>5.0098757593921572E-3</v>
      </c>
      <c r="T257">
        <f t="shared" ca="1" si="125"/>
        <v>0</v>
      </c>
      <c r="U257">
        <f t="shared" ca="1" si="158"/>
        <v>0</v>
      </c>
      <c r="V257">
        <f t="shared" ca="1" si="126"/>
        <v>0</v>
      </c>
      <c r="W257" s="41">
        <f t="shared" ca="1" si="127"/>
        <v>0</v>
      </c>
      <c r="X257">
        <f t="shared" ca="1" si="136"/>
        <v>0.97077793194972917</v>
      </c>
      <c r="Y257">
        <f t="shared" ca="1" si="137"/>
        <v>0.97077793194972917</v>
      </c>
      <c r="Z257">
        <f t="shared" ca="1" si="128"/>
        <v>0.97504606844142538</v>
      </c>
      <c r="AA257">
        <f t="shared" ca="1" si="159"/>
        <v>3.037840412756068E-3</v>
      </c>
      <c r="AB257">
        <f t="shared" ca="1" si="138"/>
        <v>1349.9063882161299</v>
      </c>
      <c r="AC257">
        <f t="shared" ca="1" si="139"/>
        <v>26.865421175624235</v>
      </c>
      <c r="AD257">
        <f t="shared" ca="1" si="140"/>
        <v>6.7146889453229095</v>
      </c>
      <c r="AE257">
        <f t="shared" ca="1" si="141"/>
        <v>5.8669462169999242</v>
      </c>
      <c r="AF257">
        <f t="shared" ca="1" si="142"/>
        <v>0</v>
      </c>
      <c r="AG257">
        <f t="shared" ca="1" si="143"/>
        <v>0</v>
      </c>
      <c r="AH257">
        <f t="shared" ca="1" si="129"/>
        <v>0</v>
      </c>
      <c r="AI257">
        <f t="shared" ca="1" si="160"/>
        <v>1310.4593318782177</v>
      </c>
      <c r="AJ257">
        <f t="shared" ca="1" si="144"/>
        <v>0.27301236080796204</v>
      </c>
      <c r="AK257">
        <f t="shared" ca="1" si="130"/>
        <v>0</v>
      </c>
      <c r="AL257">
        <f t="shared" ca="1" si="131"/>
        <v>0</v>
      </c>
      <c r="AM257">
        <f t="shared" si="132"/>
        <v>0</v>
      </c>
      <c r="AN257" s="45">
        <f t="shared" ca="1" si="145"/>
        <v>-39.720068698755036</v>
      </c>
      <c r="AO257">
        <f t="shared" ca="1" si="161"/>
        <v>0</v>
      </c>
      <c r="AP257">
        <f t="shared" ca="1" si="162"/>
        <v>0.6662605188010513</v>
      </c>
      <c r="AR257">
        <v>247</v>
      </c>
      <c r="AS257">
        <v>0</v>
      </c>
      <c r="AT257">
        <v>5754865.4370884141</v>
      </c>
      <c r="AU257">
        <v>21397.0681528696</v>
      </c>
      <c r="AV257">
        <v>12496.611662090287</v>
      </c>
      <c r="AW257">
        <v>478283.27496322</v>
      </c>
      <c r="AX257">
        <v>1167.0634740350042</v>
      </c>
      <c r="AY257">
        <v>0</v>
      </c>
      <c r="AZ257">
        <v>-513344.01825221517</v>
      </c>
      <c r="BA257">
        <v>493.90194101437004</v>
      </c>
      <c r="BC257">
        <f t="shared" si="146"/>
        <v>0</v>
      </c>
      <c r="BD257">
        <f t="shared" ca="1" si="147"/>
        <v>5756215.3434766298</v>
      </c>
      <c r="BE257">
        <f t="shared" ca="1" si="148"/>
        <v>21423.933574045226</v>
      </c>
      <c r="BF257">
        <f t="shared" ca="1" si="149"/>
        <v>12503.32635103561</v>
      </c>
      <c r="BG257">
        <f t="shared" ca="1" si="150"/>
        <v>478289.14190943702</v>
      </c>
      <c r="BH257">
        <f t="shared" ca="1" si="151"/>
        <v>1167.3364863958122</v>
      </c>
      <c r="BI257">
        <f t="shared" ca="1" si="152"/>
        <v>0</v>
      </c>
      <c r="BJ257">
        <f t="shared" ca="1" si="153"/>
        <v>-513383.73832091392</v>
      </c>
      <c r="BK257">
        <f t="shared" ca="1" si="154"/>
        <v>494.56820153317108</v>
      </c>
    </row>
    <row r="258" spans="2:63" x14ac:dyDescent="0.35">
      <c r="B258">
        <f t="shared" si="155"/>
        <v>248</v>
      </c>
      <c r="C258">
        <f t="shared" si="133"/>
        <v>21</v>
      </c>
      <c r="D258">
        <f t="shared" si="163"/>
        <v>8</v>
      </c>
      <c r="E258">
        <f t="shared" ca="1" si="123"/>
        <v>97</v>
      </c>
      <c r="F258" cm="1">
        <f t="array" aca="1" ref="F258" ca="1">_xlfn.XLOOKUP(E258,Mortality!$I$9:$I$130,IF($E$4="Female",Mortality!$J$9:$J$130,Mortality!$K$9:$K$130),,-1)</f>
        <v>0.2386119999999998</v>
      </c>
      <c r="G258" cm="1">
        <f t="array" aca="1" ref="G258" ca="1">_xlfn.XLOOKUP(E258,Mortality!$N$9:$N$130,IF($E$4="Female",Mortality!$O$9:$O$130,Mortality!$P$9:$P$130),,-1)</f>
        <v>3.0000000000000001E-3</v>
      </c>
      <c r="H258">
        <f t="shared" ca="1" si="134"/>
        <v>2.0038853442504667E-2</v>
      </c>
      <c r="I258" cm="1">
        <f t="array" ref="I258">INDEX('Product features '!$C$12:$C$22,MIN(11,C258))</f>
        <v>0</v>
      </c>
      <c r="J258" s="3">
        <f ca="1">IF(C258=1,0,IF($C$4="Q",MAX('Product features '!$C$8,_xlfn.XLOOKUP(E258,'Non-systematic PWDs'!$D$17:$D$64,'Non-systematic PWDs'!$F$17:$F$64,0,-1)),'Product features '!$C$8))</f>
        <v>0.12820512820512822</v>
      </c>
      <c r="K258">
        <f t="shared" ca="1" si="124"/>
        <v>0</v>
      </c>
      <c r="L258">
        <f ca="1">(1-K258)*(1-(1-J258*_xlfn.XLOOKUP(C258,'Non-systematic PWDs'!$D$9:$D$12,'Non-systematic PWDs'!$E$9:$E$12,,-1))^(1/12))</f>
        <v>4.3773690596164982E-3</v>
      </c>
      <c r="M258" cm="1">
        <f t="array" ref="M258">IF(C258=11,_xlfn.SWITCH(D258,1,0.4,2,0.3,3,0.2,0.1/9),1/12)</f>
        <v>8.3333333333333329E-2</v>
      </c>
      <c r="O258">
        <f t="shared" ca="1" si="156"/>
        <v>1310.4593318781829</v>
      </c>
      <c r="P258">
        <f t="shared" ca="1" si="157"/>
        <v>2019.9913492178937</v>
      </c>
      <c r="Q258">
        <f ca="1">_xlfn.XLOOKUP(C258,'Surrender predictive model'!$E$8:$E$29,'Surrender predictive model'!$P$8:$P$29,,-1)+'Surrender predictive model'!$B$15+'Surrender predictive model'!$B$14+'Surrender predictive model'!$B$38*K258</f>
        <v>-2.2123742498454617</v>
      </c>
      <c r="R258">
        <f ca="1">+'Surrender predictive model'!$B$15*(MAX(1,MIN(2,P257/O257))-1)+'Surrender predictive model'!$B$14*(MAX(0.5,MIN(1,P257/O257))-1)+'Surrender predictive model'!$B$38*K258*(MAX(0.5,MIN(1,P257/O257))-1)</f>
        <v>-0.62653653757488093</v>
      </c>
      <c r="S258" s="43">
        <f t="shared" ca="1" si="135"/>
        <v>5.0098757593921572E-3</v>
      </c>
      <c r="T258">
        <f t="shared" ca="1" si="125"/>
        <v>0</v>
      </c>
      <c r="U258">
        <f t="shared" ca="1" si="158"/>
        <v>0</v>
      </c>
      <c r="V258">
        <f t="shared" ca="1" si="126"/>
        <v>0</v>
      </c>
      <c r="W258" s="41">
        <f t="shared" ca="1" si="127"/>
        <v>0</v>
      </c>
      <c r="X258">
        <f t="shared" ca="1" si="136"/>
        <v>0.97078350198322361</v>
      </c>
      <c r="Y258">
        <f t="shared" ca="1" si="137"/>
        <v>0.97078350198322361</v>
      </c>
      <c r="Z258">
        <f t="shared" ca="1" si="128"/>
        <v>0.97505166296421075</v>
      </c>
      <c r="AA258">
        <f t="shared" ca="1" si="159"/>
        <v>2.9620343510102808E-3</v>
      </c>
      <c r="AB258">
        <f t="shared" ca="1" si="138"/>
        <v>1310.4593318781829</v>
      </c>
      <c r="AC258">
        <f t="shared" ca="1" si="139"/>
        <v>26.073053437599231</v>
      </c>
      <c r="AD258">
        <f t="shared" ca="1" si="140"/>
        <v>6.5184746604962518</v>
      </c>
      <c r="AE258">
        <f t="shared" ca="1" si="141"/>
        <v>5.6955043727895598</v>
      </c>
      <c r="AF258">
        <f t="shared" ca="1" si="142"/>
        <v>0</v>
      </c>
      <c r="AG258">
        <f t="shared" ca="1" si="143"/>
        <v>0</v>
      </c>
      <c r="AH258">
        <f t="shared" ca="1" si="129"/>
        <v>0</v>
      </c>
      <c r="AI258">
        <f t="shared" ca="1" si="160"/>
        <v>1272.1722994073325</v>
      </c>
      <c r="AJ258">
        <f t="shared" ca="1" si="144"/>
        <v>0.26503589570986097</v>
      </c>
      <c r="AK258">
        <f t="shared" ca="1" si="130"/>
        <v>0</v>
      </c>
      <c r="AL258">
        <f t="shared" ca="1" si="131"/>
        <v>0</v>
      </c>
      <c r="AM258">
        <f t="shared" si="132"/>
        <v>0</v>
      </c>
      <c r="AN258" s="45">
        <f t="shared" ca="1" si="145"/>
        <v>-38.552068366594895</v>
      </c>
      <c r="AO258">
        <f t="shared" ca="1" si="161"/>
        <v>0</v>
      </c>
      <c r="AP258">
        <f t="shared" ca="1" si="162"/>
        <v>0.65424338206753352</v>
      </c>
      <c r="AR258">
        <v>248</v>
      </c>
      <c r="AS258">
        <v>0</v>
      </c>
      <c r="AT258">
        <v>5601904.6753680063</v>
      </c>
      <c r="AU258">
        <v>20807.702424341205</v>
      </c>
      <c r="AV258">
        <v>12165.890744128745</v>
      </c>
      <c r="AW258">
        <v>476102.49698624189</v>
      </c>
      <c r="AX258">
        <v>1136.3716349647088</v>
      </c>
      <c r="AY258">
        <v>0</v>
      </c>
      <c r="AZ258">
        <v>-510212.46178967645</v>
      </c>
      <c r="BA258">
        <v>485.83407928645801</v>
      </c>
      <c r="BC258">
        <f t="shared" si="146"/>
        <v>0</v>
      </c>
      <c r="BD258">
        <f t="shared" ca="1" si="147"/>
        <v>5603215.1346998848</v>
      </c>
      <c r="BE258">
        <f t="shared" ca="1" si="148"/>
        <v>20833.775477778803</v>
      </c>
      <c r="BF258">
        <f t="shared" ca="1" si="149"/>
        <v>12172.40921878924</v>
      </c>
      <c r="BG258">
        <f t="shared" ca="1" si="150"/>
        <v>476108.19249061466</v>
      </c>
      <c r="BH258">
        <f t="shared" ca="1" si="151"/>
        <v>1136.6366708604187</v>
      </c>
      <c r="BI258">
        <f t="shared" ca="1" si="152"/>
        <v>0</v>
      </c>
      <c r="BJ258">
        <f t="shared" ca="1" si="153"/>
        <v>-510251.01385804306</v>
      </c>
      <c r="BK258">
        <f t="shared" ca="1" si="154"/>
        <v>486.48832266852554</v>
      </c>
    </row>
    <row r="259" spans="2:63" x14ac:dyDescent="0.35">
      <c r="B259">
        <f t="shared" si="155"/>
        <v>249</v>
      </c>
      <c r="C259">
        <f t="shared" si="133"/>
        <v>21</v>
      </c>
      <c r="D259">
        <f t="shared" si="163"/>
        <v>9</v>
      </c>
      <c r="E259">
        <f t="shared" ca="1" si="123"/>
        <v>97</v>
      </c>
      <c r="F259" cm="1">
        <f t="array" aca="1" ref="F259" ca="1">_xlfn.XLOOKUP(E259,Mortality!$I$9:$I$130,IF($E$4="Female",Mortality!$J$9:$J$130,Mortality!$K$9:$K$130),,-1)</f>
        <v>0.2386119999999998</v>
      </c>
      <c r="G259" cm="1">
        <f t="array" aca="1" ref="G259" ca="1">_xlfn.XLOOKUP(E259,Mortality!$N$9:$N$130,IF($E$4="Female",Mortality!$O$9:$O$130,Mortality!$P$9:$P$130),,-1)</f>
        <v>3.0000000000000001E-3</v>
      </c>
      <c r="H259">
        <f t="shared" ca="1" si="134"/>
        <v>2.0033232513058441E-2</v>
      </c>
      <c r="I259" cm="1">
        <f t="array" ref="I259">INDEX('Product features '!$C$12:$C$22,MIN(11,C259))</f>
        <v>0</v>
      </c>
      <c r="J259" s="3">
        <f ca="1">IF(C259=1,0,IF($C$4="Q",MAX('Product features '!$C$8,_xlfn.XLOOKUP(E259,'Non-systematic PWDs'!$D$17:$D$64,'Non-systematic PWDs'!$F$17:$F$64,0,-1)),'Product features '!$C$8))</f>
        <v>0.12820512820512822</v>
      </c>
      <c r="K259">
        <f t="shared" ca="1" si="124"/>
        <v>0</v>
      </c>
      <c r="L259">
        <f ca="1">(1-K259)*(1-(1-J259*_xlfn.XLOOKUP(C259,'Non-systematic PWDs'!$D$9:$D$12,'Non-systematic PWDs'!$E$9:$E$12,,-1))^(1/12))</f>
        <v>4.3773690596164982E-3</v>
      </c>
      <c r="M259" cm="1">
        <f t="array" ref="M259">IF(C259=11,_xlfn.SWITCH(D259,1,0.4,2,0.3,3,0.2,0.1/9),1/12)</f>
        <v>8.3333333333333329E-2</v>
      </c>
      <c r="O259">
        <f t="shared" ca="1" si="156"/>
        <v>1272.1722994072979</v>
      </c>
      <c r="P259">
        <f t="shared" ca="1" si="157"/>
        <v>1960.9742759695637</v>
      </c>
      <c r="Q259">
        <f ca="1">_xlfn.XLOOKUP(C259,'Surrender predictive model'!$E$8:$E$29,'Surrender predictive model'!$P$8:$P$29,,-1)+'Surrender predictive model'!$B$15+'Surrender predictive model'!$B$14+'Surrender predictive model'!$B$38*K259</f>
        <v>-2.2123742498454617</v>
      </c>
      <c r="R259">
        <f ca="1">+'Surrender predictive model'!$B$15*(MAX(1,MIN(2,P258/O258))-1)+'Surrender predictive model'!$B$14*(MAX(0.5,MIN(1,P258/O258))-1)+'Surrender predictive model'!$B$38*K259*(MAX(0.5,MIN(1,P258/O258))-1)</f>
        <v>-0.62653653757488093</v>
      </c>
      <c r="S259" s="43">
        <f t="shared" ca="1" si="135"/>
        <v>5.0098757593921572E-3</v>
      </c>
      <c r="T259">
        <f t="shared" ca="1" si="125"/>
        <v>0</v>
      </c>
      <c r="U259">
        <f t="shared" ca="1" si="158"/>
        <v>0</v>
      </c>
      <c r="V259">
        <f t="shared" ca="1" si="126"/>
        <v>0</v>
      </c>
      <c r="W259" s="41">
        <f t="shared" ca="1" si="127"/>
        <v>0</v>
      </c>
      <c r="X259">
        <f t="shared" ca="1" si="136"/>
        <v>0.97078907027089645</v>
      </c>
      <c r="Y259">
        <f t="shared" ca="1" si="137"/>
        <v>0.97078907027089645</v>
      </c>
      <c r="Z259">
        <f t="shared" ca="1" si="128"/>
        <v>0.97505725573349888</v>
      </c>
      <c r="AA259">
        <f t="shared" ca="1" si="159"/>
        <v>2.888136519709691E-3</v>
      </c>
      <c r="AB259">
        <f t="shared" ca="1" si="138"/>
        <v>1272.1722994072979</v>
      </c>
      <c r="AC259">
        <f t="shared" ca="1" si="139"/>
        <v>25.304201185971564</v>
      </c>
      <c r="AD259">
        <f t="shared" ca="1" si="140"/>
        <v>6.328030388992242</v>
      </c>
      <c r="AE259">
        <f t="shared" ca="1" si="141"/>
        <v>5.5291040663348543</v>
      </c>
      <c r="AF259">
        <f t="shared" ca="1" si="142"/>
        <v>0</v>
      </c>
      <c r="AG259">
        <f t="shared" ca="1" si="143"/>
        <v>0</v>
      </c>
      <c r="AH259">
        <f t="shared" ca="1" si="129"/>
        <v>0</v>
      </c>
      <c r="AI259">
        <f t="shared" ca="1" si="160"/>
        <v>1235.0109637660339</v>
      </c>
      <c r="AJ259">
        <f t="shared" ca="1" si="144"/>
        <v>0.25729395078459044</v>
      </c>
      <c r="AK259">
        <f t="shared" ca="1" si="130"/>
        <v>0</v>
      </c>
      <c r="AL259">
        <f t="shared" ca="1" si="131"/>
        <v>0</v>
      </c>
      <c r="AM259">
        <f t="shared" si="132"/>
        <v>0</v>
      </c>
      <c r="AN259" s="45">
        <f t="shared" ca="1" si="145"/>
        <v>-37.418629592083256</v>
      </c>
      <c r="AO259">
        <f t="shared" ca="1" si="161"/>
        <v>0</v>
      </c>
      <c r="AP259">
        <f t="shared" ca="1" si="162"/>
        <v>0.64244669593717696</v>
      </c>
      <c r="AR259">
        <v>249</v>
      </c>
      <c r="AS259">
        <v>0</v>
      </c>
      <c r="AT259">
        <v>5454583.8478305945</v>
      </c>
      <c r="AU259">
        <v>20227.560818971619</v>
      </c>
      <c r="AV259">
        <v>11848.386998428014</v>
      </c>
      <c r="AW259">
        <v>473950.03842683864</v>
      </c>
      <c r="AX259">
        <v>1105.9667264147895</v>
      </c>
      <c r="AY259">
        <v>0</v>
      </c>
      <c r="AZ259">
        <v>-507131.95297065342</v>
      </c>
      <c r="BA259">
        <v>477.87516970875311</v>
      </c>
      <c r="BC259">
        <f t="shared" si="146"/>
        <v>0</v>
      </c>
      <c r="BD259">
        <f t="shared" ca="1" si="147"/>
        <v>5455856.0201300019</v>
      </c>
      <c r="BE259">
        <f t="shared" ca="1" si="148"/>
        <v>20252.865020157591</v>
      </c>
      <c r="BF259">
        <f t="shared" ca="1" si="149"/>
        <v>11854.715028817005</v>
      </c>
      <c r="BG259">
        <f t="shared" ca="1" si="150"/>
        <v>473955.56753090495</v>
      </c>
      <c r="BH259">
        <f t="shared" ca="1" si="151"/>
        <v>1106.224020365574</v>
      </c>
      <c r="BI259">
        <f t="shared" ca="1" si="152"/>
        <v>0</v>
      </c>
      <c r="BJ259">
        <f t="shared" ca="1" si="153"/>
        <v>-507169.37160024553</v>
      </c>
      <c r="BK259">
        <f t="shared" ca="1" si="154"/>
        <v>478.51761640469027</v>
      </c>
    </row>
    <row r="260" spans="2:63" x14ac:dyDescent="0.35">
      <c r="B260">
        <f t="shared" si="155"/>
        <v>250</v>
      </c>
      <c r="C260">
        <f t="shared" si="133"/>
        <v>21</v>
      </c>
      <c r="D260">
        <f t="shared" si="163"/>
        <v>10</v>
      </c>
      <c r="E260">
        <f t="shared" ca="1" si="123"/>
        <v>97</v>
      </c>
      <c r="F260" cm="1">
        <f t="array" aca="1" ref="F260" ca="1">_xlfn.XLOOKUP(E260,Mortality!$I$9:$I$130,IF($E$4="Female",Mortality!$J$9:$J$130,Mortality!$K$9:$K$130),,-1)</f>
        <v>0.2386119999999998</v>
      </c>
      <c r="G260" cm="1">
        <f t="array" aca="1" ref="G260" ca="1">_xlfn.XLOOKUP(E260,Mortality!$N$9:$N$130,IF($E$4="Female",Mortality!$O$9:$O$130,Mortality!$P$9:$P$130),,-1)</f>
        <v>3.0000000000000001E-3</v>
      </c>
      <c r="H260">
        <f t="shared" ca="1" si="134"/>
        <v>2.0027613345273032E-2</v>
      </c>
      <c r="I260" cm="1">
        <f t="array" ref="I260">INDEX('Product features '!$C$12:$C$22,MIN(11,C260))</f>
        <v>0</v>
      </c>
      <c r="J260" s="3">
        <f ca="1">IF(C260=1,0,IF($C$4="Q",MAX('Product features '!$C$8,_xlfn.XLOOKUP(E260,'Non-systematic PWDs'!$D$17:$D$64,'Non-systematic PWDs'!$F$17:$F$64,0,-1)),'Product features '!$C$8))</f>
        <v>0.12820512820512822</v>
      </c>
      <c r="K260">
        <f t="shared" ca="1" si="124"/>
        <v>0</v>
      </c>
      <c r="L260">
        <f ca="1">(1-K260)*(1-(1-J260*_xlfn.XLOOKUP(C260,'Non-systematic PWDs'!$D$9:$D$12,'Non-systematic PWDs'!$E$9:$E$12,,-1))^(1/12))</f>
        <v>4.3773690596164982E-3</v>
      </c>
      <c r="M260" cm="1">
        <f t="array" ref="M260">IF(C260=11,_xlfn.SWITCH(D260,1,0.4,2,0.3,3,0.2,0.1/9),1/12)</f>
        <v>8.3333333333333329E-2</v>
      </c>
      <c r="O260">
        <f t="shared" ca="1" si="156"/>
        <v>1235.0109637659993</v>
      </c>
      <c r="P260">
        <f t="shared" ca="1" si="157"/>
        <v>1903.692394193637</v>
      </c>
      <c r="Q260">
        <f ca="1">_xlfn.XLOOKUP(C260,'Surrender predictive model'!$E$8:$E$29,'Surrender predictive model'!$P$8:$P$29,,-1)+'Surrender predictive model'!$B$15+'Surrender predictive model'!$B$14+'Surrender predictive model'!$B$38*K260</f>
        <v>-2.2123742498454617</v>
      </c>
      <c r="R260">
        <f ca="1">+'Surrender predictive model'!$B$15*(MAX(1,MIN(2,P259/O259))-1)+'Surrender predictive model'!$B$14*(MAX(0.5,MIN(1,P259/O259))-1)+'Surrender predictive model'!$B$38*K260*(MAX(0.5,MIN(1,P259/O259))-1)</f>
        <v>-0.62653653757488093</v>
      </c>
      <c r="S260" s="43">
        <f t="shared" ca="1" si="135"/>
        <v>5.0098757593921572E-3</v>
      </c>
      <c r="T260">
        <f t="shared" ca="1" si="125"/>
        <v>0</v>
      </c>
      <c r="U260">
        <f t="shared" ca="1" si="158"/>
        <v>0</v>
      </c>
      <c r="V260">
        <f t="shared" ca="1" si="126"/>
        <v>0</v>
      </c>
      <c r="W260" s="41">
        <f t="shared" ca="1" si="127"/>
        <v>0</v>
      </c>
      <c r="X260">
        <f t="shared" ca="1" si="136"/>
        <v>0.97079463681340694</v>
      </c>
      <c r="Y260">
        <f t="shared" ca="1" si="137"/>
        <v>0.97079463681340694</v>
      </c>
      <c r="Z260">
        <f t="shared" ca="1" si="128"/>
        <v>0.97506284674995181</v>
      </c>
      <c r="AA260">
        <f t="shared" ca="1" si="159"/>
        <v>2.8160984690918296E-3</v>
      </c>
      <c r="AB260">
        <f t="shared" ca="1" si="138"/>
        <v>1235.0109637659993</v>
      </c>
      <c r="AC260">
        <f t="shared" ca="1" si="139"/>
        <v>24.558162235111649</v>
      </c>
      <c r="AD260">
        <f t="shared" ca="1" si="140"/>
        <v>6.1431853888843131</v>
      </c>
      <c r="AE260">
        <f t="shared" ca="1" si="141"/>
        <v>5.3675961122143665</v>
      </c>
      <c r="AF260">
        <f t="shared" ca="1" si="142"/>
        <v>0</v>
      </c>
      <c r="AG260">
        <f t="shared" ca="1" si="143"/>
        <v>0</v>
      </c>
      <c r="AH260">
        <f t="shared" ca="1" si="129"/>
        <v>0</v>
      </c>
      <c r="AI260">
        <f t="shared" ca="1" si="160"/>
        <v>1198.9420200298237</v>
      </c>
      <c r="AJ260">
        <f t="shared" ca="1" si="144"/>
        <v>0.24977958750621326</v>
      </c>
      <c r="AK260">
        <f t="shared" ca="1" si="130"/>
        <v>0</v>
      </c>
      <c r="AL260">
        <f t="shared" ca="1" si="131"/>
        <v>0</v>
      </c>
      <c r="AM260">
        <f t="shared" si="132"/>
        <v>0</v>
      </c>
      <c r="AN260" s="45">
        <f t="shared" ca="1" si="145"/>
        <v>-36.31872332371654</v>
      </c>
      <c r="AO260">
        <f t="shared" ca="1" si="161"/>
        <v>0</v>
      </c>
      <c r="AP260">
        <f t="shared" ca="1" si="162"/>
        <v>0.63086634960161492</v>
      </c>
      <c r="AR260">
        <v>250</v>
      </c>
      <c r="AS260">
        <v>0</v>
      </c>
      <c r="AT260">
        <v>5308640.2867909763</v>
      </c>
      <c r="AU260">
        <v>19656.367519184118</v>
      </c>
      <c r="AV260">
        <v>11558.060273699335</v>
      </c>
      <c r="AW260">
        <v>471815.97870258446</v>
      </c>
      <c r="AX260">
        <v>1075.840285796229</v>
      </c>
      <c r="AY260">
        <v>0</v>
      </c>
      <c r="AZ260">
        <v>-504106.24678126385</v>
      </c>
      <c r="BA260">
        <v>470.27653931633705</v>
      </c>
      <c r="BC260">
        <f t="shared" si="146"/>
        <v>0</v>
      </c>
      <c r="BD260">
        <f t="shared" ca="1" si="147"/>
        <v>5309875.2977547422</v>
      </c>
      <c r="BE260">
        <f t="shared" ca="1" si="148"/>
        <v>19680.92568141923</v>
      </c>
      <c r="BF260">
        <f t="shared" ca="1" si="149"/>
        <v>11564.203459088219</v>
      </c>
      <c r="BG260">
        <f t="shared" ca="1" si="150"/>
        <v>471821.34629869665</v>
      </c>
      <c r="BH260">
        <f t="shared" ca="1" si="151"/>
        <v>1076.0900653837352</v>
      </c>
      <c r="BI260">
        <f t="shared" ca="1" si="152"/>
        <v>0</v>
      </c>
      <c r="BJ260">
        <f t="shared" ca="1" si="153"/>
        <v>-504142.56550458755</v>
      </c>
      <c r="BK260">
        <f t="shared" ca="1" si="154"/>
        <v>470.90740566593865</v>
      </c>
    </row>
    <row r="261" spans="2:63" x14ac:dyDescent="0.35">
      <c r="B261">
        <f t="shared" si="155"/>
        <v>251</v>
      </c>
      <c r="C261">
        <f t="shared" si="133"/>
        <v>21</v>
      </c>
      <c r="D261">
        <f t="shared" si="163"/>
        <v>11</v>
      </c>
      <c r="E261">
        <f t="shared" ca="1" si="123"/>
        <v>97</v>
      </c>
      <c r="F261" cm="1">
        <f t="array" aca="1" ref="F261" ca="1">_xlfn.XLOOKUP(E261,Mortality!$I$9:$I$130,IF($E$4="Female",Mortality!$J$9:$J$130,Mortality!$K$9:$K$130),,-1)</f>
        <v>0.2386119999999998</v>
      </c>
      <c r="G261" cm="1">
        <f t="array" aca="1" ref="G261" ca="1">_xlfn.XLOOKUP(E261,Mortality!$N$9:$N$130,IF($E$4="Female",Mortality!$O$9:$O$130,Mortality!$P$9:$P$130),,-1)</f>
        <v>3.0000000000000001E-3</v>
      </c>
      <c r="H261">
        <f t="shared" ca="1" si="134"/>
        <v>2.0021995938483195E-2</v>
      </c>
      <c r="I261" cm="1">
        <f t="array" ref="I261">INDEX('Product features '!$C$12:$C$22,MIN(11,C261))</f>
        <v>0</v>
      </c>
      <c r="J261" s="3">
        <f ca="1">IF(C261=1,0,IF($C$4="Q",MAX('Product features '!$C$8,_xlfn.XLOOKUP(E261,'Non-systematic PWDs'!$D$17:$D$64,'Non-systematic PWDs'!$F$17:$F$64,0,-1)),'Product features '!$C$8))</f>
        <v>0.12820512820512822</v>
      </c>
      <c r="K261">
        <f t="shared" ca="1" si="124"/>
        <v>0</v>
      </c>
      <c r="L261">
        <f ca="1">(1-K261)*(1-(1-J261*_xlfn.XLOOKUP(C261,'Non-systematic PWDs'!$D$9:$D$12,'Non-systematic PWDs'!$E$9:$E$12,,-1))^(1/12))</f>
        <v>4.3773690596164982E-3</v>
      </c>
      <c r="M261" cm="1">
        <f t="array" ref="M261">IF(C261=11,_xlfn.SWITCH(D261,1,0.4,2,0.3,3,0.2,0.1/9),1/12)</f>
        <v>8.3333333333333329E-2</v>
      </c>
      <c r="O261">
        <f t="shared" ca="1" si="156"/>
        <v>1198.9420200297891</v>
      </c>
      <c r="P261">
        <f t="shared" ca="1" si="157"/>
        <v>1848.094366425657</v>
      </c>
      <c r="Q261">
        <f ca="1">_xlfn.XLOOKUP(C261,'Surrender predictive model'!$E$8:$E$29,'Surrender predictive model'!$P$8:$P$29,,-1)+'Surrender predictive model'!$B$15+'Surrender predictive model'!$B$14+'Surrender predictive model'!$B$38*K261</f>
        <v>-2.2123742498454617</v>
      </c>
      <c r="R261">
        <f ca="1">+'Surrender predictive model'!$B$15*(MAX(1,MIN(2,P260/O260))-1)+'Surrender predictive model'!$B$14*(MAX(0.5,MIN(1,P260/O260))-1)+'Surrender predictive model'!$B$38*K261*(MAX(0.5,MIN(1,P260/O260))-1)</f>
        <v>-0.62653653757488059</v>
      </c>
      <c r="S261" s="43">
        <f t="shared" ca="1" si="135"/>
        <v>5.0098757593921572E-3</v>
      </c>
      <c r="T261">
        <f t="shared" ca="1" si="125"/>
        <v>0</v>
      </c>
      <c r="U261">
        <f t="shared" ca="1" si="158"/>
        <v>0</v>
      </c>
      <c r="V261">
        <f t="shared" ca="1" si="126"/>
        <v>0</v>
      </c>
      <c r="W261" s="41">
        <f t="shared" ca="1" si="127"/>
        <v>0</v>
      </c>
      <c r="X261">
        <f t="shared" ca="1" si="136"/>
        <v>0.97080020161141423</v>
      </c>
      <c r="Y261">
        <f t="shared" ca="1" si="137"/>
        <v>0.97080020161141423</v>
      </c>
      <c r="Z261">
        <f t="shared" ca="1" si="128"/>
        <v>0.97506843601423154</v>
      </c>
      <c r="AA261">
        <f t="shared" ca="1" si="159"/>
        <v>2.7458729900008607E-3</v>
      </c>
      <c r="AB261">
        <f t="shared" ca="1" si="138"/>
        <v>1198.9420200297891</v>
      </c>
      <c r="AC261">
        <f t="shared" ca="1" si="139"/>
        <v>23.834255495277731</v>
      </c>
      <c r="AD261">
        <f t="shared" ca="1" si="140"/>
        <v>5.9637740021436194</v>
      </c>
      <c r="AE261">
        <f t="shared" ca="1" si="141"/>
        <v>5.2108357670522558</v>
      </c>
      <c r="AF261">
        <f t="shared" ca="1" si="142"/>
        <v>0</v>
      </c>
      <c r="AG261">
        <f t="shared" ca="1" si="143"/>
        <v>0</v>
      </c>
      <c r="AH261">
        <f t="shared" ca="1" si="129"/>
        <v>0</v>
      </c>
      <c r="AI261">
        <f t="shared" ca="1" si="160"/>
        <v>1163.9331547653501</v>
      </c>
      <c r="AJ261">
        <f t="shared" ca="1" si="144"/>
        <v>0.24248607390944796</v>
      </c>
      <c r="AK261">
        <f t="shared" ca="1" si="130"/>
        <v>0</v>
      </c>
      <c r="AL261">
        <f t="shared" ca="1" si="131"/>
        <v>0</v>
      </c>
      <c r="AM261">
        <f t="shared" si="132"/>
        <v>0</v>
      </c>
      <c r="AN261" s="45">
        <f t="shared" ca="1" si="145"/>
        <v>-35.251351338383053</v>
      </c>
      <c r="AO261">
        <f t="shared" ca="1" si="161"/>
        <v>0</v>
      </c>
      <c r="AP261">
        <f t="shared" ca="1" si="162"/>
        <v>0.61949831013134515</v>
      </c>
      <c r="AR261">
        <v>251</v>
      </c>
      <c r="AS261">
        <v>0</v>
      </c>
      <c r="AT261">
        <v>5164033.3718218859</v>
      </c>
      <c r="AU261">
        <v>19136.989479057116</v>
      </c>
      <c r="AV261">
        <v>11305.548277604132</v>
      </c>
      <c r="AW261">
        <v>469699.78118577489</v>
      </c>
      <c r="AX261">
        <v>1047.8422591955361</v>
      </c>
      <c r="AY261">
        <v>0</v>
      </c>
      <c r="AZ261">
        <v>-501190.16120163159</v>
      </c>
      <c r="BA261">
        <v>463.05913269517066</v>
      </c>
      <c r="BC261">
        <f t="shared" si="146"/>
        <v>0</v>
      </c>
      <c r="BD261">
        <f t="shared" ca="1" si="147"/>
        <v>5165232.3138419157</v>
      </c>
      <c r="BE261">
        <f t="shared" ca="1" si="148"/>
        <v>19160.823734552392</v>
      </c>
      <c r="BF261">
        <f t="shared" ca="1" si="149"/>
        <v>11311.512051606276</v>
      </c>
      <c r="BG261">
        <f t="shared" ca="1" si="150"/>
        <v>469704.99202154193</v>
      </c>
      <c r="BH261">
        <f t="shared" ca="1" si="151"/>
        <v>1048.0847452694456</v>
      </c>
      <c r="BI261">
        <f t="shared" ca="1" si="152"/>
        <v>0</v>
      </c>
      <c r="BJ261">
        <f t="shared" ca="1" si="153"/>
        <v>-501225.41255297</v>
      </c>
      <c r="BK261">
        <f t="shared" ca="1" si="154"/>
        <v>463.67863100530201</v>
      </c>
    </row>
    <row r="262" spans="2:63" x14ac:dyDescent="0.35">
      <c r="B262">
        <f t="shared" si="155"/>
        <v>252</v>
      </c>
      <c r="C262">
        <f t="shared" si="133"/>
        <v>21</v>
      </c>
      <c r="D262">
        <f t="shared" si="163"/>
        <v>12</v>
      </c>
      <c r="E262">
        <f t="shared" ca="1" si="123"/>
        <v>97</v>
      </c>
      <c r="F262" cm="1">
        <f t="array" aca="1" ref="F262" ca="1">_xlfn.XLOOKUP(E262,Mortality!$I$9:$I$130,IF($E$4="Female",Mortality!$J$9:$J$130,Mortality!$K$9:$K$130),,-1)</f>
        <v>0.2386119999999998</v>
      </c>
      <c r="G262" cm="1">
        <f t="array" aca="1" ref="G262" ca="1">_xlfn.XLOOKUP(E262,Mortality!$N$9:$N$130,IF($E$4="Female",Mortality!$O$9:$O$130,Mortality!$P$9:$P$130),,-1)</f>
        <v>3.0000000000000001E-3</v>
      </c>
      <c r="H262">
        <f t="shared" ca="1" si="134"/>
        <v>2.0016380292024127E-2</v>
      </c>
      <c r="I262" cm="1">
        <f t="array" ref="I262">INDEX('Product features '!$C$12:$C$22,MIN(11,C262))</f>
        <v>0</v>
      </c>
      <c r="J262" s="3">
        <f ca="1">IF(C262=1,0,IF($C$4="Q",MAX('Product features '!$C$8,_xlfn.XLOOKUP(E262,'Non-systematic PWDs'!$D$17:$D$64,'Non-systematic PWDs'!$F$17:$F$64,0,-1)),'Product features '!$C$8))</f>
        <v>0.12820512820512822</v>
      </c>
      <c r="K262">
        <f t="shared" ca="1" si="124"/>
        <v>0</v>
      </c>
      <c r="L262">
        <f ca="1">(1-K262)*(1-(1-J262*_xlfn.XLOOKUP(C262,'Non-systematic PWDs'!$D$9:$D$12,'Non-systematic PWDs'!$E$9:$E$12,,-1))^(1/12))</f>
        <v>4.3773690596164982E-3</v>
      </c>
      <c r="M262" cm="1">
        <f t="array" ref="M262">IF(C262=11,_xlfn.SWITCH(D262,1,0.4,2,0.3,3,0.2,0.1/9),1/12)</f>
        <v>8.3333333333333329E-2</v>
      </c>
      <c r="O262">
        <f t="shared" ca="1" si="156"/>
        <v>1163.9331547653155</v>
      </c>
      <c r="P262">
        <f t="shared" ca="1" si="157"/>
        <v>1794.1303835229467</v>
      </c>
      <c r="Q262">
        <f ca="1">_xlfn.XLOOKUP(C262,'Surrender predictive model'!$E$8:$E$29,'Surrender predictive model'!$P$8:$P$29,,-1)+'Surrender predictive model'!$B$15+'Surrender predictive model'!$B$14+'Surrender predictive model'!$B$38*K262</f>
        <v>-2.2123742498454617</v>
      </c>
      <c r="R262">
        <f ca="1">+'Surrender predictive model'!$B$15*(MAX(1,MIN(2,P261/O261))-1)+'Surrender predictive model'!$B$14*(MAX(0.5,MIN(1,P261/O261))-1)+'Surrender predictive model'!$B$38*K262*(MAX(0.5,MIN(1,P261/O261))-1)</f>
        <v>-0.62653653757488059</v>
      </c>
      <c r="S262" s="43">
        <f t="shared" ca="1" si="135"/>
        <v>5.0098757593921572E-3</v>
      </c>
      <c r="T262">
        <f t="shared" ca="1" si="125"/>
        <v>5.0000000000000001E-3</v>
      </c>
      <c r="U262">
        <f t="shared" ca="1" si="158"/>
        <v>0</v>
      </c>
      <c r="V262">
        <f t="shared" ca="1" si="126"/>
        <v>0</v>
      </c>
      <c r="W262" s="41">
        <f t="shared" ca="1" si="127"/>
        <v>0</v>
      </c>
      <c r="X262">
        <f t="shared" ca="1" si="136"/>
        <v>0.96332358189694089</v>
      </c>
      <c r="Y262">
        <f t="shared" ca="1" si="137"/>
        <v>0.97080576466557655</v>
      </c>
      <c r="Z262">
        <f t="shared" ca="1" si="128"/>
        <v>0.97507402352699946</v>
      </c>
      <c r="AA262">
        <f t="shared" ca="1" si="159"/>
        <v>2.6774140818538609E-3</v>
      </c>
      <c r="AB262">
        <f t="shared" ca="1" si="138"/>
        <v>1163.9331547653155</v>
      </c>
      <c r="AC262">
        <f t="shared" ca="1" si="139"/>
        <v>23.025020476138188</v>
      </c>
      <c r="AD262">
        <f t="shared" ca="1" si="140"/>
        <v>5.7629046940558464</v>
      </c>
      <c r="AE262">
        <f t="shared" ca="1" si="141"/>
        <v>5.0353266054524735</v>
      </c>
      <c r="AF262">
        <f t="shared" ca="1" si="142"/>
        <v>8.8656472525388033</v>
      </c>
      <c r="AG262">
        <f t="shared" ca="1" si="143"/>
        <v>0</v>
      </c>
      <c r="AH262">
        <f t="shared" ca="1" si="129"/>
        <v>0</v>
      </c>
      <c r="AI262">
        <f t="shared" ca="1" si="160"/>
        <v>1121.2442557371648</v>
      </c>
      <c r="AJ262">
        <f t="shared" ca="1" si="144"/>
        <v>0.23359255327857603</v>
      </c>
      <c r="AK262">
        <f t="shared" ca="1" si="130"/>
        <v>0</v>
      </c>
      <c r="AL262">
        <f t="shared" ca="1" si="131"/>
        <v>0</v>
      </c>
      <c r="AM262">
        <f t="shared" si="132"/>
        <v>0</v>
      </c>
      <c r="AN262" s="45">
        <f t="shared" ca="1" si="145"/>
        <v>-34.056844328925088</v>
      </c>
      <c r="AO262">
        <f t="shared" ca="1" si="161"/>
        <v>0</v>
      </c>
      <c r="AP262">
        <f t="shared" ca="1" si="162"/>
        <v>0.76424956350550521</v>
      </c>
      <c r="AR262">
        <v>252</v>
      </c>
      <c r="AS262">
        <v>0</v>
      </c>
      <c r="AT262">
        <v>5029642.8441385617</v>
      </c>
      <c r="AU262">
        <v>18586.845569757479</v>
      </c>
      <c r="AV262">
        <v>11044.691562157721</v>
      </c>
      <c r="AW262">
        <v>467591.24300298857</v>
      </c>
      <c r="AX262">
        <v>976.36174861894108</v>
      </c>
      <c r="AY262">
        <v>0</v>
      </c>
      <c r="AZ262">
        <v>-498199.14188352285</v>
      </c>
      <c r="BA262">
        <v>3793.5536628533869</v>
      </c>
      <c r="BC262">
        <f t="shared" si="146"/>
        <v>0</v>
      </c>
      <c r="BD262">
        <f t="shared" ca="1" si="147"/>
        <v>5030806.7772933273</v>
      </c>
      <c r="BE262">
        <f t="shared" ca="1" si="148"/>
        <v>18609.870590233619</v>
      </c>
      <c r="BF262">
        <f t="shared" ca="1" si="149"/>
        <v>11050.454466851777</v>
      </c>
      <c r="BG262">
        <f t="shared" ca="1" si="150"/>
        <v>467596.278329594</v>
      </c>
      <c r="BH262">
        <f t="shared" ca="1" si="151"/>
        <v>976.59534117221961</v>
      </c>
      <c r="BI262">
        <f t="shared" ca="1" si="152"/>
        <v>0</v>
      </c>
      <c r="BJ262">
        <f t="shared" ca="1" si="153"/>
        <v>-498233.19872785179</v>
      </c>
      <c r="BK262">
        <f t="shared" ca="1" si="154"/>
        <v>3794.3179124168923</v>
      </c>
    </row>
    <row r="263" spans="2:63" x14ac:dyDescent="0.35">
      <c r="B263">
        <f t="shared" si="155"/>
        <v>253</v>
      </c>
      <c r="C263">
        <f t="shared" si="133"/>
        <v>22</v>
      </c>
      <c r="D263">
        <f t="shared" si="163"/>
        <v>1</v>
      </c>
      <c r="E263">
        <f t="shared" ca="1" si="123"/>
        <v>98</v>
      </c>
      <c r="F263" cm="1">
        <f t="array" aca="1" ref="F263" ca="1">_xlfn.XLOOKUP(E263,Mortality!$I$9:$I$130,IF($E$4="Female",Mortality!$J$9:$J$130,Mortality!$K$9:$K$130),,-1)</f>
        <v>0.25834099999999977</v>
      </c>
      <c r="G263" cm="1">
        <f t="array" aca="1" ref="G263" ca="1">_xlfn.XLOOKUP(E263,Mortality!$N$9:$N$130,IF($E$4="Female",Mortality!$O$9:$O$130,Mortality!$P$9:$P$130),,-1)</f>
        <v>3.0000000000000001E-3</v>
      </c>
      <c r="H263">
        <f t="shared" ca="1" si="134"/>
        <v>2.1883934137025052E-2</v>
      </c>
      <c r="I263" cm="1">
        <f t="array" ref="I263">INDEX('Product features '!$C$12:$C$22,MIN(11,C263))</f>
        <v>0</v>
      </c>
      <c r="J263" s="3">
        <f ca="1">IF(C263=1,0,IF($C$4="Q",MAX('Product features '!$C$8,_xlfn.XLOOKUP(E263,'Non-systematic PWDs'!$D$17:$D$64,'Non-systematic PWDs'!$F$17:$F$64,0,-1)),'Product features '!$C$8))</f>
        <v>0.13698630136986301</v>
      </c>
      <c r="K263">
        <f t="shared" ca="1" si="124"/>
        <v>0</v>
      </c>
      <c r="L263">
        <f ca="1">(1-K263)*(1-(1-J263*_xlfn.XLOOKUP(C263,'Non-systematic PWDs'!$D$9:$D$12,'Non-systematic PWDs'!$E$9:$E$12,,-1))^(1/12))</f>
        <v>4.6850687117272471E-3</v>
      </c>
      <c r="M263" cm="1">
        <f t="array" ref="M263">IF(C263=11,_xlfn.SWITCH(D263,1,0.4,2,0.3,3,0.2,0.1/9),1/12)</f>
        <v>8.3333333333333329E-2</v>
      </c>
      <c r="O263">
        <f t="shared" ca="1" si="156"/>
        <v>1121.2442557371303</v>
      </c>
      <c r="P263">
        <f t="shared" ca="1" si="157"/>
        <v>1741.7521188857384</v>
      </c>
      <c r="Q263">
        <f ca="1">_xlfn.XLOOKUP(C263,'Surrender predictive model'!$E$8:$E$29,'Surrender predictive model'!$P$8:$P$29,,-1)+'Surrender predictive model'!$B$15+'Surrender predictive model'!$B$14+'Surrender predictive model'!$B$38*K263</f>
        <v>-2.2123742498454617</v>
      </c>
      <c r="R263">
        <f ca="1">+'Surrender predictive model'!$B$15*(MAX(1,MIN(2,P262/O262))-1)+'Surrender predictive model'!$B$14*(MAX(0.5,MIN(1,P262/O262))-1)+'Surrender predictive model'!$B$38*K263*(MAX(0.5,MIN(1,P262/O262))-1)</f>
        <v>-0.62653653757488059</v>
      </c>
      <c r="S263" s="43">
        <f t="shared" ca="1" si="135"/>
        <v>5.0098757593921572E-3</v>
      </c>
      <c r="T263">
        <f t="shared" ca="1" si="125"/>
        <v>0</v>
      </c>
      <c r="U263">
        <f t="shared" ca="1" si="158"/>
        <v>1.89E-2</v>
      </c>
      <c r="V263">
        <f t="shared" ca="1" si="126"/>
        <v>0</v>
      </c>
      <c r="W263" s="41">
        <f t="shared" ca="1" si="127"/>
        <v>0</v>
      </c>
      <c r="X263">
        <f t="shared" ca="1" si="136"/>
        <v>0.96865624287907881</v>
      </c>
      <c r="Y263">
        <f t="shared" ca="1" si="137"/>
        <v>0.96865624287907881</v>
      </c>
      <c r="Z263">
        <f t="shared" ca="1" si="128"/>
        <v>0.97321582589473599</v>
      </c>
      <c r="AA263">
        <f t="shared" ca="1" si="159"/>
        <v>2.6106769214410911E-3</v>
      </c>
      <c r="AB263">
        <f t="shared" ca="1" si="138"/>
        <v>1142.4357721705619</v>
      </c>
      <c r="AC263">
        <f t="shared" ca="1" si="139"/>
        <v>24.814843579537836</v>
      </c>
      <c r="AD263">
        <f t="shared" ca="1" si="140"/>
        <v>5.6808470791319481</v>
      </c>
      <c r="AE263">
        <f t="shared" ca="1" si="141"/>
        <v>5.3125387104963657</v>
      </c>
      <c r="AF263">
        <f t="shared" ca="1" si="142"/>
        <v>0</v>
      </c>
      <c r="AG263">
        <f t="shared" ca="1" si="143"/>
        <v>0</v>
      </c>
      <c r="AH263">
        <f t="shared" ca="1" si="129"/>
        <v>21.191516433431616</v>
      </c>
      <c r="AI263">
        <f t="shared" ca="1" si="160"/>
        <v>1106.6275428014303</v>
      </c>
      <c r="AJ263">
        <f t="shared" ca="1" si="144"/>
        <v>0.230547404750298</v>
      </c>
      <c r="AK263">
        <f t="shared" ca="1" si="130"/>
        <v>0</v>
      </c>
      <c r="AL263">
        <f t="shared" ca="1" si="131"/>
        <v>0</v>
      </c>
      <c r="AM263">
        <f t="shared" si="132"/>
        <v>0</v>
      </c>
      <c r="AN263" s="45">
        <f t="shared" ca="1" si="145"/>
        <v>-36.038776773916446</v>
      </c>
      <c r="AO263">
        <f t="shared" ca="1" si="161"/>
        <v>2.6489395541789702</v>
      </c>
      <c r="AP263">
        <f t="shared" ca="1" si="162"/>
        <v>3.2854853922877365</v>
      </c>
      <c r="AR263">
        <v>253</v>
      </c>
      <c r="AS263">
        <v>0</v>
      </c>
      <c r="AT263">
        <v>4686536.3933709059</v>
      </c>
      <c r="AU263">
        <v>20472.59135051251</v>
      </c>
      <c r="AV263">
        <v>10729.052350369455</v>
      </c>
      <c r="AW263">
        <v>465643.28529361513</v>
      </c>
      <c r="AX263">
        <v>964.47538390566285</v>
      </c>
      <c r="AY263">
        <v>0</v>
      </c>
      <c r="AZ263">
        <v>-497809.40437840176</v>
      </c>
      <c r="BA263">
        <v>9110.5402159178793</v>
      </c>
      <c r="BC263">
        <f t="shared" si="146"/>
        <v>0</v>
      </c>
      <c r="BD263">
        <f t="shared" ca="1" si="147"/>
        <v>4687657.6376266433</v>
      </c>
      <c r="BE263">
        <f t="shared" ca="1" si="148"/>
        <v>20497.406194092047</v>
      </c>
      <c r="BF263">
        <f t="shared" ca="1" si="149"/>
        <v>10734.733197448586</v>
      </c>
      <c r="BG263">
        <f t="shared" ca="1" si="150"/>
        <v>465648.59783232561</v>
      </c>
      <c r="BH263">
        <f t="shared" ca="1" si="151"/>
        <v>964.70593131041312</v>
      </c>
      <c r="BI263">
        <f t="shared" ca="1" si="152"/>
        <v>0</v>
      </c>
      <c r="BJ263">
        <f t="shared" ca="1" si="153"/>
        <v>-497845.44315517566</v>
      </c>
      <c r="BK263">
        <f t="shared" ca="1" si="154"/>
        <v>9113.8257013101666</v>
      </c>
    </row>
    <row r="264" spans="2:63" x14ac:dyDescent="0.35">
      <c r="B264">
        <f t="shared" si="155"/>
        <v>254</v>
      </c>
      <c r="C264">
        <f t="shared" si="133"/>
        <v>22</v>
      </c>
      <c r="D264">
        <f t="shared" si="163"/>
        <v>2</v>
      </c>
      <c r="E264">
        <f t="shared" ca="1" si="123"/>
        <v>98</v>
      </c>
      <c r="F264" cm="1">
        <f t="array" aca="1" ref="F264" ca="1">_xlfn.XLOOKUP(E264,Mortality!$I$9:$I$130,IF($E$4="Female",Mortality!$J$9:$J$130,Mortality!$K$9:$K$130),,-1)</f>
        <v>0.25834099999999977</v>
      </c>
      <c r="G264" cm="1">
        <f t="array" aca="1" ref="G264" ca="1">_xlfn.XLOOKUP(E264,Mortality!$N$9:$N$130,IF($E$4="Female",Mortality!$O$9:$O$130,Mortality!$P$9:$P$130),,-1)</f>
        <v>3.0000000000000001E-3</v>
      </c>
      <c r="H264">
        <f t="shared" ca="1" si="134"/>
        <v>2.1877728774411853E-2</v>
      </c>
      <c r="I264" cm="1">
        <f t="array" ref="I264">INDEX('Product features '!$C$12:$C$22,MIN(11,C264))</f>
        <v>0</v>
      </c>
      <c r="J264" s="3">
        <f ca="1">IF(C264=1,0,IF($C$4="Q",MAX('Product features '!$C$8,_xlfn.XLOOKUP(E264,'Non-systematic PWDs'!$D$17:$D$64,'Non-systematic PWDs'!$F$17:$F$64,0,-1)),'Product features '!$C$8))</f>
        <v>0.13698630136986301</v>
      </c>
      <c r="K264">
        <f t="shared" ca="1" si="124"/>
        <v>0</v>
      </c>
      <c r="L264">
        <f ca="1">(1-K264)*(1-(1-J264*_xlfn.XLOOKUP(C264,'Non-systematic PWDs'!$D$9:$D$12,'Non-systematic PWDs'!$E$9:$E$12,,-1))^(1/12))</f>
        <v>4.6850687117272471E-3</v>
      </c>
      <c r="M264" cm="1">
        <f t="array" ref="M264">IF(C264=11,_xlfn.SWITCH(D264,1,0.4,2,0.3,3,0.2,0.1/9),1/12)</f>
        <v>8.3333333333333329E-2</v>
      </c>
      <c r="O264">
        <f t="shared" ca="1" si="156"/>
        <v>1106.6275428013957</v>
      </c>
      <c r="P264">
        <f t="shared" ca="1" si="157"/>
        <v>1687.1590635065338</v>
      </c>
      <c r="Q264">
        <f ca="1">_xlfn.XLOOKUP(C264,'Surrender predictive model'!$E$8:$E$29,'Surrender predictive model'!$P$8:$P$29,,-1)+'Surrender predictive model'!$B$15+'Surrender predictive model'!$B$14+'Surrender predictive model'!$B$38*K264</f>
        <v>-2.2123742498454617</v>
      </c>
      <c r="R264">
        <f ca="1">+'Surrender predictive model'!$B$15*(MAX(1,MIN(2,P263/O263))-1)+'Surrender predictive model'!$B$14*(MAX(0.5,MIN(1,P263/O263))-1)+'Surrender predictive model'!$B$38*K264*(MAX(0.5,MIN(1,P263/O263))-1)</f>
        <v>-0.64039069235842772</v>
      </c>
      <c r="S264" s="43">
        <f t="shared" ca="1" si="135"/>
        <v>4.9390332339914744E-3</v>
      </c>
      <c r="T264">
        <f t="shared" ca="1" si="125"/>
        <v>0</v>
      </c>
      <c r="U264">
        <f t="shared" ca="1" si="158"/>
        <v>0</v>
      </c>
      <c r="V264">
        <f t="shared" ca="1" si="126"/>
        <v>0</v>
      </c>
      <c r="W264" s="41">
        <f t="shared" ca="1" si="127"/>
        <v>0</v>
      </c>
      <c r="X264">
        <f t="shared" ca="1" si="136"/>
        <v>0.96873135623770501</v>
      </c>
      <c r="Y264">
        <f t="shared" ca="1" si="137"/>
        <v>0.96873135623770501</v>
      </c>
      <c r="Z264">
        <f t="shared" ca="1" si="128"/>
        <v>0.97329129282109772</v>
      </c>
      <c r="AA264">
        <f t="shared" ca="1" si="159"/>
        <v>2.5407520962446185E-3</v>
      </c>
      <c r="AB264">
        <f t="shared" ca="1" si="138"/>
        <v>1106.6275428013957</v>
      </c>
      <c r="AC264">
        <f t="shared" ca="1" si="139"/>
        <v>24.031283137060804</v>
      </c>
      <c r="AD264">
        <f t="shared" ca="1" si="140"/>
        <v>5.4252115150190239</v>
      </c>
      <c r="AE264">
        <f t="shared" ca="1" si="141"/>
        <v>5.1462477613208701</v>
      </c>
      <c r="AF264">
        <f t="shared" ca="1" si="142"/>
        <v>0</v>
      </c>
      <c r="AG264">
        <f t="shared" ca="1" si="143"/>
        <v>0</v>
      </c>
      <c r="AH264">
        <f t="shared" ca="1" si="129"/>
        <v>0</v>
      </c>
      <c r="AI264">
        <f t="shared" ca="1" si="160"/>
        <v>1072.0248003880297</v>
      </c>
      <c r="AJ264">
        <f t="shared" ca="1" si="144"/>
        <v>0.22333850008083952</v>
      </c>
      <c r="AK264">
        <f t="shared" ca="1" si="130"/>
        <v>0</v>
      </c>
      <c r="AL264">
        <f t="shared" ca="1" si="131"/>
        <v>0</v>
      </c>
      <c r="AM264">
        <f t="shared" si="132"/>
        <v>0</v>
      </c>
      <c r="AN264" s="45">
        <f t="shared" ca="1" si="145"/>
        <v>-34.82608091348154</v>
      </c>
      <c r="AO264">
        <f t="shared" ca="1" si="161"/>
        <v>0</v>
      </c>
      <c r="AP264">
        <f t="shared" ca="1" si="162"/>
        <v>0.55137774298907116</v>
      </c>
      <c r="AR264">
        <v>254</v>
      </c>
      <c r="AS264">
        <v>0</v>
      </c>
      <c r="AT264">
        <v>4629481.842747177</v>
      </c>
      <c r="AU264">
        <v>19946.951067511436</v>
      </c>
      <c r="AV264">
        <v>10423.120568048256</v>
      </c>
      <c r="AW264">
        <v>463311.60008893034</v>
      </c>
      <c r="AX264">
        <v>940.00475151379385</v>
      </c>
      <c r="AY264">
        <v>0</v>
      </c>
      <c r="AZ264">
        <v>-494621.67647600372</v>
      </c>
      <c r="BA264">
        <v>415.62864528557623</v>
      </c>
      <c r="BC264">
        <f t="shared" si="146"/>
        <v>0</v>
      </c>
      <c r="BD264">
        <f t="shared" ca="1" si="147"/>
        <v>4630588.4702899782</v>
      </c>
      <c r="BE264">
        <f t="shared" ca="1" si="148"/>
        <v>19970.982350648497</v>
      </c>
      <c r="BF264">
        <f t="shared" ca="1" si="149"/>
        <v>10428.545779563276</v>
      </c>
      <c r="BG264">
        <f t="shared" ca="1" si="150"/>
        <v>463316.74633669166</v>
      </c>
      <c r="BH264">
        <f t="shared" ca="1" si="151"/>
        <v>940.22809001387463</v>
      </c>
      <c r="BI264">
        <f t="shared" ca="1" si="152"/>
        <v>0</v>
      </c>
      <c r="BJ264">
        <f t="shared" ca="1" si="153"/>
        <v>-494656.5025569172</v>
      </c>
      <c r="BK264">
        <f t="shared" ca="1" si="154"/>
        <v>416.1800230285653</v>
      </c>
    </row>
    <row r="265" spans="2:63" x14ac:dyDescent="0.35">
      <c r="B265">
        <f t="shared" si="155"/>
        <v>255</v>
      </c>
      <c r="C265">
        <f t="shared" si="133"/>
        <v>22</v>
      </c>
      <c r="D265">
        <f t="shared" si="163"/>
        <v>3</v>
      </c>
      <c r="E265">
        <f t="shared" ca="1" si="123"/>
        <v>98</v>
      </c>
      <c r="F265" cm="1">
        <f t="array" aca="1" ref="F265" ca="1">_xlfn.XLOOKUP(E265,Mortality!$I$9:$I$130,IF($E$4="Female",Mortality!$J$9:$J$130,Mortality!$K$9:$K$130),,-1)</f>
        <v>0.25834099999999977</v>
      </c>
      <c r="G265" cm="1">
        <f t="array" aca="1" ref="G265" ca="1">_xlfn.XLOOKUP(E265,Mortality!$N$9:$N$130,IF($E$4="Female",Mortality!$O$9:$O$130,Mortality!$P$9:$P$130),,-1)</f>
        <v>3.0000000000000001E-3</v>
      </c>
      <c r="H265">
        <f t="shared" ca="1" si="134"/>
        <v>2.1871525398129532E-2</v>
      </c>
      <c r="I265" cm="1">
        <f t="array" ref="I265">INDEX('Product features '!$C$12:$C$22,MIN(11,C265))</f>
        <v>0</v>
      </c>
      <c r="J265" s="3">
        <f ca="1">IF(C265=1,0,IF($C$4="Q",MAX('Product features '!$C$8,_xlfn.XLOOKUP(E265,'Non-systematic PWDs'!$D$17:$D$64,'Non-systematic PWDs'!$F$17:$F$64,0,-1)),'Product features '!$C$8))</f>
        <v>0.13698630136986301</v>
      </c>
      <c r="K265">
        <f t="shared" ca="1" si="124"/>
        <v>0</v>
      </c>
      <c r="L265">
        <f ca="1">(1-K265)*(1-(1-J265*_xlfn.XLOOKUP(C265,'Non-systematic PWDs'!$D$9:$D$12,'Non-systematic PWDs'!$E$9:$E$12,,-1))^(1/12))</f>
        <v>4.6850687117272471E-3</v>
      </c>
      <c r="M265" cm="1">
        <f t="array" ref="M265">IF(C265=11,_xlfn.SWITCH(D265,1,0.4,2,0.3,3,0.2,0.1/9),1/12)</f>
        <v>8.3333333333333329E-2</v>
      </c>
      <c r="O265">
        <f t="shared" ca="1" si="156"/>
        <v>1072.0248003879951</v>
      </c>
      <c r="P265">
        <f t="shared" ca="1" si="157"/>
        <v>1634.4038877794208</v>
      </c>
      <c r="Q265">
        <f ca="1">_xlfn.XLOOKUP(C265,'Surrender predictive model'!$E$8:$E$29,'Surrender predictive model'!$P$8:$P$29,,-1)+'Surrender predictive model'!$B$15+'Surrender predictive model'!$B$14+'Surrender predictive model'!$B$38*K265</f>
        <v>-2.2123742498454617</v>
      </c>
      <c r="R265">
        <f ca="1">+'Surrender predictive model'!$B$15*(MAX(1,MIN(2,P264/O264))-1)+'Surrender predictive model'!$B$14*(MAX(0.5,MIN(1,P264/O264))-1)+'Surrender predictive model'!$B$38*K265*(MAX(0.5,MIN(1,P264/O264))-1)</f>
        <v>-0.60704695232527406</v>
      </c>
      <c r="S265" s="43">
        <f t="shared" ca="1" si="135"/>
        <v>5.1113075424648047E-3</v>
      </c>
      <c r="T265">
        <f t="shared" ca="1" si="125"/>
        <v>0</v>
      </c>
      <c r="U265">
        <f t="shared" ca="1" si="158"/>
        <v>0</v>
      </c>
      <c r="V265">
        <f t="shared" ca="1" si="126"/>
        <v>0</v>
      </c>
      <c r="W265" s="41">
        <f t="shared" ca="1" si="127"/>
        <v>0</v>
      </c>
      <c r="X265">
        <f t="shared" ca="1" si="136"/>
        <v>0.96856978311313902</v>
      </c>
      <c r="Y265">
        <f t="shared" ca="1" si="137"/>
        <v>0.96856978311313902</v>
      </c>
      <c r="Z265">
        <f t="shared" ca="1" si="128"/>
        <v>0.97312895915213837</v>
      </c>
      <c r="AA265">
        <f t="shared" ca="1" si="159"/>
        <v>2.4728918924918387E-3</v>
      </c>
      <c r="AB265">
        <f t="shared" ca="1" si="138"/>
        <v>1072.0248003879951</v>
      </c>
      <c r="AC265">
        <f t="shared" ca="1" si="139"/>
        <v>23.270836574806857</v>
      </c>
      <c r="AD265">
        <f t="shared" ca="1" si="140"/>
        <v>5.4383222175463057</v>
      </c>
      <c r="AE265">
        <f t="shared" ca="1" si="141"/>
        <v>4.9848131919353742</v>
      </c>
      <c r="AF265">
        <f t="shared" ca="1" si="142"/>
        <v>0</v>
      </c>
      <c r="AG265">
        <f t="shared" ca="1" si="143"/>
        <v>0</v>
      </c>
      <c r="AH265">
        <f t="shared" ca="1" si="129"/>
        <v>0</v>
      </c>
      <c r="AI265">
        <f t="shared" ca="1" si="160"/>
        <v>1038.3308284037412</v>
      </c>
      <c r="AJ265">
        <f t="shared" ca="1" si="144"/>
        <v>0.21631892258411275</v>
      </c>
      <c r="AK265">
        <f t="shared" ca="1" si="130"/>
        <v>0</v>
      </c>
      <c r="AL265">
        <f t="shared" ca="1" si="131"/>
        <v>0</v>
      </c>
      <c r="AM265">
        <f t="shared" si="132"/>
        <v>0</v>
      </c>
      <c r="AN265" s="45">
        <f t="shared" ca="1" si="145"/>
        <v>-33.910290906872653</v>
      </c>
      <c r="AO265">
        <f t="shared" ca="1" si="161"/>
        <v>0</v>
      </c>
      <c r="AP265">
        <f t="shared" ca="1" si="162"/>
        <v>0.54318663449950744</v>
      </c>
      <c r="AR265">
        <v>255</v>
      </c>
      <c r="AS265">
        <v>0</v>
      </c>
      <c r="AT265">
        <v>4512022.8072661972</v>
      </c>
      <c r="AU265">
        <v>19430.231106181891</v>
      </c>
      <c r="AV265">
        <v>10414.060284541318</v>
      </c>
      <c r="AW265">
        <v>461000.35527027631</v>
      </c>
      <c r="AX265">
        <v>915.76339042723612</v>
      </c>
      <c r="AY265">
        <v>0</v>
      </c>
      <c r="AZ265">
        <v>-491760.41005142691</v>
      </c>
      <c r="BA265">
        <v>413.6656361353709</v>
      </c>
      <c r="BC265">
        <f t="shared" si="146"/>
        <v>0</v>
      </c>
      <c r="BD265">
        <f t="shared" ca="1" si="147"/>
        <v>4513094.8320665853</v>
      </c>
      <c r="BE265">
        <f t="shared" ca="1" si="148"/>
        <v>19453.501942756699</v>
      </c>
      <c r="BF265">
        <f t="shared" ca="1" si="149"/>
        <v>10419.498606758863</v>
      </c>
      <c r="BG265">
        <f t="shared" ca="1" si="150"/>
        <v>461005.34008346824</v>
      </c>
      <c r="BH265">
        <f t="shared" ca="1" si="151"/>
        <v>915.97970934982027</v>
      </c>
      <c r="BI265">
        <f t="shared" ca="1" si="152"/>
        <v>0</v>
      </c>
      <c r="BJ265">
        <f t="shared" ca="1" si="153"/>
        <v>-491794.32034233375</v>
      </c>
      <c r="BK265">
        <f t="shared" ca="1" si="154"/>
        <v>414.20882276987044</v>
      </c>
    </row>
    <row r="266" spans="2:63" x14ac:dyDescent="0.35">
      <c r="B266">
        <f t="shared" si="155"/>
        <v>256</v>
      </c>
      <c r="C266">
        <f t="shared" si="133"/>
        <v>22</v>
      </c>
      <c r="D266">
        <f t="shared" si="163"/>
        <v>4</v>
      </c>
      <c r="E266">
        <f t="shared" ca="1" si="123"/>
        <v>98</v>
      </c>
      <c r="F266" cm="1">
        <f t="array" aca="1" ref="F266" ca="1">_xlfn.XLOOKUP(E266,Mortality!$I$9:$I$130,IF($E$4="Female",Mortality!$J$9:$J$130,Mortality!$K$9:$K$130),,-1)</f>
        <v>0.25834099999999977</v>
      </c>
      <c r="G266" cm="1">
        <f t="array" aca="1" ref="G266" ca="1">_xlfn.XLOOKUP(E266,Mortality!$N$9:$N$130,IF($E$4="Female",Mortality!$O$9:$O$130,Mortality!$P$9:$P$130),,-1)</f>
        <v>3.0000000000000001E-3</v>
      </c>
      <c r="H266">
        <f t="shared" ca="1" si="134"/>
        <v>2.1865324007400933E-2</v>
      </c>
      <c r="I266" cm="1">
        <f t="array" ref="I266">INDEX('Product features '!$C$12:$C$22,MIN(11,C266))</f>
        <v>0</v>
      </c>
      <c r="J266" s="3">
        <f ca="1">IF(C266=1,0,IF($C$4="Q",MAX('Product features '!$C$8,_xlfn.XLOOKUP(E266,'Non-systematic PWDs'!$D$17:$D$64,'Non-systematic PWDs'!$F$17:$F$64,0,-1)),'Product features '!$C$8))</f>
        <v>0.13698630136986301</v>
      </c>
      <c r="K266">
        <f t="shared" ca="1" si="124"/>
        <v>0</v>
      </c>
      <c r="L266">
        <f ca="1">(1-K266)*(1-(1-J266*_xlfn.XLOOKUP(C266,'Non-systematic PWDs'!$D$9:$D$12,'Non-systematic PWDs'!$E$9:$E$12,,-1))^(1/12))</f>
        <v>4.6850687117272471E-3</v>
      </c>
      <c r="M266" cm="1">
        <f t="array" ref="M266">IF(C266=11,_xlfn.SWITCH(D266,1,0.4,2,0.3,3,0.2,0.1/9),1/12)</f>
        <v>8.3333333333333329E-2</v>
      </c>
      <c r="O266">
        <f t="shared" ca="1" si="156"/>
        <v>1038.3308284037066</v>
      </c>
      <c r="P266">
        <f t="shared" ca="1" si="157"/>
        <v>1583.0342191057848</v>
      </c>
      <c r="Q266">
        <f ca="1">_xlfn.XLOOKUP(C266,'Surrender predictive model'!$E$8:$E$29,'Surrender predictive model'!$P$8:$P$29,,-1)+'Surrender predictive model'!$B$15+'Surrender predictive model'!$B$14+'Surrender predictive model'!$B$38*K266</f>
        <v>-2.2123742498454617</v>
      </c>
      <c r="R266">
        <f ca="1">+'Surrender predictive model'!$B$15*(MAX(1,MIN(2,P265/O265))-1)+'Surrender predictive model'!$B$14*(MAX(0.5,MIN(1,P265/O265))-1)+'Surrender predictive model'!$B$38*K266*(MAX(0.5,MIN(1,P265/O265))-1)</f>
        <v>-0.60704695232527406</v>
      </c>
      <c r="S266" s="43">
        <f t="shared" ca="1" si="135"/>
        <v>5.1113075424648047E-3</v>
      </c>
      <c r="T266">
        <f t="shared" ca="1" si="125"/>
        <v>0</v>
      </c>
      <c r="U266">
        <f t="shared" ca="1" si="158"/>
        <v>0</v>
      </c>
      <c r="V266">
        <f t="shared" ca="1" si="126"/>
        <v>0</v>
      </c>
      <c r="W266" s="41">
        <f t="shared" ca="1" si="127"/>
        <v>0</v>
      </c>
      <c r="X266">
        <f t="shared" ca="1" si="136"/>
        <v>0.96857592390121428</v>
      </c>
      <c r="Y266">
        <f t="shared" ca="1" si="137"/>
        <v>0.96857592390121428</v>
      </c>
      <c r="Z266">
        <f t="shared" ca="1" si="128"/>
        <v>0.97313512884565168</v>
      </c>
      <c r="AA266">
        <f t="shared" ca="1" si="159"/>
        <v>2.4064427134363447E-3</v>
      </c>
      <c r="AB266">
        <f t="shared" ca="1" si="138"/>
        <v>1038.3308284037066</v>
      </c>
      <c r="AC266">
        <f t="shared" ca="1" si="139"/>
        <v>22.533048448219006</v>
      </c>
      <c r="AD266">
        <f t="shared" ca="1" si="140"/>
        <v>5.2673969271675558</v>
      </c>
      <c r="AE266">
        <f t="shared" ca="1" si="141"/>
        <v>4.8281415920867357</v>
      </c>
      <c r="AF266">
        <f t="shared" ca="1" si="142"/>
        <v>0</v>
      </c>
      <c r="AG266">
        <f t="shared" ca="1" si="143"/>
        <v>0</v>
      </c>
      <c r="AH266">
        <f t="shared" ca="1" si="129"/>
        <v>0</v>
      </c>
      <c r="AI266">
        <f t="shared" ca="1" si="160"/>
        <v>1005.7022414362679</v>
      </c>
      <c r="AJ266">
        <f t="shared" ca="1" si="144"/>
        <v>0.20952130029922247</v>
      </c>
      <c r="AK266">
        <f t="shared" ca="1" si="130"/>
        <v>0</v>
      </c>
      <c r="AL266">
        <f t="shared" ca="1" si="131"/>
        <v>0</v>
      </c>
      <c r="AM266">
        <f t="shared" si="132"/>
        <v>0</v>
      </c>
      <c r="AN266" s="45">
        <f t="shared" ca="1" si="145"/>
        <v>-32.838108267772519</v>
      </c>
      <c r="AO266">
        <f t="shared" ca="1" si="161"/>
        <v>0</v>
      </c>
      <c r="AP266">
        <f t="shared" ca="1" si="162"/>
        <v>0.53217354887206603</v>
      </c>
      <c r="AR266">
        <v>256</v>
      </c>
      <c r="AS266">
        <v>0</v>
      </c>
      <c r="AT266">
        <v>4395664.2740507238</v>
      </c>
      <c r="AU266">
        <v>18921.453739110653</v>
      </c>
      <c r="AV266">
        <v>10215.556955735385</v>
      </c>
      <c r="AW266">
        <v>458716.04925028008</v>
      </c>
      <c r="AX266">
        <v>891.74783345940432</v>
      </c>
      <c r="AY266">
        <v>0</v>
      </c>
      <c r="AZ266">
        <v>-488744.80777858547</v>
      </c>
      <c r="BA266">
        <v>408.60940457911749</v>
      </c>
      <c r="BC266">
        <f t="shared" si="146"/>
        <v>0</v>
      </c>
      <c r="BD266">
        <f t="shared" ca="1" si="147"/>
        <v>4396702.6048791278</v>
      </c>
      <c r="BE266">
        <f t="shared" ca="1" si="148"/>
        <v>18943.986787558872</v>
      </c>
      <c r="BF266">
        <f t="shared" ca="1" si="149"/>
        <v>10220.824352662552</v>
      </c>
      <c r="BG266">
        <f t="shared" ca="1" si="150"/>
        <v>458720.87739187217</v>
      </c>
      <c r="BH266">
        <f t="shared" ca="1" si="151"/>
        <v>891.95735475970355</v>
      </c>
      <c r="BI266">
        <f t="shared" ca="1" si="152"/>
        <v>0</v>
      </c>
      <c r="BJ266">
        <f t="shared" ca="1" si="153"/>
        <v>-488777.64588685322</v>
      </c>
      <c r="BK266">
        <f t="shared" ca="1" si="154"/>
        <v>409.14157812798953</v>
      </c>
    </row>
    <row r="267" spans="2:63" x14ac:dyDescent="0.35">
      <c r="B267">
        <f t="shared" si="155"/>
        <v>257</v>
      </c>
      <c r="C267">
        <f t="shared" si="133"/>
        <v>22</v>
      </c>
      <c r="D267">
        <f t="shared" si="163"/>
        <v>5</v>
      </c>
      <c r="E267">
        <f t="shared" ref="E267:E330" ca="1" si="164">$D$4+C267-1</f>
        <v>98</v>
      </c>
      <c r="F267" cm="1">
        <f t="array" aca="1" ref="F267" ca="1">_xlfn.XLOOKUP(E267,Mortality!$I$9:$I$130,IF($E$4="Female",Mortality!$J$9:$J$130,Mortality!$K$9:$K$130),,-1)</f>
        <v>0.25834099999999977</v>
      </c>
      <c r="G267" cm="1">
        <f t="array" aca="1" ref="G267" ca="1">_xlfn.XLOOKUP(E267,Mortality!$N$9:$N$130,IF($E$4="Female",Mortality!$O$9:$O$130,Mortality!$P$9:$P$130),,-1)</f>
        <v>3.0000000000000001E-3</v>
      </c>
      <c r="H267">
        <f t="shared" ca="1" si="134"/>
        <v>2.1859124601449564E-2</v>
      </c>
      <c r="I267" cm="1">
        <f t="array" ref="I267">INDEX('Product features '!$C$12:$C$22,MIN(11,C267))</f>
        <v>0</v>
      </c>
      <c r="J267" s="3">
        <f ca="1">IF(C267=1,0,IF($C$4="Q",MAX('Product features '!$C$8,_xlfn.XLOOKUP(E267,'Non-systematic PWDs'!$D$17:$D$64,'Non-systematic PWDs'!$F$17:$F$64,0,-1)),'Product features '!$C$8))</f>
        <v>0.13698630136986301</v>
      </c>
      <c r="K267">
        <f t="shared" ref="K267:K330" ca="1" si="165">IF(C267&gt;=$S$4,1,0)</f>
        <v>0</v>
      </c>
      <c r="L267">
        <f ca="1">(1-K267)*(1-(1-J267*_xlfn.XLOOKUP(C267,'Non-systematic PWDs'!$D$9:$D$12,'Non-systematic PWDs'!$E$9:$E$12,,-1))^(1/12))</f>
        <v>4.6850687117272471E-3</v>
      </c>
      <c r="M267" cm="1">
        <f t="array" ref="M267">IF(C267=11,_xlfn.SWITCH(D267,1,0.4,2,0.3,3,0.2,0.1/9),1/12)</f>
        <v>8.3333333333333329E-2</v>
      </c>
      <c r="O267">
        <f t="shared" ca="1" si="156"/>
        <v>1005.7022414362333</v>
      </c>
      <c r="P267">
        <f t="shared" ca="1" si="157"/>
        <v>1533.2888313376227</v>
      </c>
      <c r="Q267">
        <f ca="1">_xlfn.XLOOKUP(C267,'Surrender predictive model'!$E$8:$E$29,'Surrender predictive model'!$P$8:$P$29,,-1)+'Surrender predictive model'!$B$15+'Surrender predictive model'!$B$14+'Surrender predictive model'!$B$38*K267</f>
        <v>-2.2123742498454617</v>
      </c>
      <c r="R267">
        <f ca="1">+'Surrender predictive model'!$B$15*(MAX(1,MIN(2,P266/O266))-1)+'Surrender predictive model'!$B$14*(MAX(0.5,MIN(1,P266/O266))-1)+'Surrender predictive model'!$B$38*K267*(MAX(0.5,MIN(1,P266/O266))-1)</f>
        <v>-0.60704695232527406</v>
      </c>
      <c r="S267" s="43">
        <f t="shared" ca="1" si="135"/>
        <v>5.1113075424648047E-3</v>
      </c>
      <c r="T267">
        <f t="shared" ref="T267:T330" ca="1" si="166">IF(K267=1,1.5%,0.5%)*IF(MOD(B267,12)=0,1,0)</f>
        <v>0</v>
      </c>
      <c r="U267">
        <f t="shared" ca="1" si="158"/>
        <v>0</v>
      </c>
      <c r="V267">
        <f t="shared" ref="V267:V330" ca="1" si="167">IF(C267&gt;=$S$4,$T$4/12,0)*P267</f>
        <v>0</v>
      </c>
      <c r="W267" s="41">
        <f t="shared" ref="W267:W330" ca="1" si="168">(1+$O$4+$Q$4*MIN(10,C267))/(1+$O$4+$Q$4*MIN(10,C267-1))-1</f>
        <v>0</v>
      </c>
      <c r="X267">
        <f t="shared" ca="1" si="136"/>
        <v>0.96858206272390857</v>
      </c>
      <c r="Y267">
        <f t="shared" ca="1" si="137"/>
        <v>0.96858206272390857</v>
      </c>
      <c r="Z267">
        <f t="shared" ref="Z267:Z330" ca="1" si="169">(1-H267)*(1-S267)</f>
        <v>0.97314129656453274</v>
      </c>
      <c r="AA267">
        <f t="shared" ca="1" si="159"/>
        <v>2.3417939399995569E-3</v>
      </c>
      <c r="AB267">
        <f t="shared" ca="1" si="138"/>
        <v>1005.7022414362333</v>
      </c>
      <c r="AC267">
        <f t="shared" ca="1" si="139"/>
        <v>21.818790016575996</v>
      </c>
      <c r="AD267">
        <f t="shared" ca="1" si="140"/>
        <v>5.1018761278201037</v>
      </c>
      <c r="AE267">
        <f t="shared" ca="1" si="141"/>
        <v>4.67642379547204</v>
      </c>
      <c r="AF267">
        <f t="shared" ca="1" si="142"/>
        <v>0</v>
      </c>
      <c r="AG267">
        <f t="shared" ca="1" si="143"/>
        <v>0</v>
      </c>
      <c r="AH267">
        <f t="shared" ref="AH267:AH330" ca="1" si="170">AB267-MAX(0, O267-V267)</f>
        <v>0</v>
      </c>
      <c r="AI267">
        <f t="shared" ca="1" si="160"/>
        <v>974.10515149639969</v>
      </c>
      <c r="AJ267">
        <f t="shared" ca="1" si="144"/>
        <v>0.2029385732284166</v>
      </c>
      <c r="AK267">
        <f t="shared" ref="AK267:AK330" ca="1" si="171">_xlfn.XLOOKUP($D$4,$AC$3:$AC$4,$AD$3:$AD$4,,-1)*N267</f>
        <v>0</v>
      </c>
      <c r="AL267">
        <f t="shared" ref="AL267:AL330" ca="1" si="172">AA267*(1-Z267)/$G$4*$AK$11*IF(C267&gt;1,0,IF(B267&gt;6,0.5,1))</f>
        <v>0</v>
      </c>
      <c r="AM267">
        <f t="shared" ref="AM267:AM330" si="173">IF(B267=13,O267*_xlfn.XLOOKUP($D$4,$AC$3:$AC$4,$AE$3:$AE$4,,-1),0)</f>
        <v>0</v>
      </c>
      <c r="AN267" s="45">
        <f t="shared" ca="1" si="145"/>
        <v>-31.800028513096557</v>
      </c>
      <c r="AO267">
        <f t="shared" ca="1" si="161"/>
        <v>0</v>
      </c>
      <c r="AP267">
        <f t="shared" ca="1" si="162"/>
        <v>0.52138707138984064</v>
      </c>
      <c r="AR267">
        <v>257</v>
      </c>
      <c r="AS267">
        <v>0</v>
      </c>
      <c r="AT267">
        <v>4280389.6006051293</v>
      </c>
      <c r="AU267">
        <v>18421.149624992817</v>
      </c>
      <c r="AV267">
        <v>10019.307533623807</v>
      </c>
      <c r="AW267">
        <v>456451.62628809037</v>
      </c>
      <c r="AX267">
        <v>867.95522742800472</v>
      </c>
      <c r="AY267">
        <v>0</v>
      </c>
      <c r="AZ267">
        <v>-485760.03867413453</v>
      </c>
      <c r="BA267">
        <v>403.52985563390263</v>
      </c>
      <c r="BC267">
        <f t="shared" si="146"/>
        <v>0</v>
      </c>
      <c r="BD267">
        <f t="shared" ca="1" si="147"/>
        <v>4281395.3028465658</v>
      </c>
      <c r="BE267">
        <f t="shared" ca="1" si="148"/>
        <v>18442.968415009393</v>
      </c>
      <c r="BF267">
        <f t="shared" ca="1" si="149"/>
        <v>10024.409409751626</v>
      </c>
      <c r="BG267">
        <f t="shared" ca="1" si="150"/>
        <v>456456.30271188583</v>
      </c>
      <c r="BH267">
        <f t="shared" ca="1" si="151"/>
        <v>868.1581660012331</v>
      </c>
      <c r="BI267">
        <f t="shared" ca="1" si="152"/>
        <v>0</v>
      </c>
      <c r="BJ267">
        <f t="shared" ca="1" si="153"/>
        <v>-485791.8387026476</v>
      </c>
      <c r="BK267">
        <f t="shared" ca="1" si="154"/>
        <v>404.05124270529245</v>
      </c>
    </row>
    <row r="268" spans="2:63" x14ac:dyDescent="0.35">
      <c r="B268">
        <f t="shared" si="155"/>
        <v>258</v>
      </c>
      <c r="C268">
        <f t="shared" ref="C268:C331" si="174">FLOOR((B268-1)/12,1)+1</f>
        <v>22</v>
      </c>
      <c r="D268">
        <f t="shared" si="163"/>
        <v>6</v>
      </c>
      <c r="E268">
        <f t="shared" ca="1" si="164"/>
        <v>98</v>
      </c>
      <c r="F268" cm="1">
        <f t="array" aca="1" ref="F268" ca="1">_xlfn.XLOOKUP(E268,Mortality!$I$9:$I$130,IF($E$4="Female",Mortality!$J$9:$J$130,Mortality!$K$9:$K$130),,-1)</f>
        <v>0.25834099999999977</v>
      </c>
      <c r="G268" cm="1">
        <f t="array" aca="1" ref="G268" ca="1">_xlfn.XLOOKUP(E268,Mortality!$N$9:$N$130,IF($E$4="Female",Mortality!$O$9:$O$130,Mortality!$P$9:$P$130),,-1)</f>
        <v>3.0000000000000001E-3</v>
      </c>
      <c r="H268">
        <f t="shared" ref="H268:H331" ca="1" si="175">1-(1-F268*(1-G268)^(2026-2012-1+B268/12))^(1/12)</f>
        <v>2.1852927179499049E-2</v>
      </c>
      <c r="I268" cm="1">
        <f t="array" ref="I268">INDEX('Product features '!$C$12:$C$22,MIN(11,C268))</f>
        <v>0</v>
      </c>
      <c r="J268" s="3">
        <f ca="1">IF(C268=1,0,IF($C$4="Q",MAX('Product features '!$C$8,_xlfn.XLOOKUP(E268,'Non-systematic PWDs'!$D$17:$D$64,'Non-systematic PWDs'!$F$17:$F$64,0,-1)),'Product features '!$C$8))</f>
        <v>0.13698630136986301</v>
      </c>
      <c r="K268">
        <f t="shared" ca="1" si="165"/>
        <v>0</v>
      </c>
      <c r="L268">
        <f ca="1">(1-K268)*(1-(1-J268*_xlfn.XLOOKUP(C268,'Non-systematic PWDs'!$D$9:$D$12,'Non-systematic PWDs'!$E$9:$E$12,,-1))^(1/12))</f>
        <v>4.6850687117272471E-3</v>
      </c>
      <c r="M268" cm="1">
        <f t="array" ref="M268">IF(C268=11,_xlfn.SWITCH(D268,1,0.4,2,0.3,3,0.2,0.1/9),1/12)</f>
        <v>8.3333333333333329E-2</v>
      </c>
      <c r="O268">
        <f t="shared" ca="1" si="156"/>
        <v>974.10515149636512</v>
      </c>
      <c r="P268">
        <f t="shared" ca="1" si="157"/>
        <v>1485.1160590085258</v>
      </c>
      <c r="Q268">
        <f ca="1">_xlfn.XLOOKUP(C268,'Surrender predictive model'!$E$8:$E$29,'Surrender predictive model'!$P$8:$P$29,,-1)+'Surrender predictive model'!$B$15+'Surrender predictive model'!$B$14+'Surrender predictive model'!$B$38*K268</f>
        <v>-2.2123742498454617</v>
      </c>
      <c r="R268">
        <f ca="1">+'Surrender predictive model'!$B$15*(MAX(1,MIN(2,P267/O267))-1)+'Surrender predictive model'!$B$14*(MAX(0.5,MIN(1,P267/O267))-1)+'Surrender predictive model'!$B$38*K268*(MAX(0.5,MIN(1,P267/O267))-1)</f>
        <v>-0.60704695232527406</v>
      </c>
      <c r="S268" s="43">
        <f t="shared" ref="S268:S331" ca="1" si="176">1-(1-IF(O268&gt;0,EXP(SUM(Q268:R268)),0))^M268</f>
        <v>5.1113075424648047E-3</v>
      </c>
      <c r="T268">
        <f t="shared" ca="1" si="166"/>
        <v>0</v>
      </c>
      <c r="U268">
        <f t="shared" ca="1" si="158"/>
        <v>0</v>
      </c>
      <c r="V268">
        <f t="shared" ca="1" si="167"/>
        <v>0</v>
      </c>
      <c r="W268" s="41">
        <f t="shared" ca="1" si="168"/>
        <v>0</v>
      </c>
      <c r="X268">
        <f t="shared" ref="X268:X331" ca="1" si="177">IFERROR((1-H268)*(1-S268)*(1-L268)*(1-T268*P268/O268),0)</f>
        <v>0.96858819958199038</v>
      </c>
      <c r="Y268">
        <f t="shared" ref="Y268:Y331" ca="1" si="178">(1-H268)*(1-S268)*(1-L268)</f>
        <v>0.96858819958199038</v>
      </c>
      <c r="Z268">
        <f t="shared" ca="1" si="169"/>
        <v>0.97314746230955362</v>
      </c>
      <c r="AA268">
        <f t="shared" ca="1" si="159"/>
        <v>2.2788963910581345E-3</v>
      </c>
      <c r="AB268">
        <f t="shared" ref="AB268:AB331" ca="1" si="179">MAX(0, (O268-V268)*(1+U268))</f>
        <v>974.10515149636512</v>
      </c>
      <c r="AC268">
        <f t="shared" ref="AC268:AC331" ca="1" si="180">$AB268*(1-$X268)*H268/($H268+$S268+$L268+IFERROR($T268*$P268/$O268,0))</f>
        <v>21.127306457740055</v>
      </c>
      <c r="AD268">
        <f t="shared" ref="AD268:AD331" ca="1" si="181">$AB268*(1-$X268)*S268/($H268+$S268+$L268+IFERROR($T268*$P268/$O268,0))*(J268+(1-J268)*(1-I268))</f>
        <v>4.9415879146258899</v>
      </c>
      <c r="AE268">
        <f t="shared" ref="AE268:AE331" ca="1" si="182">$AB268*(1-$X268)*L268/($H268+$S268+$L268+IFERROR($T268*$P268/$O268,0))+V268</f>
        <v>4.5295022325928969</v>
      </c>
      <c r="AF268">
        <f t="shared" ref="AF268:AF331" ca="1" si="183">$AB268*(1-$X268)*IFERROR($T268*$P268/$O268,0)/($H268+$S268+$L268+IFERROR($T268*$P268/$O268,0))</f>
        <v>0</v>
      </c>
      <c r="AG268">
        <f t="shared" ref="AG268:AG331" ca="1" si="184">$AB268*(1-$X268)*S268/($H268+$S268+$L268+IFERROR($T268*$P268/$O268,0))*(1-J268)*I268</f>
        <v>0</v>
      </c>
      <c r="AH268">
        <f t="shared" ca="1" si="170"/>
        <v>0</v>
      </c>
      <c r="AI268">
        <f t="shared" ca="1" si="160"/>
        <v>943.50675489144089</v>
      </c>
      <c r="AJ268">
        <f t="shared" ref="AJ268:AJ331" ca="1" si="185">0.0025/12*AI268</f>
        <v>0.19656390726905021</v>
      </c>
      <c r="AK268">
        <f t="shared" ca="1" si="171"/>
        <v>0</v>
      </c>
      <c r="AL268">
        <f t="shared" ca="1" si="172"/>
        <v>0</v>
      </c>
      <c r="AM268">
        <f t="shared" si="173"/>
        <v>0</v>
      </c>
      <c r="AN268" s="45">
        <f t="shared" ref="AN268:AN331" ca="1" si="186">N268-SUM(AC268:AE268,AJ268:AK268,-AL268,AM268)</f>
        <v>-30.794960512227892</v>
      </c>
      <c r="AO268">
        <f t="shared" ca="1" si="161"/>
        <v>0</v>
      </c>
      <c r="AP268">
        <f t="shared" ca="1" si="162"/>
        <v>0.51082247202895348</v>
      </c>
      <c r="AR268">
        <v>258</v>
      </c>
      <c r="AS268">
        <v>0</v>
      </c>
      <c r="AT268">
        <v>4166185.0916544115</v>
      </c>
      <c r="AU268">
        <v>17932.632822739633</v>
      </c>
      <c r="AV268">
        <v>9826.9221530316463</v>
      </c>
      <c r="AW268">
        <v>454206.84218702378</v>
      </c>
      <c r="AX268">
        <v>844.68410777942847</v>
      </c>
      <c r="AY268">
        <v>0</v>
      </c>
      <c r="AZ268">
        <v>-482811.08127057459</v>
      </c>
      <c r="BA268">
        <v>398.42606717378709</v>
      </c>
      <c r="BC268">
        <f t="shared" ref="BC268:BC331" si="187">AS268+N268</f>
        <v>0</v>
      </c>
      <c r="BD268">
        <f t="shared" ref="BD268:BD331" ca="1" si="188">AT268+O268</f>
        <v>4167159.1968059079</v>
      </c>
      <c r="BE268">
        <f t="shared" ref="BE268:BE331" ca="1" si="189">AU268+AC268</f>
        <v>17953.760129197373</v>
      </c>
      <c r="BF268">
        <f t="shared" ref="BF268:BF331" ca="1" si="190">AV268+AD268</f>
        <v>9831.8637409462717</v>
      </c>
      <c r="BG268">
        <f t="shared" ref="BG268:BG331" ca="1" si="191">AW268+AE268</f>
        <v>454211.3716892564</v>
      </c>
      <c r="BH268">
        <f t="shared" ref="BH268:BH331" ca="1" si="192">AX268+AJ268</f>
        <v>844.8806716866975</v>
      </c>
      <c r="BI268">
        <f t="shared" ref="BI268:BI331" ca="1" si="193">AY268+AK268-AL268+AM268</f>
        <v>0</v>
      </c>
      <c r="BJ268">
        <f t="shared" ref="BJ268:BJ331" ca="1" si="194">AZ268+AN268</f>
        <v>-482841.87623108685</v>
      </c>
      <c r="BK268">
        <f t="shared" ref="BK268:BK331" ca="1" si="195">BA268+AP268</f>
        <v>398.93688964581605</v>
      </c>
    </row>
    <row r="269" spans="2:63" x14ac:dyDescent="0.35">
      <c r="B269">
        <f t="shared" ref="B269:B332" si="196">B268+1</f>
        <v>259</v>
      </c>
      <c r="C269">
        <f t="shared" si="174"/>
        <v>22</v>
      </c>
      <c r="D269">
        <f t="shared" si="163"/>
        <v>7</v>
      </c>
      <c r="E269">
        <f t="shared" ca="1" si="164"/>
        <v>98</v>
      </c>
      <c r="F269" cm="1">
        <f t="array" aca="1" ref="F269" ca="1">_xlfn.XLOOKUP(E269,Mortality!$I$9:$I$130,IF($E$4="Female",Mortality!$J$9:$J$130,Mortality!$K$9:$K$130),,-1)</f>
        <v>0.25834099999999977</v>
      </c>
      <c r="G269" cm="1">
        <f t="array" aca="1" ref="G269" ca="1">_xlfn.XLOOKUP(E269,Mortality!$N$9:$N$130,IF($E$4="Female",Mortality!$O$9:$O$130,Mortality!$P$9:$P$130),,-1)</f>
        <v>3.0000000000000001E-3</v>
      </c>
      <c r="H269">
        <f t="shared" ca="1" si="175"/>
        <v>2.1846731740773562E-2</v>
      </c>
      <c r="I269" cm="1">
        <f t="array" ref="I269">INDEX('Product features '!$C$12:$C$22,MIN(11,C269))</f>
        <v>0</v>
      </c>
      <c r="J269" s="3">
        <f ca="1">IF(C269=1,0,IF($C$4="Q",MAX('Product features '!$C$8,_xlfn.XLOOKUP(E269,'Non-systematic PWDs'!$D$17:$D$64,'Non-systematic PWDs'!$F$17:$F$64,0,-1)),'Product features '!$C$8))</f>
        <v>0.13698630136986301</v>
      </c>
      <c r="K269">
        <f t="shared" ca="1" si="165"/>
        <v>0</v>
      </c>
      <c r="L269">
        <f ca="1">(1-K269)*(1-(1-J269*_xlfn.XLOOKUP(C269,'Non-systematic PWDs'!$D$9:$D$12,'Non-systematic PWDs'!$E$9:$E$12,,-1))^(1/12))</f>
        <v>4.6850687117272471E-3</v>
      </c>
      <c r="M269" cm="1">
        <f t="array" ref="M269">IF(C269=11,_xlfn.SWITCH(D269,1,0.4,2,0.3,3,0.2,0.1/9),1/12)</f>
        <v>8.3333333333333329E-2</v>
      </c>
      <c r="O269">
        <f t="shared" ref="O269:O332" ca="1" si="197">MAX(MAX(0, O268-V268)*(1+U268)*IFERROR((1-T268*P268/O268),0)*(1-H268)*(1-S268)*(1-L268))</f>
        <v>943.50675489140622</v>
      </c>
      <c r="P269">
        <f t="shared" ref="P269:P332" ca="1" si="198">P268*Y268*(1+IF(AND(D268=12,K268=0),1,0)*W268)</f>
        <v>1438.465889765369</v>
      </c>
      <c r="Q269">
        <f ca="1">_xlfn.XLOOKUP(C269,'Surrender predictive model'!$E$8:$E$29,'Surrender predictive model'!$P$8:$P$29,,-1)+'Surrender predictive model'!$B$15+'Surrender predictive model'!$B$14+'Surrender predictive model'!$B$38*K269</f>
        <v>-2.2123742498454617</v>
      </c>
      <c r="R269">
        <f ca="1">+'Surrender predictive model'!$B$15*(MAX(1,MIN(2,P268/O268))-1)+'Surrender predictive model'!$B$14*(MAX(0.5,MIN(1,P268/O268))-1)+'Surrender predictive model'!$B$38*K269*(MAX(0.5,MIN(1,P268/O268))-1)</f>
        <v>-0.60704695232527406</v>
      </c>
      <c r="S269" s="43">
        <f t="shared" ca="1" si="176"/>
        <v>5.1113075424648047E-3</v>
      </c>
      <c r="T269">
        <f t="shared" ca="1" si="166"/>
        <v>0</v>
      </c>
      <c r="U269">
        <f t="shared" ref="U269:U332" ca="1" si="199">IF($K$4="Fixed",(1+$Z$3*IF(C269&gt;10,0.5,1))^(1/12)-1,IF(D268=12,$Z$4*IF(C268&gt;10,0.5,1),0))</f>
        <v>0</v>
      </c>
      <c r="V269">
        <f t="shared" ca="1" si="167"/>
        <v>0</v>
      </c>
      <c r="W269" s="41">
        <f t="shared" ca="1" si="168"/>
        <v>0</v>
      </c>
      <c r="X269">
        <f t="shared" ca="1" si="177"/>
        <v>0.96859433447622822</v>
      </c>
      <c r="Y269">
        <f t="shared" ca="1" si="178"/>
        <v>0.96859433447622822</v>
      </c>
      <c r="Z269">
        <f t="shared" ca="1" si="169"/>
        <v>0.97315362608148648</v>
      </c>
      <c r="AA269">
        <f t="shared" ref="AA269:AA332" ca="1" si="200">AA268*Z268</f>
        <v>2.2177022398246239E-3</v>
      </c>
      <c r="AB269">
        <f t="shared" ca="1" si="179"/>
        <v>943.50675489140622</v>
      </c>
      <c r="AC269">
        <f t="shared" ca="1" si="180"/>
        <v>20.457867304998651</v>
      </c>
      <c r="AD269">
        <f t="shared" ca="1" si="181"/>
        <v>4.7863658829858995</v>
      </c>
      <c r="AE269">
        <f t="shared" ca="1" si="182"/>
        <v>4.3872243755542728</v>
      </c>
      <c r="AF269">
        <f t="shared" ca="1" si="183"/>
        <v>0</v>
      </c>
      <c r="AG269">
        <f t="shared" ca="1" si="184"/>
        <v>0</v>
      </c>
      <c r="AH269">
        <f t="shared" ca="1" si="170"/>
        <v>0</v>
      </c>
      <c r="AI269">
        <f t="shared" ref="AI269:AI332" ca="1" si="201">MAX(0, AI268+AH269-SUM(AC269:AG269))</f>
        <v>913.8752973279021</v>
      </c>
      <c r="AJ269">
        <f t="shared" ca="1" si="185"/>
        <v>0.19039068694331296</v>
      </c>
      <c r="AK269">
        <f t="shared" ca="1" si="171"/>
        <v>0</v>
      </c>
      <c r="AL269">
        <f t="shared" ca="1" si="172"/>
        <v>0</v>
      </c>
      <c r="AM269">
        <f t="shared" si="173"/>
        <v>0</v>
      </c>
      <c r="AN269" s="45">
        <f t="shared" ca="1" si="186"/>
        <v>-29.821848250482134</v>
      </c>
      <c r="AO269">
        <f t="shared" ref="AO269:AO332" ca="1" si="202">IF($K$4="Fixed",0,O269*IF(D268=12,$Z$4-$X$4*(1+$AA$4),0)*IF(C268&gt;10,0.5,1))</f>
        <v>0</v>
      </c>
      <c r="AP269">
        <f t="shared" ref="AP269:AP332" ca="1" si="203">IF($K$4="Fixed",0,O269*(1-X269)*$X$4*IF(C268&gt;10, 0.5, 1)*(1+$Y$4-$AA$4)^(D268/12)+AO269)</f>
        <v>0.50047512088051926</v>
      </c>
      <c r="AR269">
        <v>259</v>
      </c>
      <c r="AS269">
        <v>0</v>
      </c>
      <c r="AT269">
        <v>4054483.7173412517</v>
      </c>
      <c r="AU269">
        <v>17503.478943312883</v>
      </c>
      <c r="AV269">
        <v>9660.9753483487639</v>
      </c>
      <c r="AW269">
        <v>451981.45651600382</v>
      </c>
      <c r="AX269">
        <v>826.0738654599437</v>
      </c>
      <c r="AY269">
        <v>0</v>
      </c>
      <c r="AZ269">
        <v>-479971.98467312573</v>
      </c>
      <c r="BA269">
        <v>393.38325869892179</v>
      </c>
      <c r="BC269">
        <f t="shared" si="187"/>
        <v>0</v>
      </c>
      <c r="BD269">
        <f t="shared" ca="1" si="188"/>
        <v>4055427.2240961432</v>
      </c>
      <c r="BE269">
        <f t="shared" ca="1" si="189"/>
        <v>17523.936810617881</v>
      </c>
      <c r="BF269">
        <f t="shared" ca="1" si="190"/>
        <v>9665.7617142317504</v>
      </c>
      <c r="BG269">
        <f t="shared" ca="1" si="191"/>
        <v>451985.84374037938</v>
      </c>
      <c r="BH269">
        <f t="shared" ca="1" si="192"/>
        <v>826.26425614688696</v>
      </c>
      <c r="BI269">
        <f t="shared" ca="1" si="193"/>
        <v>0</v>
      </c>
      <c r="BJ269">
        <f t="shared" ca="1" si="194"/>
        <v>-480001.80652137619</v>
      </c>
      <c r="BK269">
        <f t="shared" ca="1" si="195"/>
        <v>393.88373381980233</v>
      </c>
    </row>
    <row r="270" spans="2:63" x14ac:dyDescent="0.35">
      <c r="B270">
        <f t="shared" si="196"/>
        <v>260</v>
      </c>
      <c r="C270">
        <f t="shared" si="174"/>
        <v>22</v>
      </c>
      <c r="D270">
        <f t="shared" si="163"/>
        <v>8</v>
      </c>
      <c r="E270">
        <f t="shared" ca="1" si="164"/>
        <v>98</v>
      </c>
      <c r="F270" cm="1">
        <f t="array" aca="1" ref="F270" ca="1">_xlfn.XLOOKUP(E270,Mortality!$I$9:$I$130,IF($E$4="Female",Mortality!$J$9:$J$130,Mortality!$K$9:$K$130),,-1)</f>
        <v>0.25834099999999977</v>
      </c>
      <c r="G270" cm="1">
        <f t="array" aca="1" ref="G270" ca="1">_xlfn.XLOOKUP(E270,Mortality!$N$9:$N$130,IF($E$4="Female",Mortality!$O$9:$O$130,Mortality!$P$9:$P$130),,-1)</f>
        <v>3.0000000000000001E-3</v>
      </c>
      <c r="H270">
        <f t="shared" ca="1" si="175"/>
        <v>2.1840538284497502E-2</v>
      </c>
      <c r="I270" cm="1">
        <f t="array" ref="I270">INDEX('Product features '!$C$12:$C$22,MIN(11,C270))</f>
        <v>0</v>
      </c>
      <c r="J270" s="3">
        <f ca="1">IF(C270=1,0,IF($C$4="Q",MAX('Product features '!$C$8,_xlfn.XLOOKUP(E270,'Non-systematic PWDs'!$D$17:$D$64,'Non-systematic PWDs'!$F$17:$F$64,0,-1)),'Product features '!$C$8))</f>
        <v>0.13698630136986301</v>
      </c>
      <c r="K270">
        <f t="shared" ca="1" si="165"/>
        <v>0</v>
      </c>
      <c r="L270">
        <f ca="1">(1-K270)*(1-(1-J270*_xlfn.XLOOKUP(C270,'Non-systematic PWDs'!$D$9:$D$12,'Non-systematic PWDs'!$E$9:$E$12,,-1))^(1/12))</f>
        <v>4.6850687117272471E-3</v>
      </c>
      <c r="M270" cm="1">
        <f t="array" ref="M270">IF(C270=11,_xlfn.SWITCH(D270,1,0.4,2,0.3,3,0.2,0.1/9),1/12)</f>
        <v>8.3333333333333329E-2</v>
      </c>
      <c r="O270">
        <f t="shared" ca="1" si="197"/>
        <v>913.87529732786732</v>
      </c>
      <c r="P270">
        <f t="shared" ca="1" si="198"/>
        <v>1393.2899111640429</v>
      </c>
      <c r="Q270">
        <f ca="1">_xlfn.XLOOKUP(C270,'Surrender predictive model'!$E$8:$E$29,'Surrender predictive model'!$P$8:$P$29,,-1)+'Surrender predictive model'!$B$15+'Surrender predictive model'!$B$14+'Surrender predictive model'!$B$38*K270</f>
        <v>-2.2123742498454617</v>
      </c>
      <c r="R270">
        <f ca="1">+'Surrender predictive model'!$B$15*(MAX(1,MIN(2,P269/O269))-1)+'Surrender predictive model'!$B$14*(MAX(0.5,MIN(1,P269/O269))-1)+'Surrender predictive model'!$B$38*K270*(MAX(0.5,MIN(1,P269/O269))-1)</f>
        <v>-0.60704695232527406</v>
      </c>
      <c r="S270" s="43">
        <f t="shared" ca="1" si="176"/>
        <v>5.1113075424648047E-3</v>
      </c>
      <c r="T270">
        <f t="shared" ca="1" si="166"/>
        <v>0</v>
      </c>
      <c r="U270">
        <f t="shared" ca="1" si="199"/>
        <v>0</v>
      </c>
      <c r="V270">
        <f t="shared" ca="1" si="167"/>
        <v>0</v>
      </c>
      <c r="W270" s="41">
        <f t="shared" ca="1" si="168"/>
        <v>0</v>
      </c>
      <c r="X270">
        <f t="shared" ca="1" si="177"/>
        <v>0.96860046740738981</v>
      </c>
      <c r="Y270">
        <f t="shared" ca="1" si="178"/>
        <v>0.96860046740738981</v>
      </c>
      <c r="Z270">
        <f t="shared" ca="1" si="169"/>
        <v>0.97315978788110269</v>
      </c>
      <c r="AA270">
        <f t="shared" ca="1" si="200"/>
        <v>2.158164976254367E-3</v>
      </c>
      <c r="AB270">
        <f t="shared" ca="1" si="179"/>
        <v>913.87529732786732</v>
      </c>
      <c r="AC270">
        <f t="shared" ca="1" si="180"/>
        <v>19.809765656661238</v>
      </c>
      <c r="AD270">
        <f t="shared" ca="1" si="181"/>
        <v>4.6360489515600989</v>
      </c>
      <c r="AE270">
        <f t="shared" ca="1" si="182"/>
        <v>4.2494425758063628</v>
      </c>
      <c r="AF270">
        <f t="shared" ca="1" si="183"/>
        <v>0</v>
      </c>
      <c r="AG270">
        <f t="shared" ca="1" si="184"/>
        <v>0</v>
      </c>
      <c r="AH270">
        <f t="shared" ca="1" si="170"/>
        <v>0</v>
      </c>
      <c r="AI270">
        <f t="shared" ca="1" si="201"/>
        <v>885.18004014387441</v>
      </c>
      <c r="AJ270">
        <f t="shared" ca="1" si="185"/>
        <v>0.18441250836330719</v>
      </c>
      <c r="AK270">
        <f t="shared" ca="1" si="171"/>
        <v>0</v>
      </c>
      <c r="AL270">
        <f t="shared" ca="1" si="172"/>
        <v>0</v>
      </c>
      <c r="AM270">
        <f t="shared" si="173"/>
        <v>0</v>
      </c>
      <c r="AN270" s="45">
        <f t="shared" ca="1" si="186"/>
        <v>-28.879669692391008</v>
      </c>
      <c r="AO270">
        <f t="shared" ca="1" si="202"/>
        <v>0</v>
      </c>
      <c r="AP270">
        <f t="shared" ca="1" si="203"/>
        <v>0.49034048600272717</v>
      </c>
      <c r="AR270">
        <v>260</v>
      </c>
      <c r="AS270">
        <v>0</v>
      </c>
      <c r="AT270">
        <v>3965154.5542077292</v>
      </c>
      <c r="AU270">
        <v>17081.818959975932</v>
      </c>
      <c r="AV270">
        <v>9496.9978426931539</v>
      </c>
      <c r="AW270">
        <v>449801.09423599031</v>
      </c>
      <c r="AX270">
        <v>807.64486487600652</v>
      </c>
      <c r="AY270">
        <v>0</v>
      </c>
      <c r="AZ270">
        <v>-477187.5559035358</v>
      </c>
      <c r="BA270">
        <v>389.60045946932058</v>
      </c>
      <c r="BC270">
        <f t="shared" si="187"/>
        <v>0</v>
      </c>
      <c r="BD270">
        <f t="shared" ca="1" si="188"/>
        <v>3966068.4295050572</v>
      </c>
      <c r="BE270">
        <f t="shared" ca="1" si="189"/>
        <v>17101.628725632592</v>
      </c>
      <c r="BF270">
        <f t="shared" ca="1" si="190"/>
        <v>9501.6338916447148</v>
      </c>
      <c r="BG270">
        <f t="shared" ca="1" si="191"/>
        <v>449805.3436785661</v>
      </c>
      <c r="BH270">
        <f t="shared" ca="1" si="192"/>
        <v>807.82927738436979</v>
      </c>
      <c r="BI270">
        <f t="shared" ca="1" si="193"/>
        <v>0</v>
      </c>
      <c r="BJ270">
        <f t="shared" ca="1" si="194"/>
        <v>-477216.43557322817</v>
      </c>
      <c r="BK270">
        <f t="shared" ca="1" si="195"/>
        <v>390.09079995532329</v>
      </c>
    </row>
    <row r="271" spans="2:63" x14ac:dyDescent="0.35">
      <c r="B271">
        <f t="shared" si="196"/>
        <v>261</v>
      </c>
      <c r="C271">
        <f t="shared" si="174"/>
        <v>22</v>
      </c>
      <c r="D271">
        <f t="shared" si="163"/>
        <v>9</v>
      </c>
      <c r="E271">
        <f t="shared" ca="1" si="164"/>
        <v>98</v>
      </c>
      <c r="F271" cm="1">
        <f t="array" aca="1" ref="F271" ca="1">_xlfn.XLOOKUP(E271,Mortality!$I$9:$I$130,IF($E$4="Female",Mortality!$J$9:$J$130,Mortality!$K$9:$K$130),,-1)</f>
        <v>0.25834099999999977</v>
      </c>
      <c r="G271" cm="1">
        <f t="array" aca="1" ref="G271" ca="1">_xlfn.XLOOKUP(E271,Mortality!$N$9:$N$130,IF($E$4="Female",Mortality!$O$9:$O$130,Mortality!$P$9:$P$130),,-1)</f>
        <v>3.0000000000000001E-3</v>
      </c>
      <c r="H271">
        <f t="shared" ca="1" si="175"/>
        <v>2.1834346809895822E-2</v>
      </c>
      <c r="I271" cm="1">
        <f t="array" ref="I271">INDEX('Product features '!$C$12:$C$22,MIN(11,C271))</f>
        <v>0</v>
      </c>
      <c r="J271" s="3">
        <f ca="1">IF(C271=1,0,IF($C$4="Q",MAX('Product features '!$C$8,_xlfn.XLOOKUP(E271,'Non-systematic PWDs'!$D$17:$D$64,'Non-systematic PWDs'!$F$17:$F$64,0,-1)),'Product features '!$C$8))</f>
        <v>0.13698630136986301</v>
      </c>
      <c r="K271">
        <f t="shared" ca="1" si="165"/>
        <v>0</v>
      </c>
      <c r="L271">
        <f ca="1">(1-K271)*(1-(1-J271*_xlfn.XLOOKUP(C271,'Non-systematic PWDs'!$D$9:$D$12,'Non-systematic PWDs'!$E$9:$E$12,,-1))^(1/12))</f>
        <v>4.6850687117272471E-3</v>
      </c>
      <c r="M271" cm="1">
        <f t="array" ref="M271">IF(C271=11,_xlfn.SWITCH(D271,1,0.4,2,0.3,3,0.2,0.1/9),1/12)</f>
        <v>8.3333333333333329E-2</v>
      </c>
      <c r="O271">
        <f t="shared" ca="1" si="197"/>
        <v>885.18004014383962</v>
      </c>
      <c r="P271">
        <f t="shared" ca="1" si="198"/>
        <v>1349.5412591874926</v>
      </c>
      <c r="Q271">
        <f ca="1">_xlfn.XLOOKUP(C271,'Surrender predictive model'!$E$8:$E$29,'Surrender predictive model'!$P$8:$P$29,,-1)+'Surrender predictive model'!$B$15+'Surrender predictive model'!$B$14+'Surrender predictive model'!$B$38*K271</f>
        <v>-2.2123742498454617</v>
      </c>
      <c r="R271">
        <f ca="1">+'Surrender predictive model'!$B$15*(MAX(1,MIN(2,P270/O270))-1)+'Surrender predictive model'!$B$14*(MAX(0.5,MIN(1,P270/O270))-1)+'Surrender predictive model'!$B$38*K271*(MAX(0.5,MIN(1,P270/O270))-1)</f>
        <v>-0.60704695232527428</v>
      </c>
      <c r="S271" s="43">
        <f t="shared" ca="1" si="176"/>
        <v>5.1113075424648047E-3</v>
      </c>
      <c r="T271">
        <f t="shared" ca="1" si="166"/>
        <v>0</v>
      </c>
      <c r="U271">
        <f t="shared" ca="1" si="199"/>
        <v>0</v>
      </c>
      <c r="V271">
        <f t="shared" ca="1" si="167"/>
        <v>0</v>
      </c>
      <c r="W271" s="41">
        <f t="shared" ca="1" si="168"/>
        <v>0</v>
      </c>
      <c r="X271">
        <f t="shared" ca="1" si="177"/>
        <v>0.96860659837624297</v>
      </c>
      <c r="Y271">
        <f t="shared" ca="1" si="178"/>
        <v>0.96860659837624297</v>
      </c>
      <c r="Z271">
        <f t="shared" ca="1" si="169"/>
        <v>0.97316594770917364</v>
      </c>
      <c r="AA271">
        <f t="shared" ca="1" si="200"/>
        <v>2.1002393705041246E-3</v>
      </c>
      <c r="AB271">
        <f t="shared" ca="1" si="179"/>
        <v>885.18004014383962</v>
      </c>
      <c r="AC271">
        <f t="shared" ca="1" si="180"/>
        <v>19.182317411452956</v>
      </c>
      <c r="AD271">
        <f t="shared" ca="1" si="181"/>
        <v>4.4904811909773485</v>
      </c>
      <c r="AE271">
        <f t="shared" ca="1" si="182"/>
        <v>4.1160139071386244</v>
      </c>
      <c r="AF271">
        <f t="shared" ca="1" si="183"/>
        <v>0</v>
      </c>
      <c r="AG271">
        <f t="shared" ca="1" si="184"/>
        <v>0</v>
      </c>
      <c r="AH271">
        <f t="shared" ca="1" si="170"/>
        <v>0</v>
      </c>
      <c r="AI271">
        <f t="shared" ca="1" si="201"/>
        <v>857.39122763430544</v>
      </c>
      <c r="AJ271">
        <f t="shared" ca="1" si="185"/>
        <v>0.17862317242381365</v>
      </c>
      <c r="AK271">
        <f t="shared" ca="1" si="171"/>
        <v>0</v>
      </c>
      <c r="AL271">
        <f t="shared" ca="1" si="172"/>
        <v>0</v>
      </c>
      <c r="AM271">
        <f t="shared" si="173"/>
        <v>0</v>
      </c>
      <c r="AN271" s="45">
        <f t="shared" ca="1" si="186"/>
        <v>-27.96743568199274</v>
      </c>
      <c r="AO271">
        <f t="shared" ca="1" si="202"/>
        <v>0</v>
      </c>
      <c r="AP271">
        <f t="shared" ca="1" si="203"/>
        <v>0.48041413131959093</v>
      </c>
      <c r="AR271">
        <v>261</v>
      </c>
      <c r="AS271">
        <v>0</v>
      </c>
      <c r="AT271">
        <v>3876695.3514048229</v>
      </c>
      <c r="AU271">
        <v>16667.504155702532</v>
      </c>
      <c r="AV271">
        <v>9334.9581558436475</v>
      </c>
      <c r="AW271">
        <v>447639.50752855133</v>
      </c>
      <c r="AX271">
        <v>789.39465577978842</v>
      </c>
      <c r="AY271">
        <v>0</v>
      </c>
      <c r="AZ271">
        <v>-474431.3644958777</v>
      </c>
      <c r="BA271">
        <v>385.81102920194945</v>
      </c>
      <c r="BC271">
        <f t="shared" si="187"/>
        <v>0</v>
      </c>
      <c r="BD271">
        <f t="shared" ca="1" si="188"/>
        <v>3877580.5314449668</v>
      </c>
      <c r="BE271">
        <f t="shared" ca="1" si="189"/>
        <v>16686.686473113987</v>
      </c>
      <c r="BF271">
        <f t="shared" ca="1" si="190"/>
        <v>9339.4486370346258</v>
      </c>
      <c r="BG271">
        <f t="shared" ca="1" si="191"/>
        <v>447643.62354245846</v>
      </c>
      <c r="BH271">
        <f t="shared" ca="1" si="192"/>
        <v>789.57327895221226</v>
      </c>
      <c r="BI271">
        <f t="shared" ca="1" si="193"/>
        <v>0</v>
      </c>
      <c r="BJ271">
        <f t="shared" ca="1" si="194"/>
        <v>-474459.33193155972</v>
      </c>
      <c r="BK271">
        <f t="shared" ca="1" si="195"/>
        <v>386.29144333326906</v>
      </c>
    </row>
    <row r="272" spans="2:63" x14ac:dyDescent="0.35">
      <c r="B272">
        <f t="shared" si="196"/>
        <v>262</v>
      </c>
      <c r="C272">
        <f t="shared" si="174"/>
        <v>22</v>
      </c>
      <c r="D272">
        <f t="shared" si="163"/>
        <v>10</v>
      </c>
      <c r="E272">
        <f t="shared" ca="1" si="164"/>
        <v>98</v>
      </c>
      <c r="F272" cm="1">
        <f t="array" aca="1" ref="F272" ca="1">_xlfn.XLOOKUP(E272,Mortality!$I$9:$I$130,IF($E$4="Female",Mortality!$J$9:$J$130,Mortality!$K$9:$K$130),,-1)</f>
        <v>0.25834099999999977</v>
      </c>
      <c r="G272" cm="1">
        <f t="array" aca="1" ref="G272" ca="1">_xlfn.XLOOKUP(E272,Mortality!$N$9:$N$130,IF($E$4="Female",Mortality!$O$9:$O$130,Mortality!$P$9:$P$130),,-1)</f>
        <v>3.0000000000000001E-3</v>
      </c>
      <c r="H272">
        <f t="shared" ca="1" si="175"/>
        <v>2.1828157316193919E-2</v>
      </c>
      <c r="I272" cm="1">
        <f t="array" ref="I272">INDEX('Product features '!$C$12:$C$22,MIN(11,C272))</f>
        <v>0</v>
      </c>
      <c r="J272" s="3">
        <f ca="1">IF(C272=1,0,IF($C$4="Q",MAX('Product features '!$C$8,_xlfn.XLOOKUP(E272,'Non-systematic PWDs'!$D$17:$D$64,'Non-systematic PWDs'!$F$17:$F$64,0,-1)),'Product features '!$C$8))</f>
        <v>0.13698630136986301</v>
      </c>
      <c r="K272">
        <f t="shared" ca="1" si="165"/>
        <v>0</v>
      </c>
      <c r="L272">
        <f ca="1">(1-K272)*(1-(1-J272*_xlfn.XLOOKUP(C272,'Non-systematic PWDs'!$D$9:$D$12,'Non-systematic PWDs'!$E$9:$E$12,,-1))^(1/12))</f>
        <v>4.6850687117272471E-3</v>
      </c>
      <c r="M272" cm="1">
        <f t="array" ref="M272">IF(C272=11,_xlfn.SWITCH(D272,1,0.4,2,0.3,3,0.2,0.1/9),1/12)</f>
        <v>8.3333333333333329E-2</v>
      </c>
      <c r="O272">
        <f t="shared" ca="1" si="197"/>
        <v>857.39122763427065</v>
      </c>
      <c r="P272">
        <f t="shared" ca="1" si="198"/>
        <v>1307.174568429989</v>
      </c>
      <c r="Q272">
        <f ca="1">_xlfn.XLOOKUP(C272,'Surrender predictive model'!$E$8:$E$29,'Surrender predictive model'!$P$8:$P$29,,-1)+'Surrender predictive model'!$B$15+'Surrender predictive model'!$B$14+'Surrender predictive model'!$B$38*K272</f>
        <v>-2.2123742498454617</v>
      </c>
      <c r="R272">
        <f ca="1">+'Surrender predictive model'!$B$15*(MAX(1,MIN(2,P271/O271))-1)+'Surrender predictive model'!$B$14*(MAX(0.5,MIN(1,P271/O271))-1)+'Surrender predictive model'!$B$38*K272*(MAX(0.5,MIN(1,P271/O271))-1)</f>
        <v>-0.60704695232527428</v>
      </c>
      <c r="S272" s="43">
        <f t="shared" ca="1" si="176"/>
        <v>5.1113075424648047E-3</v>
      </c>
      <c r="T272">
        <f t="shared" ca="1" si="166"/>
        <v>0</v>
      </c>
      <c r="U272">
        <f t="shared" ca="1" si="199"/>
        <v>0</v>
      </c>
      <c r="V272">
        <f t="shared" ca="1" si="167"/>
        <v>0</v>
      </c>
      <c r="W272" s="41">
        <f t="shared" ca="1" si="168"/>
        <v>0</v>
      </c>
      <c r="X272">
        <f t="shared" ca="1" si="177"/>
        <v>0.96861272738355442</v>
      </c>
      <c r="Y272">
        <f t="shared" ca="1" si="178"/>
        <v>0.96861272738355442</v>
      </c>
      <c r="Z272">
        <f t="shared" ca="1" si="169"/>
        <v>0.9731721055664696</v>
      </c>
      <c r="AA272">
        <f t="shared" ca="1" si="200"/>
        <v>2.0438814374127649E-3</v>
      </c>
      <c r="AB272">
        <f t="shared" ca="1" si="179"/>
        <v>857.39122763427065</v>
      </c>
      <c r="AC272">
        <f t="shared" ca="1" si="180"/>
        <v>18.574860528860647</v>
      </c>
      <c r="AD272">
        <f t="shared" ca="1" si="181"/>
        <v>4.3495116580895061</v>
      </c>
      <c r="AE272">
        <f t="shared" ca="1" si="182"/>
        <v>3.9868000137556514</v>
      </c>
      <c r="AF272">
        <f t="shared" ca="1" si="183"/>
        <v>0</v>
      </c>
      <c r="AG272">
        <f t="shared" ca="1" si="184"/>
        <v>0</v>
      </c>
      <c r="AH272">
        <f t="shared" ca="1" si="170"/>
        <v>0</v>
      </c>
      <c r="AI272">
        <f t="shared" ca="1" si="201"/>
        <v>830.48005543359966</v>
      </c>
      <c r="AJ272">
        <f t="shared" ca="1" si="185"/>
        <v>0.17301667821533329</v>
      </c>
      <c r="AK272">
        <f t="shared" ca="1" si="171"/>
        <v>0</v>
      </c>
      <c r="AL272">
        <f t="shared" ca="1" si="172"/>
        <v>0</v>
      </c>
      <c r="AM272">
        <f t="shared" si="173"/>
        <v>0</v>
      </c>
      <c r="AN272" s="45">
        <f t="shared" ca="1" si="186"/>
        <v>-27.084188878921136</v>
      </c>
      <c r="AO272">
        <f t="shared" ca="1" si="202"/>
        <v>0</v>
      </c>
      <c r="AP272">
        <f t="shared" ca="1" si="203"/>
        <v>0.47069171456539838</v>
      </c>
      <c r="AR272">
        <v>262</v>
      </c>
      <c r="AS272">
        <v>0</v>
      </c>
      <c r="AT272">
        <v>3789094.3477429776</v>
      </c>
      <c r="AU272">
        <v>16260.38913282803</v>
      </c>
      <c r="AV272">
        <v>9174.8254331834414</v>
      </c>
      <c r="AW272">
        <v>445496.46774197352</v>
      </c>
      <c r="AX272">
        <v>771.32083167812812</v>
      </c>
      <c r="AY272">
        <v>0</v>
      </c>
      <c r="AZ272">
        <v>-471703.00313966267</v>
      </c>
      <c r="BA272">
        <v>382.0142790612569</v>
      </c>
      <c r="BC272">
        <f t="shared" si="187"/>
        <v>0</v>
      </c>
      <c r="BD272">
        <f t="shared" ca="1" si="188"/>
        <v>3789951.7389706117</v>
      </c>
      <c r="BE272">
        <f t="shared" ca="1" si="189"/>
        <v>16278.963993356891</v>
      </c>
      <c r="BF272">
        <f t="shared" ca="1" si="190"/>
        <v>9179.1749448415303</v>
      </c>
      <c r="BG272">
        <f t="shared" ca="1" si="191"/>
        <v>445500.45454198727</v>
      </c>
      <c r="BH272">
        <f t="shared" ca="1" si="192"/>
        <v>771.49384835634351</v>
      </c>
      <c r="BI272">
        <f t="shared" ca="1" si="193"/>
        <v>0</v>
      </c>
      <c r="BJ272">
        <f t="shared" ca="1" si="194"/>
        <v>-471730.08732854162</v>
      </c>
      <c r="BK272">
        <f t="shared" ca="1" si="195"/>
        <v>382.48497077582232</v>
      </c>
    </row>
    <row r="273" spans="2:63" x14ac:dyDescent="0.35">
      <c r="B273">
        <f t="shared" si="196"/>
        <v>263</v>
      </c>
      <c r="C273">
        <f t="shared" si="174"/>
        <v>22</v>
      </c>
      <c r="D273">
        <f t="shared" si="163"/>
        <v>11</v>
      </c>
      <c r="E273">
        <f t="shared" ca="1" si="164"/>
        <v>98</v>
      </c>
      <c r="F273" cm="1">
        <f t="array" aca="1" ref="F273" ca="1">_xlfn.XLOOKUP(E273,Mortality!$I$9:$I$130,IF($E$4="Female",Mortality!$J$9:$J$130,Mortality!$K$9:$K$130),,-1)</f>
        <v>0.25834099999999977</v>
      </c>
      <c r="G273" cm="1">
        <f t="array" aca="1" ref="G273" ca="1">_xlfn.XLOOKUP(E273,Mortality!$N$9:$N$130,IF($E$4="Female",Mortality!$O$9:$O$130,Mortality!$P$9:$P$130),,-1)</f>
        <v>3.0000000000000001E-3</v>
      </c>
      <c r="H273">
        <f t="shared" ca="1" si="175"/>
        <v>2.1821969802617414E-2</v>
      </c>
      <c r="I273" cm="1">
        <f t="array" ref="I273">INDEX('Product features '!$C$12:$C$22,MIN(11,C273))</f>
        <v>0</v>
      </c>
      <c r="J273" s="3">
        <f ca="1">IF(C273=1,0,IF($C$4="Q",MAX('Product features '!$C$8,_xlfn.XLOOKUP(E273,'Non-systematic PWDs'!$D$17:$D$64,'Non-systematic PWDs'!$F$17:$F$64,0,-1)),'Product features '!$C$8))</f>
        <v>0.13698630136986301</v>
      </c>
      <c r="K273">
        <f t="shared" ca="1" si="165"/>
        <v>0</v>
      </c>
      <c r="L273">
        <f ca="1">(1-K273)*(1-(1-J273*_xlfn.XLOOKUP(C273,'Non-systematic PWDs'!$D$9:$D$12,'Non-systematic PWDs'!$E$9:$E$12,,-1))^(1/12))</f>
        <v>4.6850687117272471E-3</v>
      </c>
      <c r="M273" cm="1">
        <f t="array" ref="M273">IF(C273=11,_xlfn.SWITCH(D273,1,0.4,2,0.3,3,0.2,0.1/9),1/12)</f>
        <v>8.3333333333333329E-2</v>
      </c>
      <c r="O273">
        <f t="shared" ca="1" si="197"/>
        <v>830.48005543356487</v>
      </c>
      <c r="P273">
        <f t="shared" ca="1" si="198"/>
        <v>1266.1459238933924</v>
      </c>
      <c r="Q273">
        <f ca="1">_xlfn.XLOOKUP(C273,'Surrender predictive model'!$E$8:$E$29,'Surrender predictive model'!$P$8:$P$29,,-1)+'Surrender predictive model'!$B$15+'Surrender predictive model'!$B$14+'Surrender predictive model'!$B$38*K273</f>
        <v>-2.2123742498454617</v>
      </c>
      <c r="R273">
        <f ca="1">+'Surrender predictive model'!$B$15*(MAX(1,MIN(2,P272/O272))-1)+'Surrender predictive model'!$B$14*(MAX(0.5,MIN(1,P272/O272))-1)+'Surrender predictive model'!$B$38*K273*(MAX(0.5,MIN(1,P272/O272))-1)</f>
        <v>-0.60704695232527461</v>
      </c>
      <c r="S273" s="43">
        <f t="shared" ca="1" si="176"/>
        <v>5.1113075424648047E-3</v>
      </c>
      <c r="T273">
        <f t="shared" ca="1" si="166"/>
        <v>0</v>
      </c>
      <c r="U273">
        <f t="shared" ca="1" si="199"/>
        <v>0</v>
      </c>
      <c r="V273">
        <f t="shared" ca="1" si="167"/>
        <v>0</v>
      </c>
      <c r="W273" s="41">
        <f t="shared" ca="1" si="168"/>
        <v>0</v>
      </c>
      <c r="X273">
        <f t="shared" ca="1" si="177"/>
        <v>0.96861885443009121</v>
      </c>
      <c r="Y273">
        <f t="shared" ca="1" si="178"/>
        <v>0.96861885443009121</v>
      </c>
      <c r="Z273">
        <f t="shared" ca="1" si="169"/>
        <v>0.9731782614537613</v>
      </c>
      <c r="AA273">
        <f t="shared" ca="1" si="200"/>
        <v>1.9890484019752029E-3</v>
      </c>
      <c r="AB273">
        <f t="shared" ca="1" si="179"/>
        <v>830.48005543356487</v>
      </c>
      <c r="AC273">
        <f t="shared" ca="1" si="180"/>
        <v>17.986754313609371</v>
      </c>
      <c r="AD273">
        <f t="shared" ca="1" si="181"/>
        <v>4.2129942355884751</v>
      </c>
      <c r="AE273">
        <f t="shared" ca="1" si="182"/>
        <v>3.8616669632687692</v>
      </c>
      <c r="AF273">
        <f t="shared" ca="1" si="183"/>
        <v>0</v>
      </c>
      <c r="AG273">
        <f t="shared" ca="1" si="184"/>
        <v>0</v>
      </c>
      <c r="AH273">
        <f t="shared" ca="1" si="170"/>
        <v>0</v>
      </c>
      <c r="AI273">
        <f t="shared" ca="1" si="201"/>
        <v>804.41863992113304</v>
      </c>
      <c r="AJ273">
        <f t="shared" ca="1" si="185"/>
        <v>0.16758721665023607</v>
      </c>
      <c r="AK273">
        <f t="shared" ca="1" si="171"/>
        <v>0</v>
      </c>
      <c r="AL273">
        <f t="shared" ca="1" si="172"/>
        <v>0</v>
      </c>
      <c r="AM273">
        <f t="shared" si="173"/>
        <v>0</v>
      </c>
      <c r="AN273" s="45">
        <f t="shared" ca="1" si="186"/>
        <v>-26.229002729116853</v>
      </c>
      <c r="AO273">
        <f t="shared" ca="1" si="202"/>
        <v>0</v>
      </c>
      <c r="AP273">
        <f t="shared" ca="1" si="203"/>
        <v>0.46116898527378331</v>
      </c>
      <c r="AR273">
        <v>263</v>
      </c>
      <c r="AS273">
        <v>0</v>
      </c>
      <c r="AT273">
        <v>3702339.9920550077</v>
      </c>
      <c r="AU273">
        <v>15860.331732810935</v>
      </c>
      <c r="AV273">
        <v>9016.5694314691627</v>
      </c>
      <c r="AW273">
        <v>443371.74972255633</v>
      </c>
      <c r="AX273">
        <v>753.42102890487593</v>
      </c>
      <c r="AY273">
        <v>0</v>
      </c>
      <c r="AZ273">
        <v>-469002.0719157405</v>
      </c>
      <c r="BA273">
        <v>378.2095209865177</v>
      </c>
      <c r="BC273">
        <f t="shared" si="187"/>
        <v>0</v>
      </c>
      <c r="BD273">
        <f t="shared" ca="1" si="188"/>
        <v>3703170.4721104414</v>
      </c>
      <c r="BE273">
        <f t="shared" ca="1" si="189"/>
        <v>15878.318487124545</v>
      </c>
      <c r="BF273">
        <f t="shared" ca="1" si="190"/>
        <v>9020.7824257047505</v>
      </c>
      <c r="BG273">
        <f t="shared" ca="1" si="191"/>
        <v>443375.61138951959</v>
      </c>
      <c r="BH273">
        <f t="shared" ca="1" si="192"/>
        <v>753.58861612152612</v>
      </c>
      <c r="BI273">
        <f t="shared" ca="1" si="193"/>
        <v>0</v>
      </c>
      <c r="BJ273">
        <f t="shared" ca="1" si="194"/>
        <v>-469028.30091846961</v>
      </c>
      <c r="BK273">
        <f t="shared" ca="1" si="195"/>
        <v>378.67068997179149</v>
      </c>
    </row>
    <row r="274" spans="2:63" x14ac:dyDescent="0.35">
      <c r="B274">
        <f t="shared" si="196"/>
        <v>264</v>
      </c>
      <c r="C274">
        <f t="shared" si="174"/>
        <v>22</v>
      </c>
      <c r="D274">
        <f t="shared" si="163"/>
        <v>12</v>
      </c>
      <c r="E274">
        <f t="shared" ca="1" si="164"/>
        <v>98</v>
      </c>
      <c r="F274" cm="1">
        <f t="array" aca="1" ref="F274" ca="1">_xlfn.XLOOKUP(E274,Mortality!$I$9:$I$130,IF($E$4="Female",Mortality!$J$9:$J$130,Mortality!$K$9:$K$130),,-1)</f>
        <v>0.25834099999999977</v>
      </c>
      <c r="G274" cm="1">
        <f t="array" aca="1" ref="G274" ca="1">_xlfn.XLOOKUP(E274,Mortality!$N$9:$N$130,IF($E$4="Female",Mortality!$O$9:$O$130,Mortality!$P$9:$P$130),,-1)</f>
        <v>3.0000000000000001E-3</v>
      </c>
      <c r="H274">
        <f t="shared" ca="1" si="175"/>
        <v>2.1815784268392369E-2</v>
      </c>
      <c r="I274" cm="1">
        <f t="array" ref="I274">INDEX('Product features '!$C$12:$C$22,MIN(11,C274))</f>
        <v>0</v>
      </c>
      <c r="J274" s="3">
        <f ca="1">IF(C274=1,0,IF($C$4="Q",MAX('Product features '!$C$8,_xlfn.XLOOKUP(E274,'Non-systematic PWDs'!$D$17:$D$64,'Non-systematic PWDs'!$F$17:$F$64,0,-1)),'Product features '!$C$8))</f>
        <v>0.13698630136986301</v>
      </c>
      <c r="K274">
        <f t="shared" ca="1" si="165"/>
        <v>0</v>
      </c>
      <c r="L274">
        <f ca="1">(1-K274)*(1-(1-J274*_xlfn.XLOOKUP(C274,'Non-systematic PWDs'!$D$9:$D$12,'Non-systematic PWDs'!$E$9:$E$12,,-1))^(1/12))</f>
        <v>4.6850687117272471E-3</v>
      </c>
      <c r="M274" cm="1">
        <f t="array" ref="M274">IF(C274=11,_xlfn.SWITCH(D274,1,0.4,2,0.3,3,0.2,0.1/9),1/12)</f>
        <v>8.3333333333333329E-2</v>
      </c>
      <c r="O274">
        <f t="shared" ca="1" si="197"/>
        <v>804.41863992109825</v>
      </c>
      <c r="P274">
        <f t="shared" ca="1" si="198"/>
        <v>1226.4128143429471</v>
      </c>
      <c r="Q274">
        <f ca="1">_xlfn.XLOOKUP(C274,'Surrender predictive model'!$E$8:$E$29,'Surrender predictive model'!$P$8:$P$29,,-1)+'Surrender predictive model'!$B$15+'Surrender predictive model'!$B$14+'Surrender predictive model'!$B$38*K274</f>
        <v>-2.2123742498454617</v>
      </c>
      <c r="R274">
        <f ca="1">+'Surrender predictive model'!$B$15*(MAX(1,MIN(2,P273/O273))-1)+'Surrender predictive model'!$B$14*(MAX(0.5,MIN(1,P273/O273))-1)+'Surrender predictive model'!$B$38*K274*(MAX(0.5,MIN(1,P273/O273))-1)</f>
        <v>-0.60704695232527461</v>
      </c>
      <c r="S274" s="43">
        <f t="shared" ca="1" si="176"/>
        <v>5.1113075424648047E-3</v>
      </c>
      <c r="T274">
        <f t="shared" ca="1" si="166"/>
        <v>5.0000000000000001E-3</v>
      </c>
      <c r="U274">
        <f t="shared" ca="1" si="199"/>
        <v>0</v>
      </c>
      <c r="V274">
        <f t="shared" ca="1" si="167"/>
        <v>0</v>
      </c>
      <c r="W274" s="41">
        <f t="shared" ca="1" si="168"/>
        <v>0</v>
      </c>
      <c r="X274">
        <f t="shared" ca="1" si="177"/>
        <v>0.96124117444163781</v>
      </c>
      <c r="Y274">
        <f t="shared" ca="1" si="178"/>
        <v>0.96862497951661952</v>
      </c>
      <c r="Z274">
        <f t="shared" ca="1" si="169"/>
        <v>0.97318441537181866</v>
      </c>
      <c r="AA274">
        <f t="shared" ca="1" si="200"/>
        <v>1.9356986657816102E-3</v>
      </c>
      <c r="AB274">
        <f t="shared" ca="1" si="179"/>
        <v>804.41863992109825</v>
      </c>
      <c r="AC274">
        <f t="shared" ca="1" si="180"/>
        <v>17.335979924682182</v>
      </c>
      <c r="AD274">
        <f t="shared" ca="1" si="181"/>
        <v>4.061716225963405</v>
      </c>
      <c r="AE274">
        <f t="shared" ca="1" si="182"/>
        <v>3.7230042309290483</v>
      </c>
      <c r="AF274">
        <f t="shared" ca="1" si="183"/>
        <v>6.0576213590221739</v>
      </c>
      <c r="AG274">
        <f t="shared" ca="1" si="184"/>
        <v>0</v>
      </c>
      <c r="AH274">
        <f t="shared" ca="1" si="170"/>
        <v>0</v>
      </c>
      <c r="AI274">
        <f t="shared" ca="1" si="201"/>
        <v>773.24031818053618</v>
      </c>
      <c r="AJ274">
        <f t="shared" ca="1" si="185"/>
        <v>0.16109173295427839</v>
      </c>
      <c r="AK274">
        <f t="shared" ca="1" si="171"/>
        <v>0</v>
      </c>
      <c r="AL274">
        <f t="shared" ca="1" si="172"/>
        <v>0</v>
      </c>
      <c r="AM274">
        <f t="shared" si="173"/>
        <v>0</v>
      </c>
      <c r="AN274" s="45">
        <f t="shared" ca="1" si="186"/>
        <v>-25.281792114528916</v>
      </c>
      <c r="AO274">
        <f t="shared" ca="1" si="202"/>
        <v>0</v>
      </c>
      <c r="AP274">
        <f t="shared" ca="1" si="203"/>
        <v>0.55817833965108565</v>
      </c>
      <c r="AR274">
        <v>264</v>
      </c>
      <c r="AS274">
        <v>0</v>
      </c>
      <c r="AT274">
        <v>3616420.9387434009</v>
      </c>
      <c r="AU274">
        <v>15391.236316209344</v>
      </c>
      <c r="AV274">
        <v>8830.0233218776866</v>
      </c>
      <c r="AW274">
        <v>441256.5421570965</v>
      </c>
      <c r="AX274">
        <v>706.72994670913215</v>
      </c>
      <c r="AY274">
        <v>0</v>
      </c>
      <c r="AZ274">
        <v>-466184.53174189286</v>
      </c>
      <c r="BA274">
        <v>2551.7681913373108</v>
      </c>
      <c r="BC274">
        <f t="shared" si="187"/>
        <v>0</v>
      </c>
      <c r="BD274">
        <f t="shared" ca="1" si="188"/>
        <v>3617225.357383322</v>
      </c>
      <c r="BE274">
        <f t="shared" ca="1" si="189"/>
        <v>15408.572296134027</v>
      </c>
      <c r="BF274">
        <f t="shared" ca="1" si="190"/>
        <v>8834.0850381036507</v>
      </c>
      <c r="BG274">
        <f t="shared" ca="1" si="191"/>
        <v>441260.26516132744</v>
      </c>
      <c r="BH274">
        <f t="shared" ca="1" si="192"/>
        <v>706.89103844208648</v>
      </c>
      <c r="BI274">
        <f t="shared" ca="1" si="193"/>
        <v>0</v>
      </c>
      <c r="BJ274">
        <f t="shared" ca="1" si="194"/>
        <v>-466209.81353400741</v>
      </c>
      <c r="BK274">
        <f t="shared" ca="1" si="195"/>
        <v>2552.3263696769618</v>
      </c>
    </row>
    <row r="275" spans="2:63" x14ac:dyDescent="0.35">
      <c r="B275">
        <f t="shared" si="196"/>
        <v>265</v>
      </c>
      <c r="C275">
        <f t="shared" si="174"/>
        <v>23</v>
      </c>
      <c r="D275">
        <f t="shared" si="163"/>
        <v>1</v>
      </c>
      <c r="E275">
        <f t="shared" ca="1" si="164"/>
        <v>99</v>
      </c>
      <c r="F275" cm="1">
        <f t="array" aca="1" ref="F275" ca="1">_xlfn.XLOOKUP(E275,Mortality!$I$9:$I$130,IF($E$4="Female",Mortality!$J$9:$J$130,Mortality!$K$9:$K$130),,-1)</f>
        <v>0.27821899999999977</v>
      </c>
      <c r="G275" cm="1">
        <f t="array" aca="1" ref="G275" ca="1">_xlfn.XLOOKUP(E275,Mortality!$N$9:$N$130,IF($E$4="Female",Mortality!$O$9:$O$130,Mortality!$P$9:$P$130),,-1)</f>
        <v>2E-3</v>
      </c>
      <c r="H275">
        <f t="shared" ca="1" si="175"/>
        <v>2.4708350459569761E-2</v>
      </c>
      <c r="I275" cm="1">
        <f t="array" ref="I275">INDEX('Product features '!$C$12:$C$22,MIN(11,C275))</f>
        <v>0</v>
      </c>
      <c r="J275" s="3">
        <f ca="1">IF(C275=1,0,IF($C$4="Q",MAX('Product features '!$C$8,_xlfn.XLOOKUP(E275,'Non-systematic PWDs'!$D$17:$D$64,'Non-systematic PWDs'!$F$17:$F$64,0,-1)),'Product features '!$C$8))</f>
        <v>0.14705882352941177</v>
      </c>
      <c r="K275">
        <f t="shared" ca="1" si="165"/>
        <v>0</v>
      </c>
      <c r="L275">
        <f ca="1">(1-K275)*(1-(1-J275*_xlfn.XLOOKUP(C275,'Non-systematic PWDs'!$D$9:$D$12,'Non-systematic PWDs'!$E$9:$E$12,,-1))^(1/12))</f>
        <v>5.0393116679124939E-3</v>
      </c>
      <c r="M275" cm="1">
        <f t="array" ref="M275">IF(C275=11,_xlfn.SWITCH(D275,1,0.4,2,0.3,3,0.2,0.1/9),1/12)</f>
        <v>8.3333333333333329E-2</v>
      </c>
      <c r="O275">
        <f t="shared" ca="1" si="197"/>
        <v>773.24031818050139</v>
      </c>
      <c r="P275">
        <f t="shared" ca="1" si="198"/>
        <v>1187.9340871718568</v>
      </c>
      <c r="Q275">
        <f ca="1">_xlfn.XLOOKUP(C275,'Surrender predictive model'!$E$8:$E$29,'Surrender predictive model'!$P$8:$P$29,,-1)+'Surrender predictive model'!$B$15+'Surrender predictive model'!$B$14+'Surrender predictive model'!$B$38*K275</f>
        <v>-2.2123742498454617</v>
      </c>
      <c r="R275">
        <f ca="1">+'Surrender predictive model'!$B$15*(MAX(1,MIN(2,P274/O274))-1)+'Surrender predictive model'!$B$14*(MAX(0.5,MIN(1,P274/O274))-1)+'Surrender predictive model'!$B$38*K275*(MAX(0.5,MIN(1,P274/O274))-1)</f>
        <v>-0.60704695232527428</v>
      </c>
      <c r="S275" s="43">
        <f t="shared" ca="1" si="176"/>
        <v>5.1113075424648047E-3</v>
      </c>
      <c r="T275">
        <f t="shared" ca="1" si="166"/>
        <v>0</v>
      </c>
      <c r="U275">
        <f t="shared" ca="1" si="199"/>
        <v>1.89E-2</v>
      </c>
      <c r="V275">
        <f t="shared" ca="1" si="167"/>
        <v>0</v>
      </c>
      <c r="W275" s="41">
        <f t="shared" ca="1" si="168"/>
        <v>0</v>
      </c>
      <c r="X275">
        <f t="shared" ca="1" si="177"/>
        <v>0.96541695643398306</v>
      </c>
      <c r="Y275">
        <f t="shared" ca="1" si="178"/>
        <v>0.96541695643398306</v>
      </c>
      <c r="Z275">
        <f t="shared" ca="1" si="169"/>
        <v>0.97030663397603134</v>
      </c>
      <c r="AA275">
        <f t="shared" ca="1" si="200"/>
        <v>1.8837917743946856E-3</v>
      </c>
      <c r="AB275">
        <f t="shared" ca="1" si="179"/>
        <v>787.85456019411276</v>
      </c>
      <c r="AC275">
        <f t="shared" ca="1" si="180"/>
        <v>19.312498857702781</v>
      </c>
      <c r="AD275">
        <f t="shared" ca="1" si="181"/>
        <v>3.9950915070895427</v>
      </c>
      <c r="AE275">
        <f t="shared" ca="1" si="182"/>
        <v>3.938818214085789</v>
      </c>
      <c r="AF275">
        <f t="shared" ca="1" si="183"/>
        <v>0</v>
      </c>
      <c r="AG275">
        <f t="shared" ca="1" si="184"/>
        <v>0</v>
      </c>
      <c r="AH275">
        <f t="shared" ca="1" si="170"/>
        <v>14.614242013611374</v>
      </c>
      <c r="AI275">
        <f t="shared" ca="1" si="201"/>
        <v>760.60815161526943</v>
      </c>
      <c r="AJ275">
        <f t="shared" ca="1" si="185"/>
        <v>0.15846003158651448</v>
      </c>
      <c r="AK275">
        <f t="shared" ca="1" si="171"/>
        <v>0</v>
      </c>
      <c r="AL275">
        <f t="shared" ca="1" si="172"/>
        <v>0</v>
      </c>
      <c r="AM275">
        <f t="shared" si="173"/>
        <v>0</v>
      </c>
      <c r="AN275" s="45">
        <f t="shared" ca="1" si="186"/>
        <v>-27.404868610464629</v>
      </c>
      <c r="AO275">
        <f t="shared" ca="1" si="202"/>
        <v>1.8267802517014347</v>
      </c>
      <c r="AP275">
        <f t="shared" ca="1" si="203"/>
        <v>2.3111266795990986</v>
      </c>
      <c r="AR275">
        <v>265</v>
      </c>
      <c r="AS275">
        <v>0</v>
      </c>
      <c r="AT275">
        <v>3392303.7442038273</v>
      </c>
      <c r="AU275">
        <v>17176.989544934375</v>
      </c>
      <c r="AV275">
        <v>8635.9753270626552</v>
      </c>
      <c r="AW275">
        <v>439274.55237949279</v>
      </c>
      <c r="AX275">
        <v>698.80223622798462</v>
      </c>
      <c r="AY275">
        <v>0</v>
      </c>
      <c r="AZ275">
        <v>-465786.31948771811</v>
      </c>
      <c r="BA275">
        <v>6554.9866426336703</v>
      </c>
      <c r="BC275">
        <f t="shared" si="187"/>
        <v>0</v>
      </c>
      <c r="BD275">
        <f t="shared" ca="1" si="188"/>
        <v>3393076.9845220079</v>
      </c>
      <c r="BE275">
        <f t="shared" ca="1" si="189"/>
        <v>17196.302043792079</v>
      </c>
      <c r="BF275">
        <f t="shared" ca="1" si="190"/>
        <v>8639.9704185697447</v>
      </c>
      <c r="BG275">
        <f t="shared" ca="1" si="191"/>
        <v>439278.4911977069</v>
      </c>
      <c r="BH275">
        <f t="shared" ca="1" si="192"/>
        <v>698.96069625957114</v>
      </c>
      <c r="BI275">
        <f t="shared" ca="1" si="193"/>
        <v>0</v>
      </c>
      <c r="BJ275">
        <f t="shared" ca="1" si="194"/>
        <v>-465813.72435632854</v>
      </c>
      <c r="BK275">
        <f t="shared" ca="1" si="195"/>
        <v>6557.2977693132698</v>
      </c>
    </row>
    <row r="276" spans="2:63" x14ac:dyDescent="0.35">
      <c r="B276">
        <f t="shared" si="196"/>
        <v>266</v>
      </c>
      <c r="C276">
        <f t="shared" si="174"/>
        <v>23</v>
      </c>
      <c r="D276">
        <f t="shared" si="163"/>
        <v>2</v>
      </c>
      <c r="E276">
        <f t="shared" ca="1" si="164"/>
        <v>99</v>
      </c>
      <c r="F276" cm="1">
        <f t="array" aca="1" ref="F276" ca="1">_xlfn.XLOOKUP(E276,Mortality!$I$9:$I$130,IF($E$4="Female",Mortality!$J$9:$J$130,Mortality!$K$9:$K$130),,-1)</f>
        <v>0.27821899999999977</v>
      </c>
      <c r="G276" cm="1">
        <f t="array" aca="1" ref="G276" ca="1">_xlfn.XLOOKUP(E276,Mortality!$N$9:$N$130,IF($E$4="Female",Mortality!$O$9:$O$130,Mortality!$P$9:$P$130),,-1)</f>
        <v>2E-3</v>
      </c>
      <c r="H276">
        <f t="shared" ca="1" si="175"/>
        <v>2.4703603035601818E-2</v>
      </c>
      <c r="I276" cm="1">
        <f t="array" ref="I276">INDEX('Product features '!$C$12:$C$22,MIN(11,C276))</f>
        <v>0</v>
      </c>
      <c r="J276" s="3">
        <f ca="1">IF(C276=1,0,IF($C$4="Q",MAX('Product features '!$C$8,_xlfn.XLOOKUP(E276,'Non-systematic PWDs'!$D$17:$D$64,'Non-systematic PWDs'!$F$17:$F$64,0,-1)),'Product features '!$C$8))</f>
        <v>0.14705882352941177</v>
      </c>
      <c r="K276">
        <f t="shared" ca="1" si="165"/>
        <v>0</v>
      </c>
      <c r="L276">
        <f ca="1">(1-K276)*(1-(1-J276*_xlfn.XLOOKUP(C276,'Non-systematic PWDs'!$D$9:$D$12,'Non-systematic PWDs'!$E$9:$E$12,,-1))^(1/12))</f>
        <v>5.0393116679124939E-3</v>
      </c>
      <c r="M276" cm="1">
        <f t="array" ref="M276">IF(C276=11,_xlfn.SWITCH(D276,1,0.4,2,0.3,3,0.2,0.1/9),1/12)</f>
        <v>8.3333333333333329E-2</v>
      </c>
      <c r="O276">
        <f t="shared" ca="1" si="197"/>
        <v>760.60815161523465</v>
      </c>
      <c r="P276">
        <f t="shared" ca="1" si="198"/>
        <v>1146.8517108816359</v>
      </c>
      <c r="Q276">
        <f ca="1">_xlfn.XLOOKUP(C276,'Surrender predictive model'!$E$8:$E$29,'Surrender predictive model'!$P$8:$P$29,,-1)+'Surrender predictive model'!$B$15+'Surrender predictive model'!$B$14+'Surrender predictive model'!$B$38*K276</f>
        <v>-2.2123742498454617</v>
      </c>
      <c r="R276">
        <f ca="1">+'Surrender predictive model'!$B$15*(MAX(1,MIN(2,P275/O275))-1)+'Surrender predictive model'!$B$14*(MAX(0.5,MIN(1,P275/O275))-1)+'Surrender predictive model'!$B$38*K276*(MAX(0.5,MIN(1,P275/O275))-1)</f>
        <v>-0.62059885783713331</v>
      </c>
      <c r="S276" s="43">
        <f t="shared" ca="1" si="176"/>
        <v>5.0405567518011507E-3</v>
      </c>
      <c r="T276">
        <f t="shared" ca="1" si="166"/>
        <v>0</v>
      </c>
      <c r="U276">
        <f t="shared" ca="1" si="199"/>
        <v>0</v>
      </c>
      <c r="V276">
        <f t="shared" ca="1" si="167"/>
        <v>0</v>
      </c>
      <c r="W276" s="41">
        <f t="shared" ca="1" si="168"/>
        <v>0</v>
      </c>
      <c r="X276">
        <f t="shared" ca="1" si="177"/>
        <v>0.9654903110545775</v>
      </c>
      <c r="Y276">
        <f t="shared" ca="1" si="178"/>
        <v>0.9654903110545775</v>
      </c>
      <c r="Z276">
        <f t="shared" ca="1" si="169"/>
        <v>0.97038036012567197</v>
      </c>
      <c r="AA276">
        <f t="shared" ca="1" si="200"/>
        <v>1.8278556557246427E-3</v>
      </c>
      <c r="AB276">
        <f t="shared" ca="1" si="179"/>
        <v>760.60815161523465</v>
      </c>
      <c r="AC276">
        <f t="shared" ca="1" si="180"/>
        <v>18.641866652054162</v>
      </c>
      <c r="AD276">
        <f t="shared" ca="1" si="181"/>
        <v>3.8037118182221952</v>
      </c>
      <c r="AE276">
        <f t="shared" ca="1" si="182"/>
        <v>3.8027722513181477</v>
      </c>
      <c r="AF276">
        <f t="shared" ca="1" si="183"/>
        <v>0</v>
      </c>
      <c r="AG276">
        <f t="shared" ca="1" si="184"/>
        <v>0</v>
      </c>
      <c r="AH276">
        <f t="shared" ca="1" si="170"/>
        <v>0</v>
      </c>
      <c r="AI276">
        <f t="shared" ca="1" si="201"/>
        <v>734.3598008936749</v>
      </c>
      <c r="AJ276">
        <f t="shared" ca="1" si="185"/>
        <v>0.15299162518618228</v>
      </c>
      <c r="AK276">
        <f t="shared" ca="1" si="171"/>
        <v>0</v>
      </c>
      <c r="AL276">
        <f t="shared" ca="1" si="172"/>
        <v>0</v>
      </c>
      <c r="AM276">
        <f t="shared" si="173"/>
        <v>0</v>
      </c>
      <c r="AN276" s="45">
        <f t="shared" ca="1" si="186"/>
        <v>-26.401342346780687</v>
      </c>
      <c r="AO276">
        <f t="shared" ca="1" si="202"/>
        <v>0</v>
      </c>
      <c r="AP276">
        <f t="shared" ca="1" si="203"/>
        <v>0.41825460552090327</v>
      </c>
      <c r="AR276">
        <v>266</v>
      </c>
      <c r="AS276">
        <v>0</v>
      </c>
      <c r="AT276">
        <v>3354250.7338943193</v>
      </c>
      <c r="AU276">
        <v>16723.817480502468</v>
      </c>
      <c r="AV276">
        <v>8389.0141454362329</v>
      </c>
      <c r="AW276">
        <v>436882.9152209608</v>
      </c>
      <c r="AX276">
        <v>681.57817090622632</v>
      </c>
      <c r="AY276">
        <v>0</v>
      </c>
      <c r="AZ276">
        <v>-462677.32501780579</v>
      </c>
      <c r="BA276">
        <v>344.53073751979218</v>
      </c>
      <c r="BC276">
        <f t="shared" si="187"/>
        <v>0</v>
      </c>
      <c r="BD276">
        <f t="shared" ca="1" si="188"/>
        <v>3355011.3420459344</v>
      </c>
      <c r="BE276">
        <f t="shared" ca="1" si="189"/>
        <v>16742.459347154523</v>
      </c>
      <c r="BF276">
        <f t="shared" ca="1" si="190"/>
        <v>8392.8178572544548</v>
      </c>
      <c r="BG276">
        <f t="shared" ca="1" si="191"/>
        <v>436886.71799321211</v>
      </c>
      <c r="BH276">
        <f t="shared" ca="1" si="192"/>
        <v>681.73116253141245</v>
      </c>
      <c r="BI276">
        <f t="shared" ca="1" si="193"/>
        <v>0</v>
      </c>
      <c r="BJ276">
        <f t="shared" ca="1" si="194"/>
        <v>-462703.72636015259</v>
      </c>
      <c r="BK276">
        <f t="shared" ca="1" si="195"/>
        <v>344.94899212531311</v>
      </c>
    </row>
    <row r="277" spans="2:63" x14ac:dyDescent="0.35">
      <c r="B277">
        <f t="shared" si="196"/>
        <v>267</v>
      </c>
      <c r="C277">
        <f t="shared" si="174"/>
        <v>23</v>
      </c>
      <c r="D277">
        <f t="shared" si="163"/>
        <v>3</v>
      </c>
      <c r="E277">
        <f t="shared" ca="1" si="164"/>
        <v>99</v>
      </c>
      <c r="F277" cm="1">
        <f t="array" aca="1" ref="F277" ca="1">_xlfn.XLOOKUP(E277,Mortality!$I$9:$I$130,IF($E$4="Female",Mortality!$J$9:$J$130,Mortality!$K$9:$K$130),,-1)</f>
        <v>0.27821899999999977</v>
      </c>
      <c r="G277" cm="1">
        <f t="array" aca="1" ref="G277" ca="1">_xlfn.XLOOKUP(E277,Mortality!$N$9:$N$130,IF($E$4="Female",Mortality!$O$9:$O$130,Mortality!$P$9:$P$130),,-1)</f>
        <v>2E-3</v>
      </c>
      <c r="H277">
        <f t="shared" ca="1" si="175"/>
        <v>2.4698856657718204E-2</v>
      </c>
      <c r="I277" cm="1">
        <f t="array" ref="I277">INDEX('Product features '!$C$12:$C$22,MIN(11,C277))</f>
        <v>0</v>
      </c>
      <c r="J277" s="3">
        <f ca="1">IF(C277=1,0,IF($C$4="Q",MAX('Product features '!$C$8,_xlfn.XLOOKUP(E277,'Non-systematic PWDs'!$D$17:$D$64,'Non-systematic PWDs'!$F$17:$F$64,0,-1)),'Product features '!$C$8))</f>
        <v>0.14705882352941177</v>
      </c>
      <c r="K277">
        <f t="shared" ca="1" si="165"/>
        <v>0</v>
      </c>
      <c r="L277">
        <f ca="1">(1-K277)*(1-(1-J277*_xlfn.XLOOKUP(C277,'Non-systematic PWDs'!$D$9:$D$12,'Non-systematic PWDs'!$E$9:$E$12,,-1))^(1/12))</f>
        <v>5.0393116679124939E-3</v>
      </c>
      <c r="M277" cm="1">
        <f t="array" ref="M277">IF(C277=11,_xlfn.SWITCH(D277,1,0.4,2,0.3,3,0.2,0.1/9),1/12)</f>
        <v>8.3333333333333329E-2</v>
      </c>
      <c r="O277">
        <f t="shared" ca="1" si="197"/>
        <v>734.35980089364011</v>
      </c>
      <c r="P277">
        <f t="shared" ca="1" si="198"/>
        <v>1107.2742150725851</v>
      </c>
      <c r="Q277">
        <f ca="1">_xlfn.XLOOKUP(C277,'Surrender predictive model'!$E$8:$E$29,'Surrender predictive model'!$P$8:$P$29,,-1)+'Surrender predictive model'!$B$15+'Surrender predictive model'!$B$14+'Surrender predictive model'!$B$38*K277</f>
        <v>-2.2123742498454617</v>
      </c>
      <c r="R277">
        <f ca="1">+'Surrender predictive model'!$B$15*(MAX(1,MIN(2,P276/O276))-1)+'Surrender predictive model'!$B$14*(MAX(0.5,MIN(1,P276/O276))-1)+'Surrender predictive model'!$B$38*K277*(MAX(0.5,MIN(1,P276/O276))-1)</f>
        <v>-0.58762224477664871</v>
      </c>
      <c r="S277" s="43">
        <f t="shared" ca="1" si="176"/>
        <v>5.2145046033618137E-3</v>
      </c>
      <c r="T277">
        <f t="shared" ca="1" si="166"/>
        <v>0</v>
      </c>
      <c r="U277">
        <f t="shared" ca="1" si="199"/>
        <v>0</v>
      </c>
      <c r="V277">
        <f t="shared" ca="1" si="167"/>
        <v>0</v>
      </c>
      <c r="W277" s="41">
        <f t="shared" ca="1" si="168"/>
        <v>0</v>
      </c>
      <c r="X277">
        <f t="shared" ca="1" si="177"/>
        <v>0.96532621309862754</v>
      </c>
      <c r="Y277">
        <f t="shared" ca="1" si="178"/>
        <v>0.96532621309862754</v>
      </c>
      <c r="Z277">
        <f t="shared" ca="1" si="169"/>
        <v>0.97021543104065944</v>
      </c>
      <c r="AA277">
        <f t="shared" ca="1" si="200"/>
        <v>1.7737152294598252E-3</v>
      </c>
      <c r="AB277">
        <f t="shared" ca="1" si="179"/>
        <v>734.35980089364011</v>
      </c>
      <c r="AC277">
        <f t="shared" ca="1" si="180"/>
        <v>17.993126272983517</v>
      </c>
      <c r="AD277">
        <f t="shared" ca="1" si="181"/>
        <v>3.7987685454267086</v>
      </c>
      <c r="AE277">
        <f t="shared" ca="1" si="182"/>
        <v>3.6711404267101604</v>
      </c>
      <c r="AF277">
        <f t="shared" ca="1" si="183"/>
        <v>0</v>
      </c>
      <c r="AG277">
        <f t="shared" ca="1" si="184"/>
        <v>0</v>
      </c>
      <c r="AH277">
        <f t="shared" ca="1" si="170"/>
        <v>0</v>
      </c>
      <c r="AI277">
        <f t="shared" ca="1" si="201"/>
        <v>708.89676564855449</v>
      </c>
      <c r="AJ277">
        <f t="shared" ca="1" si="185"/>
        <v>0.14768682617678219</v>
      </c>
      <c r="AK277">
        <f t="shared" ca="1" si="171"/>
        <v>0</v>
      </c>
      <c r="AL277">
        <f t="shared" ca="1" si="172"/>
        <v>0</v>
      </c>
      <c r="AM277">
        <f t="shared" si="173"/>
        <v>0</v>
      </c>
      <c r="AN277" s="45">
        <f t="shared" ca="1" si="186"/>
        <v>-25.610722071297165</v>
      </c>
      <c r="AO277">
        <f t="shared" ca="1" si="202"/>
        <v>0</v>
      </c>
      <c r="AP277">
        <f t="shared" ca="1" si="203"/>
        <v>0.41049421022219496</v>
      </c>
      <c r="AR277">
        <v>267</v>
      </c>
      <c r="AS277">
        <v>0</v>
      </c>
      <c r="AT277">
        <v>3271575.2203498818</v>
      </c>
      <c r="AU277">
        <v>16297.073342487141</v>
      </c>
      <c r="AV277">
        <v>8415.3043643640558</v>
      </c>
      <c r="AW277">
        <v>434513.84463436622</v>
      </c>
      <c r="AX277">
        <v>667.48521048865666</v>
      </c>
      <c r="AY277">
        <v>0</v>
      </c>
      <c r="AZ277">
        <v>-459893.70755170594</v>
      </c>
      <c r="BA277">
        <v>343.15954493399443</v>
      </c>
      <c r="BC277">
        <f t="shared" si="187"/>
        <v>0</v>
      </c>
      <c r="BD277">
        <f t="shared" ca="1" si="188"/>
        <v>3272309.5801507756</v>
      </c>
      <c r="BE277">
        <f t="shared" ca="1" si="189"/>
        <v>16315.066468760126</v>
      </c>
      <c r="BF277">
        <f t="shared" ca="1" si="190"/>
        <v>8419.1031329094822</v>
      </c>
      <c r="BG277">
        <f t="shared" ca="1" si="191"/>
        <v>434517.51577479293</v>
      </c>
      <c r="BH277">
        <f t="shared" ca="1" si="192"/>
        <v>667.63289731483349</v>
      </c>
      <c r="BI277">
        <f t="shared" ca="1" si="193"/>
        <v>0</v>
      </c>
      <c r="BJ277">
        <f t="shared" ca="1" si="194"/>
        <v>-459919.31827377726</v>
      </c>
      <c r="BK277">
        <f t="shared" ca="1" si="195"/>
        <v>343.57003914421659</v>
      </c>
    </row>
    <row r="278" spans="2:63" x14ac:dyDescent="0.35">
      <c r="B278">
        <f t="shared" si="196"/>
        <v>268</v>
      </c>
      <c r="C278">
        <f t="shared" si="174"/>
        <v>23</v>
      </c>
      <c r="D278">
        <f t="shared" si="163"/>
        <v>4</v>
      </c>
      <c r="E278">
        <f t="shared" ca="1" si="164"/>
        <v>99</v>
      </c>
      <c r="F278" cm="1">
        <f t="array" aca="1" ref="F278" ca="1">_xlfn.XLOOKUP(E278,Mortality!$I$9:$I$130,IF($E$4="Female",Mortality!$J$9:$J$130,Mortality!$K$9:$K$130),,-1)</f>
        <v>0.27821899999999977</v>
      </c>
      <c r="G278" cm="1">
        <f t="array" aca="1" ref="G278" ca="1">_xlfn.XLOOKUP(E278,Mortality!$N$9:$N$130,IF($E$4="Female",Mortality!$O$9:$O$130,Mortality!$P$9:$P$130),,-1)</f>
        <v>2E-3</v>
      </c>
      <c r="H278">
        <f t="shared" ca="1" si="175"/>
        <v>2.4694111325631263E-2</v>
      </c>
      <c r="I278" cm="1">
        <f t="array" ref="I278">INDEX('Product features '!$C$12:$C$22,MIN(11,C278))</f>
        <v>0</v>
      </c>
      <c r="J278" s="3">
        <f ca="1">IF(C278=1,0,IF($C$4="Q",MAX('Product features '!$C$8,_xlfn.XLOOKUP(E278,'Non-systematic PWDs'!$D$17:$D$64,'Non-systematic PWDs'!$F$17:$F$64,0,-1)),'Product features '!$C$8))</f>
        <v>0.14705882352941177</v>
      </c>
      <c r="K278">
        <f t="shared" ca="1" si="165"/>
        <v>0</v>
      </c>
      <c r="L278">
        <f ca="1">(1-K278)*(1-(1-J278*_xlfn.XLOOKUP(C278,'Non-systematic PWDs'!$D$9:$D$12,'Non-systematic PWDs'!$E$9:$E$12,,-1))^(1/12))</f>
        <v>5.0393116679124939E-3</v>
      </c>
      <c r="M278" cm="1">
        <f t="array" ref="M278">IF(C278=11,_xlfn.SWITCH(D278,1,0.4,2,0.3,3,0.2,0.1/9),1/12)</f>
        <v>8.3333333333333329E-2</v>
      </c>
      <c r="O278">
        <f t="shared" ca="1" si="197"/>
        <v>708.8967656485197</v>
      </c>
      <c r="P278">
        <f t="shared" ca="1" si="198"/>
        <v>1068.8808248977739</v>
      </c>
      <c r="Q278">
        <f ca="1">_xlfn.XLOOKUP(C278,'Surrender predictive model'!$E$8:$E$29,'Surrender predictive model'!$P$8:$P$29,,-1)+'Surrender predictive model'!$B$15+'Surrender predictive model'!$B$14+'Surrender predictive model'!$B$38*K278</f>
        <v>-2.2123742498454617</v>
      </c>
      <c r="R278">
        <f ca="1">+'Surrender predictive model'!$B$15*(MAX(1,MIN(2,P277/O277))-1)+'Surrender predictive model'!$B$14*(MAX(0.5,MIN(1,P277/O277))-1)+'Surrender predictive model'!$B$38*K278*(MAX(0.5,MIN(1,P277/O277))-1)</f>
        <v>-0.58762224477664904</v>
      </c>
      <c r="S278" s="43">
        <f t="shared" ca="1" si="176"/>
        <v>5.2145046033618137E-3</v>
      </c>
      <c r="T278">
        <f t="shared" ca="1" si="166"/>
        <v>0</v>
      </c>
      <c r="U278">
        <f t="shared" ca="1" si="199"/>
        <v>0</v>
      </c>
      <c r="V278">
        <f t="shared" ca="1" si="167"/>
        <v>0</v>
      </c>
      <c r="W278" s="41">
        <f t="shared" ca="1" si="168"/>
        <v>0</v>
      </c>
      <c r="X278">
        <f t="shared" ca="1" si="177"/>
        <v>0.96533090989764658</v>
      </c>
      <c r="Y278">
        <f t="shared" ca="1" si="178"/>
        <v>0.96533090989764658</v>
      </c>
      <c r="Z278">
        <f t="shared" ca="1" si="169"/>
        <v>0.97022015162819031</v>
      </c>
      <c r="AA278">
        <f t="shared" ca="1" si="200"/>
        <v>1.7208858858937465E-3</v>
      </c>
      <c r="AB278">
        <f t="shared" ca="1" si="179"/>
        <v>708.8967656485197</v>
      </c>
      <c r="AC278">
        <f t="shared" ca="1" si="180"/>
        <v>17.365904681942816</v>
      </c>
      <c r="AD278">
        <f t="shared" ca="1" si="181"/>
        <v>3.6670519830184016</v>
      </c>
      <c r="AE278">
        <f t="shared" ca="1" si="182"/>
        <v>3.543849176574227</v>
      </c>
      <c r="AF278">
        <f t="shared" ca="1" si="183"/>
        <v>0</v>
      </c>
      <c r="AG278">
        <f t="shared" ca="1" si="184"/>
        <v>0</v>
      </c>
      <c r="AH278">
        <f t="shared" ca="1" si="170"/>
        <v>0</v>
      </c>
      <c r="AI278">
        <f t="shared" ca="1" si="201"/>
        <v>684.31995980701902</v>
      </c>
      <c r="AJ278">
        <f t="shared" ca="1" si="185"/>
        <v>0.14256665829312898</v>
      </c>
      <c r="AK278">
        <f t="shared" ca="1" si="171"/>
        <v>0</v>
      </c>
      <c r="AL278">
        <f t="shared" ca="1" si="172"/>
        <v>0</v>
      </c>
      <c r="AM278">
        <f t="shared" si="173"/>
        <v>0</v>
      </c>
      <c r="AN278" s="45">
        <f t="shared" ca="1" si="186"/>
        <v>-24.719372499828577</v>
      </c>
      <c r="AO278">
        <f t="shared" ca="1" si="202"/>
        <v>0</v>
      </c>
      <c r="AP278">
        <f t="shared" ca="1" si="203"/>
        <v>0.40084867903314131</v>
      </c>
      <c r="AR278">
        <v>268</v>
      </c>
      <c r="AS278">
        <v>0</v>
      </c>
      <c r="AT278">
        <v>3203929.0103455451</v>
      </c>
      <c r="AU278">
        <v>15877.982256118925</v>
      </c>
      <c r="AV278">
        <v>8276.9817995983758</v>
      </c>
      <c r="AW278">
        <v>432186.12472625519</v>
      </c>
      <c r="AX278">
        <v>653.56200114673857</v>
      </c>
      <c r="AY278">
        <v>0</v>
      </c>
      <c r="AZ278">
        <v>-456994.65078311914</v>
      </c>
      <c r="BA278">
        <v>339.67735456137251</v>
      </c>
      <c r="BC278">
        <f t="shared" si="187"/>
        <v>0</v>
      </c>
      <c r="BD278">
        <f t="shared" ca="1" si="188"/>
        <v>3204637.9071111935</v>
      </c>
      <c r="BE278">
        <f t="shared" ca="1" si="189"/>
        <v>15895.348160800868</v>
      </c>
      <c r="BF278">
        <f t="shared" ca="1" si="190"/>
        <v>8280.6488515813944</v>
      </c>
      <c r="BG278">
        <f t="shared" ca="1" si="191"/>
        <v>432189.66857543174</v>
      </c>
      <c r="BH278">
        <f t="shared" ca="1" si="192"/>
        <v>653.70456780503173</v>
      </c>
      <c r="BI278">
        <f t="shared" ca="1" si="193"/>
        <v>0</v>
      </c>
      <c r="BJ278">
        <f t="shared" ca="1" si="194"/>
        <v>-457019.37015561899</v>
      </c>
      <c r="BK278">
        <f t="shared" ca="1" si="195"/>
        <v>340.07820324040563</v>
      </c>
    </row>
    <row r="279" spans="2:63" x14ac:dyDescent="0.35">
      <c r="B279">
        <f t="shared" si="196"/>
        <v>269</v>
      </c>
      <c r="C279">
        <f t="shared" si="174"/>
        <v>23</v>
      </c>
      <c r="D279">
        <f t="shared" si="163"/>
        <v>5</v>
      </c>
      <c r="E279">
        <f t="shared" ca="1" si="164"/>
        <v>99</v>
      </c>
      <c r="F279" cm="1">
        <f t="array" aca="1" ref="F279" ca="1">_xlfn.XLOOKUP(E279,Mortality!$I$9:$I$130,IF($E$4="Female",Mortality!$J$9:$J$130,Mortality!$K$9:$K$130),,-1)</f>
        <v>0.27821899999999977</v>
      </c>
      <c r="G279" cm="1">
        <f t="array" aca="1" ref="G279" ca="1">_xlfn.XLOOKUP(E279,Mortality!$N$9:$N$130,IF($E$4="Female",Mortality!$O$9:$O$130,Mortality!$P$9:$P$130),,-1)</f>
        <v>2E-3</v>
      </c>
      <c r="H279">
        <f t="shared" ca="1" si="175"/>
        <v>2.4689367039053334E-2</v>
      </c>
      <c r="I279" cm="1">
        <f t="array" ref="I279">INDEX('Product features '!$C$12:$C$22,MIN(11,C279))</f>
        <v>0</v>
      </c>
      <c r="J279" s="3">
        <f ca="1">IF(C279=1,0,IF($C$4="Q",MAX('Product features '!$C$8,_xlfn.XLOOKUP(E279,'Non-systematic PWDs'!$D$17:$D$64,'Non-systematic PWDs'!$F$17:$F$64,0,-1)),'Product features '!$C$8))</f>
        <v>0.14705882352941177</v>
      </c>
      <c r="K279">
        <f t="shared" ca="1" si="165"/>
        <v>0</v>
      </c>
      <c r="L279">
        <f ca="1">(1-K279)*(1-(1-J279*_xlfn.XLOOKUP(C279,'Non-systematic PWDs'!$D$9:$D$12,'Non-systematic PWDs'!$E$9:$E$12,,-1))^(1/12))</f>
        <v>5.0393116679124939E-3</v>
      </c>
      <c r="M279" cm="1">
        <f t="array" ref="M279">IF(C279=11,_xlfn.SWITCH(D279,1,0.4,2,0.3,3,0.2,0.1/9),1/12)</f>
        <v>8.3333333333333329E-2</v>
      </c>
      <c r="O279">
        <f t="shared" ca="1" si="197"/>
        <v>684.31995980698423</v>
      </c>
      <c r="P279">
        <f t="shared" ca="1" si="198"/>
        <v>1031.8236992707152</v>
      </c>
      <c r="Q279">
        <f ca="1">_xlfn.XLOOKUP(C279,'Surrender predictive model'!$E$8:$E$29,'Surrender predictive model'!$P$8:$P$29,,-1)+'Surrender predictive model'!$B$15+'Surrender predictive model'!$B$14+'Surrender predictive model'!$B$38*K279</f>
        <v>-2.2123742498454617</v>
      </c>
      <c r="R279">
        <f ca="1">+'Surrender predictive model'!$B$15*(MAX(1,MIN(2,P278/O278))-1)+'Surrender predictive model'!$B$14*(MAX(0.5,MIN(1,P278/O278))-1)+'Surrender predictive model'!$B$38*K279*(MAX(0.5,MIN(1,P278/O278))-1)</f>
        <v>-0.58762224477664926</v>
      </c>
      <c r="S279" s="43">
        <f t="shared" ca="1" si="176"/>
        <v>5.2145046033618137E-3</v>
      </c>
      <c r="T279">
        <f t="shared" ca="1" si="166"/>
        <v>0</v>
      </c>
      <c r="U279">
        <f t="shared" ca="1" si="199"/>
        <v>0</v>
      </c>
      <c r="V279">
        <f t="shared" ca="1" si="167"/>
        <v>0</v>
      </c>
      <c r="W279" s="41">
        <f t="shared" ca="1" si="168"/>
        <v>0</v>
      </c>
      <c r="X279">
        <f t="shared" ca="1" si="177"/>
        <v>0.96533560566184973</v>
      </c>
      <c r="Y279">
        <f t="shared" ca="1" si="178"/>
        <v>0.96533560566184973</v>
      </c>
      <c r="Z279">
        <f t="shared" ca="1" si="169"/>
        <v>0.97022487117566414</v>
      </c>
      <c r="AA279">
        <f t="shared" ca="1" si="200"/>
        <v>1.6696381651466433E-3</v>
      </c>
      <c r="AB279">
        <f t="shared" ca="1" si="179"/>
        <v>684.31995980698423</v>
      </c>
      <c r="AC279">
        <f t="shared" ca="1" si="180"/>
        <v>16.760629020149068</v>
      </c>
      <c r="AD279">
        <f t="shared" ca="1" si="181"/>
        <v>3.5399197169599872</v>
      </c>
      <c r="AE279">
        <f t="shared" ca="1" si="182"/>
        <v>3.4209882031073922</v>
      </c>
      <c r="AF279">
        <f t="shared" ca="1" si="183"/>
        <v>0</v>
      </c>
      <c r="AG279">
        <f t="shared" ca="1" si="184"/>
        <v>0</v>
      </c>
      <c r="AH279">
        <f t="shared" ca="1" si="170"/>
        <v>0</v>
      </c>
      <c r="AI279">
        <f t="shared" ca="1" si="201"/>
        <v>660.59842286680259</v>
      </c>
      <c r="AJ279">
        <f t="shared" ca="1" si="185"/>
        <v>0.13762467143058388</v>
      </c>
      <c r="AK279">
        <f t="shared" ca="1" si="171"/>
        <v>0</v>
      </c>
      <c r="AL279">
        <f t="shared" ca="1" si="172"/>
        <v>0</v>
      </c>
      <c r="AM279">
        <f t="shared" si="173"/>
        <v>0</v>
      </c>
      <c r="AN279" s="45">
        <f t="shared" ca="1" si="186"/>
        <v>-23.859161611647028</v>
      </c>
      <c r="AO279">
        <f t="shared" ca="1" si="202"/>
        <v>0</v>
      </c>
      <c r="AP279">
        <f t="shared" ca="1" si="203"/>
        <v>0.39143170138968142</v>
      </c>
      <c r="AR279">
        <v>269</v>
      </c>
      <c r="AS279">
        <v>0</v>
      </c>
      <c r="AT279">
        <v>3137097.6055043405</v>
      </c>
      <c r="AU279">
        <v>15467.005768322839</v>
      </c>
      <c r="AV279">
        <v>8140.5817040277325</v>
      </c>
      <c r="AW279">
        <v>429880.28505300678</v>
      </c>
      <c r="AX279">
        <v>639.80589556129905</v>
      </c>
      <c r="AY279">
        <v>0</v>
      </c>
      <c r="AZ279">
        <v>-454127.67842091899</v>
      </c>
      <c r="BA279">
        <v>336.2055001491878</v>
      </c>
      <c r="BC279">
        <f t="shared" si="187"/>
        <v>0</v>
      </c>
      <c r="BD279">
        <f t="shared" ca="1" si="188"/>
        <v>3137781.9254641477</v>
      </c>
      <c r="BE279">
        <f t="shared" ca="1" si="189"/>
        <v>15483.766397342988</v>
      </c>
      <c r="BF279">
        <f t="shared" ca="1" si="190"/>
        <v>8144.1216237446924</v>
      </c>
      <c r="BG279">
        <f t="shared" ca="1" si="191"/>
        <v>429883.70604120987</v>
      </c>
      <c r="BH279">
        <f t="shared" ca="1" si="192"/>
        <v>639.94352023272961</v>
      </c>
      <c r="BI279">
        <f t="shared" ca="1" si="193"/>
        <v>0</v>
      </c>
      <c r="BJ279">
        <f t="shared" ca="1" si="194"/>
        <v>-454151.53758253064</v>
      </c>
      <c r="BK279">
        <f t="shared" ca="1" si="195"/>
        <v>336.5969318505775</v>
      </c>
    </row>
    <row r="280" spans="2:63" x14ac:dyDescent="0.35">
      <c r="B280">
        <f t="shared" si="196"/>
        <v>270</v>
      </c>
      <c r="C280">
        <f t="shared" si="174"/>
        <v>23</v>
      </c>
      <c r="D280">
        <f t="shared" ref="D280:D343" si="204">D268</f>
        <v>6</v>
      </c>
      <c r="E280">
        <f t="shared" ca="1" si="164"/>
        <v>99</v>
      </c>
      <c r="F280" cm="1">
        <f t="array" aca="1" ref="F280" ca="1">_xlfn.XLOOKUP(E280,Mortality!$I$9:$I$130,IF($E$4="Female",Mortality!$J$9:$J$130,Mortality!$K$9:$K$130),,-1)</f>
        <v>0.27821899999999977</v>
      </c>
      <c r="G280" cm="1">
        <f t="array" aca="1" ref="G280" ca="1">_xlfn.XLOOKUP(E280,Mortality!$N$9:$N$130,IF($E$4="Female",Mortality!$O$9:$O$130,Mortality!$P$9:$P$130),,-1)</f>
        <v>2E-3</v>
      </c>
      <c r="H280">
        <f t="shared" ca="1" si="175"/>
        <v>2.468462379769687E-2</v>
      </c>
      <c r="I280" cm="1">
        <f t="array" ref="I280">INDEX('Product features '!$C$12:$C$22,MIN(11,C280))</f>
        <v>0</v>
      </c>
      <c r="J280" s="3">
        <f ca="1">IF(C280=1,0,IF($C$4="Q",MAX('Product features '!$C$8,_xlfn.XLOOKUP(E280,'Non-systematic PWDs'!$D$17:$D$64,'Non-systematic PWDs'!$F$17:$F$64,0,-1)),'Product features '!$C$8))</f>
        <v>0.14705882352941177</v>
      </c>
      <c r="K280">
        <f t="shared" ca="1" si="165"/>
        <v>0</v>
      </c>
      <c r="L280">
        <f ca="1">(1-K280)*(1-(1-J280*_xlfn.XLOOKUP(C280,'Non-systematic PWDs'!$D$9:$D$12,'Non-systematic PWDs'!$E$9:$E$12,,-1))^(1/12))</f>
        <v>5.0393116679124939E-3</v>
      </c>
      <c r="M280" cm="1">
        <f t="array" ref="M280">IF(C280=11,_xlfn.SWITCH(D280,1,0.4,2,0.3,3,0.2,0.1/9),1/12)</f>
        <v>8.3333333333333329E-2</v>
      </c>
      <c r="O280">
        <f t="shared" ca="1" si="197"/>
        <v>660.59842286676781</v>
      </c>
      <c r="P280">
        <f t="shared" ca="1" si="198"/>
        <v>996.05615567174618</v>
      </c>
      <c r="Q280">
        <f ca="1">_xlfn.XLOOKUP(C280,'Surrender predictive model'!$E$8:$E$29,'Surrender predictive model'!$P$8:$P$29,,-1)+'Surrender predictive model'!$B$15+'Surrender predictive model'!$B$14+'Surrender predictive model'!$B$38*K280</f>
        <v>-2.2123742498454617</v>
      </c>
      <c r="R280">
        <f ca="1">+'Surrender predictive model'!$B$15*(MAX(1,MIN(2,P279/O279))-1)+'Surrender predictive model'!$B$14*(MAX(0.5,MIN(1,P279/O279))-1)+'Surrender predictive model'!$B$38*K280*(MAX(0.5,MIN(1,P279/O279))-1)</f>
        <v>-0.58762224477664948</v>
      </c>
      <c r="S280" s="43">
        <f t="shared" ca="1" si="176"/>
        <v>5.2145046033618137E-3</v>
      </c>
      <c r="T280">
        <f t="shared" ca="1" si="166"/>
        <v>0</v>
      </c>
      <c r="U280">
        <f t="shared" ca="1" si="199"/>
        <v>0</v>
      </c>
      <c r="V280">
        <f t="shared" ca="1" si="167"/>
        <v>0</v>
      </c>
      <c r="W280" s="41">
        <f t="shared" ca="1" si="168"/>
        <v>0</v>
      </c>
      <c r="X280">
        <f t="shared" ca="1" si="177"/>
        <v>0.96534030039152141</v>
      </c>
      <c r="Y280">
        <f t="shared" ca="1" si="178"/>
        <v>0.96534030039152141</v>
      </c>
      <c r="Z280">
        <f t="shared" ca="1" si="169"/>
        <v>0.9702295896833667</v>
      </c>
      <c r="AA280">
        <f t="shared" ca="1" si="200"/>
        <v>1.6199244736893742E-3</v>
      </c>
      <c r="AB280">
        <f t="shared" ca="1" si="179"/>
        <v>660.59842286676781</v>
      </c>
      <c r="AC280">
        <f t="shared" ca="1" si="180"/>
        <v>16.176528567088905</v>
      </c>
      <c r="AD280">
        <f t="shared" ca="1" si="181"/>
        <v>3.4172115958019691</v>
      </c>
      <c r="AE280">
        <f t="shared" ca="1" si="182"/>
        <v>3.3024027355060102</v>
      </c>
      <c r="AF280">
        <f t="shared" ca="1" si="183"/>
        <v>0</v>
      </c>
      <c r="AG280">
        <f t="shared" ca="1" si="184"/>
        <v>0</v>
      </c>
      <c r="AH280">
        <f t="shared" ca="1" si="170"/>
        <v>0</v>
      </c>
      <c r="AI280">
        <f t="shared" ca="1" si="201"/>
        <v>637.70227996840572</v>
      </c>
      <c r="AJ280">
        <f t="shared" ca="1" si="185"/>
        <v>0.13285464166008454</v>
      </c>
      <c r="AK280">
        <f t="shared" ca="1" si="171"/>
        <v>0</v>
      </c>
      <c r="AL280">
        <f t="shared" ca="1" si="172"/>
        <v>0</v>
      </c>
      <c r="AM280">
        <f t="shared" si="173"/>
        <v>0</v>
      </c>
      <c r="AN280" s="45">
        <f t="shared" ca="1" si="186"/>
        <v>-23.02899754005697</v>
      </c>
      <c r="AO280">
        <f t="shared" ca="1" si="202"/>
        <v>0</v>
      </c>
      <c r="AP280">
        <f t="shared" ca="1" si="203"/>
        <v>0.38223781678128221</v>
      </c>
      <c r="AR280">
        <v>270</v>
      </c>
      <c r="AS280">
        <v>0</v>
      </c>
      <c r="AT280">
        <v>3071068.2986942297</v>
      </c>
      <c r="AU280">
        <v>15063.968014320164</v>
      </c>
      <c r="AV280">
        <v>8006.0699256625485</v>
      </c>
      <c r="AW280">
        <v>427596.03679572756</v>
      </c>
      <c r="AX280">
        <v>626.21429858357021</v>
      </c>
      <c r="AY280">
        <v>0</v>
      </c>
      <c r="AZ280">
        <v>-451292.28903429367</v>
      </c>
      <c r="BA280">
        <v>332.74334484560495</v>
      </c>
      <c r="BC280">
        <f t="shared" si="187"/>
        <v>0</v>
      </c>
      <c r="BD280">
        <f t="shared" ca="1" si="188"/>
        <v>3071728.8971170965</v>
      </c>
      <c r="BE280">
        <f t="shared" ca="1" si="189"/>
        <v>15080.144542887252</v>
      </c>
      <c r="BF280">
        <f t="shared" ca="1" si="190"/>
        <v>8009.4871372583502</v>
      </c>
      <c r="BG280">
        <f t="shared" ca="1" si="191"/>
        <v>427599.33919846307</v>
      </c>
      <c r="BH280">
        <f t="shared" ca="1" si="192"/>
        <v>626.34715322523027</v>
      </c>
      <c r="BI280">
        <f t="shared" ca="1" si="193"/>
        <v>0</v>
      </c>
      <c r="BJ280">
        <f t="shared" ca="1" si="194"/>
        <v>-451315.31803183374</v>
      </c>
      <c r="BK280">
        <f t="shared" ca="1" si="195"/>
        <v>333.12558266238625</v>
      </c>
    </row>
    <row r="281" spans="2:63" x14ac:dyDescent="0.35">
      <c r="B281">
        <f t="shared" si="196"/>
        <v>271</v>
      </c>
      <c r="C281">
        <f t="shared" si="174"/>
        <v>23</v>
      </c>
      <c r="D281">
        <f t="shared" si="204"/>
        <v>7</v>
      </c>
      <c r="E281">
        <f t="shared" ca="1" si="164"/>
        <v>99</v>
      </c>
      <c r="F281" cm="1">
        <f t="array" aca="1" ref="F281" ca="1">_xlfn.XLOOKUP(E281,Mortality!$I$9:$I$130,IF($E$4="Female",Mortality!$J$9:$J$130,Mortality!$K$9:$K$130),,-1)</f>
        <v>0.27821899999999977</v>
      </c>
      <c r="G281" cm="1">
        <f t="array" aca="1" ref="G281" ca="1">_xlfn.XLOOKUP(E281,Mortality!$N$9:$N$130,IF($E$4="Female",Mortality!$O$9:$O$130,Mortality!$P$9:$P$130),,-1)</f>
        <v>2E-3</v>
      </c>
      <c r="H281">
        <f t="shared" ca="1" si="175"/>
        <v>2.4679881601274434E-2</v>
      </c>
      <c r="I281" cm="1">
        <f t="array" ref="I281">INDEX('Product features '!$C$12:$C$22,MIN(11,C281))</f>
        <v>0</v>
      </c>
      <c r="J281" s="3">
        <f ca="1">IF(C281=1,0,IF($C$4="Q",MAX('Product features '!$C$8,_xlfn.XLOOKUP(E281,'Non-systematic PWDs'!$D$17:$D$64,'Non-systematic PWDs'!$F$17:$F$64,0,-1)),'Product features '!$C$8))</f>
        <v>0.14705882352941177</v>
      </c>
      <c r="K281">
        <f t="shared" ca="1" si="165"/>
        <v>0</v>
      </c>
      <c r="L281">
        <f ca="1">(1-K281)*(1-(1-J281*_xlfn.XLOOKUP(C281,'Non-systematic PWDs'!$D$9:$D$12,'Non-systematic PWDs'!$E$9:$E$12,,-1))^(1/12))</f>
        <v>5.0393116679124939E-3</v>
      </c>
      <c r="M281" cm="1">
        <f t="array" ref="M281">IF(C281=11,_xlfn.SWITCH(D281,1,0.4,2,0.3,3,0.2,0.1/9),1/12)</f>
        <v>8.3333333333333329E-2</v>
      </c>
      <c r="O281">
        <f t="shared" ca="1" si="197"/>
        <v>637.70227996837093</v>
      </c>
      <c r="P281">
        <f t="shared" ca="1" si="198"/>
        <v>961.53314852298752</v>
      </c>
      <c r="Q281">
        <f ca="1">_xlfn.XLOOKUP(C281,'Surrender predictive model'!$E$8:$E$29,'Surrender predictive model'!$P$8:$P$29,,-1)+'Surrender predictive model'!$B$15+'Surrender predictive model'!$B$14+'Surrender predictive model'!$B$38*K281</f>
        <v>-2.2123742498454617</v>
      </c>
      <c r="R281">
        <f ca="1">+'Surrender predictive model'!$B$15*(MAX(1,MIN(2,P280/O280))-1)+'Surrender predictive model'!$B$14*(MAX(0.5,MIN(1,P280/O280))-1)+'Surrender predictive model'!$B$38*K281*(MAX(0.5,MIN(1,P280/O280))-1)</f>
        <v>-0.58762224477664948</v>
      </c>
      <c r="S281" s="43">
        <f t="shared" ca="1" si="176"/>
        <v>5.2145046033618137E-3</v>
      </c>
      <c r="T281">
        <f t="shared" ca="1" si="166"/>
        <v>0</v>
      </c>
      <c r="U281">
        <f t="shared" ca="1" si="199"/>
        <v>0</v>
      </c>
      <c r="V281">
        <f t="shared" ca="1" si="167"/>
        <v>0</v>
      </c>
      <c r="W281" s="41">
        <f t="shared" ca="1" si="168"/>
        <v>0</v>
      </c>
      <c r="X281">
        <f t="shared" ca="1" si="177"/>
        <v>0.96534499408694596</v>
      </c>
      <c r="Y281">
        <f t="shared" ca="1" si="178"/>
        <v>0.96534499408694596</v>
      </c>
      <c r="Z281">
        <f t="shared" ca="1" si="169"/>
        <v>0.97023430715158399</v>
      </c>
      <c r="AA281">
        <f t="shared" ca="1" si="200"/>
        <v>1.5716986574256854E-3</v>
      </c>
      <c r="AB281">
        <f t="shared" ca="1" si="179"/>
        <v>637.70227996837093</v>
      </c>
      <c r="AC281">
        <f t="shared" ca="1" si="180"/>
        <v>15.61285976922416</v>
      </c>
      <c r="AD281">
        <f t="shared" ca="1" si="181"/>
        <v>3.2987730838245914</v>
      </c>
      <c r="AE281">
        <f t="shared" ca="1" si="182"/>
        <v>3.1879434300231835</v>
      </c>
      <c r="AF281">
        <f t="shared" ca="1" si="183"/>
        <v>0</v>
      </c>
      <c r="AG281">
        <f t="shared" ca="1" si="184"/>
        <v>0</v>
      </c>
      <c r="AH281">
        <f t="shared" ca="1" si="170"/>
        <v>0</v>
      </c>
      <c r="AI281">
        <f t="shared" ca="1" si="201"/>
        <v>615.60270368533384</v>
      </c>
      <c r="AJ281">
        <f t="shared" ca="1" si="185"/>
        <v>0.1282505632677779</v>
      </c>
      <c r="AK281">
        <f t="shared" ca="1" si="171"/>
        <v>0</v>
      </c>
      <c r="AL281">
        <f t="shared" ca="1" si="172"/>
        <v>0</v>
      </c>
      <c r="AM281">
        <f t="shared" si="173"/>
        <v>0</v>
      </c>
      <c r="AN281" s="45">
        <f t="shared" ca="1" si="186"/>
        <v>-22.22782684633971</v>
      </c>
      <c r="AO281">
        <f t="shared" ca="1" si="202"/>
        <v>0</v>
      </c>
      <c r="AP281">
        <f t="shared" ca="1" si="203"/>
        <v>0.37326169622139155</v>
      </c>
      <c r="AR281">
        <v>271</v>
      </c>
      <c r="AS281">
        <v>0</v>
      </c>
      <c r="AT281">
        <v>3005828.6332011335</v>
      </c>
      <c r="AU281">
        <v>14668.697396018382</v>
      </c>
      <c r="AV281">
        <v>7873.4130502104344</v>
      </c>
      <c r="AW281">
        <v>425333.09592943679</v>
      </c>
      <c r="AX281">
        <v>612.78466602944729</v>
      </c>
      <c r="AY281">
        <v>0</v>
      </c>
      <c r="AZ281">
        <v>-448487.991041695</v>
      </c>
      <c r="BA281">
        <v>329.29025756247802</v>
      </c>
      <c r="BC281">
        <f t="shared" si="187"/>
        <v>0</v>
      </c>
      <c r="BD281">
        <f t="shared" ca="1" si="188"/>
        <v>3006466.3354811016</v>
      </c>
      <c r="BE281">
        <f t="shared" ca="1" si="189"/>
        <v>14684.310255787606</v>
      </c>
      <c r="BF281">
        <f t="shared" ca="1" si="190"/>
        <v>7876.7118232942594</v>
      </c>
      <c r="BG281">
        <f t="shared" ca="1" si="191"/>
        <v>425336.28387286683</v>
      </c>
      <c r="BH281">
        <f t="shared" ca="1" si="192"/>
        <v>612.91291659271508</v>
      </c>
      <c r="BI281">
        <f t="shared" ca="1" si="193"/>
        <v>0</v>
      </c>
      <c r="BJ281">
        <f t="shared" ca="1" si="194"/>
        <v>-448510.21886854136</v>
      </c>
      <c r="BK281">
        <f t="shared" ca="1" si="195"/>
        <v>329.66351925869941</v>
      </c>
    </row>
    <row r="282" spans="2:63" x14ac:dyDescent="0.35">
      <c r="B282">
        <f t="shared" si="196"/>
        <v>272</v>
      </c>
      <c r="C282">
        <f t="shared" si="174"/>
        <v>23</v>
      </c>
      <c r="D282">
        <f t="shared" si="204"/>
        <v>8</v>
      </c>
      <c r="E282">
        <f t="shared" ca="1" si="164"/>
        <v>99</v>
      </c>
      <c r="F282" cm="1">
        <f t="array" aca="1" ref="F282" ca="1">_xlfn.XLOOKUP(E282,Mortality!$I$9:$I$130,IF($E$4="Female",Mortality!$J$9:$J$130,Mortality!$K$9:$K$130),,-1)</f>
        <v>0.27821899999999977</v>
      </c>
      <c r="G282" cm="1">
        <f t="array" aca="1" ref="G282" ca="1">_xlfn.XLOOKUP(E282,Mortality!$N$9:$N$130,IF($E$4="Female",Mortality!$O$9:$O$130,Mortality!$P$9:$P$130),,-1)</f>
        <v>2E-3</v>
      </c>
      <c r="H282">
        <f t="shared" ca="1" si="175"/>
        <v>2.4675140449498811E-2</v>
      </c>
      <c r="I282" cm="1">
        <f t="array" ref="I282">INDEX('Product features '!$C$12:$C$22,MIN(11,C282))</f>
        <v>0</v>
      </c>
      <c r="J282" s="3">
        <f ca="1">IF(C282=1,0,IF($C$4="Q",MAX('Product features '!$C$8,_xlfn.XLOOKUP(E282,'Non-systematic PWDs'!$D$17:$D$64,'Non-systematic PWDs'!$F$17:$F$64,0,-1)),'Product features '!$C$8))</f>
        <v>0.14705882352941177</v>
      </c>
      <c r="K282">
        <f t="shared" ca="1" si="165"/>
        <v>0</v>
      </c>
      <c r="L282">
        <f ca="1">(1-K282)*(1-(1-J282*_xlfn.XLOOKUP(C282,'Non-systematic PWDs'!$D$9:$D$12,'Non-systematic PWDs'!$E$9:$E$12,,-1))^(1/12))</f>
        <v>5.0393116679124939E-3</v>
      </c>
      <c r="M282" cm="1">
        <f t="array" ref="M282">IF(C282=11,_xlfn.SWITCH(D282,1,0.4,2,0.3,3,0.2,0.1/9),1/12)</f>
        <v>8.3333333333333329E-2</v>
      </c>
      <c r="O282">
        <f t="shared" ca="1" si="197"/>
        <v>615.60270368529905</v>
      </c>
      <c r="P282">
        <f t="shared" ca="1" si="198"/>
        <v>928.21121157532593</v>
      </c>
      <c r="Q282">
        <f ca="1">_xlfn.XLOOKUP(C282,'Surrender predictive model'!$E$8:$E$29,'Surrender predictive model'!$P$8:$P$29,,-1)+'Surrender predictive model'!$B$15+'Surrender predictive model'!$B$14+'Surrender predictive model'!$B$38*K282</f>
        <v>-2.2123742498454617</v>
      </c>
      <c r="R282">
        <f ca="1">+'Surrender predictive model'!$B$15*(MAX(1,MIN(2,P281/O281))-1)+'Surrender predictive model'!$B$14*(MAX(0.5,MIN(1,P281/O281))-1)+'Surrender predictive model'!$B$38*K282*(MAX(0.5,MIN(1,P281/O281))-1)</f>
        <v>-0.58762224477664948</v>
      </c>
      <c r="S282" s="43">
        <f t="shared" ca="1" si="176"/>
        <v>5.2145046033618137E-3</v>
      </c>
      <c r="T282">
        <f t="shared" ca="1" si="166"/>
        <v>0</v>
      </c>
      <c r="U282">
        <f t="shared" ca="1" si="199"/>
        <v>0</v>
      </c>
      <c r="V282">
        <f t="shared" ca="1" si="167"/>
        <v>0</v>
      </c>
      <c r="W282" s="41">
        <f t="shared" ca="1" si="168"/>
        <v>0</v>
      </c>
      <c r="X282">
        <f t="shared" ca="1" si="177"/>
        <v>0.96534968674840815</v>
      </c>
      <c r="Y282">
        <f t="shared" ca="1" si="178"/>
        <v>0.96534968674840815</v>
      </c>
      <c r="Z282">
        <f t="shared" ca="1" si="169"/>
        <v>0.97023902358060188</v>
      </c>
      <c r="AA282">
        <f t="shared" ca="1" si="200"/>
        <v>1.5249159579384846E-3</v>
      </c>
      <c r="AB282">
        <f t="shared" ca="1" si="179"/>
        <v>615.60270368529905</v>
      </c>
      <c r="AC282">
        <f t="shared" ca="1" si="180"/>
        <v>15.068905278869403</v>
      </c>
      <c r="AD282">
        <f t="shared" ca="1" si="181"/>
        <v>3.1844550633908817</v>
      </c>
      <c r="AE282">
        <f t="shared" ca="1" si="182"/>
        <v>3.0774661789622013</v>
      </c>
      <c r="AF282">
        <f t="shared" ca="1" si="183"/>
        <v>0</v>
      </c>
      <c r="AG282">
        <f t="shared" ca="1" si="184"/>
        <v>0</v>
      </c>
      <c r="AH282">
        <f t="shared" ca="1" si="170"/>
        <v>0</v>
      </c>
      <c r="AI282">
        <f t="shared" ca="1" si="201"/>
        <v>594.2718771641114</v>
      </c>
      <c r="AJ282">
        <f t="shared" ca="1" si="185"/>
        <v>0.12380664107585655</v>
      </c>
      <c r="AK282">
        <f t="shared" ca="1" si="171"/>
        <v>0</v>
      </c>
      <c r="AL282">
        <f t="shared" ca="1" si="172"/>
        <v>0</v>
      </c>
      <c r="AM282">
        <f t="shared" si="173"/>
        <v>0</v>
      </c>
      <c r="AN282" s="45">
        <f t="shared" ca="1" si="186"/>
        <v>-21.454633162298343</v>
      </c>
      <c r="AO282">
        <f t="shared" ca="1" si="202"/>
        <v>0</v>
      </c>
      <c r="AP282">
        <f t="shared" ca="1" si="203"/>
        <v>0.36449813905407236</v>
      </c>
      <c r="AR282">
        <v>272</v>
      </c>
      <c r="AS282">
        <v>0</v>
      </c>
      <c r="AT282">
        <v>2941366.3969413424</v>
      </c>
      <c r="AU282">
        <v>14281.026469911303</v>
      </c>
      <c r="AV282">
        <v>7742.5783828989197</v>
      </c>
      <c r="AW282">
        <v>423091.18313018163</v>
      </c>
      <c r="AX282">
        <v>599.51450350457787</v>
      </c>
      <c r="AY282">
        <v>0</v>
      </c>
      <c r="AZ282">
        <v>-445714.30248649634</v>
      </c>
      <c r="BA282">
        <v>325.84561280603236</v>
      </c>
      <c r="BC282">
        <f t="shared" si="187"/>
        <v>0</v>
      </c>
      <c r="BD282">
        <f t="shared" ca="1" si="188"/>
        <v>2941981.9996450278</v>
      </c>
      <c r="BE282">
        <f t="shared" ca="1" si="189"/>
        <v>14296.095375190172</v>
      </c>
      <c r="BF282">
        <f t="shared" ca="1" si="190"/>
        <v>7745.7628379623102</v>
      </c>
      <c r="BG282">
        <f t="shared" ca="1" si="191"/>
        <v>423094.2605963606</v>
      </c>
      <c r="BH282">
        <f t="shared" ca="1" si="192"/>
        <v>599.63831014565369</v>
      </c>
      <c r="BI282">
        <f t="shared" ca="1" si="193"/>
        <v>0</v>
      </c>
      <c r="BJ282">
        <f t="shared" ca="1" si="194"/>
        <v>-445735.75711965864</v>
      </c>
      <c r="BK282">
        <f t="shared" ca="1" si="195"/>
        <v>326.21011094508646</v>
      </c>
    </row>
    <row r="283" spans="2:63" x14ac:dyDescent="0.35">
      <c r="B283">
        <f t="shared" si="196"/>
        <v>273</v>
      </c>
      <c r="C283">
        <f t="shared" si="174"/>
        <v>23</v>
      </c>
      <c r="D283">
        <f t="shared" si="204"/>
        <v>9</v>
      </c>
      <c r="E283">
        <f t="shared" ca="1" si="164"/>
        <v>99</v>
      </c>
      <c r="F283" cm="1">
        <f t="array" aca="1" ref="F283" ca="1">_xlfn.XLOOKUP(E283,Mortality!$I$9:$I$130,IF($E$4="Female",Mortality!$J$9:$J$130,Mortality!$K$9:$K$130),,-1)</f>
        <v>0.27821899999999977</v>
      </c>
      <c r="G283" cm="1">
        <f t="array" aca="1" ref="G283" ca="1">_xlfn.XLOOKUP(E283,Mortality!$N$9:$N$130,IF($E$4="Female",Mortality!$O$9:$O$130,Mortality!$P$9:$P$130),,-1)</f>
        <v>2E-3</v>
      </c>
      <c r="H283">
        <f t="shared" ca="1" si="175"/>
        <v>2.4670400342082788E-2</v>
      </c>
      <c r="I283" cm="1">
        <f t="array" ref="I283">INDEX('Product features '!$C$12:$C$22,MIN(11,C283))</f>
        <v>0</v>
      </c>
      <c r="J283" s="3">
        <f ca="1">IF(C283=1,0,IF($C$4="Q",MAX('Product features '!$C$8,_xlfn.XLOOKUP(E283,'Non-systematic PWDs'!$D$17:$D$64,'Non-systematic PWDs'!$F$17:$F$64,0,-1)),'Product features '!$C$8))</f>
        <v>0.14705882352941177</v>
      </c>
      <c r="K283">
        <f t="shared" ca="1" si="165"/>
        <v>0</v>
      </c>
      <c r="L283">
        <f ca="1">(1-K283)*(1-(1-J283*_xlfn.XLOOKUP(C283,'Non-systematic PWDs'!$D$9:$D$12,'Non-systematic PWDs'!$E$9:$E$12,,-1))^(1/12))</f>
        <v>5.0393116679124939E-3</v>
      </c>
      <c r="M283" cm="1">
        <f t="array" ref="M283">IF(C283=11,_xlfn.SWITCH(D283,1,0.4,2,0.3,3,0.2,0.1/9),1/12)</f>
        <v>8.3333333333333329E-2</v>
      </c>
      <c r="O283">
        <f t="shared" ca="1" si="197"/>
        <v>594.2718771640765</v>
      </c>
      <c r="P283">
        <f t="shared" ca="1" si="198"/>
        <v>896.04840233060133</v>
      </c>
      <c r="Q283">
        <f ca="1">_xlfn.XLOOKUP(C283,'Surrender predictive model'!$E$8:$E$29,'Surrender predictive model'!$P$8:$P$29,,-1)+'Surrender predictive model'!$B$15+'Surrender predictive model'!$B$14+'Surrender predictive model'!$B$38*K283</f>
        <v>-2.2123742498454617</v>
      </c>
      <c r="R283">
        <f ca="1">+'Surrender predictive model'!$B$15*(MAX(1,MIN(2,P282/O282))-1)+'Surrender predictive model'!$B$14*(MAX(0.5,MIN(1,P282/O282))-1)+'Surrender predictive model'!$B$38*K283*(MAX(0.5,MIN(1,P282/O282))-1)</f>
        <v>-0.58762224477664926</v>
      </c>
      <c r="S283" s="43">
        <f t="shared" ca="1" si="176"/>
        <v>5.2145046033618137E-3</v>
      </c>
      <c r="T283">
        <f t="shared" ca="1" si="166"/>
        <v>0</v>
      </c>
      <c r="U283">
        <f t="shared" ca="1" si="199"/>
        <v>0</v>
      </c>
      <c r="V283">
        <f t="shared" ca="1" si="167"/>
        <v>0</v>
      </c>
      <c r="W283" s="41">
        <f t="shared" ca="1" si="168"/>
        <v>0</v>
      </c>
      <c r="X283">
        <f t="shared" ca="1" si="177"/>
        <v>0.96535437837619176</v>
      </c>
      <c r="Y283">
        <f t="shared" ca="1" si="178"/>
        <v>0.96535437837619176</v>
      </c>
      <c r="Z283">
        <f t="shared" ca="1" si="169"/>
        <v>0.97024373897070593</v>
      </c>
      <c r="AA283">
        <f t="shared" ca="1" si="200"/>
        <v>1.4795329700727133E-3</v>
      </c>
      <c r="AB283">
        <f t="shared" ca="1" si="179"/>
        <v>594.2718771640765</v>
      </c>
      <c r="AC283">
        <f t="shared" ca="1" si="180"/>
        <v>14.543973027197517</v>
      </c>
      <c r="AD283">
        <f t="shared" ca="1" si="181"/>
        <v>3.0741136442818169</v>
      </c>
      <c r="AE283">
        <f t="shared" ca="1" si="182"/>
        <v>2.9708319264175116</v>
      </c>
      <c r="AF283">
        <f t="shared" ca="1" si="183"/>
        <v>0</v>
      </c>
      <c r="AG283">
        <f t="shared" ca="1" si="184"/>
        <v>0</v>
      </c>
      <c r="AH283">
        <f t="shared" ca="1" si="170"/>
        <v>0</v>
      </c>
      <c r="AI283">
        <f t="shared" ca="1" si="201"/>
        <v>573.68295856621455</v>
      </c>
      <c r="AJ283">
        <f t="shared" ca="1" si="185"/>
        <v>0.11951728303462804</v>
      </c>
      <c r="AK283">
        <f t="shared" ca="1" si="171"/>
        <v>0</v>
      </c>
      <c r="AL283">
        <f t="shared" ca="1" si="172"/>
        <v>0</v>
      </c>
      <c r="AM283">
        <f t="shared" si="173"/>
        <v>0</v>
      </c>
      <c r="AN283" s="45">
        <f t="shared" ca="1" si="186"/>
        <v>-20.708435880931471</v>
      </c>
      <c r="AO283">
        <f t="shared" ca="1" si="202"/>
        <v>0</v>
      </c>
      <c r="AP283">
        <f t="shared" ca="1" si="203"/>
        <v>0.35594206983880289</v>
      </c>
      <c r="AR283">
        <v>273</v>
      </c>
      <c r="AS283">
        <v>0</v>
      </c>
      <c r="AT283">
        <v>2877669.6168219675</v>
      </c>
      <c r="AU283">
        <v>13900.791838089493</v>
      </c>
      <c r="AV283">
        <v>7613.5339307874028</v>
      </c>
      <c r="AW283">
        <v>420870.02368414233</v>
      </c>
      <c r="AX283">
        <v>586.40136525945888</v>
      </c>
      <c r="AY283">
        <v>0</v>
      </c>
      <c r="AZ283">
        <v>-442970.75081827852</v>
      </c>
      <c r="BA283">
        <v>322.40879051030385</v>
      </c>
      <c r="BC283">
        <f t="shared" si="187"/>
        <v>0</v>
      </c>
      <c r="BD283">
        <f t="shared" ca="1" si="188"/>
        <v>2878263.8886991316</v>
      </c>
      <c r="BE283">
        <f t="shared" ca="1" si="189"/>
        <v>13915.335811116691</v>
      </c>
      <c r="BF283">
        <f t="shared" ca="1" si="190"/>
        <v>7616.6080444316849</v>
      </c>
      <c r="BG283">
        <f t="shared" ca="1" si="191"/>
        <v>420872.99451606878</v>
      </c>
      <c r="BH283">
        <f t="shared" ca="1" si="192"/>
        <v>586.5208825424935</v>
      </c>
      <c r="BI283">
        <f t="shared" ca="1" si="193"/>
        <v>0</v>
      </c>
      <c r="BJ283">
        <f t="shared" ca="1" si="194"/>
        <v>-442991.45925415948</v>
      </c>
      <c r="BK283">
        <f t="shared" ca="1" si="195"/>
        <v>322.76473258014266</v>
      </c>
    </row>
    <row r="284" spans="2:63" x14ac:dyDescent="0.35">
      <c r="B284">
        <f t="shared" si="196"/>
        <v>274</v>
      </c>
      <c r="C284">
        <f t="shared" si="174"/>
        <v>23</v>
      </c>
      <c r="D284">
        <f t="shared" si="204"/>
        <v>10</v>
      </c>
      <c r="E284">
        <f t="shared" ca="1" si="164"/>
        <v>99</v>
      </c>
      <c r="F284" cm="1">
        <f t="array" aca="1" ref="F284" ca="1">_xlfn.XLOOKUP(E284,Mortality!$I$9:$I$130,IF($E$4="Female",Mortality!$J$9:$J$130,Mortality!$K$9:$K$130),,-1)</f>
        <v>0.27821899999999977</v>
      </c>
      <c r="G284" cm="1">
        <f t="array" aca="1" ref="G284" ca="1">_xlfn.XLOOKUP(E284,Mortality!$N$9:$N$130,IF($E$4="Female",Mortality!$O$9:$O$130,Mortality!$P$9:$P$130),,-1)</f>
        <v>2E-3</v>
      </c>
      <c r="H284">
        <f t="shared" ca="1" si="175"/>
        <v>2.4665661278739259E-2</v>
      </c>
      <c r="I284" cm="1">
        <f t="array" ref="I284">INDEX('Product features '!$C$12:$C$22,MIN(11,C284))</f>
        <v>0</v>
      </c>
      <c r="J284" s="3">
        <f ca="1">IF(C284=1,0,IF($C$4="Q",MAX('Product features '!$C$8,_xlfn.XLOOKUP(E284,'Non-systematic PWDs'!$D$17:$D$64,'Non-systematic PWDs'!$F$17:$F$64,0,-1)),'Product features '!$C$8))</f>
        <v>0.14705882352941177</v>
      </c>
      <c r="K284">
        <f t="shared" ca="1" si="165"/>
        <v>0</v>
      </c>
      <c r="L284">
        <f ca="1">(1-K284)*(1-(1-J284*_xlfn.XLOOKUP(C284,'Non-systematic PWDs'!$D$9:$D$12,'Non-systematic PWDs'!$E$9:$E$12,,-1))^(1/12))</f>
        <v>5.0393116679124939E-3</v>
      </c>
      <c r="M284" cm="1">
        <f t="array" ref="M284">IF(C284=11,_xlfn.SWITCH(D284,1,0.4,2,0.3,3,0.2,0.1/9),1/12)</f>
        <v>8.3333333333333329E-2</v>
      </c>
      <c r="O284">
        <f t="shared" ca="1" si="197"/>
        <v>573.68295856617965</v>
      </c>
      <c r="P284">
        <f t="shared" ca="1" si="198"/>
        <v>865.00424842683742</v>
      </c>
      <c r="Q284">
        <f ca="1">_xlfn.XLOOKUP(C284,'Surrender predictive model'!$E$8:$E$29,'Surrender predictive model'!$P$8:$P$29,,-1)+'Surrender predictive model'!$B$15+'Surrender predictive model'!$B$14+'Surrender predictive model'!$B$38*K284</f>
        <v>-2.2123742498454617</v>
      </c>
      <c r="R284">
        <f ca="1">+'Surrender predictive model'!$B$15*(MAX(1,MIN(2,P283/O283))-1)+'Surrender predictive model'!$B$14*(MAX(0.5,MIN(1,P283/O283))-1)+'Surrender predictive model'!$B$38*K284*(MAX(0.5,MIN(1,P283/O283))-1)</f>
        <v>-0.58762224477664948</v>
      </c>
      <c r="S284" s="43">
        <f t="shared" ca="1" si="176"/>
        <v>5.2145046033618137E-3</v>
      </c>
      <c r="T284">
        <f t="shared" ca="1" si="166"/>
        <v>0</v>
      </c>
      <c r="U284">
        <f t="shared" ca="1" si="199"/>
        <v>0</v>
      </c>
      <c r="V284">
        <f t="shared" ca="1" si="167"/>
        <v>0</v>
      </c>
      <c r="W284" s="41">
        <f t="shared" ca="1" si="168"/>
        <v>0</v>
      </c>
      <c r="X284">
        <f t="shared" ca="1" si="177"/>
        <v>0.96535906897058144</v>
      </c>
      <c r="Y284">
        <f t="shared" ca="1" si="178"/>
        <v>0.96535906897058144</v>
      </c>
      <c r="Z284">
        <f t="shared" ca="1" si="169"/>
        <v>0.9702484533221819</v>
      </c>
      <c r="AA284">
        <f t="shared" ca="1" si="200"/>
        <v>1.435507600813783E-3</v>
      </c>
      <c r="AB284">
        <f t="shared" ca="1" si="179"/>
        <v>573.68295856617965</v>
      </c>
      <c r="AC284">
        <f t="shared" ca="1" si="180"/>
        <v>14.037395330154849</v>
      </c>
      <c r="AD284">
        <f t="shared" ca="1" si="181"/>
        <v>2.9676099797655002</v>
      </c>
      <c r="AE284">
        <f t="shared" ca="1" si="182"/>
        <v>2.8679064905234672</v>
      </c>
      <c r="AF284">
        <f t="shared" ca="1" si="183"/>
        <v>0</v>
      </c>
      <c r="AG284">
        <f t="shared" ca="1" si="184"/>
        <v>0</v>
      </c>
      <c r="AH284">
        <f t="shared" ca="1" si="170"/>
        <v>0</v>
      </c>
      <c r="AI284">
        <f t="shared" ca="1" si="201"/>
        <v>553.81004676577072</v>
      </c>
      <c r="AJ284">
        <f t="shared" ca="1" si="185"/>
        <v>0.11537709307620224</v>
      </c>
      <c r="AK284">
        <f t="shared" ca="1" si="171"/>
        <v>0</v>
      </c>
      <c r="AL284">
        <f t="shared" ca="1" si="172"/>
        <v>0</v>
      </c>
      <c r="AM284">
        <f t="shared" si="173"/>
        <v>0</v>
      </c>
      <c r="AN284" s="45">
        <f t="shared" ca="1" si="186"/>
        <v>-19.988288893520018</v>
      </c>
      <c r="AO284">
        <f t="shared" ca="1" si="202"/>
        <v>0</v>
      </c>
      <c r="AP284">
        <f t="shared" ca="1" si="203"/>
        <v>0.34758853531146106</v>
      </c>
      <c r="AR284">
        <v>274</v>
      </c>
      <c r="AS284">
        <v>0</v>
      </c>
      <c r="AT284">
        <v>2814726.5532453991</v>
      </c>
      <c r="AU284">
        <v>13527.834042270195</v>
      </c>
      <c r="AV284">
        <v>7486.2483855539322</v>
      </c>
      <c r="AW284">
        <v>418669.34739869088</v>
      </c>
      <c r="AX284">
        <v>573.44285307371899</v>
      </c>
      <c r="AY284">
        <v>0</v>
      </c>
      <c r="AZ284">
        <v>-440256.87267958908</v>
      </c>
      <c r="BA284">
        <v>318.97917587325196</v>
      </c>
      <c r="BC284">
        <f t="shared" si="187"/>
        <v>0</v>
      </c>
      <c r="BD284">
        <f t="shared" ca="1" si="188"/>
        <v>2815300.2362039653</v>
      </c>
      <c r="BE284">
        <f t="shared" ca="1" si="189"/>
        <v>13541.87143760035</v>
      </c>
      <c r="BF284">
        <f t="shared" ca="1" si="190"/>
        <v>7489.2159955336974</v>
      </c>
      <c r="BG284">
        <f t="shared" ca="1" si="191"/>
        <v>418672.21530518139</v>
      </c>
      <c r="BH284">
        <f t="shared" ca="1" si="192"/>
        <v>573.55823016679517</v>
      </c>
      <c r="BI284">
        <f t="shared" ca="1" si="193"/>
        <v>0</v>
      </c>
      <c r="BJ284">
        <f t="shared" ca="1" si="194"/>
        <v>-440276.86096848262</v>
      </c>
      <c r="BK284">
        <f t="shared" ca="1" si="195"/>
        <v>319.32676440856341</v>
      </c>
    </row>
    <row r="285" spans="2:63" x14ac:dyDescent="0.35">
      <c r="B285">
        <f t="shared" si="196"/>
        <v>275</v>
      </c>
      <c r="C285">
        <f t="shared" si="174"/>
        <v>23</v>
      </c>
      <c r="D285">
        <f t="shared" si="204"/>
        <v>11</v>
      </c>
      <c r="E285">
        <f t="shared" ca="1" si="164"/>
        <v>99</v>
      </c>
      <c r="F285" cm="1">
        <f t="array" aca="1" ref="F285" ca="1">_xlfn.XLOOKUP(E285,Mortality!$I$9:$I$130,IF($E$4="Female",Mortality!$J$9:$J$130,Mortality!$K$9:$K$130),,-1)</f>
        <v>0.27821899999999977</v>
      </c>
      <c r="G285" cm="1">
        <f t="array" aca="1" ref="G285" ca="1">_xlfn.XLOOKUP(E285,Mortality!$N$9:$N$130,IF($E$4="Female",Mortality!$O$9:$O$130,Mortality!$P$9:$P$130),,-1)</f>
        <v>2E-3</v>
      </c>
      <c r="H285">
        <f t="shared" ca="1" si="175"/>
        <v>2.4660923259181344E-2</v>
      </c>
      <c r="I285" cm="1">
        <f t="array" ref="I285">INDEX('Product features '!$C$12:$C$22,MIN(11,C285))</f>
        <v>0</v>
      </c>
      <c r="J285" s="3">
        <f ca="1">IF(C285=1,0,IF($C$4="Q",MAX('Product features '!$C$8,_xlfn.XLOOKUP(E285,'Non-systematic PWDs'!$D$17:$D$64,'Non-systematic PWDs'!$F$17:$F$64,0,-1)),'Product features '!$C$8))</f>
        <v>0.14705882352941177</v>
      </c>
      <c r="K285">
        <f t="shared" ca="1" si="165"/>
        <v>0</v>
      </c>
      <c r="L285">
        <f ca="1">(1-K285)*(1-(1-J285*_xlfn.XLOOKUP(C285,'Non-systematic PWDs'!$D$9:$D$12,'Non-systematic PWDs'!$E$9:$E$12,,-1))^(1/12))</f>
        <v>5.0393116679124939E-3</v>
      </c>
      <c r="M285" cm="1">
        <f t="array" ref="M285">IF(C285=11,_xlfn.SWITCH(D285,1,0.4,2,0.3,3,0.2,0.1/9),1/12)</f>
        <v>8.3333333333333329E-2</v>
      </c>
      <c r="O285">
        <f t="shared" ca="1" si="197"/>
        <v>553.81004676573571</v>
      </c>
      <c r="P285">
        <f t="shared" ca="1" si="198"/>
        <v>835.0396959169293</v>
      </c>
      <c r="Q285">
        <f ca="1">_xlfn.XLOOKUP(C285,'Surrender predictive model'!$E$8:$E$29,'Surrender predictive model'!$P$8:$P$29,,-1)+'Surrender predictive model'!$B$15+'Surrender predictive model'!$B$14+'Surrender predictive model'!$B$38*K285</f>
        <v>-2.2123742498454617</v>
      </c>
      <c r="R285">
        <f ca="1">+'Surrender predictive model'!$B$15*(MAX(1,MIN(2,P284/O284))-1)+'Surrender predictive model'!$B$14*(MAX(0.5,MIN(1,P284/O284))-1)+'Surrender predictive model'!$B$38*K285*(MAX(0.5,MIN(1,P284/O284))-1)</f>
        <v>-0.58762224477664948</v>
      </c>
      <c r="S285" s="43">
        <f t="shared" ca="1" si="176"/>
        <v>5.2145046033618137E-3</v>
      </c>
      <c r="T285">
        <f t="shared" ca="1" si="166"/>
        <v>0</v>
      </c>
      <c r="U285">
        <f t="shared" ca="1" si="199"/>
        <v>0</v>
      </c>
      <c r="V285">
        <f t="shared" ca="1" si="167"/>
        <v>0</v>
      </c>
      <c r="W285" s="41">
        <f t="shared" ca="1" si="168"/>
        <v>0</v>
      </c>
      <c r="X285">
        <f t="shared" ca="1" si="177"/>
        <v>0.96536375853186063</v>
      </c>
      <c r="Y285">
        <f t="shared" ca="1" si="178"/>
        <v>0.96536375853186063</v>
      </c>
      <c r="Z285">
        <f t="shared" ca="1" si="169"/>
        <v>0.97025316663531502</v>
      </c>
      <c r="AA285">
        <f t="shared" ca="1" si="200"/>
        <v>1.3927990294218091E-3</v>
      </c>
      <c r="AB285">
        <f t="shared" ca="1" si="179"/>
        <v>553.81004676573571</v>
      </c>
      <c r="AC285">
        <f t="shared" ca="1" si="180"/>
        <v>13.548528026116433</v>
      </c>
      <c r="AD285">
        <f t="shared" ca="1" si="181"/>
        <v>2.8648100891623298</v>
      </c>
      <c r="AE285">
        <f t="shared" ca="1" si="182"/>
        <v>2.7685603919808175</v>
      </c>
      <c r="AF285">
        <f t="shared" ca="1" si="183"/>
        <v>0</v>
      </c>
      <c r="AG285">
        <f t="shared" ca="1" si="184"/>
        <v>0</v>
      </c>
      <c r="AH285">
        <f t="shared" ca="1" si="170"/>
        <v>0</v>
      </c>
      <c r="AI285">
        <f t="shared" ca="1" si="201"/>
        <v>534.62814825851115</v>
      </c>
      <c r="AJ285">
        <f t="shared" ca="1" si="185"/>
        <v>0.11138086422052317</v>
      </c>
      <c r="AK285">
        <f t="shared" ca="1" si="171"/>
        <v>0</v>
      </c>
      <c r="AL285">
        <f t="shared" ca="1" si="172"/>
        <v>0</v>
      </c>
      <c r="AM285">
        <f t="shared" si="173"/>
        <v>0</v>
      </c>
      <c r="AN285" s="45">
        <f t="shared" ca="1" si="186"/>
        <v>-19.2932793714801</v>
      </c>
      <c r="AO285">
        <f t="shared" ca="1" si="202"/>
        <v>0</v>
      </c>
      <c r="AP285">
        <f t="shared" ca="1" si="203"/>
        <v>0.33943270141969151</v>
      </c>
      <c r="AR285">
        <v>275</v>
      </c>
      <c r="AS285">
        <v>0</v>
      </c>
      <c r="AT285">
        <v>2752525.6947538424</v>
      </c>
      <c r="AU285">
        <v>13161.997460759976</v>
      </c>
      <c r="AV285">
        <v>7360.6911067434685</v>
      </c>
      <c r="AW285">
        <v>416488.88851537614</v>
      </c>
      <c r="AX285">
        <v>560.63661516878278</v>
      </c>
      <c r="AY285">
        <v>0</v>
      </c>
      <c r="AZ285">
        <v>-437572.21369804838</v>
      </c>
      <c r="BA285">
        <v>315.55615919549086</v>
      </c>
      <c r="BC285">
        <f t="shared" si="187"/>
        <v>0</v>
      </c>
      <c r="BD285">
        <f t="shared" ca="1" si="188"/>
        <v>2753079.5048006084</v>
      </c>
      <c r="BE285">
        <f t="shared" ca="1" si="189"/>
        <v>13175.545988786092</v>
      </c>
      <c r="BF285">
        <f t="shared" ca="1" si="190"/>
        <v>7363.5559168326308</v>
      </c>
      <c r="BG285">
        <f t="shared" ca="1" si="191"/>
        <v>416491.6570757681</v>
      </c>
      <c r="BH285">
        <f t="shared" ca="1" si="192"/>
        <v>560.74799603300335</v>
      </c>
      <c r="BI285">
        <f t="shared" ca="1" si="193"/>
        <v>0</v>
      </c>
      <c r="BJ285">
        <f t="shared" ca="1" si="194"/>
        <v>-437591.50697741983</v>
      </c>
      <c r="BK285">
        <f t="shared" ca="1" si="195"/>
        <v>315.89559189691056</v>
      </c>
    </row>
    <row r="286" spans="2:63" x14ac:dyDescent="0.35">
      <c r="B286">
        <f t="shared" si="196"/>
        <v>276</v>
      </c>
      <c r="C286">
        <f t="shared" si="174"/>
        <v>23</v>
      </c>
      <c r="D286">
        <f t="shared" si="204"/>
        <v>12</v>
      </c>
      <c r="E286">
        <f t="shared" ca="1" si="164"/>
        <v>99</v>
      </c>
      <c r="F286" cm="1">
        <f t="array" aca="1" ref="F286" ca="1">_xlfn.XLOOKUP(E286,Mortality!$I$9:$I$130,IF($E$4="Female",Mortality!$J$9:$J$130,Mortality!$K$9:$K$130),,-1)</f>
        <v>0.27821899999999977</v>
      </c>
      <c r="G286" cm="1">
        <f t="array" aca="1" ref="G286" ca="1">_xlfn.XLOOKUP(E286,Mortality!$N$9:$N$130,IF($E$4="Female",Mortality!$O$9:$O$130,Mortality!$P$9:$P$130),,-1)</f>
        <v>2E-3</v>
      </c>
      <c r="H286">
        <f t="shared" ca="1" si="175"/>
        <v>2.4656186283121939E-2</v>
      </c>
      <c r="I286" cm="1">
        <f t="array" ref="I286">INDEX('Product features '!$C$12:$C$22,MIN(11,C286))</f>
        <v>0</v>
      </c>
      <c r="J286" s="3">
        <f ca="1">IF(C286=1,0,IF($C$4="Q",MAX('Product features '!$C$8,_xlfn.XLOOKUP(E286,'Non-systematic PWDs'!$D$17:$D$64,'Non-systematic PWDs'!$F$17:$F$64,0,-1)),'Product features '!$C$8))</f>
        <v>0.14705882352941177</v>
      </c>
      <c r="K286">
        <f t="shared" ca="1" si="165"/>
        <v>0</v>
      </c>
      <c r="L286">
        <f ca="1">(1-K286)*(1-(1-J286*_xlfn.XLOOKUP(C286,'Non-systematic PWDs'!$D$9:$D$12,'Non-systematic PWDs'!$E$9:$E$12,,-1))^(1/12))</f>
        <v>5.0393116679124939E-3</v>
      </c>
      <c r="M286" cm="1">
        <f t="array" ref="M286">IF(C286=11,_xlfn.SWITCH(D286,1,0.4,2,0.3,3,0.2,0.1/9),1/12)</f>
        <v>8.3333333333333329E-2</v>
      </c>
      <c r="O286">
        <f t="shared" ca="1" si="197"/>
        <v>534.62814825847624</v>
      </c>
      <c r="P286">
        <f t="shared" ca="1" si="198"/>
        <v>806.11705937366889</v>
      </c>
      <c r="Q286">
        <f ca="1">_xlfn.XLOOKUP(C286,'Surrender predictive model'!$E$8:$E$29,'Surrender predictive model'!$P$8:$P$29,,-1)+'Surrender predictive model'!$B$15+'Surrender predictive model'!$B$14+'Surrender predictive model'!$B$38*K286</f>
        <v>-2.2123742498454617</v>
      </c>
      <c r="R286">
        <f ca="1">+'Surrender predictive model'!$B$15*(MAX(1,MIN(2,P285/O285))-1)+'Surrender predictive model'!$B$14*(MAX(0.5,MIN(1,P285/O285))-1)+'Surrender predictive model'!$B$38*K286*(MAX(0.5,MIN(1,P285/O285))-1)</f>
        <v>-0.58762224477665004</v>
      </c>
      <c r="S286" s="43">
        <f t="shared" ca="1" si="176"/>
        <v>5.2145046033618137E-3</v>
      </c>
      <c r="T286">
        <f t="shared" ca="1" si="166"/>
        <v>5.0000000000000001E-3</v>
      </c>
      <c r="U286">
        <f t="shared" ca="1" si="199"/>
        <v>0</v>
      </c>
      <c r="V286">
        <f t="shared" ca="1" si="167"/>
        <v>0</v>
      </c>
      <c r="W286" s="41">
        <f t="shared" ca="1" si="168"/>
        <v>0</v>
      </c>
      <c r="X286">
        <f t="shared" ca="1" si="177"/>
        <v>0.95809049156646886</v>
      </c>
      <c r="Y286">
        <f t="shared" ca="1" si="178"/>
        <v>0.96536844706031377</v>
      </c>
      <c r="Z286">
        <f t="shared" ca="1" si="169"/>
        <v>0.97025787891039095</v>
      </c>
      <c r="AA286">
        <f t="shared" ca="1" si="200"/>
        <v>1.3513676687831036E-3</v>
      </c>
      <c r="AB286">
        <f t="shared" ca="1" si="179"/>
        <v>534.62814825847624</v>
      </c>
      <c r="AC286">
        <f t="shared" ca="1" si="180"/>
        <v>13.014345949665897</v>
      </c>
      <c r="AD286">
        <f t="shared" ca="1" si="181"/>
        <v>2.7523870109113728</v>
      </c>
      <c r="AE286">
        <f t="shared" ca="1" si="182"/>
        <v>2.6599144182851688</v>
      </c>
      <c r="AF286">
        <f t="shared" ca="1" si="183"/>
        <v>3.9793555093793125</v>
      </c>
      <c r="AG286">
        <f t="shared" ca="1" si="184"/>
        <v>0</v>
      </c>
      <c r="AH286">
        <f t="shared" ca="1" si="170"/>
        <v>0</v>
      </c>
      <c r="AI286">
        <f t="shared" ca="1" si="201"/>
        <v>512.22214537026935</v>
      </c>
      <c r="AJ286">
        <f t="shared" ca="1" si="185"/>
        <v>0.10671294695213945</v>
      </c>
      <c r="AK286">
        <f t="shared" ca="1" si="171"/>
        <v>0</v>
      </c>
      <c r="AL286">
        <f t="shared" ca="1" si="172"/>
        <v>0</v>
      </c>
      <c r="AM286">
        <f t="shared" si="173"/>
        <v>0</v>
      </c>
      <c r="AN286" s="45">
        <f t="shared" ca="1" si="186"/>
        <v>-18.533360325814577</v>
      </c>
      <c r="AO286">
        <f t="shared" ca="1" si="202"/>
        <v>0</v>
      </c>
      <c r="AP286">
        <f t="shared" ca="1" si="203"/>
        <v>0.4011295282161268</v>
      </c>
      <c r="AR286">
        <v>276</v>
      </c>
      <c r="AS286">
        <v>0</v>
      </c>
      <c r="AT286">
        <v>2691055.7528101499</v>
      </c>
      <c r="AU286">
        <v>12737.226808759078</v>
      </c>
      <c r="AV286">
        <v>7211.3611161155586</v>
      </c>
      <c r="AW286">
        <v>414320.78651085857</v>
      </c>
      <c r="AX286">
        <v>528.53388108688864</v>
      </c>
      <c r="AY286">
        <v>0</v>
      </c>
      <c r="AZ286">
        <v>-434797.90831681958</v>
      </c>
      <c r="BA286">
        <v>1547.9818202039385</v>
      </c>
      <c r="BC286">
        <f t="shared" si="187"/>
        <v>0</v>
      </c>
      <c r="BD286">
        <f t="shared" ca="1" si="188"/>
        <v>2691590.3809584086</v>
      </c>
      <c r="BE286">
        <f t="shared" ca="1" si="189"/>
        <v>12750.241154708745</v>
      </c>
      <c r="BF286">
        <f t="shared" ca="1" si="190"/>
        <v>7214.1135031264703</v>
      </c>
      <c r="BG286">
        <f t="shared" ca="1" si="191"/>
        <v>414323.44642527687</v>
      </c>
      <c r="BH286">
        <f t="shared" ca="1" si="192"/>
        <v>528.64059403384078</v>
      </c>
      <c r="BI286">
        <f t="shared" ca="1" si="193"/>
        <v>0</v>
      </c>
      <c r="BJ286">
        <f t="shared" ca="1" si="194"/>
        <v>-434816.44167714537</v>
      </c>
      <c r="BK286">
        <f t="shared" ca="1" si="195"/>
        <v>1548.3829497321547</v>
      </c>
    </row>
    <row r="287" spans="2:63" x14ac:dyDescent="0.35">
      <c r="B287">
        <f t="shared" si="196"/>
        <v>277</v>
      </c>
      <c r="C287">
        <f t="shared" si="174"/>
        <v>24</v>
      </c>
      <c r="D287">
        <f t="shared" si="204"/>
        <v>1</v>
      </c>
      <c r="E287">
        <f t="shared" ca="1" si="164"/>
        <v>100</v>
      </c>
      <c r="F287" cm="1">
        <f t="array" aca="1" ref="F287" ca="1">_xlfn.XLOOKUP(E287,Mortality!$I$9:$I$130,IF($E$4="Female",Mortality!$J$9:$J$130,Mortality!$K$9:$K$130),,-1)</f>
        <v>0.29845199999999977</v>
      </c>
      <c r="G287" cm="1">
        <f t="array" aca="1" ref="G287" ca="1">_xlfn.XLOOKUP(E287,Mortality!$N$9:$N$130,IF($E$4="Female",Mortality!$O$9:$O$130,Mortality!$P$9:$P$130),,-1)</f>
        <v>2E-3</v>
      </c>
      <c r="H287">
        <f t="shared" ca="1" si="175"/>
        <v>2.674005561097903E-2</v>
      </c>
      <c r="I287" cm="1">
        <f t="array" ref="I287">INDEX('Product features '!$C$12:$C$22,MIN(11,C287))</f>
        <v>0</v>
      </c>
      <c r="J287" s="3">
        <f ca="1">IF(C287=1,0,IF($C$4="Q",MAX('Product features '!$C$8,_xlfn.XLOOKUP(E287,'Non-systematic PWDs'!$D$17:$D$64,'Non-systematic PWDs'!$F$17:$F$64,0,-1)),'Product features '!$C$8))</f>
        <v>0.15625</v>
      </c>
      <c r="K287">
        <f t="shared" ca="1" si="165"/>
        <v>0</v>
      </c>
      <c r="L287">
        <f ca="1">(1-K287)*(1-(1-J287*_xlfn.XLOOKUP(C287,'Non-systematic PWDs'!$D$9:$D$12,'Non-systematic PWDs'!$E$9:$E$12,,-1))^(1/12))</f>
        <v>5.3637734156456451E-3</v>
      </c>
      <c r="M287" cm="1">
        <f t="array" ref="M287">IF(C287=11,_xlfn.SWITCH(D287,1,0.4,2,0.3,3,0.2,0.1/9),1/12)</f>
        <v>8.3333333333333329E-2</v>
      </c>
      <c r="O287">
        <f t="shared" ca="1" si="197"/>
        <v>512.22214537023444</v>
      </c>
      <c r="P287">
        <f t="shared" ca="1" si="198"/>
        <v>778.19997375638548</v>
      </c>
      <c r="Q287">
        <f ca="1">_xlfn.XLOOKUP(C287,'Surrender predictive model'!$E$8:$E$29,'Surrender predictive model'!$P$8:$P$29,,-1)+'Surrender predictive model'!$B$15+'Surrender predictive model'!$B$14+'Surrender predictive model'!$B$38*K287</f>
        <v>-2.2123742498454617</v>
      </c>
      <c r="R287">
        <f ca="1">+'Surrender predictive model'!$B$15*(MAX(1,MIN(2,P286/O286))-1)+'Surrender predictive model'!$B$14*(MAX(0.5,MIN(1,P286/O286))-1)+'Surrender predictive model'!$B$38*K287*(MAX(0.5,MIN(1,P286/O286))-1)</f>
        <v>-0.5876222447766497</v>
      </c>
      <c r="S287" s="43">
        <f t="shared" ca="1" si="176"/>
        <v>5.2145046033618137E-3</v>
      </c>
      <c r="T287">
        <f t="shared" ca="1" si="166"/>
        <v>0</v>
      </c>
      <c r="U287">
        <f t="shared" ca="1" si="199"/>
        <v>1.89E-2</v>
      </c>
      <c r="V287">
        <f t="shared" ca="1" si="167"/>
        <v>0</v>
      </c>
      <c r="W287" s="41">
        <f t="shared" ca="1" si="168"/>
        <v>0</v>
      </c>
      <c r="X287">
        <f t="shared" ca="1" si="177"/>
        <v>0.96299175162980011</v>
      </c>
      <c r="Y287">
        <f t="shared" ca="1" si="178"/>
        <v>0.96299175162980011</v>
      </c>
      <c r="Z287">
        <f t="shared" ca="1" si="169"/>
        <v>0.96818487592873681</v>
      </c>
      <c r="AA287">
        <f t="shared" ca="1" si="200"/>
        <v>1.3111751279415737E-3</v>
      </c>
      <c r="AB287">
        <f t="shared" ca="1" si="179"/>
        <v>521.90314391773188</v>
      </c>
      <c r="AC287">
        <f t="shared" ca="1" si="180"/>
        <v>13.839758319834326</v>
      </c>
      <c r="AD287">
        <f t="shared" ca="1" si="181"/>
        <v>2.6988531556591173</v>
      </c>
      <c r="AE287">
        <f t="shared" ca="1" si="182"/>
        <v>2.776109699802157</v>
      </c>
      <c r="AF287">
        <f t="shared" ca="1" si="183"/>
        <v>0</v>
      </c>
      <c r="AG287">
        <f t="shared" ca="1" si="184"/>
        <v>0</v>
      </c>
      <c r="AH287">
        <f t="shared" ca="1" si="170"/>
        <v>9.6809985474974383</v>
      </c>
      <c r="AI287">
        <f t="shared" ca="1" si="201"/>
        <v>502.58842274247121</v>
      </c>
      <c r="AJ287">
        <f t="shared" ca="1" si="185"/>
        <v>0.1047059214046815</v>
      </c>
      <c r="AK287">
        <f t="shared" ca="1" si="171"/>
        <v>0</v>
      </c>
      <c r="AL287">
        <f t="shared" ca="1" si="172"/>
        <v>0</v>
      </c>
      <c r="AM287">
        <f t="shared" si="173"/>
        <v>0</v>
      </c>
      <c r="AN287" s="45">
        <f t="shared" ca="1" si="186"/>
        <v>-19.419427096700282</v>
      </c>
      <c r="AO287">
        <f t="shared" ca="1" si="202"/>
        <v>1.2101248184371789</v>
      </c>
      <c r="AP287">
        <f t="shared" ca="1" si="203"/>
        <v>1.553473417207953</v>
      </c>
      <c r="AR287">
        <v>277</v>
      </c>
      <c r="AS287">
        <v>0</v>
      </c>
      <c r="AT287">
        <v>2536962.629217058</v>
      </c>
      <c r="AU287">
        <v>14114.644175985493</v>
      </c>
      <c r="AV287">
        <v>7079.7176780711206</v>
      </c>
      <c r="AW287">
        <v>412270.67736147152</v>
      </c>
      <c r="AX287">
        <v>523.30870692220913</v>
      </c>
      <c r="AY287">
        <v>0</v>
      </c>
      <c r="AZ287">
        <v>-433988.34792244987</v>
      </c>
      <c r="BA287">
        <v>4983.1751565672521</v>
      </c>
      <c r="BC287">
        <f t="shared" si="187"/>
        <v>0</v>
      </c>
      <c r="BD287">
        <f t="shared" ca="1" si="188"/>
        <v>2537474.8513624282</v>
      </c>
      <c r="BE287">
        <f t="shared" ca="1" si="189"/>
        <v>14128.483934305328</v>
      </c>
      <c r="BF287">
        <f t="shared" ca="1" si="190"/>
        <v>7082.4165312267796</v>
      </c>
      <c r="BG287">
        <f t="shared" ca="1" si="191"/>
        <v>412273.45347117132</v>
      </c>
      <c r="BH287">
        <f t="shared" ca="1" si="192"/>
        <v>523.41341284361386</v>
      </c>
      <c r="BI287">
        <f t="shared" ca="1" si="193"/>
        <v>0</v>
      </c>
      <c r="BJ287">
        <f t="shared" ca="1" si="194"/>
        <v>-434007.7673495466</v>
      </c>
      <c r="BK287">
        <f t="shared" ca="1" si="195"/>
        <v>4984.72862998446</v>
      </c>
    </row>
    <row r="288" spans="2:63" x14ac:dyDescent="0.35">
      <c r="B288">
        <f t="shared" si="196"/>
        <v>278</v>
      </c>
      <c r="C288">
        <f t="shared" si="174"/>
        <v>24</v>
      </c>
      <c r="D288">
        <f t="shared" si="204"/>
        <v>2</v>
      </c>
      <c r="E288">
        <f t="shared" ca="1" si="164"/>
        <v>100</v>
      </c>
      <c r="F288" cm="1">
        <f t="array" aca="1" ref="F288" ca="1">_xlfn.XLOOKUP(E288,Mortality!$I$9:$I$130,IF($E$4="Female",Mortality!$J$9:$J$130,Mortality!$K$9:$K$130),,-1)</f>
        <v>0.29845199999999977</v>
      </c>
      <c r="G288" cm="1">
        <f t="array" aca="1" ref="G288" ca="1">_xlfn.XLOOKUP(E288,Mortality!$N$9:$N$130,IF($E$4="Female",Mortality!$O$9:$O$130,Mortality!$P$9:$P$130),,-1)</f>
        <v>2E-3</v>
      </c>
      <c r="H288">
        <f t="shared" ca="1" si="175"/>
        <v>2.673485520382779E-2</v>
      </c>
      <c r="I288" cm="1">
        <f t="array" ref="I288">INDEX('Product features '!$C$12:$C$22,MIN(11,C288))</f>
        <v>0</v>
      </c>
      <c r="J288" s="3">
        <f ca="1">IF(C288=1,0,IF($C$4="Q",MAX('Product features '!$C$8,_xlfn.XLOOKUP(E288,'Non-systematic PWDs'!$D$17:$D$64,'Non-systematic PWDs'!$F$17:$F$64,0,-1)),'Product features '!$C$8))</f>
        <v>0.15625</v>
      </c>
      <c r="K288">
        <f t="shared" ca="1" si="165"/>
        <v>0</v>
      </c>
      <c r="L288">
        <f ca="1">(1-K288)*(1-(1-J288*_xlfn.XLOOKUP(C288,'Non-systematic PWDs'!$D$9:$D$12,'Non-systematic PWDs'!$E$9:$E$12,,-1))^(1/12))</f>
        <v>5.3637734156456451E-3</v>
      </c>
      <c r="M288" cm="1">
        <f t="array" ref="M288">IF(C288=11,_xlfn.SWITCH(D288,1,0.4,2,0.3,3,0.2,0.1/9),1/12)</f>
        <v>8.3333333333333329E-2</v>
      </c>
      <c r="O288">
        <f t="shared" ca="1" si="197"/>
        <v>502.58842274243619</v>
      </c>
      <c r="P288">
        <f t="shared" ca="1" si="198"/>
        <v>749.40015584592618</v>
      </c>
      <c r="Q288">
        <f ca="1">_xlfn.XLOOKUP(C288,'Surrender predictive model'!$E$8:$E$29,'Surrender predictive model'!$P$8:$P$29,,-1)+'Surrender predictive model'!$B$15+'Surrender predictive model'!$B$14+'Surrender predictive model'!$B$38*K288</f>
        <v>-2.2123742498454617</v>
      </c>
      <c r="R288">
        <f ca="1">+'Surrender predictive model'!$B$15*(MAX(1,MIN(2,P287/O287))-1)+'Surrender predictive model'!$B$14*(MAX(0.5,MIN(1,P287/O287))-1)+'Surrender predictive model'!$B$38*K288*(MAX(0.5,MIN(1,P287/O287))-1)</f>
        <v>-0.60087624915044324</v>
      </c>
      <c r="S288" s="43">
        <f t="shared" ca="1" si="176"/>
        <v>5.143860742880868E-3</v>
      </c>
      <c r="T288">
        <f t="shared" ca="1" si="166"/>
        <v>0</v>
      </c>
      <c r="U288">
        <f t="shared" ca="1" si="199"/>
        <v>0</v>
      </c>
      <c r="V288">
        <f t="shared" ca="1" si="167"/>
        <v>0</v>
      </c>
      <c r="W288" s="41">
        <f t="shared" ca="1" si="168"/>
        <v>0</v>
      </c>
      <c r="X288">
        <f t="shared" ca="1" si="177"/>
        <v>0.9630652835907989</v>
      </c>
      <c r="Y288">
        <f t="shared" ca="1" si="178"/>
        <v>0.9630652835907989</v>
      </c>
      <c r="Z288">
        <f t="shared" ca="1" si="169"/>
        <v>0.96825880442544088</v>
      </c>
      <c r="AA288">
        <f t="shared" ca="1" si="200"/>
        <v>1.2694599285669583E-3</v>
      </c>
      <c r="AB288">
        <f t="shared" ca="1" si="179"/>
        <v>502.58842274243619</v>
      </c>
      <c r="AC288">
        <f t="shared" ca="1" si="180"/>
        <v>13.325588041100119</v>
      </c>
      <c r="AD288">
        <f t="shared" ca="1" si="181"/>
        <v>2.5638803231896197</v>
      </c>
      <c r="AE288">
        <f t="shared" ca="1" si="182"/>
        <v>2.6734925002498158</v>
      </c>
      <c r="AF288">
        <f t="shared" ca="1" si="183"/>
        <v>0</v>
      </c>
      <c r="AG288">
        <f t="shared" ca="1" si="184"/>
        <v>0</v>
      </c>
      <c r="AH288">
        <f t="shared" ca="1" si="170"/>
        <v>0</v>
      </c>
      <c r="AI288">
        <f t="shared" ca="1" si="201"/>
        <v>484.02546187793166</v>
      </c>
      <c r="AJ288">
        <f t="shared" ca="1" si="185"/>
        <v>0.10083863789123577</v>
      </c>
      <c r="AK288">
        <f t="shared" ca="1" si="171"/>
        <v>0</v>
      </c>
      <c r="AL288">
        <f t="shared" ca="1" si="172"/>
        <v>0</v>
      </c>
      <c r="AM288">
        <f t="shared" si="173"/>
        <v>0</v>
      </c>
      <c r="AN288" s="45">
        <f t="shared" ca="1" si="186"/>
        <v>-18.663799502430791</v>
      </c>
      <c r="AO288">
        <f t="shared" ca="1" si="202"/>
        <v>0</v>
      </c>
      <c r="AP288">
        <f t="shared" ca="1" si="203"/>
        <v>0.29579168443945247</v>
      </c>
      <c r="AR288">
        <v>278</v>
      </c>
      <c r="AS288">
        <v>0</v>
      </c>
      <c r="AT288">
        <v>2511881.7932265978</v>
      </c>
      <c r="AU288">
        <v>13701.656678647596</v>
      </c>
      <c r="AV288">
        <v>6875.7169631542747</v>
      </c>
      <c r="AW288">
        <v>409810.60171215358</v>
      </c>
      <c r="AX288">
        <v>510.62100479329831</v>
      </c>
      <c r="AY288">
        <v>0</v>
      </c>
      <c r="AZ288">
        <v>-430898.59635874897</v>
      </c>
      <c r="BA288">
        <v>286.69905113213127</v>
      </c>
      <c r="BC288">
        <f t="shared" si="187"/>
        <v>0</v>
      </c>
      <c r="BD288">
        <f t="shared" ca="1" si="188"/>
        <v>2512384.38164934</v>
      </c>
      <c r="BE288">
        <f t="shared" ca="1" si="189"/>
        <v>13714.982266688696</v>
      </c>
      <c r="BF288">
        <f t="shared" ca="1" si="190"/>
        <v>6878.2808434774643</v>
      </c>
      <c r="BG288">
        <f t="shared" ca="1" si="191"/>
        <v>409813.27520465385</v>
      </c>
      <c r="BH288">
        <f t="shared" ca="1" si="192"/>
        <v>510.72184343118954</v>
      </c>
      <c r="BI288">
        <f t="shared" ca="1" si="193"/>
        <v>0</v>
      </c>
      <c r="BJ288">
        <f t="shared" ca="1" si="194"/>
        <v>-430917.26015825139</v>
      </c>
      <c r="BK288">
        <f t="shared" ca="1" si="195"/>
        <v>286.99484281657072</v>
      </c>
    </row>
    <row r="289" spans="2:63" x14ac:dyDescent="0.35">
      <c r="B289">
        <f t="shared" si="196"/>
        <v>279</v>
      </c>
      <c r="C289">
        <f t="shared" si="174"/>
        <v>24</v>
      </c>
      <c r="D289">
        <f t="shared" si="204"/>
        <v>3</v>
      </c>
      <c r="E289">
        <f t="shared" ca="1" si="164"/>
        <v>100</v>
      </c>
      <c r="F289" cm="1">
        <f t="array" aca="1" ref="F289" ca="1">_xlfn.XLOOKUP(E289,Mortality!$I$9:$I$130,IF($E$4="Female",Mortality!$J$9:$J$130,Mortality!$K$9:$K$130),,-1)</f>
        <v>0.29845199999999977</v>
      </c>
      <c r="G289" cm="1">
        <f t="array" aca="1" ref="G289" ca="1">_xlfn.XLOOKUP(E289,Mortality!$N$9:$N$130,IF($E$4="Female",Mortality!$O$9:$O$130,Mortality!$P$9:$P$130),,-1)</f>
        <v>2E-3</v>
      </c>
      <c r="H289">
        <f t="shared" ca="1" si="175"/>
        <v>2.6729655969770283E-2</v>
      </c>
      <c r="I289" cm="1">
        <f t="array" ref="I289">INDEX('Product features '!$C$12:$C$22,MIN(11,C289))</f>
        <v>0</v>
      </c>
      <c r="J289" s="3">
        <f ca="1">IF(C289=1,0,IF($C$4="Q",MAX('Product features '!$C$8,_xlfn.XLOOKUP(E289,'Non-systematic PWDs'!$D$17:$D$64,'Non-systematic PWDs'!$F$17:$F$64,0,-1)),'Product features '!$C$8))</f>
        <v>0.15625</v>
      </c>
      <c r="K289">
        <f t="shared" ca="1" si="165"/>
        <v>0</v>
      </c>
      <c r="L289">
        <f ca="1">(1-K289)*(1-(1-J289*_xlfn.XLOOKUP(C289,'Non-systematic PWDs'!$D$9:$D$12,'Non-systematic PWDs'!$E$9:$E$12,,-1))^(1/12))</f>
        <v>5.3637734156456451E-3</v>
      </c>
      <c r="M289" cm="1">
        <f t="array" ref="M289">IF(C289=11,_xlfn.SWITCH(D289,1,0.4,2,0.3,3,0.2,0.1/9),1/12)</f>
        <v>8.3333333333333329E-2</v>
      </c>
      <c r="O289">
        <f t="shared" ca="1" si="197"/>
        <v>484.02546187789665</v>
      </c>
      <c r="P289">
        <f t="shared" ca="1" si="198"/>
        <v>721.72127361274579</v>
      </c>
      <c r="Q289">
        <f ca="1">_xlfn.XLOOKUP(C289,'Surrender predictive model'!$E$8:$E$29,'Surrender predictive model'!$P$8:$P$29,,-1)+'Surrender predictive model'!$B$15+'Surrender predictive model'!$B$14+'Surrender predictive model'!$B$38*K289</f>
        <v>-2.2123742498454617</v>
      </c>
      <c r="R289">
        <f ca="1">+'Surrender predictive model'!$B$15*(MAX(1,MIN(2,P288/O288))-1)+'Surrender predictive model'!$B$14*(MAX(0.5,MIN(1,P288/O288))-1)+'Surrender predictive model'!$B$38*K289*(MAX(0.5,MIN(1,P288/O288))-1)</f>
        <v>-0.56826547896382118</v>
      </c>
      <c r="S289" s="43">
        <f t="shared" ca="1" si="176"/>
        <v>5.3194749705463007E-3</v>
      </c>
      <c r="T289">
        <f t="shared" ca="1" si="166"/>
        <v>0</v>
      </c>
      <c r="U289">
        <f t="shared" ca="1" si="199"/>
        <v>0</v>
      </c>
      <c r="V289">
        <f t="shared" ca="1" si="167"/>
        <v>0</v>
      </c>
      <c r="W289" s="41">
        <f t="shared" ca="1" si="168"/>
        <v>0</v>
      </c>
      <c r="X289">
        <f t="shared" ca="1" si="177"/>
        <v>0.96290042499367456</v>
      </c>
      <c r="Y289">
        <f t="shared" ca="1" si="178"/>
        <v>0.96290042499367456</v>
      </c>
      <c r="Z289">
        <f t="shared" ca="1" si="169"/>
        <v>0.96809305679558588</v>
      </c>
      <c r="AA289">
        <f t="shared" ca="1" si="200"/>
        <v>1.2291657527002486E-3</v>
      </c>
      <c r="AB289">
        <f t="shared" ca="1" si="179"/>
        <v>484.02546187789665</v>
      </c>
      <c r="AC289">
        <f t="shared" ca="1" si="180"/>
        <v>12.82948100413703</v>
      </c>
      <c r="AD289">
        <f t="shared" ca="1" si="181"/>
        <v>2.5531979597413672</v>
      </c>
      <c r="AE289">
        <f t="shared" ca="1" si="182"/>
        <v>2.5744599640319423</v>
      </c>
      <c r="AF289">
        <f t="shared" ca="1" si="183"/>
        <v>0</v>
      </c>
      <c r="AG289">
        <f t="shared" ca="1" si="184"/>
        <v>0</v>
      </c>
      <c r="AH289">
        <f t="shared" ca="1" si="170"/>
        <v>0</v>
      </c>
      <c r="AI289">
        <f t="shared" ca="1" si="201"/>
        <v>466.0683229500213</v>
      </c>
      <c r="AJ289">
        <f t="shared" ca="1" si="185"/>
        <v>9.7097567281254446E-2</v>
      </c>
      <c r="AK289">
        <f t="shared" ca="1" si="171"/>
        <v>0</v>
      </c>
      <c r="AL289">
        <f t="shared" ca="1" si="172"/>
        <v>0</v>
      </c>
      <c r="AM289">
        <f t="shared" si="173"/>
        <v>0</v>
      </c>
      <c r="AN289" s="45">
        <f t="shared" ca="1" si="186"/>
        <v>-18.054236495191592</v>
      </c>
      <c r="AO289">
        <f t="shared" ca="1" si="202"/>
        <v>0</v>
      </c>
      <c r="AP289">
        <f t="shared" ca="1" si="203"/>
        <v>0.28949029411076938</v>
      </c>
      <c r="AR289">
        <v>279</v>
      </c>
      <c r="AS289">
        <v>0</v>
      </c>
      <c r="AT289">
        <v>2450980.8230078239</v>
      </c>
      <c r="AU289">
        <v>13297.068398531026</v>
      </c>
      <c r="AV289">
        <v>6892.8790557162311</v>
      </c>
      <c r="AW289">
        <v>407375.46166381665</v>
      </c>
      <c r="AX289">
        <v>498.0684429194813</v>
      </c>
      <c r="AY289">
        <v>0</v>
      </c>
      <c r="AZ289">
        <v>-428063.47756098327</v>
      </c>
      <c r="BA289">
        <v>285.32437948669531</v>
      </c>
      <c r="BC289">
        <f t="shared" si="187"/>
        <v>0</v>
      </c>
      <c r="BD289">
        <f t="shared" ca="1" si="188"/>
        <v>2451464.8484697016</v>
      </c>
      <c r="BE289">
        <f t="shared" ca="1" si="189"/>
        <v>13309.897879535163</v>
      </c>
      <c r="BF289">
        <f t="shared" ca="1" si="190"/>
        <v>6895.4322536759728</v>
      </c>
      <c r="BG289">
        <f t="shared" ca="1" si="191"/>
        <v>407378.03612378071</v>
      </c>
      <c r="BH289">
        <f t="shared" ca="1" si="192"/>
        <v>498.16554048676255</v>
      </c>
      <c r="BI289">
        <f t="shared" ca="1" si="193"/>
        <v>0</v>
      </c>
      <c r="BJ289">
        <f t="shared" ca="1" si="194"/>
        <v>-428081.53179747844</v>
      </c>
      <c r="BK289">
        <f t="shared" ca="1" si="195"/>
        <v>285.61386978080606</v>
      </c>
    </row>
    <row r="290" spans="2:63" x14ac:dyDescent="0.35">
      <c r="B290">
        <f t="shared" si="196"/>
        <v>280</v>
      </c>
      <c r="C290">
        <f t="shared" si="174"/>
        <v>24</v>
      </c>
      <c r="D290">
        <f t="shared" si="204"/>
        <v>4</v>
      </c>
      <c r="E290">
        <f t="shared" ca="1" si="164"/>
        <v>100</v>
      </c>
      <c r="F290" cm="1">
        <f t="array" aca="1" ref="F290" ca="1">_xlfn.XLOOKUP(E290,Mortality!$I$9:$I$130,IF($E$4="Female",Mortality!$J$9:$J$130,Mortality!$K$9:$K$130),,-1)</f>
        <v>0.29845199999999977</v>
      </c>
      <c r="G290" cm="1">
        <f t="array" aca="1" ref="G290" ca="1">_xlfn.XLOOKUP(E290,Mortality!$N$9:$N$130,IF($E$4="Female",Mortality!$O$9:$O$130,Mortality!$P$9:$P$130),,-1)</f>
        <v>2E-3</v>
      </c>
      <c r="H290">
        <f t="shared" ca="1" si="175"/>
        <v>2.6724457908471666E-2</v>
      </c>
      <c r="I290" cm="1">
        <f t="array" ref="I290">INDEX('Product features '!$C$12:$C$22,MIN(11,C290))</f>
        <v>0</v>
      </c>
      <c r="J290" s="3">
        <f ca="1">IF(C290=1,0,IF($C$4="Q",MAX('Product features '!$C$8,_xlfn.XLOOKUP(E290,'Non-systematic PWDs'!$D$17:$D$64,'Non-systematic PWDs'!$F$17:$F$64,0,-1)),'Product features '!$C$8))</f>
        <v>0.15625</v>
      </c>
      <c r="K290">
        <f t="shared" ca="1" si="165"/>
        <v>0</v>
      </c>
      <c r="L290">
        <f ca="1">(1-K290)*(1-(1-J290*_xlfn.XLOOKUP(C290,'Non-systematic PWDs'!$D$9:$D$12,'Non-systematic PWDs'!$E$9:$E$12,,-1))^(1/12))</f>
        <v>5.3637734156456451E-3</v>
      </c>
      <c r="M290" cm="1">
        <f t="array" ref="M290">IF(C290=11,_xlfn.SWITCH(D290,1,0.4,2,0.3,3,0.2,0.1/9),1/12)</f>
        <v>8.3333333333333329E-2</v>
      </c>
      <c r="O290">
        <f t="shared" ca="1" si="197"/>
        <v>466.06832294998634</v>
      </c>
      <c r="P290">
        <f t="shared" ca="1" si="198"/>
        <v>694.94572108868897</v>
      </c>
      <c r="Q290">
        <f ca="1">_xlfn.XLOOKUP(C290,'Surrender predictive model'!$E$8:$E$29,'Surrender predictive model'!$P$8:$P$29,,-1)+'Surrender predictive model'!$B$15+'Surrender predictive model'!$B$14+'Surrender predictive model'!$B$38*K290</f>
        <v>-2.2123742498454617</v>
      </c>
      <c r="R290">
        <f ca="1">+'Surrender predictive model'!$B$15*(MAX(1,MIN(2,P289/O289))-1)+'Surrender predictive model'!$B$14*(MAX(0.5,MIN(1,P289/O289))-1)+'Surrender predictive model'!$B$38*K290*(MAX(0.5,MIN(1,P289/O289))-1)</f>
        <v>-0.56826547896382118</v>
      </c>
      <c r="S290" s="43">
        <f t="shared" ca="1" si="176"/>
        <v>5.3194749705463007E-3</v>
      </c>
      <c r="T290">
        <f t="shared" ca="1" si="166"/>
        <v>0</v>
      </c>
      <c r="U290">
        <f t="shared" ca="1" si="199"/>
        <v>0</v>
      </c>
      <c r="V290">
        <f t="shared" ca="1" si="167"/>
        <v>0</v>
      </c>
      <c r="W290" s="41">
        <f t="shared" ca="1" si="168"/>
        <v>0</v>
      </c>
      <c r="X290">
        <f t="shared" ca="1" si="177"/>
        <v>0.96290556767110669</v>
      </c>
      <c r="Y290">
        <f t="shared" ca="1" si="178"/>
        <v>0.96290556767110669</v>
      </c>
      <c r="Z290">
        <f t="shared" ca="1" si="169"/>
        <v>0.96809822720592753</v>
      </c>
      <c r="AA290">
        <f t="shared" ca="1" si="200"/>
        <v>1.189946830840031E-3</v>
      </c>
      <c r="AB290">
        <f t="shared" ca="1" si="179"/>
        <v>466.06832294998634</v>
      </c>
      <c r="AC290">
        <f t="shared" ca="1" si="180"/>
        <v>12.351114294917922</v>
      </c>
      <c r="AD290">
        <f t="shared" ca="1" si="181"/>
        <v>2.4584761859414601</v>
      </c>
      <c r="AE290">
        <f t="shared" ca="1" si="182"/>
        <v>2.4789493854496794</v>
      </c>
      <c r="AF290">
        <f t="shared" ca="1" si="183"/>
        <v>0</v>
      </c>
      <c r="AG290">
        <f t="shared" ca="1" si="184"/>
        <v>0</v>
      </c>
      <c r="AH290">
        <f t="shared" ca="1" si="170"/>
        <v>0</v>
      </c>
      <c r="AI290">
        <f t="shared" ca="1" si="201"/>
        <v>448.77978308371223</v>
      </c>
      <c r="AJ290">
        <f t="shared" ca="1" si="185"/>
        <v>9.3495788142440056E-2</v>
      </c>
      <c r="AK290">
        <f t="shared" ca="1" si="171"/>
        <v>0</v>
      </c>
      <c r="AL290">
        <f t="shared" ca="1" si="172"/>
        <v>0</v>
      </c>
      <c r="AM290">
        <f t="shared" si="173"/>
        <v>0</v>
      </c>
      <c r="AN290" s="45">
        <f t="shared" ca="1" si="186"/>
        <v>-17.382035654451503</v>
      </c>
      <c r="AO290">
        <f t="shared" ca="1" si="202"/>
        <v>0</v>
      </c>
      <c r="AP290">
        <f t="shared" ca="1" si="203"/>
        <v>0.28197677161568974</v>
      </c>
      <c r="AR290">
        <v>280</v>
      </c>
      <c r="AS290">
        <v>0</v>
      </c>
      <c r="AT290">
        <v>2390728.5260135056</v>
      </c>
      <c r="AU290">
        <v>12900.226930698704</v>
      </c>
      <c r="AV290">
        <v>6768.237054098463</v>
      </c>
      <c r="AW290">
        <v>404964.67745717609</v>
      </c>
      <c r="AX290">
        <v>485.67839927162061</v>
      </c>
      <c r="AY290">
        <v>0</v>
      </c>
      <c r="AZ290">
        <v>-425118.81984124414</v>
      </c>
      <c r="BA290">
        <v>281.66073531622902</v>
      </c>
      <c r="BC290">
        <f t="shared" si="187"/>
        <v>0</v>
      </c>
      <c r="BD290">
        <f t="shared" ca="1" si="188"/>
        <v>2391194.5943364557</v>
      </c>
      <c r="BE290">
        <f t="shared" ca="1" si="189"/>
        <v>12912.578044993621</v>
      </c>
      <c r="BF290">
        <f t="shared" ca="1" si="190"/>
        <v>6770.6955302844044</v>
      </c>
      <c r="BG290">
        <f t="shared" ca="1" si="191"/>
        <v>404967.15640656155</v>
      </c>
      <c r="BH290">
        <f t="shared" ca="1" si="192"/>
        <v>485.77189505976304</v>
      </c>
      <c r="BI290">
        <f t="shared" ca="1" si="193"/>
        <v>0</v>
      </c>
      <c r="BJ290">
        <f t="shared" ca="1" si="194"/>
        <v>-425136.20187689859</v>
      </c>
      <c r="BK290">
        <f t="shared" ca="1" si="195"/>
        <v>281.94271208784471</v>
      </c>
    </row>
    <row r="291" spans="2:63" x14ac:dyDescent="0.35">
      <c r="B291">
        <f t="shared" si="196"/>
        <v>281</v>
      </c>
      <c r="C291">
        <f t="shared" si="174"/>
        <v>24</v>
      </c>
      <c r="D291">
        <f t="shared" si="204"/>
        <v>5</v>
      </c>
      <c r="E291">
        <f t="shared" ca="1" si="164"/>
        <v>100</v>
      </c>
      <c r="F291" cm="1">
        <f t="array" aca="1" ref="F291" ca="1">_xlfn.XLOOKUP(E291,Mortality!$I$9:$I$130,IF($E$4="Female",Mortality!$J$9:$J$130,Mortality!$K$9:$K$130),,-1)</f>
        <v>0.29845199999999977</v>
      </c>
      <c r="G291" cm="1">
        <f t="array" aca="1" ref="G291" ca="1">_xlfn.XLOOKUP(E291,Mortality!$N$9:$N$130,IF($E$4="Female",Mortality!$O$9:$O$130,Mortality!$P$9:$P$130),,-1)</f>
        <v>2E-3</v>
      </c>
      <c r="H291">
        <f t="shared" ca="1" si="175"/>
        <v>2.6719261019596763E-2</v>
      </c>
      <c r="I291" cm="1">
        <f t="array" ref="I291">INDEX('Product features '!$C$12:$C$22,MIN(11,C291))</f>
        <v>0</v>
      </c>
      <c r="J291" s="3">
        <f ca="1">IF(C291=1,0,IF($C$4="Q",MAX('Product features '!$C$8,_xlfn.XLOOKUP(E291,'Non-systematic PWDs'!$D$17:$D$64,'Non-systematic PWDs'!$F$17:$F$64,0,-1)),'Product features '!$C$8))</f>
        <v>0.15625</v>
      </c>
      <c r="K291">
        <f t="shared" ca="1" si="165"/>
        <v>0</v>
      </c>
      <c r="L291">
        <f ca="1">(1-K291)*(1-(1-J291*_xlfn.XLOOKUP(C291,'Non-systematic PWDs'!$D$9:$D$12,'Non-systematic PWDs'!$E$9:$E$12,,-1))^(1/12))</f>
        <v>5.3637734156456451E-3</v>
      </c>
      <c r="M291" cm="1">
        <f t="array" ref="M291">IF(C291=11,_xlfn.SWITCH(D291,1,0.4,2,0.3,3,0.2,0.1/9),1/12)</f>
        <v>8.3333333333333329E-2</v>
      </c>
      <c r="O291">
        <f t="shared" ca="1" si="197"/>
        <v>448.77978308367727</v>
      </c>
      <c r="P291">
        <f t="shared" ca="1" si="198"/>
        <v>669.16710406551067</v>
      </c>
      <c r="Q291">
        <f ca="1">_xlfn.XLOOKUP(C291,'Surrender predictive model'!$E$8:$E$29,'Surrender predictive model'!$P$8:$P$29,,-1)+'Surrender predictive model'!$B$15+'Surrender predictive model'!$B$14+'Surrender predictive model'!$B$38*K291</f>
        <v>-2.2123742498454617</v>
      </c>
      <c r="R291">
        <f ca="1">+'Surrender predictive model'!$B$15*(MAX(1,MIN(2,P290/O290))-1)+'Surrender predictive model'!$B$14*(MAX(0.5,MIN(1,P290/O290))-1)+'Surrender predictive model'!$B$38*K291*(MAX(0.5,MIN(1,P290/O290))-1)</f>
        <v>-0.56826547896382096</v>
      </c>
      <c r="S291" s="43">
        <f t="shared" ca="1" si="176"/>
        <v>5.3194749705463007E-3</v>
      </c>
      <c r="T291">
        <f t="shared" ca="1" si="166"/>
        <v>0</v>
      </c>
      <c r="U291">
        <f t="shared" ca="1" si="199"/>
        <v>0</v>
      </c>
      <c r="V291">
        <f t="shared" ca="1" si="167"/>
        <v>0</v>
      </c>
      <c r="W291" s="41">
        <f t="shared" ca="1" si="168"/>
        <v>0</v>
      </c>
      <c r="X291">
        <f t="shared" ca="1" si="177"/>
        <v>0.96291070918860688</v>
      </c>
      <c r="Y291">
        <f t="shared" ca="1" si="178"/>
        <v>0.96291070918860688</v>
      </c>
      <c r="Z291">
        <f t="shared" ca="1" si="169"/>
        <v>0.96810339645008214</v>
      </c>
      <c r="AA291">
        <f t="shared" ca="1" si="200"/>
        <v>1.1519854174055458E-3</v>
      </c>
      <c r="AB291">
        <f t="shared" ca="1" si="179"/>
        <v>448.77978308367727</v>
      </c>
      <c r="AC291">
        <f t="shared" ca="1" si="180"/>
        <v>11.890647793474667</v>
      </c>
      <c r="AD291">
        <f t="shared" ca="1" si="181"/>
        <v>2.3672811637484674</v>
      </c>
      <c r="AE291">
        <f t="shared" ca="1" si="182"/>
        <v>2.3869949278412901</v>
      </c>
      <c r="AF291">
        <f t="shared" ca="1" si="183"/>
        <v>0</v>
      </c>
      <c r="AG291">
        <f t="shared" ca="1" si="184"/>
        <v>0</v>
      </c>
      <c r="AH291">
        <f t="shared" ca="1" si="170"/>
        <v>0</v>
      </c>
      <c r="AI291">
        <f t="shared" ca="1" si="201"/>
        <v>432.1348591986478</v>
      </c>
      <c r="AJ291">
        <f t="shared" ca="1" si="185"/>
        <v>9.0028095666384964E-2</v>
      </c>
      <c r="AK291">
        <f t="shared" ca="1" si="171"/>
        <v>0</v>
      </c>
      <c r="AL291">
        <f t="shared" ca="1" si="172"/>
        <v>0</v>
      </c>
      <c r="AM291">
        <f t="shared" si="173"/>
        <v>0</v>
      </c>
      <c r="AN291" s="45">
        <f t="shared" ca="1" si="186"/>
        <v>-16.734951980730809</v>
      </c>
      <c r="AO291">
        <f t="shared" ca="1" si="202"/>
        <v>0</v>
      </c>
      <c r="AP291">
        <f t="shared" ca="1" si="203"/>
        <v>0.27465972766657781</v>
      </c>
      <c r="AR291">
        <v>281</v>
      </c>
      <c r="AS291">
        <v>0</v>
      </c>
      <c r="AT291">
        <v>2331256.3165037748</v>
      </c>
      <c r="AU291">
        <v>12511.528219691972</v>
      </c>
      <c r="AV291">
        <v>6645.4335870933255</v>
      </c>
      <c r="AW291">
        <v>402578.12420583901</v>
      </c>
      <c r="AX291">
        <v>473.44820789748525</v>
      </c>
      <c r="AY291">
        <v>0</v>
      </c>
      <c r="AZ291">
        <v>-422208.53422052151</v>
      </c>
      <c r="BA291">
        <v>278.00964771531727</v>
      </c>
      <c r="BC291">
        <f t="shared" si="187"/>
        <v>0</v>
      </c>
      <c r="BD291">
        <f t="shared" ca="1" si="188"/>
        <v>2331705.0962868584</v>
      </c>
      <c r="BE291">
        <f t="shared" ca="1" si="189"/>
        <v>12523.418867485447</v>
      </c>
      <c r="BF291">
        <f t="shared" ca="1" si="190"/>
        <v>6647.8008682570744</v>
      </c>
      <c r="BG291">
        <f t="shared" ca="1" si="191"/>
        <v>402580.51120076684</v>
      </c>
      <c r="BH291">
        <f t="shared" ca="1" si="192"/>
        <v>473.53823599315166</v>
      </c>
      <c r="BI291">
        <f t="shared" ca="1" si="193"/>
        <v>0</v>
      </c>
      <c r="BJ291">
        <f t="shared" ca="1" si="194"/>
        <v>-422225.26917250222</v>
      </c>
      <c r="BK291">
        <f t="shared" ca="1" si="195"/>
        <v>278.28430744298385</v>
      </c>
    </row>
    <row r="292" spans="2:63" x14ac:dyDescent="0.35">
      <c r="B292">
        <f t="shared" si="196"/>
        <v>282</v>
      </c>
      <c r="C292">
        <f t="shared" si="174"/>
        <v>24</v>
      </c>
      <c r="D292">
        <f t="shared" si="204"/>
        <v>6</v>
      </c>
      <c r="E292">
        <f t="shared" ca="1" si="164"/>
        <v>100</v>
      </c>
      <c r="F292" cm="1">
        <f t="array" aca="1" ref="F292" ca="1">_xlfn.XLOOKUP(E292,Mortality!$I$9:$I$130,IF($E$4="Female",Mortality!$J$9:$J$130,Mortality!$K$9:$K$130),,-1)</f>
        <v>0.29845199999999977</v>
      </c>
      <c r="G292" cm="1">
        <f t="array" aca="1" ref="G292" ca="1">_xlfn.XLOOKUP(E292,Mortality!$N$9:$N$130,IF($E$4="Female",Mortality!$O$9:$O$130,Mortality!$P$9:$P$130),,-1)</f>
        <v>2E-3</v>
      </c>
      <c r="H292">
        <f t="shared" ca="1" si="175"/>
        <v>2.6714065302810619E-2</v>
      </c>
      <c r="I292" cm="1">
        <f t="array" ref="I292">INDEX('Product features '!$C$12:$C$22,MIN(11,C292))</f>
        <v>0</v>
      </c>
      <c r="J292" s="3">
        <f ca="1">IF(C292=1,0,IF($C$4="Q",MAX('Product features '!$C$8,_xlfn.XLOOKUP(E292,'Non-systematic PWDs'!$D$17:$D$64,'Non-systematic PWDs'!$F$17:$F$64,0,-1)),'Product features '!$C$8))</f>
        <v>0.15625</v>
      </c>
      <c r="K292">
        <f t="shared" ca="1" si="165"/>
        <v>0</v>
      </c>
      <c r="L292">
        <f ca="1">(1-K292)*(1-(1-J292*_xlfn.XLOOKUP(C292,'Non-systematic PWDs'!$D$9:$D$12,'Non-systematic PWDs'!$E$9:$E$12,,-1))^(1/12))</f>
        <v>5.3637734156456451E-3</v>
      </c>
      <c r="M292" cm="1">
        <f t="array" ref="M292">IF(C292=11,_xlfn.SWITCH(D292,1,0.4,2,0.3,3,0.2,0.1/9),1/12)</f>
        <v>8.3333333333333329E-2</v>
      </c>
      <c r="O292">
        <f t="shared" ca="1" si="197"/>
        <v>432.1348591986129</v>
      </c>
      <c r="P292">
        <f t="shared" ca="1" si="198"/>
        <v>644.34817074140722</v>
      </c>
      <c r="Q292">
        <f ca="1">_xlfn.XLOOKUP(C292,'Surrender predictive model'!$E$8:$E$29,'Surrender predictive model'!$P$8:$P$29,,-1)+'Surrender predictive model'!$B$15+'Surrender predictive model'!$B$14+'Surrender predictive model'!$B$38*K292</f>
        <v>-2.2123742498454617</v>
      </c>
      <c r="R292">
        <f ca="1">+'Surrender predictive model'!$B$15*(MAX(1,MIN(2,P291/O291))-1)+'Surrender predictive model'!$B$14*(MAX(0.5,MIN(1,P291/O291))-1)+'Surrender predictive model'!$B$38*K292*(MAX(0.5,MIN(1,P291/O291))-1)</f>
        <v>-0.56826547896382118</v>
      </c>
      <c r="S292" s="43">
        <f t="shared" ca="1" si="176"/>
        <v>5.3194749705463007E-3</v>
      </c>
      <c r="T292">
        <f t="shared" ca="1" si="166"/>
        <v>0</v>
      </c>
      <c r="U292">
        <f t="shared" ca="1" si="199"/>
        <v>0</v>
      </c>
      <c r="V292">
        <f t="shared" ca="1" si="167"/>
        <v>0</v>
      </c>
      <c r="W292" s="41">
        <f t="shared" ca="1" si="168"/>
        <v>0</v>
      </c>
      <c r="X292">
        <f t="shared" ca="1" si="177"/>
        <v>0.96291584954650666</v>
      </c>
      <c r="Y292">
        <f t="shared" ca="1" si="178"/>
        <v>0.96291584954650666</v>
      </c>
      <c r="Z292">
        <f t="shared" ca="1" si="169"/>
        <v>0.9681085645283829</v>
      </c>
      <c r="AA292">
        <f t="shared" ca="1" si="200"/>
        <v>1.1152409952512744E-3</v>
      </c>
      <c r="AB292">
        <f t="shared" ca="1" si="179"/>
        <v>432.1348591986129</v>
      </c>
      <c r="AC292">
        <f t="shared" ca="1" si="180"/>
        <v>11.447409309013612</v>
      </c>
      <c r="AD292">
        <f t="shared" ca="1" si="181"/>
        <v>2.2794811125392385</v>
      </c>
      <c r="AE292">
        <f t="shared" ca="1" si="182"/>
        <v>2.2984637131676693</v>
      </c>
      <c r="AF292">
        <f t="shared" ca="1" si="183"/>
        <v>0</v>
      </c>
      <c r="AG292">
        <f t="shared" ca="1" si="184"/>
        <v>0</v>
      </c>
      <c r="AH292">
        <f t="shared" ca="1" si="170"/>
        <v>0</v>
      </c>
      <c r="AI292">
        <f t="shared" ca="1" si="201"/>
        <v>416.10950506392726</v>
      </c>
      <c r="AJ292">
        <f t="shared" ca="1" si="185"/>
        <v>8.6689480221651516E-2</v>
      </c>
      <c r="AK292">
        <f t="shared" ca="1" si="171"/>
        <v>0</v>
      </c>
      <c r="AL292">
        <f t="shared" ca="1" si="172"/>
        <v>0</v>
      </c>
      <c r="AM292">
        <f t="shared" si="173"/>
        <v>0</v>
      </c>
      <c r="AN292" s="45">
        <f t="shared" ca="1" si="186"/>
        <v>-16.11204361494217</v>
      </c>
      <c r="AO292">
        <f t="shared" ca="1" si="202"/>
        <v>0</v>
      </c>
      <c r="AP292">
        <f t="shared" ca="1" si="203"/>
        <v>0.26753398617333718</v>
      </c>
      <c r="AR292">
        <v>282</v>
      </c>
      <c r="AS292">
        <v>0</v>
      </c>
      <c r="AT292">
        <v>2272551.3979079216</v>
      </c>
      <c r="AU292">
        <v>12130.787880246542</v>
      </c>
      <c r="AV292">
        <v>6524.4344574619909</v>
      </c>
      <c r="AW292">
        <v>400215.46576539142</v>
      </c>
      <c r="AX292">
        <v>461.37525755623506</v>
      </c>
      <c r="AY292">
        <v>0</v>
      </c>
      <c r="AZ292">
        <v>-419332.0633606562</v>
      </c>
      <c r="BA292">
        <v>274.37043662301301</v>
      </c>
      <c r="BC292">
        <f t="shared" si="187"/>
        <v>0</v>
      </c>
      <c r="BD292">
        <f t="shared" ca="1" si="188"/>
        <v>2272983.5327671203</v>
      </c>
      <c r="BE292">
        <f t="shared" ca="1" si="189"/>
        <v>12142.235289555556</v>
      </c>
      <c r="BF292">
        <f t="shared" ca="1" si="190"/>
        <v>6526.7139385745304</v>
      </c>
      <c r="BG292">
        <f t="shared" ca="1" si="191"/>
        <v>400217.76422910456</v>
      </c>
      <c r="BH292">
        <f t="shared" ca="1" si="192"/>
        <v>461.46194703645671</v>
      </c>
      <c r="BI292">
        <f t="shared" ca="1" si="193"/>
        <v>0</v>
      </c>
      <c r="BJ292">
        <f t="shared" ca="1" si="194"/>
        <v>-419348.17540427117</v>
      </c>
      <c r="BK292">
        <f t="shared" ca="1" si="195"/>
        <v>274.63797060918637</v>
      </c>
    </row>
    <row r="293" spans="2:63" x14ac:dyDescent="0.35">
      <c r="B293">
        <f t="shared" si="196"/>
        <v>283</v>
      </c>
      <c r="C293">
        <f t="shared" si="174"/>
        <v>24</v>
      </c>
      <c r="D293">
        <f t="shared" si="204"/>
        <v>7</v>
      </c>
      <c r="E293">
        <f t="shared" ca="1" si="164"/>
        <v>100</v>
      </c>
      <c r="F293" cm="1">
        <f t="array" aca="1" ref="F293" ca="1">_xlfn.XLOOKUP(E293,Mortality!$I$9:$I$130,IF($E$4="Female",Mortality!$J$9:$J$130,Mortality!$K$9:$K$130),,-1)</f>
        <v>0.29845199999999977</v>
      </c>
      <c r="G293" cm="1">
        <f t="array" aca="1" ref="G293" ca="1">_xlfn.XLOOKUP(E293,Mortality!$N$9:$N$130,IF($E$4="Female",Mortality!$O$9:$O$130,Mortality!$P$9:$P$130),,-1)</f>
        <v>2E-3</v>
      </c>
      <c r="H293">
        <f t="shared" ca="1" si="175"/>
        <v>2.6708870757778613E-2</v>
      </c>
      <c r="I293" cm="1">
        <f t="array" ref="I293">INDEX('Product features '!$C$12:$C$22,MIN(11,C293))</f>
        <v>0</v>
      </c>
      <c r="J293" s="3">
        <f ca="1">IF(C293=1,0,IF($C$4="Q",MAX('Product features '!$C$8,_xlfn.XLOOKUP(E293,'Non-systematic PWDs'!$D$17:$D$64,'Non-systematic PWDs'!$F$17:$F$64,0,-1)),'Product features '!$C$8))</f>
        <v>0.15625</v>
      </c>
      <c r="K293">
        <f t="shared" ca="1" si="165"/>
        <v>0</v>
      </c>
      <c r="L293">
        <f ca="1">(1-K293)*(1-(1-J293*_xlfn.XLOOKUP(C293,'Non-systematic PWDs'!$D$9:$D$12,'Non-systematic PWDs'!$E$9:$E$12,,-1))^(1/12))</f>
        <v>5.3637734156456451E-3</v>
      </c>
      <c r="M293" cm="1">
        <f t="array" ref="M293">IF(C293=11,_xlfn.SWITCH(D293,1,0.4,2,0.3,3,0.2,0.1/9),1/12)</f>
        <v>8.3333333333333329E-2</v>
      </c>
      <c r="O293">
        <f t="shared" ca="1" si="197"/>
        <v>416.10950506389236</v>
      </c>
      <c r="P293">
        <f t="shared" ca="1" si="198"/>
        <v>620.45306623319971</v>
      </c>
      <c r="Q293">
        <f ca="1">_xlfn.XLOOKUP(C293,'Surrender predictive model'!$E$8:$E$29,'Surrender predictive model'!$P$8:$P$29,,-1)+'Surrender predictive model'!$B$15+'Surrender predictive model'!$B$14+'Surrender predictive model'!$B$38*K293</f>
        <v>-2.2123742498454617</v>
      </c>
      <c r="R293">
        <f ca="1">+'Surrender predictive model'!$B$15*(MAX(1,MIN(2,P292/O292))-1)+'Surrender predictive model'!$B$14*(MAX(0.5,MIN(1,P292/O292))-1)+'Surrender predictive model'!$B$38*K293*(MAX(0.5,MIN(1,P292/O292))-1)</f>
        <v>-0.56826547896382096</v>
      </c>
      <c r="S293" s="43">
        <f t="shared" ca="1" si="176"/>
        <v>5.3194749705463007E-3</v>
      </c>
      <c r="T293">
        <f t="shared" ca="1" si="166"/>
        <v>0</v>
      </c>
      <c r="U293">
        <f t="shared" ca="1" si="199"/>
        <v>0</v>
      </c>
      <c r="V293">
        <f t="shared" ca="1" si="167"/>
        <v>0</v>
      </c>
      <c r="W293" s="41">
        <f t="shared" ca="1" si="168"/>
        <v>0</v>
      </c>
      <c r="X293">
        <f t="shared" ca="1" si="177"/>
        <v>0.96292098874513699</v>
      </c>
      <c r="Y293">
        <f t="shared" ca="1" si="178"/>
        <v>0.96292098874513699</v>
      </c>
      <c r="Z293">
        <f t="shared" ca="1" si="169"/>
        <v>0.96811373144116264</v>
      </c>
      <c r="AA293">
        <f t="shared" ca="1" si="200"/>
        <v>1.0796743590159163E-3</v>
      </c>
      <c r="AB293">
        <f t="shared" ca="1" si="179"/>
        <v>416.10950506389236</v>
      </c>
      <c r="AC293">
        <f t="shared" ca="1" si="180"/>
        <v>11.020751981989608</v>
      </c>
      <c r="AD293">
        <f t="shared" ca="1" si="181"/>
        <v>2.1949491933393923</v>
      </c>
      <c r="AE293">
        <f t="shared" ca="1" si="182"/>
        <v>2.2132278461905424</v>
      </c>
      <c r="AF293">
        <f t="shared" ca="1" si="183"/>
        <v>0</v>
      </c>
      <c r="AG293">
        <f t="shared" ca="1" si="184"/>
        <v>0</v>
      </c>
      <c r="AH293">
        <f t="shared" ca="1" si="170"/>
        <v>0</v>
      </c>
      <c r="AI293">
        <f t="shared" ca="1" si="201"/>
        <v>400.68057604240772</v>
      </c>
      <c r="AJ293">
        <f t="shared" ca="1" si="185"/>
        <v>8.3475120008834947E-2</v>
      </c>
      <c r="AK293">
        <f t="shared" ca="1" si="171"/>
        <v>0</v>
      </c>
      <c r="AL293">
        <f t="shared" ca="1" si="172"/>
        <v>0</v>
      </c>
      <c r="AM293">
        <f t="shared" si="173"/>
        <v>0</v>
      </c>
      <c r="AN293" s="45">
        <f t="shared" ca="1" si="186"/>
        <v>-15.512404141528378</v>
      </c>
      <c r="AO293">
        <f t="shared" ca="1" si="202"/>
        <v>0</v>
      </c>
      <c r="AP293">
        <f t="shared" ca="1" si="203"/>
        <v>0.26059450840526749</v>
      </c>
      <c r="AR293">
        <v>283</v>
      </c>
      <c r="AS293">
        <v>0</v>
      </c>
      <c r="AT293">
        <v>2214601.2362699169</v>
      </c>
      <c r="AU293">
        <v>11757.82619391596</v>
      </c>
      <c r="AV293">
        <v>6405.206238044615</v>
      </c>
      <c r="AW293">
        <v>397876.37180459755</v>
      </c>
      <c r="AX293">
        <v>449.45699040237048</v>
      </c>
      <c r="AY293">
        <v>0</v>
      </c>
      <c r="AZ293">
        <v>-416488.86122696073</v>
      </c>
      <c r="BA293">
        <v>270.74242958779922</v>
      </c>
      <c r="BC293">
        <f t="shared" si="187"/>
        <v>0</v>
      </c>
      <c r="BD293">
        <f t="shared" ca="1" si="188"/>
        <v>2215017.3457749807</v>
      </c>
      <c r="BE293">
        <f t="shared" ca="1" si="189"/>
        <v>11768.846945897949</v>
      </c>
      <c r="BF293">
        <f t="shared" ca="1" si="190"/>
        <v>6407.4011872379542</v>
      </c>
      <c r="BG293">
        <f t="shared" ca="1" si="191"/>
        <v>397878.58503244375</v>
      </c>
      <c r="BH293">
        <f t="shared" ca="1" si="192"/>
        <v>449.54046552237929</v>
      </c>
      <c r="BI293">
        <f t="shared" ca="1" si="193"/>
        <v>0</v>
      </c>
      <c r="BJ293">
        <f t="shared" ca="1" si="194"/>
        <v>-416504.37363110227</v>
      </c>
      <c r="BK293">
        <f t="shared" ca="1" si="195"/>
        <v>271.00302409620451</v>
      </c>
    </row>
    <row r="294" spans="2:63" x14ac:dyDescent="0.35">
      <c r="B294">
        <f t="shared" si="196"/>
        <v>284</v>
      </c>
      <c r="C294">
        <f t="shared" si="174"/>
        <v>24</v>
      </c>
      <c r="D294">
        <f t="shared" si="204"/>
        <v>8</v>
      </c>
      <c r="E294">
        <f t="shared" ca="1" si="164"/>
        <v>100</v>
      </c>
      <c r="F294" cm="1">
        <f t="array" aca="1" ref="F294" ca="1">_xlfn.XLOOKUP(E294,Mortality!$I$9:$I$130,IF($E$4="Female",Mortality!$J$9:$J$130,Mortality!$K$9:$K$130),,-1)</f>
        <v>0.29845199999999977</v>
      </c>
      <c r="G294" cm="1">
        <f t="array" aca="1" ref="G294" ca="1">_xlfn.XLOOKUP(E294,Mortality!$N$9:$N$130,IF($E$4="Female",Mortality!$O$9:$O$130,Mortality!$P$9:$P$130),,-1)</f>
        <v>2E-3</v>
      </c>
      <c r="H294">
        <f t="shared" ca="1" si="175"/>
        <v>2.6703677384165903E-2</v>
      </c>
      <c r="I294" cm="1">
        <f t="array" ref="I294">INDEX('Product features '!$C$12:$C$22,MIN(11,C294))</f>
        <v>0</v>
      </c>
      <c r="J294" s="3">
        <f ca="1">IF(C294=1,0,IF($C$4="Q",MAX('Product features '!$C$8,_xlfn.XLOOKUP(E294,'Non-systematic PWDs'!$D$17:$D$64,'Non-systematic PWDs'!$F$17:$F$64,0,-1)),'Product features '!$C$8))</f>
        <v>0.15625</v>
      </c>
      <c r="K294">
        <f t="shared" ca="1" si="165"/>
        <v>0</v>
      </c>
      <c r="L294">
        <f ca="1">(1-K294)*(1-(1-J294*_xlfn.XLOOKUP(C294,'Non-systematic PWDs'!$D$9:$D$12,'Non-systematic PWDs'!$E$9:$E$12,,-1))^(1/12))</f>
        <v>5.3637734156456451E-3</v>
      </c>
      <c r="M294" cm="1">
        <f t="array" ref="M294">IF(C294=11,_xlfn.SWITCH(D294,1,0.4,2,0.3,3,0.2,0.1/9),1/12)</f>
        <v>8.3333333333333329E-2</v>
      </c>
      <c r="O294">
        <f t="shared" ca="1" si="197"/>
        <v>400.68057604237288</v>
      </c>
      <c r="P294">
        <f t="shared" ca="1" si="198"/>
        <v>597.44728000722466</v>
      </c>
      <c r="Q294">
        <f ca="1">_xlfn.XLOOKUP(C294,'Surrender predictive model'!$E$8:$E$29,'Surrender predictive model'!$P$8:$P$29,,-1)+'Surrender predictive model'!$B$15+'Surrender predictive model'!$B$14+'Surrender predictive model'!$B$38*K294</f>
        <v>-2.2123742498454617</v>
      </c>
      <c r="R294">
        <f ca="1">+'Surrender predictive model'!$B$15*(MAX(1,MIN(2,P293/O293))-1)+'Surrender predictive model'!$B$14*(MAX(0.5,MIN(1,P293/O293))-1)+'Surrender predictive model'!$B$38*K294*(MAX(0.5,MIN(1,P293/O293))-1)</f>
        <v>-0.56826547896382118</v>
      </c>
      <c r="S294" s="43">
        <f t="shared" ca="1" si="176"/>
        <v>5.3194749705463007E-3</v>
      </c>
      <c r="T294">
        <f t="shared" ca="1" si="166"/>
        <v>0</v>
      </c>
      <c r="U294">
        <f t="shared" ca="1" si="199"/>
        <v>0</v>
      </c>
      <c r="V294">
        <f t="shared" ca="1" si="167"/>
        <v>0</v>
      </c>
      <c r="W294" s="41">
        <f t="shared" ca="1" si="168"/>
        <v>0</v>
      </c>
      <c r="X294">
        <f t="shared" ca="1" si="177"/>
        <v>0.96292612678482925</v>
      </c>
      <c r="Y294">
        <f t="shared" ca="1" si="178"/>
        <v>0.96292612678482925</v>
      </c>
      <c r="Z294">
        <f t="shared" ca="1" si="169"/>
        <v>0.96811889718875443</v>
      </c>
      <c r="AA294">
        <f t="shared" ca="1" si="200"/>
        <v>1.0452475724482442E-3</v>
      </c>
      <c r="AB294">
        <f t="shared" ca="1" si="179"/>
        <v>400.68057604237288</v>
      </c>
      <c r="AC294">
        <f t="shared" ca="1" si="180"/>
        <v>10.610053326156574</v>
      </c>
      <c r="AD294">
        <f t="shared" ca="1" si="181"/>
        <v>2.1135633228597115</v>
      </c>
      <c r="AE294">
        <f t="shared" ca="1" si="182"/>
        <v>2.1311642269602293</v>
      </c>
      <c r="AF294">
        <f t="shared" ca="1" si="183"/>
        <v>0</v>
      </c>
      <c r="AG294">
        <f t="shared" ca="1" si="184"/>
        <v>0</v>
      </c>
      <c r="AH294">
        <f t="shared" ca="1" si="170"/>
        <v>0</v>
      </c>
      <c r="AI294">
        <f t="shared" ca="1" si="201"/>
        <v>385.82579516643119</v>
      </c>
      <c r="AJ294">
        <f t="shared" ca="1" si="185"/>
        <v>8.0380373993006501E-2</v>
      </c>
      <c r="AK294">
        <f t="shared" ca="1" si="171"/>
        <v>0</v>
      </c>
      <c r="AL294">
        <f t="shared" ca="1" si="172"/>
        <v>0</v>
      </c>
      <c r="AM294">
        <f t="shared" si="173"/>
        <v>0</v>
      </c>
      <c r="AN294" s="45">
        <f t="shared" ca="1" si="186"/>
        <v>-14.935161249969523</v>
      </c>
      <c r="AO294">
        <f t="shared" ca="1" si="202"/>
        <v>0</v>
      </c>
      <c r="AP294">
        <f t="shared" ca="1" si="203"/>
        <v>0.25383638931958041</v>
      </c>
      <c r="AR294">
        <v>284</v>
      </c>
      <c r="AS294">
        <v>0</v>
      </c>
      <c r="AT294">
        <v>2157393.5539313741</v>
      </c>
      <c r="AU294">
        <v>11392.467980781281</v>
      </c>
      <c r="AV294">
        <v>6287.7162519615376</v>
      </c>
      <c r="AW294">
        <v>395560.51768823428</v>
      </c>
      <c r="AX294">
        <v>437.69090070485345</v>
      </c>
      <c r="AY294">
        <v>0</v>
      </c>
      <c r="AZ294">
        <v>-413678.39282168192</v>
      </c>
      <c r="BA294">
        <v>267.12496155558074</v>
      </c>
      <c r="BC294">
        <f t="shared" si="187"/>
        <v>0</v>
      </c>
      <c r="BD294">
        <f t="shared" ca="1" si="188"/>
        <v>2157794.2345074164</v>
      </c>
      <c r="BE294">
        <f t="shared" ca="1" si="189"/>
        <v>11403.078034107437</v>
      </c>
      <c r="BF294">
        <f t="shared" ca="1" si="190"/>
        <v>6289.8298152843972</v>
      </c>
      <c r="BG294">
        <f t="shared" ca="1" si="191"/>
        <v>395562.64885246125</v>
      </c>
      <c r="BH294">
        <f t="shared" ca="1" si="192"/>
        <v>437.77128107884647</v>
      </c>
      <c r="BI294">
        <f t="shared" ca="1" si="193"/>
        <v>0</v>
      </c>
      <c r="BJ294">
        <f t="shared" ca="1" si="194"/>
        <v>-413693.32798293186</v>
      </c>
      <c r="BK294">
        <f t="shared" ca="1" si="195"/>
        <v>267.37879794490033</v>
      </c>
    </row>
    <row r="295" spans="2:63" x14ac:dyDescent="0.35">
      <c r="B295">
        <f t="shared" si="196"/>
        <v>285</v>
      </c>
      <c r="C295">
        <f t="shared" si="174"/>
        <v>24</v>
      </c>
      <c r="D295">
        <f t="shared" si="204"/>
        <v>9</v>
      </c>
      <c r="E295">
        <f t="shared" ca="1" si="164"/>
        <v>100</v>
      </c>
      <c r="F295" cm="1">
        <f t="array" aca="1" ref="F295" ca="1">_xlfn.XLOOKUP(E295,Mortality!$I$9:$I$130,IF($E$4="Female",Mortality!$J$9:$J$130,Mortality!$K$9:$K$130),,-1)</f>
        <v>0.29845199999999977</v>
      </c>
      <c r="G295" cm="1">
        <f t="array" aca="1" ref="G295" ca="1">_xlfn.XLOOKUP(E295,Mortality!$N$9:$N$130,IF($E$4="Female",Mortality!$O$9:$O$130,Mortality!$P$9:$P$130),,-1)</f>
        <v>2E-3</v>
      </c>
      <c r="H295">
        <f t="shared" ca="1" si="175"/>
        <v>2.6698485181638087E-2</v>
      </c>
      <c r="I295" cm="1">
        <f t="array" ref="I295">INDEX('Product features '!$C$12:$C$22,MIN(11,C295))</f>
        <v>0</v>
      </c>
      <c r="J295" s="3">
        <f ca="1">IF(C295=1,0,IF($C$4="Q",MAX('Product features '!$C$8,_xlfn.XLOOKUP(E295,'Non-systematic PWDs'!$D$17:$D$64,'Non-systematic PWDs'!$F$17:$F$64,0,-1)),'Product features '!$C$8))</f>
        <v>0.15625</v>
      </c>
      <c r="K295">
        <f t="shared" ca="1" si="165"/>
        <v>0</v>
      </c>
      <c r="L295">
        <f ca="1">(1-K295)*(1-(1-J295*_xlfn.XLOOKUP(C295,'Non-systematic PWDs'!$D$9:$D$12,'Non-systematic PWDs'!$E$9:$E$12,,-1))^(1/12))</f>
        <v>5.3637734156456451E-3</v>
      </c>
      <c r="M295" cm="1">
        <f t="array" ref="M295">IF(C295=11,_xlfn.SWITCH(D295,1,0.4,2,0.3,3,0.2,0.1/9),1/12)</f>
        <v>8.3333333333333329E-2</v>
      </c>
      <c r="O295">
        <f t="shared" ca="1" si="197"/>
        <v>385.82579516639635</v>
      </c>
      <c r="P295">
        <f t="shared" ca="1" si="198"/>
        <v>575.29759529548824</v>
      </c>
      <c r="Q295">
        <f ca="1">_xlfn.XLOOKUP(C295,'Surrender predictive model'!$E$8:$E$29,'Surrender predictive model'!$P$8:$P$29,,-1)+'Surrender predictive model'!$B$15+'Surrender predictive model'!$B$14+'Surrender predictive model'!$B$38*K295</f>
        <v>-2.2123742498454617</v>
      </c>
      <c r="R295">
        <f ca="1">+'Surrender predictive model'!$B$15*(MAX(1,MIN(2,P294/O294))-1)+'Surrender predictive model'!$B$14*(MAX(0.5,MIN(1,P294/O294))-1)+'Surrender predictive model'!$B$38*K295*(MAX(0.5,MIN(1,P294/O294))-1)</f>
        <v>-0.56826547896382096</v>
      </c>
      <c r="S295" s="43">
        <f t="shared" ca="1" si="176"/>
        <v>5.3194749705463007E-3</v>
      </c>
      <c r="T295">
        <f t="shared" ca="1" si="166"/>
        <v>0</v>
      </c>
      <c r="U295">
        <f t="shared" ca="1" si="199"/>
        <v>0</v>
      </c>
      <c r="V295">
        <f t="shared" ca="1" si="167"/>
        <v>0</v>
      </c>
      <c r="W295" s="41">
        <f t="shared" ca="1" si="168"/>
        <v>0</v>
      </c>
      <c r="X295">
        <f t="shared" ca="1" si="177"/>
        <v>0.96293126366591397</v>
      </c>
      <c r="Y295">
        <f t="shared" ca="1" si="178"/>
        <v>0.96293126366591397</v>
      </c>
      <c r="Z295">
        <f t="shared" ca="1" si="169"/>
        <v>0.9681240617714908</v>
      </c>
      <c r="AA295">
        <f t="shared" ca="1" si="200"/>
        <v>1.0119239271278169E-3</v>
      </c>
      <c r="AB295">
        <f t="shared" ca="1" si="179"/>
        <v>385.82579516639635</v>
      </c>
      <c r="AC295">
        <f t="shared" ca="1" si="180"/>
        <v>10.214714306972033</v>
      </c>
      <c r="AD295">
        <f t="shared" ca="1" si="181"/>
        <v>2.0352059945554215</v>
      </c>
      <c r="AE295">
        <f t="shared" ca="1" si="182"/>
        <v>2.0521543703847773</v>
      </c>
      <c r="AF295">
        <f t="shared" ca="1" si="183"/>
        <v>0</v>
      </c>
      <c r="AG295">
        <f t="shared" ca="1" si="184"/>
        <v>0</v>
      </c>
      <c r="AH295">
        <f t="shared" ca="1" si="170"/>
        <v>0</v>
      </c>
      <c r="AI295">
        <f t="shared" ca="1" si="201"/>
        <v>371.52372049451895</v>
      </c>
      <c r="AJ295">
        <f t="shared" ca="1" si="185"/>
        <v>7.7400775103024788E-2</v>
      </c>
      <c r="AK295">
        <f t="shared" ca="1" si="171"/>
        <v>0</v>
      </c>
      <c r="AL295">
        <f t="shared" ca="1" si="172"/>
        <v>0</v>
      </c>
      <c r="AM295">
        <f t="shared" si="173"/>
        <v>0</v>
      </c>
      <c r="AN295" s="45">
        <f t="shared" ca="1" si="186"/>
        <v>-14.379475447015254</v>
      </c>
      <c r="AO295">
        <f t="shared" ca="1" si="202"/>
        <v>0</v>
      </c>
      <c r="AP295">
        <f t="shared" ca="1" si="203"/>
        <v>0.24725485398876518</v>
      </c>
      <c r="AR295">
        <v>285</v>
      </c>
      <c r="AS295">
        <v>0</v>
      </c>
      <c r="AT295">
        <v>2100916.3233832913</v>
      </c>
      <c r="AU295">
        <v>11034.542474897557</v>
      </c>
      <c r="AV295">
        <v>6171.9325533716519</v>
      </c>
      <c r="AW295">
        <v>393267.58436259173</v>
      </c>
      <c r="AX295">
        <v>426.07453360036936</v>
      </c>
      <c r="AY295">
        <v>0</v>
      </c>
      <c r="AZ295">
        <v>-410900.13392446114</v>
      </c>
      <c r="BA295">
        <v>263.51737466167185</v>
      </c>
      <c r="BC295">
        <f t="shared" si="187"/>
        <v>0</v>
      </c>
      <c r="BD295">
        <f t="shared" ca="1" si="188"/>
        <v>2101302.1491784574</v>
      </c>
      <c r="BE295">
        <f t="shared" ca="1" si="189"/>
        <v>11044.757189204529</v>
      </c>
      <c r="BF295">
        <f t="shared" ca="1" si="190"/>
        <v>6173.9677593662072</v>
      </c>
      <c r="BG295">
        <f t="shared" ca="1" si="191"/>
        <v>393269.63651696214</v>
      </c>
      <c r="BH295">
        <f t="shared" ca="1" si="192"/>
        <v>426.15193437547236</v>
      </c>
      <c r="BI295">
        <f t="shared" ca="1" si="193"/>
        <v>0</v>
      </c>
      <c r="BJ295">
        <f t="shared" ca="1" si="194"/>
        <v>-410914.51339990814</v>
      </c>
      <c r="BK295">
        <f t="shared" ca="1" si="195"/>
        <v>263.7646295156606</v>
      </c>
    </row>
    <row r="296" spans="2:63" x14ac:dyDescent="0.35">
      <c r="B296">
        <f t="shared" si="196"/>
        <v>286</v>
      </c>
      <c r="C296">
        <f t="shared" si="174"/>
        <v>24</v>
      </c>
      <c r="D296">
        <f t="shared" si="204"/>
        <v>10</v>
      </c>
      <c r="E296">
        <f t="shared" ca="1" si="164"/>
        <v>100</v>
      </c>
      <c r="F296" cm="1">
        <f t="array" aca="1" ref="F296" ca="1">_xlfn.XLOOKUP(E296,Mortality!$I$9:$I$130,IF($E$4="Female",Mortality!$J$9:$J$130,Mortality!$K$9:$K$130),,-1)</f>
        <v>0.29845199999999977</v>
      </c>
      <c r="G296" cm="1">
        <f t="array" aca="1" ref="G296" ca="1">_xlfn.XLOOKUP(E296,Mortality!$N$9:$N$130,IF($E$4="Female",Mortality!$O$9:$O$130,Mortality!$P$9:$P$130),,-1)</f>
        <v>2E-3</v>
      </c>
      <c r="H296">
        <f t="shared" ca="1" si="175"/>
        <v>2.6693294149860769E-2</v>
      </c>
      <c r="I296" cm="1">
        <f t="array" ref="I296">INDEX('Product features '!$C$12:$C$22,MIN(11,C296))</f>
        <v>0</v>
      </c>
      <c r="J296" s="3">
        <f ca="1">IF(C296=1,0,IF($C$4="Q",MAX('Product features '!$C$8,_xlfn.XLOOKUP(E296,'Non-systematic PWDs'!$D$17:$D$64,'Non-systematic PWDs'!$F$17:$F$64,0,-1)),'Product features '!$C$8))</f>
        <v>0.15625</v>
      </c>
      <c r="K296">
        <f t="shared" ca="1" si="165"/>
        <v>0</v>
      </c>
      <c r="L296">
        <f ca="1">(1-K296)*(1-(1-J296*_xlfn.XLOOKUP(C296,'Non-systematic PWDs'!$D$9:$D$12,'Non-systematic PWDs'!$E$9:$E$12,,-1))^(1/12))</f>
        <v>5.3637734156456451E-3</v>
      </c>
      <c r="M296" cm="1">
        <f t="array" ref="M296">IF(C296=11,_xlfn.SWITCH(D296,1,0.4,2,0.3,3,0.2,0.1/9),1/12)</f>
        <v>8.3333333333333329E-2</v>
      </c>
      <c r="O296">
        <f t="shared" ca="1" si="197"/>
        <v>371.52372049448417</v>
      </c>
      <c r="P296">
        <f t="shared" ca="1" si="198"/>
        <v>553.97204042184603</v>
      </c>
      <c r="Q296">
        <f ca="1">_xlfn.XLOOKUP(C296,'Surrender predictive model'!$E$8:$E$29,'Surrender predictive model'!$P$8:$P$29,,-1)+'Surrender predictive model'!$B$15+'Surrender predictive model'!$B$14+'Surrender predictive model'!$B$38*K296</f>
        <v>-2.2123742498454617</v>
      </c>
      <c r="R296">
        <f ca="1">+'Surrender predictive model'!$B$15*(MAX(1,MIN(2,P295/O295))-1)+'Surrender predictive model'!$B$14*(MAX(0.5,MIN(1,P295/O295))-1)+'Surrender predictive model'!$B$38*K296*(MAX(0.5,MIN(1,P295/O295))-1)</f>
        <v>-0.56826547896382118</v>
      </c>
      <c r="S296" s="43">
        <f t="shared" ca="1" si="176"/>
        <v>5.3194749705463007E-3</v>
      </c>
      <c r="T296">
        <f t="shared" ca="1" si="166"/>
        <v>0</v>
      </c>
      <c r="U296">
        <f t="shared" ca="1" si="199"/>
        <v>0</v>
      </c>
      <c r="V296">
        <f t="shared" ca="1" si="167"/>
        <v>0</v>
      </c>
      <c r="W296" s="41">
        <f t="shared" ca="1" si="168"/>
        <v>0</v>
      </c>
      <c r="X296">
        <f t="shared" ca="1" si="177"/>
        <v>0.96293639938872244</v>
      </c>
      <c r="Y296">
        <f t="shared" ca="1" si="178"/>
        <v>0.96293639938872244</v>
      </c>
      <c r="Z296">
        <f t="shared" ca="1" si="169"/>
        <v>0.96812922518970457</v>
      </c>
      <c r="AA296">
        <f t="shared" ca="1" si="200"/>
        <v>9.7966790253474012E-4</v>
      </c>
      <c r="AB296">
        <f t="shared" ca="1" si="179"/>
        <v>371.52372049448417</v>
      </c>
      <c r="AC296">
        <f t="shared" ca="1" si="180"/>
        <v>9.8341584549694989</v>
      </c>
      <c r="AD296">
        <f t="shared" ca="1" si="181"/>
        <v>1.9597641064420439</v>
      </c>
      <c r="AE296">
        <f t="shared" ca="1" si="182"/>
        <v>1.9760842326119341</v>
      </c>
      <c r="AF296">
        <f t="shared" ca="1" si="183"/>
        <v>0</v>
      </c>
      <c r="AG296">
        <f t="shared" ca="1" si="184"/>
        <v>0</v>
      </c>
      <c r="AH296">
        <f t="shared" ca="1" si="170"/>
        <v>0</v>
      </c>
      <c r="AI296">
        <f t="shared" ca="1" si="201"/>
        <v>357.7537137004955</v>
      </c>
      <c r="AJ296">
        <f t="shared" ca="1" si="185"/>
        <v>7.4532023687603227E-2</v>
      </c>
      <c r="AK296">
        <f t="shared" ca="1" si="171"/>
        <v>0</v>
      </c>
      <c r="AL296">
        <f t="shared" ca="1" si="172"/>
        <v>0</v>
      </c>
      <c r="AM296">
        <f t="shared" si="173"/>
        <v>0</v>
      </c>
      <c r="AN296" s="45">
        <f t="shared" ca="1" si="186"/>
        <v>-13.844538817711079</v>
      </c>
      <c r="AO296">
        <f t="shared" ca="1" si="202"/>
        <v>0</v>
      </c>
      <c r="AP296">
        <f t="shared" ca="1" si="203"/>
        <v>0.2408452541240885</v>
      </c>
      <c r="AR296">
        <v>286</v>
      </c>
      <c r="AS296">
        <v>0</v>
      </c>
      <c r="AT296">
        <v>2045157.761281766</v>
      </c>
      <c r="AU296">
        <v>10683.883203363954</v>
      </c>
      <c r="AV296">
        <v>6057.8239087713964</v>
      </c>
      <c r="AW296">
        <v>390997.25824351591</v>
      </c>
      <c r="AX296">
        <v>414.60548387977337</v>
      </c>
      <c r="AY296">
        <v>0</v>
      </c>
      <c r="AZ296">
        <v>-408153.57083953061</v>
      </c>
      <c r="BA296">
        <v>259.91901802667235</v>
      </c>
      <c r="BC296">
        <f t="shared" si="187"/>
        <v>0</v>
      </c>
      <c r="BD296">
        <f t="shared" ca="1" si="188"/>
        <v>2045529.2850022605</v>
      </c>
      <c r="BE296">
        <f t="shared" ca="1" si="189"/>
        <v>10693.717361818923</v>
      </c>
      <c r="BF296">
        <f t="shared" ca="1" si="190"/>
        <v>6059.7836728778384</v>
      </c>
      <c r="BG296">
        <f t="shared" ca="1" si="191"/>
        <v>390999.23432774853</v>
      </c>
      <c r="BH296">
        <f t="shared" ca="1" si="192"/>
        <v>414.68001590346097</v>
      </c>
      <c r="BI296">
        <f t="shared" ca="1" si="193"/>
        <v>0</v>
      </c>
      <c r="BJ296">
        <f t="shared" ca="1" si="194"/>
        <v>-408167.41537834832</v>
      </c>
      <c r="BK296">
        <f t="shared" ca="1" si="195"/>
        <v>260.15986328079646</v>
      </c>
    </row>
    <row r="297" spans="2:63" x14ac:dyDescent="0.35">
      <c r="B297">
        <f t="shared" si="196"/>
        <v>287</v>
      </c>
      <c r="C297">
        <f t="shared" si="174"/>
        <v>24</v>
      </c>
      <c r="D297">
        <f t="shared" si="204"/>
        <v>11</v>
      </c>
      <c r="E297">
        <f t="shared" ca="1" si="164"/>
        <v>100</v>
      </c>
      <c r="F297" cm="1">
        <f t="array" aca="1" ref="F297" ca="1">_xlfn.XLOOKUP(E297,Mortality!$I$9:$I$130,IF($E$4="Female",Mortality!$J$9:$J$130,Mortality!$K$9:$K$130),,-1)</f>
        <v>0.29845199999999977</v>
      </c>
      <c r="G297" cm="1">
        <f t="array" aca="1" ref="G297" ca="1">_xlfn.XLOOKUP(E297,Mortality!$N$9:$N$130,IF($E$4="Female",Mortality!$O$9:$O$130,Mortality!$P$9:$P$130),,-1)</f>
        <v>2E-3</v>
      </c>
      <c r="H297">
        <f t="shared" ca="1" si="175"/>
        <v>2.6688104288499548E-2</v>
      </c>
      <c r="I297" cm="1">
        <f t="array" ref="I297">INDEX('Product features '!$C$12:$C$22,MIN(11,C297))</f>
        <v>0</v>
      </c>
      <c r="J297" s="3">
        <f ca="1">IF(C297=1,0,IF($C$4="Q",MAX('Product features '!$C$8,_xlfn.XLOOKUP(E297,'Non-systematic PWDs'!$D$17:$D$64,'Non-systematic PWDs'!$F$17:$F$64,0,-1)),'Product features '!$C$8))</f>
        <v>0.15625</v>
      </c>
      <c r="K297">
        <f t="shared" ca="1" si="165"/>
        <v>0</v>
      </c>
      <c r="L297">
        <f ca="1">(1-K297)*(1-(1-J297*_xlfn.XLOOKUP(C297,'Non-systematic PWDs'!$D$9:$D$12,'Non-systematic PWDs'!$E$9:$E$12,,-1))^(1/12))</f>
        <v>5.3637734156456451E-3</v>
      </c>
      <c r="M297" cm="1">
        <f t="array" ref="M297">IF(C297=11,_xlfn.SWITCH(D297,1,0.4,2,0.3,3,0.2,0.1/9),1/12)</f>
        <v>8.3333333333333329E-2</v>
      </c>
      <c r="O297">
        <f t="shared" ca="1" si="197"/>
        <v>357.75371370046065</v>
      </c>
      <c r="P297">
        <f t="shared" ca="1" si="198"/>
        <v>533.43984196583619</v>
      </c>
      <c r="Q297">
        <f ca="1">_xlfn.XLOOKUP(C297,'Surrender predictive model'!$E$8:$E$29,'Surrender predictive model'!$P$8:$P$29,,-1)+'Surrender predictive model'!$B$15+'Surrender predictive model'!$B$14+'Surrender predictive model'!$B$38*K297</f>
        <v>-2.2123742498454617</v>
      </c>
      <c r="R297">
        <f ca="1">+'Surrender predictive model'!$B$15*(MAX(1,MIN(2,P296/O296))-1)+'Surrender predictive model'!$B$14*(MAX(0.5,MIN(1,P296/O296))-1)+'Surrender predictive model'!$B$38*K297*(MAX(0.5,MIN(1,P296/O296))-1)</f>
        <v>-0.56826547896382096</v>
      </c>
      <c r="S297" s="43">
        <f t="shared" ca="1" si="176"/>
        <v>5.3194749705463007E-3</v>
      </c>
      <c r="T297">
        <f t="shared" ca="1" si="166"/>
        <v>0</v>
      </c>
      <c r="U297">
        <f t="shared" ca="1" si="199"/>
        <v>0</v>
      </c>
      <c r="V297">
        <f t="shared" ca="1" si="167"/>
        <v>0</v>
      </c>
      <c r="W297" s="41">
        <f t="shared" ca="1" si="168"/>
        <v>0</v>
      </c>
      <c r="X297">
        <f t="shared" ca="1" si="177"/>
        <v>0.96294153395358506</v>
      </c>
      <c r="Y297">
        <f t="shared" ca="1" si="178"/>
        <v>0.96294153395358506</v>
      </c>
      <c r="Z297">
        <f t="shared" ca="1" si="169"/>
        <v>0.96813438744372815</v>
      </c>
      <c r="AA297">
        <f t="shared" ca="1" si="200"/>
        <v>9.4844512742418092E-4</v>
      </c>
      <c r="AB297">
        <f t="shared" ca="1" si="179"/>
        <v>357.75371370046065</v>
      </c>
      <c r="AC297">
        <f t="shared" ca="1" si="180"/>
        <v>9.4678310127692225</v>
      </c>
      <c r="AD297">
        <f t="shared" ca="1" si="181"/>
        <v>1.8871287954120721</v>
      </c>
      <c r="AE297">
        <f t="shared" ca="1" si="182"/>
        <v>1.902844043966079</v>
      </c>
      <c r="AF297">
        <f t="shared" ca="1" si="183"/>
        <v>0</v>
      </c>
      <c r="AG297">
        <f t="shared" ca="1" si="184"/>
        <v>0</v>
      </c>
      <c r="AH297">
        <f t="shared" ca="1" si="170"/>
        <v>0</v>
      </c>
      <c r="AI297">
        <f t="shared" ca="1" si="201"/>
        <v>344.49590984834811</v>
      </c>
      <c r="AJ297">
        <f t="shared" ca="1" si="185"/>
        <v>7.1769981218405859E-2</v>
      </c>
      <c r="AK297">
        <f t="shared" ca="1" si="171"/>
        <v>0</v>
      </c>
      <c r="AL297">
        <f t="shared" ca="1" si="172"/>
        <v>0</v>
      </c>
      <c r="AM297">
        <f t="shared" si="173"/>
        <v>0</v>
      </c>
      <c r="AN297" s="45">
        <f t="shared" ca="1" si="186"/>
        <v>-13.32957383336578</v>
      </c>
      <c r="AO297">
        <f t="shared" ca="1" si="202"/>
        <v>0</v>
      </c>
      <c r="AP297">
        <f t="shared" ca="1" si="203"/>
        <v>0.23460306469266617</v>
      </c>
      <c r="AR297">
        <v>287</v>
      </c>
      <c r="AS297">
        <v>0</v>
      </c>
      <c r="AT297">
        <v>1990106.3226229069</v>
      </c>
      <c r="AU297">
        <v>10340.327868908065</v>
      </c>
      <c r="AV297">
        <v>5945.3597788178122</v>
      </c>
      <c r="AW297">
        <v>388749.23110696615</v>
      </c>
      <c r="AX297">
        <v>403.28139480676219</v>
      </c>
      <c r="AY297">
        <v>0</v>
      </c>
      <c r="AZ297">
        <v>-405438.20014949876</v>
      </c>
      <c r="BA297">
        <v>256.3292475561563</v>
      </c>
      <c r="BC297">
        <f t="shared" si="187"/>
        <v>0</v>
      </c>
      <c r="BD297">
        <f t="shared" ca="1" si="188"/>
        <v>1990464.0763366073</v>
      </c>
      <c r="BE297">
        <f t="shared" ca="1" si="189"/>
        <v>10349.795699920835</v>
      </c>
      <c r="BF297">
        <f t="shared" ca="1" si="190"/>
        <v>5947.2469076132238</v>
      </c>
      <c r="BG297">
        <f t="shared" ca="1" si="191"/>
        <v>388751.13395101012</v>
      </c>
      <c r="BH297">
        <f t="shared" ca="1" si="192"/>
        <v>403.35316478798057</v>
      </c>
      <c r="BI297">
        <f t="shared" ca="1" si="193"/>
        <v>0</v>
      </c>
      <c r="BJ297">
        <f t="shared" ca="1" si="194"/>
        <v>-405451.52972333215</v>
      </c>
      <c r="BK297">
        <f t="shared" ca="1" si="195"/>
        <v>256.563850620849</v>
      </c>
    </row>
    <row r="298" spans="2:63" x14ac:dyDescent="0.35">
      <c r="B298">
        <f t="shared" si="196"/>
        <v>288</v>
      </c>
      <c r="C298">
        <f t="shared" si="174"/>
        <v>24</v>
      </c>
      <c r="D298">
        <f t="shared" si="204"/>
        <v>12</v>
      </c>
      <c r="E298">
        <f t="shared" ca="1" si="164"/>
        <v>100</v>
      </c>
      <c r="F298" cm="1">
        <f t="array" aca="1" ref="F298" ca="1">_xlfn.XLOOKUP(E298,Mortality!$I$9:$I$130,IF($E$4="Female",Mortality!$J$9:$J$130,Mortality!$K$9:$K$130),,-1)</f>
        <v>0.29845199999999977</v>
      </c>
      <c r="G298" cm="1">
        <f t="array" aca="1" ref="G298" ca="1">_xlfn.XLOOKUP(E298,Mortality!$N$9:$N$130,IF($E$4="Female",Mortality!$O$9:$O$130,Mortality!$P$9:$P$130),,-1)</f>
        <v>2E-3</v>
      </c>
      <c r="H298">
        <f t="shared" ca="1" si="175"/>
        <v>2.6682915597220469E-2</v>
      </c>
      <c r="I298" cm="1">
        <f t="array" ref="I298">INDEX('Product features '!$C$12:$C$22,MIN(11,C298))</f>
        <v>0</v>
      </c>
      <c r="J298" s="3">
        <f ca="1">IF(C298=1,0,IF($C$4="Q",MAX('Product features '!$C$8,_xlfn.XLOOKUP(E298,'Non-systematic PWDs'!$D$17:$D$64,'Non-systematic PWDs'!$F$17:$F$64,0,-1)),'Product features '!$C$8))</f>
        <v>0.15625</v>
      </c>
      <c r="K298">
        <f t="shared" ca="1" si="165"/>
        <v>0</v>
      </c>
      <c r="L298">
        <f ca="1">(1-K298)*(1-(1-J298*_xlfn.XLOOKUP(C298,'Non-systematic PWDs'!$D$9:$D$12,'Non-systematic PWDs'!$E$9:$E$12,,-1))^(1/12))</f>
        <v>5.3637734156456451E-3</v>
      </c>
      <c r="M298" cm="1">
        <f t="array" ref="M298">IF(C298=11,_xlfn.SWITCH(D298,1,0.4,2,0.3,3,0.2,0.1/9),1/12)</f>
        <v>8.3333333333333329E-2</v>
      </c>
      <c r="O298">
        <f t="shared" ca="1" si="197"/>
        <v>344.49590984831332</v>
      </c>
      <c r="P298">
        <f t="shared" ca="1" si="198"/>
        <v>513.67137969454029</v>
      </c>
      <c r="Q298">
        <f ca="1">_xlfn.XLOOKUP(C298,'Surrender predictive model'!$E$8:$E$29,'Surrender predictive model'!$P$8:$P$29,,-1)+'Surrender predictive model'!$B$15+'Surrender predictive model'!$B$14+'Surrender predictive model'!$B$38*K298</f>
        <v>-2.2123742498454617</v>
      </c>
      <c r="R298">
        <f ca="1">+'Surrender predictive model'!$B$15*(MAX(1,MIN(2,P297/O297))-1)+'Surrender predictive model'!$B$14*(MAX(0.5,MIN(1,P297/O297))-1)+'Surrender predictive model'!$B$38*K298*(MAX(0.5,MIN(1,P297/O297))-1)</f>
        <v>-0.56826547896382096</v>
      </c>
      <c r="S298" s="43">
        <f t="shared" ca="1" si="176"/>
        <v>5.3194749705463007E-3</v>
      </c>
      <c r="T298">
        <f t="shared" ca="1" si="166"/>
        <v>5.0000000000000001E-3</v>
      </c>
      <c r="U298">
        <f t="shared" ca="1" si="199"/>
        <v>0</v>
      </c>
      <c r="V298">
        <f t="shared" ca="1" si="167"/>
        <v>0</v>
      </c>
      <c r="W298" s="41">
        <f t="shared" ca="1" si="168"/>
        <v>0</v>
      </c>
      <c r="X298">
        <f t="shared" ca="1" si="177"/>
        <v>0.95576750892883122</v>
      </c>
      <c r="Y298">
        <f t="shared" ca="1" si="178"/>
        <v>0.96294666736083256</v>
      </c>
      <c r="Z298">
        <f t="shared" ca="1" si="169"/>
        <v>0.96813954853389383</v>
      </c>
      <c r="AA298">
        <f t="shared" ca="1" si="200"/>
        <v>9.1822234246279814E-4</v>
      </c>
      <c r="AB298">
        <f t="shared" ca="1" si="179"/>
        <v>344.49590984831332</v>
      </c>
      <c r="AC298">
        <f t="shared" ca="1" si="180"/>
        <v>9.0713450265670144</v>
      </c>
      <c r="AD298">
        <f t="shared" ca="1" si="181"/>
        <v>1.8084527772909325</v>
      </c>
      <c r="AE298">
        <f t="shared" ca="1" si="182"/>
        <v>1.8235128436533374</v>
      </c>
      <c r="AF298">
        <f t="shared" ca="1" si="183"/>
        <v>2.5346016089084</v>
      </c>
      <c r="AG298">
        <f t="shared" ca="1" si="184"/>
        <v>0</v>
      </c>
      <c r="AH298">
        <f t="shared" ca="1" si="170"/>
        <v>0</v>
      </c>
      <c r="AI298">
        <f t="shared" ca="1" si="201"/>
        <v>329.25799759192842</v>
      </c>
      <c r="AJ298">
        <f t="shared" ca="1" si="185"/>
        <v>6.8595416164985087E-2</v>
      </c>
      <c r="AK298">
        <f t="shared" ca="1" si="171"/>
        <v>0</v>
      </c>
      <c r="AL298">
        <f t="shared" ca="1" si="172"/>
        <v>0</v>
      </c>
      <c r="AM298">
        <f t="shared" si="173"/>
        <v>0</v>
      </c>
      <c r="AN298" s="45">
        <f t="shared" ca="1" si="186"/>
        <v>-12.771906063676269</v>
      </c>
      <c r="AO298">
        <f t="shared" ca="1" si="202"/>
        <v>0</v>
      </c>
      <c r="AP298">
        <f t="shared" ca="1" si="203"/>
        <v>0.27280084649208114</v>
      </c>
      <c r="AR298">
        <v>288</v>
      </c>
      <c r="AS298">
        <v>0</v>
      </c>
      <c r="AT298">
        <v>1935750.6950724542</v>
      </c>
      <c r="AU298">
        <v>9951.8196125751256</v>
      </c>
      <c r="AV298">
        <v>5813.6402836264624</v>
      </c>
      <c r="AW298">
        <v>386516.54016204429</v>
      </c>
      <c r="AX298">
        <v>374.39568630666832</v>
      </c>
      <c r="AY298">
        <v>0</v>
      </c>
      <c r="AZ298">
        <v>-402656.39574455272</v>
      </c>
      <c r="BA298">
        <v>1393.2572572193276</v>
      </c>
      <c r="BC298">
        <f t="shared" si="187"/>
        <v>0</v>
      </c>
      <c r="BD298">
        <f t="shared" ca="1" si="188"/>
        <v>1936095.1909823024</v>
      </c>
      <c r="BE298">
        <f t="shared" ca="1" si="189"/>
        <v>9960.8909576016922</v>
      </c>
      <c r="BF298">
        <f t="shared" ca="1" si="190"/>
        <v>5815.4487364037532</v>
      </c>
      <c r="BG298">
        <f t="shared" ca="1" si="191"/>
        <v>386518.36367488792</v>
      </c>
      <c r="BH298">
        <f t="shared" ca="1" si="192"/>
        <v>374.46428172283333</v>
      </c>
      <c r="BI298">
        <f t="shared" ca="1" si="193"/>
        <v>0</v>
      </c>
      <c r="BJ298">
        <f t="shared" ca="1" si="194"/>
        <v>-402669.16765061638</v>
      </c>
      <c r="BK298">
        <f t="shared" ca="1" si="195"/>
        <v>1393.5300580658197</v>
      </c>
    </row>
    <row r="299" spans="2:63" x14ac:dyDescent="0.35">
      <c r="B299">
        <f t="shared" si="196"/>
        <v>289</v>
      </c>
      <c r="C299">
        <f t="shared" si="174"/>
        <v>25</v>
      </c>
      <c r="D299">
        <f t="shared" si="204"/>
        <v>1</v>
      </c>
      <c r="E299">
        <f t="shared" ca="1" si="164"/>
        <v>101</v>
      </c>
      <c r="F299" cm="1">
        <f t="array" aca="1" ref="F299" ca="1">_xlfn.XLOOKUP(E299,Mortality!$I$9:$I$130,IF($E$4="Female",Mortality!$J$9:$J$130,Mortality!$K$9:$K$130),,-1)</f>
        <v>0.32360999999999973</v>
      </c>
      <c r="G299" cm="1">
        <f t="array" aca="1" ref="G299" ca="1">_xlfn.XLOOKUP(E299,Mortality!$N$9:$N$130,IF($E$4="Female",Mortality!$O$9:$O$130,Mortality!$P$9:$P$130),,-1)</f>
        <v>2E-3</v>
      </c>
      <c r="H299">
        <f t="shared" ca="1" si="175"/>
        <v>2.9338132054887112E-2</v>
      </c>
      <c r="I299" cm="1">
        <f t="array" ref="I299">INDEX('Product features '!$C$12:$C$22,MIN(11,C299))</f>
        <v>0</v>
      </c>
      <c r="J299" s="3">
        <f ca="1">IF(C299=1,0,IF($C$4="Q",MAX('Product features '!$C$8,_xlfn.XLOOKUP(E299,'Non-systematic PWDs'!$D$17:$D$64,'Non-systematic PWDs'!$F$17:$F$64,0,-1)),'Product features '!$C$8))</f>
        <v>0.16666666666666666</v>
      </c>
      <c r="K299">
        <f t="shared" ca="1" si="165"/>
        <v>0</v>
      </c>
      <c r="L299">
        <f ca="1">(1-K299)*(1-(1-J299*_xlfn.XLOOKUP(C299,'Non-systematic PWDs'!$D$9:$D$12,'Non-systematic PWDs'!$E$9:$E$12,,-1))^(1/12))</f>
        <v>5.7329097524160266E-3</v>
      </c>
      <c r="M299" cm="1">
        <f t="array" ref="M299">IF(C299=11,_xlfn.SWITCH(D299,1,0.4,2,0.3,3,0.2,0.1/9),1/12)</f>
        <v>8.3333333333333329E-2</v>
      </c>
      <c r="O299">
        <f t="shared" ca="1" si="197"/>
        <v>329.25799759189363</v>
      </c>
      <c r="P299">
        <f t="shared" ca="1" si="198"/>
        <v>494.6381431954984</v>
      </c>
      <c r="Q299">
        <f ca="1">_xlfn.XLOOKUP(C299,'Surrender predictive model'!$E$8:$E$29,'Surrender predictive model'!$P$8:$P$29,,-1)+'Surrender predictive model'!$B$15+'Surrender predictive model'!$B$14+'Surrender predictive model'!$B$38*K299</f>
        <v>-2.2123742498454617</v>
      </c>
      <c r="R299">
        <f ca="1">+'Surrender predictive model'!$B$15*(MAX(1,MIN(2,P298/O298))-1)+'Surrender predictive model'!$B$14*(MAX(0.5,MIN(1,P298/O298))-1)+'Surrender predictive model'!$B$38*K299*(MAX(0.5,MIN(1,P298/O298))-1)</f>
        <v>-0.56826547896382074</v>
      </c>
      <c r="S299" s="43">
        <f t="shared" ca="1" si="176"/>
        <v>5.3194749705463007E-3</v>
      </c>
      <c r="T299">
        <f t="shared" ca="1" si="166"/>
        <v>0</v>
      </c>
      <c r="U299">
        <f t="shared" ca="1" si="199"/>
        <v>1.89E-2</v>
      </c>
      <c r="V299">
        <f t="shared" ca="1" si="167"/>
        <v>0</v>
      </c>
      <c r="W299" s="41">
        <f t="shared" ca="1" si="168"/>
        <v>0</v>
      </c>
      <c r="X299">
        <f t="shared" ca="1" si="177"/>
        <v>0.95996334091688362</v>
      </c>
      <c r="Y299">
        <f t="shared" ca="1" si="178"/>
        <v>0.95996334091688362</v>
      </c>
      <c r="Z299">
        <f t="shared" ca="1" si="169"/>
        <v>0.96549845643371512</v>
      </c>
      <c r="AA299">
        <f t="shared" ca="1" si="200"/>
        <v>8.8896736408566781E-4</v>
      </c>
      <c r="AB299">
        <f t="shared" ca="1" si="179"/>
        <v>335.48097374638041</v>
      </c>
      <c r="AC299">
        <f t="shared" ca="1" si="180"/>
        <v>9.7561568565233188</v>
      </c>
      <c r="AD299">
        <f t="shared" ca="1" si="181"/>
        <v>1.7689480744686477</v>
      </c>
      <c r="AE299">
        <f t="shared" ca="1" si="182"/>
        <v>1.9064324437637832</v>
      </c>
      <c r="AF299">
        <f t="shared" ca="1" si="183"/>
        <v>0</v>
      </c>
      <c r="AG299">
        <f t="shared" ca="1" si="184"/>
        <v>0</v>
      </c>
      <c r="AH299">
        <f t="shared" ca="1" si="170"/>
        <v>6.222976154486787</v>
      </c>
      <c r="AI299">
        <f t="shared" ca="1" si="201"/>
        <v>322.04943637165945</v>
      </c>
      <c r="AJ299">
        <f t="shared" ca="1" si="185"/>
        <v>6.7093632577429063E-2</v>
      </c>
      <c r="AK299">
        <f t="shared" ca="1" si="171"/>
        <v>0</v>
      </c>
      <c r="AL299">
        <f t="shared" ca="1" si="172"/>
        <v>0</v>
      </c>
      <c r="AM299">
        <f t="shared" si="173"/>
        <v>0</v>
      </c>
      <c r="AN299" s="45">
        <f t="shared" ca="1" si="186"/>
        <v>-13.498631007333179</v>
      </c>
      <c r="AO299">
        <f t="shared" ca="1" si="202"/>
        <v>0.77787201931084871</v>
      </c>
      <c r="AP299">
        <f t="shared" ca="1" si="203"/>
        <v>1.0166380618079176</v>
      </c>
      <c r="AR299">
        <v>289</v>
      </c>
      <c r="AS299">
        <v>0</v>
      </c>
      <c r="AT299">
        <v>1797099.2942719993</v>
      </c>
      <c r="AU299">
        <v>10684.774959886603</v>
      </c>
      <c r="AV299">
        <v>5684.5520160825836</v>
      </c>
      <c r="AW299">
        <v>384398.93095088348</v>
      </c>
      <c r="AX299">
        <v>368.63626289591309</v>
      </c>
      <c r="AY299">
        <v>0</v>
      </c>
      <c r="AZ299">
        <v>-401136.89418974874</v>
      </c>
      <c r="BA299">
        <v>3626.6507584125193</v>
      </c>
      <c r="BC299">
        <f t="shared" si="187"/>
        <v>0</v>
      </c>
      <c r="BD299">
        <f t="shared" ca="1" si="188"/>
        <v>1797428.5522695913</v>
      </c>
      <c r="BE299">
        <f t="shared" ca="1" si="189"/>
        <v>10694.531116743126</v>
      </c>
      <c r="BF299">
        <f t="shared" ca="1" si="190"/>
        <v>5686.320964157052</v>
      </c>
      <c r="BG299">
        <f t="shared" ca="1" si="191"/>
        <v>384400.83738332725</v>
      </c>
      <c r="BH299">
        <f t="shared" ca="1" si="192"/>
        <v>368.70335652849053</v>
      </c>
      <c r="BI299">
        <f t="shared" ca="1" si="193"/>
        <v>0</v>
      </c>
      <c r="BJ299">
        <f t="shared" ca="1" si="194"/>
        <v>-401150.39282075607</v>
      </c>
      <c r="BK299">
        <f t="shared" ca="1" si="195"/>
        <v>3627.6673964743272</v>
      </c>
    </row>
    <row r="300" spans="2:63" x14ac:dyDescent="0.35">
      <c r="B300">
        <f t="shared" si="196"/>
        <v>290</v>
      </c>
      <c r="C300">
        <f t="shared" si="174"/>
        <v>25</v>
      </c>
      <c r="D300">
        <f t="shared" si="204"/>
        <v>2</v>
      </c>
      <c r="E300">
        <f t="shared" ca="1" si="164"/>
        <v>101</v>
      </c>
      <c r="F300" cm="1">
        <f t="array" aca="1" ref="F300" ca="1">_xlfn.XLOOKUP(E300,Mortality!$I$9:$I$130,IF($E$4="Female",Mortality!$J$9:$J$130,Mortality!$K$9:$K$130),,-1)</f>
        <v>0.32360999999999973</v>
      </c>
      <c r="G300" cm="1">
        <f t="array" aca="1" ref="G300" ca="1">_xlfn.XLOOKUP(E300,Mortality!$N$9:$N$130,IF($E$4="Female",Mortality!$O$9:$O$130,Mortality!$P$9:$P$130),,-1)</f>
        <v>2E-3</v>
      </c>
      <c r="H300">
        <f t="shared" ca="1" si="175"/>
        <v>2.9332336653498214E-2</v>
      </c>
      <c r="I300" cm="1">
        <f t="array" ref="I300">INDEX('Product features '!$C$12:$C$22,MIN(11,C300))</f>
        <v>0</v>
      </c>
      <c r="J300" s="3">
        <f ca="1">IF(C300=1,0,IF($C$4="Q",MAX('Product features '!$C$8,_xlfn.XLOOKUP(E300,'Non-systematic PWDs'!$D$17:$D$64,'Non-systematic PWDs'!$F$17:$F$64,0,-1)),'Product features '!$C$8))</f>
        <v>0.16666666666666666</v>
      </c>
      <c r="K300">
        <f t="shared" ca="1" si="165"/>
        <v>0</v>
      </c>
      <c r="L300">
        <f ca="1">(1-K300)*(1-(1-J300*_xlfn.XLOOKUP(C300,'Non-systematic PWDs'!$D$9:$D$12,'Non-systematic PWDs'!$E$9:$E$12,,-1))^(1/12))</f>
        <v>5.7329097524160266E-3</v>
      </c>
      <c r="M300" cm="1">
        <f t="array" ref="M300">IF(C300=11,_xlfn.SWITCH(D300,1,0.4,2,0.3,3,0.2,0.1/9),1/12)</f>
        <v>8.3333333333333329E-2</v>
      </c>
      <c r="O300">
        <f t="shared" ca="1" si="197"/>
        <v>322.04943637162467</v>
      </c>
      <c r="P300">
        <f t="shared" ca="1" si="198"/>
        <v>474.83448448687454</v>
      </c>
      <c r="Q300">
        <f ca="1">_xlfn.XLOOKUP(C300,'Surrender predictive model'!$E$8:$E$29,'Surrender predictive model'!$P$8:$P$29,,-1)+'Surrender predictive model'!$B$15+'Surrender predictive model'!$B$14+'Surrender predictive model'!$B$38*K300</f>
        <v>-2.2123742498454617</v>
      </c>
      <c r="R300">
        <f ca="1">+'Surrender predictive model'!$B$15*(MAX(1,MIN(2,P299/O299))-1)+'Surrender predictive model'!$B$14*(MAX(0.5,MIN(1,P299/O299))-1)+'Surrender predictive model'!$B$38*K300*(MAX(0.5,MIN(1,P299/O299))-1)</f>
        <v>-0.58122594226372903</v>
      </c>
      <c r="S300" s="43">
        <f t="shared" ca="1" si="176"/>
        <v>5.2489533344139971E-3</v>
      </c>
      <c r="T300">
        <f t="shared" ca="1" si="166"/>
        <v>0</v>
      </c>
      <c r="U300">
        <f t="shared" ca="1" si="199"/>
        <v>0</v>
      </c>
      <c r="V300">
        <f t="shared" ca="1" si="167"/>
        <v>0</v>
      </c>
      <c r="W300" s="41">
        <f t="shared" ca="1" si="168"/>
        <v>0</v>
      </c>
      <c r="X300">
        <f t="shared" ca="1" si="177"/>
        <v>0.96003713307848104</v>
      </c>
      <c r="Y300">
        <f t="shared" ca="1" si="178"/>
        <v>0.96003713307848104</v>
      </c>
      <c r="Z300">
        <f t="shared" ca="1" si="169"/>
        <v>0.96557267407837133</v>
      </c>
      <c r="AA300">
        <f t="shared" ca="1" si="200"/>
        <v>8.5829661784466067E-4</v>
      </c>
      <c r="AB300">
        <f t="shared" ca="1" si="179"/>
        <v>322.04943637162467</v>
      </c>
      <c r="AC300">
        <f t="shared" ca="1" si="180"/>
        <v>9.3641378389646412</v>
      </c>
      <c r="AD300">
        <f t="shared" ca="1" si="181"/>
        <v>1.6756906588921145</v>
      </c>
      <c r="AE300">
        <f t="shared" ca="1" si="182"/>
        <v>1.8301902700126664</v>
      </c>
      <c r="AF300">
        <f t="shared" ca="1" si="183"/>
        <v>0</v>
      </c>
      <c r="AG300">
        <f t="shared" ca="1" si="184"/>
        <v>0</v>
      </c>
      <c r="AH300">
        <f t="shared" ca="1" si="170"/>
        <v>0</v>
      </c>
      <c r="AI300">
        <f t="shared" ca="1" si="201"/>
        <v>309.17941760379006</v>
      </c>
      <c r="AJ300">
        <f t="shared" ca="1" si="185"/>
        <v>6.4412378667456263E-2</v>
      </c>
      <c r="AK300">
        <f t="shared" ca="1" si="171"/>
        <v>0</v>
      </c>
      <c r="AL300">
        <f t="shared" ca="1" si="172"/>
        <v>0</v>
      </c>
      <c r="AM300">
        <f t="shared" si="173"/>
        <v>0</v>
      </c>
      <c r="AN300" s="45">
        <f t="shared" ca="1" si="186"/>
        <v>-12.934431146536879</v>
      </c>
      <c r="AO300">
        <f t="shared" ca="1" si="202"/>
        <v>0</v>
      </c>
      <c r="AP300">
        <f t="shared" ca="1" si="203"/>
        <v>0.20507744200374847</v>
      </c>
      <c r="AR300">
        <v>290</v>
      </c>
      <c r="AS300">
        <v>0</v>
      </c>
      <c r="AT300">
        <v>1769454.0619003768</v>
      </c>
      <c r="AU300">
        <v>10309.656699667632</v>
      </c>
      <c r="AV300">
        <v>5506.4339250671828</v>
      </c>
      <c r="AW300">
        <v>381925.91065588366</v>
      </c>
      <c r="AX300">
        <v>357.54044635825687</v>
      </c>
      <c r="AY300">
        <v>0</v>
      </c>
      <c r="AZ300">
        <v>-398099.54172697646</v>
      </c>
      <c r="BA300">
        <v>226.93375581132062</v>
      </c>
      <c r="BC300">
        <f t="shared" si="187"/>
        <v>0</v>
      </c>
      <c r="BD300">
        <f t="shared" ca="1" si="188"/>
        <v>1769776.1113367483</v>
      </c>
      <c r="BE300">
        <f t="shared" ca="1" si="189"/>
        <v>10319.020837506596</v>
      </c>
      <c r="BF300">
        <f t="shared" ca="1" si="190"/>
        <v>5508.1096157260754</v>
      </c>
      <c r="BG300">
        <f t="shared" ca="1" si="191"/>
        <v>381927.7408461537</v>
      </c>
      <c r="BH300">
        <f t="shared" ca="1" si="192"/>
        <v>357.60485873692431</v>
      </c>
      <c r="BI300">
        <f t="shared" ca="1" si="193"/>
        <v>0</v>
      </c>
      <c r="BJ300">
        <f t="shared" ca="1" si="194"/>
        <v>-398112.476158123</v>
      </c>
      <c r="BK300">
        <f t="shared" ca="1" si="195"/>
        <v>227.13883325332438</v>
      </c>
    </row>
    <row r="301" spans="2:63" x14ac:dyDescent="0.35">
      <c r="B301">
        <f t="shared" si="196"/>
        <v>291</v>
      </c>
      <c r="C301">
        <f t="shared" si="174"/>
        <v>25</v>
      </c>
      <c r="D301">
        <f t="shared" si="204"/>
        <v>3</v>
      </c>
      <c r="E301">
        <f t="shared" ca="1" si="164"/>
        <v>101</v>
      </c>
      <c r="F301" cm="1">
        <f t="array" aca="1" ref="F301" ca="1">_xlfn.XLOOKUP(E301,Mortality!$I$9:$I$130,IF($E$4="Female",Mortality!$J$9:$J$130,Mortality!$K$9:$K$130),,-1)</f>
        <v>0.32360999999999973</v>
      </c>
      <c r="G301" cm="1">
        <f t="array" aca="1" ref="G301" ca="1">_xlfn.XLOOKUP(E301,Mortality!$N$9:$N$130,IF($E$4="Female",Mortality!$O$9:$O$130,Mortality!$P$9:$P$130),,-1)</f>
        <v>2E-3</v>
      </c>
      <c r="H301">
        <f t="shared" ca="1" si="175"/>
        <v>2.9326542599393823E-2</v>
      </c>
      <c r="I301" cm="1">
        <f t="array" ref="I301">INDEX('Product features '!$C$12:$C$22,MIN(11,C301))</f>
        <v>0</v>
      </c>
      <c r="J301" s="3">
        <f ca="1">IF(C301=1,0,IF($C$4="Q",MAX('Product features '!$C$8,_xlfn.XLOOKUP(E301,'Non-systematic PWDs'!$D$17:$D$64,'Non-systematic PWDs'!$F$17:$F$64,0,-1)),'Product features '!$C$8))</f>
        <v>0.16666666666666666</v>
      </c>
      <c r="K301">
        <f t="shared" ca="1" si="165"/>
        <v>0</v>
      </c>
      <c r="L301">
        <f ca="1">(1-K301)*(1-(1-J301*_xlfn.XLOOKUP(C301,'Non-systematic PWDs'!$D$9:$D$12,'Non-systematic PWDs'!$E$9:$E$12,,-1))^(1/12))</f>
        <v>5.7329097524160266E-3</v>
      </c>
      <c r="M301" cm="1">
        <f t="array" ref="M301">IF(C301=11,_xlfn.SWITCH(D301,1,0.4,2,0.3,3,0.2,0.1/9),1/12)</f>
        <v>8.3333333333333329E-2</v>
      </c>
      <c r="O301">
        <f t="shared" ca="1" si="197"/>
        <v>309.17941760375521</v>
      </c>
      <c r="P301">
        <f t="shared" ca="1" si="198"/>
        <v>455.85873717357754</v>
      </c>
      <c r="Q301">
        <f ca="1">_xlfn.XLOOKUP(C301,'Surrender predictive model'!$E$8:$E$29,'Surrender predictive model'!$P$8:$P$29,,-1)+'Surrender predictive model'!$B$15+'Surrender predictive model'!$B$14+'Surrender predictive model'!$B$38*K301</f>
        <v>-2.2123742498454617</v>
      </c>
      <c r="R301">
        <f ca="1">+'Surrender predictive model'!$B$15*(MAX(1,MIN(2,P300/O300))-1)+'Surrender predictive model'!$B$14*(MAX(0.5,MIN(1,P300/O300))-1)+'Surrender predictive model'!$B$38*K301*(MAX(0.5,MIN(1,P300/O300))-1)</f>
        <v>-0.54897967379480117</v>
      </c>
      <c r="S301" s="43">
        <f t="shared" ca="1" si="176"/>
        <v>5.4262257854768015E-3</v>
      </c>
      <c r="T301">
        <f t="shared" ca="1" si="166"/>
        <v>0</v>
      </c>
      <c r="U301">
        <f t="shared" ca="1" si="199"/>
        <v>0</v>
      </c>
      <c r="V301">
        <f t="shared" ca="1" si="167"/>
        <v>0</v>
      </c>
      <c r="W301" s="41">
        <f t="shared" ca="1" si="168"/>
        <v>0</v>
      </c>
      <c r="X301">
        <f t="shared" ca="1" si="177"/>
        <v>0.95987177649723543</v>
      </c>
      <c r="Y301">
        <f t="shared" ca="1" si="178"/>
        <v>0.95987177649723543</v>
      </c>
      <c r="Z301">
        <f t="shared" ca="1" si="169"/>
        <v>0.96540636405678104</v>
      </c>
      <c r="AA301">
        <f t="shared" ca="1" si="200"/>
        <v>8.2874776044469095E-4</v>
      </c>
      <c r="AB301">
        <f t="shared" ca="1" si="179"/>
        <v>309.17941760375521</v>
      </c>
      <c r="AC301">
        <f t="shared" ca="1" si="180"/>
        <v>8.9871079017373816</v>
      </c>
      <c r="AD301">
        <f t="shared" ca="1" si="181"/>
        <v>1.6628648422496857</v>
      </c>
      <c r="AE301">
        <f t="shared" ca="1" si="182"/>
        <v>1.7568480280710053</v>
      </c>
      <c r="AF301">
        <f t="shared" ca="1" si="183"/>
        <v>0</v>
      </c>
      <c r="AG301">
        <f t="shared" ca="1" si="184"/>
        <v>0</v>
      </c>
      <c r="AH301">
        <f t="shared" ca="1" si="170"/>
        <v>0</v>
      </c>
      <c r="AI301">
        <f t="shared" ca="1" si="201"/>
        <v>296.77259683173196</v>
      </c>
      <c r="AJ301">
        <f t="shared" ca="1" si="185"/>
        <v>6.1827624339944161E-2</v>
      </c>
      <c r="AK301">
        <f t="shared" ca="1" si="171"/>
        <v>0</v>
      </c>
      <c r="AL301">
        <f t="shared" ca="1" si="172"/>
        <v>0</v>
      </c>
      <c r="AM301">
        <f t="shared" si="173"/>
        <v>0</v>
      </c>
      <c r="AN301" s="45">
        <f t="shared" ca="1" si="186"/>
        <v>-12.468648396398017</v>
      </c>
      <c r="AO301">
        <f t="shared" ca="1" si="202"/>
        <v>0</v>
      </c>
      <c r="AP301">
        <f t="shared" ca="1" si="203"/>
        <v>0.20001260828362105</v>
      </c>
      <c r="AR301">
        <v>291</v>
      </c>
      <c r="AS301">
        <v>0</v>
      </c>
      <c r="AT301">
        <v>1716194.142519624</v>
      </c>
      <c r="AU301">
        <v>9942.5729677248783</v>
      </c>
      <c r="AV301">
        <v>5517.3763711827523</v>
      </c>
      <c r="AW301">
        <v>379478.95482016174</v>
      </c>
      <c r="AX301">
        <v>346.57247192702192</v>
      </c>
      <c r="AY301">
        <v>0</v>
      </c>
      <c r="AZ301">
        <v>-395285.47663099627</v>
      </c>
      <c r="BA301">
        <v>225.21444845372295</v>
      </c>
      <c r="BC301">
        <f t="shared" si="187"/>
        <v>0</v>
      </c>
      <c r="BD301">
        <f t="shared" ca="1" si="188"/>
        <v>1716503.3219372276</v>
      </c>
      <c r="BE301">
        <f t="shared" ca="1" si="189"/>
        <v>9951.5600756266158</v>
      </c>
      <c r="BF301">
        <f t="shared" ca="1" si="190"/>
        <v>5519.0392360250016</v>
      </c>
      <c r="BG301">
        <f t="shared" ca="1" si="191"/>
        <v>379480.71166818979</v>
      </c>
      <c r="BH301">
        <f t="shared" ca="1" si="192"/>
        <v>346.63429955136189</v>
      </c>
      <c r="BI301">
        <f t="shared" ca="1" si="193"/>
        <v>0</v>
      </c>
      <c r="BJ301">
        <f t="shared" ca="1" si="194"/>
        <v>-395297.94527939265</v>
      </c>
      <c r="BK301">
        <f t="shared" ca="1" si="195"/>
        <v>225.41446106200658</v>
      </c>
    </row>
    <row r="302" spans="2:63" x14ac:dyDescent="0.35">
      <c r="B302">
        <f t="shared" si="196"/>
        <v>292</v>
      </c>
      <c r="C302">
        <f t="shared" si="174"/>
        <v>25</v>
      </c>
      <c r="D302">
        <f t="shared" si="204"/>
        <v>4</v>
      </c>
      <c r="E302">
        <f t="shared" ca="1" si="164"/>
        <v>101</v>
      </c>
      <c r="F302" cm="1">
        <f t="array" aca="1" ref="F302" ca="1">_xlfn.XLOOKUP(E302,Mortality!$I$9:$I$130,IF($E$4="Female",Mortality!$J$9:$J$130,Mortality!$K$9:$K$130),,-1)</f>
        <v>0.32360999999999973</v>
      </c>
      <c r="G302" cm="1">
        <f t="array" aca="1" ref="G302" ca="1">_xlfn.XLOOKUP(E302,Mortality!$N$9:$N$130,IF($E$4="Female",Mortality!$O$9:$O$130,Mortality!$P$9:$P$130),,-1)</f>
        <v>2E-3</v>
      </c>
      <c r="H302">
        <f t="shared" ca="1" si="175"/>
        <v>2.9320749892169928E-2</v>
      </c>
      <c r="I302" cm="1">
        <f t="array" ref="I302">INDEX('Product features '!$C$12:$C$22,MIN(11,C302))</f>
        <v>0</v>
      </c>
      <c r="J302" s="3">
        <f ca="1">IF(C302=1,0,IF($C$4="Q",MAX('Product features '!$C$8,_xlfn.XLOOKUP(E302,'Non-systematic PWDs'!$D$17:$D$64,'Non-systematic PWDs'!$F$17:$F$64,0,-1)),'Product features '!$C$8))</f>
        <v>0.16666666666666666</v>
      </c>
      <c r="K302">
        <f t="shared" ca="1" si="165"/>
        <v>0</v>
      </c>
      <c r="L302">
        <f ca="1">(1-K302)*(1-(1-J302*_xlfn.XLOOKUP(C302,'Non-systematic PWDs'!$D$9:$D$12,'Non-systematic PWDs'!$E$9:$E$12,,-1))^(1/12))</f>
        <v>5.7329097524160266E-3</v>
      </c>
      <c r="M302" cm="1">
        <f t="array" ref="M302">IF(C302=11,_xlfn.SWITCH(D302,1,0.4,2,0.3,3,0.2,0.1/9),1/12)</f>
        <v>8.3333333333333329E-2</v>
      </c>
      <c r="O302">
        <f t="shared" ca="1" si="197"/>
        <v>296.77259683169717</v>
      </c>
      <c r="P302">
        <f t="shared" ca="1" si="198"/>
        <v>437.56593588258818</v>
      </c>
      <c r="Q302">
        <f ca="1">_xlfn.XLOOKUP(C302,'Surrender predictive model'!$E$8:$E$29,'Surrender predictive model'!$P$8:$P$29,,-1)+'Surrender predictive model'!$B$15+'Surrender predictive model'!$B$14+'Surrender predictive model'!$B$38*K302</f>
        <v>-2.2123742498454617</v>
      </c>
      <c r="R302">
        <f ca="1">+'Surrender predictive model'!$B$15*(MAX(1,MIN(2,P301/O301))-1)+'Surrender predictive model'!$B$14*(MAX(0.5,MIN(1,P301/O301))-1)+'Surrender predictive model'!$B$38*K302*(MAX(0.5,MIN(1,P301/O301))-1)</f>
        <v>-0.5489796737948015</v>
      </c>
      <c r="S302" s="43">
        <f t="shared" ca="1" si="176"/>
        <v>5.4262257854768015E-3</v>
      </c>
      <c r="T302">
        <f t="shared" ca="1" si="166"/>
        <v>0</v>
      </c>
      <c r="U302">
        <f t="shared" ca="1" si="199"/>
        <v>0</v>
      </c>
      <c r="V302">
        <f t="shared" ca="1" si="167"/>
        <v>0</v>
      </c>
      <c r="W302" s="41">
        <f t="shared" ca="1" si="168"/>
        <v>0</v>
      </c>
      <c r="X302">
        <f t="shared" ca="1" si="177"/>
        <v>0.95987750474305422</v>
      </c>
      <c r="Y302">
        <f t="shared" ca="1" si="178"/>
        <v>0.95987750474305422</v>
      </c>
      <c r="Z302">
        <f t="shared" ca="1" si="169"/>
        <v>0.9654121253314677</v>
      </c>
      <c r="AA302">
        <f t="shared" ca="1" si="200"/>
        <v>8.0007836213110924E-4</v>
      </c>
      <c r="AB302">
        <f t="shared" ca="1" si="179"/>
        <v>296.77259683169717</v>
      </c>
      <c r="AC302">
        <f t="shared" ca="1" si="180"/>
        <v>8.624770151369054</v>
      </c>
      <c r="AD302">
        <f t="shared" ca="1" si="181"/>
        <v>1.5961375599628604</v>
      </c>
      <c r="AE302">
        <f t="shared" ca="1" si="182"/>
        <v>1.686349397439338</v>
      </c>
      <c r="AF302">
        <f t="shared" ca="1" si="183"/>
        <v>0</v>
      </c>
      <c r="AG302">
        <f t="shared" ca="1" si="184"/>
        <v>0</v>
      </c>
      <c r="AH302">
        <f t="shared" ca="1" si="170"/>
        <v>0</v>
      </c>
      <c r="AI302">
        <f t="shared" ca="1" si="201"/>
        <v>284.8653397229607</v>
      </c>
      <c r="AJ302">
        <f t="shared" ca="1" si="185"/>
        <v>5.9346945775616819E-2</v>
      </c>
      <c r="AK302">
        <f t="shared" ca="1" si="171"/>
        <v>0</v>
      </c>
      <c r="AL302">
        <f t="shared" ca="1" si="172"/>
        <v>0</v>
      </c>
      <c r="AM302">
        <f t="shared" si="173"/>
        <v>0</v>
      </c>
      <c r="AN302" s="45">
        <f t="shared" ca="1" si="186"/>
        <v>-11.96660405454687</v>
      </c>
      <c r="AO302">
        <f t="shared" ca="1" si="202"/>
        <v>0</v>
      </c>
      <c r="AP302">
        <f t="shared" ca="1" si="203"/>
        <v>0.19420783619051213</v>
      </c>
      <c r="AR302">
        <v>292</v>
      </c>
      <c r="AS302">
        <v>0</v>
      </c>
      <c r="AT302">
        <v>1663547.8652496985</v>
      </c>
      <c r="AU302">
        <v>9582.9219191864267</v>
      </c>
      <c r="AV302">
        <v>5406.9900114353777</v>
      </c>
      <c r="AW302">
        <v>377057.48660524411</v>
      </c>
      <c r="AX302">
        <v>335.75550282622709</v>
      </c>
      <c r="AY302">
        <v>0</v>
      </c>
      <c r="AZ302">
        <v>-392383.15403869224</v>
      </c>
      <c r="BA302">
        <v>221.53656545054415</v>
      </c>
      <c r="BC302">
        <f t="shared" si="187"/>
        <v>0</v>
      </c>
      <c r="BD302">
        <f t="shared" ca="1" si="188"/>
        <v>1663844.6378465302</v>
      </c>
      <c r="BE302">
        <f t="shared" ca="1" si="189"/>
        <v>9591.5466893377961</v>
      </c>
      <c r="BF302">
        <f t="shared" ca="1" si="190"/>
        <v>5408.5861489953404</v>
      </c>
      <c r="BG302">
        <f t="shared" ca="1" si="191"/>
        <v>377059.17295464157</v>
      </c>
      <c r="BH302">
        <f t="shared" ca="1" si="192"/>
        <v>335.81484977200273</v>
      </c>
      <c r="BI302">
        <f t="shared" ca="1" si="193"/>
        <v>0</v>
      </c>
      <c r="BJ302">
        <f t="shared" ca="1" si="194"/>
        <v>-392395.1206427468</v>
      </c>
      <c r="BK302">
        <f t="shared" ca="1" si="195"/>
        <v>221.73077328673466</v>
      </c>
    </row>
    <row r="303" spans="2:63" x14ac:dyDescent="0.35">
      <c r="B303">
        <f t="shared" si="196"/>
        <v>293</v>
      </c>
      <c r="C303">
        <f t="shared" si="174"/>
        <v>25</v>
      </c>
      <c r="D303">
        <f t="shared" si="204"/>
        <v>5</v>
      </c>
      <c r="E303">
        <f t="shared" ca="1" si="164"/>
        <v>101</v>
      </c>
      <c r="F303" cm="1">
        <f t="array" aca="1" ref="F303" ca="1">_xlfn.XLOOKUP(E303,Mortality!$I$9:$I$130,IF($E$4="Female",Mortality!$J$9:$J$130,Mortality!$K$9:$K$130),,-1)</f>
        <v>0.32360999999999973</v>
      </c>
      <c r="G303" cm="1">
        <f t="array" aca="1" ref="G303" ca="1">_xlfn.XLOOKUP(E303,Mortality!$N$9:$N$130,IF($E$4="Female",Mortality!$O$9:$O$130,Mortality!$P$9:$P$130),,-1)</f>
        <v>2E-3</v>
      </c>
      <c r="H303">
        <f t="shared" ca="1" si="175"/>
        <v>2.9314958531422741E-2</v>
      </c>
      <c r="I303" cm="1">
        <f t="array" ref="I303">INDEX('Product features '!$C$12:$C$22,MIN(11,C303))</f>
        <v>0</v>
      </c>
      <c r="J303" s="3">
        <f ca="1">IF(C303=1,0,IF($C$4="Q",MAX('Product features '!$C$8,_xlfn.XLOOKUP(E303,'Non-systematic PWDs'!$D$17:$D$64,'Non-systematic PWDs'!$F$17:$F$64,0,-1)),'Product features '!$C$8))</f>
        <v>0.16666666666666666</v>
      </c>
      <c r="K303">
        <f t="shared" ca="1" si="165"/>
        <v>0</v>
      </c>
      <c r="L303">
        <f ca="1">(1-K303)*(1-(1-J303*_xlfn.XLOOKUP(C303,'Non-systematic PWDs'!$D$9:$D$12,'Non-systematic PWDs'!$E$9:$E$12,,-1))^(1/12))</f>
        <v>5.7329097524160266E-3</v>
      </c>
      <c r="M303" cm="1">
        <f t="array" ref="M303">IF(C303=11,_xlfn.SWITCH(D303,1,0.4,2,0.3,3,0.2,0.1/9),1/12)</f>
        <v>8.3333333333333329E-2</v>
      </c>
      <c r="O303">
        <f t="shared" ca="1" si="197"/>
        <v>284.86533972292597</v>
      </c>
      <c r="P303">
        <f t="shared" ca="1" si="198"/>
        <v>420.00969869553802</v>
      </c>
      <c r="Q303">
        <f ca="1">_xlfn.XLOOKUP(C303,'Surrender predictive model'!$E$8:$E$29,'Surrender predictive model'!$P$8:$P$29,,-1)+'Surrender predictive model'!$B$15+'Surrender predictive model'!$B$14+'Surrender predictive model'!$B$38*K303</f>
        <v>-2.2123742498454617</v>
      </c>
      <c r="R303">
        <f ca="1">+'Surrender predictive model'!$B$15*(MAX(1,MIN(2,P302/O302))-1)+'Surrender predictive model'!$B$14*(MAX(0.5,MIN(1,P302/O302))-1)+'Surrender predictive model'!$B$38*K303*(MAX(0.5,MIN(1,P302/O302))-1)</f>
        <v>-0.54897967379480117</v>
      </c>
      <c r="S303" s="43">
        <f t="shared" ca="1" si="176"/>
        <v>5.4262257854768015E-3</v>
      </c>
      <c r="T303">
        <f t="shared" ca="1" si="166"/>
        <v>0</v>
      </c>
      <c r="U303">
        <f t="shared" ca="1" si="199"/>
        <v>0</v>
      </c>
      <c r="V303">
        <f t="shared" ca="1" si="167"/>
        <v>0</v>
      </c>
      <c r="W303" s="41">
        <f t="shared" ca="1" si="168"/>
        <v>0</v>
      </c>
      <c r="X303">
        <f t="shared" ca="1" si="177"/>
        <v>0.95988323165737988</v>
      </c>
      <c r="Y303">
        <f t="shared" ca="1" si="178"/>
        <v>0.95988323165737988</v>
      </c>
      <c r="Z303">
        <f t="shared" ca="1" si="169"/>
        <v>0.9654178852669838</v>
      </c>
      <c r="AA303">
        <f t="shared" ca="1" si="200"/>
        <v>7.7240535201671384E-4</v>
      </c>
      <c r="AB303">
        <f t="shared" ca="1" si="179"/>
        <v>284.86533972292597</v>
      </c>
      <c r="AC303">
        <f t="shared" ca="1" si="180"/>
        <v>8.2770904066821167</v>
      </c>
      <c r="AD303">
        <f t="shared" ca="1" si="181"/>
        <v>1.5320970468137787</v>
      </c>
      <c r="AE303">
        <f t="shared" ca="1" si="182"/>
        <v>1.6186893890105079</v>
      </c>
      <c r="AF303">
        <f t="shared" ca="1" si="183"/>
        <v>0</v>
      </c>
      <c r="AG303">
        <f t="shared" ca="1" si="184"/>
        <v>0</v>
      </c>
      <c r="AH303">
        <f t="shared" ca="1" si="170"/>
        <v>0</v>
      </c>
      <c r="AI303">
        <f t="shared" ca="1" si="201"/>
        <v>273.43746288045429</v>
      </c>
      <c r="AJ303">
        <f t="shared" ca="1" si="185"/>
        <v>5.6966138100094647E-2</v>
      </c>
      <c r="AK303">
        <f t="shared" ca="1" si="171"/>
        <v>0</v>
      </c>
      <c r="AL303">
        <f t="shared" ca="1" si="172"/>
        <v>0</v>
      </c>
      <c r="AM303">
        <f t="shared" si="173"/>
        <v>0</v>
      </c>
      <c r="AN303" s="45">
        <f t="shared" ca="1" si="186"/>
        <v>-11.484842980606496</v>
      </c>
      <c r="AO303">
        <f t="shared" ca="1" si="202"/>
        <v>0</v>
      </c>
      <c r="AP303">
        <f t="shared" ca="1" si="203"/>
        <v>0.18857265812951185</v>
      </c>
      <c r="AR303">
        <v>293</v>
      </c>
      <c r="AS303">
        <v>0</v>
      </c>
      <c r="AT303">
        <v>1611626.4135658811</v>
      </c>
      <c r="AU303">
        <v>9231.0390420814219</v>
      </c>
      <c r="AV303">
        <v>5298.3131136019301</v>
      </c>
      <c r="AW303">
        <v>374661.32269266446</v>
      </c>
      <c r="AX303">
        <v>325.08696988405313</v>
      </c>
      <c r="AY303">
        <v>0</v>
      </c>
      <c r="AZ303">
        <v>-389515.76181823225</v>
      </c>
      <c r="BA303">
        <v>217.87184273684474</v>
      </c>
      <c r="BC303">
        <f t="shared" si="187"/>
        <v>0</v>
      </c>
      <c r="BD303">
        <f t="shared" ca="1" si="188"/>
        <v>1611911.278905604</v>
      </c>
      <c r="BE303">
        <f t="shared" ca="1" si="189"/>
        <v>9239.3161324881039</v>
      </c>
      <c r="BF303">
        <f t="shared" ca="1" si="190"/>
        <v>5299.8452106487439</v>
      </c>
      <c r="BG303">
        <f t="shared" ca="1" si="191"/>
        <v>374662.94138205348</v>
      </c>
      <c r="BH303">
        <f t="shared" ca="1" si="192"/>
        <v>325.14393602215324</v>
      </c>
      <c r="BI303">
        <f t="shared" ca="1" si="193"/>
        <v>0</v>
      </c>
      <c r="BJ303">
        <f t="shared" ca="1" si="194"/>
        <v>-389527.24666121288</v>
      </c>
      <c r="BK303">
        <f t="shared" ca="1" si="195"/>
        <v>218.06041539497426</v>
      </c>
    </row>
    <row r="304" spans="2:63" x14ac:dyDescent="0.35">
      <c r="B304">
        <f t="shared" si="196"/>
        <v>294</v>
      </c>
      <c r="C304">
        <f t="shared" si="174"/>
        <v>25</v>
      </c>
      <c r="D304">
        <f t="shared" si="204"/>
        <v>6</v>
      </c>
      <c r="E304">
        <f t="shared" ca="1" si="164"/>
        <v>101</v>
      </c>
      <c r="F304" cm="1">
        <f t="array" aca="1" ref="F304" ca="1">_xlfn.XLOOKUP(E304,Mortality!$I$9:$I$130,IF($E$4="Female",Mortality!$J$9:$J$130,Mortality!$K$9:$K$130),,-1)</f>
        <v>0.32360999999999973</v>
      </c>
      <c r="G304" cm="1">
        <f t="array" aca="1" ref="G304" ca="1">_xlfn.XLOOKUP(E304,Mortality!$N$9:$N$130,IF($E$4="Female",Mortality!$O$9:$O$130,Mortality!$P$9:$P$130),,-1)</f>
        <v>2E-3</v>
      </c>
      <c r="H304">
        <f t="shared" ca="1" si="175"/>
        <v>2.9309168516748696E-2</v>
      </c>
      <c r="I304" cm="1">
        <f t="array" ref="I304">INDEX('Product features '!$C$12:$C$22,MIN(11,C304))</f>
        <v>0</v>
      </c>
      <c r="J304" s="3">
        <f ca="1">IF(C304=1,0,IF($C$4="Q",MAX('Product features '!$C$8,_xlfn.XLOOKUP(E304,'Non-systematic PWDs'!$D$17:$D$64,'Non-systematic PWDs'!$F$17:$F$64,0,-1)),'Product features '!$C$8))</f>
        <v>0.16666666666666666</v>
      </c>
      <c r="K304">
        <f t="shared" ca="1" si="165"/>
        <v>0</v>
      </c>
      <c r="L304">
        <f ca="1">(1-K304)*(1-(1-J304*_xlfn.XLOOKUP(C304,'Non-systematic PWDs'!$D$9:$D$12,'Non-systematic PWDs'!$E$9:$E$12,,-1))^(1/12))</f>
        <v>5.7329097524160266E-3</v>
      </c>
      <c r="M304" cm="1">
        <f t="array" ref="M304">IF(C304=11,_xlfn.SWITCH(D304,1,0.4,2,0.3,3,0.2,0.1/9),1/12)</f>
        <v>8.3333333333333329E-2</v>
      </c>
      <c r="O304">
        <f t="shared" ca="1" si="197"/>
        <v>273.43746288041956</v>
      </c>
      <c r="P304">
        <f t="shared" ca="1" si="198"/>
        <v>403.16026691131543</v>
      </c>
      <c r="Q304">
        <f ca="1">_xlfn.XLOOKUP(C304,'Surrender predictive model'!$E$8:$E$29,'Surrender predictive model'!$P$8:$P$29,,-1)+'Surrender predictive model'!$B$15+'Surrender predictive model'!$B$14+'Surrender predictive model'!$B$38*K304</f>
        <v>-2.2123742498454617</v>
      </c>
      <c r="R304">
        <f ca="1">+'Surrender predictive model'!$B$15*(MAX(1,MIN(2,P303/O303))-1)+'Surrender predictive model'!$B$14*(MAX(0.5,MIN(1,P303/O303))-1)+'Surrender predictive model'!$B$38*K304*(MAX(0.5,MIN(1,P303/O303))-1)</f>
        <v>-0.54897967379480095</v>
      </c>
      <c r="S304" s="43">
        <f t="shared" ca="1" si="176"/>
        <v>5.4262257854768015E-3</v>
      </c>
      <c r="T304">
        <f t="shared" ca="1" si="166"/>
        <v>0</v>
      </c>
      <c r="U304">
        <f t="shared" ca="1" si="199"/>
        <v>0</v>
      </c>
      <c r="V304">
        <f t="shared" ca="1" si="167"/>
        <v>0</v>
      </c>
      <c r="W304" s="41">
        <f t="shared" ca="1" si="168"/>
        <v>0</v>
      </c>
      <c r="X304">
        <f t="shared" ca="1" si="177"/>
        <v>0.95988895724061152</v>
      </c>
      <c r="Y304">
        <f t="shared" ca="1" si="178"/>
        <v>0.95988895724061152</v>
      </c>
      <c r="Z304">
        <f t="shared" ca="1" si="169"/>
        <v>0.96542364386373092</v>
      </c>
      <c r="AA304">
        <f t="shared" ca="1" si="200"/>
        <v>7.4569394151287609E-4</v>
      </c>
      <c r="AB304">
        <f t="shared" ca="1" si="179"/>
        <v>273.43746288041956</v>
      </c>
      <c r="AC304">
        <f t="shared" ca="1" si="180"/>
        <v>7.9434736954327896</v>
      </c>
      <c r="AD304">
        <f t="shared" ca="1" si="181"/>
        <v>1.4706347526639278</v>
      </c>
      <c r="AE304">
        <f t="shared" ca="1" si="182"/>
        <v>1.5537533175184919</v>
      </c>
      <c r="AF304">
        <f t="shared" ca="1" si="183"/>
        <v>0</v>
      </c>
      <c r="AG304">
        <f t="shared" ca="1" si="184"/>
        <v>0</v>
      </c>
      <c r="AH304">
        <f t="shared" ca="1" si="170"/>
        <v>0</v>
      </c>
      <c r="AI304">
        <f t="shared" ca="1" si="201"/>
        <v>262.46960111483907</v>
      </c>
      <c r="AJ304">
        <f t="shared" ca="1" si="185"/>
        <v>5.4681166898924806E-2</v>
      </c>
      <c r="AK304">
        <f t="shared" ca="1" si="171"/>
        <v>0</v>
      </c>
      <c r="AL304">
        <f t="shared" ca="1" si="172"/>
        <v>0</v>
      </c>
      <c r="AM304">
        <f t="shared" si="173"/>
        <v>0</v>
      </c>
      <c r="AN304" s="45">
        <f t="shared" ca="1" si="186"/>
        <v>-11.022542932514135</v>
      </c>
      <c r="AO304">
        <f t="shared" ca="1" si="202"/>
        <v>0</v>
      </c>
      <c r="AP304">
        <f t="shared" ca="1" si="203"/>
        <v>0.18310208643662818</v>
      </c>
      <c r="AR304">
        <v>294</v>
      </c>
      <c r="AS304">
        <v>0</v>
      </c>
      <c r="AT304">
        <v>1560417.4554434479</v>
      </c>
      <c r="AU304">
        <v>8886.7397828226931</v>
      </c>
      <c r="AV304">
        <v>5191.3126768894663</v>
      </c>
      <c r="AW304">
        <v>372290.09785812389</v>
      </c>
      <c r="AX304">
        <v>314.56435882810592</v>
      </c>
      <c r="AY304">
        <v>0</v>
      </c>
      <c r="AZ304">
        <v>-386682.71467666415</v>
      </c>
      <c r="BA304">
        <v>214.21955879458059</v>
      </c>
      <c r="BC304">
        <f t="shared" si="187"/>
        <v>0</v>
      </c>
      <c r="BD304">
        <f t="shared" ca="1" si="188"/>
        <v>1560690.8929063284</v>
      </c>
      <c r="BE304">
        <f t="shared" ca="1" si="189"/>
        <v>8894.6832565181267</v>
      </c>
      <c r="BF304">
        <f t="shared" ca="1" si="190"/>
        <v>5192.7833116421298</v>
      </c>
      <c r="BG304">
        <f t="shared" ca="1" si="191"/>
        <v>372291.6516114414</v>
      </c>
      <c r="BH304">
        <f t="shared" ca="1" si="192"/>
        <v>314.61903999500487</v>
      </c>
      <c r="BI304">
        <f t="shared" ca="1" si="193"/>
        <v>0</v>
      </c>
      <c r="BJ304">
        <f t="shared" ca="1" si="194"/>
        <v>-386693.73721959669</v>
      </c>
      <c r="BK304">
        <f t="shared" ca="1" si="195"/>
        <v>214.40266088101723</v>
      </c>
    </row>
    <row r="305" spans="2:63" x14ac:dyDescent="0.35">
      <c r="B305">
        <f t="shared" si="196"/>
        <v>295</v>
      </c>
      <c r="C305">
        <f t="shared" si="174"/>
        <v>25</v>
      </c>
      <c r="D305">
        <f t="shared" si="204"/>
        <v>7</v>
      </c>
      <c r="E305">
        <f t="shared" ca="1" si="164"/>
        <v>101</v>
      </c>
      <c r="F305" cm="1">
        <f t="array" aca="1" ref="F305" ca="1">_xlfn.XLOOKUP(E305,Mortality!$I$9:$I$130,IF($E$4="Female",Mortality!$J$9:$J$130,Mortality!$K$9:$K$130),,-1)</f>
        <v>0.32360999999999973</v>
      </c>
      <c r="G305" cm="1">
        <f t="array" aca="1" ref="G305" ca="1">_xlfn.XLOOKUP(E305,Mortality!$N$9:$N$130,IF($E$4="Female",Mortality!$O$9:$O$130,Mortality!$P$9:$P$130),,-1)</f>
        <v>2E-3</v>
      </c>
      <c r="H305">
        <f t="shared" ca="1" si="175"/>
        <v>2.9303379847744448E-2</v>
      </c>
      <c r="I305" cm="1">
        <f t="array" ref="I305">INDEX('Product features '!$C$12:$C$22,MIN(11,C305))</f>
        <v>0</v>
      </c>
      <c r="J305" s="3">
        <f ca="1">IF(C305=1,0,IF($C$4="Q",MAX('Product features '!$C$8,_xlfn.XLOOKUP(E305,'Non-systematic PWDs'!$D$17:$D$64,'Non-systematic PWDs'!$F$17:$F$64,0,-1)),'Product features '!$C$8))</f>
        <v>0.16666666666666666</v>
      </c>
      <c r="K305">
        <f t="shared" ca="1" si="165"/>
        <v>0</v>
      </c>
      <c r="L305">
        <f ca="1">(1-K305)*(1-(1-J305*_xlfn.XLOOKUP(C305,'Non-systematic PWDs'!$D$9:$D$12,'Non-systematic PWDs'!$E$9:$E$12,,-1))^(1/12))</f>
        <v>5.7329097524160266E-3</v>
      </c>
      <c r="M305" cm="1">
        <f t="array" ref="M305">IF(C305=11,_xlfn.SWITCH(D305,1,0.4,2,0.3,3,0.2,0.1/9),1/12)</f>
        <v>8.3333333333333329E-2</v>
      </c>
      <c r="O305">
        <f t="shared" ca="1" si="197"/>
        <v>262.46960111480439</v>
      </c>
      <c r="P305">
        <f t="shared" ca="1" si="198"/>
        <v>386.98908820634921</v>
      </c>
      <c r="Q305">
        <f ca="1">_xlfn.XLOOKUP(C305,'Surrender predictive model'!$E$8:$E$29,'Surrender predictive model'!$P$8:$P$29,,-1)+'Surrender predictive model'!$B$15+'Surrender predictive model'!$B$14+'Surrender predictive model'!$B$38*K305</f>
        <v>-2.2123742498454617</v>
      </c>
      <c r="R305">
        <f ca="1">+'Surrender predictive model'!$B$15*(MAX(1,MIN(2,P304/O304))-1)+'Surrender predictive model'!$B$14*(MAX(0.5,MIN(1,P304/O304))-1)+'Surrender predictive model'!$B$38*K305*(MAX(0.5,MIN(1,P304/O304))-1)</f>
        <v>-0.54897967379480095</v>
      </c>
      <c r="S305" s="43">
        <f t="shared" ca="1" si="176"/>
        <v>5.4262257854768015E-3</v>
      </c>
      <c r="T305">
        <f t="shared" ca="1" si="166"/>
        <v>0</v>
      </c>
      <c r="U305">
        <f t="shared" ca="1" si="199"/>
        <v>0</v>
      </c>
      <c r="V305">
        <f t="shared" ca="1" si="167"/>
        <v>0</v>
      </c>
      <c r="W305" s="41">
        <f t="shared" ca="1" si="168"/>
        <v>0</v>
      </c>
      <c r="X305">
        <f t="shared" ca="1" si="177"/>
        <v>0.95989468149314805</v>
      </c>
      <c r="Y305">
        <f t="shared" ca="1" si="178"/>
        <v>0.95989468149314805</v>
      </c>
      <c r="Z305">
        <f t="shared" ca="1" si="169"/>
        <v>0.96542940112211018</v>
      </c>
      <c r="AA305">
        <f t="shared" ca="1" si="200"/>
        <v>7.1991056222246871E-4</v>
      </c>
      <c r="AB305">
        <f t="shared" ca="1" si="179"/>
        <v>262.46960111480439</v>
      </c>
      <c r="AC305">
        <f t="shared" ca="1" si="180"/>
        <v>7.6233492764118962</v>
      </c>
      <c r="AD305">
        <f t="shared" ca="1" si="181"/>
        <v>1.4116465278166945</v>
      </c>
      <c r="AE305">
        <f t="shared" ca="1" si="182"/>
        <v>1.4914311468470223</v>
      </c>
      <c r="AF305">
        <f t="shared" ca="1" si="183"/>
        <v>0</v>
      </c>
      <c r="AG305">
        <f t="shared" ca="1" si="184"/>
        <v>0</v>
      </c>
      <c r="AH305">
        <f t="shared" ca="1" si="170"/>
        <v>0</v>
      </c>
      <c r="AI305">
        <f t="shared" ca="1" si="201"/>
        <v>251.94317416376344</v>
      </c>
      <c r="AJ305">
        <f t="shared" ca="1" si="185"/>
        <v>5.2488161284117388E-2</v>
      </c>
      <c r="AK305">
        <f t="shared" ca="1" si="171"/>
        <v>0</v>
      </c>
      <c r="AL305">
        <f t="shared" ca="1" si="172"/>
        <v>0</v>
      </c>
      <c r="AM305">
        <f t="shared" si="173"/>
        <v>0</v>
      </c>
      <c r="AN305" s="45">
        <f t="shared" ca="1" si="186"/>
        <v>-10.578915112359729</v>
      </c>
      <c r="AO305">
        <f t="shared" ca="1" si="202"/>
        <v>0</v>
      </c>
      <c r="AP305">
        <f t="shared" ca="1" si="203"/>
        <v>0.17779128108979705</v>
      </c>
      <c r="AR305">
        <v>295</v>
      </c>
      <c r="AS305">
        <v>0</v>
      </c>
      <c r="AT305">
        <v>1509908.9223749023</v>
      </c>
      <c r="AU305">
        <v>8552.6727535666905</v>
      </c>
      <c r="AV305">
        <v>5086.1429013387451</v>
      </c>
      <c r="AW305">
        <v>369943.45351523254</v>
      </c>
      <c r="AX305">
        <v>304.21853022860824</v>
      </c>
      <c r="AY305">
        <v>0</v>
      </c>
      <c r="AZ305">
        <v>-383886.48770036601</v>
      </c>
      <c r="BA305">
        <v>210.57900201593691</v>
      </c>
      <c r="BC305">
        <f t="shared" si="187"/>
        <v>0</v>
      </c>
      <c r="BD305">
        <f t="shared" ca="1" si="188"/>
        <v>1510171.391976017</v>
      </c>
      <c r="BE305">
        <f t="shared" ca="1" si="189"/>
        <v>8560.2961028431018</v>
      </c>
      <c r="BF305">
        <f t="shared" ca="1" si="190"/>
        <v>5087.5545478665617</v>
      </c>
      <c r="BG305">
        <f t="shared" ca="1" si="191"/>
        <v>369944.9449463794</v>
      </c>
      <c r="BH305">
        <f t="shared" ca="1" si="192"/>
        <v>304.27101838989239</v>
      </c>
      <c r="BI305">
        <f t="shared" ca="1" si="193"/>
        <v>0</v>
      </c>
      <c r="BJ305">
        <f t="shared" ca="1" si="194"/>
        <v>-383897.06661547837</v>
      </c>
      <c r="BK305">
        <f t="shared" ca="1" si="195"/>
        <v>210.75679329702672</v>
      </c>
    </row>
    <row r="306" spans="2:63" x14ac:dyDescent="0.35">
      <c r="B306">
        <f t="shared" si="196"/>
        <v>296</v>
      </c>
      <c r="C306">
        <f t="shared" si="174"/>
        <v>25</v>
      </c>
      <c r="D306">
        <f t="shared" si="204"/>
        <v>8</v>
      </c>
      <c r="E306">
        <f t="shared" ca="1" si="164"/>
        <v>101</v>
      </c>
      <c r="F306" cm="1">
        <f t="array" aca="1" ref="F306" ca="1">_xlfn.XLOOKUP(E306,Mortality!$I$9:$I$130,IF($E$4="Female",Mortality!$J$9:$J$130,Mortality!$K$9:$K$130),,-1)</f>
        <v>0.32360999999999973</v>
      </c>
      <c r="G306" cm="1">
        <f t="array" aca="1" ref="G306" ca="1">_xlfn.XLOOKUP(E306,Mortality!$N$9:$N$130,IF($E$4="Female",Mortality!$O$9:$O$130,Mortality!$P$9:$P$130),,-1)</f>
        <v>2E-3</v>
      </c>
      <c r="H306">
        <f t="shared" ca="1" si="175"/>
        <v>2.9297592524006766E-2</v>
      </c>
      <c r="I306" cm="1">
        <f t="array" ref="I306">INDEX('Product features '!$C$12:$C$22,MIN(11,C306))</f>
        <v>0</v>
      </c>
      <c r="J306" s="3">
        <f ca="1">IF(C306=1,0,IF($C$4="Q",MAX('Product features '!$C$8,_xlfn.XLOOKUP(E306,'Non-systematic PWDs'!$D$17:$D$64,'Non-systematic PWDs'!$F$17:$F$64,0,-1)),'Product features '!$C$8))</f>
        <v>0.16666666666666666</v>
      </c>
      <c r="K306">
        <f t="shared" ca="1" si="165"/>
        <v>0</v>
      </c>
      <c r="L306">
        <f ca="1">(1-K306)*(1-(1-J306*_xlfn.XLOOKUP(C306,'Non-systematic PWDs'!$D$9:$D$12,'Non-systematic PWDs'!$E$9:$E$12,,-1))^(1/12))</f>
        <v>5.7329097524160266E-3</v>
      </c>
      <c r="M306" cm="1">
        <f t="array" ref="M306">IF(C306=11,_xlfn.SWITCH(D306,1,0.4,2,0.3,3,0.2,0.1/9),1/12)</f>
        <v>8.3333333333333329E-2</v>
      </c>
      <c r="O306">
        <f t="shared" ca="1" si="197"/>
        <v>251.9431741637288</v>
      </c>
      <c r="P306">
        <f t="shared" ca="1" si="198"/>
        <v>371.46876756515735</v>
      </c>
      <c r="Q306">
        <f ca="1">_xlfn.XLOOKUP(C306,'Surrender predictive model'!$E$8:$E$29,'Surrender predictive model'!$P$8:$P$29,,-1)+'Surrender predictive model'!$B$15+'Surrender predictive model'!$B$14+'Surrender predictive model'!$B$38*K306</f>
        <v>-2.2123742498454617</v>
      </c>
      <c r="R306">
        <f ca="1">+'Surrender predictive model'!$B$15*(MAX(1,MIN(2,P305/O305))-1)+'Surrender predictive model'!$B$14*(MAX(0.5,MIN(1,P305/O305))-1)+'Surrender predictive model'!$B$38*K306*(MAX(0.5,MIN(1,P305/O305))-1)</f>
        <v>-0.54897967379480095</v>
      </c>
      <c r="S306" s="43">
        <f t="shared" ca="1" si="176"/>
        <v>5.4262257854768015E-3</v>
      </c>
      <c r="T306">
        <f t="shared" ca="1" si="166"/>
        <v>0</v>
      </c>
      <c r="U306">
        <f t="shared" ca="1" si="199"/>
        <v>0</v>
      </c>
      <c r="V306">
        <f t="shared" ca="1" si="167"/>
        <v>0</v>
      </c>
      <c r="W306" s="41">
        <f t="shared" ca="1" si="168"/>
        <v>0</v>
      </c>
      <c r="X306">
        <f t="shared" ca="1" si="177"/>
        <v>0.95990040441538826</v>
      </c>
      <c r="Y306">
        <f t="shared" ca="1" si="178"/>
        <v>0.95990040441538826</v>
      </c>
      <c r="Z306">
        <f t="shared" ca="1" si="169"/>
        <v>0.96543515704252258</v>
      </c>
      <c r="AA306">
        <f t="shared" ca="1" si="200"/>
        <v>6.9502282294791955E-4</v>
      </c>
      <c r="AB306">
        <f t="shared" ca="1" si="179"/>
        <v>251.9431741637288</v>
      </c>
      <c r="AC306">
        <f t="shared" ca="1" si="180"/>
        <v>7.3161696493116279</v>
      </c>
      <c r="AD306">
        <f t="shared" ca="1" si="181"/>
        <v>1.3550324440305999</v>
      </c>
      <c r="AE306">
        <f t="shared" ca="1" si="182"/>
        <v>1.4316173009266979</v>
      </c>
      <c r="AF306">
        <f t="shared" ca="1" si="183"/>
        <v>0</v>
      </c>
      <c r="AG306">
        <f t="shared" ca="1" si="184"/>
        <v>0</v>
      </c>
      <c r="AH306">
        <f t="shared" ca="1" si="170"/>
        <v>0</v>
      </c>
      <c r="AI306">
        <f t="shared" ca="1" si="201"/>
        <v>241.84035476949452</v>
      </c>
      <c r="AJ306">
        <f t="shared" ca="1" si="185"/>
        <v>5.0383407243644693E-2</v>
      </c>
      <c r="AK306">
        <f t="shared" ca="1" si="171"/>
        <v>0</v>
      </c>
      <c r="AL306">
        <f t="shared" ca="1" si="172"/>
        <v>0</v>
      </c>
      <c r="AM306">
        <f t="shared" si="173"/>
        <v>0</v>
      </c>
      <c r="AN306" s="45">
        <f t="shared" ca="1" si="186"/>
        <v>-10.15320280151257</v>
      </c>
      <c r="AO306">
        <f t="shared" ca="1" si="202"/>
        <v>0</v>
      </c>
      <c r="AP306">
        <f t="shared" ca="1" si="203"/>
        <v>0.17263554531028874</v>
      </c>
      <c r="AR306">
        <v>296</v>
      </c>
      <c r="AS306">
        <v>0</v>
      </c>
      <c r="AT306">
        <v>1460248.9450973144</v>
      </c>
      <c r="AU306">
        <v>8235.8975752135939</v>
      </c>
      <c r="AV306">
        <v>4983.2506861048741</v>
      </c>
      <c r="AW306">
        <v>367621.03757327551</v>
      </c>
      <c r="AX306">
        <v>294.13258318403007</v>
      </c>
      <c r="AY306">
        <v>0</v>
      </c>
      <c r="AZ306">
        <v>-381134.31841777789</v>
      </c>
      <c r="BA306">
        <v>206.94947042306939</v>
      </c>
      <c r="BC306">
        <f t="shared" si="187"/>
        <v>0</v>
      </c>
      <c r="BD306">
        <f t="shared" ca="1" si="188"/>
        <v>1460500.8882714782</v>
      </c>
      <c r="BE306">
        <f t="shared" ca="1" si="189"/>
        <v>8243.2137448629055</v>
      </c>
      <c r="BF306">
        <f t="shared" ca="1" si="190"/>
        <v>4984.6057185489044</v>
      </c>
      <c r="BG306">
        <f t="shared" ca="1" si="191"/>
        <v>367622.4691905764</v>
      </c>
      <c r="BH306">
        <f t="shared" ca="1" si="192"/>
        <v>294.18296659127373</v>
      </c>
      <c r="BI306">
        <f t="shared" ca="1" si="193"/>
        <v>0</v>
      </c>
      <c r="BJ306">
        <f t="shared" ca="1" si="194"/>
        <v>-381144.47162057942</v>
      </c>
      <c r="BK306">
        <f t="shared" ca="1" si="195"/>
        <v>207.12210596837969</v>
      </c>
    </row>
    <row r="307" spans="2:63" x14ac:dyDescent="0.35">
      <c r="B307">
        <f t="shared" si="196"/>
        <v>297</v>
      </c>
      <c r="C307">
        <f t="shared" si="174"/>
        <v>25</v>
      </c>
      <c r="D307">
        <f t="shared" si="204"/>
        <v>9</v>
      </c>
      <c r="E307">
        <f t="shared" ca="1" si="164"/>
        <v>101</v>
      </c>
      <c r="F307" cm="1">
        <f t="array" aca="1" ref="F307" ca="1">_xlfn.XLOOKUP(E307,Mortality!$I$9:$I$130,IF($E$4="Female",Mortality!$J$9:$J$130,Mortality!$K$9:$K$130),,-1)</f>
        <v>0.32360999999999973</v>
      </c>
      <c r="G307" cm="1">
        <f t="array" aca="1" ref="G307" ca="1">_xlfn.XLOOKUP(E307,Mortality!$N$9:$N$130,IF($E$4="Female",Mortality!$O$9:$O$130,Mortality!$P$9:$P$130),,-1)</f>
        <v>2E-3</v>
      </c>
      <c r="H307">
        <f t="shared" ca="1" si="175"/>
        <v>2.9291806545132415E-2</v>
      </c>
      <c r="I307" cm="1">
        <f t="array" ref="I307">INDEX('Product features '!$C$12:$C$22,MIN(11,C307))</f>
        <v>0</v>
      </c>
      <c r="J307" s="3">
        <f ca="1">IF(C307=1,0,IF($C$4="Q",MAX('Product features '!$C$8,_xlfn.XLOOKUP(E307,'Non-systematic PWDs'!$D$17:$D$64,'Non-systematic PWDs'!$F$17:$F$64,0,-1)),'Product features '!$C$8))</f>
        <v>0.16666666666666666</v>
      </c>
      <c r="K307">
        <f t="shared" ca="1" si="165"/>
        <v>0</v>
      </c>
      <c r="L307">
        <f ca="1">(1-K307)*(1-(1-J307*_xlfn.XLOOKUP(C307,'Non-systematic PWDs'!$D$9:$D$12,'Non-systematic PWDs'!$E$9:$E$12,,-1))^(1/12))</f>
        <v>5.7329097524160266E-3</v>
      </c>
      <c r="M307" cm="1">
        <f t="array" ref="M307">IF(C307=11,_xlfn.SWITCH(D307,1,0.4,2,0.3,3,0.2,0.1/9),1/12)</f>
        <v>8.3333333333333329E-2</v>
      </c>
      <c r="O307">
        <f t="shared" ca="1" si="197"/>
        <v>241.84035476945988</v>
      </c>
      <c r="P307">
        <f t="shared" ca="1" si="198"/>
        <v>356.57302021348039</v>
      </c>
      <c r="Q307">
        <f ca="1">_xlfn.XLOOKUP(C307,'Surrender predictive model'!$E$8:$E$29,'Surrender predictive model'!$P$8:$P$29,,-1)+'Surrender predictive model'!$B$15+'Surrender predictive model'!$B$14+'Surrender predictive model'!$B$38*K307</f>
        <v>-2.2123742498454617</v>
      </c>
      <c r="R307">
        <f ca="1">+'Surrender predictive model'!$B$15*(MAX(1,MIN(2,P306/O306))-1)+'Surrender predictive model'!$B$14*(MAX(0.5,MIN(1,P306/O306))-1)+'Surrender predictive model'!$B$38*K307*(MAX(0.5,MIN(1,P306/O306))-1)</f>
        <v>-0.54897967379480073</v>
      </c>
      <c r="S307" s="43">
        <f t="shared" ca="1" si="176"/>
        <v>5.4262257854768015E-3</v>
      </c>
      <c r="T307">
        <f t="shared" ca="1" si="166"/>
        <v>0</v>
      </c>
      <c r="U307">
        <f t="shared" ca="1" si="199"/>
        <v>0</v>
      </c>
      <c r="V307">
        <f t="shared" ca="1" si="167"/>
        <v>0</v>
      </c>
      <c r="W307" s="41">
        <f t="shared" ca="1" si="168"/>
        <v>0</v>
      </c>
      <c r="X307">
        <f t="shared" ca="1" si="177"/>
        <v>0.95990612600773062</v>
      </c>
      <c r="Y307">
        <f t="shared" ca="1" si="178"/>
        <v>0.95990612600773062</v>
      </c>
      <c r="Z307">
        <f t="shared" ca="1" si="169"/>
        <v>0.96544091162536916</v>
      </c>
      <c r="AA307">
        <f t="shared" ca="1" si="200"/>
        <v>6.7099946822086207E-4</v>
      </c>
      <c r="AB307">
        <f t="shared" ca="1" si="179"/>
        <v>241.84035476945988</v>
      </c>
      <c r="AC307">
        <f t="shared" ca="1" si="180"/>
        <v>7.0214096051857151</v>
      </c>
      <c r="AD307">
        <f t="shared" ca="1" si="181"/>
        <v>1.3006966228371621</v>
      </c>
      <c r="AE307">
        <f t="shared" ca="1" si="182"/>
        <v>1.3742104823495713</v>
      </c>
      <c r="AF307">
        <f t="shared" ca="1" si="183"/>
        <v>0</v>
      </c>
      <c r="AG307">
        <f t="shared" ca="1" si="184"/>
        <v>0</v>
      </c>
      <c r="AH307">
        <f t="shared" ca="1" si="170"/>
        <v>0</v>
      </c>
      <c r="AI307">
        <f t="shared" ca="1" si="201"/>
        <v>232.14403805912207</v>
      </c>
      <c r="AJ307">
        <f t="shared" ca="1" si="185"/>
        <v>4.8363341262317103E-2</v>
      </c>
      <c r="AK307">
        <f t="shared" ca="1" si="171"/>
        <v>0</v>
      </c>
      <c r="AL307">
        <f t="shared" ca="1" si="172"/>
        <v>0</v>
      </c>
      <c r="AM307">
        <f t="shared" si="173"/>
        <v>0</v>
      </c>
      <c r="AN307" s="45">
        <f t="shared" ca="1" si="186"/>
        <v>-9.7446800516347647</v>
      </c>
      <c r="AO307">
        <f t="shared" ca="1" si="202"/>
        <v>0</v>
      </c>
      <c r="AP307">
        <f t="shared" ca="1" si="203"/>
        <v>0.16763032129599531</v>
      </c>
      <c r="AR307">
        <v>297</v>
      </c>
      <c r="AS307">
        <v>0</v>
      </c>
      <c r="AT307">
        <v>1411836.3992833386</v>
      </c>
      <c r="AU307">
        <v>7925.6820669322551</v>
      </c>
      <c r="AV307">
        <v>4881.9099538553955</v>
      </c>
      <c r="AW307">
        <v>365323.34388131101</v>
      </c>
      <c r="AX307">
        <v>284.17987691790466</v>
      </c>
      <c r="AY307">
        <v>0</v>
      </c>
      <c r="AZ307">
        <v>-378415.11577901657</v>
      </c>
      <c r="BA307">
        <v>203.33027139402878</v>
      </c>
      <c r="BC307">
        <f t="shared" si="187"/>
        <v>0</v>
      </c>
      <c r="BD307">
        <f t="shared" ca="1" si="188"/>
        <v>1412078.2396381081</v>
      </c>
      <c r="BE307">
        <f t="shared" ca="1" si="189"/>
        <v>7932.703476537441</v>
      </c>
      <c r="BF307">
        <f t="shared" ca="1" si="190"/>
        <v>4883.2106504782323</v>
      </c>
      <c r="BG307">
        <f t="shared" ca="1" si="191"/>
        <v>365324.71809179336</v>
      </c>
      <c r="BH307">
        <f t="shared" ca="1" si="192"/>
        <v>284.22824025916697</v>
      </c>
      <c r="BI307">
        <f t="shared" ca="1" si="193"/>
        <v>0</v>
      </c>
      <c r="BJ307">
        <f t="shared" ca="1" si="194"/>
        <v>-378424.86045906821</v>
      </c>
      <c r="BK307">
        <f t="shared" ca="1" si="195"/>
        <v>203.49790171532479</v>
      </c>
    </row>
    <row r="308" spans="2:63" x14ac:dyDescent="0.35">
      <c r="B308">
        <f t="shared" si="196"/>
        <v>298</v>
      </c>
      <c r="C308">
        <f t="shared" si="174"/>
        <v>25</v>
      </c>
      <c r="D308">
        <f t="shared" si="204"/>
        <v>10</v>
      </c>
      <c r="E308">
        <f t="shared" ca="1" si="164"/>
        <v>101</v>
      </c>
      <c r="F308" cm="1">
        <f t="array" aca="1" ref="F308" ca="1">_xlfn.XLOOKUP(E308,Mortality!$I$9:$I$130,IF($E$4="Female",Mortality!$J$9:$J$130,Mortality!$K$9:$K$130),,-1)</f>
        <v>0.32360999999999973</v>
      </c>
      <c r="G308" cm="1">
        <f t="array" aca="1" ref="G308" ca="1">_xlfn.XLOOKUP(E308,Mortality!$N$9:$N$130,IF($E$4="Female",Mortality!$O$9:$O$130,Mortality!$P$9:$P$130),,-1)</f>
        <v>2E-3</v>
      </c>
      <c r="H308">
        <f t="shared" ca="1" si="175"/>
        <v>2.9286021910718607E-2</v>
      </c>
      <c r="I308" cm="1">
        <f t="array" ref="I308">INDEX('Product features '!$C$12:$C$22,MIN(11,C308))</f>
        <v>0</v>
      </c>
      <c r="J308" s="3">
        <f ca="1">IF(C308=1,0,IF($C$4="Q",MAX('Product features '!$C$8,_xlfn.XLOOKUP(E308,'Non-systematic PWDs'!$D$17:$D$64,'Non-systematic PWDs'!$F$17:$F$64,0,-1)),'Product features '!$C$8))</f>
        <v>0.16666666666666666</v>
      </c>
      <c r="K308">
        <f t="shared" ca="1" si="165"/>
        <v>0</v>
      </c>
      <c r="L308">
        <f ca="1">(1-K308)*(1-(1-J308*_xlfn.XLOOKUP(C308,'Non-systematic PWDs'!$D$9:$D$12,'Non-systematic PWDs'!$E$9:$E$12,,-1))^(1/12))</f>
        <v>5.7329097524160266E-3</v>
      </c>
      <c r="M308" cm="1">
        <f t="array" ref="M308">IF(C308=11,_xlfn.SWITCH(D308,1,0.4,2,0.3,3,0.2,0.1/9),1/12)</f>
        <v>8.3333333333333329E-2</v>
      </c>
      <c r="O308">
        <f t="shared" ca="1" si="197"/>
        <v>232.14403805908745</v>
      </c>
      <c r="P308">
        <f t="shared" ca="1" si="198"/>
        <v>342.27662647199821</v>
      </c>
      <c r="Q308">
        <f ca="1">_xlfn.XLOOKUP(C308,'Surrender predictive model'!$E$8:$E$29,'Surrender predictive model'!$P$8:$P$29,,-1)+'Surrender predictive model'!$B$15+'Surrender predictive model'!$B$14+'Surrender predictive model'!$B$38*K308</f>
        <v>-2.2123742498454617</v>
      </c>
      <c r="R308">
        <f ca="1">+'Surrender predictive model'!$B$15*(MAX(1,MIN(2,P307/O307))-1)+'Surrender predictive model'!$B$14*(MAX(0.5,MIN(1,P307/O307))-1)+'Surrender predictive model'!$B$38*K308*(MAX(0.5,MIN(1,P307/O307))-1)</f>
        <v>-0.54897967379480073</v>
      </c>
      <c r="S308" s="43">
        <f t="shared" ca="1" si="176"/>
        <v>5.4262257854768015E-3</v>
      </c>
      <c r="T308">
        <f t="shared" ca="1" si="166"/>
        <v>0</v>
      </c>
      <c r="U308">
        <f t="shared" ca="1" si="199"/>
        <v>0</v>
      </c>
      <c r="V308">
        <f t="shared" ca="1" si="167"/>
        <v>0</v>
      </c>
      <c r="W308" s="41">
        <f t="shared" ca="1" si="168"/>
        <v>0</v>
      </c>
      <c r="X308">
        <f t="shared" ca="1" si="177"/>
        <v>0.9599118462705738</v>
      </c>
      <c r="Y308">
        <f t="shared" ca="1" si="178"/>
        <v>0.9599118462705738</v>
      </c>
      <c r="Z308">
        <f t="shared" ca="1" si="169"/>
        <v>0.96544666487105057</v>
      </c>
      <c r="AA308">
        <f t="shared" ca="1" si="200"/>
        <v>6.4781033829928699E-4</v>
      </c>
      <c r="AB308">
        <f t="shared" ca="1" si="179"/>
        <v>232.14403805908745</v>
      </c>
      <c r="AC308">
        <f t="shared" ca="1" si="180"/>
        <v>6.7385653158330978</v>
      </c>
      <c r="AD308">
        <f t="shared" ca="1" si="181"/>
        <v>1.2485470708642232</v>
      </c>
      <c r="AE308">
        <f t="shared" ca="1" si="182"/>
        <v>1.3191134983851422</v>
      </c>
      <c r="AF308">
        <f t="shared" ca="1" si="183"/>
        <v>0</v>
      </c>
      <c r="AG308">
        <f t="shared" ca="1" si="184"/>
        <v>0</v>
      </c>
      <c r="AH308">
        <f t="shared" ca="1" si="170"/>
        <v>0</v>
      </c>
      <c r="AI308">
        <f t="shared" ca="1" si="201"/>
        <v>222.83781217403961</v>
      </c>
      <c r="AJ308">
        <f t="shared" ca="1" si="185"/>
        <v>4.6424544202924925E-2</v>
      </c>
      <c r="AK308">
        <f t="shared" ca="1" si="171"/>
        <v>0</v>
      </c>
      <c r="AL308">
        <f t="shared" ca="1" si="172"/>
        <v>0</v>
      </c>
      <c r="AM308">
        <f t="shared" si="173"/>
        <v>0</v>
      </c>
      <c r="AN308" s="45">
        <f t="shared" ca="1" si="186"/>
        <v>-9.3526504292853883</v>
      </c>
      <c r="AO308">
        <f t="shared" ca="1" si="202"/>
        <v>0</v>
      </c>
      <c r="AP308">
        <f t="shared" ca="1" si="203"/>
        <v>0.16277118608261415</v>
      </c>
      <c r="AR308">
        <v>298</v>
      </c>
      <c r="AS308">
        <v>0</v>
      </c>
      <c r="AT308">
        <v>1364063.4092059368</v>
      </c>
      <c r="AU308">
        <v>7622.6596215277914</v>
      </c>
      <c r="AV308">
        <v>4782.1983825350007</v>
      </c>
      <c r="AW308">
        <v>363049.16331443051</v>
      </c>
      <c r="AX308">
        <v>274.37751464741325</v>
      </c>
      <c r="AY308">
        <v>0</v>
      </c>
      <c r="AZ308">
        <v>-375728.39883314085</v>
      </c>
      <c r="BA308">
        <v>199.72072139470703</v>
      </c>
      <c r="BC308">
        <f t="shared" si="187"/>
        <v>0</v>
      </c>
      <c r="BD308">
        <f t="shared" ca="1" si="188"/>
        <v>1364295.5532439959</v>
      </c>
      <c r="BE308">
        <f t="shared" ca="1" si="189"/>
        <v>7629.3981868436249</v>
      </c>
      <c r="BF308">
        <f t="shared" ca="1" si="190"/>
        <v>4783.4469296058651</v>
      </c>
      <c r="BG308">
        <f t="shared" ca="1" si="191"/>
        <v>363050.48242792889</v>
      </c>
      <c r="BH308">
        <f t="shared" ca="1" si="192"/>
        <v>274.42393919161617</v>
      </c>
      <c r="BI308">
        <f t="shared" ca="1" si="193"/>
        <v>0</v>
      </c>
      <c r="BJ308">
        <f t="shared" ca="1" si="194"/>
        <v>-375737.75148357014</v>
      </c>
      <c r="BK308">
        <f t="shared" ca="1" si="195"/>
        <v>199.88349258078964</v>
      </c>
    </row>
    <row r="309" spans="2:63" x14ac:dyDescent="0.35">
      <c r="B309">
        <f t="shared" si="196"/>
        <v>299</v>
      </c>
      <c r="C309">
        <f t="shared" si="174"/>
        <v>25</v>
      </c>
      <c r="D309">
        <f t="shared" si="204"/>
        <v>11</v>
      </c>
      <c r="E309">
        <f t="shared" ca="1" si="164"/>
        <v>101</v>
      </c>
      <c r="F309" cm="1">
        <f t="array" aca="1" ref="F309" ca="1">_xlfn.XLOOKUP(E309,Mortality!$I$9:$I$130,IF($E$4="Female",Mortality!$J$9:$J$130,Mortality!$K$9:$K$130),,-1)</f>
        <v>0.32360999999999973</v>
      </c>
      <c r="G309" cm="1">
        <f t="array" aca="1" ref="G309" ca="1">_xlfn.XLOOKUP(E309,Mortality!$N$9:$N$130,IF($E$4="Female",Mortality!$O$9:$O$130,Mortality!$P$9:$P$130),,-1)</f>
        <v>2E-3</v>
      </c>
      <c r="H309">
        <f t="shared" ca="1" si="175"/>
        <v>2.9280238620362553E-2</v>
      </c>
      <c r="I309" cm="1">
        <f t="array" ref="I309">INDEX('Product features '!$C$12:$C$22,MIN(11,C309))</f>
        <v>0</v>
      </c>
      <c r="J309" s="3">
        <f ca="1">IF(C309=1,0,IF($C$4="Q",MAX('Product features '!$C$8,_xlfn.XLOOKUP(E309,'Non-systematic PWDs'!$D$17:$D$64,'Non-systematic PWDs'!$F$17:$F$64,0,-1)),'Product features '!$C$8))</f>
        <v>0.16666666666666666</v>
      </c>
      <c r="K309">
        <f t="shared" ca="1" si="165"/>
        <v>0</v>
      </c>
      <c r="L309">
        <f ca="1">(1-K309)*(1-(1-J309*_xlfn.XLOOKUP(C309,'Non-systematic PWDs'!$D$9:$D$12,'Non-systematic PWDs'!$E$9:$E$12,,-1))^(1/12))</f>
        <v>5.7329097524160266E-3</v>
      </c>
      <c r="M309" cm="1">
        <f t="array" ref="M309">IF(C309=11,_xlfn.SWITCH(D309,1,0.4,2,0.3,3,0.2,0.1/9),1/12)</f>
        <v>8.3333333333333329E-2</v>
      </c>
      <c r="O309">
        <f t="shared" ca="1" si="197"/>
        <v>222.83781217400499</v>
      </c>
      <c r="P309">
        <f t="shared" ca="1" si="198"/>
        <v>328.55538845199936</v>
      </c>
      <c r="Q309">
        <f ca="1">_xlfn.XLOOKUP(C309,'Surrender predictive model'!$E$8:$E$29,'Surrender predictive model'!$P$8:$P$29,,-1)+'Surrender predictive model'!$B$15+'Surrender predictive model'!$B$14+'Surrender predictive model'!$B$38*K309</f>
        <v>-2.2123742498454617</v>
      </c>
      <c r="R309">
        <f ca="1">+'Surrender predictive model'!$B$15*(MAX(1,MIN(2,P308/O308))-1)+'Surrender predictive model'!$B$14*(MAX(0.5,MIN(1,P308/O308))-1)+'Surrender predictive model'!$B$38*K309*(MAX(0.5,MIN(1,P308/O308))-1)</f>
        <v>-0.54897967379480073</v>
      </c>
      <c r="S309" s="43">
        <f t="shared" ca="1" si="176"/>
        <v>5.4262257854768015E-3</v>
      </c>
      <c r="T309">
        <f t="shared" ca="1" si="166"/>
        <v>0</v>
      </c>
      <c r="U309">
        <f t="shared" ca="1" si="199"/>
        <v>0</v>
      </c>
      <c r="V309">
        <f t="shared" ca="1" si="167"/>
        <v>0</v>
      </c>
      <c r="W309" s="41">
        <f t="shared" ca="1" si="168"/>
        <v>0</v>
      </c>
      <c r="X309">
        <f t="shared" ca="1" si="177"/>
        <v>0.95991756520431593</v>
      </c>
      <c r="Y309">
        <f t="shared" ca="1" si="178"/>
        <v>0.95991756520431593</v>
      </c>
      <c r="Z309">
        <f t="shared" ca="1" si="169"/>
        <v>0.9654524167799674</v>
      </c>
      <c r="AA309">
        <f t="shared" ca="1" si="200"/>
        <v>6.2542633058003361E-4</v>
      </c>
      <c r="AB309">
        <f t="shared" ca="1" si="179"/>
        <v>222.83781217400499</v>
      </c>
      <c r="AC309">
        <f t="shared" ca="1" si="180"/>
        <v>6.4671534605045382</v>
      </c>
      <c r="AD309">
        <f t="shared" ca="1" si="181"/>
        <v>1.19849552187805</v>
      </c>
      <c r="AE309">
        <f t="shared" ca="1" si="182"/>
        <v>1.2662330940948612</v>
      </c>
      <c r="AF309">
        <f t="shared" ca="1" si="183"/>
        <v>0</v>
      </c>
      <c r="AG309">
        <f t="shared" ca="1" si="184"/>
        <v>0</v>
      </c>
      <c r="AH309">
        <f t="shared" ca="1" si="170"/>
        <v>0</v>
      </c>
      <c r="AI309">
        <f t="shared" ca="1" si="201"/>
        <v>213.90593009756216</v>
      </c>
      <c r="AJ309">
        <f t="shared" ca="1" si="185"/>
        <v>4.4563735436992123E-2</v>
      </c>
      <c r="AK309">
        <f t="shared" ca="1" si="171"/>
        <v>0</v>
      </c>
      <c r="AL309">
        <f t="shared" ca="1" si="172"/>
        <v>0</v>
      </c>
      <c r="AM309">
        <f t="shared" si="173"/>
        <v>0</v>
      </c>
      <c r="AN309" s="45">
        <f t="shared" ca="1" si="186"/>
        <v>-8.9764458119144415</v>
      </c>
      <c r="AO309">
        <f t="shared" ca="1" si="202"/>
        <v>0</v>
      </c>
      <c r="AP309">
        <f t="shared" ca="1" si="203"/>
        <v>0.15805384752888044</v>
      </c>
      <c r="AR309">
        <v>299</v>
      </c>
      <c r="AS309">
        <v>0</v>
      </c>
      <c r="AT309">
        <v>1317012.0703075791</v>
      </c>
      <c r="AU309">
        <v>7344.3727855144016</v>
      </c>
      <c r="AV309">
        <v>4686.5012298922456</v>
      </c>
      <c r="AW309">
        <v>360798.16331677511</v>
      </c>
      <c r="AX309">
        <v>265.15849122665662</v>
      </c>
      <c r="AY309">
        <v>0</v>
      </c>
      <c r="AZ309">
        <v>-373094.19582340895</v>
      </c>
      <c r="BA309">
        <v>196.12014571664602</v>
      </c>
      <c r="BC309">
        <f t="shared" si="187"/>
        <v>0</v>
      </c>
      <c r="BD309">
        <f t="shared" ca="1" si="188"/>
        <v>1317234.9081197532</v>
      </c>
      <c r="BE309">
        <f t="shared" ca="1" si="189"/>
        <v>7350.8399389749065</v>
      </c>
      <c r="BF309">
        <f t="shared" ca="1" si="190"/>
        <v>4687.6997254141233</v>
      </c>
      <c r="BG309">
        <f t="shared" ca="1" si="191"/>
        <v>360799.42954986921</v>
      </c>
      <c r="BH309">
        <f t="shared" ca="1" si="192"/>
        <v>265.20305496209363</v>
      </c>
      <c r="BI309">
        <f t="shared" ca="1" si="193"/>
        <v>0</v>
      </c>
      <c r="BJ309">
        <f t="shared" ca="1" si="194"/>
        <v>-373103.17226922087</v>
      </c>
      <c r="BK309">
        <f t="shared" ca="1" si="195"/>
        <v>196.27819956417491</v>
      </c>
    </row>
    <row r="310" spans="2:63" x14ac:dyDescent="0.35">
      <c r="B310">
        <f t="shared" si="196"/>
        <v>300</v>
      </c>
      <c r="C310">
        <f t="shared" si="174"/>
        <v>25</v>
      </c>
      <c r="D310">
        <f t="shared" si="204"/>
        <v>12</v>
      </c>
      <c r="E310">
        <f t="shared" ca="1" si="164"/>
        <v>101</v>
      </c>
      <c r="F310" cm="1">
        <f t="array" aca="1" ref="F310" ca="1">_xlfn.XLOOKUP(E310,Mortality!$I$9:$I$130,IF($E$4="Female",Mortality!$J$9:$J$130,Mortality!$K$9:$K$130),,-1)</f>
        <v>0.32360999999999973</v>
      </c>
      <c r="G310" cm="1">
        <f t="array" aca="1" ref="G310" ca="1">_xlfn.XLOOKUP(E310,Mortality!$N$9:$N$130,IF($E$4="Female",Mortality!$O$9:$O$130,Mortality!$P$9:$P$130),,-1)</f>
        <v>2E-3</v>
      </c>
      <c r="H310">
        <f t="shared" ca="1" si="175"/>
        <v>2.9274456673661575E-2</v>
      </c>
      <c r="I310" cm="1">
        <f t="array" ref="I310">INDEX('Product features '!$C$12:$C$22,MIN(11,C310))</f>
        <v>0</v>
      </c>
      <c r="J310" s="3">
        <f ca="1">IF(C310=1,0,IF($C$4="Q",MAX('Product features '!$C$8,_xlfn.XLOOKUP(E310,'Non-systematic PWDs'!$D$17:$D$64,'Non-systematic PWDs'!$F$17:$F$64,0,-1)),'Product features '!$C$8))</f>
        <v>0.16666666666666666</v>
      </c>
      <c r="K310">
        <f t="shared" ca="1" si="165"/>
        <v>0</v>
      </c>
      <c r="L310">
        <f ca="1">(1-K310)*(1-(1-J310*_xlfn.XLOOKUP(C310,'Non-systematic PWDs'!$D$9:$D$12,'Non-systematic PWDs'!$E$9:$E$12,,-1))^(1/12))</f>
        <v>5.7329097524160266E-3</v>
      </c>
      <c r="M310" cm="1">
        <f t="array" ref="M310">IF(C310=11,_xlfn.SWITCH(D310,1,0.4,2,0.3,3,0.2,0.1/9),1/12)</f>
        <v>8.3333333333333329E-2</v>
      </c>
      <c r="O310">
        <f t="shared" ca="1" si="197"/>
        <v>213.90593009752754</v>
      </c>
      <c r="P310">
        <f t="shared" ca="1" si="198"/>
        <v>315.38608851760142</v>
      </c>
      <c r="Q310">
        <f ca="1">_xlfn.XLOOKUP(C310,'Surrender predictive model'!$E$8:$E$29,'Surrender predictive model'!$P$8:$P$29,,-1)+'Surrender predictive model'!$B$15+'Surrender predictive model'!$B$14+'Surrender predictive model'!$B$38*K310</f>
        <v>-2.2123742498454617</v>
      </c>
      <c r="R310">
        <f ca="1">+'Surrender predictive model'!$B$15*(MAX(1,MIN(2,P309/O309))-1)+'Surrender predictive model'!$B$14*(MAX(0.5,MIN(1,P309/O309))-1)+'Surrender predictive model'!$B$38*K310*(MAX(0.5,MIN(1,P309/O309))-1)</f>
        <v>-0.54897967379480039</v>
      </c>
      <c r="S310" s="43">
        <f t="shared" ca="1" si="176"/>
        <v>5.4262257854768015E-3</v>
      </c>
      <c r="T310">
        <f t="shared" ca="1" si="166"/>
        <v>5.0000000000000001E-3</v>
      </c>
      <c r="U310">
        <f t="shared" ca="1" si="199"/>
        <v>0</v>
      </c>
      <c r="V310">
        <f t="shared" ca="1" si="167"/>
        <v>0</v>
      </c>
      <c r="W310" s="41">
        <f t="shared" ca="1" si="168"/>
        <v>0</v>
      </c>
      <c r="X310">
        <f t="shared" ca="1" si="177"/>
        <v>0.95284665689944736</v>
      </c>
      <c r="Y310">
        <f t="shared" ca="1" si="178"/>
        <v>0.95992328280935513</v>
      </c>
      <c r="Z310">
        <f t="shared" ca="1" si="169"/>
        <v>0.9654581673525201</v>
      </c>
      <c r="AA310">
        <f t="shared" ca="1" si="200"/>
        <v>6.0381936237632026E-4</v>
      </c>
      <c r="AB310">
        <f t="shared" ca="1" si="179"/>
        <v>213.90593009752754</v>
      </c>
      <c r="AC310">
        <f t="shared" ca="1" si="180"/>
        <v>6.1765331708247455</v>
      </c>
      <c r="AD310">
        <f t="shared" ca="1" si="181"/>
        <v>1.1448637264218102</v>
      </c>
      <c r="AE310">
        <f t="shared" ca="1" si="182"/>
        <v>1.2095700919703296</v>
      </c>
      <c r="AF310">
        <f t="shared" ca="1" si="183"/>
        <v>1.5554127239146593</v>
      </c>
      <c r="AG310">
        <f t="shared" ca="1" si="184"/>
        <v>0</v>
      </c>
      <c r="AH310">
        <f t="shared" ca="1" si="170"/>
        <v>0</v>
      </c>
      <c r="AI310">
        <f t="shared" ca="1" si="201"/>
        <v>203.81955038443061</v>
      </c>
      <c r="AJ310">
        <f t="shared" ca="1" si="185"/>
        <v>4.2462406330089714E-2</v>
      </c>
      <c r="AK310">
        <f t="shared" ca="1" si="171"/>
        <v>0</v>
      </c>
      <c r="AL310">
        <f t="shared" ca="1" si="172"/>
        <v>0</v>
      </c>
      <c r="AM310">
        <f t="shared" si="173"/>
        <v>0</v>
      </c>
      <c r="AN310" s="45">
        <f t="shared" ca="1" si="186"/>
        <v>-8.5734293955469756</v>
      </c>
      <c r="AO310">
        <f t="shared" ca="1" si="202"/>
        <v>0</v>
      </c>
      <c r="AP310">
        <f t="shared" ca="1" si="203"/>
        <v>0.18057414148868137</v>
      </c>
      <c r="AR310">
        <v>300</v>
      </c>
      <c r="AS310">
        <v>0</v>
      </c>
      <c r="AT310">
        <v>1272760.7578879471</v>
      </c>
      <c r="AU310">
        <v>7038.5578543338852</v>
      </c>
      <c r="AV310">
        <v>4575.9948110880559</v>
      </c>
      <c r="AW310">
        <v>358566.82960489014</v>
      </c>
      <c r="AX310">
        <v>241.70913186193641</v>
      </c>
      <c r="AY310">
        <v>0</v>
      </c>
      <c r="AZ310">
        <v>-370423.09140217392</v>
      </c>
      <c r="BA310">
        <v>1240.5604698073826</v>
      </c>
      <c r="BC310">
        <f t="shared" si="187"/>
        <v>0</v>
      </c>
      <c r="BD310">
        <f t="shared" ca="1" si="188"/>
        <v>1272974.6638180446</v>
      </c>
      <c r="BE310">
        <f t="shared" ca="1" si="189"/>
        <v>7044.73438750471</v>
      </c>
      <c r="BF310">
        <f t="shared" ca="1" si="190"/>
        <v>4577.139674814478</v>
      </c>
      <c r="BG310">
        <f t="shared" ca="1" si="191"/>
        <v>358568.03917498211</v>
      </c>
      <c r="BH310">
        <f t="shared" ca="1" si="192"/>
        <v>241.7515942682665</v>
      </c>
      <c r="BI310">
        <f t="shared" ca="1" si="193"/>
        <v>0</v>
      </c>
      <c r="BJ310">
        <f t="shared" ca="1" si="194"/>
        <v>-370431.66483156948</v>
      </c>
      <c r="BK310">
        <f t="shared" ca="1" si="195"/>
        <v>1240.7410439488713</v>
      </c>
    </row>
    <row r="311" spans="2:63" x14ac:dyDescent="0.35">
      <c r="B311">
        <f t="shared" si="196"/>
        <v>301</v>
      </c>
      <c r="C311">
        <f t="shared" si="174"/>
        <v>26</v>
      </c>
      <c r="D311">
        <f t="shared" si="204"/>
        <v>1</v>
      </c>
      <c r="E311">
        <f t="shared" ca="1" si="164"/>
        <v>102</v>
      </c>
      <c r="F311" cm="1">
        <f t="array" aca="1" ref="F311" ca="1">_xlfn.XLOOKUP(E311,Mortality!$I$9:$I$130,IF($E$4="Female",Mortality!$J$9:$J$130,Mortality!$K$9:$K$130),,-1)</f>
        <v>0.34419099999999975</v>
      </c>
      <c r="G311" cm="1">
        <f t="array" aca="1" ref="G311" ca="1">_xlfn.XLOOKUP(E311,Mortality!$N$9:$N$130,IF($E$4="Female",Mortality!$O$9:$O$130,Mortality!$P$9:$P$130),,-1)</f>
        <v>1E-3</v>
      </c>
      <c r="H311">
        <f t="shared" ca="1" si="175"/>
        <v>3.2981711387873869E-2</v>
      </c>
      <c r="I311" cm="1">
        <f t="array" ref="I311">INDEX('Product features '!$C$12:$C$22,MIN(11,C311))</f>
        <v>0</v>
      </c>
      <c r="J311" s="3">
        <f ca="1">IF(C311=1,0,IF($C$4="Q",MAX('Product features '!$C$8,_xlfn.XLOOKUP(E311,'Non-systematic PWDs'!$D$17:$D$64,'Non-systematic PWDs'!$F$17:$F$64,0,-1)),'Product features '!$C$8))</f>
        <v>0.17857142857142858</v>
      </c>
      <c r="K311">
        <f t="shared" ca="1" si="165"/>
        <v>0</v>
      </c>
      <c r="L311">
        <f ca="1">(1-K311)*(1-(1-J311*_xlfn.XLOOKUP(C311,'Non-systematic PWDs'!$D$9:$D$12,'Non-systematic PWDs'!$E$9:$E$12,,-1))^(1/12))</f>
        <v>6.1566341259886581E-3</v>
      </c>
      <c r="M311" cm="1">
        <f t="array" ref="M311">IF(C311=11,_xlfn.SWITCH(D311,1,0.4,2,0.3,3,0.2,0.1/9),1/12)</f>
        <v>8.3333333333333329E-2</v>
      </c>
      <c r="O311">
        <f t="shared" ca="1" si="197"/>
        <v>203.819550384396</v>
      </c>
      <c r="P311">
        <f t="shared" ca="1" si="198"/>
        <v>302.74644944221779</v>
      </c>
      <c r="Q311">
        <f ca="1">_xlfn.XLOOKUP(C311,'Surrender predictive model'!$E$8:$E$29,'Surrender predictive model'!$P$8:$P$29,,-1)+'Surrender predictive model'!$B$15+'Surrender predictive model'!$B$14+'Surrender predictive model'!$B$38*K311</f>
        <v>-2.2123742498454617</v>
      </c>
      <c r="R311">
        <f ca="1">+'Surrender predictive model'!$B$15*(MAX(1,MIN(2,P310/O310))-1)+'Surrender predictive model'!$B$14*(MAX(0.5,MIN(1,P310/O310))-1)+'Surrender predictive model'!$B$38*K311*(MAX(0.5,MIN(1,P310/O310))-1)</f>
        <v>-0.54897967379480039</v>
      </c>
      <c r="S311" s="43">
        <f t="shared" ca="1" si="176"/>
        <v>5.4262257854768015E-3</v>
      </c>
      <c r="T311">
        <f t="shared" ca="1" si="166"/>
        <v>0</v>
      </c>
      <c r="U311">
        <f t="shared" ca="1" si="199"/>
        <v>1.89E-2</v>
      </c>
      <c r="V311">
        <f t="shared" ca="1" si="167"/>
        <v>0</v>
      </c>
      <c r="W311" s="41">
        <f t="shared" ca="1" si="168"/>
        <v>0</v>
      </c>
      <c r="X311">
        <f t="shared" ca="1" si="177"/>
        <v>0.95584975670065997</v>
      </c>
      <c r="Y311">
        <f t="shared" ca="1" si="178"/>
        <v>0.95584975670065997</v>
      </c>
      <c r="Z311">
        <f t="shared" ca="1" si="169"/>
        <v>0.96177102903943135</v>
      </c>
      <c r="AA311">
        <f t="shared" ca="1" si="200"/>
        <v>5.8296233501180944E-4</v>
      </c>
      <c r="AB311">
        <f t="shared" ca="1" si="179"/>
        <v>207.67173988666107</v>
      </c>
      <c r="AC311">
        <f t="shared" ca="1" si="180"/>
        <v>6.785689082744649</v>
      </c>
      <c r="AD311">
        <f t="shared" ca="1" si="181"/>
        <v>1.1163969219182184</v>
      </c>
      <c r="AE311">
        <f t="shared" ca="1" si="182"/>
        <v>1.2666718377304766</v>
      </c>
      <c r="AF311">
        <f t="shared" ca="1" si="183"/>
        <v>0</v>
      </c>
      <c r="AG311">
        <f t="shared" ca="1" si="184"/>
        <v>0</v>
      </c>
      <c r="AH311">
        <f t="shared" ca="1" si="170"/>
        <v>3.8521895022650767</v>
      </c>
      <c r="AI311">
        <f t="shared" ca="1" si="201"/>
        <v>198.50298204430234</v>
      </c>
      <c r="AJ311">
        <f t="shared" ca="1" si="185"/>
        <v>4.1354787925896322E-2</v>
      </c>
      <c r="AK311">
        <f t="shared" ca="1" si="171"/>
        <v>0</v>
      </c>
      <c r="AL311">
        <f t="shared" ca="1" si="172"/>
        <v>0</v>
      </c>
      <c r="AM311">
        <f t="shared" si="173"/>
        <v>0</v>
      </c>
      <c r="AN311" s="45">
        <f t="shared" ca="1" si="186"/>
        <v>-9.2101126303192409</v>
      </c>
      <c r="AO311">
        <f t="shared" ca="1" si="202"/>
        <v>0.48152368778313553</v>
      </c>
      <c r="AP311">
        <f t="shared" ca="1" si="203"/>
        <v>0.6445123288866289</v>
      </c>
      <c r="AR311">
        <v>301</v>
      </c>
      <c r="AS311">
        <v>0</v>
      </c>
      <c r="AT311">
        <v>1160203.8329372888</v>
      </c>
      <c r="AU311">
        <v>7655.7816745428354</v>
      </c>
      <c r="AV311">
        <v>4463.9624319561826</v>
      </c>
      <c r="AW311">
        <v>356448.87598242995</v>
      </c>
      <c r="AX311">
        <v>236.27996111794087</v>
      </c>
      <c r="AY311">
        <v>0</v>
      </c>
      <c r="AZ311">
        <v>-368804.90005004656</v>
      </c>
      <c r="BA311">
        <v>2425.1164426143646</v>
      </c>
      <c r="BC311">
        <f t="shared" si="187"/>
        <v>0</v>
      </c>
      <c r="BD311">
        <f t="shared" ca="1" si="188"/>
        <v>1160407.6524876731</v>
      </c>
      <c r="BE311">
        <f t="shared" ca="1" si="189"/>
        <v>7662.5673636255797</v>
      </c>
      <c r="BF311">
        <f t="shared" ca="1" si="190"/>
        <v>4465.0788288781005</v>
      </c>
      <c r="BG311">
        <f t="shared" ca="1" si="191"/>
        <v>356450.14265426766</v>
      </c>
      <c r="BH311">
        <f t="shared" ca="1" si="192"/>
        <v>236.32131590586675</v>
      </c>
      <c r="BI311">
        <f t="shared" ca="1" si="193"/>
        <v>0</v>
      </c>
      <c r="BJ311">
        <f t="shared" ca="1" si="194"/>
        <v>-368814.11016267689</v>
      </c>
      <c r="BK311">
        <f t="shared" ca="1" si="195"/>
        <v>2425.7609549432514</v>
      </c>
    </row>
    <row r="312" spans="2:63" x14ac:dyDescent="0.35">
      <c r="B312">
        <f t="shared" si="196"/>
        <v>302</v>
      </c>
      <c r="C312">
        <f t="shared" si="174"/>
        <v>26</v>
      </c>
      <c r="D312">
        <f t="shared" si="204"/>
        <v>2</v>
      </c>
      <c r="E312">
        <f t="shared" ca="1" si="164"/>
        <v>102</v>
      </c>
      <c r="F312" cm="1">
        <f t="array" aca="1" ref="F312" ca="1">_xlfn.XLOOKUP(E312,Mortality!$I$9:$I$130,IF($E$4="Female",Mortality!$J$9:$J$130,Mortality!$K$9:$K$130),,-1)</f>
        <v>0.34419099999999975</v>
      </c>
      <c r="G312" cm="1">
        <f t="array" aca="1" ref="G312" ca="1">_xlfn.XLOOKUP(E312,Mortality!$N$9:$N$130,IF($E$4="Female",Mortality!$O$9:$O$130,Mortality!$P$9:$P$130),,-1)</f>
        <v>1E-3</v>
      </c>
      <c r="H312">
        <f t="shared" ca="1" si="175"/>
        <v>3.2978382503526027E-2</v>
      </c>
      <c r="I312" cm="1">
        <f t="array" ref="I312">INDEX('Product features '!$C$12:$C$22,MIN(11,C312))</f>
        <v>0</v>
      </c>
      <c r="J312" s="3">
        <f ca="1">IF(C312=1,0,IF($C$4="Q",MAX('Product features '!$C$8,_xlfn.XLOOKUP(E312,'Non-systematic PWDs'!$D$17:$D$64,'Non-systematic PWDs'!$F$17:$F$64,0,-1)),'Product features '!$C$8))</f>
        <v>0.17857142857142858</v>
      </c>
      <c r="K312">
        <f t="shared" ca="1" si="165"/>
        <v>0</v>
      </c>
      <c r="L312">
        <f ca="1">(1-K312)*(1-(1-J312*_xlfn.XLOOKUP(C312,'Non-systematic PWDs'!$D$9:$D$12,'Non-systematic PWDs'!$E$9:$E$12,,-1))^(1/12))</f>
        <v>6.1566341259886581E-3</v>
      </c>
      <c r="M312" cm="1">
        <f t="array" ref="M312">IF(C312=11,_xlfn.SWITCH(D312,1,0.4,2,0.3,3,0.2,0.1/9),1/12)</f>
        <v>8.3333333333333329E-2</v>
      </c>
      <c r="O312">
        <f t="shared" ca="1" si="197"/>
        <v>198.50298204426775</v>
      </c>
      <c r="P312">
        <f t="shared" ca="1" si="198"/>
        <v>289.38012004133253</v>
      </c>
      <c r="Q312">
        <f ca="1">_xlfn.XLOOKUP(C312,'Surrender predictive model'!$E$8:$E$29,'Surrender predictive model'!$P$8:$P$29,,-1)+'Surrender predictive model'!$B$15+'Surrender predictive model'!$B$14+'Surrender predictive model'!$B$38*K312</f>
        <v>-2.2123742498454617</v>
      </c>
      <c r="R312">
        <f ca="1">+'Surrender predictive model'!$B$15*(MAX(1,MIN(2,P311/O311))-1)+'Surrender predictive model'!$B$14*(MAX(0.5,MIN(1,P311/O311))-1)+'Surrender predictive model'!$B$38*K312*(MAX(0.5,MIN(1,P311/O311))-1)</f>
        <v>-0.56165096538233528</v>
      </c>
      <c r="S312" s="43">
        <f t="shared" ca="1" si="176"/>
        <v>5.3558417511196943E-3</v>
      </c>
      <c r="T312">
        <f t="shared" ca="1" si="166"/>
        <v>0</v>
      </c>
      <c r="U312">
        <f t="shared" ca="1" si="199"/>
        <v>0</v>
      </c>
      <c r="V312">
        <f t="shared" ca="1" si="167"/>
        <v>0</v>
      </c>
      <c r="W312" s="41">
        <f t="shared" ca="1" si="168"/>
        <v>0</v>
      </c>
      <c r="X312">
        <f t="shared" ca="1" si="177"/>
        <v>0.95592069098269905</v>
      </c>
      <c r="Y312">
        <f t="shared" ca="1" si="178"/>
        <v>0.95592069098269905</v>
      </c>
      <c r="Z312">
        <f t="shared" ca="1" si="169"/>
        <v>0.96184240274325106</v>
      </c>
      <c r="AA312">
        <f t="shared" ca="1" si="200"/>
        <v>5.6067628483553772E-4</v>
      </c>
      <c r="AB312">
        <f t="shared" ca="1" si="179"/>
        <v>198.50298204426775</v>
      </c>
      <c r="AC312">
        <f t="shared" ca="1" si="180"/>
        <v>6.4857526147387761</v>
      </c>
      <c r="AD312">
        <f t="shared" ca="1" si="181"/>
        <v>1.0533162030532468</v>
      </c>
      <c r="AE312">
        <f t="shared" ca="1" si="182"/>
        <v>1.210805468592997</v>
      </c>
      <c r="AF312">
        <f t="shared" ca="1" si="183"/>
        <v>0</v>
      </c>
      <c r="AG312">
        <f t="shared" ca="1" si="184"/>
        <v>0</v>
      </c>
      <c r="AH312">
        <f t="shared" ca="1" si="170"/>
        <v>0</v>
      </c>
      <c r="AI312">
        <f t="shared" ca="1" si="201"/>
        <v>189.75310775791732</v>
      </c>
      <c r="AJ312">
        <f t="shared" ca="1" si="185"/>
        <v>3.953189744956611E-2</v>
      </c>
      <c r="AK312">
        <f t="shared" ca="1" si="171"/>
        <v>0</v>
      </c>
      <c r="AL312">
        <f t="shared" ca="1" si="172"/>
        <v>0</v>
      </c>
      <c r="AM312">
        <f t="shared" si="173"/>
        <v>0</v>
      </c>
      <c r="AN312" s="45">
        <f t="shared" ca="1" si="186"/>
        <v>-8.7894061838345845</v>
      </c>
      <c r="AO312">
        <f t="shared" ca="1" si="202"/>
        <v>0</v>
      </c>
      <c r="AP312">
        <f t="shared" ca="1" si="203"/>
        <v>0.13942495880316963</v>
      </c>
      <c r="AR312">
        <v>302</v>
      </c>
      <c r="AS312">
        <v>0</v>
      </c>
      <c r="AT312">
        <v>1134143.8133661104</v>
      </c>
      <c r="AU312">
        <v>7359.0952536411651</v>
      </c>
      <c r="AV312">
        <v>4316.3041631405395</v>
      </c>
      <c r="AW312">
        <v>353908.32667093683</v>
      </c>
      <c r="AX312">
        <v>228.03554246303435</v>
      </c>
      <c r="AY312">
        <v>0</v>
      </c>
      <c r="AZ312">
        <v>-365811.76163018215</v>
      </c>
      <c r="BA312">
        <v>171.65566286181704</v>
      </c>
      <c r="BC312">
        <f t="shared" si="187"/>
        <v>0</v>
      </c>
      <c r="BD312">
        <f t="shared" ca="1" si="188"/>
        <v>1134342.3163481548</v>
      </c>
      <c r="BE312">
        <f t="shared" ca="1" si="189"/>
        <v>7365.581006255904</v>
      </c>
      <c r="BF312">
        <f t="shared" ca="1" si="190"/>
        <v>4317.3574793435928</v>
      </c>
      <c r="BG312">
        <f t="shared" ca="1" si="191"/>
        <v>353909.53747640544</v>
      </c>
      <c r="BH312">
        <f t="shared" ca="1" si="192"/>
        <v>228.07507436048391</v>
      </c>
      <c r="BI312">
        <f t="shared" ca="1" si="193"/>
        <v>0</v>
      </c>
      <c r="BJ312">
        <f t="shared" ca="1" si="194"/>
        <v>-365820.55103636597</v>
      </c>
      <c r="BK312">
        <f t="shared" ca="1" si="195"/>
        <v>171.79508782062021</v>
      </c>
    </row>
    <row r="313" spans="2:63" x14ac:dyDescent="0.35">
      <c r="B313">
        <f t="shared" si="196"/>
        <v>303</v>
      </c>
      <c r="C313">
        <f t="shared" si="174"/>
        <v>26</v>
      </c>
      <c r="D313">
        <f t="shared" si="204"/>
        <v>3</v>
      </c>
      <c r="E313">
        <f t="shared" ca="1" si="164"/>
        <v>102</v>
      </c>
      <c r="F313" cm="1">
        <f t="array" aca="1" ref="F313" ca="1">_xlfn.XLOOKUP(E313,Mortality!$I$9:$I$130,IF($E$4="Female",Mortality!$J$9:$J$130,Mortality!$K$9:$K$130),,-1)</f>
        <v>0.34419099999999975</v>
      </c>
      <c r="G313" cm="1">
        <f t="array" aca="1" ref="G313" ca="1">_xlfn.XLOOKUP(E313,Mortality!$N$9:$N$130,IF($E$4="Female",Mortality!$O$9:$O$130,Mortality!$P$9:$P$130),,-1)</f>
        <v>1E-3</v>
      </c>
      <c r="H313">
        <f t="shared" ca="1" si="175"/>
        <v>3.2975054022745143E-2</v>
      </c>
      <c r="I313" cm="1">
        <f t="array" ref="I313">INDEX('Product features '!$C$12:$C$22,MIN(11,C313))</f>
        <v>0</v>
      </c>
      <c r="J313" s="3">
        <f ca="1">IF(C313=1,0,IF($C$4="Q",MAX('Product features '!$C$8,_xlfn.XLOOKUP(E313,'Non-systematic PWDs'!$D$17:$D$64,'Non-systematic PWDs'!$F$17:$F$64,0,-1)),'Product features '!$C$8))</f>
        <v>0.17857142857142858</v>
      </c>
      <c r="K313">
        <f t="shared" ca="1" si="165"/>
        <v>0</v>
      </c>
      <c r="L313">
        <f ca="1">(1-K313)*(1-(1-J313*_xlfn.XLOOKUP(C313,'Non-systematic PWDs'!$D$9:$D$12,'Non-systematic PWDs'!$E$9:$E$12,,-1))^(1/12))</f>
        <v>6.1566341259886581E-3</v>
      </c>
      <c r="M313" cm="1">
        <f t="array" ref="M313">IF(C313=11,_xlfn.SWITCH(D313,1,0.4,2,0.3,3,0.2,0.1/9),1/12)</f>
        <v>8.3333333333333329E-2</v>
      </c>
      <c r="O313">
        <f t="shared" ca="1" si="197"/>
        <v>189.75310775788273</v>
      </c>
      <c r="P313">
        <f t="shared" ca="1" si="198"/>
        <v>276.624444306567</v>
      </c>
      <c r="Q313">
        <f ca="1">_xlfn.XLOOKUP(C313,'Surrender predictive model'!$E$8:$E$29,'Surrender predictive model'!$P$8:$P$29,,-1)+'Surrender predictive model'!$B$15+'Surrender predictive model'!$B$14+'Surrender predictive model'!$B$38*K313</f>
        <v>-2.2123742498454617</v>
      </c>
      <c r="R313">
        <f ca="1">+'Surrender predictive model'!$B$15*(MAX(1,MIN(2,P312/O312))-1)+'Surrender predictive model'!$B$14*(MAX(0.5,MIN(1,P312/O312))-1)+'Surrender predictive model'!$B$38*K313*(MAX(0.5,MIN(1,P312/O312))-1)</f>
        <v>-0.5297678013034931</v>
      </c>
      <c r="S313" s="43">
        <f t="shared" ca="1" si="176"/>
        <v>5.5347632768533161E-3</v>
      </c>
      <c r="T313">
        <f t="shared" ca="1" si="166"/>
        <v>0</v>
      </c>
      <c r="U313">
        <f t="shared" ca="1" si="199"/>
        <v>0</v>
      </c>
      <c r="V313">
        <f t="shared" ca="1" si="167"/>
        <v>0</v>
      </c>
      <c r="W313" s="41">
        <f t="shared" ca="1" si="168"/>
        <v>0</v>
      </c>
      <c r="X313">
        <f t="shared" ca="1" si="177"/>
        <v>0.95575202490597799</v>
      </c>
      <c r="Y313">
        <f t="shared" ca="1" si="178"/>
        <v>0.95575202490597799</v>
      </c>
      <c r="Z313">
        <f t="shared" ca="1" si="169"/>
        <v>0.96167269181845894</v>
      </c>
      <c r="AA313">
        <f t="shared" ca="1" si="200"/>
        <v>5.3928222496737305E-4</v>
      </c>
      <c r="AB313">
        <f t="shared" ca="1" si="179"/>
        <v>189.75310775788273</v>
      </c>
      <c r="AC313">
        <f t="shared" ca="1" si="180"/>
        <v>6.1984965431526442</v>
      </c>
      <c r="AD313">
        <f t="shared" ca="1" si="181"/>
        <v>1.0403989335416843</v>
      </c>
      <c r="AE313">
        <f t="shared" ca="1" si="182"/>
        <v>1.1572953093897418</v>
      </c>
      <c r="AF313">
        <f t="shared" ca="1" si="183"/>
        <v>0</v>
      </c>
      <c r="AG313">
        <f t="shared" ca="1" si="184"/>
        <v>0</v>
      </c>
      <c r="AH313">
        <f t="shared" ca="1" si="170"/>
        <v>0</v>
      </c>
      <c r="AI313">
        <f t="shared" ca="1" si="201"/>
        <v>181.35691697183324</v>
      </c>
      <c r="AJ313">
        <f t="shared" ca="1" si="185"/>
        <v>3.7782691035798593E-2</v>
      </c>
      <c r="AK313">
        <f t="shared" ca="1" si="171"/>
        <v>0</v>
      </c>
      <c r="AL313">
        <f t="shared" ca="1" si="172"/>
        <v>0</v>
      </c>
      <c r="AM313">
        <f t="shared" si="173"/>
        <v>0</v>
      </c>
      <c r="AN313" s="45">
        <f t="shared" ca="1" si="186"/>
        <v>-8.4339734771198689</v>
      </c>
      <c r="AO313">
        <f t="shared" ca="1" si="202"/>
        <v>0</v>
      </c>
      <c r="AP313">
        <f t="shared" ca="1" si="203"/>
        <v>0.13535651474499441</v>
      </c>
      <c r="AR313">
        <v>303</v>
      </c>
      <c r="AS313">
        <v>0</v>
      </c>
      <c r="AT313">
        <v>1094570.6038225584</v>
      </c>
      <c r="AU313">
        <v>7069.2427219489846</v>
      </c>
      <c r="AV313">
        <v>4329.1867357096216</v>
      </c>
      <c r="AW313">
        <v>351400.84882093512</v>
      </c>
      <c r="AX313">
        <v>219.89177215861432</v>
      </c>
      <c r="AY313">
        <v>0</v>
      </c>
      <c r="AZ313">
        <v>-363019.17005075252</v>
      </c>
      <c r="BA313">
        <v>169.54989507481235</v>
      </c>
      <c r="BC313">
        <f t="shared" si="187"/>
        <v>0</v>
      </c>
      <c r="BD313">
        <f t="shared" ca="1" si="188"/>
        <v>1094760.3569303162</v>
      </c>
      <c r="BE313">
        <f t="shared" ca="1" si="189"/>
        <v>7075.4412184921375</v>
      </c>
      <c r="BF313">
        <f t="shared" ca="1" si="190"/>
        <v>4330.2271346431635</v>
      </c>
      <c r="BG313">
        <f t="shared" ca="1" si="191"/>
        <v>351402.00611624453</v>
      </c>
      <c r="BH313">
        <f t="shared" ca="1" si="192"/>
        <v>219.92955484965012</v>
      </c>
      <c r="BI313">
        <f t="shared" ca="1" si="193"/>
        <v>0</v>
      </c>
      <c r="BJ313">
        <f t="shared" ca="1" si="194"/>
        <v>-363027.60402422963</v>
      </c>
      <c r="BK313">
        <f t="shared" ca="1" si="195"/>
        <v>169.68525158955734</v>
      </c>
    </row>
    <row r="314" spans="2:63" x14ac:dyDescent="0.35">
      <c r="B314">
        <f t="shared" si="196"/>
        <v>304</v>
      </c>
      <c r="C314">
        <f t="shared" si="174"/>
        <v>26</v>
      </c>
      <c r="D314">
        <f t="shared" si="204"/>
        <v>4</v>
      </c>
      <c r="E314">
        <f t="shared" ca="1" si="164"/>
        <v>102</v>
      </c>
      <c r="F314" cm="1">
        <f t="array" aca="1" ref="F314" ca="1">_xlfn.XLOOKUP(E314,Mortality!$I$9:$I$130,IF($E$4="Female",Mortality!$J$9:$J$130,Mortality!$K$9:$K$130),,-1)</f>
        <v>0.34419099999999975</v>
      </c>
      <c r="G314" cm="1">
        <f t="array" aca="1" ref="G314" ca="1">_xlfn.XLOOKUP(E314,Mortality!$N$9:$N$130,IF($E$4="Female",Mortality!$O$9:$O$130,Mortality!$P$9:$P$130),,-1)</f>
        <v>1E-3</v>
      </c>
      <c r="H314">
        <f t="shared" ca="1" si="175"/>
        <v>3.297172594546649E-2</v>
      </c>
      <c r="I314" cm="1">
        <f t="array" ref="I314">INDEX('Product features '!$C$12:$C$22,MIN(11,C314))</f>
        <v>0</v>
      </c>
      <c r="J314" s="3">
        <f ca="1">IF(C314=1,0,IF($C$4="Q",MAX('Product features '!$C$8,_xlfn.XLOOKUP(E314,'Non-systematic PWDs'!$D$17:$D$64,'Non-systematic PWDs'!$F$17:$F$64,0,-1)),'Product features '!$C$8))</f>
        <v>0.17857142857142858</v>
      </c>
      <c r="K314">
        <f t="shared" ca="1" si="165"/>
        <v>0</v>
      </c>
      <c r="L314">
        <f ca="1">(1-K314)*(1-(1-J314*_xlfn.XLOOKUP(C314,'Non-systematic PWDs'!$D$9:$D$12,'Non-systematic PWDs'!$E$9:$E$12,,-1))^(1/12))</f>
        <v>6.1566341259886581E-3</v>
      </c>
      <c r="M314" cm="1">
        <f t="array" ref="M314">IF(C314=11,_xlfn.SWITCH(D314,1,0.4,2,0.3,3,0.2,0.1/9),1/12)</f>
        <v>8.3333333333333329E-2</v>
      </c>
      <c r="O314">
        <f t="shared" ca="1" si="197"/>
        <v>181.35691697179865</v>
      </c>
      <c r="P314">
        <f t="shared" ca="1" si="198"/>
        <v>264.38437278449237</v>
      </c>
      <c r="Q314">
        <f ca="1">_xlfn.XLOOKUP(C314,'Surrender predictive model'!$E$8:$E$29,'Surrender predictive model'!$P$8:$P$29,,-1)+'Surrender predictive model'!$B$15+'Surrender predictive model'!$B$14+'Surrender predictive model'!$B$38*K314</f>
        <v>-2.2123742498454617</v>
      </c>
      <c r="R314">
        <f ca="1">+'Surrender predictive model'!$B$15*(MAX(1,MIN(2,P313/O313))-1)+'Surrender predictive model'!$B$14*(MAX(0.5,MIN(1,P313/O313))-1)+'Surrender predictive model'!$B$38*K314*(MAX(0.5,MIN(1,P313/O313))-1)</f>
        <v>-0.5297678013034931</v>
      </c>
      <c r="S314" s="43">
        <f t="shared" ca="1" si="176"/>
        <v>5.5347632768533161E-3</v>
      </c>
      <c r="T314">
        <f t="shared" ca="1" si="166"/>
        <v>0</v>
      </c>
      <c r="U314">
        <f t="shared" ca="1" si="199"/>
        <v>0</v>
      </c>
      <c r="V314">
        <f t="shared" ca="1" si="167"/>
        <v>0</v>
      </c>
      <c r="W314" s="41">
        <f t="shared" ca="1" si="168"/>
        <v>0</v>
      </c>
      <c r="X314">
        <f t="shared" ca="1" si="177"/>
        <v>0.9557553141867885</v>
      </c>
      <c r="Y314">
        <f t="shared" ca="1" si="178"/>
        <v>0.9557553141867885</v>
      </c>
      <c r="Z314">
        <f t="shared" ca="1" si="169"/>
        <v>0.9616760014756176</v>
      </c>
      <c r="AA314">
        <f t="shared" ca="1" si="200"/>
        <v>5.1861298893422141E-4</v>
      </c>
      <c r="AB314">
        <f t="shared" ca="1" si="179"/>
        <v>181.35691697179865</v>
      </c>
      <c r="AC314">
        <f t="shared" ca="1" si="180"/>
        <v>5.9236287271063972</v>
      </c>
      <c r="AD314">
        <f t="shared" ca="1" si="181"/>
        <v>0.99436355860557546</v>
      </c>
      <c r="AE314">
        <f t="shared" ca="1" si="182"/>
        <v>1.1060875257579428</v>
      </c>
      <c r="AF314">
        <f t="shared" ca="1" si="183"/>
        <v>0</v>
      </c>
      <c r="AG314">
        <f t="shared" ca="1" si="184"/>
        <v>0</v>
      </c>
      <c r="AH314">
        <f t="shared" ca="1" si="170"/>
        <v>0</v>
      </c>
      <c r="AI314">
        <f t="shared" ca="1" si="201"/>
        <v>173.33283716036334</v>
      </c>
      <c r="AJ314">
        <f t="shared" ca="1" si="185"/>
        <v>3.6111007741742362E-2</v>
      </c>
      <c r="AK314">
        <f t="shared" ca="1" si="171"/>
        <v>0</v>
      </c>
      <c r="AL314">
        <f t="shared" ca="1" si="172"/>
        <v>0</v>
      </c>
      <c r="AM314">
        <f t="shared" si="173"/>
        <v>0</v>
      </c>
      <c r="AN314" s="45">
        <f t="shared" ca="1" si="186"/>
        <v>-8.0601908192116589</v>
      </c>
      <c r="AO314">
        <f t="shared" ca="1" si="202"/>
        <v>0</v>
      </c>
      <c r="AP314">
        <f t="shared" ca="1" si="203"/>
        <v>0.13087306030014456</v>
      </c>
      <c r="AR314">
        <v>304</v>
      </c>
      <c r="AS314">
        <v>0</v>
      </c>
      <c r="AT314">
        <v>1055480.5063613425</v>
      </c>
      <c r="AU314">
        <v>6785.6921848353977</v>
      </c>
      <c r="AV314">
        <v>4238.8432459943097</v>
      </c>
      <c r="AW314">
        <v>348921.4820540467</v>
      </c>
      <c r="AX314">
        <v>211.86835792661859</v>
      </c>
      <c r="AY314">
        <v>0</v>
      </c>
      <c r="AZ314">
        <v>-360157.8858428034</v>
      </c>
      <c r="BA314">
        <v>165.78203948773836</v>
      </c>
      <c r="BC314">
        <f t="shared" si="187"/>
        <v>0</v>
      </c>
      <c r="BD314">
        <f t="shared" ca="1" si="188"/>
        <v>1055661.8632783142</v>
      </c>
      <c r="BE314">
        <f t="shared" ca="1" si="189"/>
        <v>6791.6158135625037</v>
      </c>
      <c r="BF314">
        <f t="shared" ca="1" si="190"/>
        <v>4239.8376095529156</v>
      </c>
      <c r="BG314">
        <f t="shared" ca="1" si="191"/>
        <v>348922.58814157249</v>
      </c>
      <c r="BH314">
        <f t="shared" ca="1" si="192"/>
        <v>211.90446893436032</v>
      </c>
      <c r="BI314">
        <f t="shared" ca="1" si="193"/>
        <v>0</v>
      </c>
      <c r="BJ314">
        <f t="shared" ca="1" si="194"/>
        <v>-360165.9460336226</v>
      </c>
      <c r="BK314">
        <f t="shared" ca="1" si="195"/>
        <v>165.91291254803849</v>
      </c>
    </row>
    <row r="315" spans="2:63" x14ac:dyDescent="0.35">
      <c r="B315">
        <f t="shared" si="196"/>
        <v>305</v>
      </c>
      <c r="C315">
        <f t="shared" si="174"/>
        <v>26</v>
      </c>
      <c r="D315">
        <f t="shared" si="204"/>
        <v>5</v>
      </c>
      <c r="E315">
        <f t="shared" ca="1" si="164"/>
        <v>102</v>
      </c>
      <c r="F315" cm="1">
        <f t="array" aca="1" ref="F315" ca="1">_xlfn.XLOOKUP(E315,Mortality!$I$9:$I$130,IF($E$4="Female",Mortality!$J$9:$J$130,Mortality!$K$9:$K$130),,-1)</f>
        <v>0.34419099999999975</v>
      </c>
      <c r="G315" cm="1">
        <f t="array" aca="1" ref="G315" ca="1">_xlfn.XLOOKUP(E315,Mortality!$N$9:$N$130,IF($E$4="Female",Mortality!$O$9:$O$130,Mortality!$P$9:$P$130),,-1)</f>
        <v>1E-3</v>
      </c>
      <c r="H315">
        <f t="shared" ca="1" si="175"/>
        <v>3.2968398271625565E-2</v>
      </c>
      <c r="I315" cm="1">
        <f t="array" ref="I315">INDEX('Product features '!$C$12:$C$22,MIN(11,C315))</f>
        <v>0</v>
      </c>
      <c r="J315" s="3">
        <f ca="1">IF(C315=1,0,IF($C$4="Q",MAX('Product features '!$C$8,_xlfn.XLOOKUP(E315,'Non-systematic PWDs'!$D$17:$D$64,'Non-systematic PWDs'!$F$17:$F$64,0,-1)),'Product features '!$C$8))</f>
        <v>0.17857142857142858</v>
      </c>
      <c r="K315">
        <f t="shared" ca="1" si="165"/>
        <v>0</v>
      </c>
      <c r="L315">
        <f ca="1">(1-K315)*(1-(1-J315*_xlfn.XLOOKUP(C315,'Non-systematic PWDs'!$D$9:$D$12,'Non-systematic PWDs'!$E$9:$E$12,,-1))^(1/12))</f>
        <v>6.1566341259886581E-3</v>
      </c>
      <c r="M315" cm="1">
        <f t="array" ref="M315">IF(C315=11,_xlfn.SWITCH(D315,1,0.4,2,0.3,3,0.2,0.1/9),1/12)</f>
        <v>8.3333333333333329E-2</v>
      </c>
      <c r="O315">
        <f t="shared" ca="1" si="197"/>
        <v>173.33283716032875</v>
      </c>
      <c r="P315">
        <f t="shared" ca="1" si="198"/>
        <v>252.68676927671953</v>
      </c>
      <c r="Q315">
        <f ca="1">_xlfn.XLOOKUP(C315,'Surrender predictive model'!$E$8:$E$29,'Surrender predictive model'!$P$8:$P$29,,-1)+'Surrender predictive model'!$B$15+'Surrender predictive model'!$B$14+'Surrender predictive model'!$B$38*K315</f>
        <v>-2.2123742498454617</v>
      </c>
      <c r="R315">
        <f ca="1">+'Surrender predictive model'!$B$15*(MAX(1,MIN(2,P314/O314))-1)+'Surrender predictive model'!$B$14*(MAX(0.5,MIN(1,P314/O314))-1)+'Surrender predictive model'!$B$38*K315*(MAX(0.5,MIN(1,P314/O314))-1)</f>
        <v>-0.52976780130349332</v>
      </c>
      <c r="S315" s="43">
        <f t="shared" ca="1" si="176"/>
        <v>5.5347632768533161E-3</v>
      </c>
      <c r="T315">
        <f t="shared" ca="1" si="166"/>
        <v>0</v>
      </c>
      <c r="U315">
        <f t="shared" ca="1" si="199"/>
        <v>0</v>
      </c>
      <c r="V315">
        <f t="shared" ca="1" si="167"/>
        <v>0</v>
      </c>
      <c r="W315" s="41">
        <f t="shared" ca="1" si="168"/>
        <v>0</v>
      </c>
      <c r="X315">
        <f t="shared" ca="1" si="177"/>
        <v>0.95575860306886429</v>
      </c>
      <c r="Y315">
        <f t="shared" ca="1" si="178"/>
        <v>0.95575860306886429</v>
      </c>
      <c r="Z315">
        <f t="shared" ca="1" si="169"/>
        <v>0.96167931073157153</v>
      </c>
      <c r="AA315">
        <f t="shared" ca="1" si="200"/>
        <v>4.9873766551158081E-4</v>
      </c>
      <c r="AB315">
        <f t="shared" ca="1" si="179"/>
        <v>173.33283716032875</v>
      </c>
      <c r="AC315">
        <f t="shared" ca="1" si="180"/>
        <v>5.6609692183699805</v>
      </c>
      <c r="AD315">
        <f t="shared" ca="1" si="181"/>
        <v>0.95036841896554491</v>
      </c>
      <c r="AE315">
        <f t="shared" ca="1" si="182"/>
        <v>1.0571492126744895</v>
      </c>
      <c r="AF315">
        <f t="shared" ca="1" si="183"/>
        <v>0</v>
      </c>
      <c r="AG315">
        <f t="shared" ca="1" si="184"/>
        <v>0</v>
      </c>
      <c r="AH315">
        <f t="shared" ca="1" si="170"/>
        <v>0</v>
      </c>
      <c r="AI315">
        <f t="shared" ca="1" si="201"/>
        <v>165.66435031035331</v>
      </c>
      <c r="AJ315">
        <f t="shared" ca="1" si="185"/>
        <v>3.4513406314656943E-2</v>
      </c>
      <c r="AK315">
        <f t="shared" ca="1" si="171"/>
        <v>0</v>
      </c>
      <c r="AL315">
        <f t="shared" ca="1" si="172"/>
        <v>0</v>
      </c>
      <c r="AM315">
        <f t="shared" si="173"/>
        <v>0</v>
      </c>
      <c r="AN315" s="45">
        <f t="shared" ca="1" si="186"/>
        <v>-7.703000256324672</v>
      </c>
      <c r="AO315">
        <f t="shared" ca="1" si="202"/>
        <v>0</v>
      </c>
      <c r="AP315">
        <f t="shared" ca="1" si="203"/>
        <v>0.1265385485918869</v>
      </c>
      <c r="AR315">
        <v>305</v>
      </c>
      <c r="AS315">
        <v>0</v>
      </c>
      <c r="AT315">
        <v>1016968.1180477631</v>
      </c>
      <c r="AU315">
        <v>6508.7445313965127</v>
      </c>
      <c r="AV315">
        <v>4150.0028934832117</v>
      </c>
      <c r="AW315">
        <v>346469.95156392886</v>
      </c>
      <c r="AX315">
        <v>203.96310135583354</v>
      </c>
      <c r="AY315">
        <v>0</v>
      </c>
      <c r="AZ315">
        <v>-357332.66209016467</v>
      </c>
      <c r="BA315">
        <v>162.03075683354081</v>
      </c>
      <c r="BC315">
        <f t="shared" si="187"/>
        <v>0</v>
      </c>
      <c r="BD315">
        <f t="shared" ca="1" si="188"/>
        <v>1017141.4508849235</v>
      </c>
      <c r="BE315">
        <f t="shared" ca="1" si="189"/>
        <v>6514.4055006148828</v>
      </c>
      <c r="BF315">
        <f t="shared" ca="1" si="190"/>
        <v>4150.9532619021775</v>
      </c>
      <c r="BG315">
        <f t="shared" ca="1" si="191"/>
        <v>346471.00871314155</v>
      </c>
      <c r="BH315">
        <f t="shared" ca="1" si="192"/>
        <v>203.9976147621482</v>
      </c>
      <c r="BI315">
        <f t="shared" ca="1" si="193"/>
        <v>0</v>
      </c>
      <c r="BJ315">
        <f t="shared" ca="1" si="194"/>
        <v>-357340.36509042099</v>
      </c>
      <c r="BK315">
        <f t="shared" ca="1" si="195"/>
        <v>162.1572953821327</v>
      </c>
    </row>
    <row r="316" spans="2:63" x14ac:dyDescent="0.35">
      <c r="B316">
        <f t="shared" si="196"/>
        <v>306</v>
      </c>
      <c r="C316">
        <f t="shared" si="174"/>
        <v>26</v>
      </c>
      <c r="D316">
        <f t="shared" si="204"/>
        <v>6</v>
      </c>
      <c r="E316">
        <f t="shared" ca="1" si="164"/>
        <v>102</v>
      </c>
      <c r="F316" cm="1">
        <f t="array" aca="1" ref="F316" ca="1">_xlfn.XLOOKUP(E316,Mortality!$I$9:$I$130,IF($E$4="Female",Mortality!$J$9:$J$130,Mortality!$K$9:$K$130),,-1)</f>
        <v>0.34419099999999975</v>
      </c>
      <c r="G316" cm="1">
        <f t="array" aca="1" ref="G316" ca="1">_xlfn.XLOOKUP(E316,Mortality!$N$9:$N$130,IF($E$4="Female",Mortality!$O$9:$O$130,Mortality!$P$9:$P$130),,-1)</f>
        <v>1E-3</v>
      </c>
      <c r="H316">
        <f t="shared" ca="1" si="175"/>
        <v>3.2965071001157753E-2</v>
      </c>
      <c r="I316" cm="1">
        <f t="array" ref="I316">INDEX('Product features '!$C$12:$C$22,MIN(11,C316))</f>
        <v>0</v>
      </c>
      <c r="J316" s="3">
        <f ca="1">IF(C316=1,0,IF($C$4="Q",MAX('Product features '!$C$8,_xlfn.XLOOKUP(E316,'Non-systematic PWDs'!$D$17:$D$64,'Non-systematic PWDs'!$F$17:$F$64,0,-1)),'Product features '!$C$8))</f>
        <v>0.17857142857142858</v>
      </c>
      <c r="K316">
        <f t="shared" ca="1" si="165"/>
        <v>0</v>
      </c>
      <c r="L316">
        <f ca="1">(1-K316)*(1-(1-J316*_xlfn.XLOOKUP(C316,'Non-systematic PWDs'!$D$9:$D$12,'Non-systematic PWDs'!$E$9:$E$12,,-1))^(1/12))</f>
        <v>6.1566341259886581E-3</v>
      </c>
      <c r="M316" cm="1">
        <f t="array" ref="M316">IF(C316=11,_xlfn.SWITCH(D316,1,0.4,2,0.3,3,0.2,0.1/9),1/12)</f>
        <v>8.3333333333333329E-2</v>
      </c>
      <c r="O316">
        <f t="shared" ca="1" si="197"/>
        <v>165.66435031031875</v>
      </c>
      <c r="P316">
        <f t="shared" ca="1" si="198"/>
        <v>241.50755361790186</v>
      </c>
      <c r="Q316">
        <f ca="1">_xlfn.XLOOKUP(C316,'Surrender predictive model'!$E$8:$E$29,'Surrender predictive model'!$P$8:$P$29,,-1)+'Surrender predictive model'!$B$15+'Surrender predictive model'!$B$14+'Surrender predictive model'!$B$38*K316</f>
        <v>-2.2123742498454617</v>
      </c>
      <c r="R316">
        <f ca="1">+'Surrender predictive model'!$B$15*(MAX(1,MIN(2,P315/O315))-1)+'Surrender predictive model'!$B$14*(MAX(0.5,MIN(1,P315/O315))-1)+'Surrender predictive model'!$B$38*K316*(MAX(0.5,MIN(1,P315/O315))-1)</f>
        <v>-0.52976780130349332</v>
      </c>
      <c r="S316" s="43">
        <f t="shared" ca="1" si="176"/>
        <v>5.5347632768533161E-3</v>
      </c>
      <c r="T316">
        <f t="shared" ca="1" si="166"/>
        <v>0</v>
      </c>
      <c r="U316">
        <f t="shared" ca="1" si="199"/>
        <v>0</v>
      </c>
      <c r="V316">
        <f t="shared" ca="1" si="167"/>
        <v>0</v>
      </c>
      <c r="W316" s="41">
        <f t="shared" ca="1" si="168"/>
        <v>0</v>
      </c>
      <c r="X316">
        <f t="shared" ca="1" si="177"/>
        <v>0.95576189155226932</v>
      </c>
      <c r="Y316">
        <f t="shared" ca="1" si="178"/>
        <v>0.95576189155226932</v>
      </c>
      <c r="Z316">
        <f t="shared" ca="1" si="169"/>
        <v>0.96168261958638501</v>
      </c>
      <c r="AA316">
        <f t="shared" ca="1" si="200"/>
        <v>4.7962569440505013E-4</v>
      </c>
      <c r="AB316">
        <f t="shared" ca="1" si="179"/>
        <v>165.66435031031875</v>
      </c>
      <c r="AC316">
        <f t="shared" ca="1" si="180"/>
        <v>5.4099749174074692</v>
      </c>
      <c r="AD316">
        <f t="shared" ca="1" si="181"/>
        <v>0.90832294887254439</v>
      </c>
      <c r="AE316">
        <f t="shared" ca="1" si="182"/>
        <v>1.0103796286707141</v>
      </c>
      <c r="AF316">
        <f t="shared" ca="1" si="183"/>
        <v>0</v>
      </c>
      <c r="AG316">
        <f t="shared" ca="1" si="184"/>
        <v>0</v>
      </c>
      <c r="AH316">
        <f t="shared" ca="1" si="170"/>
        <v>0</v>
      </c>
      <c r="AI316">
        <f t="shared" ca="1" si="201"/>
        <v>158.33567281540257</v>
      </c>
      <c r="AJ316">
        <f t="shared" ca="1" si="185"/>
        <v>3.2986598503208869E-2</v>
      </c>
      <c r="AK316">
        <f t="shared" ca="1" si="171"/>
        <v>0</v>
      </c>
      <c r="AL316">
        <f t="shared" ca="1" si="172"/>
        <v>0</v>
      </c>
      <c r="AM316">
        <f t="shared" si="173"/>
        <v>0</v>
      </c>
      <c r="AN316" s="45">
        <f t="shared" ca="1" si="186"/>
        <v>-7.3616640934539364</v>
      </c>
      <c r="AO316">
        <f t="shared" ca="1" si="202"/>
        <v>0</v>
      </c>
      <c r="AP316">
        <f t="shared" ca="1" si="203"/>
        <v>0.12234801721822849</v>
      </c>
      <c r="AR316">
        <v>306</v>
      </c>
      <c r="AS316">
        <v>0</v>
      </c>
      <c r="AT316">
        <v>979022.88650799589</v>
      </c>
      <c r="AU316">
        <v>6238.2305931217616</v>
      </c>
      <c r="AV316">
        <v>4062.6345212566207</v>
      </c>
      <c r="AW316">
        <v>344045.82852154394</v>
      </c>
      <c r="AX316">
        <v>196.17385456302526</v>
      </c>
      <c r="AY316">
        <v>0</v>
      </c>
      <c r="AZ316">
        <v>-354542.86749048519</v>
      </c>
      <c r="BA316">
        <v>158.29524325307207</v>
      </c>
      <c r="BC316">
        <f t="shared" si="187"/>
        <v>0</v>
      </c>
      <c r="BD316">
        <f t="shared" ca="1" si="188"/>
        <v>979188.55085830623</v>
      </c>
      <c r="BE316">
        <f t="shared" ca="1" si="189"/>
        <v>6243.640568039169</v>
      </c>
      <c r="BF316">
        <f t="shared" ca="1" si="190"/>
        <v>4063.5428442054931</v>
      </c>
      <c r="BG316">
        <f t="shared" ca="1" si="191"/>
        <v>344046.83890117262</v>
      </c>
      <c r="BH316">
        <f t="shared" ca="1" si="192"/>
        <v>196.20684116152847</v>
      </c>
      <c r="BI316">
        <f t="shared" ca="1" si="193"/>
        <v>0</v>
      </c>
      <c r="BJ316">
        <f t="shared" ca="1" si="194"/>
        <v>-354550.22915457864</v>
      </c>
      <c r="BK316">
        <f t="shared" ca="1" si="195"/>
        <v>158.4175912702903</v>
      </c>
    </row>
    <row r="317" spans="2:63" x14ac:dyDescent="0.35">
      <c r="B317">
        <f t="shared" si="196"/>
        <v>307</v>
      </c>
      <c r="C317">
        <f t="shared" si="174"/>
        <v>26</v>
      </c>
      <c r="D317">
        <f t="shared" si="204"/>
        <v>7</v>
      </c>
      <c r="E317">
        <f t="shared" ca="1" si="164"/>
        <v>102</v>
      </c>
      <c r="F317" cm="1">
        <f t="array" aca="1" ref="F317" ca="1">_xlfn.XLOOKUP(E317,Mortality!$I$9:$I$130,IF($E$4="Female",Mortality!$J$9:$J$130,Mortality!$K$9:$K$130),,-1)</f>
        <v>0.34419099999999975</v>
      </c>
      <c r="G317" cm="1">
        <f t="array" aca="1" ref="G317" ca="1">_xlfn.XLOOKUP(E317,Mortality!$N$9:$N$130,IF($E$4="Female",Mortality!$O$9:$O$130,Mortality!$P$9:$P$130),,-1)</f>
        <v>1E-3</v>
      </c>
      <c r="H317">
        <f t="shared" ca="1" si="175"/>
        <v>3.2961744133998327E-2</v>
      </c>
      <c r="I317" cm="1">
        <f t="array" ref="I317">INDEX('Product features '!$C$12:$C$22,MIN(11,C317))</f>
        <v>0</v>
      </c>
      <c r="J317" s="3">
        <f ca="1">IF(C317=1,0,IF($C$4="Q",MAX('Product features '!$C$8,_xlfn.XLOOKUP(E317,'Non-systematic PWDs'!$D$17:$D$64,'Non-systematic PWDs'!$F$17:$F$64,0,-1)),'Product features '!$C$8))</f>
        <v>0.17857142857142858</v>
      </c>
      <c r="K317">
        <f t="shared" ca="1" si="165"/>
        <v>0</v>
      </c>
      <c r="L317">
        <f ca="1">(1-K317)*(1-(1-J317*_xlfn.XLOOKUP(C317,'Non-systematic PWDs'!$D$9:$D$12,'Non-systematic PWDs'!$E$9:$E$12,,-1))^(1/12))</f>
        <v>6.1566341259886581E-3</v>
      </c>
      <c r="M317" cm="1">
        <f t="array" ref="M317">IF(C317=11,_xlfn.SWITCH(D317,1,0.4,2,0.3,3,0.2,0.1/9),1/12)</f>
        <v>8.3333333333333329E-2</v>
      </c>
      <c r="O317">
        <f t="shared" ca="1" si="197"/>
        <v>158.33567281536801</v>
      </c>
      <c r="P317">
        <f t="shared" ca="1" si="198"/>
        <v>230.823716270007</v>
      </c>
      <c r="Q317">
        <f ca="1">_xlfn.XLOOKUP(C317,'Surrender predictive model'!$E$8:$E$29,'Surrender predictive model'!$P$8:$P$29,,-1)+'Surrender predictive model'!$B$15+'Surrender predictive model'!$B$14+'Surrender predictive model'!$B$38*K317</f>
        <v>-2.2123742498454617</v>
      </c>
      <c r="R317">
        <f ca="1">+'Surrender predictive model'!$B$15*(MAX(1,MIN(2,P316/O316))-1)+'Surrender predictive model'!$B$14*(MAX(0.5,MIN(1,P316/O316))-1)+'Surrender predictive model'!$B$38*K317*(MAX(0.5,MIN(1,P316/O316))-1)</f>
        <v>-0.5297678013034931</v>
      </c>
      <c r="S317" s="43">
        <f t="shared" ca="1" si="176"/>
        <v>5.5347632768533161E-3</v>
      </c>
      <c r="T317">
        <f t="shared" ca="1" si="166"/>
        <v>0</v>
      </c>
      <c r="U317">
        <f t="shared" ca="1" si="199"/>
        <v>0</v>
      </c>
      <c r="V317">
        <f t="shared" ca="1" si="167"/>
        <v>0</v>
      </c>
      <c r="W317" s="41">
        <f t="shared" ca="1" si="168"/>
        <v>0</v>
      </c>
      <c r="X317">
        <f t="shared" ca="1" si="177"/>
        <v>0.95576517963706731</v>
      </c>
      <c r="Y317">
        <f t="shared" ca="1" si="178"/>
        <v>0.95576517963706731</v>
      </c>
      <c r="Z317">
        <f t="shared" ca="1" si="169"/>
        <v>0.96168592804012221</v>
      </c>
      <c r="AA317">
        <f t="shared" ca="1" si="200"/>
        <v>4.6124769421638758E-4</v>
      </c>
      <c r="AB317">
        <f t="shared" ca="1" si="179"/>
        <v>158.33567281536801</v>
      </c>
      <c r="AC317">
        <f t="shared" ca="1" si="180"/>
        <v>5.1701269235047311</v>
      </c>
      <c r="AD317">
        <f t="shared" ca="1" si="181"/>
        <v>0.86814060920305691</v>
      </c>
      <c r="AE317">
        <f t="shared" ca="1" si="182"/>
        <v>0.96568251132410154</v>
      </c>
      <c r="AF317">
        <f t="shared" ca="1" si="183"/>
        <v>0</v>
      </c>
      <c r="AG317">
        <f t="shared" ca="1" si="184"/>
        <v>0</v>
      </c>
      <c r="AH317">
        <f t="shared" ca="1" si="170"/>
        <v>0</v>
      </c>
      <c r="AI317">
        <f t="shared" ca="1" si="201"/>
        <v>151.33172277137069</v>
      </c>
      <c r="AJ317">
        <f t="shared" ca="1" si="185"/>
        <v>3.1527442244035565E-2</v>
      </c>
      <c r="AK317">
        <f t="shared" ca="1" si="171"/>
        <v>0</v>
      </c>
      <c r="AL317">
        <f t="shared" ca="1" si="172"/>
        <v>0</v>
      </c>
      <c r="AM317">
        <f t="shared" si="173"/>
        <v>0</v>
      </c>
      <c r="AN317" s="45">
        <f t="shared" ca="1" si="186"/>
        <v>-7.0354774862759255</v>
      </c>
      <c r="AO317">
        <f t="shared" ca="1" si="202"/>
        <v>0</v>
      </c>
      <c r="AP317">
        <f t="shared" ca="1" si="203"/>
        <v>0.11829666959215714</v>
      </c>
      <c r="AR317">
        <v>307</v>
      </c>
      <c r="AS317">
        <v>0</v>
      </c>
      <c r="AT317">
        <v>941634.50190251728</v>
      </c>
      <c r="AU317">
        <v>5980.2372818534595</v>
      </c>
      <c r="AV317">
        <v>3977.0736073268249</v>
      </c>
      <c r="AW317">
        <v>341648.69241220545</v>
      </c>
      <c r="AX317">
        <v>188.56378552008221</v>
      </c>
      <c r="AY317">
        <v>0</v>
      </c>
      <c r="AZ317">
        <v>-351794.56708690623</v>
      </c>
      <c r="BA317">
        <v>154.5747084960156</v>
      </c>
      <c r="BC317">
        <f t="shared" si="187"/>
        <v>0</v>
      </c>
      <c r="BD317">
        <f t="shared" ca="1" si="188"/>
        <v>941792.83757533261</v>
      </c>
      <c r="BE317">
        <f t="shared" ca="1" si="189"/>
        <v>5985.4074087769641</v>
      </c>
      <c r="BF317">
        <f t="shared" ca="1" si="190"/>
        <v>3977.9417479360282</v>
      </c>
      <c r="BG317">
        <f t="shared" ca="1" si="191"/>
        <v>341649.65809471678</v>
      </c>
      <c r="BH317">
        <f t="shared" ca="1" si="192"/>
        <v>188.59531296232623</v>
      </c>
      <c r="BI317">
        <f t="shared" ca="1" si="193"/>
        <v>0</v>
      </c>
      <c r="BJ317">
        <f t="shared" ca="1" si="194"/>
        <v>-351801.60256439249</v>
      </c>
      <c r="BK317">
        <f t="shared" ca="1" si="195"/>
        <v>154.69300516560776</v>
      </c>
    </row>
    <row r="318" spans="2:63" x14ac:dyDescent="0.35">
      <c r="B318">
        <f t="shared" si="196"/>
        <v>308</v>
      </c>
      <c r="C318">
        <f t="shared" si="174"/>
        <v>26</v>
      </c>
      <c r="D318">
        <f t="shared" si="204"/>
        <v>8</v>
      </c>
      <c r="E318">
        <f t="shared" ca="1" si="164"/>
        <v>102</v>
      </c>
      <c r="F318" cm="1">
        <f t="array" aca="1" ref="F318" ca="1">_xlfn.XLOOKUP(E318,Mortality!$I$9:$I$130,IF($E$4="Female",Mortality!$J$9:$J$130,Mortality!$K$9:$K$130),,-1)</f>
        <v>0.34419099999999975</v>
      </c>
      <c r="G318" cm="1">
        <f t="array" aca="1" ref="G318" ca="1">_xlfn.XLOOKUP(E318,Mortality!$N$9:$N$130,IF($E$4="Female",Mortality!$O$9:$O$130,Mortality!$P$9:$P$130),,-1)</f>
        <v>1E-3</v>
      </c>
      <c r="H318">
        <f t="shared" ca="1" si="175"/>
        <v>3.2958417670082785E-2</v>
      </c>
      <c r="I318" cm="1">
        <f t="array" ref="I318">INDEX('Product features '!$C$12:$C$22,MIN(11,C318))</f>
        <v>0</v>
      </c>
      <c r="J318" s="3">
        <f ca="1">IF(C318=1,0,IF($C$4="Q",MAX('Product features '!$C$8,_xlfn.XLOOKUP(E318,'Non-systematic PWDs'!$D$17:$D$64,'Non-systematic PWDs'!$F$17:$F$64,0,-1)),'Product features '!$C$8))</f>
        <v>0.17857142857142858</v>
      </c>
      <c r="K318">
        <f t="shared" ca="1" si="165"/>
        <v>0</v>
      </c>
      <c r="L318">
        <f ca="1">(1-K318)*(1-(1-J318*_xlfn.XLOOKUP(C318,'Non-systematic PWDs'!$D$9:$D$12,'Non-systematic PWDs'!$E$9:$E$12,,-1))^(1/12))</f>
        <v>6.1566341259886581E-3</v>
      </c>
      <c r="M318" cm="1">
        <f t="array" ref="M318">IF(C318=11,_xlfn.SWITCH(D318,1,0.4,2,0.3,3,0.2,0.1/9),1/12)</f>
        <v>8.3333333333333329E-2</v>
      </c>
      <c r="O318">
        <f t="shared" ca="1" si="197"/>
        <v>151.33172277133613</v>
      </c>
      <c r="P318">
        <f t="shared" ca="1" si="198"/>
        <v>220.61327064529868</v>
      </c>
      <c r="Q318">
        <f ca="1">_xlfn.XLOOKUP(C318,'Surrender predictive model'!$E$8:$E$29,'Surrender predictive model'!$P$8:$P$29,,-1)+'Surrender predictive model'!$B$15+'Surrender predictive model'!$B$14+'Surrender predictive model'!$B$38*K318</f>
        <v>-2.2123742498454617</v>
      </c>
      <c r="R318">
        <f ca="1">+'Surrender predictive model'!$B$15*(MAX(1,MIN(2,P317/O317))-1)+'Surrender predictive model'!$B$14*(MAX(0.5,MIN(1,P317/O317))-1)+'Surrender predictive model'!$B$38*K318*(MAX(0.5,MIN(1,P317/O317))-1)</f>
        <v>-0.52976780130349332</v>
      </c>
      <c r="S318" s="43">
        <f t="shared" ca="1" si="176"/>
        <v>5.5347632768533161E-3</v>
      </c>
      <c r="T318">
        <f t="shared" ca="1" si="166"/>
        <v>0</v>
      </c>
      <c r="U318">
        <f t="shared" ca="1" si="199"/>
        <v>0</v>
      </c>
      <c r="V318">
        <f t="shared" ca="1" si="167"/>
        <v>0</v>
      </c>
      <c r="W318" s="41">
        <f t="shared" ca="1" si="168"/>
        <v>0</v>
      </c>
      <c r="X318">
        <f t="shared" ca="1" si="177"/>
        <v>0.95576846732332232</v>
      </c>
      <c r="Y318">
        <f t="shared" ca="1" si="178"/>
        <v>0.95576846732332232</v>
      </c>
      <c r="Z318">
        <f t="shared" ca="1" si="169"/>
        <v>0.96168923609284751</v>
      </c>
      <c r="AA318">
        <f t="shared" ca="1" si="200"/>
        <v>4.4357541686885322E-4</v>
      </c>
      <c r="AB318">
        <f t="shared" ca="1" si="179"/>
        <v>151.33172277133613</v>
      </c>
      <c r="AC318">
        <f t="shared" ca="1" si="180"/>
        <v>4.9409294548328688</v>
      </c>
      <c r="AD318">
        <f t="shared" ca="1" si="181"/>
        <v>0.82973870814663875</v>
      </c>
      <c r="AE318">
        <f t="shared" ca="1" si="182"/>
        <v>0.92296587779877393</v>
      </c>
      <c r="AF318">
        <f t="shared" ca="1" si="183"/>
        <v>0</v>
      </c>
      <c r="AG318">
        <f t="shared" ca="1" si="184"/>
        <v>0</v>
      </c>
      <c r="AH318">
        <f t="shared" ca="1" si="170"/>
        <v>0</v>
      </c>
      <c r="AI318">
        <f t="shared" ca="1" si="201"/>
        <v>144.63808873059241</v>
      </c>
      <c r="AJ318">
        <f t="shared" ca="1" si="185"/>
        <v>3.0132935152206754E-2</v>
      </c>
      <c r="AK318">
        <f t="shared" ca="1" si="171"/>
        <v>0</v>
      </c>
      <c r="AL318">
        <f t="shared" ca="1" si="172"/>
        <v>0</v>
      </c>
      <c r="AM318">
        <f t="shared" si="173"/>
        <v>0</v>
      </c>
      <c r="AN318" s="45">
        <f t="shared" ca="1" si="186"/>
        <v>-6.7237669759304879</v>
      </c>
      <c r="AO318">
        <f t="shared" ca="1" si="202"/>
        <v>0</v>
      </c>
      <c r="AP318">
        <f t="shared" ca="1" si="203"/>
        <v>0.11437986938505401</v>
      </c>
      <c r="AR318">
        <v>308</v>
      </c>
      <c r="AS318">
        <v>0</v>
      </c>
      <c r="AT318">
        <v>905106.17049638974</v>
      </c>
      <c r="AU318">
        <v>5752.03825386687</v>
      </c>
      <c r="AV318">
        <v>3894.3137202276698</v>
      </c>
      <c r="AW318">
        <v>339278.13084517478</v>
      </c>
      <c r="AX318">
        <v>181.31338568299526</v>
      </c>
      <c r="AY318">
        <v>0</v>
      </c>
      <c r="AZ318">
        <v>-349105.79620495258</v>
      </c>
      <c r="BA318">
        <v>150.97896439355677</v>
      </c>
      <c r="BC318">
        <f t="shared" si="187"/>
        <v>0</v>
      </c>
      <c r="BD318">
        <f t="shared" ca="1" si="188"/>
        <v>905257.50221916102</v>
      </c>
      <c r="BE318">
        <f t="shared" ca="1" si="189"/>
        <v>5756.9791833217032</v>
      </c>
      <c r="BF318">
        <f t="shared" ca="1" si="190"/>
        <v>3895.1434589358164</v>
      </c>
      <c r="BG318">
        <f t="shared" ca="1" si="191"/>
        <v>339279.05381105258</v>
      </c>
      <c r="BH318">
        <f t="shared" ca="1" si="192"/>
        <v>181.34351861814747</v>
      </c>
      <c r="BI318">
        <f t="shared" ca="1" si="193"/>
        <v>0</v>
      </c>
      <c r="BJ318">
        <f t="shared" ca="1" si="194"/>
        <v>-349112.5199719285</v>
      </c>
      <c r="BK318">
        <f t="shared" ca="1" si="195"/>
        <v>151.09334426294183</v>
      </c>
    </row>
    <row r="319" spans="2:63" x14ac:dyDescent="0.35">
      <c r="B319">
        <f t="shared" si="196"/>
        <v>309</v>
      </c>
      <c r="C319">
        <f t="shared" si="174"/>
        <v>26</v>
      </c>
      <c r="D319">
        <f t="shared" si="204"/>
        <v>9</v>
      </c>
      <c r="E319">
        <f t="shared" ca="1" si="164"/>
        <v>102</v>
      </c>
      <c r="F319" cm="1">
        <f t="array" aca="1" ref="F319" ca="1">_xlfn.XLOOKUP(E319,Mortality!$I$9:$I$130,IF($E$4="Female",Mortality!$J$9:$J$130,Mortality!$K$9:$K$130),,-1)</f>
        <v>0.34419099999999975</v>
      </c>
      <c r="G319" cm="1">
        <f t="array" aca="1" ref="G319" ca="1">_xlfn.XLOOKUP(E319,Mortality!$N$9:$N$130,IF($E$4="Female",Mortality!$O$9:$O$130,Mortality!$P$9:$P$130),,-1)</f>
        <v>1E-3</v>
      </c>
      <c r="H319">
        <f t="shared" ca="1" si="175"/>
        <v>3.2955091609346732E-2</v>
      </c>
      <c r="I319" cm="1">
        <f t="array" ref="I319">INDEX('Product features '!$C$12:$C$22,MIN(11,C319))</f>
        <v>0</v>
      </c>
      <c r="J319" s="3">
        <f ca="1">IF(C319=1,0,IF($C$4="Q",MAX('Product features '!$C$8,_xlfn.XLOOKUP(E319,'Non-systematic PWDs'!$D$17:$D$64,'Non-systematic PWDs'!$F$17:$F$64,0,-1)),'Product features '!$C$8))</f>
        <v>0.17857142857142858</v>
      </c>
      <c r="K319">
        <f t="shared" ca="1" si="165"/>
        <v>0</v>
      </c>
      <c r="L319">
        <f ca="1">(1-K319)*(1-(1-J319*_xlfn.XLOOKUP(C319,'Non-systematic PWDs'!$D$9:$D$12,'Non-systematic PWDs'!$E$9:$E$12,,-1))^(1/12))</f>
        <v>6.1566341259886581E-3</v>
      </c>
      <c r="M319" cm="1">
        <f t="array" ref="M319">IF(C319=11,_xlfn.SWITCH(D319,1,0.4,2,0.3,3,0.2,0.1/9),1/12)</f>
        <v>8.3333333333333329E-2</v>
      </c>
      <c r="O319">
        <f t="shared" ca="1" si="197"/>
        <v>144.63808873055783</v>
      </c>
      <c r="P319">
        <f t="shared" ca="1" si="198"/>
        <v>210.85520755584241</v>
      </c>
      <c r="Q319">
        <f ca="1">_xlfn.XLOOKUP(C319,'Surrender predictive model'!$E$8:$E$29,'Surrender predictive model'!$P$8:$P$29,,-1)+'Surrender predictive model'!$B$15+'Surrender predictive model'!$B$14+'Surrender predictive model'!$B$38*K319</f>
        <v>-2.2123742498454617</v>
      </c>
      <c r="R319">
        <f ca="1">+'Surrender predictive model'!$B$15*(MAX(1,MIN(2,P318/O318))-1)+'Surrender predictive model'!$B$14*(MAX(0.5,MIN(1,P318/O318))-1)+'Surrender predictive model'!$B$38*K319*(MAX(0.5,MIN(1,P318/O318))-1)</f>
        <v>-0.5297678013034931</v>
      </c>
      <c r="S319" s="43">
        <f t="shared" ca="1" si="176"/>
        <v>5.5347632768533161E-3</v>
      </c>
      <c r="T319">
        <f t="shared" ca="1" si="166"/>
        <v>0</v>
      </c>
      <c r="U319">
        <f t="shared" ca="1" si="199"/>
        <v>0</v>
      </c>
      <c r="V319">
        <f t="shared" ca="1" si="167"/>
        <v>0</v>
      </c>
      <c r="W319" s="41">
        <f t="shared" ca="1" si="168"/>
        <v>0</v>
      </c>
      <c r="X319">
        <f t="shared" ca="1" si="177"/>
        <v>0.95577175461109765</v>
      </c>
      <c r="Y319">
        <f t="shared" ca="1" si="178"/>
        <v>0.95577175461109765</v>
      </c>
      <c r="Z319">
        <f t="shared" ca="1" si="169"/>
        <v>0.96169254374462465</v>
      </c>
      <c r="AA319">
        <f t="shared" ca="1" si="200"/>
        <v>4.2658170379817386E-4</v>
      </c>
      <c r="AB319">
        <f t="shared" ca="1" si="179"/>
        <v>144.63808873055783</v>
      </c>
      <c r="AC319">
        <f t="shared" ca="1" si="180"/>
        <v>4.7219088167832295</v>
      </c>
      <c r="AD319">
        <f t="shared" ca="1" si="181"/>
        <v>0.79303822989129247</v>
      </c>
      <c r="AE319">
        <f t="shared" ca="1" si="182"/>
        <v>0.88214183428242132</v>
      </c>
      <c r="AF319">
        <f t="shared" ca="1" si="183"/>
        <v>0</v>
      </c>
      <c r="AG319">
        <f t="shared" ca="1" si="184"/>
        <v>0</v>
      </c>
      <c r="AH319">
        <f t="shared" ca="1" si="170"/>
        <v>0</v>
      </c>
      <c r="AI319">
        <f t="shared" ca="1" si="201"/>
        <v>138.24099984963547</v>
      </c>
      <c r="AJ319">
        <f t="shared" ca="1" si="185"/>
        <v>2.8800208302007392E-2</v>
      </c>
      <c r="AK319">
        <f t="shared" ca="1" si="171"/>
        <v>0</v>
      </c>
      <c r="AL319">
        <f t="shared" ca="1" si="172"/>
        <v>0</v>
      </c>
      <c r="AM319">
        <f t="shared" si="173"/>
        <v>0</v>
      </c>
      <c r="AN319" s="45">
        <f t="shared" ca="1" si="186"/>
        <v>-6.4258890892589511</v>
      </c>
      <c r="AO319">
        <f t="shared" ca="1" si="202"/>
        <v>0</v>
      </c>
      <c r="AP319">
        <f t="shared" ca="1" si="203"/>
        <v>0.11059313515685083</v>
      </c>
      <c r="AR319">
        <v>309</v>
      </c>
      <c r="AS319">
        <v>0</v>
      </c>
      <c r="AT319">
        <v>870304.25127837295</v>
      </c>
      <c r="AU319">
        <v>5530.1133764183496</v>
      </c>
      <c r="AV319">
        <v>3813.8374227769173</v>
      </c>
      <c r="AW319">
        <v>336935.46925677184</v>
      </c>
      <c r="AX319">
        <v>174.33676975200922</v>
      </c>
      <c r="AY319">
        <v>0</v>
      </c>
      <c r="AZ319">
        <v>-346453.75682571932</v>
      </c>
      <c r="BA319">
        <v>147.82322570024442</v>
      </c>
      <c r="BC319">
        <f t="shared" si="187"/>
        <v>0</v>
      </c>
      <c r="BD319">
        <f t="shared" ca="1" si="188"/>
        <v>870448.88936710346</v>
      </c>
      <c r="BE319">
        <f t="shared" ca="1" si="189"/>
        <v>5534.8352852351327</v>
      </c>
      <c r="BF319">
        <f t="shared" ca="1" si="190"/>
        <v>3814.6304610068087</v>
      </c>
      <c r="BG319">
        <f t="shared" ca="1" si="191"/>
        <v>336936.35139860614</v>
      </c>
      <c r="BH319">
        <f t="shared" ca="1" si="192"/>
        <v>174.36556996031123</v>
      </c>
      <c r="BI319">
        <f t="shared" ca="1" si="193"/>
        <v>0</v>
      </c>
      <c r="BJ319">
        <f t="shared" ca="1" si="194"/>
        <v>-346460.18271480856</v>
      </c>
      <c r="BK319">
        <f t="shared" ca="1" si="195"/>
        <v>147.93381883540127</v>
      </c>
    </row>
    <row r="320" spans="2:63" x14ac:dyDescent="0.35">
      <c r="B320">
        <f t="shared" si="196"/>
        <v>310</v>
      </c>
      <c r="C320">
        <f t="shared" si="174"/>
        <v>26</v>
      </c>
      <c r="D320">
        <f t="shared" si="204"/>
        <v>10</v>
      </c>
      <c r="E320">
        <f t="shared" ca="1" si="164"/>
        <v>102</v>
      </c>
      <c r="F320" cm="1">
        <f t="array" aca="1" ref="F320" ca="1">_xlfn.XLOOKUP(E320,Mortality!$I$9:$I$130,IF($E$4="Female",Mortality!$J$9:$J$130,Mortality!$K$9:$K$130),,-1)</f>
        <v>0.34419099999999975</v>
      </c>
      <c r="G320" cm="1">
        <f t="array" aca="1" ref="G320" ca="1">_xlfn.XLOOKUP(E320,Mortality!$N$9:$N$130,IF($E$4="Female",Mortality!$O$9:$O$130,Mortality!$P$9:$P$130),,-1)</f>
        <v>1E-3</v>
      </c>
      <c r="H320">
        <f t="shared" ca="1" si="175"/>
        <v>3.2951765951725331E-2</v>
      </c>
      <c r="I320" cm="1">
        <f t="array" ref="I320">INDEX('Product features '!$C$12:$C$22,MIN(11,C320))</f>
        <v>0</v>
      </c>
      <c r="J320" s="3">
        <f ca="1">IF(C320=1,0,IF($C$4="Q",MAX('Product features '!$C$8,_xlfn.XLOOKUP(E320,'Non-systematic PWDs'!$D$17:$D$64,'Non-systematic PWDs'!$F$17:$F$64,0,-1)),'Product features '!$C$8))</f>
        <v>0.17857142857142858</v>
      </c>
      <c r="K320">
        <f t="shared" ca="1" si="165"/>
        <v>0</v>
      </c>
      <c r="L320">
        <f ca="1">(1-K320)*(1-(1-J320*_xlfn.XLOOKUP(C320,'Non-systematic PWDs'!$D$9:$D$12,'Non-systematic PWDs'!$E$9:$E$12,,-1))^(1/12))</f>
        <v>6.1566341259886581E-3</v>
      </c>
      <c r="M320" cm="1">
        <f t="array" ref="M320">IF(C320=11,_xlfn.SWITCH(D320,1,0.4,2,0.3,3,0.2,0.1/9),1/12)</f>
        <v>8.3333333333333329E-2</v>
      </c>
      <c r="O320">
        <f t="shared" ca="1" si="197"/>
        <v>138.24099984960085</v>
      </c>
      <c r="P320">
        <f t="shared" ca="1" si="198"/>
        <v>201.52945169453469</v>
      </c>
      <c r="Q320">
        <f ca="1">_xlfn.XLOOKUP(C320,'Surrender predictive model'!$E$8:$E$29,'Surrender predictive model'!$P$8:$P$29,,-1)+'Surrender predictive model'!$B$15+'Surrender predictive model'!$B$14+'Surrender predictive model'!$B$38*K320</f>
        <v>-2.2123742498454617</v>
      </c>
      <c r="R320">
        <f ca="1">+'Surrender predictive model'!$B$15*(MAX(1,MIN(2,P319/O319))-1)+'Surrender predictive model'!$B$14*(MAX(0.5,MIN(1,P319/O319))-1)+'Surrender predictive model'!$B$38*K320*(MAX(0.5,MIN(1,P319/O319))-1)</f>
        <v>-0.52976780130349332</v>
      </c>
      <c r="S320" s="43">
        <f t="shared" ca="1" si="176"/>
        <v>5.5347632768533161E-3</v>
      </c>
      <c r="T320">
        <f t="shared" ca="1" si="166"/>
        <v>0</v>
      </c>
      <c r="U320">
        <f t="shared" ca="1" si="199"/>
        <v>0</v>
      </c>
      <c r="V320">
        <f t="shared" ca="1" si="167"/>
        <v>0</v>
      </c>
      <c r="W320" s="41">
        <f t="shared" ca="1" si="168"/>
        <v>0</v>
      </c>
      <c r="X320">
        <f t="shared" ca="1" si="177"/>
        <v>0.95577504150045778</v>
      </c>
      <c r="Y320">
        <f t="shared" ca="1" si="178"/>
        <v>0.95577504150045778</v>
      </c>
      <c r="Z320">
        <f t="shared" ca="1" si="169"/>
        <v>0.96169585099551846</v>
      </c>
      <c r="AA320">
        <f t="shared" ca="1" si="200"/>
        <v>4.1024044384058183E-4</v>
      </c>
      <c r="AB320">
        <f t="shared" ca="1" si="179"/>
        <v>138.24099984960085</v>
      </c>
      <c r="AC320">
        <f t="shared" ca="1" si="180"/>
        <v>4.5126124164123862</v>
      </c>
      <c r="AD320">
        <f t="shared" ca="1" si="181"/>
        <v>0.75796367094929074</v>
      </c>
      <c r="AE320">
        <f t="shared" ca="1" si="182"/>
        <v>0.84312639392214317</v>
      </c>
      <c r="AF320">
        <f t="shared" ca="1" si="183"/>
        <v>0</v>
      </c>
      <c r="AG320">
        <f t="shared" ca="1" si="184"/>
        <v>0</v>
      </c>
      <c r="AH320">
        <f t="shared" ca="1" si="170"/>
        <v>0</v>
      </c>
      <c r="AI320">
        <f t="shared" ca="1" si="201"/>
        <v>132.12729736835166</v>
      </c>
      <c r="AJ320">
        <f t="shared" ca="1" si="185"/>
        <v>2.7526520285073266E-2</v>
      </c>
      <c r="AK320">
        <f t="shared" ca="1" si="171"/>
        <v>0</v>
      </c>
      <c r="AL320">
        <f t="shared" ca="1" si="172"/>
        <v>0</v>
      </c>
      <c r="AM320">
        <f t="shared" si="173"/>
        <v>0</v>
      </c>
      <c r="AN320" s="45">
        <f t="shared" ca="1" si="186"/>
        <v>-6.1412290015688935</v>
      </c>
      <c r="AO320">
        <f t="shared" ca="1" si="202"/>
        <v>0</v>
      </c>
      <c r="AP320">
        <f t="shared" ca="1" si="203"/>
        <v>0.10693213516662566</v>
      </c>
      <c r="AR320">
        <v>310</v>
      </c>
      <c r="AS320">
        <v>0</v>
      </c>
      <c r="AT320">
        <v>836816.49480963929</v>
      </c>
      <c r="AU320">
        <v>5315.713080199288</v>
      </c>
      <c r="AV320">
        <v>3736.4273602660819</v>
      </c>
      <c r="AW320">
        <v>334618.51163855335</v>
      </c>
      <c r="AX320">
        <v>167.77934456568948</v>
      </c>
      <c r="AY320">
        <v>0</v>
      </c>
      <c r="AZ320">
        <v>-343838.43142358464</v>
      </c>
      <c r="BA320">
        <v>144.66896435824412</v>
      </c>
      <c r="BC320">
        <f t="shared" si="187"/>
        <v>0</v>
      </c>
      <c r="BD320">
        <f t="shared" ca="1" si="188"/>
        <v>836954.73580948892</v>
      </c>
      <c r="BE320">
        <f t="shared" ca="1" si="189"/>
        <v>5320.2256926157006</v>
      </c>
      <c r="BF320">
        <f t="shared" ca="1" si="190"/>
        <v>3737.1853239370312</v>
      </c>
      <c r="BG320">
        <f t="shared" ca="1" si="191"/>
        <v>334619.35476494726</v>
      </c>
      <c r="BH320">
        <f t="shared" ca="1" si="192"/>
        <v>167.80687108597456</v>
      </c>
      <c r="BI320">
        <f t="shared" ca="1" si="193"/>
        <v>0</v>
      </c>
      <c r="BJ320">
        <f t="shared" ca="1" si="194"/>
        <v>-343844.57265258621</v>
      </c>
      <c r="BK320">
        <f t="shared" ca="1" si="195"/>
        <v>144.77589649341076</v>
      </c>
    </row>
    <row r="321" spans="2:63" x14ac:dyDescent="0.35">
      <c r="B321">
        <f t="shared" si="196"/>
        <v>311</v>
      </c>
      <c r="C321">
        <f t="shared" si="174"/>
        <v>26</v>
      </c>
      <c r="D321">
        <f t="shared" si="204"/>
        <v>11</v>
      </c>
      <c r="E321">
        <f t="shared" ca="1" si="164"/>
        <v>102</v>
      </c>
      <c r="F321" cm="1">
        <f t="array" aca="1" ref="F321" ca="1">_xlfn.XLOOKUP(E321,Mortality!$I$9:$I$130,IF($E$4="Female",Mortality!$J$9:$J$130,Mortality!$K$9:$K$130),,-1)</f>
        <v>0.34419099999999975</v>
      </c>
      <c r="G321" cm="1">
        <f t="array" aca="1" ref="G321" ca="1">_xlfn.XLOOKUP(E321,Mortality!$N$9:$N$130,IF($E$4="Female",Mortality!$O$9:$O$130,Mortality!$P$9:$P$130),,-1)</f>
        <v>1E-3</v>
      </c>
      <c r="H321">
        <f t="shared" ca="1" si="175"/>
        <v>3.2948440697154191E-2</v>
      </c>
      <c r="I321" cm="1">
        <f t="array" ref="I321">INDEX('Product features '!$C$12:$C$22,MIN(11,C321))</f>
        <v>0</v>
      </c>
      <c r="J321" s="3">
        <f ca="1">IF(C321=1,0,IF($C$4="Q",MAX('Product features '!$C$8,_xlfn.XLOOKUP(E321,'Non-systematic PWDs'!$D$17:$D$64,'Non-systematic PWDs'!$F$17:$F$64,0,-1)),'Product features '!$C$8))</f>
        <v>0.17857142857142858</v>
      </c>
      <c r="K321">
        <f t="shared" ca="1" si="165"/>
        <v>0</v>
      </c>
      <c r="L321">
        <f ca="1">(1-K321)*(1-(1-J321*_xlfn.XLOOKUP(C321,'Non-systematic PWDs'!$D$9:$D$12,'Non-systematic PWDs'!$E$9:$E$12,,-1))^(1/12))</f>
        <v>6.1566341259886581E-3</v>
      </c>
      <c r="M321" cm="1">
        <f t="array" ref="M321">IF(C321=11,_xlfn.SWITCH(D321,1,0.4,2,0.3,3,0.2,0.1/9),1/12)</f>
        <v>8.3333333333333329E-2</v>
      </c>
      <c r="O321">
        <f t="shared" ca="1" si="197"/>
        <v>132.12729736831702</v>
      </c>
      <c r="P321">
        <f t="shared" ca="1" si="198"/>
        <v>192.61682005690838</v>
      </c>
      <c r="Q321">
        <f ca="1">_xlfn.XLOOKUP(C321,'Surrender predictive model'!$E$8:$E$29,'Surrender predictive model'!$P$8:$P$29,,-1)+'Surrender predictive model'!$B$15+'Surrender predictive model'!$B$14+'Surrender predictive model'!$B$38*K321</f>
        <v>-2.2123742498454617</v>
      </c>
      <c r="R321">
        <f ca="1">+'Surrender predictive model'!$B$15*(MAX(1,MIN(2,P320/O320))-1)+'Surrender predictive model'!$B$14*(MAX(0.5,MIN(1,P320/O320))-1)+'Surrender predictive model'!$B$38*K321*(MAX(0.5,MIN(1,P320/O320))-1)</f>
        <v>-0.52976780130349355</v>
      </c>
      <c r="S321" s="43">
        <f t="shared" ca="1" si="176"/>
        <v>5.5347632768533161E-3</v>
      </c>
      <c r="T321">
        <f t="shared" ca="1" si="166"/>
        <v>0</v>
      </c>
      <c r="U321">
        <f t="shared" ca="1" si="199"/>
        <v>0</v>
      </c>
      <c r="V321">
        <f t="shared" ca="1" si="167"/>
        <v>0</v>
      </c>
      <c r="W321" s="41">
        <f t="shared" ca="1" si="168"/>
        <v>0</v>
      </c>
      <c r="X321">
        <f t="shared" ca="1" si="177"/>
        <v>0.955778327991466</v>
      </c>
      <c r="Y321">
        <f t="shared" ca="1" si="178"/>
        <v>0.955778327991466</v>
      </c>
      <c r="Z321">
        <f t="shared" ca="1" si="169"/>
        <v>0.96169915784559268</v>
      </c>
      <c r="AA321">
        <f t="shared" ca="1" si="200"/>
        <v>3.9452653275204753E-4</v>
      </c>
      <c r="AB321">
        <f t="shared" ca="1" si="179"/>
        <v>132.12729736831702</v>
      </c>
      <c r="AC321">
        <f t="shared" ca="1" si="180"/>
        <v>4.3126078209338301</v>
      </c>
      <c r="AD321">
        <f t="shared" ca="1" si="181"/>
        <v>0.72444288378225408</v>
      </c>
      <c r="AE321">
        <f t="shared" ca="1" si="182"/>
        <v>0.80583930287966754</v>
      </c>
      <c r="AF321">
        <f t="shared" ca="1" si="183"/>
        <v>0</v>
      </c>
      <c r="AG321">
        <f t="shared" ca="1" si="184"/>
        <v>0</v>
      </c>
      <c r="AH321">
        <f t="shared" ca="1" si="170"/>
        <v>0</v>
      </c>
      <c r="AI321">
        <f t="shared" ca="1" si="201"/>
        <v>126.28440736075591</v>
      </c>
      <c r="AJ321">
        <f t="shared" ca="1" si="185"/>
        <v>2.6309251533490816E-2</v>
      </c>
      <c r="AK321">
        <f t="shared" ca="1" si="171"/>
        <v>0</v>
      </c>
      <c r="AL321">
        <f t="shared" ca="1" si="172"/>
        <v>0</v>
      </c>
      <c r="AM321">
        <f t="shared" si="173"/>
        <v>0</v>
      </c>
      <c r="AN321" s="45">
        <f t="shared" ca="1" si="186"/>
        <v>-5.8691992591292426</v>
      </c>
      <c r="AO321">
        <f t="shared" ca="1" si="202"/>
        <v>0</v>
      </c>
      <c r="AP321">
        <f t="shared" ca="1" si="203"/>
        <v>0.10339268235757587</v>
      </c>
      <c r="AR321">
        <v>311</v>
      </c>
      <c r="AS321">
        <v>0</v>
      </c>
      <c r="AT321">
        <v>805340.8539153036</v>
      </c>
      <c r="AU321">
        <v>5124.8181680792404</v>
      </c>
      <c r="AV321">
        <v>3662.5259315426533</v>
      </c>
      <c r="AW321">
        <v>332329.62110749871</v>
      </c>
      <c r="AX321">
        <v>161.72080570103589</v>
      </c>
      <c r="AY321">
        <v>0</v>
      </c>
      <c r="AZ321">
        <v>-341278.68601282156</v>
      </c>
      <c r="BA321">
        <v>141.51566892863124</v>
      </c>
      <c r="BC321">
        <f t="shared" si="187"/>
        <v>0</v>
      </c>
      <c r="BD321">
        <f t="shared" ca="1" si="188"/>
        <v>805472.98121267196</v>
      </c>
      <c r="BE321">
        <f t="shared" ca="1" si="189"/>
        <v>5129.1307759001738</v>
      </c>
      <c r="BF321">
        <f t="shared" ca="1" si="190"/>
        <v>3663.2503744264354</v>
      </c>
      <c r="BG321">
        <f t="shared" ca="1" si="191"/>
        <v>332330.4269468016</v>
      </c>
      <c r="BH321">
        <f t="shared" ca="1" si="192"/>
        <v>161.74711495256938</v>
      </c>
      <c r="BI321">
        <f t="shared" ca="1" si="193"/>
        <v>0</v>
      </c>
      <c r="BJ321">
        <f t="shared" ca="1" si="194"/>
        <v>-341284.55521208071</v>
      </c>
      <c r="BK321">
        <f t="shared" ca="1" si="195"/>
        <v>141.61906161098881</v>
      </c>
    </row>
    <row r="322" spans="2:63" x14ac:dyDescent="0.35">
      <c r="B322">
        <f t="shared" si="196"/>
        <v>312</v>
      </c>
      <c r="C322">
        <f t="shared" si="174"/>
        <v>26</v>
      </c>
      <c r="D322">
        <f t="shared" si="204"/>
        <v>12</v>
      </c>
      <c r="E322">
        <f t="shared" ca="1" si="164"/>
        <v>102</v>
      </c>
      <c r="F322" cm="1">
        <f t="array" aca="1" ref="F322" ca="1">_xlfn.XLOOKUP(E322,Mortality!$I$9:$I$130,IF($E$4="Female",Mortality!$J$9:$J$130,Mortality!$K$9:$K$130),,-1)</f>
        <v>0.34419099999999975</v>
      </c>
      <c r="G322" cm="1">
        <f t="array" aca="1" ref="G322" ca="1">_xlfn.XLOOKUP(E322,Mortality!$N$9:$N$130,IF($E$4="Female",Mortality!$O$9:$O$130,Mortality!$P$9:$P$130),,-1)</f>
        <v>1E-3</v>
      </c>
      <c r="H322">
        <f t="shared" ca="1" si="175"/>
        <v>3.2945115845568806E-2</v>
      </c>
      <c r="I322" cm="1">
        <f t="array" ref="I322">INDEX('Product features '!$C$12:$C$22,MIN(11,C322))</f>
        <v>0</v>
      </c>
      <c r="J322" s="3">
        <f ca="1">IF(C322=1,0,IF($C$4="Q",MAX('Product features '!$C$8,_xlfn.XLOOKUP(E322,'Non-systematic PWDs'!$D$17:$D$64,'Non-systematic PWDs'!$F$17:$F$64,0,-1)),'Product features '!$C$8))</f>
        <v>0.17857142857142858</v>
      </c>
      <c r="K322">
        <f t="shared" ca="1" si="165"/>
        <v>0</v>
      </c>
      <c r="L322">
        <f ca="1">(1-K322)*(1-(1-J322*_xlfn.XLOOKUP(C322,'Non-systematic PWDs'!$D$9:$D$12,'Non-systematic PWDs'!$E$9:$E$12,,-1))^(1/12))</f>
        <v>6.1566341259886581E-3</v>
      </c>
      <c r="M322" cm="1">
        <f t="array" ref="M322">IF(C322=11,_xlfn.SWITCH(D322,1,0.4,2,0.3,3,0.2,0.1/9),1/12)</f>
        <v>8.3333333333333329E-2</v>
      </c>
      <c r="O322">
        <f t="shared" ca="1" si="197"/>
        <v>126.28440736072126</v>
      </c>
      <c r="P322">
        <f t="shared" ca="1" si="198"/>
        <v>184.09898221702497</v>
      </c>
      <c r="Q322">
        <f ca="1">_xlfn.XLOOKUP(C322,'Surrender predictive model'!$E$8:$E$29,'Surrender predictive model'!$P$8:$P$29,,-1)+'Surrender predictive model'!$B$15+'Surrender predictive model'!$B$14+'Surrender predictive model'!$B$38*K322</f>
        <v>-2.2123742498454617</v>
      </c>
      <c r="R322">
        <f ca="1">+'Surrender predictive model'!$B$15*(MAX(1,MIN(2,P321/O321))-1)+'Surrender predictive model'!$B$14*(MAX(0.5,MIN(1,P321/O321))-1)+'Surrender predictive model'!$B$38*K322*(MAX(0.5,MIN(1,P321/O321))-1)</f>
        <v>-0.52976780130349388</v>
      </c>
      <c r="S322" s="43">
        <f t="shared" ca="1" si="176"/>
        <v>5.5347632768533161E-3</v>
      </c>
      <c r="T322">
        <f t="shared" ca="1" si="166"/>
        <v>5.0000000000000001E-3</v>
      </c>
      <c r="U322">
        <f t="shared" ca="1" si="199"/>
        <v>0</v>
      </c>
      <c r="V322">
        <f t="shared" ca="1" si="167"/>
        <v>0</v>
      </c>
      <c r="W322" s="41">
        <f t="shared" ca="1" si="168"/>
        <v>0</v>
      </c>
      <c r="X322">
        <f t="shared" ca="1" si="177"/>
        <v>0.94881486236669055</v>
      </c>
      <c r="Y322">
        <f t="shared" ca="1" si="178"/>
        <v>0.95578161408418616</v>
      </c>
      <c r="Z322">
        <f t="shared" ca="1" si="169"/>
        <v>0.96170246429491157</v>
      </c>
      <c r="AA322">
        <f t="shared" ca="1" si="200"/>
        <v>3.7941583429538573E-4</v>
      </c>
      <c r="AB322">
        <f t="shared" ca="1" si="179"/>
        <v>126.28440736072126</v>
      </c>
      <c r="AC322">
        <f t="shared" ca="1" si="180"/>
        <v>4.1011280168142283</v>
      </c>
      <c r="AD322">
        <f t="shared" ca="1" si="181"/>
        <v>0.6889874920318636</v>
      </c>
      <c r="AE322">
        <f t="shared" ca="1" si="182"/>
        <v>0.76640024037926502</v>
      </c>
      <c r="AF322">
        <f t="shared" ca="1" si="183"/>
        <v>0.90736902247407836</v>
      </c>
      <c r="AG322">
        <f t="shared" ca="1" si="184"/>
        <v>0</v>
      </c>
      <c r="AH322">
        <f t="shared" ca="1" si="170"/>
        <v>0</v>
      </c>
      <c r="AI322">
        <f t="shared" ca="1" si="201"/>
        <v>119.82052258905647</v>
      </c>
      <c r="AJ322">
        <f t="shared" ca="1" si="185"/>
        <v>2.4962608872720098E-2</v>
      </c>
      <c r="AK322">
        <f t="shared" ca="1" si="171"/>
        <v>0</v>
      </c>
      <c r="AL322">
        <f t="shared" ca="1" si="172"/>
        <v>0</v>
      </c>
      <c r="AM322">
        <f t="shared" si="173"/>
        <v>0</v>
      </c>
      <c r="AN322" s="45">
        <f t="shared" ca="1" si="186"/>
        <v>-5.5814783580980762</v>
      </c>
      <c r="AO322">
        <f t="shared" ca="1" si="202"/>
        <v>0</v>
      </c>
      <c r="AP322">
        <f t="shared" ca="1" si="203"/>
        <v>0.11572144580396723</v>
      </c>
      <c r="AR322">
        <v>312</v>
      </c>
      <c r="AS322">
        <v>0</v>
      </c>
      <c r="AT322">
        <v>776259.86736496782</v>
      </c>
      <c r="AU322">
        <v>4949.8616677330328</v>
      </c>
      <c r="AV322">
        <v>3581.1046391839209</v>
      </c>
      <c r="AW322">
        <v>330060.6018332573</v>
      </c>
      <c r="AX322">
        <v>148.92170198301088</v>
      </c>
      <c r="AY322">
        <v>0</v>
      </c>
      <c r="AZ322">
        <v>-338740.48984215705</v>
      </c>
      <c r="BA322">
        <v>850.26311278983087</v>
      </c>
      <c r="BC322">
        <f t="shared" si="187"/>
        <v>0</v>
      </c>
      <c r="BD322">
        <f t="shared" ca="1" si="188"/>
        <v>776386.15177232854</v>
      </c>
      <c r="BE322">
        <f t="shared" ca="1" si="189"/>
        <v>4953.9627957498469</v>
      </c>
      <c r="BF322">
        <f t="shared" ca="1" si="190"/>
        <v>3581.793626675953</v>
      </c>
      <c r="BG322">
        <f t="shared" ca="1" si="191"/>
        <v>330061.36823349766</v>
      </c>
      <c r="BH322">
        <f t="shared" ca="1" si="192"/>
        <v>148.9466645918836</v>
      </c>
      <c r="BI322">
        <f t="shared" ca="1" si="193"/>
        <v>0</v>
      </c>
      <c r="BJ322">
        <f t="shared" ca="1" si="194"/>
        <v>-338746.07132051513</v>
      </c>
      <c r="BK322">
        <f t="shared" ca="1" si="195"/>
        <v>850.37883423563483</v>
      </c>
    </row>
    <row r="323" spans="2:63" x14ac:dyDescent="0.35">
      <c r="B323">
        <f t="shared" si="196"/>
        <v>313</v>
      </c>
      <c r="C323">
        <f t="shared" si="174"/>
        <v>27</v>
      </c>
      <c r="D323">
        <f t="shared" si="204"/>
        <v>1</v>
      </c>
      <c r="E323">
        <f t="shared" ca="1" si="164"/>
        <v>103</v>
      </c>
      <c r="F323" cm="1">
        <f t="array" aca="1" ref="F323" ca="1">_xlfn.XLOOKUP(E323,Mortality!$I$9:$I$130,IF($E$4="Female",Mortality!$J$9:$J$130,Mortality!$K$9:$K$130),,-1)</f>
        <v>0.36463299999999971</v>
      </c>
      <c r="G323" cm="1">
        <f t="array" aca="1" ref="G323" ca="1">_xlfn.XLOOKUP(E323,Mortality!$N$9:$N$130,IF($E$4="Female",Mortality!$O$9:$O$130,Mortality!$P$9:$P$130),,-1)</f>
        <v>1E-3</v>
      </c>
      <c r="H323">
        <f t="shared" ca="1" si="175"/>
        <v>3.5342291810971371E-2</v>
      </c>
      <c r="I323" cm="1">
        <f t="array" ref="I323">INDEX('Product features '!$C$12:$C$22,MIN(11,C323))</f>
        <v>0</v>
      </c>
      <c r="J323" s="3">
        <f ca="1">IF(C323=1,0,IF($C$4="Q",MAX('Product features '!$C$8,_xlfn.XLOOKUP(E323,'Non-systematic PWDs'!$D$17:$D$64,'Non-systematic PWDs'!$F$17:$F$64,0,-1)),'Product features '!$C$8))</f>
        <v>0.19230769230769229</v>
      </c>
      <c r="K323">
        <f t="shared" ca="1" si="165"/>
        <v>0</v>
      </c>
      <c r="L323">
        <f ca="1">(1-K323)*(1-(1-J323*_xlfn.XLOOKUP(C323,'Non-systematic PWDs'!$D$9:$D$12,'Non-systematic PWDs'!$E$9:$E$12,,-1))^(1/12))</f>
        <v>6.648029063896721E-3</v>
      </c>
      <c r="M323" cm="1">
        <f t="array" ref="M323">IF(C323=11,_xlfn.SWITCH(D323,1,0.4,2,0.3,3,0.2,0.1/9),1/12)</f>
        <v>8.3333333333333329E-2</v>
      </c>
      <c r="O323">
        <f t="shared" ca="1" si="197"/>
        <v>119.82052258902183</v>
      </c>
      <c r="P323">
        <f t="shared" ca="1" si="198"/>
        <v>175.95842237464402</v>
      </c>
      <c r="Q323">
        <f ca="1">_xlfn.XLOOKUP(C323,'Surrender predictive model'!$E$8:$E$29,'Surrender predictive model'!$P$8:$P$29,,-1)+'Surrender predictive model'!$B$15+'Surrender predictive model'!$B$14+'Surrender predictive model'!$B$38*K323</f>
        <v>-2.2123742498454617</v>
      </c>
      <c r="R323">
        <f ca="1">+'Surrender predictive model'!$B$15*(MAX(1,MIN(2,P322/O322))-1)+'Surrender predictive model'!$B$14*(MAX(0.5,MIN(1,P322/O322))-1)+'Surrender predictive model'!$B$38*K323*(MAX(0.5,MIN(1,P322/O322))-1)</f>
        <v>-0.52976780130349388</v>
      </c>
      <c r="S323" s="43">
        <f t="shared" ca="1" si="176"/>
        <v>5.5347632768533161E-3</v>
      </c>
      <c r="T323">
        <f t="shared" ca="1" si="166"/>
        <v>0</v>
      </c>
      <c r="U323">
        <f t="shared" ca="1" si="199"/>
        <v>1.89E-2</v>
      </c>
      <c r="V323">
        <f t="shared" ca="1" si="167"/>
        <v>0</v>
      </c>
      <c r="W323" s="41">
        <f t="shared" ca="1" si="168"/>
        <v>0</v>
      </c>
      <c r="X323">
        <f t="shared" ca="1" si="177"/>
        <v>0.95294097848831605</v>
      </c>
      <c r="Y323">
        <f t="shared" ca="1" si="178"/>
        <v>0.95294097848831605</v>
      </c>
      <c r="Z323">
        <f t="shared" ca="1" si="169"/>
        <v>0.95931855613101047</v>
      </c>
      <c r="AA323">
        <f t="shared" ca="1" si="200"/>
        <v>3.648851428343823E-4</v>
      </c>
      <c r="AB323">
        <f t="shared" ca="1" si="179"/>
        <v>122.08513046595434</v>
      </c>
      <c r="AC323">
        <f t="shared" ca="1" si="180"/>
        <v>4.2724548138640577</v>
      </c>
      <c r="AD323">
        <f t="shared" ca="1" si="181"/>
        <v>0.66908581175964288</v>
      </c>
      <c r="AE323">
        <f t="shared" ca="1" si="182"/>
        <v>0.80366615523038587</v>
      </c>
      <c r="AF323">
        <f t="shared" ca="1" si="183"/>
        <v>0</v>
      </c>
      <c r="AG323">
        <f t="shared" ca="1" si="184"/>
        <v>0</v>
      </c>
      <c r="AH323">
        <f t="shared" ca="1" si="170"/>
        <v>2.2646078769325015</v>
      </c>
      <c r="AI323">
        <f t="shared" ca="1" si="201"/>
        <v>116.33992368513488</v>
      </c>
      <c r="AJ323">
        <f t="shared" ca="1" si="185"/>
        <v>2.4237484101069767E-2</v>
      </c>
      <c r="AK323">
        <f t="shared" ca="1" si="171"/>
        <v>0</v>
      </c>
      <c r="AL323">
        <f t="shared" ca="1" si="172"/>
        <v>0</v>
      </c>
      <c r="AM323">
        <f t="shared" si="173"/>
        <v>0</v>
      </c>
      <c r="AN323" s="45">
        <f t="shared" ca="1" si="186"/>
        <v>-5.7694442649551556</v>
      </c>
      <c r="AO323">
        <f t="shared" ca="1" si="202"/>
        <v>0.28307598461656408</v>
      </c>
      <c r="AP323">
        <f t="shared" ca="1" si="203"/>
        <v>0.38520578912948944</v>
      </c>
      <c r="AR323">
        <v>313</v>
      </c>
      <c r="AS323">
        <v>0</v>
      </c>
      <c r="AT323">
        <v>714824.1695184476</v>
      </c>
      <c r="AU323">
        <v>5366.6246093435848</v>
      </c>
      <c r="AV323">
        <v>3515.9125858238735</v>
      </c>
      <c r="AW323">
        <v>327898.86855332606</v>
      </c>
      <c r="AX323">
        <v>145.66597859014232</v>
      </c>
      <c r="AY323">
        <v>0</v>
      </c>
      <c r="AZ323">
        <v>-336927.07172708365</v>
      </c>
      <c r="BA323">
        <v>1443.2273625325834</v>
      </c>
      <c r="BC323">
        <f t="shared" si="187"/>
        <v>0</v>
      </c>
      <c r="BD323">
        <f t="shared" ca="1" si="188"/>
        <v>714943.99004103662</v>
      </c>
      <c r="BE323">
        <f t="shared" ca="1" si="189"/>
        <v>5370.8970641574488</v>
      </c>
      <c r="BF323">
        <f t="shared" ca="1" si="190"/>
        <v>3516.581671635633</v>
      </c>
      <c r="BG323">
        <f t="shared" ca="1" si="191"/>
        <v>327899.67221948126</v>
      </c>
      <c r="BH323">
        <f t="shared" ca="1" si="192"/>
        <v>145.69021607424338</v>
      </c>
      <c r="BI323">
        <f t="shared" ca="1" si="193"/>
        <v>0</v>
      </c>
      <c r="BJ323">
        <f t="shared" ca="1" si="194"/>
        <v>-336932.84117134858</v>
      </c>
      <c r="BK323">
        <f t="shared" ca="1" si="195"/>
        <v>1443.6125683217128</v>
      </c>
    </row>
    <row r="324" spans="2:63" x14ac:dyDescent="0.35">
      <c r="B324">
        <f t="shared" si="196"/>
        <v>314</v>
      </c>
      <c r="C324">
        <f t="shared" si="174"/>
        <v>27</v>
      </c>
      <c r="D324">
        <f t="shared" si="204"/>
        <v>2</v>
      </c>
      <c r="E324">
        <f t="shared" ca="1" si="164"/>
        <v>103</v>
      </c>
      <c r="F324" cm="1">
        <f t="array" aca="1" ref="F324" ca="1">_xlfn.XLOOKUP(E324,Mortality!$I$9:$I$130,IF($E$4="Female",Mortality!$J$9:$J$130,Mortality!$K$9:$K$130),,-1)</f>
        <v>0.36463299999999971</v>
      </c>
      <c r="G324" cm="1">
        <f t="array" aca="1" ref="G324" ca="1">_xlfn.XLOOKUP(E324,Mortality!$N$9:$N$130,IF($E$4="Female",Mortality!$O$9:$O$130,Mortality!$P$9:$P$130),,-1)</f>
        <v>1E-3</v>
      </c>
      <c r="H324">
        <f t="shared" ca="1" si="175"/>
        <v>3.5338672750383826E-2</v>
      </c>
      <c r="I324" cm="1">
        <f t="array" ref="I324">INDEX('Product features '!$C$12:$C$22,MIN(11,C324))</f>
        <v>0</v>
      </c>
      <c r="J324" s="3">
        <f ca="1">IF(C324=1,0,IF($C$4="Q",MAX('Product features '!$C$8,_xlfn.XLOOKUP(E324,'Non-systematic PWDs'!$D$17:$D$64,'Non-systematic PWDs'!$F$17:$F$64,0,-1)),'Product features '!$C$8))</f>
        <v>0.19230769230769229</v>
      </c>
      <c r="K324">
        <f t="shared" ca="1" si="165"/>
        <v>0</v>
      </c>
      <c r="L324">
        <f ca="1">(1-K324)*(1-(1-J324*_xlfn.XLOOKUP(C324,'Non-systematic PWDs'!$D$9:$D$12,'Non-systematic PWDs'!$E$9:$E$12,,-1))^(1/12))</f>
        <v>6.648029063896721E-3</v>
      </c>
      <c r="M324" cm="1">
        <f t="array" ref="M324">IF(C324=11,_xlfn.SWITCH(D324,1,0.4,2,0.3,3,0.2,0.1/9),1/12)</f>
        <v>8.3333333333333329E-2</v>
      </c>
      <c r="O324">
        <f t="shared" ca="1" si="197"/>
        <v>116.33992368510025</v>
      </c>
      <c r="P324">
        <f t="shared" ca="1" si="198"/>
        <v>167.67799119095366</v>
      </c>
      <c r="Q324">
        <f ca="1">_xlfn.XLOOKUP(C324,'Surrender predictive model'!$E$8:$E$29,'Surrender predictive model'!$P$8:$P$29,,-1)+'Surrender predictive model'!$B$15+'Surrender predictive model'!$B$14+'Surrender predictive model'!$B$38*K324</f>
        <v>-2.2123742498454617</v>
      </c>
      <c r="R324">
        <f ca="1">+'Surrender predictive model'!$B$15*(MAX(1,MIN(2,P323/O323))-1)+'Surrender predictive model'!$B$14*(MAX(0.5,MIN(1,P323/O323))-1)+'Surrender predictive model'!$B$38*K324*(MAX(0.5,MIN(1,P323/O323))-1)</f>
        <v>-0.54215429723678554</v>
      </c>
      <c r="S324" s="43">
        <f t="shared" ca="1" si="176"/>
        <v>5.4645322891977433E-3</v>
      </c>
      <c r="T324">
        <f t="shared" ca="1" si="166"/>
        <v>0</v>
      </c>
      <c r="U324">
        <f t="shared" ca="1" si="199"/>
        <v>0</v>
      </c>
      <c r="V324">
        <f t="shared" ca="1" si="167"/>
        <v>0</v>
      </c>
      <c r="W324" s="41">
        <f t="shared" ca="1" si="168"/>
        <v>0</v>
      </c>
      <c r="X324">
        <f t="shared" ca="1" si="177"/>
        <v>0.95301185231146623</v>
      </c>
      <c r="Y324">
        <f t="shared" ca="1" si="178"/>
        <v>0.95301185231146623</v>
      </c>
      <c r="Z324">
        <f t="shared" ca="1" si="169"/>
        <v>0.95938990427872028</v>
      </c>
      <c r="AA324">
        <f t="shared" ca="1" si="200"/>
        <v>3.5004108837753716E-4</v>
      </c>
      <c r="AB324">
        <f t="shared" ca="1" si="179"/>
        <v>116.33992368510025</v>
      </c>
      <c r="AC324">
        <f t="shared" ca="1" si="180"/>
        <v>4.0711754779940792</v>
      </c>
      <c r="AD324">
        <f t="shared" ca="1" si="181"/>
        <v>0.62953891934855055</v>
      </c>
      <c r="AE324">
        <f t="shared" ca="1" si="182"/>
        <v>0.765883118845608</v>
      </c>
      <c r="AF324">
        <f t="shared" ca="1" si="183"/>
        <v>0</v>
      </c>
      <c r="AG324">
        <f t="shared" ca="1" si="184"/>
        <v>0</v>
      </c>
      <c r="AH324">
        <f t="shared" ca="1" si="170"/>
        <v>0</v>
      </c>
      <c r="AI324">
        <f t="shared" ca="1" si="201"/>
        <v>110.87332616894665</v>
      </c>
      <c r="AJ324">
        <f t="shared" ca="1" si="185"/>
        <v>2.3098609618530552E-2</v>
      </c>
      <c r="AK324">
        <f t="shared" ca="1" si="171"/>
        <v>0</v>
      </c>
      <c r="AL324">
        <f t="shared" ca="1" si="172"/>
        <v>0</v>
      </c>
      <c r="AM324">
        <f t="shared" si="173"/>
        <v>0</v>
      </c>
      <c r="AN324" s="45">
        <f t="shared" ca="1" si="186"/>
        <v>-5.489696125806768</v>
      </c>
      <c r="AO324">
        <f t="shared" ca="1" si="202"/>
        <v>0</v>
      </c>
      <c r="AP324">
        <f t="shared" ca="1" si="203"/>
        <v>8.7107552467813404E-2</v>
      </c>
      <c r="AR324">
        <v>314</v>
      </c>
      <c r="AS324">
        <v>0</v>
      </c>
      <c r="AT324">
        <v>699196.69723267946</v>
      </c>
      <c r="AU324">
        <v>5189.5713858237668</v>
      </c>
      <c r="AV324">
        <v>3398.8237949563204</v>
      </c>
      <c r="AW324">
        <v>325381.97986204794</v>
      </c>
      <c r="AX324">
        <v>140.38647593513997</v>
      </c>
      <c r="AY324">
        <v>0</v>
      </c>
      <c r="AZ324">
        <v>-334110.76151876309</v>
      </c>
      <c r="BA324">
        <v>123.34076226533709</v>
      </c>
      <c r="BC324">
        <f t="shared" si="187"/>
        <v>0</v>
      </c>
      <c r="BD324">
        <f t="shared" ca="1" si="188"/>
        <v>699313.03715636453</v>
      </c>
      <c r="BE324">
        <f t="shared" ca="1" si="189"/>
        <v>5193.6425613017609</v>
      </c>
      <c r="BF324">
        <f t="shared" ca="1" si="190"/>
        <v>3399.4533338756692</v>
      </c>
      <c r="BG324">
        <f t="shared" ca="1" si="191"/>
        <v>325382.74574516679</v>
      </c>
      <c r="BH324">
        <f t="shared" ca="1" si="192"/>
        <v>140.4095745447585</v>
      </c>
      <c r="BI324">
        <f t="shared" ca="1" si="193"/>
        <v>0</v>
      </c>
      <c r="BJ324">
        <f t="shared" ca="1" si="194"/>
        <v>-334116.25121488888</v>
      </c>
      <c r="BK324">
        <f t="shared" ca="1" si="195"/>
        <v>123.4278698178049</v>
      </c>
    </row>
    <row r="325" spans="2:63" x14ac:dyDescent="0.35">
      <c r="B325">
        <f t="shared" si="196"/>
        <v>315</v>
      </c>
      <c r="C325">
        <f t="shared" si="174"/>
        <v>27</v>
      </c>
      <c r="D325">
        <f t="shared" si="204"/>
        <v>3</v>
      </c>
      <c r="E325">
        <f t="shared" ca="1" si="164"/>
        <v>103</v>
      </c>
      <c r="F325" cm="1">
        <f t="array" aca="1" ref="F325" ca="1">_xlfn.XLOOKUP(E325,Mortality!$I$9:$I$130,IF($E$4="Female",Mortality!$J$9:$J$130,Mortality!$K$9:$K$130),,-1)</f>
        <v>0.36463299999999971</v>
      </c>
      <c r="G325" cm="1">
        <f t="array" aca="1" ref="G325" ca="1">_xlfn.XLOOKUP(E325,Mortality!$N$9:$N$130,IF($E$4="Female",Mortality!$O$9:$O$130,Mortality!$P$9:$P$130),,-1)</f>
        <v>1E-3</v>
      </c>
      <c r="H325">
        <f t="shared" ca="1" si="175"/>
        <v>3.5335054140849698E-2</v>
      </c>
      <c r="I325" cm="1">
        <f t="array" ref="I325">INDEX('Product features '!$C$12:$C$22,MIN(11,C325))</f>
        <v>0</v>
      </c>
      <c r="J325" s="3">
        <f ca="1">IF(C325=1,0,IF($C$4="Q",MAX('Product features '!$C$8,_xlfn.XLOOKUP(E325,'Non-systematic PWDs'!$D$17:$D$64,'Non-systematic PWDs'!$F$17:$F$64,0,-1)),'Product features '!$C$8))</f>
        <v>0.19230769230769229</v>
      </c>
      <c r="K325">
        <f t="shared" ca="1" si="165"/>
        <v>0</v>
      </c>
      <c r="L325">
        <f ca="1">(1-K325)*(1-(1-J325*_xlfn.XLOOKUP(C325,'Non-systematic PWDs'!$D$9:$D$12,'Non-systematic PWDs'!$E$9:$E$12,,-1))^(1/12))</f>
        <v>6.648029063896721E-3</v>
      </c>
      <c r="M325" cm="1">
        <f t="array" ref="M325">IF(C325=11,_xlfn.SWITCH(D325,1,0.4,2,0.3,3,0.2,0.1/9),1/12)</f>
        <v>8.3333333333333329E-2</v>
      </c>
      <c r="O325">
        <f t="shared" ca="1" si="197"/>
        <v>110.873326168912</v>
      </c>
      <c r="P325">
        <f t="shared" ca="1" si="198"/>
        <v>159.79911297675648</v>
      </c>
      <c r="Q325">
        <f ca="1">_xlfn.XLOOKUP(C325,'Surrender predictive model'!$E$8:$E$29,'Surrender predictive model'!$P$8:$P$29,,-1)+'Surrender predictive model'!$B$15+'Surrender predictive model'!$B$14+'Surrender predictive model'!$B$38*K325</f>
        <v>-2.2123742498454617</v>
      </c>
      <c r="R325">
        <f ca="1">+'Surrender predictive model'!$B$15*(MAX(1,MIN(2,P324/O324))-1)+'Surrender predictive model'!$B$14*(MAX(0.5,MIN(1,P324/O324))-1)+'Surrender predictive model'!$B$38*K325*(MAX(0.5,MIN(1,P324/O324))-1)</f>
        <v>-0.51063278496670894</v>
      </c>
      <c r="S325" s="43">
        <f t="shared" ca="1" si="176"/>
        <v>5.645092735704238E-3</v>
      </c>
      <c r="T325">
        <f t="shared" ca="1" si="166"/>
        <v>0</v>
      </c>
      <c r="U325">
        <f t="shared" ca="1" si="199"/>
        <v>0</v>
      </c>
      <c r="V325">
        <f t="shared" ca="1" si="167"/>
        <v>0</v>
      </c>
      <c r="W325" s="41">
        <f t="shared" ca="1" si="168"/>
        <v>0</v>
      </c>
      <c r="X325">
        <f t="shared" ca="1" si="177"/>
        <v>0.95284240484439353</v>
      </c>
      <c r="Y325">
        <f t="shared" ca="1" si="178"/>
        <v>0.95284240484439353</v>
      </c>
      <c r="Z325">
        <f t="shared" ca="1" si="169"/>
        <v>0.95921932278089228</v>
      </c>
      <c r="AA325">
        <f t="shared" ca="1" si="200"/>
        <v>3.3582588627214442E-4</v>
      </c>
      <c r="AB325">
        <f t="shared" ca="1" si="179"/>
        <v>110.873326168912</v>
      </c>
      <c r="AC325">
        <f t="shared" ca="1" si="180"/>
        <v>3.8790067738940643</v>
      </c>
      <c r="AD325">
        <f t="shared" ca="1" si="181"/>
        <v>0.61970622356404148</v>
      </c>
      <c r="AE325">
        <f t="shared" ca="1" si="182"/>
        <v>0.72980643157095448</v>
      </c>
      <c r="AF325">
        <f t="shared" ca="1" si="183"/>
        <v>0</v>
      </c>
      <c r="AG325">
        <f t="shared" ca="1" si="184"/>
        <v>0</v>
      </c>
      <c r="AH325">
        <f t="shared" ca="1" si="170"/>
        <v>0</v>
      </c>
      <c r="AI325">
        <f t="shared" ca="1" si="201"/>
        <v>105.64480673991758</v>
      </c>
      <c r="AJ325">
        <f t="shared" ca="1" si="185"/>
        <v>2.200933473748283E-2</v>
      </c>
      <c r="AK325">
        <f t="shared" ca="1" si="171"/>
        <v>0</v>
      </c>
      <c r="AL325">
        <f t="shared" ca="1" si="172"/>
        <v>0</v>
      </c>
      <c r="AM325">
        <f t="shared" si="173"/>
        <v>0</v>
      </c>
      <c r="AN325" s="45">
        <f t="shared" ca="1" si="186"/>
        <v>-5.2505287637665425</v>
      </c>
      <c r="AO325">
        <f t="shared" ca="1" si="202"/>
        <v>0</v>
      </c>
      <c r="AP325">
        <f t="shared" ca="1" si="203"/>
        <v>8.4289910177223981E-2</v>
      </c>
      <c r="AR325">
        <v>315</v>
      </c>
      <c r="AS325">
        <v>0</v>
      </c>
      <c r="AT325">
        <v>673855.08448866778</v>
      </c>
      <c r="AU325">
        <v>5054.1195312032178</v>
      </c>
      <c r="AV325">
        <v>3424.8711604997247</v>
      </c>
      <c r="AW325">
        <v>322894.83846722741</v>
      </c>
      <c r="AX325">
        <v>136.6325397515721</v>
      </c>
      <c r="AY325">
        <v>0</v>
      </c>
      <c r="AZ325">
        <v>-331510.46169868187</v>
      </c>
      <c r="BA325">
        <v>122.50671101444755</v>
      </c>
      <c r="BC325">
        <f t="shared" si="187"/>
        <v>0</v>
      </c>
      <c r="BD325">
        <f t="shared" ca="1" si="188"/>
        <v>673965.95781483664</v>
      </c>
      <c r="BE325">
        <f t="shared" ca="1" si="189"/>
        <v>5057.9985379771115</v>
      </c>
      <c r="BF325">
        <f t="shared" ca="1" si="190"/>
        <v>3425.4908667232889</v>
      </c>
      <c r="BG325">
        <f t="shared" ca="1" si="191"/>
        <v>322895.56827365898</v>
      </c>
      <c r="BH325">
        <f t="shared" ca="1" si="192"/>
        <v>136.65454908630957</v>
      </c>
      <c r="BI325">
        <f t="shared" ca="1" si="193"/>
        <v>0</v>
      </c>
      <c r="BJ325">
        <f t="shared" ca="1" si="194"/>
        <v>-331515.71222744562</v>
      </c>
      <c r="BK325">
        <f t="shared" ca="1" si="195"/>
        <v>122.59100092462477</v>
      </c>
    </row>
    <row r="326" spans="2:63" x14ac:dyDescent="0.35">
      <c r="B326">
        <f t="shared" si="196"/>
        <v>316</v>
      </c>
      <c r="C326">
        <f t="shared" si="174"/>
        <v>27</v>
      </c>
      <c r="D326">
        <f t="shared" si="204"/>
        <v>4</v>
      </c>
      <c r="E326">
        <f t="shared" ca="1" si="164"/>
        <v>103</v>
      </c>
      <c r="F326" cm="1">
        <f t="array" aca="1" ref="F326" ca="1">_xlfn.XLOOKUP(E326,Mortality!$I$9:$I$130,IF($E$4="Female",Mortality!$J$9:$J$130,Mortality!$K$9:$K$130),,-1)</f>
        <v>0.36463299999999971</v>
      </c>
      <c r="G326" cm="1">
        <f t="array" aca="1" ref="G326" ca="1">_xlfn.XLOOKUP(E326,Mortality!$N$9:$N$130,IF($E$4="Female",Mortality!$O$9:$O$130,Mortality!$P$9:$P$130),,-1)</f>
        <v>1E-3</v>
      </c>
      <c r="H326">
        <f t="shared" ca="1" si="175"/>
        <v>3.533143598229338E-2</v>
      </c>
      <c r="I326" cm="1">
        <f t="array" ref="I326">INDEX('Product features '!$C$12:$C$22,MIN(11,C326))</f>
        <v>0</v>
      </c>
      <c r="J326" s="3">
        <f ca="1">IF(C326=1,0,IF($C$4="Q",MAX('Product features '!$C$8,_xlfn.XLOOKUP(E326,'Non-systematic PWDs'!$D$17:$D$64,'Non-systematic PWDs'!$F$17:$F$64,0,-1)),'Product features '!$C$8))</f>
        <v>0.19230769230769229</v>
      </c>
      <c r="K326">
        <f t="shared" ca="1" si="165"/>
        <v>0</v>
      </c>
      <c r="L326">
        <f ca="1">(1-K326)*(1-(1-J326*_xlfn.XLOOKUP(C326,'Non-systematic PWDs'!$D$9:$D$12,'Non-systematic PWDs'!$E$9:$E$12,,-1))^(1/12))</f>
        <v>6.648029063896721E-3</v>
      </c>
      <c r="M326" cm="1">
        <f t="array" ref="M326">IF(C326=11,_xlfn.SWITCH(D326,1,0.4,2,0.3,3,0.2,0.1/9),1/12)</f>
        <v>8.3333333333333329E-2</v>
      </c>
      <c r="O326">
        <f t="shared" ca="1" si="197"/>
        <v>105.64480673988295</v>
      </c>
      <c r="P326">
        <f t="shared" ca="1" si="198"/>
        <v>152.26337110077358</v>
      </c>
      <c r="Q326">
        <f ca="1">_xlfn.XLOOKUP(C326,'Surrender predictive model'!$E$8:$E$29,'Surrender predictive model'!$P$8:$P$29,,-1)+'Surrender predictive model'!$B$15+'Surrender predictive model'!$B$14+'Surrender predictive model'!$B$38*K326</f>
        <v>-2.2123742498454617</v>
      </c>
      <c r="R326">
        <f ca="1">+'Surrender predictive model'!$B$15*(MAX(1,MIN(2,P325/O325))-1)+'Surrender predictive model'!$B$14*(MAX(0.5,MIN(1,P325/O325))-1)+'Surrender predictive model'!$B$38*K326*(MAX(0.5,MIN(1,P325/O325))-1)</f>
        <v>-0.51063278496670894</v>
      </c>
      <c r="S326" s="43">
        <f t="shared" ca="1" si="176"/>
        <v>5.645092735704238E-3</v>
      </c>
      <c r="T326">
        <f t="shared" ca="1" si="166"/>
        <v>0</v>
      </c>
      <c r="U326">
        <f t="shared" ca="1" si="199"/>
        <v>0</v>
      </c>
      <c r="V326">
        <f t="shared" ca="1" si="167"/>
        <v>0</v>
      </c>
      <c r="W326" s="41">
        <f t="shared" ca="1" si="168"/>
        <v>0</v>
      </c>
      <c r="X326">
        <f t="shared" ca="1" si="177"/>
        <v>0.95284597866027099</v>
      </c>
      <c r="Y326">
        <f t="shared" ca="1" si="178"/>
        <v>0.95284597866027099</v>
      </c>
      <c r="Z326">
        <f t="shared" ca="1" si="169"/>
        <v>0.959222920514608</v>
      </c>
      <c r="AA326">
        <f t="shared" ca="1" si="200"/>
        <v>3.2213067920225933E-4</v>
      </c>
      <c r="AB326">
        <f t="shared" ca="1" si="179"/>
        <v>105.64480673988295</v>
      </c>
      <c r="AC326">
        <f t="shared" ca="1" si="180"/>
        <v>3.6957043533970904</v>
      </c>
      <c r="AD326">
        <f t="shared" ca="1" si="181"/>
        <v>0.59048247597770709</v>
      </c>
      <c r="AE326">
        <f t="shared" ca="1" si="182"/>
        <v>0.69539064206919066</v>
      </c>
      <c r="AF326">
        <f t="shared" ca="1" si="183"/>
        <v>0</v>
      </c>
      <c r="AG326">
        <f t="shared" ca="1" si="184"/>
        <v>0</v>
      </c>
      <c r="AH326">
        <f t="shared" ca="1" si="170"/>
        <v>0</v>
      </c>
      <c r="AI326">
        <f t="shared" ca="1" si="201"/>
        <v>100.6632292684736</v>
      </c>
      <c r="AJ326">
        <f t="shared" ca="1" si="185"/>
        <v>2.097150609759867E-2</v>
      </c>
      <c r="AK326">
        <f t="shared" ca="1" si="171"/>
        <v>0</v>
      </c>
      <c r="AL326">
        <f t="shared" ca="1" si="172"/>
        <v>0</v>
      </c>
      <c r="AM326">
        <f t="shared" si="173"/>
        <v>0</v>
      </c>
      <c r="AN326" s="45">
        <f t="shared" ca="1" si="186"/>
        <v>-5.0025489775415863</v>
      </c>
      <c r="AO326">
        <f t="shared" ca="1" si="202"/>
        <v>0</v>
      </c>
      <c r="AP326">
        <f t="shared" ca="1" si="203"/>
        <v>8.1249726339735956E-2</v>
      </c>
      <c r="AR326">
        <v>316</v>
      </c>
      <c r="AS326">
        <v>0</v>
      </c>
      <c r="AT326">
        <v>655836.19080754393</v>
      </c>
      <c r="AU326">
        <v>4932.445612463046</v>
      </c>
      <c r="AV326">
        <v>3365.9575275574739</v>
      </c>
      <c r="AW326">
        <v>320436.83101195336</v>
      </c>
      <c r="AX326">
        <v>133.36125368398334</v>
      </c>
      <c r="AY326">
        <v>0</v>
      </c>
      <c r="AZ326">
        <v>-328868.59540565801</v>
      </c>
      <c r="BA326">
        <v>121.00513837776846</v>
      </c>
      <c r="BC326">
        <f t="shared" si="187"/>
        <v>0</v>
      </c>
      <c r="BD326">
        <f t="shared" ca="1" si="188"/>
        <v>655941.8356142838</v>
      </c>
      <c r="BE326">
        <f t="shared" ca="1" si="189"/>
        <v>4936.1413168164427</v>
      </c>
      <c r="BF326">
        <f t="shared" ca="1" si="190"/>
        <v>3366.5480100334516</v>
      </c>
      <c r="BG326">
        <f t="shared" ca="1" si="191"/>
        <v>320437.52640259545</v>
      </c>
      <c r="BH326">
        <f t="shared" ca="1" si="192"/>
        <v>133.38222519008093</v>
      </c>
      <c r="BI326">
        <f t="shared" ca="1" si="193"/>
        <v>0</v>
      </c>
      <c r="BJ326">
        <f t="shared" ca="1" si="194"/>
        <v>-328873.59795463557</v>
      </c>
      <c r="BK326">
        <f t="shared" ca="1" si="195"/>
        <v>121.0863881041082</v>
      </c>
    </row>
    <row r="327" spans="2:63" x14ac:dyDescent="0.35">
      <c r="B327">
        <f t="shared" si="196"/>
        <v>317</v>
      </c>
      <c r="C327">
        <f t="shared" si="174"/>
        <v>27</v>
      </c>
      <c r="D327">
        <f t="shared" si="204"/>
        <v>5</v>
      </c>
      <c r="E327">
        <f t="shared" ca="1" si="164"/>
        <v>103</v>
      </c>
      <c r="F327" cm="1">
        <f t="array" aca="1" ref="F327" ca="1">_xlfn.XLOOKUP(E327,Mortality!$I$9:$I$130,IF($E$4="Female",Mortality!$J$9:$J$130,Mortality!$K$9:$K$130),,-1)</f>
        <v>0.36463299999999971</v>
      </c>
      <c r="G327" cm="1">
        <f t="array" aca="1" ref="G327" ca="1">_xlfn.XLOOKUP(E327,Mortality!$N$9:$N$130,IF($E$4="Female",Mortality!$O$9:$O$130,Mortality!$P$9:$P$130),,-1)</f>
        <v>1E-3</v>
      </c>
      <c r="H327">
        <f t="shared" ca="1" si="175"/>
        <v>3.5327818274639711E-2</v>
      </c>
      <c r="I327" cm="1">
        <f t="array" ref="I327">INDEX('Product features '!$C$12:$C$22,MIN(11,C327))</f>
        <v>0</v>
      </c>
      <c r="J327" s="3">
        <f ca="1">IF(C327=1,0,IF($C$4="Q",MAX('Product features '!$C$8,_xlfn.XLOOKUP(E327,'Non-systematic PWDs'!$D$17:$D$64,'Non-systematic PWDs'!$F$17:$F$64,0,-1)),'Product features '!$C$8))</f>
        <v>0.19230769230769229</v>
      </c>
      <c r="K327">
        <f t="shared" ca="1" si="165"/>
        <v>0</v>
      </c>
      <c r="L327">
        <f ca="1">(1-K327)*(1-(1-J327*_xlfn.XLOOKUP(C327,'Non-systematic PWDs'!$D$9:$D$12,'Non-systematic PWDs'!$E$9:$E$12,,-1))^(1/12))</f>
        <v>6.648029063896721E-3</v>
      </c>
      <c r="M327" cm="1">
        <f t="array" ref="M327">IF(C327=11,_xlfn.SWITCH(D327,1,0.4,2,0.3,3,0.2,0.1/9),1/12)</f>
        <v>8.3333333333333329E-2</v>
      </c>
      <c r="O327">
        <f t="shared" ca="1" si="197"/>
        <v>100.66322926843897</v>
      </c>
      <c r="P327">
        <f t="shared" ca="1" si="198"/>
        <v>145.08354085062862</v>
      </c>
      <c r="Q327">
        <f ca="1">_xlfn.XLOOKUP(C327,'Surrender predictive model'!$E$8:$E$29,'Surrender predictive model'!$P$8:$P$29,,-1)+'Surrender predictive model'!$B$15+'Surrender predictive model'!$B$14+'Surrender predictive model'!$B$38*K327</f>
        <v>-2.2123742498454617</v>
      </c>
      <c r="R327">
        <f ca="1">+'Surrender predictive model'!$B$15*(MAX(1,MIN(2,P326/O326))-1)+'Surrender predictive model'!$B$14*(MAX(0.5,MIN(1,P326/O326))-1)+'Surrender predictive model'!$B$38*K327*(MAX(0.5,MIN(1,P326/O326))-1)</f>
        <v>-0.51063278496670894</v>
      </c>
      <c r="S327" s="43">
        <f t="shared" ca="1" si="176"/>
        <v>5.645092735704238E-3</v>
      </c>
      <c r="T327">
        <f t="shared" ca="1" si="166"/>
        <v>0</v>
      </c>
      <c r="U327">
        <f t="shared" ca="1" si="199"/>
        <v>0</v>
      </c>
      <c r="V327">
        <f t="shared" ca="1" si="167"/>
        <v>0</v>
      </c>
      <c r="W327" s="41">
        <f t="shared" ca="1" si="168"/>
        <v>0</v>
      </c>
      <c r="X327">
        <f t="shared" ca="1" si="177"/>
        <v>0.95284955203077182</v>
      </c>
      <c r="Y327">
        <f t="shared" ca="1" si="178"/>
        <v>0.95284955203077182</v>
      </c>
      <c r="Z327">
        <f t="shared" ca="1" si="169"/>
        <v>0.95922651779996648</v>
      </c>
      <c r="AA327">
        <f t="shared" ca="1" si="200"/>
        <v>3.0899513089174547E-4</v>
      </c>
      <c r="AB327">
        <f t="shared" ca="1" si="179"/>
        <v>100.66322926843897</v>
      </c>
      <c r="AC327">
        <f t="shared" ca="1" si="180"/>
        <v>3.5210771011224873</v>
      </c>
      <c r="AD327">
        <f t="shared" ca="1" si="181"/>
        <v>0.56263895525271579</v>
      </c>
      <c r="AE327">
        <f t="shared" ca="1" si="182"/>
        <v>0.66260029766081652</v>
      </c>
      <c r="AF327">
        <f t="shared" ca="1" si="183"/>
        <v>0</v>
      </c>
      <c r="AG327">
        <f t="shared" ca="1" si="184"/>
        <v>0</v>
      </c>
      <c r="AH327">
        <f t="shared" ca="1" si="170"/>
        <v>0</v>
      </c>
      <c r="AI327">
        <f t="shared" ca="1" si="201"/>
        <v>95.916912914437574</v>
      </c>
      <c r="AJ327">
        <f t="shared" ca="1" si="185"/>
        <v>1.9982690190507829E-2</v>
      </c>
      <c r="AK327">
        <f t="shared" ca="1" si="171"/>
        <v>0</v>
      </c>
      <c r="AL327">
        <f t="shared" ca="1" si="172"/>
        <v>0</v>
      </c>
      <c r="AM327">
        <f t="shared" si="173"/>
        <v>0</v>
      </c>
      <c r="AN327" s="45">
        <f t="shared" ca="1" si="186"/>
        <v>-4.7662990442265274</v>
      </c>
      <c r="AO327">
        <f t="shared" ca="1" si="202"/>
        <v>0</v>
      </c>
      <c r="AP327">
        <f t="shared" ca="1" si="203"/>
        <v>7.8319490447697634E-2</v>
      </c>
      <c r="AR327">
        <v>317</v>
      </c>
      <c r="AS327">
        <v>0</v>
      </c>
      <c r="AT327">
        <v>640134.01768311753</v>
      </c>
      <c r="AU327">
        <v>4813.6244252672386</v>
      </c>
      <c r="AV327">
        <v>3308.0693498105597</v>
      </c>
      <c r="AW327">
        <v>318018.0192364325</v>
      </c>
      <c r="AX327">
        <v>130.13551917007274</v>
      </c>
      <c r="AY327">
        <v>0</v>
      </c>
      <c r="AZ327">
        <v>-326269.84853068035</v>
      </c>
      <c r="BA327">
        <v>119.73450939232902</v>
      </c>
      <c r="BC327">
        <f t="shared" si="187"/>
        <v>0</v>
      </c>
      <c r="BD327">
        <f t="shared" ca="1" si="188"/>
        <v>640234.68091238593</v>
      </c>
      <c r="BE327">
        <f t="shared" ca="1" si="189"/>
        <v>4817.1455023683611</v>
      </c>
      <c r="BF327">
        <f t="shared" ca="1" si="190"/>
        <v>3308.6319887658124</v>
      </c>
      <c r="BG327">
        <f t="shared" ca="1" si="191"/>
        <v>318018.68183673016</v>
      </c>
      <c r="BH327">
        <f t="shared" ca="1" si="192"/>
        <v>130.15550186026326</v>
      </c>
      <c r="BI327">
        <f t="shared" ca="1" si="193"/>
        <v>0</v>
      </c>
      <c r="BJ327">
        <f t="shared" ca="1" si="194"/>
        <v>-326274.6148297246</v>
      </c>
      <c r="BK327">
        <f t="shared" ca="1" si="195"/>
        <v>119.81282888277671</v>
      </c>
    </row>
    <row r="328" spans="2:63" x14ac:dyDescent="0.35">
      <c r="B328">
        <f t="shared" si="196"/>
        <v>318</v>
      </c>
      <c r="C328">
        <f t="shared" si="174"/>
        <v>27</v>
      </c>
      <c r="D328">
        <f t="shared" si="204"/>
        <v>6</v>
      </c>
      <c r="E328">
        <f t="shared" ca="1" si="164"/>
        <v>103</v>
      </c>
      <c r="F328" cm="1">
        <f t="array" aca="1" ref="F328" ca="1">_xlfn.XLOOKUP(E328,Mortality!$I$9:$I$130,IF($E$4="Female",Mortality!$J$9:$J$130,Mortality!$K$9:$K$130),,-1)</f>
        <v>0.36463299999999971</v>
      </c>
      <c r="G328" cm="1">
        <f t="array" aca="1" ref="G328" ca="1">_xlfn.XLOOKUP(E328,Mortality!$N$9:$N$130,IF($E$4="Female",Mortality!$O$9:$O$130,Mortality!$P$9:$P$130),,-1)</f>
        <v>1E-3</v>
      </c>
      <c r="H328">
        <f t="shared" ca="1" si="175"/>
        <v>3.5324201017813417E-2</v>
      </c>
      <c r="I328" cm="1">
        <f t="array" ref="I328">INDEX('Product features '!$C$12:$C$22,MIN(11,C328))</f>
        <v>0</v>
      </c>
      <c r="J328" s="3">
        <f ca="1">IF(C328=1,0,IF($C$4="Q",MAX('Product features '!$C$8,_xlfn.XLOOKUP(E328,'Non-systematic PWDs'!$D$17:$D$64,'Non-systematic PWDs'!$F$17:$F$64,0,-1)),'Product features '!$C$8))</f>
        <v>0.19230769230769229</v>
      </c>
      <c r="K328">
        <f t="shared" ca="1" si="165"/>
        <v>0</v>
      </c>
      <c r="L328">
        <f ca="1">(1-K328)*(1-(1-J328*_xlfn.XLOOKUP(C328,'Non-systematic PWDs'!$D$9:$D$12,'Non-systematic PWDs'!$E$9:$E$12,,-1))^(1/12))</f>
        <v>6.648029063896721E-3</v>
      </c>
      <c r="M328" cm="1">
        <f t="array" ref="M328">IF(C328=11,_xlfn.SWITCH(D328,1,0.4,2,0.3,3,0.2,0.1/9),1/12)</f>
        <v>8.3333333333333329E-2</v>
      </c>
      <c r="O328">
        <f t="shared" ca="1" si="197"/>
        <v>95.916912914402957</v>
      </c>
      <c r="P328">
        <f t="shared" ca="1" si="198"/>
        <v>138.24278690655967</v>
      </c>
      <c r="Q328">
        <f ca="1">_xlfn.XLOOKUP(C328,'Surrender predictive model'!$E$8:$E$29,'Surrender predictive model'!$P$8:$P$29,,-1)+'Surrender predictive model'!$B$15+'Surrender predictive model'!$B$14+'Surrender predictive model'!$B$38*K328</f>
        <v>-2.2123742498454617</v>
      </c>
      <c r="R328">
        <f ca="1">+'Surrender predictive model'!$B$15*(MAX(1,MIN(2,P327/O327))-1)+'Surrender predictive model'!$B$14*(MAX(0.5,MIN(1,P327/O327))-1)+'Surrender predictive model'!$B$38*K328*(MAX(0.5,MIN(1,P327/O327))-1)</f>
        <v>-0.51063278496670861</v>
      </c>
      <c r="S328" s="43">
        <f t="shared" ca="1" si="176"/>
        <v>5.645092735704238E-3</v>
      </c>
      <c r="T328">
        <f t="shared" ca="1" si="166"/>
        <v>0</v>
      </c>
      <c r="U328">
        <f t="shared" ca="1" si="199"/>
        <v>0</v>
      </c>
      <c r="V328">
        <f t="shared" ca="1" si="167"/>
        <v>0</v>
      </c>
      <c r="W328" s="41">
        <f t="shared" ca="1" si="168"/>
        <v>0</v>
      </c>
      <c r="X328">
        <f t="shared" ca="1" si="177"/>
        <v>0.95285312495597052</v>
      </c>
      <c r="Y328">
        <f t="shared" ca="1" si="178"/>
        <v>0.95285312495597052</v>
      </c>
      <c r="Z328">
        <f t="shared" ca="1" si="169"/>
        <v>0.95923011463704255</v>
      </c>
      <c r="AA328">
        <f t="shared" ca="1" si="200"/>
        <v>2.9639632342243384E-4</v>
      </c>
      <c r="AB328">
        <f t="shared" ca="1" si="179"/>
        <v>95.916912914402957</v>
      </c>
      <c r="AC328">
        <f t="shared" ca="1" si="180"/>
        <v>3.3547138217236387</v>
      </c>
      <c r="AD328">
        <f t="shared" ca="1" si="181"/>
        <v>0.53611037418309215</v>
      </c>
      <c r="AE328">
        <f t="shared" ca="1" si="182"/>
        <v>0.63135851187768244</v>
      </c>
      <c r="AF328">
        <f t="shared" ca="1" si="183"/>
        <v>0</v>
      </c>
      <c r="AG328">
        <f t="shared" ca="1" si="184"/>
        <v>0</v>
      </c>
      <c r="AH328">
        <f t="shared" ca="1" si="170"/>
        <v>0</v>
      </c>
      <c r="AI328">
        <f t="shared" ca="1" si="201"/>
        <v>91.394730206653165</v>
      </c>
      <c r="AJ328">
        <f t="shared" ca="1" si="185"/>
        <v>1.9040568793052742E-2</v>
      </c>
      <c r="AK328">
        <f t="shared" ca="1" si="171"/>
        <v>0</v>
      </c>
      <c r="AL328">
        <f t="shared" ca="1" si="172"/>
        <v>0</v>
      </c>
      <c r="AM328">
        <f t="shared" si="173"/>
        <v>0</v>
      </c>
      <c r="AN328" s="45">
        <f t="shared" ca="1" si="186"/>
        <v>-4.5412232765774663</v>
      </c>
      <c r="AO328">
        <f t="shared" ca="1" si="202"/>
        <v>0</v>
      </c>
      <c r="AP328">
        <f t="shared" ca="1" si="203"/>
        <v>7.5495215634359472E-2</v>
      </c>
      <c r="AR328">
        <v>318</v>
      </c>
      <c r="AS328">
        <v>0</v>
      </c>
      <c r="AT328">
        <v>624650.49201634619</v>
      </c>
      <c r="AU328">
        <v>4697.5757987709267</v>
      </c>
      <c r="AV328">
        <v>3251.1837467979835</v>
      </c>
      <c r="AW328">
        <v>315627.43768632255</v>
      </c>
      <c r="AX328">
        <v>126.95443992118918</v>
      </c>
      <c r="AY328">
        <v>0</v>
      </c>
      <c r="AZ328">
        <v>-323703.15167181235</v>
      </c>
      <c r="BA328">
        <v>118.47562068790099</v>
      </c>
      <c r="BC328">
        <f t="shared" si="187"/>
        <v>0</v>
      </c>
      <c r="BD328">
        <f t="shared" ca="1" si="188"/>
        <v>624746.40892926056</v>
      </c>
      <c r="BE328">
        <f t="shared" ca="1" si="189"/>
        <v>4700.9305125926503</v>
      </c>
      <c r="BF328">
        <f t="shared" ca="1" si="190"/>
        <v>3251.7198571721665</v>
      </c>
      <c r="BG328">
        <f t="shared" ca="1" si="191"/>
        <v>315628.06904483441</v>
      </c>
      <c r="BH328">
        <f t="shared" ca="1" si="192"/>
        <v>126.97348048998224</v>
      </c>
      <c r="BI328">
        <f t="shared" ca="1" si="193"/>
        <v>0</v>
      </c>
      <c r="BJ328">
        <f t="shared" ca="1" si="194"/>
        <v>-323707.69289508893</v>
      </c>
      <c r="BK328">
        <f t="shared" ca="1" si="195"/>
        <v>118.55111590353535</v>
      </c>
    </row>
    <row r="329" spans="2:63" x14ac:dyDescent="0.35">
      <c r="B329">
        <f t="shared" si="196"/>
        <v>319</v>
      </c>
      <c r="C329">
        <f t="shared" si="174"/>
        <v>27</v>
      </c>
      <c r="D329">
        <f t="shared" si="204"/>
        <v>7</v>
      </c>
      <c r="E329">
        <f t="shared" ca="1" si="164"/>
        <v>103</v>
      </c>
      <c r="F329" cm="1">
        <f t="array" aca="1" ref="F329" ca="1">_xlfn.XLOOKUP(E329,Mortality!$I$9:$I$130,IF($E$4="Female",Mortality!$J$9:$J$130,Mortality!$K$9:$K$130),,-1)</f>
        <v>0.36463299999999971</v>
      </c>
      <c r="G329" cm="1">
        <f t="array" aca="1" ref="G329" ca="1">_xlfn.XLOOKUP(E329,Mortality!$N$9:$N$130,IF($E$4="Female",Mortality!$O$9:$O$130,Mortality!$P$9:$P$130),,-1)</f>
        <v>1E-3</v>
      </c>
      <c r="H329">
        <f t="shared" ca="1" si="175"/>
        <v>3.5320584211738892E-2</v>
      </c>
      <c r="I329" cm="1">
        <f t="array" ref="I329">INDEX('Product features '!$C$12:$C$22,MIN(11,C329))</f>
        <v>0</v>
      </c>
      <c r="J329" s="3">
        <f ca="1">IF(C329=1,0,IF($C$4="Q",MAX('Product features '!$C$8,_xlfn.XLOOKUP(E329,'Non-systematic PWDs'!$D$17:$D$64,'Non-systematic PWDs'!$F$17:$F$64,0,-1)),'Product features '!$C$8))</f>
        <v>0.19230769230769229</v>
      </c>
      <c r="K329">
        <f t="shared" ca="1" si="165"/>
        <v>0</v>
      </c>
      <c r="L329">
        <f ca="1">(1-K329)*(1-(1-J329*_xlfn.XLOOKUP(C329,'Non-systematic PWDs'!$D$9:$D$12,'Non-systematic PWDs'!$E$9:$E$12,,-1))^(1/12))</f>
        <v>6.648029063896721E-3</v>
      </c>
      <c r="M329" cm="1">
        <f t="array" ref="M329">IF(C329=11,_xlfn.SWITCH(D329,1,0.4,2,0.3,3,0.2,0.1/9),1/12)</f>
        <v>8.3333333333333329E-2</v>
      </c>
      <c r="O329">
        <f t="shared" ca="1" si="197"/>
        <v>91.394730206618547</v>
      </c>
      <c r="P329">
        <f t="shared" ca="1" si="198"/>
        <v>131.72507150653772</v>
      </c>
      <c r="Q329">
        <f ca="1">_xlfn.XLOOKUP(C329,'Surrender predictive model'!$E$8:$E$29,'Surrender predictive model'!$P$8:$P$29,,-1)+'Surrender predictive model'!$B$15+'Surrender predictive model'!$B$14+'Surrender predictive model'!$B$38*K329</f>
        <v>-2.2123742498454617</v>
      </c>
      <c r="R329">
        <f ca="1">+'Surrender predictive model'!$B$15*(MAX(1,MIN(2,P328/O328))-1)+'Surrender predictive model'!$B$14*(MAX(0.5,MIN(1,P328/O328))-1)+'Surrender predictive model'!$B$38*K329*(MAX(0.5,MIN(1,P328/O328))-1)</f>
        <v>-0.51063278496670861</v>
      </c>
      <c r="S329" s="43">
        <f t="shared" ca="1" si="176"/>
        <v>5.645092735704238E-3</v>
      </c>
      <c r="T329">
        <f t="shared" ca="1" si="166"/>
        <v>0</v>
      </c>
      <c r="U329">
        <f t="shared" ca="1" si="199"/>
        <v>0</v>
      </c>
      <c r="V329">
        <f t="shared" ca="1" si="167"/>
        <v>0</v>
      </c>
      <c r="W329" s="41">
        <f t="shared" ca="1" si="168"/>
        <v>0</v>
      </c>
      <c r="X329">
        <f t="shared" ca="1" si="177"/>
        <v>0.95285669743594159</v>
      </c>
      <c r="Y329">
        <f t="shared" ca="1" si="178"/>
        <v>0.95285669743594159</v>
      </c>
      <c r="Z329">
        <f t="shared" ca="1" si="169"/>
        <v>0.95923371102591137</v>
      </c>
      <c r="AA329">
        <f t="shared" ca="1" si="200"/>
        <v>2.8431227929449915E-4</v>
      </c>
      <c r="AB329">
        <f t="shared" ca="1" si="179"/>
        <v>91.394730206618547</v>
      </c>
      <c r="AC329">
        <f t="shared" ca="1" si="180"/>
        <v>3.1962228397545549</v>
      </c>
      <c r="AD329">
        <f t="shared" ca="1" si="181"/>
        <v>0.51083453847271798</v>
      </c>
      <c r="AE329">
        <f t="shared" ca="1" si="182"/>
        <v>0.60159204066383387</v>
      </c>
      <c r="AF329">
        <f t="shared" ca="1" si="183"/>
        <v>0</v>
      </c>
      <c r="AG329">
        <f t="shared" ca="1" si="184"/>
        <v>0</v>
      </c>
      <c r="AH329">
        <f t="shared" ca="1" si="170"/>
        <v>0</v>
      </c>
      <c r="AI329">
        <f t="shared" ca="1" si="201"/>
        <v>87.086080787762057</v>
      </c>
      <c r="AJ329">
        <f t="shared" ca="1" si="185"/>
        <v>1.8142933497450428E-2</v>
      </c>
      <c r="AK329">
        <f t="shared" ca="1" si="171"/>
        <v>0</v>
      </c>
      <c r="AL329">
        <f t="shared" ca="1" si="172"/>
        <v>0</v>
      </c>
      <c r="AM329">
        <f t="shared" si="173"/>
        <v>0</v>
      </c>
      <c r="AN329" s="45">
        <f t="shared" ca="1" si="186"/>
        <v>-4.3267923523885568</v>
      </c>
      <c r="AO329">
        <f t="shared" ca="1" si="202"/>
        <v>0</v>
      </c>
      <c r="AP329">
        <f t="shared" ca="1" si="203"/>
        <v>7.2773059986245739E-2</v>
      </c>
      <c r="AR329">
        <v>319</v>
      </c>
      <c r="AS329">
        <v>0</v>
      </c>
      <c r="AT329">
        <v>609381.31162170565</v>
      </c>
      <c r="AU329">
        <v>4584.2221252385507</v>
      </c>
      <c r="AV329">
        <v>3195.2784566806313</v>
      </c>
      <c r="AW329">
        <v>313264.64101788815</v>
      </c>
      <c r="AX329">
        <v>123.81714286359357</v>
      </c>
      <c r="AY329">
        <v>0</v>
      </c>
      <c r="AZ329">
        <v>-321167.95874267071</v>
      </c>
      <c r="BA329">
        <v>117.22804681770693</v>
      </c>
      <c r="BC329">
        <f t="shared" si="187"/>
        <v>0</v>
      </c>
      <c r="BD329">
        <f t="shared" ca="1" si="188"/>
        <v>609472.70635191223</v>
      </c>
      <c r="BE329">
        <f t="shared" ca="1" si="189"/>
        <v>4587.4183480783049</v>
      </c>
      <c r="BF329">
        <f t="shared" ca="1" si="190"/>
        <v>3195.7892912191041</v>
      </c>
      <c r="BG329">
        <f t="shared" ca="1" si="191"/>
        <v>313265.24260992883</v>
      </c>
      <c r="BH329">
        <f t="shared" ca="1" si="192"/>
        <v>123.83528579709102</v>
      </c>
      <c r="BI329">
        <f t="shared" ca="1" si="193"/>
        <v>0</v>
      </c>
      <c r="BJ329">
        <f t="shared" ca="1" si="194"/>
        <v>-321172.28553502308</v>
      </c>
      <c r="BK329">
        <f t="shared" ca="1" si="195"/>
        <v>117.30081987769317</v>
      </c>
    </row>
    <row r="330" spans="2:63" x14ac:dyDescent="0.35">
      <c r="B330">
        <f t="shared" si="196"/>
        <v>320</v>
      </c>
      <c r="C330">
        <f t="shared" si="174"/>
        <v>27</v>
      </c>
      <c r="D330">
        <f t="shared" si="204"/>
        <v>8</v>
      </c>
      <c r="E330">
        <f t="shared" ca="1" si="164"/>
        <v>103</v>
      </c>
      <c r="F330" cm="1">
        <f t="array" aca="1" ref="F330" ca="1">_xlfn.XLOOKUP(E330,Mortality!$I$9:$I$130,IF($E$4="Female",Mortality!$J$9:$J$130,Mortality!$K$9:$K$130),,-1)</f>
        <v>0.36463299999999971</v>
      </c>
      <c r="G330" cm="1">
        <f t="array" aca="1" ref="G330" ca="1">_xlfn.XLOOKUP(E330,Mortality!$N$9:$N$130,IF($E$4="Female",Mortality!$O$9:$O$130,Mortality!$P$9:$P$130),,-1)</f>
        <v>1E-3</v>
      </c>
      <c r="H330">
        <f t="shared" ca="1" si="175"/>
        <v>3.5316967856340975E-2</v>
      </c>
      <c r="I330" cm="1">
        <f t="array" ref="I330">INDEX('Product features '!$C$12:$C$22,MIN(11,C330))</f>
        <v>0</v>
      </c>
      <c r="J330" s="3">
        <f ca="1">IF(C330=1,0,IF($C$4="Q",MAX('Product features '!$C$8,_xlfn.XLOOKUP(E330,'Non-systematic PWDs'!$D$17:$D$64,'Non-systematic PWDs'!$F$17:$F$64,0,-1)),'Product features '!$C$8))</f>
        <v>0.19230769230769229</v>
      </c>
      <c r="K330">
        <f t="shared" ca="1" si="165"/>
        <v>0</v>
      </c>
      <c r="L330">
        <f ca="1">(1-K330)*(1-(1-J330*_xlfn.XLOOKUP(C330,'Non-systematic PWDs'!$D$9:$D$12,'Non-systematic PWDs'!$E$9:$E$12,,-1))^(1/12))</f>
        <v>6.648029063896721E-3</v>
      </c>
      <c r="M330" cm="1">
        <f t="array" ref="M330">IF(C330=11,_xlfn.SWITCH(D330,1,0.4,2,0.3,3,0.2,0.1/9),1/12)</f>
        <v>8.3333333333333329E-2</v>
      </c>
      <c r="O330">
        <f t="shared" ca="1" si="197"/>
        <v>87.08608078772744</v>
      </c>
      <c r="P330">
        <f t="shared" ca="1" si="198"/>
        <v>125.51511660523278</v>
      </c>
      <c r="Q330">
        <f ca="1">_xlfn.XLOOKUP(C330,'Surrender predictive model'!$E$8:$E$29,'Surrender predictive model'!$P$8:$P$29,,-1)+'Surrender predictive model'!$B$15+'Surrender predictive model'!$B$14+'Surrender predictive model'!$B$38*K330</f>
        <v>-2.2123742498454617</v>
      </c>
      <c r="R330">
        <f ca="1">+'Surrender predictive model'!$B$15*(MAX(1,MIN(2,P329/O329))-1)+'Surrender predictive model'!$B$14*(MAX(0.5,MIN(1,P329/O329))-1)+'Surrender predictive model'!$B$38*K330*(MAX(0.5,MIN(1,P329/O329))-1)</f>
        <v>-0.51063278496670861</v>
      </c>
      <c r="S330" s="43">
        <f t="shared" ca="1" si="176"/>
        <v>5.645092735704238E-3</v>
      </c>
      <c r="T330">
        <f t="shared" ca="1" si="166"/>
        <v>0</v>
      </c>
      <c r="U330">
        <f t="shared" ca="1" si="199"/>
        <v>0</v>
      </c>
      <c r="V330">
        <f t="shared" ca="1" si="167"/>
        <v>0</v>
      </c>
      <c r="W330" s="41">
        <f t="shared" ca="1" si="168"/>
        <v>0</v>
      </c>
      <c r="X330">
        <f t="shared" ca="1" si="177"/>
        <v>0.95286026947075941</v>
      </c>
      <c r="Y330">
        <f t="shared" ca="1" si="178"/>
        <v>0.95286026947075941</v>
      </c>
      <c r="Z330">
        <f t="shared" ca="1" si="169"/>
        <v>0.95923730696664766</v>
      </c>
      <c r="AA330">
        <f t="shared" ca="1" si="200"/>
        <v>2.7272192275789778E-4</v>
      </c>
      <c r="AB330">
        <f t="shared" ca="1" si="179"/>
        <v>87.08608078772744</v>
      </c>
      <c r="AC330">
        <f t="shared" ca="1" si="180"/>
        <v>3.0452310716341771</v>
      </c>
      <c r="AD330">
        <f t="shared" ca="1" si="181"/>
        <v>0.48675219998923092</v>
      </c>
      <c r="AE330">
        <f t="shared" ca="1" si="182"/>
        <v>0.5732311095577397</v>
      </c>
      <c r="AF330">
        <f t="shared" ca="1" si="183"/>
        <v>0</v>
      </c>
      <c r="AG330">
        <f t="shared" ca="1" si="184"/>
        <v>0</v>
      </c>
      <c r="AH330">
        <f t="shared" ca="1" si="170"/>
        <v>0</v>
      </c>
      <c r="AI330">
        <f t="shared" ca="1" si="201"/>
        <v>82.980866406580915</v>
      </c>
      <c r="AJ330">
        <f t="shared" ca="1" si="185"/>
        <v>1.7287680501371024E-2</v>
      </c>
      <c r="AK330">
        <f t="shared" ca="1" si="171"/>
        <v>0</v>
      </c>
      <c r="AL330">
        <f t="shared" ca="1" si="172"/>
        <v>0</v>
      </c>
      <c r="AM330">
        <f t="shared" si="173"/>
        <v>0</v>
      </c>
      <c r="AN330" s="45">
        <f t="shared" ca="1" si="186"/>
        <v>-4.1225020616825194</v>
      </c>
      <c r="AO330">
        <f t="shared" ca="1" si="202"/>
        <v>0</v>
      </c>
      <c r="AP330">
        <f t="shared" ca="1" si="203"/>
        <v>7.0149321259061398E-2</v>
      </c>
      <c r="AR330">
        <v>320</v>
      </c>
      <c r="AS330">
        <v>0</v>
      </c>
      <c r="AT330">
        <v>594322.28574524657</v>
      </c>
      <c r="AU330">
        <v>4473.4882707306906</v>
      </c>
      <c r="AV330">
        <v>3140.3318170888433</v>
      </c>
      <c r="AW330">
        <v>310929.19267358334</v>
      </c>
      <c r="AX330">
        <v>120.72277742933925</v>
      </c>
      <c r="AY330">
        <v>0</v>
      </c>
      <c r="AZ330">
        <v>-318663.73553883249</v>
      </c>
      <c r="BA330">
        <v>115.99137089188379</v>
      </c>
      <c r="BC330">
        <f t="shared" si="187"/>
        <v>0</v>
      </c>
      <c r="BD330">
        <f t="shared" ca="1" si="188"/>
        <v>594409.37182603427</v>
      </c>
      <c r="BE330">
        <f t="shared" ca="1" si="189"/>
        <v>4476.5335018023252</v>
      </c>
      <c r="BF330">
        <f t="shared" ca="1" si="190"/>
        <v>3140.8185692888324</v>
      </c>
      <c r="BG330">
        <f t="shared" ca="1" si="191"/>
        <v>310929.76590469287</v>
      </c>
      <c r="BH330">
        <f t="shared" ca="1" si="192"/>
        <v>120.74006510984061</v>
      </c>
      <c r="BI330">
        <f t="shared" ca="1" si="193"/>
        <v>0</v>
      </c>
      <c r="BJ330">
        <f t="shared" ca="1" si="194"/>
        <v>-318667.85804089415</v>
      </c>
      <c r="BK330">
        <f t="shared" ca="1" si="195"/>
        <v>116.06152021314286</v>
      </c>
    </row>
    <row r="331" spans="2:63" x14ac:dyDescent="0.35">
      <c r="B331">
        <f t="shared" si="196"/>
        <v>321</v>
      </c>
      <c r="C331">
        <f t="shared" si="174"/>
        <v>27</v>
      </c>
      <c r="D331">
        <f t="shared" si="204"/>
        <v>9</v>
      </c>
      <c r="E331">
        <f t="shared" ref="E331:E394" ca="1" si="205">$D$4+C331-1</f>
        <v>103</v>
      </c>
      <c r="F331" cm="1">
        <f t="array" aca="1" ref="F331" ca="1">_xlfn.XLOOKUP(E331,Mortality!$I$9:$I$130,IF($E$4="Female",Mortality!$J$9:$J$130,Mortality!$K$9:$K$130),,-1)</f>
        <v>0.36463299999999971</v>
      </c>
      <c r="G331" cm="1">
        <f t="array" aca="1" ref="G331" ca="1">_xlfn.XLOOKUP(E331,Mortality!$N$9:$N$130,IF($E$4="Female",Mortality!$O$9:$O$130,Mortality!$P$9:$P$130),,-1)</f>
        <v>1E-3</v>
      </c>
      <c r="H331">
        <f t="shared" ca="1" si="175"/>
        <v>3.5313351951544281E-2</v>
      </c>
      <c r="I331" cm="1">
        <f t="array" ref="I331">INDEX('Product features '!$C$12:$C$22,MIN(11,C331))</f>
        <v>0</v>
      </c>
      <c r="J331" s="3">
        <f ca="1">IF(C331=1,0,IF($C$4="Q",MAX('Product features '!$C$8,_xlfn.XLOOKUP(E331,'Non-systematic PWDs'!$D$17:$D$64,'Non-systematic PWDs'!$F$17:$F$64,0,-1)),'Product features '!$C$8))</f>
        <v>0.19230769230769229</v>
      </c>
      <c r="K331">
        <f t="shared" ref="K331:K394" ca="1" si="206">IF(C331&gt;=$S$4,1,0)</f>
        <v>0</v>
      </c>
      <c r="L331">
        <f ca="1">(1-K331)*(1-(1-J331*_xlfn.XLOOKUP(C331,'Non-systematic PWDs'!$D$9:$D$12,'Non-systematic PWDs'!$E$9:$E$12,,-1))^(1/12))</f>
        <v>6.648029063896721E-3</v>
      </c>
      <c r="M331" cm="1">
        <f t="array" ref="M331">IF(C331=11,_xlfn.SWITCH(D331,1,0.4,2,0.3,3,0.2,0.1/9),1/12)</f>
        <v>8.3333333333333329E-2</v>
      </c>
      <c r="O331">
        <f t="shared" ca="1" si="197"/>
        <v>82.980866406546284</v>
      </c>
      <c r="P331">
        <f t="shared" ca="1" si="198"/>
        <v>119.59836783111589</v>
      </c>
      <c r="Q331">
        <f ca="1">_xlfn.XLOOKUP(C331,'Surrender predictive model'!$E$8:$E$29,'Surrender predictive model'!$P$8:$P$29,,-1)+'Surrender predictive model'!$B$15+'Surrender predictive model'!$B$14+'Surrender predictive model'!$B$38*K331</f>
        <v>-2.2123742498454617</v>
      </c>
      <c r="R331">
        <f ca="1">+'Surrender predictive model'!$B$15*(MAX(1,MIN(2,P330/O330))-1)+'Surrender predictive model'!$B$14*(MAX(0.5,MIN(1,P330/O330))-1)+'Surrender predictive model'!$B$38*K331*(MAX(0.5,MIN(1,P330/O330))-1)</f>
        <v>-0.51063278496670861</v>
      </c>
      <c r="S331" s="43">
        <f t="shared" ca="1" si="176"/>
        <v>5.645092735704238E-3</v>
      </c>
      <c r="T331">
        <f t="shared" ref="T331:T394" ca="1" si="207">IF(K331=1,1.5%,0.5%)*IF(MOD(B331,12)=0,1,0)</f>
        <v>0</v>
      </c>
      <c r="U331">
        <f t="shared" ca="1" si="199"/>
        <v>0</v>
      </c>
      <c r="V331">
        <f t="shared" ref="V331:V394" ca="1" si="208">IF(C331&gt;=$S$4,$T$4/12,0)*P331</f>
        <v>0</v>
      </c>
      <c r="W331" s="41">
        <f t="shared" ref="W331:W394" ca="1" si="209">(1+$O$4+$Q$4*MIN(10,C331))/(1+$O$4+$Q$4*MIN(10,C331-1))-1</f>
        <v>0</v>
      </c>
      <c r="X331">
        <f t="shared" ca="1" si="177"/>
        <v>0.95286384106049837</v>
      </c>
      <c r="Y331">
        <f t="shared" ca="1" si="178"/>
        <v>0.95286384106049837</v>
      </c>
      <c r="Z331">
        <f t="shared" ref="Z331:Z394" ca="1" si="210">(1-H331)*(1-S331)</f>
        <v>0.95924090245932647</v>
      </c>
      <c r="AA331">
        <f t="shared" ca="1" si="200"/>
        <v>2.6160504273705195E-4</v>
      </c>
      <c r="AB331">
        <f t="shared" ca="1" si="179"/>
        <v>82.980866406546284</v>
      </c>
      <c r="AC331">
        <f t="shared" ca="1" si="180"/>
        <v>2.9013831417990157</v>
      </c>
      <c r="AD331">
        <f t="shared" ca="1" si="181"/>
        <v>0.46380691699101406</v>
      </c>
      <c r="AE331">
        <f t="shared" ca="1" si="182"/>
        <v>0.54620924908648716</v>
      </c>
      <c r="AF331">
        <f t="shared" ca="1" si="183"/>
        <v>0</v>
      </c>
      <c r="AG331">
        <f t="shared" ca="1" si="184"/>
        <v>0</v>
      </c>
      <c r="AH331">
        <f t="shared" ref="AH331:AH394" ca="1" si="211">AB331-MAX(0, O331-V331)</f>
        <v>0</v>
      </c>
      <c r="AI331">
        <f t="shared" ca="1" si="201"/>
        <v>79.069467098704393</v>
      </c>
      <c r="AJ331">
        <f t="shared" ca="1" si="185"/>
        <v>1.6472805645563415E-2</v>
      </c>
      <c r="AK331">
        <f t="shared" ref="AK331:AK394" ca="1" si="212">_xlfn.XLOOKUP($D$4,$AC$3:$AC$4,$AD$3:$AD$4,,-1)*N331</f>
        <v>0</v>
      </c>
      <c r="AL331">
        <f t="shared" ref="AL331:AL394" ca="1" si="213">AA331*(1-Z331)/$G$4*$AK$11*IF(C331&gt;1,0,IF(B331&gt;6,0.5,1))</f>
        <v>0</v>
      </c>
      <c r="AM331">
        <f t="shared" ref="AM331:AM394" si="214">IF(B331=13,O331*_xlfn.XLOOKUP($D$4,$AC$3:$AC$4,$AE$3:$AE$4,,-1),0)</f>
        <v>0</v>
      </c>
      <c r="AN331" s="45">
        <f t="shared" ca="1" si="186"/>
        <v>-3.9278721135220804</v>
      </c>
      <c r="AO331">
        <f t="shared" ca="1" si="202"/>
        <v>0</v>
      </c>
      <c r="AP331">
        <f t="shared" ca="1" si="203"/>
        <v>6.7620431786730398E-2</v>
      </c>
      <c r="AR331">
        <v>321</v>
      </c>
      <c r="AS331">
        <v>0</v>
      </c>
      <c r="AT331">
        <v>579469.33166082588</v>
      </c>
      <c r="AU331">
        <v>4365.3014890990498</v>
      </c>
      <c r="AV331">
        <v>3086.3227466231674</v>
      </c>
      <c r="AW331">
        <v>308620.66467697971</v>
      </c>
      <c r="AX331">
        <v>117.6705148711892</v>
      </c>
      <c r="AY331">
        <v>0</v>
      </c>
      <c r="AZ331">
        <v>-316189.95942757308</v>
      </c>
      <c r="BA331">
        <v>114.76518431353786</v>
      </c>
      <c r="BC331">
        <f t="shared" si="187"/>
        <v>0</v>
      </c>
      <c r="BD331">
        <f t="shared" ca="1" si="188"/>
        <v>579552.31252723245</v>
      </c>
      <c r="BE331">
        <f t="shared" ca="1" si="189"/>
        <v>4368.2028722408486</v>
      </c>
      <c r="BF331">
        <f t="shared" ca="1" si="190"/>
        <v>3086.7865535401584</v>
      </c>
      <c r="BG331">
        <f t="shared" ca="1" si="191"/>
        <v>308621.21088622877</v>
      </c>
      <c r="BH331">
        <f t="shared" ca="1" si="192"/>
        <v>117.68698767683476</v>
      </c>
      <c r="BI331">
        <f t="shared" ca="1" si="193"/>
        <v>0</v>
      </c>
      <c r="BJ331">
        <f t="shared" ca="1" si="194"/>
        <v>-316193.88729968661</v>
      </c>
      <c r="BK331">
        <f t="shared" ca="1" si="195"/>
        <v>114.83280474532459</v>
      </c>
    </row>
    <row r="332" spans="2:63" x14ac:dyDescent="0.35">
      <c r="B332">
        <f t="shared" si="196"/>
        <v>322</v>
      </c>
      <c r="C332">
        <f t="shared" ref="C332:C395" si="215">FLOOR((B332-1)/12,1)+1</f>
        <v>27</v>
      </c>
      <c r="D332">
        <f t="shared" si="204"/>
        <v>10</v>
      </c>
      <c r="E332">
        <f t="shared" ca="1" si="205"/>
        <v>103</v>
      </c>
      <c r="F332" cm="1">
        <f t="array" aca="1" ref="F332" ca="1">_xlfn.XLOOKUP(E332,Mortality!$I$9:$I$130,IF($E$4="Female",Mortality!$J$9:$J$130,Mortality!$K$9:$K$130),,-1)</f>
        <v>0.36463299999999971</v>
      </c>
      <c r="G332" cm="1">
        <f t="array" aca="1" ref="G332" ca="1">_xlfn.XLOOKUP(E332,Mortality!$N$9:$N$130,IF($E$4="Female",Mortality!$O$9:$O$130,Mortality!$P$9:$P$130),,-1)</f>
        <v>1E-3</v>
      </c>
      <c r="H332">
        <f t="shared" ref="H332:H395" ca="1" si="216">1-(1-F332*(1-G332)^(2026-2012-1+B332/12))^(1/12)</f>
        <v>3.5309736497273758E-2</v>
      </c>
      <c r="I332" cm="1">
        <f t="array" ref="I332">INDEX('Product features '!$C$12:$C$22,MIN(11,C332))</f>
        <v>0</v>
      </c>
      <c r="J332" s="3">
        <f ca="1">IF(C332=1,0,IF($C$4="Q",MAX('Product features '!$C$8,_xlfn.XLOOKUP(E332,'Non-systematic PWDs'!$D$17:$D$64,'Non-systematic PWDs'!$F$17:$F$64,0,-1)),'Product features '!$C$8))</f>
        <v>0.19230769230769229</v>
      </c>
      <c r="K332">
        <f t="shared" ca="1" si="206"/>
        <v>0</v>
      </c>
      <c r="L332">
        <f ca="1">(1-K332)*(1-(1-J332*_xlfn.XLOOKUP(C332,'Non-systematic PWDs'!$D$9:$D$12,'Non-systematic PWDs'!$E$9:$E$12,,-1))^(1/12))</f>
        <v>6.648029063896721E-3</v>
      </c>
      <c r="M332" cm="1">
        <f t="array" ref="M332">IF(C332=11,_xlfn.SWITCH(D332,1,0.4,2,0.3,3,0.2,0.1/9),1/12)</f>
        <v>8.3333333333333329E-2</v>
      </c>
      <c r="O332">
        <f t="shared" ca="1" si="197"/>
        <v>79.069467098669762</v>
      </c>
      <c r="P332">
        <f t="shared" ca="1" si="198"/>
        <v>113.96096015612343</v>
      </c>
      <c r="Q332">
        <f ca="1">_xlfn.XLOOKUP(C332,'Surrender predictive model'!$E$8:$E$29,'Surrender predictive model'!$P$8:$P$29,,-1)+'Surrender predictive model'!$B$15+'Surrender predictive model'!$B$14+'Surrender predictive model'!$B$38*K332</f>
        <v>-2.2123742498454617</v>
      </c>
      <c r="R332">
        <f ca="1">+'Surrender predictive model'!$B$15*(MAX(1,MIN(2,P331/O331))-1)+'Surrender predictive model'!$B$14*(MAX(0.5,MIN(1,P331/O331))-1)+'Surrender predictive model'!$B$38*K332*(MAX(0.5,MIN(1,P331/O331))-1)</f>
        <v>-0.51063278496670894</v>
      </c>
      <c r="S332" s="43">
        <f t="shared" ref="S332:S395" ca="1" si="217">1-(1-IF(O332&gt;0,EXP(SUM(Q332:R332)),0))^M332</f>
        <v>5.645092735704238E-3</v>
      </c>
      <c r="T332">
        <f t="shared" ca="1" si="207"/>
        <v>0</v>
      </c>
      <c r="U332">
        <f t="shared" ca="1" si="199"/>
        <v>0</v>
      </c>
      <c r="V332">
        <f t="shared" ca="1" si="208"/>
        <v>0</v>
      </c>
      <c r="W332" s="41">
        <f t="shared" ca="1" si="209"/>
        <v>0</v>
      </c>
      <c r="X332">
        <f t="shared" ref="X332:X395" ca="1" si="218">IFERROR((1-H332)*(1-S332)*(1-L332)*(1-T332*P332/O332),0)</f>
        <v>0.95286741220523263</v>
      </c>
      <c r="Y332">
        <f t="shared" ref="Y332:Y395" ca="1" si="219">(1-H332)*(1-S332)*(1-L332)</f>
        <v>0.95286741220523263</v>
      </c>
      <c r="Z332">
        <f t="shared" ca="1" si="210"/>
        <v>0.95924449750402241</v>
      </c>
      <c r="AA332">
        <f t="shared" ca="1" si="200"/>
        <v>2.5094225728300039E-4</v>
      </c>
      <c r="AB332">
        <f t="shared" ref="AB332:AB395" ca="1" si="220">MAX(0, (O332-V332)*(1+U332))</f>
        <v>79.069467098669762</v>
      </c>
      <c r="AC332">
        <f t="shared" ref="AC332:AC395" ca="1" si="221">$AB332*(1-$X332)*H332/($H332+$S332+$L332+IFERROR($T332*$P332/$O332,0))</f>
        <v>2.7643405409370074</v>
      </c>
      <c r="AD332">
        <f t="shared" ref="AD332:AD395" ca="1" si="222">$AB332*(1-$X332)*S332/($H332+$S332+$L332+IFERROR($T332*$P332/$O332,0))*(J332+(1-J332)*(1-I332))</f>
        <v>0.44194492099540517</v>
      </c>
      <c r="AE332">
        <f t="shared" ref="AE332:AE395" ca="1" si="223">$AB332*(1-$X332)*L332/($H332+$S332+$L332+IFERROR($T332*$P332/$O332,0))+V332</f>
        <v>0.52046313798110944</v>
      </c>
      <c r="AF332">
        <f t="shared" ref="AF332:AF395" ca="1" si="224">$AB332*(1-$X332)*IFERROR($T332*$P332/$O332,0)/($H332+$S332+$L332+IFERROR($T332*$P332/$O332,0))</f>
        <v>0</v>
      </c>
      <c r="AG332">
        <f t="shared" ref="AG332:AG395" ca="1" si="225">$AB332*(1-$X332)*S332/($H332+$S332+$L332+IFERROR($T332*$P332/$O332,0))*(1-J332)*I332</f>
        <v>0</v>
      </c>
      <c r="AH332">
        <f t="shared" ca="1" si="211"/>
        <v>0</v>
      </c>
      <c r="AI332">
        <f t="shared" ca="1" si="201"/>
        <v>75.342718498790873</v>
      </c>
      <c r="AJ332">
        <f t="shared" ref="AJ332:AJ395" ca="1" si="226">0.0025/12*AI332</f>
        <v>1.5696399687248098E-2</v>
      </c>
      <c r="AK332">
        <f t="shared" ca="1" si="212"/>
        <v>0</v>
      </c>
      <c r="AL332">
        <f t="shared" ca="1" si="213"/>
        <v>0</v>
      </c>
      <c r="AM332">
        <f t="shared" si="214"/>
        <v>0</v>
      </c>
      <c r="AN332" s="45">
        <f t="shared" ref="AN332:AN395" ca="1" si="227">N332-SUM(AC332:AE332,AJ332:AK332,-AL332,AM332)</f>
        <v>-3.74244499960077</v>
      </c>
      <c r="AO332">
        <f t="shared" ca="1" si="202"/>
        <v>0</v>
      </c>
      <c r="AP332">
        <f t="shared" ca="1" si="203"/>
        <v>6.5182953576488484E-2</v>
      </c>
      <c r="AR332">
        <v>322</v>
      </c>
      <c r="AS332">
        <v>0</v>
      </c>
      <c r="AT332">
        <v>564818.47138170502</v>
      </c>
      <c r="AU332">
        <v>4259.5913391621898</v>
      </c>
      <c r="AV332">
        <v>3033.230726984491</v>
      </c>
      <c r="AW332">
        <v>306338.63743313297</v>
      </c>
      <c r="AX332">
        <v>114.65954760069732</v>
      </c>
      <c r="AY332">
        <v>0</v>
      </c>
      <c r="AZ332">
        <v>-313746.11904688017</v>
      </c>
      <c r="BA332">
        <v>113.54908652235591</v>
      </c>
      <c r="BC332">
        <f t="shared" ref="BC332:BC395" si="228">AS332+N332</f>
        <v>0</v>
      </c>
      <c r="BD332">
        <f t="shared" ref="BD332:BD395" ca="1" si="229">AT332+O332</f>
        <v>564897.54084880371</v>
      </c>
      <c r="BE332">
        <f t="shared" ref="BE332:BE395" ca="1" si="230">AU332+AC332</f>
        <v>4262.355679703127</v>
      </c>
      <c r="BF332">
        <f t="shared" ref="BF332:BF395" ca="1" si="231">AV332+AD332</f>
        <v>3033.6726719054864</v>
      </c>
      <c r="BG332">
        <f t="shared" ref="BG332:BG395" ca="1" si="232">AW332+AE332</f>
        <v>306339.15789627098</v>
      </c>
      <c r="BH332">
        <f t="shared" ref="BH332:BH395" ca="1" si="233">AX332+AJ332</f>
        <v>114.67524400038457</v>
      </c>
      <c r="BI332">
        <f t="shared" ref="BI332:BI395" ca="1" si="234">AY332+AK332-AL332+AM332</f>
        <v>0</v>
      </c>
      <c r="BJ332">
        <f t="shared" ref="BJ332:BJ395" ca="1" si="235">AZ332+AN332</f>
        <v>-313749.86149187974</v>
      </c>
      <c r="BK332">
        <f t="shared" ref="BK332:BK395" ca="1" si="236">BA332+AP332</f>
        <v>113.61426947593239</v>
      </c>
    </row>
    <row r="333" spans="2:63" x14ac:dyDescent="0.35">
      <c r="B333">
        <f t="shared" ref="B333:B396" si="237">B332+1</f>
        <v>323</v>
      </c>
      <c r="C333">
        <f t="shared" si="215"/>
        <v>27</v>
      </c>
      <c r="D333">
        <f t="shared" si="204"/>
        <v>11</v>
      </c>
      <c r="E333">
        <f t="shared" ca="1" si="205"/>
        <v>103</v>
      </c>
      <c r="F333" cm="1">
        <f t="array" aca="1" ref="F333" ca="1">_xlfn.XLOOKUP(E333,Mortality!$I$9:$I$130,IF($E$4="Female",Mortality!$J$9:$J$130,Mortality!$K$9:$K$130),,-1)</f>
        <v>0.36463299999999971</v>
      </c>
      <c r="G333" cm="1">
        <f t="array" aca="1" ref="G333" ca="1">_xlfn.XLOOKUP(E333,Mortality!$N$9:$N$130,IF($E$4="Female",Mortality!$O$9:$O$130,Mortality!$P$9:$P$130),,-1)</f>
        <v>1E-3</v>
      </c>
      <c r="H333">
        <f t="shared" ca="1" si="216"/>
        <v>3.5306121493453912E-2</v>
      </c>
      <c r="I333" cm="1">
        <f t="array" ref="I333">INDEX('Product features '!$C$12:$C$22,MIN(11,C333))</f>
        <v>0</v>
      </c>
      <c r="J333" s="3">
        <f ca="1">IF(C333=1,0,IF($C$4="Q",MAX('Product features '!$C$8,_xlfn.XLOOKUP(E333,'Non-systematic PWDs'!$D$17:$D$64,'Non-systematic PWDs'!$F$17:$F$64,0,-1)),'Product features '!$C$8))</f>
        <v>0.19230769230769229</v>
      </c>
      <c r="K333">
        <f t="shared" ca="1" si="206"/>
        <v>0</v>
      </c>
      <c r="L333">
        <f ca="1">(1-K333)*(1-(1-J333*_xlfn.XLOOKUP(C333,'Non-systematic PWDs'!$D$9:$D$12,'Non-systematic PWDs'!$E$9:$E$12,,-1))^(1/12))</f>
        <v>6.648029063896721E-3</v>
      </c>
      <c r="M333" cm="1">
        <f t="array" ref="M333">IF(C333=11,_xlfn.SWITCH(D333,1,0.4,2,0.3,3,0.2,0.1/9),1/12)</f>
        <v>8.3333333333333329E-2</v>
      </c>
      <c r="O333">
        <f t="shared" ref="O333:O396" ca="1" si="238">MAX(MAX(0, O332-V332)*(1+U332)*IFERROR((1-T332*P332/O332),0)*(1-H332)*(1-S332)*(1-L332))</f>
        <v>75.342718498756241</v>
      </c>
      <c r="P333">
        <f t="shared" ref="P333:P396" ca="1" si="239">P332*Y332*(1+IF(AND(D332=12,K332=0),1,0)*W332)</f>
        <v>108.58968519638896</v>
      </c>
      <c r="Q333">
        <f ca="1">_xlfn.XLOOKUP(C333,'Surrender predictive model'!$E$8:$E$29,'Surrender predictive model'!$P$8:$P$29,,-1)+'Surrender predictive model'!$B$15+'Surrender predictive model'!$B$14+'Surrender predictive model'!$B$38*K333</f>
        <v>-2.2123742498454617</v>
      </c>
      <c r="R333">
        <f ca="1">+'Surrender predictive model'!$B$15*(MAX(1,MIN(2,P332/O332))-1)+'Surrender predictive model'!$B$14*(MAX(0.5,MIN(1,P332/O332))-1)+'Surrender predictive model'!$B$38*K333*(MAX(0.5,MIN(1,P332/O332))-1)</f>
        <v>-0.51063278496670894</v>
      </c>
      <c r="S333" s="43">
        <f t="shared" ca="1" si="217"/>
        <v>5.645092735704238E-3</v>
      </c>
      <c r="T333">
        <f t="shared" ca="1" si="207"/>
        <v>0</v>
      </c>
      <c r="U333">
        <f t="shared" ref="U333:U396" ca="1" si="240">IF($K$4="Fixed",(1+$Z$3*IF(C333&gt;10,0.5,1))^(1/12)-1,IF(D332=12,$Z$4*IF(C332&gt;10,0.5,1),0))</f>
        <v>0</v>
      </c>
      <c r="V333">
        <f t="shared" ca="1" si="208"/>
        <v>0</v>
      </c>
      <c r="W333" s="41">
        <f t="shared" ca="1" si="209"/>
        <v>0</v>
      </c>
      <c r="X333">
        <f t="shared" ca="1" si="218"/>
        <v>0.9528709829050368</v>
      </c>
      <c r="Y333">
        <f t="shared" ca="1" si="219"/>
        <v>0.9528709829050368</v>
      </c>
      <c r="Z333">
        <f t="shared" ca="1" si="210"/>
        <v>0.95924809210081041</v>
      </c>
      <c r="AA333">
        <f t="shared" ref="AA333:AA396" ca="1" si="241">AA332*Z332</f>
        <v>2.4071497948995681E-4</v>
      </c>
      <c r="AB333">
        <f t="shared" ca="1" si="220"/>
        <v>75.342718498756241</v>
      </c>
      <c r="AC333">
        <f t="shared" ca="1" si="221"/>
        <v>2.6337808242958918</v>
      </c>
      <c r="AD333">
        <f t="shared" ca="1" si="222"/>
        <v>0.42111498997210767</v>
      </c>
      <c r="AE333">
        <f t="shared" ca="1" si="223"/>
        <v>0.49593245384088336</v>
      </c>
      <c r="AF333">
        <f t="shared" ca="1" si="224"/>
        <v>0</v>
      </c>
      <c r="AG333">
        <f t="shared" ca="1" si="225"/>
        <v>0</v>
      </c>
      <c r="AH333">
        <f t="shared" ca="1" si="211"/>
        <v>0</v>
      </c>
      <c r="AI333">
        <f t="shared" ref="AI333:AI396" ca="1" si="242">MAX(0, AI332+AH333-SUM(AC333:AG333))</f>
        <v>71.791890230681986</v>
      </c>
      <c r="AJ333">
        <f t="shared" ca="1" si="226"/>
        <v>1.4956643798058748E-2</v>
      </c>
      <c r="AK333">
        <f t="shared" ca="1" si="212"/>
        <v>0</v>
      </c>
      <c r="AL333">
        <f t="shared" ca="1" si="213"/>
        <v>0</v>
      </c>
      <c r="AM333">
        <f t="shared" si="214"/>
        <v>0</v>
      </c>
      <c r="AN333" s="45">
        <f t="shared" ca="1" si="227"/>
        <v>-3.5657849119069414</v>
      </c>
      <c r="AO333">
        <f t="shared" ref="AO333:AO396" ca="1" si="243">IF($K$4="Fixed",0,O333*IF(D332=12,$Z$4-$X$4*(1+$AA$4),0)*IF(C332&gt;10,0.5,1))</f>
        <v>0</v>
      </c>
      <c r="AP333">
        <f t="shared" ref="AP333:AP396" ca="1" si="244">IF($K$4="Fixed",0,O333*(1-X333)*$X$4*IF(C332&gt;10, 0.5, 1)*(1+$Y$4-$AA$4)^(D332/12)+AO333)</f>
        <v>6.2833573583212191E-2</v>
      </c>
      <c r="AR333">
        <v>323</v>
      </c>
      <c r="AS333">
        <v>0</v>
      </c>
      <c r="AT333">
        <v>550365.82848334417</v>
      </c>
      <c r="AU333">
        <v>4156.2896049379897</v>
      </c>
      <c r="AV333">
        <v>2981.0357857103809</v>
      </c>
      <c r="AW333">
        <v>304082.69953421468</v>
      </c>
      <c r="AX333">
        <v>111.68908854860933</v>
      </c>
      <c r="AY333">
        <v>0</v>
      </c>
      <c r="AZ333">
        <v>-311331.71401341137</v>
      </c>
      <c r="BA333">
        <v>112.34268474552243</v>
      </c>
      <c r="BC333">
        <f t="shared" si="228"/>
        <v>0</v>
      </c>
      <c r="BD333">
        <f t="shared" ca="1" si="229"/>
        <v>550441.17120184295</v>
      </c>
      <c r="BE333">
        <f t="shared" ca="1" si="230"/>
        <v>4158.9233857622858</v>
      </c>
      <c r="BF333">
        <f t="shared" ca="1" si="231"/>
        <v>2981.4569007003529</v>
      </c>
      <c r="BG333">
        <f t="shared" ca="1" si="232"/>
        <v>304083.19546666852</v>
      </c>
      <c r="BH333">
        <f t="shared" ca="1" si="233"/>
        <v>111.70404519240739</v>
      </c>
      <c r="BI333">
        <f t="shared" ca="1" si="234"/>
        <v>0</v>
      </c>
      <c r="BJ333">
        <f t="shared" ca="1" si="235"/>
        <v>-311335.27979832329</v>
      </c>
      <c r="BK333">
        <f t="shared" ca="1" si="236"/>
        <v>112.40551831910564</v>
      </c>
    </row>
    <row r="334" spans="2:63" x14ac:dyDescent="0.35">
      <c r="B334">
        <f t="shared" si="237"/>
        <v>324</v>
      </c>
      <c r="C334">
        <f t="shared" si="215"/>
        <v>27</v>
      </c>
      <c r="D334">
        <f t="shared" si="204"/>
        <v>12</v>
      </c>
      <c r="E334">
        <f t="shared" ca="1" si="205"/>
        <v>103</v>
      </c>
      <c r="F334" cm="1">
        <f t="array" aca="1" ref="F334" ca="1">_xlfn.XLOOKUP(E334,Mortality!$I$9:$I$130,IF($E$4="Female",Mortality!$J$9:$J$130,Mortality!$K$9:$K$130),,-1)</f>
        <v>0.36463299999999971</v>
      </c>
      <c r="G334" cm="1">
        <f t="array" aca="1" ref="G334" ca="1">_xlfn.XLOOKUP(E334,Mortality!$N$9:$N$130,IF($E$4="Female",Mortality!$O$9:$O$130,Mortality!$P$9:$P$130),,-1)</f>
        <v>1E-3</v>
      </c>
      <c r="H334">
        <f t="shared" ca="1" si="216"/>
        <v>3.5302506940009581E-2</v>
      </c>
      <c r="I334" cm="1">
        <f t="array" ref="I334">INDEX('Product features '!$C$12:$C$22,MIN(11,C334))</f>
        <v>0</v>
      </c>
      <c r="J334" s="3">
        <f ca="1">IF(C334=1,0,IF($C$4="Q",MAX('Product features '!$C$8,_xlfn.XLOOKUP(E334,'Non-systematic PWDs'!$D$17:$D$64,'Non-systematic PWDs'!$F$17:$F$64,0,-1)),'Product features '!$C$8))</f>
        <v>0.19230769230769229</v>
      </c>
      <c r="K334">
        <f t="shared" ca="1" si="206"/>
        <v>0</v>
      </c>
      <c r="L334">
        <f ca="1">(1-K334)*(1-(1-J334*_xlfn.XLOOKUP(C334,'Non-systematic PWDs'!$D$9:$D$12,'Non-systematic PWDs'!$E$9:$E$12,,-1))^(1/12))</f>
        <v>6.648029063896721E-3</v>
      </c>
      <c r="M334" cm="1">
        <f t="array" ref="M334">IF(C334=11,_xlfn.SWITCH(D334,1,0.4,2,0.3,3,0.2,0.1/9),1/12)</f>
        <v>8.3333333333333329E-2</v>
      </c>
      <c r="O334">
        <f t="shared" ca="1" si="238"/>
        <v>71.791890230647368</v>
      </c>
      <c r="P334">
        <f t="shared" ca="1" si="239"/>
        <v>103.47196006643166</v>
      </c>
      <c r="Q334">
        <f ca="1">_xlfn.XLOOKUP(C334,'Surrender predictive model'!$E$8:$E$29,'Surrender predictive model'!$P$8:$P$29,,-1)+'Surrender predictive model'!$B$15+'Surrender predictive model'!$B$14+'Surrender predictive model'!$B$38*K334</f>
        <v>-2.2123742498454617</v>
      </c>
      <c r="R334">
        <f ca="1">+'Surrender predictive model'!$B$15*(MAX(1,MIN(2,P333/O333))-1)+'Surrender predictive model'!$B$14*(MAX(0.5,MIN(1,P333/O333))-1)+'Surrender predictive model'!$B$38*K334*(MAX(0.5,MIN(1,P333/O333))-1)</f>
        <v>-0.51063278496670894</v>
      </c>
      <c r="S334" s="43">
        <f t="shared" ca="1" si="217"/>
        <v>5.645092735704238E-3</v>
      </c>
      <c r="T334">
        <f t="shared" ca="1" si="207"/>
        <v>5.0000000000000001E-3</v>
      </c>
      <c r="U334">
        <f t="shared" ca="1" si="240"/>
        <v>0</v>
      </c>
      <c r="V334">
        <f t="shared" ca="1" si="208"/>
        <v>0</v>
      </c>
      <c r="W334" s="41">
        <f t="shared" ca="1" si="209"/>
        <v>0</v>
      </c>
      <c r="X334">
        <f t="shared" ca="1" si="218"/>
        <v>0.9460077749350263</v>
      </c>
      <c r="Y334">
        <f t="shared" ca="1" si="219"/>
        <v>0.95287455315998504</v>
      </c>
      <c r="Z334">
        <f t="shared" ca="1" si="210"/>
        <v>0.95925168624976542</v>
      </c>
      <c r="AA334">
        <f t="shared" ca="1" si="241"/>
        <v>2.3090538481582677E-4</v>
      </c>
      <c r="AB334">
        <f t="shared" ca="1" si="220"/>
        <v>71.791890230647368</v>
      </c>
      <c r="AC334">
        <f t="shared" ca="1" si="221"/>
        <v>2.4969834600539209</v>
      </c>
      <c r="AD334">
        <f t="shared" ca="1" si="222"/>
        <v>0.3992833487853199</v>
      </c>
      <c r="AE334">
        <f t="shared" ca="1" si="223"/>
        <v>0.47022209053642233</v>
      </c>
      <c r="AF334">
        <f t="shared" ca="1" si="224"/>
        <v>0.50971499579733615</v>
      </c>
      <c r="AG334">
        <f t="shared" ca="1" si="225"/>
        <v>0</v>
      </c>
      <c r="AH334">
        <f t="shared" ca="1" si="211"/>
        <v>0</v>
      </c>
      <c r="AI334">
        <f t="shared" ca="1" si="242"/>
        <v>67.91568633550898</v>
      </c>
      <c r="AJ334">
        <f t="shared" ca="1" si="226"/>
        <v>1.4149101319897705E-2</v>
      </c>
      <c r="AK334">
        <f t="shared" ca="1" si="212"/>
        <v>0</v>
      </c>
      <c r="AL334">
        <f t="shared" ca="1" si="213"/>
        <v>0</v>
      </c>
      <c r="AM334">
        <f t="shared" si="214"/>
        <v>0</v>
      </c>
      <c r="AN334" s="45">
        <f t="shared" ca="1" si="227"/>
        <v>-3.3806380006955608</v>
      </c>
      <c r="AO334">
        <f t="shared" ca="1" si="243"/>
        <v>0</v>
      </c>
      <c r="AP334">
        <f t="shared" ca="1" si="244"/>
        <v>6.9394788865095591E-2</v>
      </c>
      <c r="AR334">
        <v>324</v>
      </c>
      <c r="AS334">
        <v>0</v>
      </c>
      <c r="AT334">
        <v>536107.62503332179</v>
      </c>
      <c r="AU334">
        <v>4039.2352866425476</v>
      </c>
      <c r="AV334">
        <v>2919.4662992119706</v>
      </c>
      <c r="AW334">
        <v>301848.0977019539</v>
      </c>
      <c r="AX334">
        <v>107.86410057812685</v>
      </c>
      <c r="AY334">
        <v>0</v>
      </c>
      <c r="AZ334">
        <v>-308914.66338838631</v>
      </c>
      <c r="BA334">
        <v>427.66386453695083</v>
      </c>
      <c r="BC334">
        <f t="shared" si="228"/>
        <v>0</v>
      </c>
      <c r="BD334">
        <f t="shared" ca="1" si="229"/>
        <v>536179.4169235524</v>
      </c>
      <c r="BE334">
        <f t="shared" ca="1" si="230"/>
        <v>4041.7322701026014</v>
      </c>
      <c r="BF334">
        <f t="shared" ca="1" si="231"/>
        <v>2919.8655825607561</v>
      </c>
      <c r="BG334">
        <f t="shared" ca="1" si="232"/>
        <v>301848.56792404444</v>
      </c>
      <c r="BH334">
        <f t="shared" ca="1" si="233"/>
        <v>107.87824967944675</v>
      </c>
      <c r="BI334">
        <f t="shared" ca="1" si="234"/>
        <v>0</v>
      </c>
      <c r="BJ334">
        <f t="shared" ca="1" si="235"/>
        <v>-308918.04402638698</v>
      </c>
      <c r="BK334">
        <f t="shared" ca="1" si="236"/>
        <v>427.73325932581594</v>
      </c>
    </row>
    <row r="335" spans="2:63" x14ac:dyDescent="0.35">
      <c r="B335">
        <f t="shared" si="237"/>
        <v>325</v>
      </c>
      <c r="C335">
        <f t="shared" si="215"/>
        <v>28</v>
      </c>
      <c r="D335">
        <f t="shared" si="204"/>
        <v>1</v>
      </c>
      <c r="E335">
        <f t="shared" ca="1" si="205"/>
        <v>104</v>
      </c>
      <c r="F335" cm="1">
        <f t="array" aca="1" ref="F335" ca="1">_xlfn.XLOOKUP(E335,Mortality!$I$9:$I$130,IF($E$4="Female",Mortality!$J$9:$J$130,Mortality!$K$9:$K$130),,-1)</f>
        <v>0.38478299999999971</v>
      </c>
      <c r="G335" cm="1">
        <f t="array" aca="1" ref="G335" ca="1">_xlfn.XLOOKUP(E335,Mortality!$N$9:$N$130,IF($E$4="Female",Mortality!$O$9:$O$130,Mortality!$P$9:$P$130),,-1)</f>
        <v>0</v>
      </c>
      <c r="H335">
        <f t="shared" ca="1" si="216"/>
        <v>3.9673247895990582E-2</v>
      </c>
      <c r="I335" cm="1">
        <f t="array" ref="I335">INDEX('Product features '!$C$12:$C$22,MIN(11,C335))</f>
        <v>0</v>
      </c>
      <c r="J335" s="3">
        <f ca="1">IF(C335=1,0,IF($C$4="Q",MAX('Product features '!$C$8,_xlfn.XLOOKUP(E335,'Non-systematic PWDs'!$D$17:$D$64,'Non-systematic PWDs'!$F$17:$F$64,0,-1)),'Product features '!$C$8))</f>
        <v>0.2040816326530612</v>
      </c>
      <c r="K335">
        <f t="shared" ca="1" si="206"/>
        <v>0</v>
      </c>
      <c r="L335">
        <f ca="1">(1-K335)*(1-(1-J335*_xlfn.XLOOKUP(C335,'Non-systematic PWDs'!$D$9:$D$12,'Non-systematic PWDs'!$E$9:$E$12,,-1))^(1/12))</f>
        <v>7.0713634433110517E-3</v>
      </c>
      <c r="M335" cm="1">
        <f t="array" ref="M335">IF(C335=11,_xlfn.SWITCH(D335,1,0.4,2,0.3,3,0.2,0.1/9),1/12)</f>
        <v>8.3333333333333329E-2</v>
      </c>
      <c r="O335">
        <f t="shared" ca="1" si="238"/>
        <v>67.915686335474348</v>
      </c>
      <c r="P335">
        <f t="shared" ca="1" si="239"/>
        <v>98.595797712888881</v>
      </c>
      <c r="Q335">
        <f ca="1">_xlfn.XLOOKUP(C335,'Surrender predictive model'!$E$8:$E$29,'Surrender predictive model'!$P$8:$P$29,,-1)+'Surrender predictive model'!$B$15+'Surrender predictive model'!$B$14+'Surrender predictive model'!$B$38*K335</f>
        <v>-2.2123742498454617</v>
      </c>
      <c r="R335">
        <f ca="1">+'Surrender predictive model'!$B$15*(MAX(1,MIN(2,P334/O334))-1)+'Surrender predictive model'!$B$14*(MAX(0.5,MIN(1,P334/O334))-1)+'Surrender predictive model'!$B$38*K335*(MAX(0.5,MIN(1,P334/O334))-1)</f>
        <v>-0.51063278496670861</v>
      </c>
      <c r="S335" s="43">
        <f t="shared" ca="1" si="217"/>
        <v>5.645092735704238E-3</v>
      </c>
      <c r="T335">
        <f t="shared" ca="1" si="207"/>
        <v>0</v>
      </c>
      <c r="U335">
        <f t="shared" ca="1" si="240"/>
        <v>1.89E-2</v>
      </c>
      <c r="V335">
        <f t="shared" ca="1" si="208"/>
        <v>0</v>
      </c>
      <c r="W335" s="41">
        <f t="shared" ca="1" si="209"/>
        <v>0</v>
      </c>
      <c r="X335">
        <f t="shared" ca="1" si="218"/>
        <v>0.94815313384910649</v>
      </c>
      <c r="Y335">
        <f t="shared" ca="1" si="219"/>
        <v>0.94815313384910649</v>
      </c>
      <c r="Z335">
        <f t="shared" ca="1" si="210"/>
        <v>0.95490561853180467</v>
      </c>
      <c r="AA335">
        <f t="shared" ca="1" si="241"/>
        <v>2.2149637974873282E-4</v>
      </c>
      <c r="AB335">
        <f t="shared" ca="1" si="220"/>
        <v>69.199292807214803</v>
      </c>
      <c r="AC335">
        <f t="shared" ca="1" si="221"/>
        <v>2.716914537812809</v>
      </c>
      <c r="AD335">
        <f t="shared" ca="1" si="222"/>
        <v>0.38658883087024298</v>
      </c>
      <c r="AE335">
        <f t="shared" ca="1" si="223"/>
        <v>0.48426310322910193</v>
      </c>
      <c r="AF335">
        <f t="shared" ca="1" si="224"/>
        <v>0</v>
      </c>
      <c r="AG335">
        <f t="shared" ca="1" si="225"/>
        <v>0</v>
      </c>
      <c r="AH335">
        <f t="shared" ca="1" si="211"/>
        <v>1.2836064717404554</v>
      </c>
      <c r="AI335">
        <f t="shared" ca="1" si="242"/>
        <v>65.611526335337288</v>
      </c>
      <c r="AJ335">
        <f t="shared" ca="1" si="226"/>
        <v>1.3669067986528602E-2</v>
      </c>
      <c r="AK335">
        <f t="shared" ca="1" si="212"/>
        <v>0</v>
      </c>
      <c r="AL335">
        <f t="shared" ca="1" si="213"/>
        <v>0</v>
      </c>
      <c r="AM335">
        <f t="shared" si="214"/>
        <v>0</v>
      </c>
      <c r="AN335" s="45">
        <f t="shared" ca="1" si="227"/>
        <v>-3.6014355398986826</v>
      </c>
      <c r="AO335">
        <f t="shared" ca="1" si="243"/>
        <v>0.16045080896755815</v>
      </c>
      <c r="AP335">
        <f t="shared" ca="1" si="244"/>
        <v>0.22422882469285887</v>
      </c>
      <c r="AR335">
        <v>325</v>
      </c>
      <c r="AS335">
        <v>0</v>
      </c>
      <c r="AT335">
        <v>517308.55796335603</v>
      </c>
      <c r="AU335">
        <v>4599.1351994555671</v>
      </c>
      <c r="AV335">
        <v>2906.3461368758772</v>
      </c>
      <c r="AW335">
        <v>299708.70017212565</v>
      </c>
      <c r="AX335">
        <v>107.56508465789878</v>
      </c>
      <c r="AY335">
        <v>0</v>
      </c>
      <c r="AZ335">
        <v>-307321.74659311521</v>
      </c>
      <c r="BA335">
        <v>1012.2447174376759</v>
      </c>
      <c r="BC335">
        <f t="shared" si="228"/>
        <v>0</v>
      </c>
      <c r="BD335">
        <f t="shared" ca="1" si="229"/>
        <v>517376.4736496915</v>
      </c>
      <c r="BE335">
        <f t="shared" ca="1" si="230"/>
        <v>4601.85211399338</v>
      </c>
      <c r="BF335">
        <f t="shared" ca="1" si="231"/>
        <v>2906.7327257067473</v>
      </c>
      <c r="BG335">
        <f t="shared" ca="1" si="232"/>
        <v>299709.18443522888</v>
      </c>
      <c r="BH335">
        <f t="shared" ca="1" si="233"/>
        <v>107.57875372588531</v>
      </c>
      <c r="BI335">
        <f t="shared" ca="1" si="234"/>
        <v>0</v>
      </c>
      <c r="BJ335">
        <f t="shared" ca="1" si="235"/>
        <v>-307325.34802865511</v>
      </c>
      <c r="BK335">
        <f t="shared" ca="1" si="236"/>
        <v>1012.4689462623688</v>
      </c>
    </row>
    <row r="336" spans="2:63" x14ac:dyDescent="0.35">
      <c r="B336">
        <f t="shared" si="237"/>
        <v>326</v>
      </c>
      <c r="C336">
        <f t="shared" si="215"/>
        <v>28</v>
      </c>
      <c r="D336">
        <f t="shared" si="204"/>
        <v>2</v>
      </c>
      <c r="E336">
        <f t="shared" ca="1" si="205"/>
        <v>104</v>
      </c>
      <c r="F336" cm="1">
        <f t="array" aca="1" ref="F336" ca="1">_xlfn.XLOOKUP(E336,Mortality!$I$9:$I$130,IF($E$4="Female",Mortality!$J$9:$J$130,Mortality!$K$9:$K$130),,-1)</f>
        <v>0.38478299999999971</v>
      </c>
      <c r="G336" cm="1">
        <f t="array" aca="1" ref="G336" ca="1">_xlfn.XLOOKUP(E336,Mortality!$N$9:$N$130,IF($E$4="Female",Mortality!$O$9:$O$130,Mortality!$P$9:$P$130),,-1)</f>
        <v>0</v>
      </c>
      <c r="H336">
        <f t="shared" ca="1" si="216"/>
        <v>3.9673247895990582E-2</v>
      </c>
      <c r="I336" cm="1">
        <f t="array" ref="I336">INDEX('Product features '!$C$12:$C$22,MIN(11,C336))</f>
        <v>0</v>
      </c>
      <c r="J336" s="3">
        <f ca="1">IF(C336=1,0,IF($C$4="Q",MAX('Product features '!$C$8,_xlfn.XLOOKUP(E336,'Non-systematic PWDs'!$D$17:$D$64,'Non-systematic PWDs'!$F$17:$F$64,0,-1)),'Product features '!$C$8))</f>
        <v>0.2040816326530612</v>
      </c>
      <c r="K336">
        <f t="shared" ca="1" si="206"/>
        <v>0</v>
      </c>
      <c r="L336">
        <f ca="1">(1-K336)*(1-(1-J336*_xlfn.XLOOKUP(C336,'Non-systematic PWDs'!$D$9:$D$12,'Non-systematic PWDs'!$E$9:$E$12,,-1))^(1/12))</f>
        <v>7.0713634433110517E-3</v>
      </c>
      <c r="M336" cm="1">
        <f t="array" ref="M336">IF(C336=11,_xlfn.SWITCH(D336,1,0.4,2,0.3,3,0.2,0.1/9),1/12)</f>
        <v>8.3333333333333329E-2</v>
      </c>
      <c r="O336">
        <f t="shared" ca="1" si="238"/>
        <v>65.611526335302656</v>
      </c>
      <c r="P336">
        <f t="shared" ca="1" si="239"/>
        <v>93.48391458582816</v>
      </c>
      <c r="Q336">
        <f ca="1">_xlfn.XLOOKUP(C336,'Surrender predictive model'!$E$8:$E$29,'Surrender predictive model'!$P$8:$P$29,,-1)+'Surrender predictive model'!$B$15+'Surrender predictive model'!$B$14+'Surrender predictive model'!$B$38*K336</f>
        <v>-2.2123742498454617</v>
      </c>
      <c r="R336">
        <f ca="1">+'Surrender predictive model'!$B$15*(MAX(1,MIN(2,P335/O335))-1)+'Surrender predictive model'!$B$14*(MAX(0.5,MIN(1,P335/O335))-1)+'Surrender predictive model'!$B$38*K336*(MAX(0.5,MIN(1,P335/O335))-1)</f>
        <v>-0.52273886543532311</v>
      </c>
      <c r="S336" s="43">
        <f t="shared" ca="1" si="217"/>
        <v>5.5750302911455885E-3</v>
      </c>
      <c r="T336">
        <f t="shared" ca="1" si="207"/>
        <v>0</v>
      </c>
      <c r="U336">
        <f t="shared" ca="1" si="240"/>
        <v>0</v>
      </c>
      <c r="V336">
        <f t="shared" ca="1" si="208"/>
        <v>0</v>
      </c>
      <c r="W336" s="41">
        <f t="shared" ca="1" si="209"/>
        <v>0</v>
      </c>
      <c r="X336">
        <f t="shared" ca="1" si="218"/>
        <v>0.94821994090752015</v>
      </c>
      <c r="Y336">
        <f t="shared" ca="1" si="219"/>
        <v>0.94821994090752015</v>
      </c>
      <c r="Z336">
        <f t="shared" ca="1" si="210"/>
        <v>0.95497290137163215</v>
      </c>
      <c r="AA336">
        <f t="shared" ca="1" si="241"/>
        <v>2.115081375065192E-4</v>
      </c>
      <c r="AB336">
        <f t="shared" ca="1" si="220"/>
        <v>65.611526335302656</v>
      </c>
      <c r="AC336">
        <f t="shared" ca="1" si="221"/>
        <v>2.57617687845184</v>
      </c>
      <c r="AD336">
        <f t="shared" ca="1" si="222"/>
        <v>0.36201382277475092</v>
      </c>
      <c r="AE336">
        <f t="shared" ca="1" si="223"/>
        <v>0.45917800956317861</v>
      </c>
      <c r="AF336">
        <f t="shared" ca="1" si="224"/>
        <v>0</v>
      </c>
      <c r="AG336">
        <f t="shared" ca="1" si="225"/>
        <v>0</v>
      </c>
      <c r="AH336">
        <f t="shared" ca="1" si="211"/>
        <v>0</v>
      </c>
      <c r="AI336">
        <f t="shared" ca="1" si="242"/>
        <v>62.214157624547518</v>
      </c>
      <c r="AJ336">
        <f t="shared" ca="1" si="226"/>
        <v>1.2961282838447401E-2</v>
      </c>
      <c r="AK336">
        <f t="shared" ca="1" si="212"/>
        <v>0</v>
      </c>
      <c r="AL336">
        <f t="shared" ca="1" si="213"/>
        <v>0</v>
      </c>
      <c r="AM336">
        <f t="shared" si="214"/>
        <v>0</v>
      </c>
      <c r="AN336" s="45">
        <f t="shared" ca="1" si="227"/>
        <v>-3.4103299936282174</v>
      </c>
      <c r="AO336">
        <f t="shared" ca="1" si="243"/>
        <v>0</v>
      </c>
      <c r="AP336">
        <f t="shared" ca="1" si="244"/>
        <v>5.4135405496978803E-2</v>
      </c>
      <c r="AR336">
        <v>326</v>
      </c>
      <c r="AS336">
        <v>0</v>
      </c>
      <c r="AT336">
        <v>516312.40635791322</v>
      </c>
      <c r="AU336">
        <v>4494.8569514457677</v>
      </c>
      <c r="AV336">
        <v>2820.8891092465915</v>
      </c>
      <c r="AW336">
        <v>297202.90692592593</v>
      </c>
      <c r="AX336">
        <v>105.81718048517102</v>
      </c>
      <c r="AY336">
        <v>0</v>
      </c>
      <c r="AZ336">
        <v>-304624.4701671034</v>
      </c>
      <c r="BA336">
        <v>102.93295995206583</v>
      </c>
      <c r="BC336">
        <f t="shared" si="228"/>
        <v>0</v>
      </c>
      <c r="BD336">
        <f t="shared" ca="1" si="229"/>
        <v>516378.01788424852</v>
      </c>
      <c r="BE336">
        <f t="shared" ca="1" si="230"/>
        <v>4497.4331283242191</v>
      </c>
      <c r="BF336">
        <f t="shared" ca="1" si="231"/>
        <v>2821.2511230693663</v>
      </c>
      <c r="BG336">
        <f t="shared" ca="1" si="232"/>
        <v>297203.36610393546</v>
      </c>
      <c r="BH336">
        <f t="shared" ca="1" si="233"/>
        <v>105.83014176800947</v>
      </c>
      <c r="BI336">
        <f t="shared" ca="1" si="234"/>
        <v>0</v>
      </c>
      <c r="BJ336">
        <f t="shared" ca="1" si="235"/>
        <v>-304627.88049709704</v>
      </c>
      <c r="BK336">
        <f t="shared" ca="1" si="236"/>
        <v>102.98709535756281</v>
      </c>
    </row>
    <row r="337" spans="2:63" x14ac:dyDescent="0.35">
      <c r="B337">
        <f t="shared" si="237"/>
        <v>327</v>
      </c>
      <c r="C337">
        <f t="shared" si="215"/>
        <v>28</v>
      </c>
      <c r="D337">
        <f t="shared" si="204"/>
        <v>3</v>
      </c>
      <c r="E337">
        <f t="shared" ca="1" si="205"/>
        <v>104</v>
      </c>
      <c r="F337" cm="1">
        <f t="array" aca="1" ref="F337" ca="1">_xlfn.XLOOKUP(E337,Mortality!$I$9:$I$130,IF($E$4="Female",Mortality!$J$9:$J$130,Mortality!$K$9:$K$130),,-1)</f>
        <v>0.38478299999999971</v>
      </c>
      <c r="G337" cm="1">
        <f t="array" aca="1" ref="G337" ca="1">_xlfn.XLOOKUP(E337,Mortality!$N$9:$N$130,IF($E$4="Female",Mortality!$O$9:$O$130,Mortality!$P$9:$P$130),,-1)</f>
        <v>0</v>
      </c>
      <c r="H337">
        <f t="shared" ca="1" si="216"/>
        <v>3.9673247895990582E-2</v>
      </c>
      <c r="I337" cm="1">
        <f t="array" ref="I337">INDEX('Product features '!$C$12:$C$22,MIN(11,C337))</f>
        <v>0</v>
      </c>
      <c r="J337" s="3">
        <f ca="1">IF(C337=1,0,IF($C$4="Q",MAX('Product features '!$C$8,_xlfn.XLOOKUP(E337,'Non-systematic PWDs'!$D$17:$D$64,'Non-systematic PWDs'!$F$17:$F$64,0,-1)),'Product features '!$C$8))</f>
        <v>0.2040816326530612</v>
      </c>
      <c r="K337">
        <f t="shared" ca="1" si="206"/>
        <v>0</v>
      </c>
      <c r="L337">
        <f ca="1">(1-K337)*(1-(1-J337*_xlfn.XLOOKUP(C337,'Non-systematic PWDs'!$D$9:$D$12,'Non-systematic PWDs'!$E$9:$E$12,,-1))^(1/12))</f>
        <v>7.0713634433110517E-3</v>
      </c>
      <c r="M337" cm="1">
        <f t="array" ref="M337">IF(C337=11,_xlfn.SWITCH(D337,1,0.4,2,0.3,3,0.2,0.1/9),1/12)</f>
        <v>8.3333333333333329E-2</v>
      </c>
      <c r="O337">
        <f t="shared" ca="1" si="238"/>
        <v>62.214157624512886</v>
      </c>
      <c r="P337">
        <f t="shared" ca="1" si="239"/>
        <v>88.643311964377645</v>
      </c>
      <c r="Q337">
        <f ca="1">_xlfn.XLOOKUP(C337,'Surrender predictive model'!$E$8:$E$29,'Surrender predictive model'!$P$8:$P$29,,-1)+'Surrender predictive model'!$B$15+'Surrender predictive model'!$B$14+'Surrender predictive model'!$B$38*K337</f>
        <v>-2.2123742498454617</v>
      </c>
      <c r="R337">
        <f ca="1">+'Surrender predictive model'!$B$15*(MAX(1,MIN(2,P336/O336))-1)+'Surrender predictive model'!$B$14*(MAX(0.5,MIN(1,P336/O336))-1)+'Surrender predictive model'!$B$38*K337*(MAX(0.5,MIN(1,P336/O336))-1)</f>
        <v>-0.49157749808726764</v>
      </c>
      <c r="S337" s="43">
        <f t="shared" ca="1" si="217"/>
        <v>5.757218491381999E-3</v>
      </c>
      <c r="T337">
        <f t="shared" ca="1" si="207"/>
        <v>0</v>
      </c>
      <c r="U337">
        <f t="shared" ca="1" si="240"/>
        <v>0</v>
      </c>
      <c r="V337">
        <f t="shared" ca="1" si="208"/>
        <v>0</v>
      </c>
      <c r="W337" s="41">
        <f t="shared" ca="1" si="209"/>
        <v>0</v>
      </c>
      <c r="X337">
        <f t="shared" ca="1" si="218"/>
        <v>0.94804621791209609</v>
      </c>
      <c r="Y337">
        <f t="shared" ca="1" si="219"/>
        <v>0.94804621791209609</v>
      </c>
      <c r="Z337">
        <f t="shared" ca="1" si="210"/>
        <v>0.95479794116902739</v>
      </c>
      <c r="AA337">
        <f t="shared" ca="1" si="241"/>
        <v>2.0198453973831076E-4</v>
      </c>
      <c r="AB337">
        <f t="shared" ca="1" si="220"/>
        <v>62.214157624512886</v>
      </c>
      <c r="AC337">
        <f t="shared" ca="1" si="221"/>
        <v>2.4424726513460633</v>
      </c>
      <c r="AD337">
        <f t="shared" ca="1" si="222"/>
        <v>0.35444158113521823</v>
      </c>
      <c r="AE337">
        <f t="shared" ca="1" si="223"/>
        <v>0.43534655552516677</v>
      </c>
      <c r="AF337">
        <f t="shared" ca="1" si="224"/>
        <v>0</v>
      </c>
      <c r="AG337">
        <f t="shared" ca="1" si="225"/>
        <v>0</v>
      </c>
      <c r="AH337">
        <f t="shared" ca="1" si="211"/>
        <v>0</v>
      </c>
      <c r="AI337">
        <f t="shared" ca="1" si="242"/>
        <v>58.981896836541068</v>
      </c>
      <c r="AJ337">
        <f t="shared" ca="1" si="226"/>
        <v>1.228789517427939E-2</v>
      </c>
      <c r="AK337">
        <f t="shared" ca="1" si="212"/>
        <v>0</v>
      </c>
      <c r="AL337">
        <f t="shared" ca="1" si="213"/>
        <v>0</v>
      </c>
      <c r="AM337">
        <f t="shared" si="214"/>
        <v>0</v>
      </c>
      <c r="AN337" s="45">
        <f t="shared" ca="1" si="227"/>
        <v>-3.2445486831807275</v>
      </c>
      <c r="AO337">
        <f t="shared" ca="1" si="243"/>
        <v>0</v>
      </c>
      <c r="AP337">
        <f t="shared" ca="1" si="244"/>
        <v>5.2107862500765399E-2</v>
      </c>
      <c r="AR337">
        <v>327</v>
      </c>
      <c r="AS337">
        <v>0</v>
      </c>
      <c r="AT337">
        <v>507922.46632881986</v>
      </c>
      <c r="AU337">
        <v>4393.2816407989731</v>
      </c>
      <c r="AV337">
        <v>2848.2501858712371</v>
      </c>
      <c r="AW337">
        <v>294728.78975637536</v>
      </c>
      <c r="AX337">
        <v>104.08881075877935</v>
      </c>
      <c r="AY337">
        <v>0</v>
      </c>
      <c r="AZ337">
        <v>-302074.41039380472</v>
      </c>
      <c r="BA337">
        <v>103.17372180438917</v>
      </c>
      <c r="BC337">
        <f t="shared" si="228"/>
        <v>0</v>
      </c>
      <c r="BD337">
        <f t="shared" ca="1" si="229"/>
        <v>507984.68048644438</v>
      </c>
      <c r="BE337">
        <f t="shared" ca="1" si="230"/>
        <v>4395.7241134503192</v>
      </c>
      <c r="BF337">
        <f t="shared" ca="1" si="231"/>
        <v>2848.6046274523724</v>
      </c>
      <c r="BG337">
        <f t="shared" ca="1" si="232"/>
        <v>294729.22510293091</v>
      </c>
      <c r="BH337">
        <f t="shared" ca="1" si="233"/>
        <v>104.10109865395363</v>
      </c>
      <c r="BI337">
        <f t="shared" ca="1" si="234"/>
        <v>0</v>
      </c>
      <c r="BJ337">
        <f t="shared" ca="1" si="235"/>
        <v>-302077.65494248789</v>
      </c>
      <c r="BK337">
        <f t="shared" ca="1" si="236"/>
        <v>103.22582966688994</v>
      </c>
    </row>
    <row r="338" spans="2:63" x14ac:dyDescent="0.35">
      <c r="B338">
        <f t="shared" si="237"/>
        <v>328</v>
      </c>
      <c r="C338">
        <f t="shared" si="215"/>
        <v>28</v>
      </c>
      <c r="D338">
        <f t="shared" si="204"/>
        <v>4</v>
      </c>
      <c r="E338">
        <f t="shared" ca="1" si="205"/>
        <v>104</v>
      </c>
      <c r="F338" cm="1">
        <f t="array" aca="1" ref="F338" ca="1">_xlfn.XLOOKUP(E338,Mortality!$I$9:$I$130,IF($E$4="Female",Mortality!$J$9:$J$130,Mortality!$K$9:$K$130),,-1)</f>
        <v>0.38478299999999971</v>
      </c>
      <c r="G338" cm="1">
        <f t="array" aca="1" ref="G338" ca="1">_xlfn.XLOOKUP(E338,Mortality!$N$9:$N$130,IF($E$4="Female",Mortality!$O$9:$O$130,Mortality!$P$9:$P$130),,-1)</f>
        <v>0</v>
      </c>
      <c r="H338">
        <f t="shared" ca="1" si="216"/>
        <v>3.9673247895990582E-2</v>
      </c>
      <c r="I338" cm="1">
        <f t="array" ref="I338">INDEX('Product features '!$C$12:$C$22,MIN(11,C338))</f>
        <v>0</v>
      </c>
      <c r="J338" s="3">
        <f ca="1">IF(C338=1,0,IF($C$4="Q",MAX('Product features '!$C$8,_xlfn.XLOOKUP(E338,'Non-systematic PWDs'!$D$17:$D$64,'Non-systematic PWDs'!$F$17:$F$64,0,-1)),'Product features '!$C$8))</f>
        <v>0.2040816326530612</v>
      </c>
      <c r="K338">
        <f t="shared" ca="1" si="206"/>
        <v>0</v>
      </c>
      <c r="L338">
        <f ca="1">(1-K338)*(1-(1-J338*_xlfn.XLOOKUP(C338,'Non-systematic PWDs'!$D$9:$D$12,'Non-systematic PWDs'!$E$9:$E$12,,-1))^(1/12))</f>
        <v>7.0713634433110517E-3</v>
      </c>
      <c r="M338" cm="1">
        <f t="array" ref="M338">IF(C338=11,_xlfn.SWITCH(D338,1,0.4,2,0.3,3,0.2,0.1/9),1/12)</f>
        <v>8.3333333333333329E-2</v>
      </c>
      <c r="O338">
        <f t="shared" ca="1" si="238"/>
        <v>58.981896836506444</v>
      </c>
      <c r="P338">
        <f t="shared" ca="1" si="239"/>
        <v>84.037956651030285</v>
      </c>
      <c r="Q338">
        <f ca="1">_xlfn.XLOOKUP(C338,'Surrender predictive model'!$E$8:$E$29,'Surrender predictive model'!$P$8:$P$29,,-1)+'Surrender predictive model'!$B$15+'Surrender predictive model'!$B$14+'Surrender predictive model'!$B$38*K338</f>
        <v>-2.2123742498454617</v>
      </c>
      <c r="R338">
        <f ca="1">+'Surrender predictive model'!$B$15*(MAX(1,MIN(2,P337/O337))-1)+'Surrender predictive model'!$B$14*(MAX(0.5,MIN(1,P337/O337))-1)+'Surrender predictive model'!$B$38*K338*(MAX(0.5,MIN(1,P337/O337))-1)</f>
        <v>-0.49157749808726792</v>
      </c>
      <c r="S338" s="43">
        <f t="shared" ca="1" si="217"/>
        <v>5.757218491381999E-3</v>
      </c>
      <c r="T338">
        <f t="shared" ca="1" si="207"/>
        <v>0</v>
      </c>
      <c r="U338">
        <f t="shared" ca="1" si="240"/>
        <v>0</v>
      </c>
      <c r="V338">
        <f t="shared" ca="1" si="208"/>
        <v>0</v>
      </c>
      <c r="W338" s="41">
        <f t="shared" ca="1" si="209"/>
        <v>0</v>
      </c>
      <c r="X338">
        <f t="shared" ca="1" si="218"/>
        <v>0.94804621791209609</v>
      </c>
      <c r="Y338">
        <f t="shared" ca="1" si="219"/>
        <v>0.94804621791209609</v>
      </c>
      <c r="Z338">
        <f t="shared" ca="1" si="210"/>
        <v>0.95479794116902739</v>
      </c>
      <c r="AA338">
        <f t="shared" ca="1" si="241"/>
        <v>1.9285442269011271E-4</v>
      </c>
      <c r="AB338">
        <f t="shared" ca="1" si="220"/>
        <v>58.981896836506444</v>
      </c>
      <c r="AC338">
        <f t="shared" ca="1" si="221"/>
        <v>2.3155769594623652</v>
      </c>
      <c r="AD338">
        <f t="shared" ca="1" si="222"/>
        <v>0.33602700046602707</v>
      </c>
      <c r="AE338">
        <f t="shared" ca="1" si="223"/>
        <v>0.41272865544669279</v>
      </c>
      <c r="AF338">
        <f t="shared" ca="1" si="224"/>
        <v>0</v>
      </c>
      <c r="AG338">
        <f t="shared" ca="1" si="225"/>
        <v>0</v>
      </c>
      <c r="AH338">
        <f t="shared" ca="1" si="211"/>
        <v>0</v>
      </c>
      <c r="AI338">
        <f t="shared" ca="1" si="242"/>
        <v>55.917564221165982</v>
      </c>
      <c r="AJ338">
        <f t="shared" ca="1" si="226"/>
        <v>1.1649492546076248E-2</v>
      </c>
      <c r="AK338">
        <f t="shared" ca="1" si="212"/>
        <v>0</v>
      </c>
      <c r="AL338">
        <f t="shared" ca="1" si="213"/>
        <v>0</v>
      </c>
      <c r="AM338">
        <f t="shared" si="214"/>
        <v>0</v>
      </c>
      <c r="AN338" s="45">
        <f t="shared" ca="1" si="227"/>
        <v>-3.0759821079211616</v>
      </c>
      <c r="AO338">
        <f t="shared" ca="1" si="243"/>
        <v>0</v>
      </c>
      <c r="AP338">
        <f t="shared" ca="1" si="244"/>
        <v>4.9979386618067258E-2</v>
      </c>
      <c r="AR338">
        <v>328</v>
      </c>
      <c r="AS338">
        <v>0</v>
      </c>
      <c r="AT338">
        <v>499626.29164213996</v>
      </c>
      <c r="AU338">
        <v>4294.0570433361272</v>
      </c>
      <c r="AV338">
        <v>2802.433160519488</v>
      </c>
      <c r="AW338">
        <v>292285.69500720786</v>
      </c>
      <c r="AX338">
        <v>102.39466495275285</v>
      </c>
      <c r="AY338">
        <v>0</v>
      </c>
      <c r="AZ338">
        <v>-299484.57987601613</v>
      </c>
      <c r="BA338">
        <v>102.24356678003787</v>
      </c>
      <c r="BC338">
        <f t="shared" si="228"/>
        <v>0</v>
      </c>
      <c r="BD338">
        <f t="shared" ca="1" si="229"/>
        <v>499685.27353897644</v>
      </c>
      <c r="BE338">
        <f t="shared" ca="1" si="230"/>
        <v>4296.3726202955895</v>
      </c>
      <c r="BF338">
        <f t="shared" ca="1" si="231"/>
        <v>2802.7691875199539</v>
      </c>
      <c r="BG338">
        <f t="shared" ca="1" si="232"/>
        <v>292286.1077358633</v>
      </c>
      <c r="BH338">
        <f t="shared" ca="1" si="233"/>
        <v>102.40631444529892</v>
      </c>
      <c r="BI338">
        <f t="shared" ca="1" si="234"/>
        <v>0</v>
      </c>
      <c r="BJ338">
        <f t="shared" ca="1" si="235"/>
        <v>-299487.65585812402</v>
      </c>
      <c r="BK338">
        <f t="shared" ca="1" si="236"/>
        <v>102.29354616665593</v>
      </c>
    </row>
    <row r="339" spans="2:63" x14ac:dyDescent="0.35">
      <c r="B339">
        <f t="shared" si="237"/>
        <v>329</v>
      </c>
      <c r="C339">
        <f t="shared" si="215"/>
        <v>28</v>
      </c>
      <c r="D339">
        <f t="shared" si="204"/>
        <v>5</v>
      </c>
      <c r="E339">
        <f t="shared" ca="1" si="205"/>
        <v>104</v>
      </c>
      <c r="F339" cm="1">
        <f t="array" aca="1" ref="F339" ca="1">_xlfn.XLOOKUP(E339,Mortality!$I$9:$I$130,IF($E$4="Female",Mortality!$J$9:$J$130,Mortality!$K$9:$K$130),,-1)</f>
        <v>0.38478299999999971</v>
      </c>
      <c r="G339" cm="1">
        <f t="array" aca="1" ref="G339" ca="1">_xlfn.XLOOKUP(E339,Mortality!$N$9:$N$130,IF($E$4="Female",Mortality!$O$9:$O$130,Mortality!$P$9:$P$130),,-1)</f>
        <v>0</v>
      </c>
      <c r="H339">
        <f t="shared" ca="1" si="216"/>
        <v>3.9673247895990582E-2</v>
      </c>
      <c r="I339" cm="1">
        <f t="array" ref="I339">INDEX('Product features '!$C$12:$C$22,MIN(11,C339))</f>
        <v>0</v>
      </c>
      <c r="J339" s="3">
        <f ca="1">IF(C339=1,0,IF($C$4="Q",MAX('Product features '!$C$8,_xlfn.XLOOKUP(E339,'Non-systematic PWDs'!$D$17:$D$64,'Non-systematic PWDs'!$F$17:$F$64,0,-1)),'Product features '!$C$8))</f>
        <v>0.2040816326530612</v>
      </c>
      <c r="K339">
        <f t="shared" ca="1" si="206"/>
        <v>0</v>
      </c>
      <c r="L339">
        <f ca="1">(1-K339)*(1-(1-J339*_xlfn.XLOOKUP(C339,'Non-systematic PWDs'!$D$9:$D$12,'Non-systematic PWDs'!$E$9:$E$12,,-1))^(1/12))</f>
        <v>7.0713634433110517E-3</v>
      </c>
      <c r="M339" cm="1">
        <f t="array" ref="M339">IF(C339=11,_xlfn.SWITCH(D339,1,0.4,2,0.3,3,0.2,0.1/9),1/12)</f>
        <v>8.3333333333333329E-2</v>
      </c>
      <c r="O339">
        <f t="shared" ca="1" si="238"/>
        <v>55.917564221131357</v>
      </c>
      <c r="P339">
        <f t="shared" ca="1" si="239"/>
        <v>79.671866964069949</v>
      </c>
      <c r="Q339">
        <f ca="1">_xlfn.XLOOKUP(C339,'Surrender predictive model'!$E$8:$E$29,'Surrender predictive model'!$P$8:$P$29,,-1)+'Surrender predictive model'!$B$15+'Surrender predictive model'!$B$14+'Surrender predictive model'!$B$38*K339</f>
        <v>-2.2123742498454617</v>
      </c>
      <c r="R339">
        <f ca="1">+'Surrender predictive model'!$B$15*(MAX(1,MIN(2,P338/O338))-1)+'Surrender predictive model'!$B$14*(MAX(0.5,MIN(1,P338/O338))-1)+'Surrender predictive model'!$B$38*K339*(MAX(0.5,MIN(1,P338/O338))-1)</f>
        <v>-0.49157749808726764</v>
      </c>
      <c r="S339" s="43">
        <f t="shared" ca="1" si="217"/>
        <v>5.757218491381999E-3</v>
      </c>
      <c r="T339">
        <f t="shared" ca="1" si="207"/>
        <v>0</v>
      </c>
      <c r="U339">
        <f t="shared" ca="1" si="240"/>
        <v>0</v>
      </c>
      <c r="V339">
        <f t="shared" ca="1" si="208"/>
        <v>0</v>
      </c>
      <c r="W339" s="41">
        <f t="shared" ca="1" si="209"/>
        <v>0</v>
      </c>
      <c r="X339">
        <f t="shared" ca="1" si="218"/>
        <v>0.94804621791209609</v>
      </c>
      <c r="Y339">
        <f t="shared" ca="1" si="219"/>
        <v>0.94804621791209609</v>
      </c>
      <c r="Z339">
        <f t="shared" ca="1" si="210"/>
        <v>0.95479794116902739</v>
      </c>
      <c r="AA339">
        <f t="shared" ca="1" si="241"/>
        <v>1.8413700572986096E-4</v>
      </c>
      <c r="AB339">
        <f t="shared" ca="1" si="220"/>
        <v>55.917564221131357</v>
      </c>
      <c r="AC339">
        <f t="shared" ca="1" si="221"/>
        <v>2.1952739787026863</v>
      </c>
      <c r="AD339">
        <f t="shared" ca="1" si="222"/>
        <v>0.31856912690816303</v>
      </c>
      <c r="AE339">
        <f t="shared" ca="1" si="223"/>
        <v>0.39128584082018164</v>
      </c>
      <c r="AF339">
        <f t="shared" ca="1" si="224"/>
        <v>0</v>
      </c>
      <c r="AG339">
        <f t="shared" ca="1" si="225"/>
        <v>0</v>
      </c>
      <c r="AH339">
        <f t="shared" ca="1" si="211"/>
        <v>0</v>
      </c>
      <c r="AI339">
        <f t="shared" ca="1" si="242"/>
        <v>53.012435274734948</v>
      </c>
      <c r="AJ339">
        <f t="shared" ca="1" si="226"/>
        <v>1.1044257348903115E-2</v>
      </c>
      <c r="AK339">
        <f t="shared" ca="1" si="212"/>
        <v>0</v>
      </c>
      <c r="AL339">
        <f t="shared" ca="1" si="213"/>
        <v>0</v>
      </c>
      <c r="AM339">
        <f t="shared" si="214"/>
        <v>0</v>
      </c>
      <c r="AN339" s="45">
        <f t="shared" ca="1" si="227"/>
        <v>-2.9161732037799344</v>
      </c>
      <c r="AO339">
        <f t="shared" ca="1" si="243"/>
        <v>0</v>
      </c>
      <c r="AP339">
        <f t="shared" ca="1" si="244"/>
        <v>4.7937853652729435E-2</v>
      </c>
      <c r="AR339">
        <v>329</v>
      </c>
      <c r="AS339">
        <v>0</v>
      </c>
      <c r="AT339">
        <v>491494.39177321224</v>
      </c>
      <c r="AU339">
        <v>4197.4722581928909</v>
      </c>
      <c r="AV339">
        <v>2757.5223003297397</v>
      </c>
      <c r="AW339">
        <v>289873.21375346975</v>
      </c>
      <c r="AX339">
        <v>100.73391585121844</v>
      </c>
      <c r="AY339">
        <v>0</v>
      </c>
      <c r="AZ339">
        <v>-296928.94222784374</v>
      </c>
      <c r="BA339">
        <v>101.33075966188176</v>
      </c>
      <c r="BC339">
        <f t="shared" si="228"/>
        <v>0</v>
      </c>
      <c r="BD339">
        <f t="shared" ca="1" si="229"/>
        <v>491550.30933743337</v>
      </c>
      <c r="BE339">
        <f t="shared" ca="1" si="230"/>
        <v>4199.6675321715938</v>
      </c>
      <c r="BF339">
        <f t="shared" ca="1" si="231"/>
        <v>2757.8408694566479</v>
      </c>
      <c r="BG339">
        <f t="shared" ca="1" si="232"/>
        <v>289873.60503931058</v>
      </c>
      <c r="BH339">
        <f t="shared" ca="1" si="233"/>
        <v>100.74496010856734</v>
      </c>
      <c r="BI339">
        <f t="shared" ca="1" si="234"/>
        <v>0</v>
      </c>
      <c r="BJ339">
        <f t="shared" ca="1" si="235"/>
        <v>-296931.85840104753</v>
      </c>
      <c r="BK339">
        <f t="shared" ca="1" si="236"/>
        <v>101.37869751553448</v>
      </c>
    </row>
    <row r="340" spans="2:63" x14ac:dyDescent="0.35">
      <c r="B340">
        <f t="shared" si="237"/>
        <v>330</v>
      </c>
      <c r="C340">
        <f t="shared" si="215"/>
        <v>28</v>
      </c>
      <c r="D340">
        <f t="shared" si="204"/>
        <v>6</v>
      </c>
      <c r="E340">
        <f t="shared" ca="1" si="205"/>
        <v>104</v>
      </c>
      <c r="F340" cm="1">
        <f t="array" aca="1" ref="F340" ca="1">_xlfn.XLOOKUP(E340,Mortality!$I$9:$I$130,IF($E$4="Female",Mortality!$J$9:$J$130,Mortality!$K$9:$K$130),,-1)</f>
        <v>0.38478299999999971</v>
      </c>
      <c r="G340" cm="1">
        <f t="array" aca="1" ref="G340" ca="1">_xlfn.XLOOKUP(E340,Mortality!$N$9:$N$130,IF($E$4="Female",Mortality!$O$9:$O$130,Mortality!$P$9:$P$130),,-1)</f>
        <v>0</v>
      </c>
      <c r="H340">
        <f t="shared" ca="1" si="216"/>
        <v>3.9673247895990582E-2</v>
      </c>
      <c r="I340" cm="1">
        <f t="array" ref="I340">INDEX('Product features '!$C$12:$C$22,MIN(11,C340))</f>
        <v>0</v>
      </c>
      <c r="J340" s="3">
        <f ca="1">IF(C340=1,0,IF($C$4="Q",MAX('Product features '!$C$8,_xlfn.XLOOKUP(E340,'Non-systematic PWDs'!$D$17:$D$64,'Non-systematic PWDs'!$F$17:$F$64,0,-1)),'Product features '!$C$8))</f>
        <v>0.2040816326530612</v>
      </c>
      <c r="K340">
        <f t="shared" ca="1" si="206"/>
        <v>0</v>
      </c>
      <c r="L340">
        <f ca="1">(1-K340)*(1-(1-J340*_xlfn.XLOOKUP(C340,'Non-systematic PWDs'!$D$9:$D$12,'Non-systematic PWDs'!$E$9:$E$12,,-1))^(1/12))</f>
        <v>7.0713634433110517E-3</v>
      </c>
      <c r="M340" cm="1">
        <f t="array" ref="M340">IF(C340=11,_xlfn.SWITCH(D340,1,0.4,2,0.3,3,0.2,0.1/9),1/12)</f>
        <v>8.3333333333333329E-2</v>
      </c>
      <c r="O340">
        <f t="shared" ca="1" si="238"/>
        <v>53.012435274700323</v>
      </c>
      <c r="P340">
        <f t="shared" ca="1" si="239"/>
        <v>75.532612149282187</v>
      </c>
      <c r="Q340">
        <f ca="1">_xlfn.XLOOKUP(C340,'Surrender predictive model'!$E$8:$E$29,'Surrender predictive model'!$P$8:$P$29,,-1)+'Surrender predictive model'!$B$15+'Surrender predictive model'!$B$14+'Surrender predictive model'!$B$38*K340</f>
        <v>-2.2123742498454617</v>
      </c>
      <c r="R340">
        <f ca="1">+'Surrender predictive model'!$B$15*(MAX(1,MIN(2,P339/O339))-1)+'Surrender predictive model'!$B$14*(MAX(0.5,MIN(1,P339/O339))-1)+'Surrender predictive model'!$B$38*K340*(MAX(0.5,MIN(1,P339/O339))-1)</f>
        <v>-0.49157749808726792</v>
      </c>
      <c r="S340" s="43">
        <f t="shared" ca="1" si="217"/>
        <v>5.757218491381999E-3</v>
      </c>
      <c r="T340">
        <f t="shared" ca="1" si="207"/>
        <v>0</v>
      </c>
      <c r="U340">
        <f t="shared" ca="1" si="240"/>
        <v>0</v>
      </c>
      <c r="V340">
        <f t="shared" ca="1" si="208"/>
        <v>0</v>
      </c>
      <c r="W340" s="41">
        <f t="shared" ca="1" si="209"/>
        <v>0</v>
      </c>
      <c r="X340">
        <f t="shared" ca="1" si="218"/>
        <v>0.94804621791209609</v>
      </c>
      <c r="Y340">
        <f t="shared" ca="1" si="219"/>
        <v>0.94804621791209609</v>
      </c>
      <c r="Z340">
        <f t="shared" ca="1" si="210"/>
        <v>0.95479794116902739</v>
      </c>
      <c r="AA340">
        <f t="shared" ca="1" si="241"/>
        <v>1.7581363396390064E-4</v>
      </c>
      <c r="AB340">
        <f t="shared" ca="1" si="220"/>
        <v>53.012435274700323</v>
      </c>
      <c r="AC340">
        <f t="shared" ca="1" si="221"/>
        <v>2.0812211927899211</v>
      </c>
      <c r="AD340">
        <f t="shared" ca="1" si="222"/>
        <v>0.30201825590884257</v>
      </c>
      <c r="AE340">
        <f t="shared" ca="1" si="223"/>
        <v>0.37095706151212771</v>
      </c>
      <c r="AF340">
        <f t="shared" ca="1" si="224"/>
        <v>0</v>
      </c>
      <c r="AG340">
        <f t="shared" ca="1" si="225"/>
        <v>0</v>
      </c>
      <c r="AH340">
        <f t="shared" ca="1" si="211"/>
        <v>0</v>
      </c>
      <c r="AI340">
        <f t="shared" ca="1" si="242"/>
        <v>50.258238764524059</v>
      </c>
      <c r="AJ340">
        <f t="shared" ca="1" si="226"/>
        <v>1.0470466409275847E-2</v>
      </c>
      <c r="AK340">
        <f t="shared" ca="1" si="212"/>
        <v>0</v>
      </c>
      <c r="AL340">
        <f t="shared" ca="1" si="213"/>
        <v>0</v>
      </c>
      <c r="AM340">
        <f t="shared" si="214"/>
        <v>0</v>
      </c>
      <c r="AN340" s="45">
        <f t="shared" ca="1" si="227"/>
        <v>-2.764666976620167</v>
      </c>
      <c r="AO340">
        <f t="shared" ca="1" si="243"/>
        <v>0</v>
      </c>
      <c r="AP340">
        <f t="shared" ca="1" si="244"/>
        <v>4.5979712203986473E-2</v>
      </c>
      <c r="AR340">
        <v>330</v>
      </c>
      <c r="AS340">
        <v>0</v>
      </c>
      <c r="AT340">
        <v>483522.79608584719</v>
      </c>
      <c r="AU340">
        <v>4103.4463749306396</v>
      </c>
      <c r="AV340">
        <v>2713.4956456432601</v>
      </c>
      <c r="AW340">
        <v>287490.82984613354</v>
      </c>
      <c r="AX340">
        <v>99.105760022673763</v>
      </c>
      <c r="AY340">
        <v>0</v>
      </c>
      <c r="AZ340">
        <v>-294406.87762673013</v>
      </c>
      <c r="BA340">
        <v>100.43489149769898</v>
      </c>
      <c r="BC340">
        <f t="shared" si="228"/>
        <v>0</v>
      </c>
      <c r="BD340">
        <f t="shared" ca="1" si="229"/>
        <v>483575.80852112191</v>
      </c>
      <c r="BE340">
        <f t="shared" ca="1" si="230"/>
        <v>4105.5275961234292</v>
      </c>
      <c r="BF340">
        <f t="shared" ca="1" si="231"/>
        <v>2713.797663899169</v>
      </c>
      <c r="BG340">
        <f t="shared" ca="1" si="232"/>
        <v>287491.20080319507</v>
      </c>
      <c r="BH340">
        <f t="shared" ca="1" si="233"/>
        <v>99.116230489083037</v>
      </c>
      <c r="BI340">
        <f t="shared" ca="1" si="234"/>
        <v>0</v>
      </c>
      <c r="BJ340">
        <f t="shared" ca="1" si="235"/>
        <v>-294409.64229370677</v>
      </c>
      <c r="BK340">
        <f t="shared" ca="1" si="236"/>
        <v>100.48087120990297</v>
      </c>
    </row>
    <row r="341" spans="2:63" x14ac:dyDescent="0.35">
      <c r="B341">
        <f t="shared" si="237"/>
        <v>331</v>
      </c>
      <c r="C341">
        <f t="shared" si="215"/>
        <v>28</v>
      </c>
      <c r="D341">
        <f t="shared" si="204"/>
        <v>7</v>
      </c>
      <c r="E341">
        <f t="shared" ca="1" si="205"/>
        <v>104</v>
      </c>
      <c r="F341" cm="1">
        <f t="array" aca="1" ref="F341" ca="1">_xlfn.XLOOKUP(E341,Mortality!$I$9:$I$130,IF($E$4="Female",Mortality!$J$9:$J$130,Mortality!$K$9:$K$130),,-1)</f>
        <v>0.38478299999999971</v>
      </c>
      <c r="G341" cm="1">
        <f t="array" aca="1" ref="G341" ca="1">_xlfn.XLOOKUP(E341,Mortality!$N$9:$N$130,IF($E$4="Female",Mortality!$O$9:$O$130,Mortality!$P$9:$P$130),,-1)</f>
        <v>0</v>
      </c>
      <c r="H341">
        <f t="shared" ca="1" si="216"/>
        <v>3.9673247895990582E-2</v>
      </c>
      <c r="I341" cm="1">
        <f t="array" ref="I341">INDEX('Product features '!$C$12:$C$22,MIN(11,C341))</f>
        <v>0</v>
      </c>
      <c r="J341" s="3">
        <f ca="1">IF(C341=1,0,IF($C$4="Q",MAX('Product features '!$C$8,_xlfn.XLOOKUP(E341,'Non-systematic PWDs'!$D$17:$D$64,'Non-systematic PWDs'!$F$17:$F$64,0,-1)),'Product features '!$C$8))</f>
        <v>0.2040816326530612</v>
      </c>
      <c r="K341">
        <f t="shared" ca="1" si="206"/>
        <v>0</v>
      </c>
      <c r="L341">
        <f ca="1">(1-K341)*(1-(1-J341*_xlfn.XLOOKUP(C341,'Non-systematic PWDs'!$D$9:$D$12,'Non-systematic PWDs'!$E$9:$E$12,,-1))^(1/12))</f>
        <v>7.0713634433110517E-3</v>
      </c>
      <c r="M341" cm="1">
        <f t="array" ref="M341">IF(C341=11,_xlfn.SWITCH(D341,1,0.4,2,0.3,3,0.2,0.1/9),1/12)</f>
        <v>8.3333333333333329E-2</v>
      </c>
      <c r="O341">
        <f t="shared" ca="1" si="238"/>
        <v>50.258238764489427</v>
      </c>
      <c r="P341">
        <f t="shared" ca="1" si="239"/>
        <v>71.608407277148217</v>
      </c>
      <c r="Q341">
        <f ca="1">_xlfn.XLOOKUP(C341,'Surrender predictive model'!$E$8:$E$29,'Surrender predictive model'!$P$8:$P$29,,-1)+'Surrender predictive model'!$B$15+'Surrender predictive model'!$B$14+'Surrender predictive model'!$B$38*K341</f>
        <v>-2.2123742498454617</v>
      </c>
      <c r="R341">
        <f ca="1">+'Surrender predictive model'!$B$15*(MAX(1,MIN(2,P340/O340))-1)+'Surrender predictive model'!$B$14*(MAX(0.5,MIN(1,P340/O340))-1)+'Surrender predictive model'!$B$38*K341*(MAX(0.5,MIN(1,P340/O340))-1)</f>
        <v>-0.49157749808726792</v>
      </c>
      <c r="S341" s="43">
        <f t="shared" ca="1" si="217"/>
        <v>5.757218491381999E-3</v>
      </c>
      <c r="T341">
        <f t="shared" ca="1" si="207"/>
        <v>0</v>
      </c>
      <c r="U341">
        <f t="shared" ca="1" si="240"/>
        <v>0</v>
      </c>
      <c r="V341">
        <f t="shared" ca="1" si="208"/>
        <v>0</v>
      </c>
      <c r="W341" s="41">
        <f t="shared" ca="1" si="209"/>
        <v>0</v>
      </c>
      <c r="X341">
        <f t="shared" ca="1" si="218"/>
        <v>0.94804621791209609</v>
      </c>
      <c r="Y341">
        <f t="shared" ca="1" si="219"/>
        <v>0.94804621791209609</v>
      </c>
      <c r="Z341">
        <f t="shared" ca="1" si="210"/>
        <v>0.95479794116902739</v>
      </c>
      <c r="AA341">
        <f t="shared" ca="1" si="241"/>
        <v>1.6786649573817731E-4</v>
      </c>
      <c r="AB341">
        <f t="shared" ca="1" si="220"/>
        <v>50.258238764489427</v>
      </c>
      <c r="AC341">
        <f t="shared" ca="1" si="221"/>
        <v>1.9730938804629858</v>
      </c>
      <c r="AD341">
        <f t="shared" ca="1" si="222"/>
        <v>0.28632726525478575</v>
      </c>
      <c r="AE341">
        <f t="shared" ca="1" si="223"/>
        <v>0.35168443917435743</v>
      </c>
      <c r="AF341">
        <f t="shared" ca="1" si="224"/>
        <v>0</v>
      </c>
      <c r="AG341">
        <f t="shared" ca="1" si="225"/>
        <v>0</v>
      </c>
      <c r="AH341">
        <f t="shared" ca="1" si="211"/>
        <v>0</v>
      </c>
      <c r="AI341">
        <f t="shared" ca="1" si="242"/>
        <v>47.647133179631929</v>
      </c>
      <c r="AJ341">
        <f t="shared" ca="1" si="226"/>
        <v>9.9264860790899863E-3</v>
      </c>
      <c r="AK341">
        <f t="shared" ca="1" si="212"/>
        <v>0</v>
      </c>
      <c r="AL341">
        <f t="shared" ca="1" si="213"/>
        <v>0</v>
      </c>
      <c r="AM341">
        <f t="shared" si="214"/>
        <v>0</v>
      </c>
      <c r="AN341" s="45">
        <f t="shared" ca="1" si="227"/>
        <v>-2.6210320709712192</v>
      </c>
      <c r="AO341">
        <f t="shared" ca="1" si="243"/>
        <v>0</v>
      </c>
      <c r="AP341">
        <f t="shared" ca="1" si="244"/>
        <v>4.410155593691354E-2</v>
      </c>
      <c r="AR341">
        <v>331</v>
      </c>
      <c r="AS341">
        <v>0</v>
      </c>
      <c r="AT341">
        <v>475707.64810883335</v>
      </c>
      <c r="AU341">
        <v>4011.9012554741666</v>
      </c>
      <c r="AV341">
        <v>2670.3318691887821</v>
      </c>
      <c r="AW341">
        <v>285138.03803599923</v>
      </c>
      <c r="AX341">
        <v>97.509417037370184</v>
      </c>
      <c r="AY341">
        <v>0</v>
      </c>
      <c r="AZ341">
        <v>-291917.78057769925</v>
      </c>
      <c r="BA341">
        <v>99.555564609690336</v>
      </c>
      <c r="BC341">
        <f t="shared" si="228"/>
        <v>0</v>
      </c>
      <c r="BD341">
        <f t="shared" ca="1" si="229"/>
        <v>475757.90634759783</v>
      </c>
      <c r="BE341">
        <f t="shared" ca="1" si="230"/>
        <v>4013.8743493546294</v>
      </c>
      <c r="BF341">
        <f t="shared" ca="1" si="231"/>
        <v>2670.6181964540369</v>
      </c>
      <c r="BG341">
        <f t="shared" ca="1" si="232"/>
        <v>285138.3897204384</v>
      </c>
      <c r="BH341">
        <f t="shared" ca="1" si="233"/>
        <v>97.51934352344928</v>
      </c>
      <c r="BI341">
        <f t="shared" ca="1" si="234"/>
        <v>0</v>
      </c>
      <c r="BJ341">
        <f t="shared" ca="1" si="235"/>
        <v>-291920.4016097702</v>
      </c>
      <c r="BK341">
        <f t="shared" ca="1" si="236"/>
        <v>99.599666165627255</v>
      </c>
    </row>
    <row r="342" spans="2:63" x14ac:dyDescent="0.35">
      <c r="B342">
        <f t="shared" si="237"/>
        <v>332</v>
      </c>
      <c r="C342">
        <f t="shared" si="215"/>
        <v>28</v>
      </c>
      <c r="D342">
        <f t="shared" si="204"/>
        <v>8</v>
      </c>
      <c r="E342">
        <f t="shared" ca="1" si="205"/>
        <v>104</v>
      </c>
      <c r="F342" cm="1">
        <f t="array" aca="1" ref="F342" ca="1">_xlfn.XLOOKUP(E342,Mortality!$I$9:$I$130,IF($E$4="Female",Mortality!$J$9:$J$130,Mortality!$K$9:$K$130),,-1)</f>
        <v>0.38478299999999971</v>
      </c>
      <c r="G342" cm="1">
        <f t="array" aca="1" ref="G342" ca="1">_xlfn.XLOOKUP(E342,Mortality!$N$9:$N$130,IF($E$4="Female",Mortality!$O$9:$O$130,Mortality!$P$9:$P$130),,-1)</f>
        <v>0</v>
      </c>
      <c r="H342">
        <f t="shared" ca="1" si="216"/>
        <v>3.9673247895990582E-2</v>
      </c>
      <c r="I342" cm="1">
        <f t="array" ref="I342">INDEX('Product features '!$C$12:$C$22,MIN(11,C342))</f>
        <v>0</v>
      </c>
      <c r="J342" s="3">
        <f ca="1">IF(C342=1,0,IF($C$4="Q",MAX('Product features '!$C$8,_xlfn.XLOOKUP(E342,'Non-systematic PWDs'!$D$17:$D$64,'Non-systematic PWDs'!$F$17:$F$64,0,-1)),'Product features '!$C$8))</f>
        <v>0.2040816326530612</v>
      </c>
      <c r="K342">
        <f t="shared" ca="1" si="206"/>
        <v>0</v>
      </c>
      <c r="L342">
        <f ca="1">(1-K342)*(1-(1-J342*_xlfn.XLOOKUP(C342,'Non-systematic PWDs'!$D$9:$D$12,'Non-systematic PWDs'!$E$9:$E$12,,-1))^(1/12))</f>
        <v>7.0713634433110517E-3</v>
      </c>
      <c r="M342" cm="1">
        <f t="array" ref="M342">IF(C342=11,_xlfn.SWITCH(D342,1,0.4,2,0.3,3,0.2,0.1/9),1/12)</f>
        <v>8.3333333333333329E-2</v>
      </c>
      <c r="O342">
        <f t="shared" ca="1" si="238"/>
        <v>47.647133179597297</v>
      </c>
      <c r="P342">
        <f t="shared" ca="1" si="239"/>
        <v>67.888079689809388</v>
      </c>
      <c r="Q342">
        <f ca="1">_xlfn.XLOOKUP(C342,'Surrender predictive model'!$E$8:$E$29,'Surrender predictive model'!$P$8:$P$29,,-1)+'Surrender predictive model'!$B$15+'Surrender predictive model'!$B$14+'Surrender predictive model'!$B$38*K342</f>
        <v>-2.2123742498454617</v>
      </c>
      <c r="R342">
        <f ca="1">+'Surrender predictive model'!$B$15*(MAX(1,MIN(2,P341/O341))-1)+'Surrender predictive model'!$B$14*(MAX(0.5,MIN(1,P341/O341))-1)+'Surrender predictive model'!$B$38*K342*(MAX(0.5,MIN(1,P341/O341))-1)</f>
        <v>-0.49157749808726819</v>
      </c>
      <c r="S342" s="43">
        <f t="shared" ca="1" si="217"/>
        <v>5.757218491381999E-3</v>
      </c>
      <c r="T342">
        <f t="shared" ca="1" si="207"/>
        <v>0</v>
      </c>
      <c r="U342">
        <f t="shared" ca="1" si="240"/>
        <v>0</v>
      </c>
      <c r="V342">
        <f t="shared" ca="1" si="208"/>
        <v>0</v>
      </c>
      <c r="W342" s="41">
        <f t="shared" ca="1" si="209"/>
        <v>0</v>
      </c>
      <c r="X342">
        <f t="shared" ca="1" si="218"/>
        <v>0.94804621791209609</v>
      </c>
      <c r="Y342">
        <f t="shared" ca="1" si="219"/>
        <v>0.94804621791209609</v>
      </c>
      <c r="Z342">
        <f t="shared" ca="1" si="210"/>
        <v>0.95479794116902739</v>
      </c>
      <c r="AA342">
        <f t="shared" ca="1" si="241"/>
        <v>1.6027858452207102E-4</v>
      </c>
      <c r="AB342">
        <f t="shared" ca="1" si="220"/>
        <v>47.647133179597297</v>
      </c>
      <c r="AC342">
        <f t="shared" ca="1" si="221"/>
        <v>1.8705841909584346</v>
      </c>
      <c r="AD342">
        <f t="shared" ca="1" si="222"/>
        <v>0.27145148090991311</v>
      </c>
      <c r="AE342">
        <f t="shared" ca="1" si="223"/>
        <v>0.3334131024577861</v>
      </c>
      <c r="AF342">
        <f t="shared" ca="1" si="224"/>
        <v>0</v>
      </c>
      <c r="AG342">
        <f t="shared" ca="1" si="225"/>
        <v>0</v>
      </c>
      <c r="AH342">
        <f t="shared" ca="1" si="211"/>
        <v>0</v>
      </c>
      <c r="AI342">
        <f t="shared" ca="1" si="242"/>
        <v>45.171684405305797</v>
      </c>
      <c r="AJ342">
        <f t="shared" ca="1" si="226"/>
        <v>9.4107675844387079E-3</v>
      </c>
      <c r="AK342">
        <f t="shared" ca="1" si="212"/>
        <v>0</v>
      </c>
      <c r="AL342">
        <f t="shared" ca="1" si="213"/>
        <v>0</v>
      </c>
      <c r="AM342">
        <f t="shared" si="214"/>
        <v>0</v>
      </c>
      <c r="AN342" s="45">
        <f t="shared" ca="1" si="227"/>
        <v>-2.4848595419105721</v>
      </c>
      <c r="AO342">
        <f t="shared" ca="1" si="243"/>
        <v>0</v>
      </c>
      <c r="AP342">
        <f t="shared" ca="1" si="244"/>
        <v>4.2300117656849649E-2</v>
      </c>
      <c r="AR342">
        <v>332</v>
      </c>
      <c r="AS342">
        <v>0</v>
      </c>
      <c r="AT342">
        <v>468045.20177937532</v>
      </c>
      <c r="AU342">
        <v>3922.7614307849631</v>
      </c>
      <c r="AV342">
        <v>2628.0102552562039</v>
      </c>
      <c r="AW342">
        <v>282814.34370077838</v>
      </c>
      <c r="AX342">
        <v>95.944128713141069</v>
      </c>
      <c r="AY342">
        <v>0</v>
      </c>
      <c r="AZ342">
        <v>-289461.05951553263</v>
      </c>
      <c r="BA342">
        <v>98.692392251527508</v>
      </c>
      <c r="BC342">
        <f t="shared" si="228"/>
        <v>0</v>
      </c>
      <c r="BD342">
        <f t="shared" ca="1" si="229"/>
        <v>468092.84891255491</v>
      </c>
      <c r="BE342">
        <f t="shared" ca="1" si="230"/>
        <v>3924.6320149759217</v>
      </c>
      <c r="BF342">
        <f t="shared" ca="1" si="231"/>
        <v>2628.2817067371138</v>
      </c>
      <c r="BG342">
        <f t="shared" ca="1" si="232"/>
        <v>282814.67711388081</v>
      </c>
      <c r="BH342">
        <f t="shared" ca="1" si="233"/>
        <v>95.95353948072551</v>
      </c>
      <c r="BI342">
        <f t="shared" ca="1" si="234"/>
        <v>0</v>
      </c>
      <c r="BJ342">
        <f t="shared" ca="1" si="235"/>
        <v>-289463.54437507456</v>
      </c>
      <c r="BK342">
        <f t="shared" ca="1" si="236"/>
        <v>98.734692369184359</v>
      </c>
    </row>
    <row r="343" spans="2:63" x14ac:dyDescent="0.35">
      <c r="B343">
        <f t="shared" si="237"/>
        <v>333</v>
      </c>
      <c r="C343">
        <f t="shared" si="215"/>
        <v>28</v>
      </c>
      <c r="D343">
        <f t="shared" si="204"/>
        <v>9</v>
      </c>
      <c r="E343">
        <f t="shared" ca="1" si="205"/>
        <v>104</v>
      </c>
      <c r="F343" cm="1">
        <f t="array" aca="1" ref="F343" ca="1">_xlfn.XLOOKUP(E343,Mortality!$I$9:$I$130,IF($E$4="Female",Mortality!$J$9:$J$130,Mortality!$K$9:$K$130),,-1)</f>
        <v>0.38478299999999971</v>
      </c>
      <c r="G343" cm="1">
        <f t="array" aca="1" ref="G343" ca="1">_xlfn.XLOOKUP(E343,Mortality!$N$9:$N$130,IF($E$4="Female",Mortality!$O$9:$O$130,Mortality!$P$9:$P$130),,-1)</f>
        <v>0</v>
      </c>
      <c r="H343">
        <f t="shared" ca="1" si="216"/>
        <v>3.9673247895990582E-2</v>
      </c>
      <c r="I343" cm="1">
        <f t="array" ref="I343">INDEX('Product features '!$C$12:$C$22,MIN(11,C343))</f>
        <v>0</v>
      </c>
      <c r="J343" s="3">
        <f ca="1">IF(C343=1,0,IF($C$4="Q",MAX('Product features '!$C$8,_xlfn.XLOOKUP(E343,'Non-systematic PWDs'!$D$17:$D$64,'Non-systematic PWDs'!$F$17:$F$64,0,-1)),'Product features '!$C$8))</f>
        <v>0.2040816326530612</v>
      </c>
      <c r="K343">
        <f t="shared" ca="1" si="206"/>
        <v>0</v>
      </c>
      <c r="L343">
        <f ca="1">(1-K343)*(1-(1-J343*_xlfn.XLOOKUP(C343,'Non-systematic PWDs'!$D$9:$D$12,'Non-systematic PWDs'!$E$9:$E$12,,-1))^(1/12))</f>
        <v>7.0713634433110517E-3</v>
      </c>
      <c r="M343" cm="1">
        <f t="array" ref="M343">IF(C343=11,_xlfn.SWITCH(D343,1,0.4,2,0.3,3,0.2,0.1/9),1/12)</f>
        <v>8.3333333333333329E-2</v>
      </c>
      <c r="O343">
        <f t="shared" ca="1" si="238"/>
        <v>45.171684405271165</v>
      </c>
      <c r="P343">
        <f t="shared" ca="1" si="239"/>
        <v>64.361037191238779</v>
      </c>
      <c r="Q343">
        <f ca="1">_xlfn.XLOOKUP(C343,'Surrender predictive model'!$E$8:$E$29,'Surrender predictive model'!$P$8:$P$29,,-1)+'Surrender predictive model'!$B$15+'Surrender predictive model'!$B$14+'Surrender predictive model'!$B$38*K343</f>
        <v>-2.2123742498454617</v>
      </c>
      <c r="R343">
        <f ca="1">+'Surrender predictive model'!$B$15*(MAX(1,MIN(2,P342/O342))-1)+'Surrender predictive model'!$B$14*(MAX(0.5,MIN(1,P342/O342))-1)+'Surrender predictive model'!$B$38*K343*(MAX(0.5,MIN(1,P342/O342))-1)</f>
        <v>-0.49157749808726819</v>
      </c>
      <c r="S343" s="43">
        <f t="shared" ca="1" si="217"/>
        <v>5.757218491381999E-3</v>
      </c>
      <c r="T343">
        <f t="shared" ca="1" si="207"/>
        <v>0</v>
      </c>
      <c r="U343">
        <f t="shared" ca="1" si="240"/>
        <v>0</v>
      </c>
      <c r="V343">
        <f t="shared" ca="1" si="208"/>
        <v>0</v>
      </c>
      <c r="W343" s="41">
        <f t="shared" ca="1" si="209"/>
        <v>0</v>
      </c>
      <c r="X343">
        <f t="shared" ca="1" si="218"/>
        <v>0.94804621791209609</v>
      </c>
      <c r="Y343">
        <f t="shared" ca="1" si="219"/>
        <v>0.94804621791209609</v>
      </c>
      <c r="Z343">
        <f t="shared" ca="1" si="210"/>
        <v>0.95479794116902739</v>
      </c>
      <c r="AA343">
        <f t="shared" ca="1" si="241"/>
        <v>1.5303366251515933E-4</v>
      </c>
      <c r="AB343">
        <f t="shared" ca="1" si="220"/>
        <v>45.171684405271165</v>
      </c>
      <c r="AC343">
        <f t="shared" ca="1" si="221"/>
        <v>1.7734002675243026</v>
      </c>
      <c r="AD343">
        <f t="shared" ca="1" si="222"/>
        <v>0.2573485498232807</v>
      </c>
      <c r="AE343">
        <f t="shared" ca="1" si="223"/>
        <v>0.31609103078744238</v>
      </c>
      <c r="AF343">
        <f t="shared" ca="1" si="224"/>
        <v>0</v>
      </c>
      <c r="AG343">
        <f t="shared" ca="1" si="225"/>
        <v>0</v>
      </c>
      <c r="AH343">
        <f t="shared" ca="1" si="211"/>
        <v>0</v>
      </c>
      <c r="AI343">
        <f t="shared" ca="1" si="242"/>
        <v>42.824844557170771</v>
      </c>
      <c r="AJ343">
        <f t="shared" ca="1" si="226"/>
        <v>8.921842616077244E-3</v>
      </c>
      <c r="AK343">
        <f t="shared" ca="1" si="212"/>
        <v>0</v>
      </c>
      <c r="AL343">
        <f t="shared" ca="1" si="213"/>
        <v>0</v>
      </c>
      <c r="AM343">
        <f t="shared" si="214"/>
        <v>0</v>
      </c>
      <c r="AN343" s="45">
        <f t="shared" ca="1" si="227"/>
        <v>-2.3557616907511032</v>
      </c>
      <c r="AO343">
        <f t="shared" ca="1" si="243"/>
        <v>0</v>
      </c>
      <c r="AP343">
        <f t="shared" ca="1" si="244"/>
        <v>4.0572263625865836E-2</v>
      </c>
      <c r="AR343">
        <v>333</v>
      </c>
      <c r="AS343">
        <v>0</v>
      </c>
      <c r="AT343">
        <v>460531.81782307569</v>
      </c>
      <c r="AU343">
        <v>3835.9540016353199</v>
      </c>
      <c r="AV343">
        <v>2586.5106796281652</v>
      </c>
      <c r="AW343">
        <v>280519.26257994468</v>
      </c>
      <c r="AX343">
        <v>94.409158388566112</v>
      </c>
      <c r="AY343">
        <v>0</v>
      </c>
      <c r="AZ343">
        <v>-287036.13641959714</v>
      </c>
      <c r="BA343">
        <v>97.844998276558684</v>
      </c>
      <c r="BC343">
        <f t="shared" si="228"/>
        <v>0</v>
      </c>
      <c r="BD343">
        <f t="shared" ca="1" si="229"/>
        <v>460576.98950748093</v>
      </c>
      <c r="BE343">
        <f t="shared" ca="1" si="230"/>
        <v>3837.7274019028441</v>
      </c>
      <c r="BF343">
        <f t="shared" ca="1" si="231"/>
        <v>2586.7680281779885</v>
      </c>
      <c r="BG343">
        <f t="shared" ca="1" si="232"/>
        <v>280519.57867097546</v>
      </c>
      <c r="BH343">
        <f t="shared" ca="1" si="233"/>
        <v>94.418080231182188</v>
      </c>
      <c r="BI343">
        <f t="shared" ca="1" si="234"/>
        <v>0</v>
      </c>
      <c r="BJ343">
        <f t="shared" ca="1" si="235"/>
        <v>-287038.4921812879</v>
      </c>
      <c r="BK343">
        <f t="shared" ca="1" si="236"/>
        <v>97.885570540184546</v>
      </c>
    </row>
    <row r="344" spans="2:63" x14ac:dyDescent="0.35">
      <c r="B344">
        <f t="shared" si="237"/>
        <v>334</v>
      </c>
      <c r="C344">
        <f t="shared" si="215"/>
        <v>28</v>
      </c>
      <c r="D344">
        <f t="shared" ref="D344:D407" si="245">D332</f>
        <v>10</v>
      </c>
      <c r="E344">
        <f t="shared" ca="1" si="205"/>
        <v>104</v>
      </c>
      <c r="F344" cm="1">
        <f t="array" aca="1" ref="F344" ca="1">_xlfn.XLOOKUP(E344,Mortality!$I$9:$I$130,IF($E$4="Female",Mortality!$J$9:$J$130,Mortality!$K$9:$K$130),,-1)</f>
        <v>0.38478299999999971</v>
      </c>
      <c r="G344" cm="1">
        <f t="array" aca="1" ref="G344" ca="1">_xlfn.XLOOKUP(E344,Mortality!$N$9:$N$130,IF($E$4="Female",Mortality!$O$9:$O$130,Mortality!$P$9:$P$130),,-1)</f>
        <v>0</v>
      </c>
      <c r="H344">
        <f t="shared" ca="1" si="216"/>
        <v>3.9673247895990582E-2</v>
      </c>
      <c r="I344" cm="1">
        <f t="array" ref="I344">INDEX('Product features '!$C$12:$C$22,MIN(11,C344))</f>
        <v>0</v>
      </c>
      <c r="J344" s="3">
        <f ca="1">IF(C344=1,0,IF($C$4="Q",MAX('Product features '!$C$8,_xlfn.XLOOKUP(E344,'Non-systematic PWDs'!$D$17:$D$64,'Non-systematic PWDs'!$F$17:$F$64,0,-1)),'Product features '!$C$8))</f>
        <v>0.2040816326530612</v>
      </c>
      <c r="K344">
        <f t="shared" ca="1" si="206"/>
        <v>0</v>
      </c>
      <c r="L344">
        <f ca="1">(1-K344)*(1-(1-J344*_xlfn.XLOOKUP(C344,'Non-systematic PWDs'!$D$9:$D$12,'Non-systematic PWDs'!$E$9:$E$12,,-1))^(1/12))</f>
        <v>7.0713634433110517E-3</v>
      </c>
      <c r="M344" cm="1">
        <f t="array" ref="M344">IF(C344=11,_xlfn.SWITCH(D344,1,0.4,2,0.3,3,0.2,0.1/9),1/12)</f>
        <v>8.3333333333333329E-2</v>
      </c>
      <c r="O344">
        <f t="shared" ca="1" si="238"/>
        <v>42.824844557136139</v>
      </c>
      <c r="P344">
        <f t="shared" ca="1" si="239"/>
        <v>61.017237890053678</v>
      </c>
      <c r="Q344">
        <f ca="1">_xlfn.XLOOKUP(C344,'Surrender predictive model'!$E$8:$E$29,'Surrender predictive model'!$P$8:$P$29,,-1)+'Surrender predictive model'!$B$15+'Surrender predictive model'!$B$14+'Surrender predictive model'!$B$38*K344</f>
        <v>-2.2123742498454617</v>
      </c>
      <c r="R344">
        <f ca="1">+'Surrender predictive model'!$B$15*(MAX(1,MIN(2,P343/O343))-1)+'Surrender predictive model'!$B$14*(MAX(0.5,MIN(1,P343/O343))-1)+'Surrender predictive model'!$B$38*K344*(MAX(0.5,MIN(1,P343/O343))-1)</f>
        <v>-0.49157749808726819</v>
      </c>
      <c r="S344" s="43">
        <f t="shared" ca="1" si="217"/>
        <v>5.757218491381999E-3</v>
      </c>
      <c r="T344">
        <f t="shared" ca="1" si="207"/>
        <v>0</v>
      </c>
      <c r="U344">
        <f t="shared" ca="1" si="240"/>
        <v>0</v>
      </c>
      <c r="V344">
        <f t="shared" ca="1" si="208"/>
        <v>0</v>
      </c>
      <c r="W344" s="41">
        <f t="shared" ca="1" si="209"/>
        <v>0</v>
      </c>
      <c r="X344">
        <f t="shared" ca="1" si="218"/>
        <v>0.94804621791209609</v>
      </c>
      <c r="Y344">
        <f t="shared" ca="1" si="219"/>
        <v>0.94804621791209609</v>
      </c>
      <c r="Z344">
        <f t="shared" ca="1" si="210"/>
        <v>0.95479794116902739</v>
      </c>
      <c r="AA344">
        <f t="shared" ca="1" si="241"/>
        <v>1.461162258990299E-4</v>
      </c>
      <c r="AB344">
        <f t="shared" ca="1" si="220"/>
        <v>42.824844557136139</v>
      </c>
      <c r="AC344">
        <f t="shared" ca="1" si="221"/>
        <v>1.6812654164707141</v>
      </c>
      <c r="AD344">
        <f t="shared" ca="1" si="222"/>
        <v>0.24397831934512385</v>
      </c>
      <c r="AE344">
        <f t="shared" ca="1" si="223"/>
        <v>0.29966890625397063</v>
      </c>
      <c r="AF344">
        <f t="shared" ca="1" si="224"/>
        <v>0</v>
      </c>
      <c r="AG344">
        <f t="shared" ca="1" si="225"/>
        <v>0</v>
      </c>
      <c r="AH344">
        <f t="shared" ca="1" si="211"/>
        <v>0</v>
      </c>
      <c r="AI344">
        <f t="shared" ca="1" si="242"/>
        <v>40.59993191510096</v>
      </c>
      <c r="AJ344">
        <f t="shared" ca="1" si="226"/>
        <v>8.4583191489793676E-3</v>
      </c>
      <c r="AK344">
        <f t="shared" ca="1" si="212"/>
        <v>0</v>
      </c>
      <c r="AL344">
        <f t="shared" ca="1" si="213"/>
        <v>0</v>
      </c>
      <c r="AM344">
        <f t="shared" si="214"/>
        <v>0</v>
      </c>
      <c r="AN344" s="45">
        <f t="shared" ca="1" si="227"/>
        <v>-2.233370961218788</v>
      </c>
      <c r="AO344">
        <f t="shared" ca="1" si="243"/>
        <v>0</v>
      </c>
      <c r="AP344">
        <f t="shared" ca="1" si="244"/>
        <v>3.8914988111391241E-2</v>
      </c>
      <c r="AR344">
        <v>334</v>
      </c>
      <c r="AS344">
        <v>0</v>
      </c>
      <c r="AT344">
        <v>453163.96026511578</v>
      </c>
      <c r="AU344">
        <v>3751.4085433118908</v>
      </c>
      <c r="AV344">
        <v>2545.8135902396957</v>
      </c>
      <c r="AW344">
        <v>278252.32051710255</v>
      </c>
      <c r="AX344">
        <v>92.903790222402534</v>
      </c>
      <c r="AY344">
        <v>0</v>
      </c>
      <c r="AZ344">
        <v>-284642.44644087658</v>
      </c>
      <c r="BA344">
        <v>97.013016816781246</v>
      </c>
      <c r="BC344">
        <f t="shared" si="228"/>
        <v>0</v>
      </c>
      <c r="BD344">
        <f t="shared" ca="1" si="229"/>
        <v>453206.78510967293</v>
      </c>
      <c r="BE344">
        <f t="shared" ca="1" si="230"/>
        <v>3753.0898087283613</v>
      </c>
      <c r="BF344">
        <f t="shared" ca="1" si="231"/>
        <v>2546.0575685590406</v>
      </c>
      <c r="BG344">
        <f t="shared" ca="1" si="232"/>
        <v>278252.6201860088</v>
      </c>
      <c r="BH344">
        <f t="shared" ca="1" si="233"/>
        <v>92.91224854155152</v>
      </c>
      <c r="BI344">
        <f t="shared" ca="1" si="234"/>
        <v>0</v>
      </c>
      <c r="BJ344">
        <f t="shared" ca="1" si="235"/>
        <v>-284644.67981183779</v>
      </c>
      <c r="BK344">
        <f t="shared" ca="1" si="236"/>
        <v>97.051931804892632</v>
      </c>
    </row>
    <row r="345" spans="2:63" x14ac:dyDescent="0.35">
      <c r="B345">
        <f t="shared" si="237"/>
        <v>335</v>
      </c>
      <c r="C345">
        <f t="shared" si="215"/>
        <v>28</v>
      </c>
      <c r="D345">
        <f t="shared" si="245"/>
        <v>11</v>
      </c>
      <c r="E345">
        <f t="shared" ca="1" si="205"/>
        <v>104</v>
      </c>
      <c r="F345" cm="1">
        <f t="array" aca="1" ref="F345" ca="1">_xlfn.XLOOKUP(E345,Mortality!$I$9:$I$130,IF($E$4="Female",Mortality!$J$9:$J$130,Mortality!$K$9:$K$130),,-1)</f>
        <v>0.38478299999999971</v>
      </c>
      <c r="G345" cm="1">
        <f t="array" aca="1" ref="G345" ca="1">_xlfn.XLOOKUP(E345,Mortality!$N$9:$N$130,IF($E$4="Female",Mortality!$O$9:$O$130,Mortality!$P$9:$P$130),,-1)</f>
        <v>0</v>
      </c>
      <c r="H345">
        <f t="shared" ca="1" si="216"/>
        <v>3.9673247895990582E-2</v>
      </c>
      <c r="I345" cm="1">
        <f t="array" ref="I345">INDEX('Product features '!$C$12:$C$22,MIN(11,C345))</f>
        <v>0</v>
      </c>
      <c r="J345" s="3">
        <f ca="1">IF(C345=1,0,IF($C$4="Q",MAX('Product features '!$C$8,_xlfn.XLOOKUP(E345,'Non-systematic PWDs'!$D$17:$D$64,'Non-systematic PWDs'!$F$17:$F$64,0,-1)),'Product features '!$C$8))</f>
        <v>0.2040816326530612</v>
      </c>
      <c r="K345">
        <f t="shared" ca="1" si="206"/>
        <v>0</v>
      </c>
      <c r="L345">
        <f ca="1">(1-K345)*(1-(1-J345*_xlfn.XLOOKUP(C345,'Non-systematic PWDs'!$D$9:$D$12,'Non-systematic PWDs'!$E$9:$E$12,,-1))^(1/12))</f>
        <v>7.0713634433110517E-3</v>
      </c>
      <c r="M345" cm="1">
        <f t="array" ref="M345">IF(C345=11,_xlfn.SWITCH(D345,1,0.4,2,0.3,3,0.2,0.1/9),1/12)</f>
        <v>8.3333333333333329E-2</v>
      </c>
      <c r="O345">
        <f t="shared" ca="1" si="238"/>
        <v>40.599931915066328</v>
      </c>
      <c r="P345">
        <f t="shared" ca="1" si="239"/>
        <v>57.847161609108035</v>
      </c>
      <c r="Q345">
        <f ca="1">_xlfn.XLOOKUP(C345,'Surrender predictive model'!$E$8:$E$29,'Surrender predictive model'!$P$8:$P$29,,-1)+'Surrender predictive model'!$B$15+'Surrender predictive model'!$B$14+'Surrender predictive model'!$B$38*K345</f>
        <v>-2.2123742498454617</v>
      </c>
      <c r="R345">
        <f ca="1">+'Surrender predictive model'!$B$15*(MAX(1,MIN(2,P344/O344))-1)+'Surrender predictive model'!$B$14*(MAX(0.5,MIN(1,P344/O344))-1)+'Surrender predictive model'!$B$38*K345*(MAX(0.5,MIN(1,P344/O344))-1)</f>
        <v>-0.49157749808726819</v>
      </c>
      <c r="S345" s="43">
        <f t="shared" ca="1" si="217"/>
        <v>5.757218491381999E-3</v>
      </c>
      <c r="T345">
        <f t="shared" ca="1" si="207"/>
        <v>0</v>
      </c>
      <c r="U345">
        <f t="shared" ca="1" si="240"/>
        <v>0</v>
      </c>
      <c r="V345">
        <f t="shared" ca="1" si="208"/>
        <v>0</v>
      </c>
      <c r="W345" s="41">
        <f t="shared" ca="1" si="209"/>
        <v>0</v>
      </c>
      <c r="X345">
        <f t="shared" ca="1" si="218"/>
        <v>0.94804621791209609</v>
      </c>
      <c r="Y345">
        <f t="shared" ca="1" si="219"/>
        <v>0.94804621791209609</v>
      </c>
      <c r="Z345">
        <f t="shared" ca="1" si="210"/>
        <v>0.95479794116902739</v>
      </c>
      <c r="AA345">
        <f t="shared" ca="1" si="241"/>
        <v>1.3951147165978226E-4</v>
      </c>
      <c r="AB345">
        <f t="shared" ca="1" si="220"/>
        <v>40.599931915066328</v>
      </c>
      <c r="AC345">
        <f t="shared" ca="1" si="221"/>
        <v>1.5939173193914655</v>
      </c>
      <c r="AD345">
        <f t="shared" ca="1" si="222"/>
        <v>0.23130272290769424</v>
      </c>
      <c r="AE345">
        <f t="shared" ca="1" si="223"/>
        <v>0.2840999731999313</v>
      </c>
      <c r="AF345">
        <f t="shared" ca="1" si="224"/>
        <v>0</v>
      </c>
      <c r="AG345">
        <f t="shared" ca="1" si="225"/>
        <v>0</v>
      </c>
      <c r="AH345">
        <f t="shared" ca="1" si="211"/>
        <v>0</v>
      </c>
      <c r="AI345">
        <f t="shared" ca="1" si="242"/>
        <v>38.490611899601866</v>
      </c>
      <c r="AJ345">
        <f t="shared" ca="1" si="226"/>
        <v>8.018877479083723E-3</v>
      </c>
      <c r="AK345">
        <f t="shared" ca="1" si="212"/>
        <v>0</v>
      </c>
      <c r="AL345">
        <f t="shared" ca="1" si="213"/>
        <v>0</v>
      </c>
      <c r="AM345">
        <f t="shared" si="214"/>
        <v>0</v>
      </c>
      <c r="AN345" s="45">
        <f t="shared" ca="1" si="227"/>
        <v>-2.1173388929781751</v>
      </c>
      <c r="AO345">
        <f t="shared" ca="1" si="243"/>
        <v>0</v>
      </c>
      <c r="AP345">
        <f t="shared" ca="1" si="244"/>
        <v>3.7325408157514513E-2</v>
      </c>
      <c r="AR345">
        <v>335</v>
      </c>
      <c r="AS345">
        <v>0</v>
      </c>
      <c r="AT345">
        <v>445938.19306753098</v>
      </c>
      <c r="AU345">
        <v>3669.0570140861478</v>
      </c>
      <c r="AV345">
        <v>2505.8999885377393</v>
      </c>
      <c r="AW345">
        <v>276013.05320965446</v>
      </c>
      <c r="AX345">
        <v>91.427328518263479</v>
      </c>
      <c r="AY345">
        <v>0</v>
      </c>
      <c r="AZ345">
        <v>-282279.43754079682</v>
      </c>
      <c r="BA345">
        <v>96.196091972224608</v>
      </c>
      <c r="BC345">
        <f t="shared" si="228"/>
        <v>0</v>
      </c>
      <c r="BD345">
        <f t="shared" ca="1" si="229"/>
        <v>445978.79299944604</v>
      </c>
      <c r="BE345">
        <f t="shared" ca="1" si="230"/>
        <v>3670.6509314055393</v>
      </c>
      <c r="BF345">
        <f t="shared" ca="1" si="231"/>
        <v>2506.1312912606472</v>
      </c>
      <c r="BG345">
        <f t="shared" ca="1" si="232"/>
        <v>276013.33730962768</v>
      </c>
      <c r="BH345">
        <f t="shared" ca="1" si="233"/>
        <v>91.435347395742568</v>
      </c>
      <c r="BI345">
        <f t="shared" ca="1" si="234"/>
        <v>0</v>
      </c>
      <c r="BJ345">
        <f t="shared" ca="1" si="235"/>
        <v>-282281.55487968982</v>
      </c>
      <c r="BK345">
        <f t="shared" ca="1" si="236"/>
        <v>96.233417380382122</v>
      </c>
    </row>
    <row r="346" spans="2:63" x14ac:dyDescent="0.35">
      <c r="B346">
        <f t="shared" si="237"/>
        <v>336</v>
      </c>
      <c r="C346">
        <f t="shared" si="215"/>
        <v>28</v>
      </c>
      <c r="D346">
        <f t="shared" si="245"/>
        <v>12</v>
      </c>
      <c r="E346">
        <f t="shared" ca="1" si="205"/>
        <v>104</v>
      </c>
      <c r="F346" cm="1">
        <f t="array" aca="1" ref="F346" ca="1">_xlfn.XLOOKUP(E346,Mortality!$I$9:$I$130,IF($E$4="Female",Mortality!$J$9:$J$130,Mortality!$K$9:$K$130),,-1)</f>
        <v>0.38478299999999971</v>
      </c>
      <c r="G346" cm="1">
        <f t="array" aca="1" ref="G346" ca="1">_xlfn.XLOOKUP(E346,Mortality!$N$9:$N$130,IF($E$4="Female",Mortality!$O$9:$O$130,Mortality!$P$9:$P$130),,-1)</f>
        <v>0</v>
      </c>
      <c r="H346">
        <f t="shared" ca="1" si="216"/>
        <v>3.9673247895990582E-2</v>
      </c>
      <c r="I346" cm="1">
        <f t="array" ref="I346">INDEX('Product features '!$C$12:$C$22,MIN(11,C346))</f>
        <v>0</v>
      </c>
      <c r="J346" s="3">
        <f ca="1">IF(C346=1,0,IF($C$4="Q",MAX('Product features '!$C$8,_xlfn.XLOOKUP(E346,'Non-systematic PWDs'!$D$17:$D$64,'Non-systematic PWDs'!$F$17:$F$64,0,-1)),'Product features '!$C$8))</f>
        <v>0.2040816326530612</v>
      </c>
      <c r="K346">
        <f t="shared" ca="1" si="206"/>
        <v>0</v>
      </c>
      <c r="L346">
        <f ca="1">(1-K346)*(1-(1-J346*_xlfn.XLOOKUP(C346,'Non-systematic PWDs'!$D$9:$D$12,'Non-systematic PWDs'!$E$9:$E$12,,-1))^(1/12))</f>
        <v>7.0713634433110517E-3</v>
      </c>
      <c r="M346" cm="1">
        <f t="array" ref="M346">IF(C346=11,_xlfn.SWITCH(D346,1,0.4,2,0.3,3,0.2,0.1/9),1/12)</f>
        <v>8.3333333333333329E-2</v>
      </c>
      <c r="O346">
        <f t="shared" ca="1" si="238"/>
        <v>38.490611899567241</v>
      </c>
      <c r="P346">
        <f t="shared" ca="1" si="239"/>
        <v>54.841782780464676</v>
      </c>
      <c r="Q346">
        <f ca="1">_xlfn.XLOOKUP(C346,'Surrender predictive model'!$E$8:$E$29,'Surrender predictive model'!$P$8:$P$29,,-1)+'Surrender predictive model'!$B$15+'Surrender predictive model'!$B$14+'Surrender predictive model'!$B$38*K346</f>
        <v>-2.2123742498454617</v>
      </c>
      <c r="R346">
        <f ca="1">+'Surrender predictive model'!$B$15*(MAX(1,MIN(2,P345/O345))-1)+'Surrender predictive model'!$B$14*(MAX(0.5,MIN(1,P345/O345))-1)+'Surrender predictive model'!$B$38*K346*(MAX(0.5,MIN(1,P345/O345))-1)</f>
        <v>-0.49157749808726842</v>
      </c>
      <c r="S346" s="43">
        <f t="shared" ca="1" si="217"/>
        <v>5.757218491381999E-3</v>
      </c>
      <c r="T346">
        <f t="shared" ca="1" si="207"/>
        <v>5.0000000000000001E-3</v>
      </c>
      <c r="U346">
        <f t="shared" ca="1" si="240"/>
        <v>0</v>
      </c>
      <c r="V346">
        <f t="shared" ca="1" si="208"/>
        <v>0</v>
      </c>
      <c r="W346" s="41">
        <f t="shared" ca="1" si="209"/>
        <v>0</v>
      </c>
      <c r="X346">
        <f t="shared" ca="1" si="218"/>
        <v>0.94129229245044854</v>
      </c>
      <c r="Y346">
        <f t="shared" ca="1" si="219"/>
        <v>0.94804621791209609</v>
      </c>
      <c r="Z346">
        <f t="shared" ca="1" si="210"/>
        <v>0.95479794116902739</v>
      </c>
      <c r="AA346">
        <f t="shared" ca="1" si="241"/>
        <v>1.3320526591022121E-4</v>
      </c>
      <c r="AB346">
        <f t="shared" ca="1" si="220"/>
        <v>38.490611899567241</v>
      </c>
      <c r="AC346">
        <f t="shared" ca="1" si="221"/>
        <v>1.5035328369092065</v>
      </c>
      <c r="AD346">
        <f t="shared" ca="1" si="222"/>
        <v>0.21818649871437723</v>
      </c>
      <c r="AE346">
        <f t="shared" ca="1" si="223"/>
        <v>0.26798983452554692</v>
      </c>
      <c r="AF346">
        <f t="shared" ca="1" si="224"/>
        <v>0.26998641665394824</v>
      </c>
      <c r="AG346">
        <f t="shared" ca="1" si="225"/>
        <v>0</v>
      </c>
      <c r="AH346">
        <f t="shared" ca="1" si="211"/>
        <v>0</v>
      </c>
      <c r="AI346">
        <f t="shared" ca="1" si="242"/>
        <v>36.23091631279879</v>
      </c>
      <c r="AJ346">
        <f t="shared" ca="1" si="226"/>
        <v>7.5481075651664155E-3</v>
      </c>
      <c r="AK346">
        <f t="shared" ca="1" si="212"/>
        <v>0</v>
      </c>
      <c r="AL346">
        <f t="shared" ca="1" si="213"/>
        <v>0</v>
      </c>
      <c r="AM346">
        <f t="shared" si="214"/>
        <v>0</v>
      </c>
      <c r="AN346" s="45">
        <f t="shared" ca="1" si="227"/>
        <v>-1.9972572777142972</v>
      </c>
      <c r="AO346">
        <f t="shared" ca="1" si="243"/>
        <v>0</v>
      </c>
      <c r="AP346">
        <f t="shared" ca="1" si="244"/>
        <v>4.0454811559542399E-2</v>
      </c>
      <c r="AR346">
        <v>336</v>
      </c>
      <c r="AS346">
        <v>0</v>
      </c>
      <c r="AT346">
        <v>438851.17688766331</v>
      </c>
      <c r="AU346">
        <v>3574.5291251918175</v>
      </c>
      <c r="AV346">
        <v>2458.0508436139371</v>
      </c>
      <c r="AW346">
        <v>273797.27129952633</v>
      </c>
      <c r="AX346">
        <v>89.300641367493625</v>
      </c>
      <c r="AY346">
        <v>0</v>
      </c>
      <c r="AZ346">
        <v>-279919.15190969943</v>
      </c>
      <c r="BA346">
        <v>135.52845751218985</v>
      </c>
      <c r="BC346">
        <f t="shared" si="228"/>
        <v>0</v>
      </c>
      <c r="BD346">
        <f t="shared" ca="1" si="229"/>
        <v>438889.6674995629</v>
      </c>
      <c r="BE346">
        <f t="shared" ca="1" si="230"/>
        <v>3576.0326580287265</v>
      </c>
      <c r="BF346">
        <f t="shared" ca="1" si="231"/>
        <v>2458.2690301126513</v>
      </c>
      <c r="BG346">
        <f t="shared" ca="1" si="232"/>
        <v>273797.53928936087</v>
      </c>
      <c r="BH346">
        <f t="shared" ca="1" si="233"/>
        <v>89.308189475058796</v>
      </c>
      <c r="BI346">
        <f t="shared" ca="1" si="234"/>
        <v>0</v>
      </c>
      <c r="BJ346">
        <f t="shared" ca="1" si="235"/>
        <v>-279921.14916697715</v>
      </c>
      <c r="BK346">
        <f t="shared" ca="1" si="236"/>
        <v>135.5689123237494</v>
      </c>
    </row>
    <row r="347" spans="2:63" x14ac:dyDescent="0.35">
      <c r="B347">
        <f t="shared" si="237"/>
        <v>337</v>
      </c>
      <c r="C347">
        <f t="shared" si="215"/>
        <v>29</v>
      </c>
      <c r="D347">
        <f t="shared" si="245"/>
        <v>1</v>
      </c>
      <c r="E347">
        <f t="shared" ca="1" si="205"/>
        <v>105</v>
      </c>
      <c r="F347" cm="1">
        <f t="array" aca="1" ref="F347" ca="1">_xlfn.XLOOKUP(E347,Mortality!$I$9:$I$130,IF($E$4="Female",Mortality!$J$9:$J$130,Mortality!$K$9:$K$130),,-1)</f>
        <v>0.39999999999999969</v>
      </c>
      <c r="G347" cm="1">
        <f t="array" aca="1" ref="G347" ca="1">_xlfn.XLOOKUP(E347,Mortality!$N$9:$N$130,IF($E$4="Female",Mortality!$O$9:$O$130,Mortality!$P$9:$P$130),,-1)</f>
        <v>0</v>
      </c>
      <c r="H347">
        <f t="shared" ca="1" si="216"/>
        <v>4.1675471372851991E-2</v>
      </c>
      <c r="I347" cm="1">
        <f t="array" ref="I347">INDEX('Product features '!$C$12:$C$22,MIN(11,C347))</f>
        <v>0</v>
      </c>
      <c r="J347" s="3">
        <f ca="1">IF(C347=1,0,IF($C$4="Q",MAX('Product features '!$C$8,_xlfn.XLOOKUP(E347,'Non-systematic PWDs'!$D$17:$D$64,'Non-systematic PWDs'!$F$17:$F$64,0,-1)),'Product features '!$C$8))</f>
        <v>0.21739130434782611</v>
      </c>
      <c r="K347">
        <f t="shared" ca="1" si="206"/>
        <v>0</v>
      </c>
      <c r="L347">
        <f ca="1">(1-K347)*(1-(1-J347*_xlfn.XLOOKUP(C347,'Non-systematic PWDs'!$D$9:$D$12,'Non-systematic PWDs'!$E$9:$E$12,,-1))^(1/12))</f>
        <v>7.5523183541340577E-3</v>
      </c>
      <c r="M347" cm="1">
        <f t="array" ref="M347">IF(C347=11,_xlfn.SWITCH(D347,1,0.4,2,0.3,3,0.2,0.1/9),1/12)</f>
        <v>8.3333333333333329E-2</v>
      </c>
      <c r="O347">
        <f t="shared" ca="1" si="238"/>
        <v>36.230916312764165</v>
      </c>
      <c r="P347">
        <f t="shared" ca="1" si="239"/>
        <v>51.99254474857625</v>
      </c>
      <c r="Q347">
        <f ca="1">_xlfn.XLOOKUP(C347,'Surrender predictive model'!$E$8:$E$29,'Surrender predictive model'!$P$8:$P$29,,-1)+'Surrender predictive model'!$B$15+'Surrender predictive model'!$B$14+'Surrender predictive model'!$B$38*K347</f>
        <v>-2.2123742498454617</v>
      </c>
      <c r="R347">
        <f ca="1">+'Surrender predictive model'!$B$15*(MAX(1,MIN(2,P346/O346))-1)+'Surrender predictive model'!$B$14*(MAX(0.5,MIN(1,P346/O346))-1)+'Surrender predictive model'!$B$38*K347*(MAX(0.5,MIN(1,P346/O346))-1)</f>
        <v>-0.49157749808726819</v>
      </c>
      <c r="S347" s="43">
        <f t="shared" ca="1" si="217"/>
        <v>5.757218491381999E-3</v>
      </c>
      <c r="T347">
        <f t="shared" ca="1" si="207"/>
        <v>0</v>
      </c>
      <c r="U347">
        <f t="shared" ca="1" si="240"/>
        <v>1.89E-2</v>
      </c>
      <c r="V347">
        <f t="shared" ca="1" si="208"/>
        <v>0</v>
      </c>
      <c r="W347" s="41">
        <f t="shared" ca="1" si="209"/>
        <v>0</v>
      </c>
      <c r="X347">
        <f t="shared" ca="1" si="218"/>
        <v>0.94561134128635271</v>
      </c>
      <c r="Y347">
        <f t="shared" ca="1" si="219"/>
        <v>0.94561134128635271</v>
      </c>
      <c r="Z347">
        <f t="shared" ca="1" si="210"/>
        <v>0.95280724493019087</v>
      </c>
      <c r="AA347">
        <f t="shared" ca="1" si="241"/>
        <v>1.2718411364395204E-4</v>
      </c>
      <c r="AB347">
        <f t="shared" ca="1" si="220"/>
        <v>36.915680631075404</v>
      </c>
      <c r="AC347">
        <f t="shared" ca="1" si="221"/>
        <v>1.5217925554022047</v>
      </c>
      <c r="AD347">
        <f t="shared" ca="1" si="222"/>
        <v>0.21022659015960815</v>
      </c>
      <c r="AE347">
        <f t="shared" ca="1" si="223"/>
        <v>0.27577520946374678</v>
      </c>
      <c r="AF347">
        <f t="shared" ca="1" si="224"/>
        <v>0</v>
      </c>
      <c r="AG347">
        <f t="shared" ca="1" si="225"/>
        <v>0</v>
      </c>
      <c r="AH347">
        <f t="shared" ca="1" si="211"/>
        <v>0.68476431831123818</v>
      </c>
      <c r="AI347">
        <f t="shared" ca="1" si="242"/>
        <v>34.907886276084469</v>
      </c>
      <c r="AJ347">
        <f t="shared" ca="1" si="226"/>
        <v>7.2724763075175981E-3</v>
      </c>
      <c r="AK347">
        <f t="shared" ca="1" si="212"/>
        <v>0</v>
      </c>
      <c r="AL347">
        <f t="shared" ca="1" si="213"/>
        <v>0</v>
      </c>
      <c r="AM347">
        <f t="shared" si="214"/>
        <v>0</v>
      </c>
      <c r="AN347" s="45">
        <f t="shared" ca="1" si="227"/>
        <v>-2.0150668313330775</v>
      </c>
      <c r="AO347">
        <f t="shared" ca="1" si="243"/>
        <v>8.5595539788905342E-2</v>
      </c>
      <c r="AP347">
        <f t="shared" ca="1" si="244"/>
        <v>0.12128714372982247</v>
      </c>
      <c r="AR347">
        <v>337</v>
      </c>
      <c r="AS347">
        <v>0</v>
      </c>
      <c r="AT347">
        <v>428643.07856396801</v>
      </c>
      <c r="AU347">
        <v>4039.3897876261167</v>
      </c>
      <c r="AV347">
        <v>2445.7828548959797</v>
      </c>
      <c r="AW347">
        <v>271666.20943877078</v>
      </c>
      <c r="AX347">
        <v>88.985678252748357</v>
      </c>
      <c r="AY347">
        <v>0</v>
      </c>
      <c r="AZ347">
        <v>-278240.36775954568</v>
      </c>
      <c r="BA347">
        <v>839.23947032202182</v>
      </c>
      <c r="BC347">
        <f t="shared" si="228"/>
        <v>0</v>
      </c>
      <c r="BD347">
        <f t="shared" ca="1" si="229"/>
        <v>428679.30948028079</v>
      </c>
      <c r="BE347">
        <f t="shared" ca="1" si="230"/>
        <v>4040.9115801815187</v>
      </c>
      <c r="BF347">
        <f t="shared" ca="1" si="231"/>
        <v>2445.9930814861391</v>
      </c>
      <c r="BG347">
        <f t="shared" ca="1" si="232"/>
        <v>271666.48521398025</v>
      </c>
      <c r="BH347">
        <f t="shared" ca="1" si="233"/>
        <v>88.992950729055877</v>
      </c>
      <c r="BI347">
        <f t="shared" ca="1" si="234"/>
        <v>0</v>
      </c>
      <c r="BJ347">
        <f t="shared" ca="1" si="235"/>
        <v>-278242.382826377</v>
      </c>
      <c r="BK347">
        <f t="shared" ca="1" si="236"/>
        <v>839.36075746575159</v>
      </c>
    </row>
    <row r="348" spans="2:63" x14ac:dyDescent="0.35">
      <c r="B348">
        <f t="shared" si="237"/>
        <v>338</v>
      </c>
      <c r="C348">
        <f t="shared" si="215"/>
        <v>29</v>
      </c>
      <c r="D348">
        <f t="shared" si="245"/>
        <v>2</v>
      </c>
      <c r="E348">
        <f t="shared" ca="1" si="205"/>
        <v>105</v>
      </c>
      <c r="F348" cm="1">
        <f t="array" aca="1" ref="F348" ca="1">_xlfn.XLOOKUP(E348,Mortality!$I$9:$I$130,IF($E$4="Female",Mortality!$J$9:$J$130,Mortality!$K$9:$K$130),,-1)</f>
        <v>0.39999999999999969</v>
      </c>
      <c r="G348" cm="1">
        <f t="array" aca="1" ref="G348" ca="1">_xlfn.XLOOKUP(E348,Mortality!$N$9:$N$130,IF($E$4="Female",Mortality!$O$9:$O$130,Mortality!$P$9:$P$130),,-1)</f>
        <v>0</v>
      </c>
      <c r="H348">
        <f t="shared" ca="1" si="216"/>
        <v>4.1675471372851991E-2</v>
      </c>
      <c r="I348" cm="1">
        <f t="array" ref="I348">INDEX('Product features '!$C$12:$C$22,MIN(11,C348))</f>
        <v>0</v>
      </c>
      <c r="J348" s="3">
        <f ca="1">IF(C348=1,0,IF($C$4="Q",MAX('Product features '!$C$8,_xlfn.XLOOKUP(E348,'Non-systematic PWDs'!$D$17:$D$64,'Non-systematic PWDs'!$F$17:$F$64,0,-1)),'Product features '!$C$8))</f>
        <v>0.21739130434782611</v>
      </c>
      <c r="K348">
        <f t="shared" ca="1" si="206"/>
        <v>0</v>
      </c>
      <c r="L348">
        <f ca="1">(1-K348)*(1-(1-J348*_xlfn.XLOOKUP(C348,'Non-systematic PWDs'!$D$9:$D$12,'Non-systematic PWDs'!$E$9:$E$12,,-1))^(1/12))</f>
        <v>7.5523183541340577E-3</v>
      </c>
      <c r="M348" cm="1">
        <f t="array" ref="M348">IF(C348=11,_xlfn.SWITCH(D348,1,0.4,2,0.3,3,0.2,0.1/9),1/12)</f>
        <v>8.3333333333333329E-2</v>
      </c>
      <c r="O348">
        <f t="shared" ca="1" si="238"/>
        <v>34.907886276049844</v>
      </c>
      <c r="P348">
        <f t="shared" ca="1" si="239"/>
        <v>49.164739976591903</v>
      </c>
      <c r="Q348">
        <f ca="1">_xlfn.XLOOKUP(C348,'Surrender predictive model'!$E$8:$E$29,'Surrender predictive model'!$P$8:$P$29,,-1)+'Surrender predictive model'!$B$15+'Surrender predictive model'!$B$14+'Surrender predictive model'!$B$38*K348</f>
        <v>-2.2123742498454617</v>
      </c>
      <c r="R348">
        <f ca="1">+'Surrender predictive model'!$B$15*(MAX(1,MIN(2,P347/O347))-1)+'Surrender predictive model'!$B$14*(MAX(0.5,MIN(1,P347/O347))-1)+'Surrender predictive model'!$B$38*K348*(MAX(0.5,MIN(1,P347/O347))-1)</f>
        <v>-0.50340754488545836</v>
      </c>
      <c r="S348" s="43">
        <f t="shared" ca="1" si="217"/>
        <v>5.6873401215177255E-3</v>
      </c>
      <c r="T348">
        <f t="shared" ca="1" si="207"/>
        <v>0</v>
      </c>
      <c r="U348">
        <f t="shared" ca="1" si="240"/>
        <v>0</v>
      </c>
      <c r="V348">
        <f t="shared" ca="1" si="208"/>
        <v>0</v>
      </c>
      <c r="W348" s="41">
        <f t="shared" ca="1" si="209"/>
        <v>0</v>
      </c>
      <c r="X348">
        <f t="shared" ca="1" si="218"/>
        <v>0.94567780169248605</v>
      </c>
      <c r="Y348">
        <f t="shared" ca="1" si="219"/>
        <v>0.94567780169248605</v>
      </c>
      <c r="Z348">
        <f t="shared" ca="1" si="210"/>
        <v>0.9528742110860523</v>
      </c>
      <c r="AA348">
        <f t="shared" ca="1" si="241"/>
        <v>1.2118194491998224E-4</v>
      </c>
      <c r="AB348">
        <f t="shared" ca="1" si="220"/>
        <v>34.907886276049844</v>
      </c>
      <c r="AC348">
        <f t="shared" ca="1" si="221"/>
        <v>1.4390947700269168</v>
      </c>
      <c r="AD348">
        <f t="shared" ca="1" si="222"/>
        <v>0.19638941455553613</v>
      </c>
      <c r="AE348">
        <f t="shared" ca="1" si="223"/>
        <v>0.26078893620127147</v>
      </c>
      <c r="AF348">
        <f t="shared" ca="1" si="224"/>
        <v>0</v>
      </c>
      <c r="AG348">
        <f t="shared" ca="1" si="225"/>
        <v>0</v>
      </c>
      <c r="AH348">
        <f t="shared" ca="1" si="211"/>
        <v>0</v>
      </c>
      <c r="AI348">
        <f t="shared" ca="1" si="242"/>
        <v>33.011613155300743</v>
      </c>
      <c r="AJ348">
        <f t="shared" ca="1" si="226"/>
        <v>6.8774194073543222E-3</v>
      </c>
      <c r="AK348">
        <f t="shared" ca="1" si="212"/>
        <v>0</v>
      </c>
      <c r="AL348">
        <f t="shared" ca="1" si="213"/>
        <v>0</v>
      </c>
      <c r="AM348">
        <f t="shared" si="214"/>
        <v>0</v>
      </c>
      <c r="AN348" s="45">
        <f t="shared" ca="1" si="227"/>
        <v>-1.9031505401910787</v>
      </c>
      <c r="AO348">
        <f t="shared" ca="1" si="243"/>
        <v>0</v>
      </c>
      <c r="AP348">
        <f t="shared" ca="1" si="244"/>
        <v>3.0216182894904142E-2</v>
      </c>
      <c r="AR348">
        <v>338</v>
      </c>
      <c r="AS348">
        <v>0</v>
      </c>
      <c r="AT348">
        <v>427131.25561319129</v>
      </c>
      <c r="AU348">
        <v>3946.4995602561771</v>
      </c>
      <c r="AV348">
        <v>2372.782190593899</v>
      </c>
      <c r="AW348">
        <v>269172.16602768598</v>
      </c>
      <c r="AX348">
        <v>87.47872303940602</v>
      </c>
      <c r="AY348">
        <v>0</v>
      </c>
      <c r="AZ348">
        <v>-275578.92650157539</v>
      </c>
      <c r="BA348">
        <v>88.337785249100463</v>
      </c>
      <c r="BC348">
        <f t="shared" si="228"/>
        <v>0</v>
      </c>
      <c r="BD348">
        <f t="shared" ca="1" si="229"/>
        <v>427166.16349946731</v>
      </c>
      <c r="BE348">
        <f t="shared" ca="1" si="230"/>
        <v>3947.9386550262038</v>
      </c>
      <c r="BF348">
        <f t="shared" ca="1" si="231"/>
        <v>2372.9785800084546</v>
      </c>
      <c r="BG348">
        <f t="shared" ca="1" si="232"/>
        <v>269172.4268166222</v>
      </c>
      <c r="BH348">
        <f t="shared" ca="1" si="233"/>
        <v>87.48560045881338</v>
      </c>
      <c r="BI348">
        <f t="shared" ca="1" si="234"/>
        <v>0</v>
      </c>
      <c r="BJ348">
        <f t="shared" ca="1" si="235"/>
        <v>-275580.82965211559</v>
      </c>
      <c r="BK348">
        <f t="shared" ca="1" si="236"/>
        <v>88.368001431995367</v>
      </c>
    </row>
    <row r="349" spans="2:63" x14ac:dyDescent="0.35">
      <c r="B349">
        <f t="shared" si="237"/>
        <v>339</v>
      </c>
      <c r="C349">
        <f t="shared" si="215"/>
        <v>29</v>
      </c>
      <c r="D349">
        <f t="shared" si="245"/>
        <v>3</v>
      </c>
      <c r="E349">
        <f t="shared" ca="1" si="205"/>
        <v>105</v>
      </c>
      <c r="F349" cm="1">
        <f t="array" aca="1" ref="F349" ca="1">_xlfn.XLOOKUP(E349,Mortality!$I$9:$I$130,IF($E$4="Female",Mortality!$J$9:$J$130,Mortality!$K$9:$K$130),,-1)</f>
        <v>0.39999999999999969</v>
      </c>
      <c r="G349" cm="1">
        <f t="array" aca="1" ref="G349" ca="1">_xlfn.XLOOKUP(E349,Mortality!$N$9:$N$130,IF($E$4="Female",Mortality!$O$9:$O$130,Mortality!$P$9:$P$130),,-1)</f>
        <v>0</v>
      </c>
      <c r="H349">
        <f t="shared" ca="1" si="216"/>
        <v>4.1675471372851991E-2</v>
      </c>
      <c r="I349" cm="1">
        <f t="array" ref="I349">INDEX('Product features '!$C$12:$C$22,MIN(11,C349))</f>
        <v>0</v>
      </c>
      <c r="J349" s="3">
        <f ca="1">IF(C349=1,0,IF($C$4="Q",MAX('Product features '!$C$8,_xlfn.XLOOKUP(E349,'Non-systematic PWDs'!$D$17:$D$64,'Non-systematic PWDs'!$F$17:$F$64,0,-1)),'Product features '!$C$8))</f>
        <v>0.21739130434782611</v>
      </c>
      <c r="K349">
        <f t="shared" ca="1" si="206"/>
        <v>0</v>
      </c>
      <c r="L349">
        <f ca="1">(1-K349)*(1-(1-J349*_xlfn.XLOOKUP(C349,'Non-systematic PWDs'!$D$9:$D$12,'Non-systematic PWDs'!$E$9:$E$12,,-1))^(1/12))</f>
        <v>7.5523183541340577E-3</v>
      </c>
      <c r="M349" cm="1">
        <f t="array" ref="M349">IF(C349=11,_xlfn.SWITCH(D349,1,0.4,2,0.3,3,0.2,0.1/9),1/12)</f>
        <v>8.3333333333333329E-2</v>
      </c>
      <c r="O349">
        <f t="shared" ca="1" si="238"/>
        <v>33.011613155266126</v>
      </c>
      <c r="P349">
        <f t="shared" ca="1" si="239"/>
        <v>46.494003221846121</v>
      </c>
      <c r="Q349">
        <f ca="1">_xlfn.XLOOKUP(C349,'Surrender predictive model'!$E$8:$E$29,'Surrender predictive model'!$P$8:$P$29,,-1)+'Surrender predictive model'!$B$15+'Surrender predictive model'!$B$14+'Surrender predictive model'!$B$38*K349</f>
        <v>-2.2123742498454617</v>
      </c>
      <c r="R349">
        <f ca="1">+'Surrender predictive model'!$B$15*(MAX(1,MIN(2,P348/O348))-1)+'Surrender predictive model'!$B$14*(MAX(0.5,MIN(1,P348/O348))-1)+'Surrender predictive model'!$B$38*K349*(MAX(0.5,MIN(1,P348/O348))-1)</f>
        <v>-0.47260476224482528</v>
      </c>
      <c r="S349" s="43">
        <f t="shared" ca="1" si="217"/>
        <v>5.8711438885351575E-3</v>
      </c>
      <c r="T349">
        <f t="shared" ca="1" si="207"/>
        <v>0</v>
      </c>
      <c r="U349">
        <f t="shared" ca="1" si="240"/>
        <v>0</v>
      </c>
      <c r="V349">
        <f t="shared" ca="1" si="208"/>
        <v>0</v>
      </c>
      <c r="W349" s="41">
        <f t="shared" ca="1" si="209"/>
        <v>0</v>
      </c>
      <c r="X349">
        <f t="shared" ca="1" si="218"/>
        <v>0.94550298832708335</v>
      </c>
      <c r="Y349">
        <f t="shared" ca="1" si="219"/>
        <v>0.94550298832708335</v>
      </c>
      <c r="Z349">
        <f t="shared" ca="1" si="210"/>
        <v>0.95269806742766538</v>
      </c>
      <c r="AA349">
        <f t="shared" ca="1" si="241"/>
        <v>1.1547115016350153E-4</v>
      </c>
      <c r="AB349">
        <f t="shared" ca="1" si="220"/>
        <v>33.011613155266126</v>
      </c>
      <c r="AC349">
        <f t="shared" ca="1" si="221"/>
        <v>1.3607450488183266</v>
      </c>
      <c r="AD349">
        <f t="shared" ca="1" si="222"/>
        <v>0.19169861105466532</v>
      </c>
      <c r="AE349">
        <f t="shared" ca="1" si="223"/>
        <v>0.24659060759135495</v>
      </c>
      <c r="AF349">
        <f t="shared" ca="1" si="224"/>
        <v>0</v>
      </c>
      <c r="AG349">
        <f t="shared" ca="1" si="225"/>
        <v>0</v>
      </c>
      <c r="AH349">
        <f t="shared" ca="1" si="211"/>
        <v>0</v>
      </c>
      <c r="AI349">
        <f t="shared" ca="1" si="242"/>
        <v>31.212578887836397</v>
      </c>
      <c r="AJ349">
        <f t="shared" ca="1" si="226"/>
        <v>6.5026206016325829E-3</v>
      </c>
      <c r="AK349">
        <f t="shared" ca="1" si="212"/>
        <v>0</v>
      </c>
      <c r="AL349">
        <f t="shared" ca="1" si="213"/>
        <v>0</v>
      </c>
      <c r="AM349">
        <f t="shared" si="214"/>
        <v>0</v>
      </c>
      <c r="AN349" s="45">
        <f t="shared" ca="1" si="227"/>
        <v>-1.8055368880659792</v>
      </c>
      <c r="AO349">
        <f t="shared" ca="1" si="243"/>
        <v>0</v>
      </c>
      <c r="AP349">
        <f t="shared" ca="1" si="244"/>
        <v>2.9002557773506729E-2</v>
      </c>
      <c r="AR349">
        <v>339</v>
      </c>
      <c r="AS349">
        <v>0</v>
      </c>
      <c r="AT349">
        <v>419897.87058914761</v>
      </c>
      <c r="AU349">
        <v>3856.0330612637508</v>
      </c>
      <c r="AV349">
        <v>2393.3381515499927</v>
      </c>
      <c r="AW349">
        <v>266711.28435372963</v>
      </c>
      <c r="AX349">
        <v>85.989931365832078</v>
      </c>
      <c r="AY349">
        <v>0</v>
      </c>
      <c r="AZ349">
        <v>-273046.64549790893</v>
      </c>
      <c r="BA349">
        <v>88.45908778720576</v>
      </c>
      <c r="BC349">
        <f t="shared" si="228"/>
        <v>0</v>
      </c>
      <c r="BD349">
        <f t="shared" ca="1" si="229"/>
        <v>419930.88220230286</v>
      </c>
      <c r="BE349">
        <f t="shared" ca="1" si="230"/>
        <v>3857.3938063125693</v>
      </c>
      <c r="BF349">
        <f t="shared" ca="1" si="231"/>
        <v>2393.5298501610473</v>
      </c>
      <c r="BG349">
        <f t="shared" ca="1" si="232"/>
        <v>266711.5309443372</v>
      </c>
      <c r="BH349">
        <f t="shared" ca="1" si="233"/>
        <v>85.996433986433715</v>
      </c>
      <c r="BI349">
        <f t="shared" ca="1" si="234"/>
        <v>0</v>
      </c>
      <c r="BJ349">
        <f t="shared" ca="1" si="235"/>
        <v>-273048.45103479701</v>
      </c>
      <c r="BK349">
        <f t="shared" ca="1" si="236"/>
        <v>88.48809034497927</v>
      </c>
    </row>
    <row r="350" spans="2:63" x14ac:dyDescent="0.35">
      <c r="B350">
        <f t="shared" si="237"/>
        <v>340</v>
      </c>
      <c r="C350">
        <f t="shared" si="215"/>
        <v>29</v>
      </c>
      <c r="D350">
        <f t="shared" si="245"/>
        <v>4</v>
      </c>
      <c r="E350">
        <f t="shared" ca="1" si="205"/>
        <v>105</v>
      </c>
      <c r="F350" cm="1">
        <f t="array" aca="1" ref="F350" ca="1">_xlfn.XLOOKUP(E350,Mortality!$I$9:$I$130,IF($E$4="Female",Mortality!$J$9:$J$130,Mortality!$K$9:$K$130),,-1)</f>
        <v>0.39999999999999969</v>
      </c>
      <c r="G350" cm="1">
        <f t="array" aca="1" ref="G350" ca="1">_xlfn.XLOOKUP(E350,Mortality!$N$9:$N$130,IF($E$4="Female",Mortality!$O$9:$O$130,Mortality!$P$9:$P$130),,-1)</f>
        <v>0</v>
      </c>
      <c r="H350">
        <f t="shared" ca="1" si="216"/>
        <v>4.1675471372851991E-2</v>
      </c>
      <c r="I350" cm="1">
        <f t="array" ref="I350">INDEX('Product features '!$C$12:$C$22,MIN(11,C350))</f>
        <v>0</v>
      </c>
      <c r="J350" s="3">
        <f ca="1">IF(C350=1,0,IF($C$4="Q",MAX('Product features '!$C$8,_xlfn.XLOOKUP(E350,'Non-systematic PWDs'!$D$17:$D$64,'Non-systematic PWDs'!$F$17:$F$64,0,-1)),'Product features '!$C$8))</f>
        <v>0.21739130434782611</v>
      </c>
      <c r="K350">
        <f t="shared" ca="1" si="206"/>
        <v>0</v>
      </c>
      <c r="L350">
        <f ca="1">(1-K350)*(1-(1-J350*_xlfn.XLOOKUP(C350,'Non-systematic PWDs'!$D$9:$D$12,'Non-systematic PWDs'!$E$9:$E$12,,-1))^(1/12))</f>
        <v>7.5523183541340577E-3</v>
      </c>
      <c r="M350" cm="1">
        <f t="array" ref="M350">IF(C350=11,_xlfn.SWITCH(D350,1,0.4,2,0.3,3,0.2,0.1/9),1/12)</f>
        <v>8.3333333333333329E-2</v>
      </c>
      <c r="O350">
        <f t="shared" ca="1" si="238"/>
        <v>31.212578887801783</v>
      </c>
      <c r="P350">
        <f t="shared" ca="1" si="239"/>
        <v>43.96021898554455</v>
      </c>
      <c r="Q350">
        <f ca="1">_xlfn.XLOOKUP(C350,'Surrender predictive model'!$E$8:$E$29,'Surrender predictive model'!$P$8:$P$29,,-1)+'Surrender predictive model'!$B$15+'Surrender predictive model'!$B$14+'Surrender predictive model'!$B$38*K350</f>
        <v>-2.2123742498454617</v>
      </c>
      <c r="R350">
        <f ca="1">+'Surrender predictive model'!$B$15*(MAX(1,MIN(2,P349/O349))-1)+'Surrender predictive model'!$B$14*(MAX(0.5,MIN(1,P349/O349))-1)+'Surrender predictive model'!$B$38*K350*(MAX(0.5,MIN(1,P349/O349))-1)</f>
        <v>-0.47260476224482501</v>
      </c>
      <c r="S350" s="43">
        <f t="shared" ca="1" si="217"/>
        <v>5.8711438885351575E-3</v>
      </c>
      <c r="T350">
        <f t="shared" ca="1" si="207"/>
        <v>0</v>
      </c>
      <c r="U350">
        <f t="shared" ca="1" si="240"/>
        <v>0</v>
      </c>
      <c r="V350">
        <f t="shared" ca="1" si="208"/>
        <v>0</v>
      </c>
      <c r="W350" s="41">
        <f t="shared" ca="1" si="209"/>
        <v>0</v>
      </c>
      <c r="X350">
        <f t="shared" ca="1" si="218"/>
        <v>0.94550298832708335</v>
      </c>
      <c r="Y350">
        <f t="shared" ca="1" si="219"/>
        <v>0.94550298832708335</v>
      </c>
      <c r="Z350">
        <f t="shared" ca="1" si="210"/>
        <v>0.95269806742766538</v>
      </c>
      <c r="AA350">
        <f t="shared" ca="1" si="241"/>
        <v>1.1000914160441765E-4</v>
      </c>
      <c r="AB350">
        <f t="shared" ca="1" si="220"/>
        <v>31.212578887801783</v>
      </c>
      <c r="AC350">
        <f t="shared" ca="1" si="221"/>
        <v>1.2865885100090109</v>
      </c>
      <c r="AD350">
        <f t="shared" ca="1" si="222"/>
        <v>0.18125160961033734</v>
      </c>
      <c r="AE350">
        <f t="shared" ca="1" si="223"/>
        <v>0.2331521563710173</v>
      </c>
      <c r="AF350">
        <f t="shared" ca="1" si="224"/>
        <v>0</v>
      </c>
      <c r="AG350">
        <f t="shared" ca="1" si="225"/>
        <v>0</v>
      </c>
      <c r="AH350">
        <f t="shared" ca="1" si="211"/>
        <v>0</v>
      </c>
      <c r="AI350">
        <f t="shared" ca="1" si="242"/>
        <v>29.511586611846031</v>
      </c>
      <c r="AJ350">
        <f t="shared" ca="1" si="226"/>
        <v>6.1482472108012566E-3</v>
      </c>
      <c r="AK350">
        <f t="shared" ca="1" si="212"/>
        <v>0</v>
      </c>
      <c r="AL350">
        <f t="shared" ca="1" si="213"/>
        <v>0</v>
      </c>
      <c r="AM350">
        <f t="shared" si="214"/>
        <v>0</v>
      </c>
      <c r="AN350" s="45">
        <f t="shared" ca="1" si="227"/>
        <v>-1.7071405232011667</v>
      </c>
      <c r="AO350">
        <f t="shared" ca="1" si="243"/>
        <v>0</v>
      </c>
      <c r="AP350">
        <f t="shared" ca="1" si="244"/>
        <v>2.774325155484551E-2</v>
      </c>
      <c r="AR350">
        <v>340</v>
      </c>
      <c r="AS350">
        <v>0</v>
      </c>
      <c r="AT350">
        <v>412751.67055599258</v>
      </c>
      <c r="AU350">
        <v>3767.6816419564088</v>
      </c>
      <c r="AV350">
        <v>2353.1694444892905</v>
      </c>
      <c r="AW350">
        <v>264282.89380501676</v>
      </c>
      <c r="AX350">
        <v>84.531452030333114</v>
      </c>
      <c r="AY350">
        <v>0</v>
      </c>
      <c r="AZ350">
        <v>-270488.27634349285</v>
      </c>
      <c r="BA350">
        <v>87.608706985575509</v>
      </c>
      <c r="BC350">
        <f t="shared" si="228"/>
        <v>0</v>
      </c>
      <c r="BD350">
        <f t="shared" ca="1" si="229"/>
        <v>412782.88313488039</v>
      </c>
      <c r="BE350">
        <f t="shared" ca="1" si="230"/>
        <v>3768.9682304664179</v>
      </c>
      <c r="BF350">
        <f t="shared" ca="1" si="231"/>
        <v>2353.3506960989007</v>
      </c>
      <c r="BG350">
        <f t="shared" ca="1" si="232"/>
        <v>264283.12695717311</v>
      </c>
      <c r="BH350">
        <f t="shared" ca="1" si="233"/>
        <v>84.537600277543916</v>
      </c>
      <c r="BI350">
        <f t="shared" ca="1" si="234"/>
        <v>0</v>
      </c>
      <c r="BJ350">
        <f t="shared" ca="1" si="235"/>
        <v>-270489.98348401603</v>
      </c>
      <c r="BK350">
        <f t="shared" ca="1" si="236"/>
        <v>87.636450237130362</v>
      </c>
    </row>
    <row r="351" spans="2:63" x14ac:dyDescent="0.35">
      <c r="B351">
        <f t="shared" si="237"/>
        <v>341</v>
      </c>
      <c r="C351">
        <f t="shared" si="215"/>
        <v>29</v>
      </c>
      <c r="D351">
        <f t="shared" si="245"/>
        <v>5</v>
      </c>
      <c r="E351">
        <f t="shared" ca="1" si="205"/>
        <v>105</v>
      </c>
      <c r="F351" cm="1">
        <f t="array" aca="1" ref="F351" ca="1">_xlfn.XLOOKUP(E351,Mortality!$I$9:$I$130,IF($E$4="Female",Mortality!$J$9:$J$130,Mortality!$K$9:$K$130),,-1)</f>
        <v>0.39999999999999969</v>
      </c>
      <c r="G351" cm="1">
        <f t="array" aca="1" ref="G351" ca="1">_xlfn.XLOOKUP(E351,Mortality!$N$9:$N$130,IF($E$4="Female",Mortality!$O$9:$O$130,Mortality!$P$9:$P$130),,-1)</f>
        <v>0</v>
      </c>
      <c r="H351">
        <f t="shared" ca="1" si="216"/>
        <v>4.1675471372851991E-2</v>
      </c>
      <c r="I351" cm="1">
        <f t="array" ref="I351">INDEX('Product features '!$C$12:$C$22,MIN(11,C351))</f>
        <v>0</v>
      </c>
      <c r="J351" s="3">
        <f ca="1">IF(C351=1,0,IF($C$4="Q",MAX('Product features '!$C$8,_xlfn.XLOOKUP(E351,'Non-systematic PWDs'!$D$17:$D$64,'Non-systematic PWDs'!$F$17:$F$64,0,-1)),'Product features '!$C$8))</f>
        <v>0.21739130434782611</v>
      </c>
      <c r="K351">
        <f t="shared" ca="1" si="206"/>
        <v>0</v>
      </c>
      <c r="L351">
        <f ca="1">(1-K351)*(1-(1-J351*_xlfn.XLOOKUP(C351,'Non-systematic PWDs'!$D$9:$D$12,'Non-systematic PWDs'!$E$9:$E$12,,-1))^(1/12))</f>
        <v>7.5523183541340577E-3</v>
      </c>
      <c r="M351" cm="1">
        <f t="array" ref="M351">IF(C351=11,_xlfn.SWITCH(D351,1,0.4,2,0.3,3,0.2,0.1/9),1/12)</f>
        <v>8.3333333333333329E-2</v>
      </c>
      <c r="O351">
        <f t="shared" ca="1" si="238"/>
        <v>29.511586611811421</v>
      </c>
      <c r="P351">
        <f t="shared" ca="1" si="239"/>
        <v>41.564518418345358</v>
      </c>
      <c r="Q351">
        <f ca="1">_xlfn.XLOOKUP(C351,'Surrender predictive model'!$E$8:$E$29,'Surrender predictive model'!$P$8:$P$29,,-1)+'Surrender predictive model'!$B$15+'Surrender predictive model'!$B$14+'Surrender predictive model'!$B$38*K351</f>
        <v>-2.2123742498454617</v>
      </c>
      <c r="R351">
        <f ca="1">+'Surrender predictive model'!$B$15*(MAX(1,MIN(2,P350/O350))-1)+'Surrender predictive model'!$B$14*(MAX(0.5,MIN(1,P350/O350))-1)+'Surrender predictive model'!$B$38*K351*(MAX(0.5,MIN(1,P350/O350))-1)</f>
        <v>-0.47260476224482501</v>
      </c>
      <c r="S351" s="43">
        <f t="shared" ca="1" si="217"/>
        <v>5.8711438885351575E-3</v>
      </c>
      <c r="T351">
        <f t="shared" ca="1" si="207"/>
        <v>0</v>
      </c>
      <c r="U351">
        <f t="shared" ca="1" si="240"/>
        <v>0</v>
      </c>
      <c r="V351">
        <f t="shared" ca="1" si="208"/>
        <v>0</v>
      </c>
      <c r="W351" s="41">
        <f t="shared" ca="1" si="209"/>
        <v>0</v>
      </c>
      <c r="X351">
        <f t="shared" ca="1" si="218"/>
        <v>0.94550298832708335</v>
      </c>
      <c r="Y351">
        <f t="shared" ca="1" si="219"/>
        <v>0.94550298832708335</v>
      </c>
      <c r="Z351">
        <f t="shared" ca="1" si="210"/>
        <v>0.95269806742766538</v>
      </c>
      <c r="AA351">
        <f t="shared" ca="1" si="241"/>
        <v>1.0480549660590508E-4</v>
      </c>
      <c r="AB351">
        <f t="shared" ca="1" si="220"/>
        <v>29.511586611811421</v>
      </c>
      <c r="AC351">
        <f t="shared" ca="1" si="221"/>
        <v>1.2164732809608096</v>
      </c>
      <c r="AD351">
        <f t="shared" ca="1" si="222"/>
        <v>0.17137393852566787</v>
      </c>
      <c r="AE351">
        <f t="shared" ca="1" si="223"/>
        <v>0.22044606058370031</v>
      </c>
      <c r="AF351">
        <f t="shared" ca="1" si="224"/>
        <v>0</v>
      </c>
      <c r="AG351">
        <f t="shared" ca="1" si="225"/>
        <v>0</v>
      </c>
      <c r="AH351">
        <f t="shared" ca="1" si="211"/>
        <v>0</v>
      </c>
      <c r="AI351">
        <f t="shared" ca="1" si="242"/>
        <v>27.903293331775853</v>
      </c>
      <c r="AJ351">
        <f t="shared" ca="1" si="226"/>
        <v>5.8131861107866365E-3</v>
      </c>
      <c r="AK351">
        <f t="shared" ca="1" si="212"/>
        <v>0</v>
      </c>
      <c r="AL351">
        <f t="shared" ca="1" si="213"/>
        <v>0</v>
      </c>
      <c r="AM351">
        <f t="shared" si="214"/>
        <v>0</v>
      </c>
      <c r="AN351" s="45">
        <f t="shared" ca="1" si="227"/>
        <v>-1.6141064661809645</v>
      </c>
      <c r="AO351">
        <f t="shared" ca="1" si="243"/>
        <v>0</v>
      </c>
      <c r="AP351">
        <f t="shared" ca="1" si="244"/>
        <v>2.6538625070459575E-2</v>
      </c>
      <c r="AR351">
        <v>341</v>
      </c>
      <c r="AS351">
        <v>0</v>
      </c>
      <c r="AT351">
        <v>405750.96974559774</v>
      </c>
      <c r="AU351">
        <v>3681.6977708099266</v>
      </c>
      <c r="AV351">
        <v>2313.8177314727523</v>
      </c>
      <c r="AW351">
        <v>261886.52904801909</v>
      </c>
      <c r="AX351">
        <v>83.102541565141394</v>
      </c>
      <c r="AY351">
        <v>0</v>
      </c>
      <c r="AZ351">
        <v>-267965.14709186659</v>
      </c>
      <c r="BA351">
        <v>86.774036992266375</v>
      </c>
      <c r="BC351">
        <f t="shared" si="228"/>
        <v>0</v>
      </c>
      <c r="BD351">
        <f t="shared" ca="1" si="229"/>
        <v>405780.48133220954</v>
      </c>
      <c r="BE351">
        <f t="shared" ca="1" si="230"/>
        <v>3682.9142440908872</v>
      </c>
      <c r="BF351">
        <f t="shared" ca="1" si="231"/>
        <v>2313.9891054112777</v>
      </c>
      <c r="BG351">
        <f t="shared" ca="1" si="232"/>
        <v>261886.74949407968</v>
      </c>
      <c r="BH351">
        <f t="shared" ca="1" si="233"/>
        <v>83.108354751252179</v>
      </c>
      <c r="BI351">
        <f t="shared" ca="1" si="234"/>
        <v>0</v>
      </c>
      <c r="BJ351">
        <f t="shared" ca="1" si="235"/>
        <v>-267966.76119833277</v>
      </c>
      <c r="BK351">
        <f t="shared" ca="1" si="236"/>
        <v>86.800575617336833</v>
      </c>
    </row>
    <row r="352" spans="2:63" x14ac:dyDescent="0.35">
      <c r="B352">
        <f t="shared" si="237"/>
        <v>342</v>
      </c>
      <c r="C352">
        <f t="shared" si="215"/>
        <v>29</v>
      </c>
      <c r="D352">
        <f t="shared" si="245"/>
        <v>6</v>
      </c>
      <c r="E352">
        <f t="shared" ca="1" si="205"/>
        <v>105</v>
      </c>
      <c r="F352" cm="1">
        <f t="array" aca="1" ref="F352" ca="1">_xlfn.XLOOKUP(E352,Mortality!$I$9:$I$130,IF($E$4="Female",Mortality!$J$9:$J$130,Mortality!$K$9:$K$130),,-1)</f>
        <v>0.39999999999999969</v>
      </c>
      <c r="G352" cm="1">
        <f t="array" aca="1" ref="G352" ca="1">_xlfn.XLOOKUP(E352,Mortality!$N$9:$N$130,IF($E$4="Female",Mortality!$O$9:$O$130,Mortality!$P$9:$P$130),,-1)</f>
        <v>0</v>
      </c>
      <c r="H352">
        <f t="shared" ca="1" si="216"/>
        <v>4.1675471372851991E-2</v>
      </c>
      <c r="I352" cm="1">
        <f t="array" ref="I352">INDEX('Product features '!$C$12:$C$22,MIN(11,C352))</f>
        <v>0</v>
      </c>
      <c r="J352" s="3">
        <f ca="1">IF(C352=1,0,IF($C$4="Q",MAX('Product features '!$C$8,_xlfn.XLOOKUP(E352,'Non-systematic PWDs'!$D$17:$D$64,'Non-systematic PWDs'!$F$17:$F$64,0,-1)),'Product features '!$C$8))</f>
        <v>0.21739130434782611</v>
      </c>
      <c r="K352">
        <f t="shared" ca="1" si="206"/>
        <v>0</v>
      </c>
      <c r="L352">
        <f ca="1">(1-K352)*(1-(1-J352*_xlfn.XLOOKUP(C352,'Non-systematic PWDs'!$D$9:$D$12,'Non-systematic PWDs'!$E$9:$E$12,,-1))^(1/12))</f>
        <v>7.5523183541340577E-3</v>
      </c>
      <c r="M352" cm="1">
        <f t="array" ref="M352">IF(C352=11,_xlfn.SWITCH(D352,1,0.4,2,0.3,3,0.2,0.1/9),1/12)</f>
        <v>8.3333333333333329E-2</v>
      </c>
      <c r="O352">
        <f t="shared" ca="1" si="238"/>
        <v>27.903293331741242</v>
      </c>
      <c r="P352">
        <f t="shared" ca="1" si="239"/>
        <v>39.299376372921628</v>
      </c>
      <c r="Q352">
        <f ca="1">_xlfn.XLOOKUP(C352,'Surrender predictive model'!$E$8:$E$29,'Surrender predictive model'!$P$8:$P$29,,-1)+'Surrender predictive model'!$B$15+'Surrender predictive model'!$B$14+'Surrender predictive model'!$B$38*K352</f>
        <v>-2.2123742498454617</v>
      </c>
      <c r="R352">
        <f ca="1">+'Surrender predictive model'!$B$15*(MAX(1,MIN(2,P351/O351))-1)+'Surrender predictive model'!$B$14*(MAX(0.5,MIN(1,P351/O351))-1)+'Surrender predictive model'!$B$38*K352*(MAX(0.5,MIN(1,P351/O351))-1)</f>
        <v>-0.47260476224482478</v>
      </c>
      <c r="S352" s="43">
        <f t="shared" ca="1" si="217"/>
        <v>5.8711438885351575E-3</v>
      </c>
      <c r="T352">
        <f t="shared" ca="1" si="207"/>
        <v>0</v>
      </c>
      <c r="U352">
        <f t="shared" ca="1" si="240"/>
        <v>0</v>
      </c>
      <c r="V352">
        <f t="shared" ca="1" si="208"/>
        <v>0</v>
      </c>
      <c r="W352" s="41">
        <f t="shared" ca="1" si="209"/>
        <v>0</v>
      </c>
      <c r="X352">
        <f t="shared" ca="1" si="218"/>
        <v>0.94550298832708335</v>
      </c>
      <c r="Y352">
        <f t="shared" ca="1" si="219"/>
        <v>0.94550298832708335</v>
      </c>
      <c r="Z352">
        <f t="shared" ca="1" si="210"/>
        <v>0.95269806742766538</v>
      </c>
      <c r="AA352">
        <f t="shared" ca="1" si="241"/>
        <v>9.9847994072242512E-5</v>
      </c>
      <c r="AB352">
        <f t="shared" ca="1" si="220"/>
        <v>27.903293331741242</v>
      </c>
      <c r="AC352">
        <f t="shared" ca="1" si="221"/>
        <v>1.1501791223684972</v>
      </c>
      <c r="AD352">
        <f t="shared" ca="1" si="222"/>
        <v>0.16203457099740085</v>
      </c>
      <c r="AE352">
        <f t="shared" ca="1" si="223"/>
        <v>0.20843240904682189</v>
      </c>
      <c r="AF352">
        <f t="shared" ca="1" si="224"/>
        <v>0</v>
      </c>
      <c r="AG352">
        <f t="shared" ca="1" si="225"/>
        <v>0</v>
      </c>
      <c r="AH352">
        <f t="shared" ca="1" si="211"/>
        <v>0</v>
      </c>
      <c r="AI352">
        <f t="shared" ca="1" si="242"/>
        <v>26.382647229363133</v>
      </c>
      <c r="AJ352">
        <f t="shared" ca="1" si="226"/>
        <v>5.4963848394506531E-3</v>
      </c>
      <c r="AK352">
        <f t="shared" ca="1" si="212"/>
        <v>0</v>
      </c>
      <c r="AL352">
        <f t="shared" ca="1" si="213"/>
        <v>0</v>
      </c>
      <c r="AM352">
        <f t="shared" si="214"/>
        <v>0</v>
      </c>
      <c r="AN352" s="45">
        <f t="shared" ca="1" si="227"/>
        <v>-1.5261424872521707</v>
      </c>
      <c r="AO352">
        <f t="shared" ca="1" si="243"/>
        <v>0</v>
      </c>
      <c r="AP352">
        <f t="shared" ca="1" si="244"/>
        <v>2.5386304097704652E-2</v>
      </c>
      <c r="AR352">
        <v>342</v>
      </c>
      <c r="AS352">
        <v>0</v>
      </c>
      <c r="AT352">
        <v>398892.1995126775</v>
      </c>
      <c r="AU352">
        <v>3598.00848776877</v>
      </c>
      <c r="AV352">
        <v>2275.2629207951582</v>
      </c>
      <c r="AW352">
        <v>259521.63737486949</v>
      </c>
      <c r="AX352">
        <v>81.702478044593903</v>
      </c>
      <c r="AY352">
        <v>0</v>
      </c>
      <c r="AZ352">
        <v>-265476.61126147822</v>
      </c>
      <c r="BA352">
        <v>85.954705018757934</v>
      </c>
      <c r="BC352">
        <f t="shared" si="228"/>
        <v>0</v>
      </c>
      <c r="BD352">
        <f t="shared" ca="1" si="229"/>
        <v>398920.10280600924</v>
      </c>
      <c r="BE352">
        <f t="shared" ca="1" si="230"/>
        <v>3599.1586668911386</v>
      </c>
      <c r="BF352">
        <f t="shared" ca="1" si="231"/>
        <v>2275.4249553661557</v>
      </c>
      <c r="BG352">
        <f t="shared" ca="1" si="232"/>
        <v>259521.84580727853</v>
      </c>
      <c r="BH352">
        <f t="shared" ca="1" si="233"/>
        <v>81.707974429433349</v>
      </c>
      <c r="BI352">
        <f t="shared" ca="1" si="234"/>
        <v>0</v>
      </c>
      <c r="BJ352">
        <f t="shared" ca="1" si="235"/>
        <v>-265478.13740396546</v>
      </c>
      <c r="BK352">
        <f t="shared" ca="1" si="236"/>
        <v>85.980091322855642</v>
      </c>
    </row>
    <row r="353" spans="2:63" x14ac:dyDescent="0.35">
      <c r="B353">
        <f t="shared" si="237"/>
        <v>343</v>
      </c>
      <c r="C353">
        <f t="shared" si="215"/>
        <v>29</v>
      </c>
      <c r="D353">
        <f t="shared" si="245"/>
        <v>7</v>
      </c>
      <c r="E353">
        <f t="shared" ca="1" si="205"/>
        <v>105</v>
      </c>
      <c r="F353" cm="1">
        <f t="array" aca="1" ref="F353" ca="1">_xlfn.XLOOKUP(E353,Mortality!$I$9:$I$130,IF($E$4="Female",Mortality!$J$9:$J$130,Mortality!$K$9:$K$130),,-1)</f>
        <v>0.39999999999999969</v>
      </c>
      <c r="G353" cm="1">
        <f t="array" aca="1" ref="G353" ca="1">_xlfn.XLOOKUP(E353,Mortality!$N$9:$N$130,IF($E$4="Female",Mortality!$O$9:$O$130,Mortality!$P$9:$P$130),,-1)</f>
        <v>0</v>
      </c>
      <c r="H353">
        <f t="shared" ca="1" si="216"/>
        <v>4.1675471372851991E-2</v>
      </c>
      <c r="I353" cm="1">
        <f t="array" ref="I353">INDEX('Product features '!$C$12:$C$22,MIN(11,C353))</f>
        <v>0</v>
      </c>
      <c r="J353" s="3">
        <f ca="1">IF(C353=1,0,IF($C$4="Q",MAX('Product features '!$C$8,_xlfn.XLOOKUP(E353,'Non-systematic PWDs'!$D$17:$D$64,'Non-systematic PWDs'!$F$17:$F$64,0,-1)),'Product features '!$C$8))</f>
        <v>0.21739130434782611</v>
      </c>
      <c r="K353">
        <f t="shared" ca="1" si="206"/>
        <v>0</v>
      </c>
      <c r="L353">
        <f ca="1">(1-K353)*(1-(1-J353*_xlfn.XLOOKUP(C353,'Non-systematic PWDs'!$D$9:$D$12,'Non-systematic PWDs'!$E$9:$E$12,,-1))^(1/12))</f>
        <v>7.5523183541340577E-3</v>
      </c>
      <c r="M353" cm="1">
        <f t="array" ref="M353">IF(C353=11,_xlfn.SWITCH(D353,1,0.4,2,0.3,3,0.2,0.1/9),1/12)</f>
        <v>8.3333333333333329E-2</v>
      </c>
      <c r="O353">
        <f t="shared" ca="1" si="238"/>
        <v>26.382647229328523</v>
      </c>
      <c r="P353">
        <f t="shared" ca="1" si="239"/>
        <v>37.157677799988171</v>
      </c>
      <c r="Q353">
        <f ca="1">_xlfn.XLOOKUP(C353,'Surrender predictive model'!$E$8:$E$29,'Surrender predictive model'!$P$8:$P$29,,-1)+'Surrender predictive model'!$B$15+'Surrender predictive model'!$B$14+'Surrender predictive model'!$B$38*K353</f>
        <v>-2.2123742498454617</v>
      </c>
      <c r="R353">
        <f ca="1">+'Surrender predictive model'!$B$15*(MAX(1,MIN(2,P352/O352))-1)+'Surrender predictive model'!$B$14*(MAX(0.5,MIN(1,P352/O352))-1)+'Surrender predictive model'!$B$38*K353*(MAX(0.5,MIN(1,P352/O352))-1)</f>
        <v>-0.47260476224482478</v>
      </c>
      <c r="S353" s="43">
        <f t="shared" ca="1" si="217"/>
        <v>5.8711438885351575E-3</v>
      </c>
      <c r="T353">
        <f t="shared" ca="1" si="207"/>
        <v>0</v>
      </c>
      <c r="U353">
        <f t="shared" ca="1" si="240"/>
        <v>0</v>
      </c>
      <c r="V353">
        <f t="shared" ca="1" si="208"/>
        <v>0</v>
      </c>
      <c r="W353" s="41">
        <f t="shared" ca="1" si="209"/>
        <v>0</v>
      </c>
      <c r="X353">
        <f t="shared" ca="1" si="218"/>
        <v>0.94550298832708335</v>
      </c>
      <c r="Y353">
        <f t="shared" ca="1" si="219"/>
        <v>0.94550298832708335</v>
      </c>
      <c r="Z353">
        <f t="shared" ca="1" si="210"/>
        <v>0.95269806742766538</v>
      </c>
      <c r="AA353">
        <f t="shared" ca="1" si="241"/>
        <v>9.5124990989154431E-5</v>
      </c>
      <c r="AB353">
        <f t="shared" ca="1" si="220"/>
        <v>26.382647229328523</v>
      </c>
      <c r="AC353">
        <f t="shared" ca="1" si="221"/>
        <v>1.0874977973108362</v>
      </c>
      <c r="AD353">
        <f t="shared" ca="1" si="222"/>
        <v>0.15320417109033943</v>
      </c>
      <c r="AE353">
        <f t="shared" ca="1" si="223"/>
        <v>0.19707346561798314</v>
      </c>
      <c r="AF353">
        <f t="shared" ca="1" si="224"/>
        <v>0</v>
      </c>
      <c r="AG353">
        <f t="shared" ca="1" si="225"/>
        <v>0</v>
      </c>
      <c r="AH353">
        <f t="shared" ca="1" si="211"/>
        <v>0</v>
      </c>
      <c r="AI353">
        <f t="shared" ca="1" si="242"/>
        <v>24.944871795343975</v>
      </c>
      <c r="AJ353">
        <f t="shared" ca="1" si="226"/>
        <v>5.1968482906966616E-3</v>
      </c>
      <c r="AK353">
        <f t="shared" ca="1" si="212"/>
        <v>0</v>
      </c>
      <c r="AL353">
        <f t="shared" ca="1" si="213"/>
        <v>0</v>
      </c>
      <c r="AM353">
        <f t="shared" si="214"/>
        <v>0</v>
      </c>
      <c r="AN353" s="45">
        <f t="shared" ca="1" si="227"/>
        <v>-1.4429722823098552</v>
      </c>
      <c r="AO353">
        <f t="shared" ca="1" si="243"/>
        <v>0</v>
      </c>
      <c r="AP353">
        <f t="shared" ca="1" si="244"/>
        <v>2.4284017503924726E-2</v>
      </c>
      <c r="AR353">
        <v>343</v>
      </c>
      <c r="AS353">
        <v>0</v>
      </c>
      <c r="AT353">
        <v>392171.89461404923</v>
      </c>
      <c r="AU353">
        <v>3516.5433534655658</v>
      </c>
      <c r="AV353">
        <v>2237.4855040068219</v>
      </c>
      <c r="AW353">
        <v>257187.67783383135</v>
      </c>
      <c r="AX353">
        <v>80.330560370772844</v>
      </c>
      <c r="AY353">
        <v>0</v>
      </c>
      <c r="AZ353">
        <v>-263022.0372516744</v>
      </c>
      <c r="BA353">
        <v>85.150348717347285</v>
      </c>
      <c r="BC353">
        <f t="shared" si="228"/>
        <v>0</v>
      </c>
      <c r="BD353">
        <f t="shared" ca="1" si="229"/>
        <v>392198.27726127853</v>
      </c>
      <c r="BE353">
        <f t="shared" ca="1" si="230"/>
        <v>3517.6308512628766</v>
      </c>
      <c r="BF353">
        <f t="shared" ca="1" si="231"/>
        <v>2237.6387081779121</v>
      </c>
      <c r="BG353">
        <f t="shared" ca="1" si="232"/>
        <v>257187.87490729697</v>
      </c>
      <c r="BH353">
        <f t="shared" ca="1" si="233"/>
        <v>80.335757219063538</v>
      </c>
      <c r="BI353">
        <f t="shared" ca="1" si="234"/>
        <v>0</v>
      </c>
      <c r="BJ353">
        <f t="shared" ca="1" si="235"/>
        <v>-263023.48022395669</v>
      </c>
      <c r="BK353">
        <f t="shared" ca="1" si="236"/>
        <v>85.174632734851215</v>
      </c>
    </row>
    <row r="354" spans="2:63" x14ac:dyDescent="0.35">
      <c r="B354">
        <f t="shared" si="237"/>
        <v>344</v>
      </c>
      <c r="C354">
        <f t="shared" si="215"/>
        <v>29</v>
      </c>
      <c r="D354">
        <f t="shared" si="245"/>
        <v>8</v>
      </c>
      <c r="E354">
        <f t="shared" ca="1" si="205"/>
        <v>105</v>
      </c>
      <c r="F354" cm="1">
        <f t="array" aca="1" ref="F354" ca="1">_xlfn.XLOOKUP(E354,Mortality!$I$9:$I$130,IF($E$4="Female",Mortality!$J$9:$J$130,Mortality!$K$9:$K$130),,-1)</f>
        <v>0.39999999999999969</v>
      </c>
      <c r="G354" cm="1">
        <f t="array" aca="1" ref="G354" ca="1">_xlfn.XLOOKUP(E354,Mortality!$N$9:$N$130,IF($E$4="Female",Mortality!$O$9:$O$130,Mortality!$P$9:$P$130),,-1)</f>
        <v>0</v>
      </c>
      <c r="H354">
        <f t="shared" ca="1" si="216"/>
        <v>4.1675471372851991E-2</v>
      </c>
      <c r="I354" cm="1">
        <f t="array" ref="I354">INDEX('Product features '!$C$12:$C$22,MIN(11,C354))</f>
        <v>0</v>
      </c>
      <c r="J354" s="3">
        <f ca="1">IF(C354=1,0,IF($C$4="Q",MAX('Product features '!$C$8,_xlfn.XLOOKUP(E354,'Non-systematic PWDs'!$D$17:$D$64,'Non-systematic PWDs'!$F$17:$F$64,0,-1)),'Product features '!$C$8))</f>
        <v>0.21739130434782611</v>
      </c>
      <c r="K354">
        <f t="shared" ca="1" si="206"/>
        <v>0</v>
      </c>
      <c r="L354">
        <f ca="1">(1-K354)*(1-(1-J354*_xlfn.XLOOKUP(C354,'Non-systematic PWDs'!$D$9:$D$12,'Non-systematic PWDs'!$E$9:$E$12,,-1))^(1/12))</f>
        <v>7.5523183541340577E-3</v>
      </c>
      <c r="M354" cm="1">
        <f t="array" ref="M354">IF(C354=11,_xlfn.SWITCH(D354,1,0.4,2,0.3,3,0.2,0.1/9),1/12)</f>
        <v>8.3333333333333329E-2</v>
      </c>
      <c r="O354">
        <f t="shared" ca="1" si="238"/>
        <v>24.944871795309368</v>
      </c>
      <c r="P354">
        <f t="shared" ca="1" si="239"/>
        <v>35.132695399183739</v>
      </c>
      <c r="Q354">
        <f ca="1">_xlfn.XLOOKUP(C354,'Surrender predictive model'!$E$8:$E$29,'Surrender predictive model'!$P$8:$P$29,,-1)+'Surrender predictive model'!$B$15+'Surrender predictive model'!$B$14+'Surrender predictive model'!$B$38*K354</f>
        <v>-2.2123742498454617</v>
      </c>
      <c r="R354">
        <f ca="1">+'Surrender predictive model'!$B$15*(MAX(1,MIN(2,P353/O353))-1)+'Surrender predictive model'!$B$14*(MAX(0.5,MIN(1,P353/O353))-1)+'Surrender predictive model'!$B$38*K354*(MAX(0.5,MIN(1,P353/O353))-1)</f>
        <v>-0.47260476224482451</v>
      </c>
      <c r="S354" s="43">
        <f t="shared" ca="1" si="217"/>
        <v>5.8711438885351575E-3</v>
      </c>
      <c r="T354">
        <f t="shared" ca="1" si="207"/>
        <v>0</v>
      </c>
      <c r="U354">
        <f t="shared" ca="1" si="240"/>
        <v>0</v>
      </c>
      <c r="V354">
        <f t="shared" ca="1" si="208"/>
        <v>0</v>
      </c>
      <c r="W354" s="41">
        <f t="shared" ca="1" si="209"/>
        <v>0</v>
      </c>
      <c r="X354">
        <f t="shared" ca="1" si="218"/>
        <v>0.94550298832708335</v>
      </c>
      <c r="Y354">
        <f t="shared" ca="1" si="219"/>
        <v>0.94550298832708335</v>
      </c>
      <c r="Z354">
        <f t="shared" ca="1" si="210"/>
        <v>0.95269806742766538</v>
      </c>
      <c r="AA354">
        <f t="shared" ca="1" si="241"/>
        <v>9.0625395079441514E-5</v>
      </c>
      <c r="AB354">
        <f t="shared" ca="1" si="220"/>
        <v>24.944871795309368</v>
      </c>
      <c r="AC354">
        <f t="shared" ca="1" si="221"/>
        <v>1.0282324171565163</v>
      </c>
      <c r="AD354">
        <f t="shared" ca="1" si="222"/>
        <v>0.14485500159008971</v>
      </c>
      <c r="AE354">
        <f t="shared" ca="1" si="223"/>
        <v>0.18633355066177776</v>
      </c>
      <c r="AF354">
        <f t="shared" ca="1" si="224"/>
        <v>0</v>
      </c>
      <c r="AG354">
        <f t="shared" ca="1" si="225"/>
        <v>0</v>
      </c>
      <c r="AH354">
        <f t="shared" ca="1" si="211"/>
        <v>0</v>
      </c>
      <c r="AI354">
        <f t="shared" ca="1" si="242"/>
        <v>23.585450825935592</v>
      </c>
      <c r="AJ354">
        <f t="shared" ca="1" si="226"/>
        <v>4.9136355887365816E-3</v>
      </c>
      <c r="AK354">
        <f t="shared" ca="1" si="212"/>
        <v>0</v>
      </c>
      <c r="AL354">
        <f t="shared" ca="1" si="213"/>
        <v>0</v>
      </c>
      <c r="AM354">
        <f t="shared" si="214"/>
        <v>0</v>
      </c>
      <c r="AN354" s="45">
        <f t="shared" ca="1" si="227"/>
        <v>-1.3643346049971203</v>
      </c>
      <c r="AO354">
        <f t="shared" ca="1" si="243"/>
        <v>0</v>
      </c>
      <c r="AP354">
        <f t="shared" ca="1" si="244"/>
        <v>2.3229592770230876E-2</v>
      </c>
      <c r="AR354">
        <v>344</v>
      </c>
      <c r="AS354">
        <v>0</v>
      </c>
      <c r="AT354">
        <v>385586.68977970869</v>
      </c>
      <c r="AU354">
        <v>3437.2343540015195</v>
      </c>
      <c r="AV354">
        <v>2200.4665365511296</v>
      </c>
      <c r="AW354">
        <v>254884.12093448744</v>
      </c>
      <c r="AX354">
        <v>78.986107585423028</v>
      </c>
      <c r="AY354">
        <v>0</v>
      </c>
      <c r="AZ354">
        <v>-260600.80793262561</v>
      </c>
      <c r="BA354">
        <v>84.36061585524385</v>
      </c>
      <c r="BC354">
        <f t="shared" si="228"/>
        <v>0</v>
      </c>
      <c r="BD354">
        <f t="shared" ca="1" si="229"/>
        <v>385611.63465150399</v>
      </c>
      <c r="BE354">
        <f t="shared" ca="1" si="230"/>
        <v>3438.2625864186762</v>
      </c>
      <c r="BF354">
        <f t="shared" ca="1" si="231"/>
        <v>2200.6113915527199</v>
      </c>
      <c r="BG354">
        <f t="shared" ca="1" si="232"/>
        <v>254884.3072680381</v>
      </c>
      <c r="BH354">
        <f t="shared" ca="1" si="233"/>
        <v>78.991021221011763</v>
      </c>
      <c r="BI354">
        <f t="shared" ca="1" si="234"/>
        <v>0</v>
      </c>
      <c r="BJ354">
        <f t="shared" ca="1" si="235"/>
        <v>-260602.17226723061</v>
      </c>
      <c r="BK354">
        <f t="shared" ca="1" si="236"/>
        <v>84.383845448014085</v>
      </c>
    </row>
    <row r="355" spans="2:63" x14ac:dyDescent="0.35">
      <c r="B355">
        <f t="shared" si="237"/>
        <v>345</v>
      </c>
      <c r="C355">
        <f t="shared" si="215"/>
        <v>29</v>
      </c>
      <c r="D355">
        <f t="shared" si="245"/>
        <v>9</v>
      </c>
      <c r="E355">
        <f t="shared" ca="1" si="205"/>
        <v>105</v>
      </c>
      <c r="F355" cm="1">
        <f t="array" aca="1" ref="F355" ca="1">_xlfn.XLOOKUP(E355,Mortality!$I$9:$I$130,IF($E$4="Female",Mortality!$J$9:$J$130,Mortality!$K$9:$K$130),,-1)</f>
        <v>0.39999999999999969</v>
      </c>
      <c r="G355" cm="1">
        <f t="array" aca="1" ref="G355" ca="1">_xlfn.XLOOKUP(E355,Mortality!$N$9:$N$130,IF($E$4="Female",Mortality!$O$9:$O$130,Mortality!$P$9:$P$130),,-1)</f>
        <v>0</v>
      </c>
      <c r="H355">
        <f t="shared" ca="1" si="216"/>
        <v>4.1675471372851991E-2</v>
      </c>
      <c r="I355" cm="1">
        <f t="array" ref="I355">INDEX('Product features '!$C$12:$C$22,MIN(11,C355))</f>
        <v>0</v>
      </c>
      <c r="J355" s="3">
        <f ca="1">IF(C355=1,0,IF($C$4="Q",MAX('Product features '!$C$8,_xlfn.XLOOKUP(E355,'Non-systematic PWDs'!$D$17:$D$64,'Non-systematic PWDs'!$F$17:$F$64,0,-1)),'Product features '!$C$8))</f>
        <v>0.21739130434782611</v>
      </c>
      <c r="K355">
        <f t="shared" ca="1" si="206"/>
        <v>0</v>
      </c>
      <c r="L355">
        <f ca="1">(1-K355)*(1-(1-J355*_xlfn.XLOOKUP(C355,'Non-systematic PWDs'!$D$9:$D$12,'Non-systematic PWDs'!$E$9:$E$12,,-1))^(1/12))</f>
        <v>7.5523183541340577E-3</v>
      </c>
      <c r="M355" cm="1">
        <f t="array" ref="M355">IF(C355=11,_xlfn.SWITCH(D355,1,0.4,2,0.3,3,0.2,0.1/9),1/12)</f>
        <v>8.3333333333333329E-2</v>
      </c>
      <c r="O355">
        <f t="shared" ca="1" si="238"/>
        <v>23.585450825900985</v>
      </c>
      <c r="P355">
        <f t="shared" ca="1" si="239"/>
        <v>33.218068487913399</v>
      </c>
      <c r="Q355">
        <f ca="1">_xlfn.XLOOKUP(C355,'Surrender predictive model'!$E$8:$E$29,'Surrender predictive model'!$P$8:$P$29,,-1)+'Surrender predictive model'!$B$15+'Surrender predictive model'!$B$14+'Surrender predictive model'!$B$38*K355</f>
        <v>-2.2123742498454617</v>
      </c>
      <c r="R355">
        <f ca="1">+'Surrender predictive model'!$B$15*(MAX(1,MIN(2,P354/O354))-1)+'Surrender predictive model'!$B$14*(MAX(0.5,MIN(1,P354/O354))-1)+'Surrender predictive model'!$B$38*K355*(MAX(0.5,MIN(1,P354/O354))-1)</f>
        <v>-0.47260476224482423</v>
      </c>
      <c r="S355" s="43">
        <f t="shared" ca="1" si="217"/>
        <v>5.8711438885351575E-3</v>
      </c>
      <c r="T355">
        <f t="shared" ca="1" si="207"/>
        <v>0</v>
      </c>
      <c r="U355">
        <f t="shared" ca="1" si="240"/>
        <v>0</v>
      </c>
      <c r="V355">
        <f t="shared" ca="1" si="208"/>
        <v>0</v>
      </c>
      <c r="W355" s="41">
        <f t="shared" ca="1" si="209"/>
        <v>0</v>
      </c>
      <c r="X355">
        <f t="shared" ca="1" si="218"/>
        <v>0.94550298832708335</v>
      </c>
      <c r="Y355">
        <f t="shared" ca="1" si="219"/>
        <v>0.94550298832708335</v>
      </c>
      <c r="Z355">
        <f t="shared" ca="1" si="210"/>
        <v>0.95269806742766538</v>
      </c>
      <c r="AA355">
        <f t="shared" ca="1" si="241"/>
        <v>8.6338638752052593E-5</v>
      </c>
      <c r="AB355">
        <f t="shared" ca="1" si="220"/>
        <v>23.585450825900985</v>
      </c>
      <c r="AC355">
        <f t="shared" ca="1" si="221"/>
        <v>0.97219682311626643</v>
      </c>
      <c r="AD355">
        <f t="shared" ca="1" si="222"/>
        <v>0.13696083687755425</v>
      </c>
      <c r="AE355">
        <f t="shared" ca="1" si="223"/>
        <v>0.17617892897630688</v>
      </c>
      <c r="AF355">
        <f t="shared" ca="1" si="224"/>
        <v>0</v>
      </c>
      <c r="AG355">
        <f t="shared" ca="1" si="225"/>
        <v>0</v>
      </c>
      <c r="AH355">
        <f t="shared" ca="1" si="211"/>
        <v>0</v>
      </c>
      <c r="AI355">
        <f t="shared" ca="1" si="242"/>
        <v>22.300114236965463</v>
      </c>
      <c r="AJ355">
        <f t="shared" ca="1" si="226"/>
        <v>4.645857132701138E-3</v>
      </c>
      <c r="AK355">
        <f t="shared" ca="1" si="212"/>
        <v>0</v>
      </c>
      <c r="AL355">
        <f t="shared" ca="1" si="213"/>
        <v>0</v>
      </c>
      <c r="AM355">
        <f t="shared" si="214"/>
        <v>0</v>
      </c>
      <c r="AN355" s="45">
        <f t="shared" ca="1" si="227"/>
        <v>-1.2899824461028286</v>
      </c>
      <c r="AO355">
        <f t="shared" ca="1" si="243"/>
        <v>0</v>
      </c>
      <c r="AP355">
        <f t="shared" ca="1" si="244"/>
        <v>2.2220951709639954E-2</v>
      </c>
      <c r="AR355">
        <v>345</v>
      </c>
      <c r="AS355">
        <v>0</v>
      </c>
      <c r="AT355">
        <v>379133.31641002983</v>
      </c>
      <c r="AU355">
        <v>3360.0158095786301</v>
      </c>
      <c r="AV355">
        <v>2164.1876191151441</v>
      </c>
      <c r="AW355">
        <v>252610.44836135971</v>
      </c>
      <c r="AX355">
        <v>77.668458207100414</v>
      </c>
      <c r="AY355">
        <v>0</v>
      </c>
      <c r="AZ355">
        <v>-258212.3202482606</v>
      </c>
      <c r="BA355">
        <v>83.585163999628548</v>
      </c>
      <c r="BC355">
        <f t="shared" si="228"/>
        <v>0</v>
      </c>
      <c r="BD355">
        <f t="shared" ca="1" si="229"/>
        <v>379156.90186085575</v>
      </c>
      <c r="BE355">
        <f t="shared" ca="1" si="230"/>
        <v>3360.9880064017461</v>
      </c>
      <c r="BF355">
        <f t="shared" ca="1" si="231"/>
        <v>2164.3245799520218</v>
      </c>
      <c r="BG355">
        <f t="shared" ca="1" si="232"/>
        <v>252610.6245402887</v>
      </c>
      <c r="BH355">
        <f t="shared" ca="1" si="233"/>
        <v>77.673104064233115</v>
      </c>
      <c r="BI355">
        <f t="shared" ca="1" si="234"/>
        <v>0</v>
      </c>
      <c r="BJ355">
        <f t="shared" ca="1" si="235"/>
        <v>-258213.61023070669</v>
      </c>
      <c r="BK355">
        <f t="shared" ca="1" si="236"/>
        <v>83.60738495133819</v>
      </c>
    </row>
    <row r="356" spans="2:63" x14ac:dyDescent="0.35">
      <c r="B356">
        <f t="shared" si="237"/>
        <v>346</v>
      </c>
      <c r="C356">
        <f t="shared" si="215"/>
        <v>29</v>
      </c>
      <c r="D356">
        <f t="shared" si="245"/>
        <v>10</v>
      </c>
      <c r="E356">
        <f t="shared" ca="1" si="205"/>
        <v>105</v>
      </c>
      <c r="F356" cm="1">
        <f t="array" aca="1" ref="F356" ca="1">_xlfn.XLOOKUP(E356,Mortality!$I$9:$I$130,IF($E$4="Female",Mortality!$J$9:$J$130,Mortality!$K$9:$K$130),,-1)</f>
        <v>0.39999999999999969</v>
      </c>
      <c r="G356" cm="1">
        <f t="array" aca="1" ref="G356" ca="1">_xlfn.XLOOKUP(E356,Mortality!$N$9:$N$130,IF($E$4="Female",Mortality!$O$9:$O$130,Mortality!$P$9:$P$130),,-1)</f>
        <v>0</v>
      </c>
      <c r="H356">
        <f t="shared" ca="1" si="216"/>
        <v>4.1675471372851991E-2</v>
      </c>
      <c r="I356" cm="1">
        <f t="array" ref="I356">INDEX('Product features '!$C$12:$C$22,MIN(11,C356))</f>
        <v>0</v>
      </c>
      <c r="J356" s="3">
        <f ca="1">IF(C356=1,0,IF($C$4="Q",MAX('Product features '!$C$8,_xlfn.XLOOKUP(E356,'Non-systematic PWDs'!$D$17:$D$64,'Non-systematic PWDs'!$F$17:$F$64,0,-1)),'Product features '!$C$8))</f>
        <v>0.21739130434782611</v>
      </c>
      <c r="K356">
        <f t="shared" ca="1" si="206"/>
        <v>0</v>
      </c>
      <c r="L356">
        <f ca="1">(1-K356)*(1-(1-J356*_xlfn.XLOOKUP(C356,'Non-systematic PWDs'!$D$9:$D$12,'Non-systematic PWDs'!$E$9:$E$12,,-1))^(1/12))</f>
        <v>7.5523183541340577E-3</v>
      </c>
      <c r="M356" cm="1">
        <f t="array" ref="M356">IF(C356=11,_xlfn.SWITCH(D356,1,0.4,2,0.3,3,0.2,0.1/9),1/12)</f>
        <v>8.3333333333333329E-2</v>
      </c>
      <c r="O356">
        <f t="shared" ca="1" si="238"/>
        <v>22.300114236930856</v>
      </c>
      <c r="P356">
        <f t="shared" ca="1" si="239"/>
        <v>31.407783021775838</v>
      </c>
      <c r="Q356">
        <f ca="1">_xlfn.XLOOKUP(C356,'Surrender predictive model'!$E$8:$E$29,'Surrender predictive model'!$P$8:$P$29,,-1)+'Surrender predictive model'!$B$15+'Surrender predictive model'!$B$14+'Surrender predictive model'!$B$38*K356</f>
        <v>-2.2123742498454617</v>
      </c>
      <c r="R356">
        <f ca="1">+'Surrender predictive model'!$B$15*(MAX(1,MIN(2,P355/O355))-1)+'Surrender predictive model'!$B$14*(MAX(0.5,MIN(1,P355/O355))-1)+'Surrender predictive model'!$B$38*K356*(MAX(0.5,MIN(1,P355/O355))-1)</f>
        <v>-0.47260476224482423</v>
      </c>
      <c r="S356" s="43">
        <f t="shared" ca="1" si="217"/>
        <v>5.8711438885351575E-3</v>
      </c>
      <c r="T356">
        <f t="shared" ca="1" si="207"/>
        <v>0</v>
      </c>
      <c r="U356">
        <f t="shared" ca="1" si="240"/>
        <v>0</v>
      </c>
      <c r="V356">
        <f t="shared" ca="1" si="208"/>
        <v>0</v>
      </c>
      <c r="W356" s="41">
        <f t="shared" ca="1" si="209"/>
        <v>0</v>
      </c>
      <c r="X356">
        <f t="shared" ca="1" si="218"/>
        <v>0.94550298832708335</v>
      </c>
      <c r="Y356">
        <f t="shared" ca="1" si="219"/>
        <v>0.94550298832708335</v>
      </c>
      <c r="Z356">
        <f t="shared" ca="1" si="210"/>
        <v>0.95269806742766538</v>
      </c>
      <c r="AA356">
        <f t="shared" ca="1" si="241"/>
        <v>8.2254654283415846E-5</v>
      </c>
      <c r="AB356">
        <f t="shared" ca="1" si="220"/>
        <v>22.300114236930856</v>
      </c>
      <c r="AC356">
        <f t="shared" ca="1" si="221"/>
        <v>0.91921500149852675</v>
      </c>
      <c r="AD356">
        <f t="shared" ca="1" si="222"/>
        <v>0.12949688055150571</v>
      </c>
      <c r="AE356">
        <f t="shared" ca="1" si="223"/>
        <v>0.16657770382736309</v>
      </c>
      <c r="AF356">
        <f t="shared" ca="1" si="224"/>
        <v>0</v>
      </c>
      <c r="AG356">
        <f t="shared" ca="1" si="225"/>
        <v>0</v>
      </c>
      <c r="AH356">
        <f t="shared" ca="1" si="211"/>
        <v>0</v>
      </c>
      <c r="AI356">
        <f t="shared" ca="1" si="242"/>
        <v>21.084824651088066</v>
      </c>
      <c r="AJ356">
        <f t="shared" ca="1" si="226"/>
        <v>4.3926718023100143E-3</v>
      </c>
      <c r="AK356">
        <f t="shared" ca="1" si="212"/>
        <v>0</v>
      </c>
      <c r="AL356">
        <f t="shared" ca="1" si="213"/>
        <v>0</v>
      </c>
      <c r="AM356">
        <f t="shared" si="214"/>
        <v>0</v>
      </c>
      <c r="AN356" s="45">
        <f t="shared" ca="1" si="227"/>
        <v>-1.2196822576797055</v>
      </c>
      <c r="AO356">
        <f t="shared" ca="1" si="243"/>
        <v>0</v>
      </c>
      <c r="AP356">
        <f t="shared" ca="1" si="244"/>
        <v>2.1256106371133909E-2</v>
      </c>
      <c r="AR356">
        <v>346</v>
      </c>
      <c r="AS356">
        <v>0</v>
      </c>
      <c r="AT356">
        <v>372808.59939408081</v>
      </c>
      <c r="AU356">
        <v>3284.8242868195907</v>
      </c>
      <c r="AV356">
        <v>2128.6308796648532</v>
      </c>
      <c r="AW356">
        <v>250366.15269566604</v>
      </c>
      <c r="AX356">
        <v>76.37696959255166</v>
      </c>
      <c r="AY356">
        <v>0</v>
      </c>
      <c r="AZ356">
        <v>-255855.98483174288</v>
      </c>
      <c r="BA356">
        <v>82.823660213286985</v>
      </c>
      <c r="BC356">
        <f t="shared" si="228"/>
        <v>0</v>
      </c>
      <c r="BD356">
        <f t="shared" ca="1" si="229"/>
        <v>372830.89950831776</v>
      </c>
      <c r="BE356">
        <f t="shared" ca="1" si="230"/>
        <v>3285.7435018210895</v>
      </c>
      <c r="BF356">
        <f t="shared" ca="1" si="231"/>
        <v>2128.7603765454046</v>
      </c>
      <c r="BG356">
        <f t="shared" ca="1" si="232"/>
        <v>250366.31927336985</v>
      </c>
      <c r="BH356">
        <f t="shared" ca="1" si="233"/>
        <v>76.381362264353967</v>
      </c>
      <c r="BI356">
        <f t="shared" ca="1" si="234"/>
        <v>0</v>
      </c>
      <c r="BJ356">
        <f t="shared" ca="1" si="235"/>
        <v>-255857.20451400056</v>
      </c>
      <c r="BK356">
        <f t="shared" ca="1" si="236"/>
        <v>82.844916319658125</v>
      </c>
    </row>
    <row r="357" spans="2:63" x14ac:dyDescent="0.35">
      <c r="B357">
        <f t="shared" si="237"/>
        <v>347</v>
      </c>
      <c r="C357">
        <f t="shared" si="215"/>
        <v>29</v>
      </c>
      <c r="D357">
        <f t="shared" si="245"/>
        <v>11</v>
      </c>
      <c r="E357">
        <f t="shared" ca="1" si="205"/>
        <v>105</v>
      </c>
      <c r="F357" cm="1">
        <f t="array" aca="1" ref="F357" ca="1">_xlfn.XLOOKUP(E357,Mortality!$I$9:$I$130,IF($E$4="Female",Mortality!$J$9:$J$130,Mortality!$K$9:$K$130),,-1)</f>
        <v>0.39999999999999969</v>
      </c>
      <c r="G357" cm="1">
        <f t="array" aca="1" ref="G357" ca="1">_xlfn.XLOOKUP(E357,Mortality!$N$9:$N$130,IF($E$4="Female",Mortality!$O$9:$O$130,Mortality!$P$9:$P$130),,-1)</f>
        <v>0</v>
      </c>
      <c r="H357">
        <f t="shared" ca="1" si="216"/>
        <v>4.1675471372851991E-2</v>
      </c>
      <c r="I357" cm="1">
        <f t="array" ref="I357">INDEX('Product features '!$C$12:$C$22,MIN(11,C357))</f>
        <v>0</v>
      </c>
      <c r="J357" s="3">
        <f ca="1">IF(C357=1,0,IF($C$4="Q",MAX('Product features '!$C$8,_xlfn.XLOOKUP(E357,'Non-systematic PWDs'!$D$17:$D$64,'Non-systematic PWDs'!$F$17:$F$64,0,-1)),'Product features '!$C$8))</f>
        <v>0.21739130434782611</v>
      </c>
      <c r="K357">
        <f t="shared" ca="1" si="206"/>
        <v>0</v>
      </c>
      <c r="L357">
        <f ca="1">(1-K357)*(1-(1-J357*_xlfn.XLOOKUP(C357,'Non-systematic PWDs'!$D$9:$D$12,'Non-systematic PWDs'!$E$9:$E$12,,-1))^(1/12))</f>
        <v>7.5523183541340577E-3</v>
      </c>
      <c r="M357" cm="1">
        <f t="array" ref="M357">IF(C357=11,_xlfn.SWITCH(D357,1,0.4,2,0.3,3,0.2,0.1/9),1/12)</f>
        <v>8.3333333333333329E-2</v>
      </c>
      <c r="O357">
        <f t="shared" ca="1" si="238"/>
        <v>21.084824651053463</v>
      </c>
      <c r="P357">
        <f t="shared" ca="1" si="239"/>
        <v>29.696152703817688</v>
      </c>
      <c r="Q357">
        <f ca="1">_xlfn.XLOOKUP(C357,'Surrender predictive model'!$E$8:$E$29,'Surrender predictive model'!$P$8:$P$29,,-1)+'Surrender predictive model'!$B$15+'Surrender predictive model'!$B$14+'Surrender predictive model'!$B$38*K357</f>
        <v>-2.2123742498454617</v>
      </c>
      <c r="R357">
        <f ca="1">+'Surrender predictive model'!$B$15*(MAX(1,MIN(2,P356/O356))-1)+'Surrender predictive model'!$B$14*(MAX(0.5,MIN(1,P356/O356))-1)+'Surrender predictive model'!$B$38*K357*(MAX(0.5,MIN(1,P356/O356))-1)</f>
        <v>-0.47260476224482451</v>
      </c>
      <c r="S357" s="43">
        <f t="shared" ca="1" si="217"/>
        <v>5.8711438885351575E-3</v>
      </c>
      <c r="T357">
        <f t="shared" ca="1" si="207"/>
        <v>0</v>
      </c>
      <c r="U357">
        <f t="shared" ca="1" si="240"/>
        <v>0</v>
      </c>
      <c r="V357">
        <f t="shared" ca="1" si="208"/>
        <v>0</v>
      </c>
      <c r="W357" s="41">
        <f t="shared" ca="1" si="209"/>
        <v>0</v>
      </c>
      <c r="X357">
        <f t="shared" ca="1" si="218"/>
        <v>0.94550298832708335</v>
      </c>
      <c r="Y357">
        <f t="shared" ca="1" si="219"/>
        <v>0.94550298832708335</v>
      </c>
      <c r="Z357">
        <f t="shared" ca="1" si="210"/>
        <v>0.95269806742766538</v>
      </c>
      <c r="AA357">
        <f t="shared" ca="1" si="241"/>
        <v>7.8363850172741013E-5</v>
      </c>
      <c r="AB357">
        <f t="shared" ca="1" si="220"/>
        <v>21.084824651053463</v>
      </c>
      <c r="AC357">
        <f t="shared" ca="1" si="221"/>
        <v>0.86912053083194163</v>
      </c>
      <c r="AD357">
        <f t="shared" ca="1" si="222"/>
        <v>0.12243968754048405</v>
      </c>
      <c r="AE357">
        <f t="shared" ca="1" si="223"/>
        <v>0.15749971675743568</v>
      </c>
      <c r="AF357">
        <f t="shared" ca="1" si="224"/>
        <v>0</v>
      </c>
      <c r="AG357">
        <f t="shared" ca="1" si="225"/>
        <v>0</v>
      </c>
      <c r="AH357">
        <f t="shared" ca="1" si="211"/>
        <v>0</v>
      </c>
      <c r="AI357">
        <f t="shared" ca="1" si="242"/>
        <v>19.935764715958204</v>
      </c>
      <c r="AJ357">
        <f t="shared" ca="1" si="226"/>
        <v>4.1532843158246261E-3</v>
      </c>
      <c r="AK357">
        <f t="shared" ca="1" si="212"/>
        <v>0</v>
      </c>
      <c r="AL357">
        <f t="shared" ca="1" si="213"/>
        <v>0</v>
      </c>
      <c r="AM357">
        <f t="shared" si="214"/>
        <v>0</v>
      </c>
      <c r="AN357" s="45">
        <f t="shared" ca="1" si="227"/>
        <v>-1.1532132194456861</v>
      </c>
      <c r="AO357">
        <f t="shared" ca="1" si="243"/>
        <v>0</v>
      </c>
      <c r="AP357">
        <f t="shared" ca="1" si="244"/>
        <v>2.0333155121567047E-2</v>
      </c>
      <c r="AR357">
        <v>347</v>
      </c>
      <c r="AS357">
        <v>0</v>
      </c>
      <c r="AT357">
        <v>366609.45404424699</v>
      </c>
      <c r="AU357">
        <v>3211.5985146183684</v>
      </c>
      <c r="AV357">
        <v>2093.7789561379072</v>
      </c>
      <c r="AW357">
        <v>248150.73714498212</v>
      </c>
      <c r="AX357">
        <v>75.111017321366376</v>
      </c>
      <c r="AY357">
        <v>0</v>
      </c>
      <c r="AZ357">
        <v>-253531.2256330598</v>
      </c>
      <c r="BA357">
        <v>82.075780760445724</v>
      </c>
      <c r="BC357">
        <f t="shared" si="228"/>
        <v>0</v>
      </c>
      <c r="BD357">
        <f t="shared" ca="1" si="229"/>
        <v>366630.53886889806</v>
      </c>
      <c r="BE357">
        <f t="shared" ca="1" si="230"/>
        <v>3212.4676351492003</v>
      </c>
      <c r="BF357">
        <f t="shared" ca="1" si="231"/>
        <v>2093.9013958254477</v>
      </c>
      <c r="BG357">
        <f t="shared" ca="1" si="232"/>
        <v>248150.89464469888</v>
      </c>
      <c r="BH357">
        <f t="shared" ca="1" si="233"/>
        <v>75.115170605682195</v>
      </c>
      <c r="BI357">
        <f t="shared" ca="1" si="234"/>
        <v>0</v>
      </c>
      <c r="BJ357">
        <f t="shared" ca="1" si="235"/>
        <v>-253532.37884627926</v>
      </c>
      <c r="BK357">
        <f t="shared" ca="1" si="236"/>
        <v>82.096113915567287</v>
      </c>
    </row>
    <row r="358" spans="2:63" x14ac:dyDescent="0.35">
      <c r="B358">
        <f t="shared" si="237"/>
        <v>348</v>
      </c>
      <c r="C358">
        <f t="shared" si="215"/>
        <v>29</v>
      </c>
      <c r="D358">
        <f t="shared" si="245"/>
        <v>12</v>
      </c>
      <c r="E358">
        <f t="shared" ca="1" si="205"/>
        <v>105</v>
      </c>
      <c r="F358" cm="1">
        <f t="array" aca="1" ref="F358" ca="1">_xlfn.XLOOKUP(E358,Mortality!$I$9:$I$130,IF($E$4="Female",Mortality!$J$9:$J$130,Mortality!$K$9:$K$130),,-1)</f>
        <v>0.39999999999999969</v>
      </c>
      <c r="G358" cm="1">
        <f t="array" aca="1" ref="G358" ca="1">_xlfn.XLOOKUP(E358,Mortality!$N$9:$N$130,IF($E$4="Female",Mortality!$O$9:$O$130,Mortality!$P$9:$P$130),,-1)</f>
        <v>0</v>
      </c>
      <c r="H358">
        <f t="shared" ca="1" si="216"/>
        <v>4.1675471372851991E-2</v>
      </c>
      <c r="I358" cm="1">
        <f t="array" ref="I358">INDEX('Product features '!$C$12:$C$22,MIN(11,C358))</f>
        <v>0</v>
      </c>
      <c r="J358" s="3">
        <f ca="1">IF(C358=1,0,IF($C$4="Q",MAX('Product features '!$C$8,_xlfn.XLOOKUP(E358,'Non-systematic PWDs'!$D$17:$D$64,'Non-systematic PWDs'!$F$17:$F$64,0,-1)),'Product features '!$C$8))</f>
        <v>0.21739130434782611</v>
      </c>
      <c r="K358">
        <f t="shared" ca="1" si="206"/>
        <v>0</v>
      </c>
      <c r="L358">
        <f ca="1">(1-K358)*(1-(1-J358*_xlfn.XLOOKUP(C358,'Non-systematic PWDs'!$D$9:$D$12,'Non-systematic PWDs'!$E$9:$E$12,,-1))^(1/12))</f>
        <v>7.5523183541340577E-3</v>
      </c>
      <c r="M358" cm="1">
        <f t="array" ref="M358">IF(C358=11,_xlfn.SWITCH(D358,1,0.4,2,0.3,3,0.2,0.1/9),1/12)</f>
        <v>8.3333333333333329E-2</v>
      </c>
      <c r="O358">
        <f t="shared" ca="1" si="238"/>
        <v>19.935764715923604</v>
      </c>
      <c r="P358">
        <f t="shared" ca="1" si="239"/>
        <v>28.07780112327702</v>
      </c>
      <c r="Q358">
        <f ca="1">_xlfn.XLOOKUP(C358,'Surrender predictive model'!$E$8:$E$29,'Surrender predictive model'!$P$8:$P$29,,-1)+'Surrender predictive model'!$B$15+'Surrender predictive model'!$B$14+'Surrender predictive model'!$B$38*K358</f>
        <v>-2.2123742498454617</v>
      </c>
      <c r="R358">
        <f ca="1">+'Surrender predictive model'!$B$15*(MAX(1,MIN(2,P357/O357))-1)+'Surrender predictive model'!$B$14*(MAX(0.5,MIN(1,P357/O357))-1)+'Surrender predictive model'!$B$38*K358*(MAX(0.5,MIN(1,P357/O357))-1)</f>
        <v>-0.47260476224482423</v>
      </c>
      <c r="S358" s="43">
        <f t="shared" ca="1" si="217"/>
        <v>5.8711438885351575E-3</v>
      </c>
      <c r="T358">
        <f t="shared" ca="1" si="207"/>
        <v>5.0000000000000001E-3</v>
      </c>
      <c r="U358">
        <f t="shared" ca="1" si="240"/>
        <v>0</v>
      </c>
      <c r="V358">
        <f t="shared" ca="1" si="208"/>
        <v>0</v>
      </c>
      <c r="W358" s="41">
        <f t="shared" ca="1" si="209"/>
        <v>0</v>
      </c>
      <c r="X358">
        <f t="shared" ca="1" si="218"/>
        <v>0.9388446922331023</v>
      </c>
      <c r="Y358">
        <f t="shared" ca="1" si="219"/>
        <v>0.94550298832708335</v>
      </c>
      <c r="Z358">
        <f t="shared" ca="1" si="210"/>
        <v>0.95269806742766538</v>
      </c>
      <c r="AA358">
        <f t="shared" ca="1" si="241"/>
        <v>7.4657088615761485E-5</v>
      </c>
      <c r="AB358">
        <f t="shared" ca="1" si="220"/>
        <v>19.935764715923604</v>
      </c>
      <c r="AC358">
        <f t="shared" ca="1" si="221"/>
        <v>0.81765355414443996</v>
      </c>
      <c r="AD358">
        <f t="shared" ca="1" si="222"/>
        <v>0.1151891390598964</v>
      </c>
      <c r="AE358">
        <f t="shared" ca="1" si="223"/>
        <v>0.14817300778775599</v>
      </c>
      <c r="AF358">
        <f t="shared" ca="1" si="224"/>
        <v>0.13816212577867562</v>
      </c>
      <c r="AG358">
        <f t="shared" ca="1" si="225"/>
        <v>0</v>
      </c>
      <c r="AH358">
        <f t="shared" ca="1" si="211"/>
        <v>0</v>
      </c>
      <c r="AI358">
        <f t="shared" ca="1" si="242"/>
        <v>18.716586889187436</v>
      </c>
      <c r="AJ358">
        <f t="shared" ca="1" si="226"/>
        <v>3.8992889352473829E-3</v>
      </c>
      <c r="AK358">
        <f t="shared" ca="1" si="212"/>
        <v>0</v>
      </c>
      <c r="AL358">
        <f t="shared" ca="1" si="213"/>
        <v>0</v>
      </c>
      <c r="AM358">
        <f t="shared" si="214"/>
        <v>0</v>
      </c>
      <c r="AN358" s="45">
        <f t="shared" ca="1" si="227"/>
        <v>-1.0849149899273396</v>
      </c>
      <c r="AO358">
        <f t="shared" ca="1" si="243"/>
        <v>0</v>
      </c>
      <c r="AP358">
        <f t="shared" ca="1" si="244"/>
        <v>2.182666086867124E-2</v>
      </c>
      <c r="AR358">
        <v>348</v>
      </c>
      <c r="AS358">
        <v>0</v>
      </c>
      <c r="AT358">
        <v>360532.88314255682</v>
      </c>
      <c r="AU358">
        <v>3127.7734903085907</v>
      </c>
      <c r="AV358">
        <v>2052.287757427715</v>
      </c>
      <c r="AW358">
        <v>245960.53896864332</v>
      </c>
      <c r="AX358">
        <v>73.317873545473148</v>
      </c>
      <c r="AY358">
        <v>0</v>
      </c>
      <c r="AZ358">
        <v>-251213.91808992496</v>
      </c>
      <c r="BA358">
        <v>113.7567088360599</v>
      </c>
      <c r="BC358">
        <f t="shared" si="228"/>
        <v>0</v>
      </c>
      <c r="BD358">
        <f t="shared" ca="1" si="229"/>
        <v>360552.81890727277</v>
      </c>
      <c r="BE358">
        <f t="shared" ca="1" si="230"/>
        <v>3128.591143862735</v>
      </c>
      <c r="BF358">
        <f t="shared" ca="1" si="231"/>
        <v>2052.402946566775</v>
      </c>
      <c r="BG358">
        <f t="shared" ca="1" si="232"/>
        <v>245960.68714165111</v>
      </c>
      <c r="BH358">
        <f t="shared" ca="1" si="233"/>
        <v>73.321772834408392</v>
      </c>
      <c r="BI358">
        <f t="shared" ca="1" si="234"/>
        <v>0</v>
      </c>
      <c r="BJ358">
        <f t="shared" ca="1" si="235"/>
        <v>-251215.00300491488</v>
      </c>
      <c r="BK358">
        <f t="shared" ca="1" si="236"/>
        <v>113.77853549692857</v>
      </c>
    </row>
    <row r="359" spans="2:63" x14ac:dyDescent="0.35">
      <c r="B359">
        <f t="shared" si="237"/>
        <v>349</v>
      </c>
      <c r="C359">
        <f t="shared" si="215"/>
        <v>30</v>
      </c>
      <c r="D359">
        <f t="shared" si="245"/>
        <v>1</v>
      </c>
      <c r="E359">
        <f t="shared" ca="1" si="205"/>
        <v>106</v>
      </c>
      <c r="F359" cm="1">
        <f t="array" aca="1" ref="F359" ca="1">_xlfn.XLOOKUP(E359,Mortality!$I$9:$I$130,IF($E$4="Female",Mortality!$J$9:$J$130,Mortality!$K$9:$K$130),,-1)</f>
        <v>0.39999999999999969</v>
      </c>
      <c r="G359" cm="1">
        <f t="array" aca="1" ref="G359" ca="1">_xlfn.XLOOKUP(E359,Mortality!$N$9:$N$130,IF($E$4="Female",Mortality!$O$9:$O$130,Mortality!$P$9:$P$130),,-1)</f>
        <v>0</v>
      </c>
      <c r="H359">
        <f t="shared" ca="1" si="216"/>
        <v>4.1675471372851991E-2</v>
      </c>
      <c r="I359" cm="1">
        <f t="array" ref="I359">INDEX('Product features '!$C$12:$C$22,MIN(11,C359))</f>
        <v>0</v>
      </c>
      <c r="J359" s="3">
        <f ca="1">IF(C359=1,0,IF($C$4="Q",MAX('Product features '!$C$8,_xlfn.XLOOKUP(E359,'Non-systematic PWDs'!$D$17:$D$64,'Non-systematic PWDs'!$F$17:$F$64,0,-1)),'Product features '!$C$8))</f>
        <v>0.23255813953488372</v>
      </c>
      <c r="K359">
        <f t="shared" ca="1" si="206"/>
        <v>0</v>
      </c>
      <c r="L359">
        <f ca="1">(1-K359)*(1-(1-J359*_xlfn.XLOOKUP(C359,'Non-systematic PWDs'!$D$9:$D$12,'Non-systematic PWDs'!$E$9:$E$12,,-1))^(1/12))</f>
        <v>8.1035270910752022E-3</v>
      </c>
      <c r="M359" cm="1">
        <f t="array" ref="M359">IF(C359=11,_xlfn.SWITCH(D359,1,0.4,2,0.3,3,0.2,0.1/9),1/12)</f>
        <v>8.3333333333333329E-2</v>
      </c>
      <c r="O359">
        <f t="shared" ca="1" si="238"/>
        <v>18.716586889152836</v>
      </c>
      <c r="P359">
        <f t="shared" ca="1" si="239"/>
        <v>26.547644867711959</v>
      </c>
      <c r="Q359">
        <f ca="1">_xlfn.XLOOKUP(C359,'Surrender predictive model'!$E$8:$E$29,'Surrender predictive model'!$P$8:$P$29,,-1)+'Surrender predictive model'!$B$15+'Surrender predictive model'!$B$14+'Surrender predictive model'!$B$38*K359</f>
        <v>-2.2123742498454617</v>
      </c>
      <c r="R359">
        <f ca="1">+'Surrender predictive model'!$B$15*(MAX(1,MIN(2,P358/O358))-1)+'Surrender predictive model'!$B$14*(MAX(0.5,MIN(1,P358/O358))-1)+'Surrender predictive model'!$B$38*K359*(MAX(0.5,MIN(1,P358/O358))-1)</f>
        <v>-0.47260476224482401</v>
      </c>
      <c r="S359" s="43">
        <f t="shared" ca="1" si="217"/>
        <v>5.8711438885351575E-3</v>
      </c>
      <c r="T359">
        <f t="shared" ca="1" si="207"/>
        <v>0</v>
      </c>
      <c r="U359">
        <f t="shared" ca="1" si="240"/>
        <v>1.89E-2</v>
      </c>
      <c r="V359">
        <f t="shared" ca="1" si="208"/>
        <v>0</v>
      </c>
      <c r="W359" s="41">
        <f t="shared" ca="1" si="209"/>
        <v>0</v>
      </c>
      <c r="X359">
        <f t="shared" ca="1" si="218"/>
        <v>0.94497785282865032</v>
      </c>
      <c r="Y359">
        <f t="shared" ca="1" si="219"/>
        <v>0.94497785282865032</v>
      </c>
      <c r="Z359">
        <f t="shared" ca="1" si="210"/>
        <v>0.95269806742766538</v>
      </c>
      <c r="AA359">
        <f t="shared" ca="1" si="241"/>
        <v>7.1125664044011924E-5</v>
      </c>
      <c r="AB359">
        <f t="shared" ca="1" si="220"/>
        <v>19.070330381357824</v>
      </c>
      <c r="AC359">
        <f t="shared" ca="1" si="221"/>
        <v>0.78579632291323753</v>
      </c>
      <c r="AD359">
        <f t="shared" ca="1" si="222"/>
        <v>0.11070116610392486</v>
      </c>
      <c r="AE359">
        <f t="shared" ca="1" si="223"/>
        <v>0.15279303583216877</v>
      </c>
      <c r="AF359">
        <f t="shared" ca="1" si="224"/>
        <v>0</v>
      </c>
      <c r="AG359">
        <f t="shared" ca="1" si="225"/>
        <v>0</v>
      </c>
      <c r="AH359">
        <f t="shared" ca="1" si="211"/>
        <v>0.35374349220498758</v>
      </c>
      <c r="AI359">
        <f t="shared" ca="1" si="242"/>
        <v>18.021039856543091</v>
      </c>
      <c r="AJ359">
        <f t="shared" ca="1" si="226"/>
        <v>3.7543833034464776E-3</v>
      </c>
      <c r="AK359">
        <f t="shared" ca="1" si="212"/>
        <v>0</v>
      </c>
      <c r="AL359">
        <f t="shared" ca="1" si="213"/>
        <v>0</v>
      </c>
      <c r="AM359">
        <f t="shared" si="214"/>
        <v>0</v>
      </c>
      <c r="AN359" s="45">
        <f t="shared" ca="1" si="227"/>
        <v>-1.0530449081527777</v>
      </c>
      <c r="AO359">
        <f t="shared" ca="1" si="243"/>
        <v>4.4217936525623579E-2</v>
      </c>
      <c r="AP359">
        <f t="shared" ca="1" si="244"/>
        <v>6.2870674410924893E-2</v>
      </c>
      <c r="AR359">
        <v>349</v>
      </c>
      <c r="AS359">
        <v>0</v>
      </c>
      <c r="AT359">
        <v>351925.79301826976</v>
      </c>
      <c r="AU359">
        <v>3451.4757462534367</v>
      </c>
      <c r="AV359">
        <v>2040.8215798243248</v>
      </c>
      <c r="AW359">
        <v>243847.79159274694</v>
      </c>
      <c r="AX359">
        <v>73.014899911809607</v>
      </c>
      <c r="AY359">
        <v>0</v>
      </c>
      <c r="AZ359">
        <v>-249413.10381873653</v>
      </c>
      <c r="BA359">
        <v>688.38663296059315</v>
      </c>
      <c r="BC359">
        <f t="shared" si="228"/>
        <v>0</v>
      </c>
      <c r="BD359">
        <f t="shared" ca="1" si="229"/>
        <v>351944.50960515894</v>
      </c>
      <c r="BE359">
        <f t="shared" ca="1" si="230"/>
        <v>3452.2615425763497</v>
      </c>
      <c r="BF359">
        <f t="shared" ca="1" si="231"/>
        <v>2040.9322809904288</v>
      </c>
      <c r="BG359">
        <f t="shared" ca="1" si="232"/>
        <v>243847.94438578279</v>
      </c>
      <c r="BH359">
        <f t="shared" ca="1" si="233"/>
        <v>73.018654295113052</v>
      </c>
      <c r="BI359">
        <f t="shared" ca="1" si="234"/>
        <v>0</v>
      </c>
      <c r="BJ359">
        <f t="shared" ca="1" si="235"/>
        <v>-249414.15686364469</v>
      </c>
      <c r="BK359">
        <f t="shared" ca="1" si="236"/>
        <v>688.44950363500402</v>
      </c>
    </row>
    <row r="360" spans="2:63" x14ac:dyDescent="0.35">
      <c r="B360">
        <f t="shared" si="237"/>
        <v>350</v>
      </c>
      <c r="C360">
        <f t="shared" si="215"/>
        <v>30</v>
      </c>
      <c r="D360">
        <f t="shared" si="245"/>
        <v>2</v>
      </c>
      <c r="E360">
        <f t="shared" ca="1" si="205"/>
        <v>106</v>
      </c>
      <c r="F360" cm="1">
        <f t="array" aca="1" ref="F360" ca="1">_xlfn.XLOOKUP(E360,Mortality!$I$9:$I$130,IF($E$4="Female",Mortality!$J$9:$J$130,Mortality!$K$9:$K$130),,-1)</f>
        <v>0.39999999999999969</v>
      </c>
      <c r="G360" cm="1">
        <f t="array" aca="1" ref="G360" ca="1">_xlfn.XLOOKUP(E360,Mortality!$N$9:$N$130,IF($E$4="Female",Mortality!$O$9:$O$130,Mortality!$P$9:$P$130),,-1)</f>
        <v>0</v>
      </c>
      <c r="H360">
        <f t="shared" ca="1" si="216"/>
        <v>4.1675471372851991E-2</v>
      </c>
      <c r="I360" cm="1">
        <f t="array" ref="I360">INDEX('Product features '!$C$12:$C$22,MIN(11,C360))</f>
        <v>0</v>
      </c>
      <c r="J360" s="3">
        <f ca="1">IF(C360=1,0,IF($C$4="Q",MAX('Product features '!$C$8,_xlfn.XLOOKUP(E360,'Non-systematic PWDs'!$D$17:$D$64,'Non-systematic PWDs'!$F$17:$F$64,0,-1)),'Product features '!$C$8))</f>
        <v>0.23255813953488372</v>
      </c>
      <c r="K360">
        <f t="shared" ca="1" si="206"/>
        <v>0</v>
      </c>
      <c r="L360">
        <f ca="1">(1-K360)*(1-(1-J360*_xlfn.XLOOKUP(C360,'Non-systematic PWDs'!$D$9:$D$12,'Non-systematic PWDs'!$E$9:$E$12,,-1))^(1/12))</f>
        <v>8.1035270910752022E-3</v>
      </c>
      <c r="M360" cm="1">
        <f t="array" ref="M360">IF(C360=11,_xlfn.SWITCH(D360,1,0.4,2,0.3,3,0.2,0.1/9),1/12)</f>
        <v>8.3333333333333329E-2</v>
      </c>
      <c r="O360">
        <f t="shared" ca="1" si="238"/>
        <v>18.021039856508494</v>
      </c>
      <c r="P360">
        <f t="shared" ca="1" si="239"/>
        <v>25.086936444747987</v>
      </c>
      <c r="Q360">
        <f ca="1">_xlfn.XLOOKUP(C360,'Surrender predictive model'!$E$8:$E$29,'Surrender predictive model'!$P$8:$P$29,,-1)+'Surrender predictive model'!$B$15+'Surrender predictive model'!$B$14+'Surrender predictive model'!$B$38*K360</f>
        <v>-2.2123742498454617</v>
      </c>
      <c r="R360">
        <f ca="1">+'Surrender predictive model'!$B$15*(MAX(1,MIN(2,P359/O359))-1)+'Surrender predictive model'!$B$14*(MAX(0.5,MIN(1,P359/O359))-1)+'Surrender predictive model'!$B$38*K360*(MAX(0.5,MIN(1,P359/O359))-1)</f>
        <v>-0.48416315628599249</v>
      </c>
      <c r="S360" s="43">
        <f t="shared" ca="1" si="217"/>
        <v>5.8014651436943954E-3</v>
      </c>
      <c r="T360">
        <f t="shared" ca="1" si="207"/>
        <v>0</v>
      </c>
      <c r="U360">
        <f t="shared" ca="1" si="240"/>
        <v>0</v>
      </c>
      <c r="V360">
        <f t="shared" ca="1" si="208"/>
        <v>0</v>
      </c>
      <c r="W360" s="41">
        <f t="shared" ca="1" si="209"/>
        <v>0</v>
      </c>
      <c r="X360">
        <f t="shared" ca="1" si="218"/>
        <v>0.94504408656714667</v>
      </c>
      <c r="Y360">
        <f t="shared" ca="1" si="219"/>
        <v>0.94504408656714667</v>
      </c>
      <c r="Z360">
        <f t="shared" ca="1" si="210"/>
        <v>0.9527648422779702</v>
      </c>
      <c r="AA360">
        <f t="shared" ca="1" si="241"/>
        <v>6.7761282679239544E-5</v>
      </c>
      <c r="AB360">
        <f t="shared" ca="1" si="220"/>
        <v>18.021039856508494</v>
      </c>
      <c r="AC360">
        <f t="shared" ca="1" si="221"/>
        <v>0.74259604791238221</v>
      </c>
      <c r="AD360">
        <f t="shared" ca="1" si="222"/>
        <v>0.10337363791919307</v>
      </c>
      <c r="AE360">
        <f t="shared" ca="1" si="223"/>
        <v>0.14439302049270522</v>
      </c>
      <c r="AF360">
        <f t="shared" ca="1" si="224"/>
        <v>0</v>
      </c>
      <c r="AG360">
        <f t="shared" ca="1" si="225"/>
        <v>0</v>
      </c>
      <c r="AH360">
        <f t="shared" ca="1" si="211"/>
        <v>0</v>
      </c>
      <c r="AI360">
        <f t="shared" ca="1" si="242"/>
        <v>17.030677150218811</v>
      </c>
      <c r="AJ360">
        <f t="shared" ca="1" si="226"/>
        <v>3.5480577396289192E-3</v>
      </c>
      <c r="AK360">
        <f t="shared" ca="1" si="212"/>
        <v>0</v>
      </c>
      <c r="AL360">
        <f t="shared" ca="1" si="213"/>
        <v>0</v>
      </c>
      <c r="AM360">
        <f t="shared" si="214"/>
        <v>0</v>
      </c>
      <c r="AN360" s="45">
        <f t="shared" ca="1" si="227"/>
        <v>-0.99391076406390944</v>
      </c>
      <c r="AO360">
        <f t="shared" ca="1" si="243"/>
        <v>0</v>
      </c>
      <c r="AP360">
        <f t="shared" ca="1" si="244"/>
        <v>1.5780944389602904E-2</v>
      </c>
      <c r="AR360">
        <v>350</v>
      </c>
      <c r="AS360">
        <v>0</v>
      </c>
      <c r="AT360">
        <v>350471.51957668457</v>
      </c>
      <c r="AU360">
        <v>3371.031287372276</v>
      </c>
      <c r="AV360">
        <v>1979.2939517956549</v>
      </c>
      <c r="AW360">
        <v>241470.40606521125</v>
      </c>
      <c r="AX360">
        <v>71.739427038976345</v>
      </c>
      <c r="AY360">
        <v>0</v>
      </c>
      <c r="AZ360">
        <v>-246892.47073141803</v>
      </c>
      <c r="BA360">
        <v>74.439908327540195</v>
      </c>
      <c r="BC360">
        <f t="shared" si="228"/>
        <v>0</v>
      </c>
      <c r="BD360">
        <f t="shared" ca="1" si="229"/>
        <v>350489.54061654105</v>
      </c>
      <c r="BE360">
        <f t="shared" ca="1" si="230"/>
        <v>3371.7738834201882</v>
      </c>
      <c r="BF360">
        <f t="shared" ca="1" si="231"/>
        <v>1979.3973254335742</v>
      </c>
      <c r="BG360">
        <f t="shared" ca="1" si="232"/>
        <v>241470.55045823174</v>
      </c>
      <c r="BH360">
        <f t="shared" ca="1" si="233"/>
        <v>71.74297509671598</v>
      </c>
      <c r="BI360">
        <f t="shared" ca="1" si="234"/>
        <v>0</v>
      </c>
      <c r="BJ360">
        <f t="shared" ca="1" si="235"/>
        <v>-246893.46464218208</v>
      </c>
      <c r="BK360">
        <f t="shared" ca="1" si="236"/>
        <v>74.455689271929799</v>
      </c>
    </row>
    <row r="361" spans="2:63" x14ac:dyDescent="0.35">
      <c r="B361">
        <f t="shared" si="237"/>
        <v>351</v>
      </c>
      <c r="C361">
        <f t="shared" si="215"/>
        <v>30</v>
      </c>
      <c r="D361">
        <f t="shared" si="245"/>
        <v>3</v>
      </c>
      <c r="E361">
        <f t="shared" ca="1" si="205"/>
        <v>106</v>
      </c>
      <c r="F361" cm="1">
        <f t="array" aca="1" ref="F361" ca="1">_xlfn.XLOOKUP(E361,Mortality!$I$9:$I$130,IF($E$4="Female",Mortality!$J$9:$J$130,Mortality!$K$9:$K$130),,-1)</f>
        <v>0.39999999999999969</v>
      </c>
      <c r="G361" cm="1">
        <f t="array" aca="1" ref="G361" ca="1">_xlfn.XLOOKUP(E361,Mortality!$N$9:$N$130,IF($E$4="Female",Mortality!$O$9:$O$130,Mortality!$P$9:$P$130),,-1)</f>
        <v>0</v>
      </c>
      <c r="H361">
        <f t="shared" ca="1" si="216"/>
        <v>4.1675471372851991E-2</v>
      </c>
      <c r="I361" cm="1">
        <f t="array" ref="I361">INDEX('Product features '!$C$12:$C$22,MIN(11,C361))</f>
        <v>0</v>
      </c>
      <c r="J361" s="3">
        <f ca="1">IF(C361=1,0,IF($C$4="Q",MAX('Product features '!$C$8,_xlfn.XLOOKUP(E361,'Non-systematic PWDs'!$D$17:$D$64,'Non-systematic PWDs'!$F$17:$F$64,0,-1)),'Product features '!$C$8))</f>
        <v>0.23255813953488372</v>
      </c>
      <c r="K361">
        <f t="shared" ca="1" si="206"/>
        <v>0</v>
      </c>
      <c r="L361">
        <f ca="1">(1-K361)*(1-(1-J361*_xlfn.XLOOKUP(C361,'Non-systematic PWDs'!$D$9:$D$12,'Non-systematic PWDs'!$E$9:$E$12,,-1))^(1/12))</f>
        <v>8.1035270910752022E-3</v>
      </c>
      <c r="M361" cm="1">
        <f t="array" ref="M361">IF(C361=11,_xlfn.SWITCH(D361,1,0.4,2,0.3,3,0.2,0.1/9),1/12)</f>
        <v>8.3333333333333329E-2</v>
      </c>
      <c r="O361">
        <f t="shared" ca="1" si="238"/>
        <v>17.030677150184218</v>
      </c>
      <c r="P361">
        <f t="shared" ca="1" si="239"/>
        <v>23.708260937194925</v>
      </c>
      <c r="Q361">
        <f ca="1">_xlfn.XLOOKUP(C361,'Surrender predictive model'!$E$8:$E$29,'Surrender predictive model'!$P$8:$P$29,,-1)+'Surrender predictive model'!$B$15+'Surrender predictive model'!$B$14+'Surrender predictive model'!$B$38*K361</f>
        <v>-2.2123742498454617</v>
      </c>
      <c r="R361">
        <f ca="1">+'Surrender predictive model'!$B$15*(MAX(1,MIN(2,P360/O360))-1)+'Surrender predictive model'!$B$14*(MAX(0.5,MIN(1,P360/O360))-1)+'Surrender predictive model'!$B$38*K361*(MAX(0.5,MIN(1,P360/O360))-1)</f>
        <v>-0.45371734581586648</v>
      </c>
      <c r="S361" s="43">
        <f t="shared" ca="1" si="217"/>
        <v>5.9868712651215406E-3</v>
      </c>
      <c r="T361">
        <f t="shared" ca="1" si="207"/>
        <v>0</v>
      </c>
      <c r="U361">
        <f t="shared" ca="1" si="240"/>
        <v>0</v>
      </c>
      <c r="V361">
        <f t="shared" ca="1" si="208"/>
        <v>0</v>
      </c>
      <c r="W361" s="41">
        <f t="shared" ca="1" si="209"/>
        <v>0</v>
      </c>
      <c r="X361">
        <f t="shared" ca="1" si="218"/>
        <v>0.94486784716171113</v>
      </c>
      <c r="Y361">
        <f t="shared" ca="1" si="219"/>
        <v>0.94486784716171113</v>
      </c>
      <c r="Z361">
        <f t="shared" ca="1" si="210"/>
        <v>0.952587163044049</v>
      </c>
      <c r="AA361">
        <f t="shared" ca="1" si="241"/>
        <v>6.4560567804438618E-5</v>
      </c>
      <c r="AB361">
        <f t="shared" ca="1" si="220"/>
        <v>17.030677150184218</v>
      </c>
      <c r="AC361">
        <f t="shared" ca="1" si="221"/>
        <v>0.70169585049783778</v>
      </c>
      <c r="AD361">
        <f t="shared" ca="1" si="222"/>
        <v>0.10080180465426225</v>
      </c>
      <c r="AE361">
        <f t="shared" ca="1" si="223"/>
        <v>0.13644024043141031</v>
      </c>
      <c r="AF361">
        <f t="shared" ca="1" si="224"/>
        <v>0</v>
      </c>
      <c r="AG361">
        <f t="shared" ca="1" si="225"/>
        <v>0</v>
      </c>
      <c r="AH361">
        <f t="shared" ca="1" si="211"/>
        <v>0</v>
      </c>
      <c r="AI361">
        <f t="shared" ca="1" si="242"/>
        <v>16.0917392546353</v>
      </c>
      <c r="AJ361">
        <f t="shared" ca="1" si="226"/>
        <v>3.3524456780490209E-3</v>
      </c>
      <c r="AK361">
        <f t="shared" ca="1" si="212"/>
        <v>0</v>
      </c>
      <c r="AL361">
        <f t="shared" ca="1" si="213"/>
        <v>0</v>
      </c>
      <c r="AM361">
        <f t="shared" si="214"/>
        <v>0</v>
      </c>
      <c r="AN361" s="45">
        <f t="shared" ca="1" si="227"/>
        <v>-0.94229034126155942</v>
      </c>
      <c r="AO361">
        <f t="shared" ca="1" si="243"/>
        <v>0</v>
      </c>
      <c r="AP361">
        <f t="shared" ca="1" si="244"/>
        <v>1.5136788139548463E-2</v>
      </c>
      <c r="AR361">
        <v>351</v>
      </c>
      <c r="AS361">
        <v>0</v>
      </c>
      <c r="AT361">
        <v>344349.24978708505</v>
      </c>
      <c r="AU361">
        <v>3292.7124455894818</v>
      </c>
      <c r="AV361">
        <v>1994.6907372594942</v>
      </c>
      <c r="AW361">
        <v>239125.81451379589</v>
      </c>
      <c r="AX361">
        <v>70.480186598315427</v>
      </c>
      <c r="AY361">
        <v>0</v>
      </c>
      <c r="AZ361">
        <v>-244483.69788324303</v>
      </c>
      <c r="BA361">
        <v>74.487429032667777</v>
      </c>
      <c r="BC361">
        <f t="shared" si="228"/>
        <v>0</v>
      </c>
      <c r="BD361">
        <f t="shared" ca="1" si="229"/>
        <v>344366.28046423523</v>
      </c>
      <c r="BE361">
        <f t="shared" ca="1" si="230"/>
        <v>3293.4141414399796</v>
      </c>
      <c r="BF361">
        <f t="shared" ca="1" si="231"/>
        <v>1994.7915390641485</v>
      </c>
      <c r="BG361">
        <f t="shared" ca="1" si="232"/>
        <v>239125.95095403632</v>
      </c>
      <c r="BH361">
        <f t="shared" ca="1" si="233"/>
        <v>70.483539043993474</v>
      </c>
      <c r="BI361">
        <f t="shared" ca="1" si="234"/>
        <v>0</v>
      </c>
      <c r="BJ361">
        <f t="shared" ca="1" si="235"/>
        <v>-244484.64017358428</v>
      </c>
      <c r="BK361">
        <f t="shared" ca="1" si="236"/>
        <v>74.50256582080732</v>
      </c>
    </row>
    <row r="362" spans="2:63" x14ac:dyDescent="0.35">
      <c r="B362">
        <f t="shared" si="237"/>
        <v>352</v>
      </c>
      <c r="C362">
        <f t="shared" si="215"/>
        <v>30</v>
      </c>
      <c r="D362">
        <f t="shared" si="245"/>
        <v>4</v>
      </c>
      <c r="E362">
        <f t="shared" ca="1" si="205"/>
        <v>106</v>
      </c>
      <c r="F362" cm="1">
        <f t="array" aca="1" ref="F362" ca="1">_xlfn.XLOOKUP(E362,Mortality!$I$9:$I$130,IF($E$4="Female",Mortality!$J$9:$J$130,Mortality!$K$9:$K$130),,-1)</f>
        <v>0.39999999999999969</v>
      </c>
      <c r="G362" cm="1">
        <f t="array" aca="1" ref="G362" ca="1">_xlfn.XLOOKUP(E362,Mortality!$N$9:$N$130,IF($E$4="Female",Mortality!$O$9:$O$130,Mortality!$P$9:$P$130),,-1)</f>
        <v>0</v>
      </c>
      <c r="H362">
        <f t="shared" ca="1" si="216"/>
        <v>4.1675471372851991E-2</v>
      </c>
      <c r="I362" cm="1">
        <f t="array" ref="I362">INDEX('Product features '!$C$12:$C$22,MIN(11,C362))</f>
        <v>0</v>
      </c>
      <c r="J362" s="3">
        <f ca="1">IF(C362=1,0,IF($C$4="Q",MAX('Product features '!$C$8,_xlfn.XLOOKUP(E362,'Non-systematic PWDs'!$D$17:$D$64,'Non-systematic PWDs'!$F$17:$F$64,0,-1)),'Product features '!$C$8))</f>
        <v>0.23255813953488372</v>
      </c>
      <c r="K362">
        <f t="shared" ca="1" si="206"/>
        <v>0</v>
      </c>
      <c r="L362">
        <f ca="1">(1-K362)*(1-(1-J362*_xlfn.XLOOKUP(C362,'Non-systematic PWDs'!$D$9:$D$12,'Non-systematic PWDs'!$E$9:$E$12,,-1))^(1/12))</f>
        <v>8.1035270910752022E-3</v>
      </c>
      <c r="M362" cm="1">
        <f t="array" ref="M362">IF(C362=11,_xlfn.SWITCH(D362,1,0.4,2,0.3,3,0.2,0.1/9),1/12)</f>
        <v>8.3333333333333329E-2</v>
      </c>
      <c r="O362">
        <f t="shared" ca="1" si="238"/>
        <v>16.091739254600707</v>
      </c>
      <c r="P362">
        <f t="shared" ca="1" si="239"/>
        <v>22.40117347167546</v>
      </c>
      <c r="Q362">
        <f ca="1">_xlfn.XLOOKUP(C362,'Surrender predictive model'!$E$8:$E$29,'Surrender predictive model'!$P$8:$P$29,,-1)+'Surrender predictive model'!$B$15+'Surrender predictive model'!$B$14+'Surrender predictive model'!$B$38*K362</f>
        <v>-2.2123742498454617</v>
      </c>
      <c r="R362">
        <f ca="1">+'Surrender predictive model'!$B$15*(MAX(1,MIN(2,P361/O361))-1)+'Surrender predictive model'!$B$14*(MAX(0.5,MIN(1,P361/O361))-1)+'Surrender predictive model'!$B$38*K362*(MAX(0.5,MIN(1,P361/O361))-1)</f>
        <v>-0.4537173458158662</v>
      </c>
      <c r="S362" s="43">
        <f t="shared" ca="1" si="217"/>
        <v>5.9868712651215406E-3</v>
      </c>
      <c r="T362">
        <f t="shared" ca="1" si="207"/>
        <v>0</v>
      </c>
      <c r="U362">
        <f t="shared" ca="1" si="240"/>
        <v>0</v>
      </c>
      <c r="V362">
        <f t="shared" ca="1" si="208"/>
        <v>0</v>
      </c>
      <c r="W362" s="41">
        <f t="shared" ca="1" si="209"/>
        <v>0</v>
      </c>
      <c r="X362">
        <f t="shared" ca="1" si="218"/>
        <v>0.94486784716171113</v>
      </c>
      <c r="Y362">
        <f t="shared" ca="1" si="219"/>
        <v>0.94486784716171113</v>
      </c>
      <c r="Z362">
        <f t="shared" ca="1" si="210"/>
        <v>0.952587163044049</v>
      </c>
      <c r="AA362">
        <f t="shared" ca="1" si="241"/>
        <v>6.1499568129343146E-5</v>
      </c>
      <c r="AB362">
        <f t="shared" ca="1" si="220"/>
        <v>16.091739254600707</v>
      </c>
      <c r="AC362">
        <f t="shared" ca="1" si="221"/>
        <v>0.66300984762219783</v>
      </c>
      <c r="AD362">
        <f t="shared" ca="1" si="222"/>
        <v>9.5244384153688133E-2</v>
      </c>
      <c r="AE362">
        <f t="shared" ca="1" si="223"/>
        <v>0.1289179962426529</v>
      </c>
      <c r="AF362">
        <f t="shared" ca="1" si="224"/>
        <v>0</v>
      </c>
      <c r="AG362">
        <f t="shared" ca="1" si="225"/>
        <v>0</v>
      </c>
      <c r="AH362">
        <f t="shared" ca="1" si="211"/>
        <v>0</v>
      </c>
      <c r="AI362">
        <f t="shared" ca="1" si="242"/>
        <v>15.204567026616761</v>
      </c>
      <c r="AJ362">
        <f t="shared" ca="1" si="226"/>
        <v>3.167618130545159E-3</v>
      </c>
      <c r="AK362">
        <f t="shared" ca="1" si="212"/>
        <v>0</v>
      </c>
      <c r="AL362">
        <f t="shared" ca="1" si="213"/>
        <v>0</v>
      </c>
      <c r="AM362">
        <f t="shared" si="214"/>
        <v>0</v>
      </c>
      <c r="AN362" s="45">
        <f t="shared" ca="1" si="227"/>
        <v>-0.89033984614908401</v>
      </c>
      <c r="AO362">
        <f t="shared" ca="1" si="243"/>
        <v>0</v>
      </c>
      <c r="AP362">
        <f t="shared" ca="1" si="244"/>
        <v>1.4469814261831778E-2</v>
      </c>
      <c r="AR362">
        <v>352</v>
      </c>
      <c r="AS362">
        <v>0</v>
      </c>
      <c r="AT362">
        <v>338304.89567191253</v>
      </c>
      <c r="AU362">
        <v>3216.251838736503</v>
      </c>
      <c r="AV362">
        <v>1960.1211043291451</v>
      </c>
      <c r="AW362">
        <v>236813.35200053488</v>
      </c>
      <c r="AX362">
        <v>69.247145687734672</v>
      </c>
      <c r="AY362">
        <v>0</v>
      </c>
      <c r="AZ362">
        <v>-242058.97208928823</v>
      </c>
      <c r="BA362">
        <v>73.735499179326524</v>
      </c>
      <c r="BC362">
        <f t="shared" si="228"/>
        <v>0</v>
      </c>
      <c r="BD362">
        <f t="shared" ca="1" si="229"/>
        <v>338320.98741116712</v>
      </c>
      <c r="BE362">
        <f t="shared" ca="1" si="230"/>
        <v>3216.9148485841251</v>
      </c>
      <c r="BF362">
        <f t="shared" ca="1" si="231"/>
        <v>1960.2163487132987</v>
      </c>
      <c r="BG362">
        <f t="shared" ca="1" si="232"/>
        <v>236813.48091853113</v>
      </c>
      <c r="BH362">
        <f t="shared" ca="1" si="233"/>
        <v>69.25031330586522</v>
      </c>
      <c r="BI362">
        <f t="shared" ca="1" si="234"/>
        <v>0</v>
      </c>
      <c r="BJ362">
        <f t="shared" ca="1" si="235"/>
        <v>-242059.86242913437</v>
      </c>
      <c r="BK362">
        <f t="shared" ca="1" si="236"/>
        <v>73.749968993588354</v>
      </c>
    </row>
    <row r="363" spans="2:63" x14ac:dyDescent="0.35">
      <c r="B363">
        <f t="shared" si="237"/>
        <v>353</v>
      </c>
      <c r="C363">
        <f t="shared" si="215"/>
        <v>30</v>
      </c>
      <c r="D363">
        <f t="shared" si="245"/>
        <v>5</v>
      </c>
      <c r="E363">
        <f t="shared" ca="1" si="205"/>
        <v>106</v>
      </c>
      <c r="F363" cm="1">
        <f t="array" aca="1" ref="F363" ca="1">_xlfn.XLOOKUP(E363,Mortality!$I$9:$I$130,IF($E$4="Female",Mortality!$J$9:$J$130,Mortality!$K$9:$K$130),,-1)</f>
        <v>0.39999999999999969</v>
      </c>
      <c r="G363" cm="1">
        <f t="array" aca="1" ref="G363" ca="1">_xlfn.XLOOKUP(E363,Mortality!$N$9:$N$130,IF($E$4="Female",Mortality!$O$9:$O$130,Mortality!$P$9:$P$130),,-1)</f>
        <v>0</v>
      </c>
      <c r="H363">
        <f t="shared" ca="1" si="216"/>
        <v>4.1675471372851991E-2</v>
      </c>
      <c r="I363" cm="1">
        <f t="array" ref="I363">INDEX('Product features '!$C$12:$C$22,MIN(11,C363))</f>
        <v>0</v>
      </c>
      <c r="J363" s="3">
        <f ca="1">IF(C363=1,0,IF($C$4="Q",MAX('Product features '!$C$8,_xlfn.XLOOKUP(E363,'Non-systematic PWDs'!$D$17:$D$64,'Non-systematic PWDs'!$F$17:$F$64,0,-1)),'Product features '!$C$8))</f>
        <v>0.23255813953488372</v>
      </c>
      <c r="K363">
        <f t="shared" ca="1" si="206"/>
        <v>0</v>
      </c>
      <c r="L363">
        <f ca="1">(1-K363)*(1-(1-J363*_xlfn.XLOOKUP(C363,'Non-systematic PWDs'!$D$9:$D$12,'Non-systematic PWDs'!$E$9:$E$12,,-1))^(1/12))</f>
        <v>8.1035270910752022E-3</v>
      </c>
      <c r="M363" cm="1">
        <f t="array" ref="M363">IF(C363=11,_xlfn.SWITCH(D363,1,0.4,2,0.3,3,0.2,0.1/9),1/12)</f>
        <v>8.3333333333333329E-2</v>
      </c>
      <c r="O363">
        <f t="shared" ca="1" si="238"/>
        <v>15.204567026582168</v>
      </c>
      <c r="P363">
        <f t="shared" ca="1" si="239"/>
        <v>21.166148552078027</v>
      </c>
      <c r="Q363">
        <f ca="1">_xlfn.XLOOKUP(C363,'Surrender predictive model'!$E$8:$E$29,'Surrender predictive model'!$P$8:$P$29,,-1)+'Surrender predictive model'!$B$15+'Surrender predictive model'!$B$14+'Surrender predictive model'!$B$38*K363</f>
        <v>-2.2123742498454617</v>
      </c>
      <c r="R363">
        <f ca="1">+'Surrender predictive model'!$B$15*(MAX(1,MIN(2,P362/O362))-1)+'Surrender predictive model'!$B$14*(MAX(0.5,MIN(1,P362/O362))-1)+'Surrender predictive model'!$B$38*K363*(MAX(0.5,MIN(1,P362/O362))-1)</f>
        <v>-0.4537173458158662</v>
      </c>
      <c r="S363" s="43">
        <f t="shared" ca="1" si="217"/>
        <v>5.9868712651215406E-3</v>
      </c>
      <c r="T363">
        <f t="shared" ca="1" si="207"/>
        <v>0</v>
      </c>
      <c r="U363">
        <f t="shared" ca="1" si="240"/>
        <v>0</v>
      </c>
      <c r="V363">
        <f t="shared" ca="1" si="208"/>
        <v>0</v>
      </c>
      <c r="W363" s="41">
        <f t="shared" ca="1" si="209"/>
        <v>0</v>
      </c>
      <c r="X363">
        <f t="shared" ca="1" si="218"/>
        <v>0.94486784716171113</v>
      </c>
      <c r="Y363">
        <f t="shared" ca="1" si="219"/>
        <v>0.94486784716171113</v>
      </c>
      <c r="Z363">
        <f t="shared" ca="1" si="210"/>
        <v>0.952587163044049</v>
      </c>
      <c r="AA363">
        <f t="shared" ca="1" si="241"/>
        <v>5.8583699132765201E-5</v>
      </c>
      <c r="AB363">
        <f t="shared" ca="1" si="220"/>
        <v>15.204567026582168</v>
      </c>
      <c r="AC363">
        <f t="shared" ca="1" si="221"/>
        <v>0.6264566873698002</v>
      </c>
      <c r="AD363">
        <f t="shared" ca="1" si="222"/>
        <v>8.9993356209538286E-2</v>
      </c>
      <c r="AE363">
        <f t="shared" ca="1" si="223"/>
        <v>0.12181046957019702</v>
      </c>
      <c r="AF363">
        <f t="shared" ca="1" si="224"/>
        <v>0</v>
      </c>
      <c r="AG363">
        <f t="shared" ca="1" si="225"/>
        <v>0</v>
      </c>
      <c r="AH363">
        <f t="shared" ca="1" si="211"/>
        <v>0</v>
      </c>
      <c r="AI363">
        <f t="shared" ca="1" si="242"/>
        <v>14.366306513467226</v>
      </c>
      <c r="AJ363">
        <f t="shared" ca="1" si="226"/>
        <v>2.9929805236390055E-3</v>
      </c>
      <c r="AK363">
        <f t="shared" ca="1" si="212"/>
        <v>0</v>
      </c>
      <c r="AL363">
        <f t="shared" ca="1" si="213"/>
        <v>0</v>
      </c>
      <c r="AM363">
        <f t="shared" si="214"/>
        <v>0</v>
      </c>
      <c r="AN363" s="45">
        <f t="shared" ca="1" si="227"/>
        <v>-0.84125349367317459</v>
      </c>
      <c r="AO363">
        <f t="shared" ca="1" si="243"/>
        <v>0</v>
      </c>
      <c r="AP363">
        <f t="shared" ca="1" si="244"/>
        <v>1.3832229323793393E-2</v>
      </c>
      <c r="AR363">
        <v>353</v>
      </c>
      <c r="AS363">
        <v>0</v>
      </c>
      <c r="AT363">
        <v>332386.29930112528</v>
      </c>
      <c r="AU363">
        <v>3141.8646304238068</v>
      </c>
      <c r="AV363">
        <v>1926.270199607952</v>
      </c>
      <c r="AW363">
        <v>234532.52675541968</v>
      </c>
      <c r="AX363">
        <v>68.039651799098436</v>
      </c>
      <c r="AY363">
        <v>0</v>
      </c>
      <c r="AZ363">
        <v>-239668.70123725041</v>
      </c>
      <c r="BA363">
        <v>72.997535131376466</v>
      </c>
      <c r="BC363">
        <f t="shared" si="228"/>
        <v>0</v>
      </c>
      <c r="BD363">
        <f t="shared" ca="1" si="229"/>
        <v>332401.50386815186</v>
      </c>
      <c r="BE363">
        <f t="shared" ca="1" si="230"/>
        <v>3142.4910871111765</v>
      </c>
      <c r="BF363">
        <f t="shared" ca="1" si="231"/>
        <v>1926.3601929641616</v>
      </c>
      <c r="BG363">
        <f t="shared" ca="1" si="232"/>
        <v>234532.64856588925</v>
      </c>
      <c r="BH363">
        <f t="shared" ca="1" si="233"/>
        <v>68.04264477962208</v>
      </c>
      <c r="BI363">
        <f t="shared" ca="1" si="234"/>
        <v>0</v>
      </c>
      <c r="BJ363">
        <f t="shared" ca="1" si="235"/>
        <v>-239669.54249074409</v>
      </c>
      <c r="BK363">
        <f t="shared" ca="1" si="236"/>
        <v>73.011367360700262</v>
      </c>
    </row>
    <row r="364" spans="2:63" x14ac:dyDescent="0.35">
      <c r="B364">
        <f t="shared" si="237"/>
        <v>354</v>
      </c>
      <c r="C364">
        <f t="shared" si="215"/>
        <v>30</v>
      </c>
      <c r="D364">
        <f t="shared" si="245"/>
        <v>6</v>
      </c>
      <c r="E364">
        <f t="shared" ca="1" si="205"/>
        <v>106</v>
      </c>
      <c r="F364" cm="1">
        <f t="array" aca="1" ref="F364" ca="1">_xlfn.XLOOKUP(E364,Mortality!$I$9:$I$130,IF($E$4="Female",Mortality!$J$9:$J$130,Mortality!$K$9:$K$130),,-1)</f>
        <v>0.39999999999999969</v>
      </c>
      <c r="G364" cm="1">
        <f t="array" aca="1" ref="G364" ca="1">_xlfn.XLOOKUP(E364,Mortality!$N$9:$N$130,IF($E$4="Female",Mortality!$O$9:$O$130,Mortality!$P$9:$P$130),,-1)</f>
        <v>0</v>
      </c>
      <c r="H364">
        <f t="shared" ca="1" si="216"/>
        <v>4.1675471372851991E-2</v>
      </c>
      <c r="I364" cm="1">
        <f t="array" ref="I364">INDEX('Product features '!$C$12:$C$22,MIN(11,C364))</f>
        <v>0</v>
      </c>
      <c r="J364" s="3">
        <f ca="1">IF(C364=1,0,IF($C$4="Q",MAX('Product features '!$C$8,_xlfn.XLOOKUP(E364,'Non-systematic PWDs'!$D$17:$D$64,'Non-systematic PWDs'!$F$17:$F$64,0,-1)),'Product features '!$C$8))</f>
        <v>0.23255813953488372</v>
      </c>
      <c r="K364">
        <f t="shared" ca="1" si="206"/>
        <v>0</v>
      </c>
      <c r="L364">
        <f ca="1">(1-K364)*(1-(1-J364*_xlfn.XLOOKUP(C364,'Non-systematic PWDs'!$D$9:$D$12,'Non-systematic PWDs'!$E$9:$E$12,,-1))^(1/12))</f>
        <v>8.1035270910752022E-3</v>
      </c>
      <c r="M364" cm="1">
        <f t="array" ref="M364">IF(C364=11,_xlfn.SWITCH(D364,1,0.4,2,0.3,3,0.2,0.1/9),1/12)</f>
        <v>8.3333333333333329E-2</v>
      </c>
      <c r="O364">
        <f t="shared" ca="1" si="238"/>
        <v>14.366306513432631</v>
      </c>
      <c r="P364">
        <f t="shared" ca="1" si="239"/>
        <v>19.999213215106934</v>
      </c>
      <c r="Q364">
        <f ca="1">_xlfn.XLOOKUP(C364,'Surrender predictive model'!$E$8:$E$29,'Surrender predictive model'!$P$8:$P$29,,-1)+'Surrender predictive model'!$B$15+'Surrender predictive model'!$B$14+'Surrender predictive model'!$B$38*K364</f>
        <v>-2.2123742498454617</v>
      </c>
      <c r="R364">
        <f ca="1">+'Surrender predictive model'!$B$15*(MAX(1,MIN(2,P363/O363))-1)+'Surrender predictive model'!$B$14*(MAX(0.5,MIN(1,P363/O363))-1)+'Surrender predictive model'!$B$38*K364*(MAX(0.5,MIN(1,P363/O363))-1)</f>
        <v>-0.45371734581586648</v>
      </c>
      <c r="S364" s="43">
        <f t="shared" ca="1" si="217"/>
        <v>5.9868712651215406E-3</v>
      </c>
      <c r="T364">
        <f t="shared" ca="1" si="207"/>
        <v>0</v>
      </c>
      <c r="U364">
        <f t="shared" ca="1" si="240"/>
        <v>0</v>
      </c>
      <c r="V364">
        <f t="shared" ca="1" si="208"/>
        <v>0</v>
      </c>
      <c r="W364" s="41">
        <f t="shared" ca="1" si="209"/>
        <v>0</v>
      </c>
      <c r="X364">
        <f t="shared" ca="1" si="218"/>
        <v>0.94486784716171113</v>
      </c>
      <c r="Y364">
        <f t="shared" ca="1" si="219"/>
        <v>0.94486784716171113</v>
      </c>
      <c r="Z364">
        <f t="shared" ca="1" si="210"/>
        <v>0.952587163044049</v>
      </c>
      <c r="AA364">
        <f t="shared" ca="1" si="241"/>
        <v>5.5806079757506915E-5</v>
      </c>
      <c r="AB364">
        <f t="shared" ca="1" si="220"/>
        <v>14.366306513432631</v>
      </c>
      <c r="AC364">
        <f t="shared" ca="1" si="221"/>
        <v>0.5919187815351602</v>
      </c>
      <c r="AD364">
        <f t="shared" ca="1" si="222"/>
        <v>8.5031828740563448E-2</v>
      </c>
      <c r="AE364">
        <f t="shared" ca="1" si="223"/>
        <v>0.11509479614454916</v>
      </c>
      <c r="AF364">
        <f t="shared" ca="1" si="224"/>
        <v>0</v>
      </c>
      <c r="AG364">
        <f t="shared" ca="1" si="225"/>
        <v>0</v>
      </c>
      <c r="AH364">
        <f t="shared" ca="1" si="211"/>
        <v>0</v>
      </c>
      <c r="AI364">
        <f t="shared" ca="1" si="242"/>
        <v>13.574261107046953</v>
      </c>
      <c r="AJ364">
        <f t="shared" ca="1" si="226"/>
        <v>2.8279710639681154E-3</v>
      </c>
      <c r="AK364">
        <f t="shared" ca="1" si="212"/>
        <v>0</v>
      </c>
      <c r="AL364">
        <f t="shared" ca="1" si="213"/>
        <v>0</v>
      </c>
      <c r="AM364">
        <f t="shared" si="214"/>
        <v>0</v>
      </c>
      <c r="AN364" s="45">
        <f t="shared" ca="1" si="227"/>
        <v>-0.79487337748424103</v>
      </c>
      <c r="AO364">
        <f t="shared" ca="1" si="243"/>
        <v>0</v>
      </c>
      <c r="AP364">
        <f t="shared" ca="1" si="244"/>
        <v>1.3222738357512871E-2</v>
      </c>
      <c r="AR364">
        <v>354</v>
      </c>
      <c r="AS364">
        <v>0</v>
      </c>
      <c r="AT364">
        <v>326590.32863567118</v>
      </c>
      <c r="AU364">
        <v>3069.4862338204903</v>
      </c>
      <c r="AV364">
        <v>1893.1200715316311</v>
      </c>
      <c r="AW364">
        <v>232282.776183212</v>
      </c>
      <c r="AX364">
        <v>66.857071558338134</v>
      </c>
      <c r="AY364">
        <v>0</v>
      </c>
      <c r="AZ364">
        <v>-237312.23956012249</v>
      </c>
      <c r="BA364">
        <v>72.273201218626809</v>
      </c>
      <c r="BC364">
        <f t="shared" si="228"/>
        <v>0</v>
      </c>
      <c r="BD364">
        <f t="shared" ca="1" si="229"/>
        <v>326604.69494218461</v>
      </c>
      <c r="BE364">
        <f t="shared" ca="1" si="230"/>
        <v>3070.0781526020255</v>
      </c>
      <c r="BF364">
        <f t="shared" ca="1" si="231"/>
        <v>1893.2051033603716</v>
      </c>
      <c r="BG364">
        <f t="shared" ca="1" si="232"/>
        <v>232282.89127800814</v>
      </c>
      <c r="BH364">
        <f t="shared" ca="1" si="233"/>
        <v>66.859899529402099</v>
      </c>
      <c r="BI364">
        <f t="shared" ca="1" si="234"/>
        <v>0</v>
      </c>
      <c r="BJ364">
        <f t="shared" ca="1" si="235"/>
        <v>-237313.03443349997</v>
      </c>
      <c r="BK364">
        <f t="shared" ca="1" si="236"/>
        <v>72.286423956984322</v>
      </c>
    </row>
    <row r="365" spans="2:63" x14ac:dyDescent="0.35">
      <c r="B365">
        <f t="shared" si="237"/>
        <v>355</v>
      </c>
      <c r="C365">
        <f t="shared" si="215"/>
        <v>30</v>
      </c>
      <c r="D365">
        <f t="shared" si="245"/>
        <v>7</v>
      </c>
      <c r="E365">
        <f t="shared" ca="1" si="205"/>
        <v>106</v>
      </c>
      <c r="F365" cm="1">
        <f t="array" aca="1" ref="F365" ca="1">_xlfn.XLOOKUP(E365,Mortality!$I$9:$I$130,IF($E$4="Female",Mortality!$J$9:$J$130,Mortality!$K$9:$K$130),,-1)</f>
        <v>0.39999999999999969</v>
      </c>
      <c r="G365" cm="1">
        <f t="array" aca="1" ref="G365" ca="1">_xlfn.XLOOKUP(E365,Mortality!$N$9:$N$130,IF($E$4="Female",Mortality!$O$9:$O$130,Mortality!$P$9:$P$130),,-1)</f>
        <v>0</v>
      </c>
      <c r="H365">
        <f t="shared" ca="1" si="216"/>
        <v>4.1675471372851991E-2</v>
      </c>
      <c r="I365" cm="1">
        <f t="array" ref="I365">INDEX('Product features '!$C$12:$C$22,MIN(11,C365))</f>
        <v>0</v>
      </c>
      <c r="J365" s="3">
        <f ca="1">IF(C365=1,0,IF($C$4="Q",MAX('Product features '!$C$8,_xlfn.XLOOKUP(E365,'Non-systematic PWDs'!$D$17:$D$64,'Non-systematic PWDs'!$F$17:$F$64,0,-1)),'Product features '!$C$8))</f>
        <v>0.23255813953488372</v>
      </c>
      <c r="K365">
        <f t="shared" ca="1" si="206"/>
        <v>0</v>
      </c>
      <c r="L365">
        <f ca="1">(1-K365)*(1-(1-J365*_xlfn.XLOOKUP(C365,'Non-systematic PWDs'!$D$9:$D$12,'Non-systematic PWDs'!$E$9:$E$12,,-1))^(1/12))</f>
        <v>8.1035270910752022E-3</v>
      </c>
      <c r="M365" cm="1">
        <f t="array" ref="M365">IF(C365=11,_xlfn.SWITCH(D365,1,0.4,2,0.3,3,0.2,0.1/9),1/12)</f>
        <v>8.3333333333333329E-2</v>
      </c>
      <c r="O365">
        <f t="shared" ca="1" si="238"/>
        <v>13.574261107012358</v>
      </c>
      <c r="P365">
        <f t="shared" ca="1" si="239"/>
        <v>18.896613535486132</v>
      </c>
      <c r="Q365">
        <f ca="1">_xlfn.XLOOKUP(C365,'Surrender predictive model'!$E$8:$E$29,'Surrender predictive model'!$P$8:$P$29,,-1)+'Surrender predictive model'!$B$15+'Surrender predictive model'!$B$14+'Surrender predictive model'!$B$38*K365</f>
        <v>-2.2123742498454617</v>
      </c>
      <c r="R365">
        <f ca="1">+'Surrender predictive model'!$B$15*(MAX(1,MIN(2,P364/O364))-1)+'Surrender predictive model'!$B$14*(MAX(0.5,MIN(1,P364/O364))-1)+'Surrender predictive model'!$B$38*K365*(MAX(0.5,MIN(1,P364/O364))-1)</f>
        <v>-0.45371734581586648</v>
      </c>
      <c r="S365" s="43">
        <f t="shared" ca="1" si="217"/>
        <v>5.9868712651215406E-3</v>
      </c>
      <c r="T365">
        <f t="shared" ca="1" si="207"/>
        <v>0</v>
      </c>
      <c r="U365">
        <f t="shared" ca="1" si="240"/>
        <v>0</v>
      </c>
      <c r="V365">
        <f t="shared" ca="1" si="208"/>
        <v>0</v>
      </c>
      <c r="W365" s="41">
        <f t="shared" ca="1" si="209"/>
        <v>0</v>
      </c>
      <c r="X365">
        <f t="shared" ca="1" si="218"/>
        <v>0.94486784716171113</v>
      </c>
      <c r="Y365">
        <f t="shared" ca="1" si="219"/>
        <v>0.94486784716171113</v>
      </c>
      <c r="Z365">
        <f t="shared" ca="1" si="210"/>
        <v>0.952587163044049</v>
      </c>
      <c r="AA365">
        <f t="shared" ca="1" si="241"/>
        <v>5.3160155196813442E-5</v>
      </c>
      <c r="AB365">
        <f t="shared" ca="1" si="220"/>
        <v>13.574261107012358</v>
      </c>
      <c r="AC365">
        <f t="shared" ca="1" si="221"/>
        <v>0.55928502480371001</v>
      </c>
      <c r="AD365">
        <f t="shared" ca="1" si="222"/>
        <v>8.0343840962319488E-2</v>
      </c>
      <c r="AE365">
        <f t="shared" ca="1" si="223"/>
        <v>0.10874937225261617</v>
      </c>
      <c r="AF365">
        <f t="shared" ca="1" si="224"/>
        <v>0</v>
      </c>
      <c r="AG365">
        <f t="shared" ca="1" si="225"/>
        <v>0</v>
      </c>
      <c r="AH365">
        <f t="shared" ca="1" si="211"/>
        <v>0</v>
      </c>
      <c r="AI365">
        <f t="shared" ca="1" si="242"/>
        <v>12.825882869028307</v>
      </c>
      <c r="AJ365">
        <f t="shared" ca="1" si="226"/>
        <v>2.6720589310475643E-3</v>
      </c>
      <c r="AK365">
        <f t="shared" ca="1" si="212"/>
        <v>0</v>
      </c>
      <c r="AL365">
        <f t="shared" ca="1" si="213"/>
        <v>0</v>
      </c>
      <c r="AM365">
        <f t="shared" si="214"/>
        <v>0</v>
      </c>
      <c r="AN365" s="45">
        <f t="shared" ca="1" si="227"/>
        <v>-0.75105029694969327</v>
      </c>
      <c r="AO365">
        <f t="shared" ca="1" si="243"/>
        <v>0</v>
      </c>
      <c r="AP365">
        <f t="shared" ca="1" si="244"/>
        <v>1.2640103455376583E-2</v>
      </c>
      <c r="AR365">
        <v>355</v>
      </c>
      <c r="AS365">
        <v>0</v>
      </c>
      <c r="AT365">
        <v>320913.94348002184</v>
      </c>
      <c r="AU365">
        <v>2999.0543135310827</v>
      </c>
      <c r="AV365">
        <v>1860.6532960494844</v>
      </c>
      <c r="AW365">
        <v>230063.54995255318</v>
      </c>
      <c r="AX365">
        <v>65.698790084838649</v>
      </c>
      <c r="AY365">
        <v>0</v>
      </c>
      <c r="AZ365">
        <v>-234988.95635221861</v>
      </c>
      <c r="BA365">
        <v>71.562171246472744</v>
      </c>
      <c r="BC365">
        <f t="shared" si="228"/>
        <v>0</v>
      </c>
      <c r="BD365">
        <f t="shared" ca="1" si="229"/>
        <v>320927.51774112886</v>
      </c>
      <c r="BE365">
        <f t="shared" ca="1" si="230"/>
        <v>2999.6135985558863</v>
      </c>
      <c r="BF365">
        <f t="shared" ca="1" si="231"/>
        <v>1860.7336398904467</v>
      </c>
      <c r="BG365">
        <f t="shared" ca="1" si="232"/>
        <v>230063.65870192542</v>
      </c>
      <c r="BH365">
        <f t="shared" ca="1" si="233"/>
        <v>65.701462143769703</v>
      </c>
      <c r="BI365">
        <f t="shared" ca="1" si="234"/>
        <v>0</v>
      </c>
      <c r="BJ365">
        <f t="shared" ca="1" si="235"/>
        <v>-234989.70740251555</v>
      </c>
      <c r="BK365">
        <f t="shared" ca="1" si="236"/>
        <v>71.574811349928126</v>
      </c>
    </row>
    <row r="366" spans="2:63" x14ac:dyDescent="0.35">
      <c r="B366">
        <f t="shared" si="237"/>
        <v>356</v>
      </c>
      <c r="C366">
        <f t="shared" si="215"/>
        <v>30</v>
      </c>
      <c r="D366">
        <f t="shared" si="245"/>
        <v>8</v>
      </c>
      <c r="E366">
        <f t="shared" ca="1" si="205"/>
        <v>106</v>
      </c>
      <c r="F366" cm="1">
        <f t="array" aca="1" ref="F366" ca="1">_xlfn.XLOOKUP(E366,Mortality!$I$9:$I$130,IF($E$4="Female",Mortality!$J$9:$J$130,Mortality!$K$9:$K$130),,-1)</f>
        <v>0.39999999999999969</v>
      </c>
      <c r="G366" cm="1">
        <f t="array" aca="1" ref="G366" ca="1">_xlfn.XLOOKUP(E366,Mortality!$N$9:$N$130,IF($E$4="Female",Mortality!$O$9:$O$130,Mortality!$P$9:$P$130),,-1)</f>
        <v>0</v>
      </c>
      <c r="H366">
        <f t="shared" ca="1" si="216"/>
        <v>4.1675471372851991E-2</v>
      </c>
      <c r="I366" cm="1">
        <f t="array" ref="I366">INDEX('Product features '!$C$12:$C$22,MIN(11,C366))</f>
        <v>0</v>
      </c>
      <c r="J366" s="3">
        <f ca="1">IF(C366=1,0,IF($C$4="Q",MAX('Product features '!$C$8,_xlfn.XLOOKUP(E366,'Non-systematic PWDs'!$D$17:$D$64,'Non-systematic PWDs'!$F$17:$F$64,0,-1)),'Product features '!$C$8))</f>
        <v>0.23255813953488372</v>
      </c>
      <c r="K366">
        <f t="shared" ca="1" si="206"/>
        <v>0</v>
      </c>
      <c r="L366">
        <f ca="1">(1-K366)*(1-(1-J366*_xlfn.XLOOKUP(C366,'Non-systematic PWDs'!$D$9:$D$12,'Non-systematic PWDs'!$E$9:$E$12,,-1))^(1/12))</f>
        <v>8.1035270910752022E-3</v>
      </c>
      <c r="M366" cm="1">
        <f t="array" ref="M366">IF(C366=11,_xlfn.SWITCH(D366,1,0.4,2,0.3,3,0.2,0.1/9),1/12)</f>
        <v>8.3333333333333329E-2</v>
      </c>
      <c r="O366">
        <f t="shared" ca="1" si="238"/>
        <v>12.825882868993711</v>
      </c>
      <c r="P366">
        <f t="shared" ca="1" si="239"/>
        <v>17.854802549921633</v>
      </c>
      <c r="Q366">
        <f ca="1">_xlfn.XLOOKUP(C366,'Surrender predictive model'!$E$8:$E$29,'Surrender predictive model'!$P$8:$P$29,,-1)+'Surrender predictive model'!$B$15+'Surrender predictive model'!$B$14+'Surrender predictive model'!$B$38*K366</f>
        <v>-2.2123742498454617</v>
      </c>
      <c r="R366">
        <f ca="1">+'Surrender predictive model'!$B$15*(MAX(1,MIN(2,P365/O365))-1)+'Surrender predictive model'!$B$14*(MAX(0.5,MIN(1,P365/O365))-1)+'Surrender predictive model'!$B$38*K366*(MAX(0.5,MIN(1,P365/O365))-1)</f>
        <v>-0.45371734581586648</v>
      </c>
      <c r="S366" s="43">
        <f t="shared" ca="1" si="217"/>
        <v>5.9868712651215406E-3</v>
      </c>
      <c r="T366">
        <f t="shared" ca="1" si="207"/>
        <v>0</v>
      </c>
      <c r="U366">
        <f t="shared" ca="1" si="240"/>
        <v>0</v>
      </c>
      <c r="V366">
        <f t="shared" ca="1" si="208"/>
        <v>0</v>
      </c>
      <c r="W366" s="41">
        <f t="shared" ca="1" si="209"/>
        <v>0</v>
      </c>
      <c r="X366">
        <f t="shared" ca="1" si="218"/>
        <v>0.94486784716171113</v>
      </c>
      <c r="Y366">
        <f t="shared" ca="1" si="219"/>
        <v>0.94486784716171113</v>
      </c>
      <c r="Z366">
        <f t="shared" ca="1" si="210"/>
        <v>0.952587163044049</v>
      </c>
      <c r="AA366">
        <f t="shared" ca="1" si="241"/>
        <v>5.0639681425913872E-5</v>
      </c>
      <c r="AB366">
        <f t="shared" ca="1" si="220"/>
        <v>12.825882868993711</v>
      </c>
      <c r="AC366">
        <f t="shared" ca="1" si="221"/>
        <v>0.52845043733606556</v>
      </c>
      <c r="AD366">
        <f t="shared" ca="1" si="222"/>
        <v>7.5914312042769716E-2</v>
      </c>
      <c r="AE366">
        <f t="shared" ca="1" si="223"/>
        <v>0.10275378524051695</v>
      </c>
      <c r="AF366">
        <f t="shared" ca="1" si="224"/>
        <v>0</v>
      </c>
      <c r="AG366">
        <f t="shared" ca="1" si="225"/>
        <v>0</v>
      </c>
      <c r="AH366">
        <f t="shared" ca="1" si="211"/>
        <v>0</v>
      </c>
      <c r="AI366">
        <f t="shared" ca="1" si="242"/>
        <v>12.118764334408954</v>
      </c>
      <c r="AJ366">
        <f t="shared" ca="1" si="226"/>
        <v>2.5247425696685324E-3</v>
      </c>
      <c r="AK366">
        <f t="shared" ca="1" si="212"/>
        <v>0</v>
      </c>
      <c r="AL366">
        <f t="shared" ca="1" si="213"/>
        <v>0</v>
      </c>
      <c r="AM366">
        <f t="shared" si="214"/>
        <v>0</v>
      </c>
      <c r="AN366" s="45">
        <f t="shared" ca="1" si="227"/>
        <v>-0.70964327718902076</v>
      </c>
      <c r="AO366">
        <f t="shared" ca="1" si="243"/>
        <v>0</v>
      </c>
      <c r="AP366">
        <f t="shared" ca="1" si="244"/>
        <v>1.2083141255823455E-2</v>
      </c>
      <c r="AR366">
        <v>356</v>
      </c>
      <c r="AS366">
        <v>0</v>
      </c>
      <c r="AT366">
        <v>315354.1924072245</v>
      </c>
      <c r="AU366">
        <v>2930.5086999951736</v>
      </c>
      <c r="AV366">
        <v>1828.8529589413822</v>
      </c>
      <c r="AW366">
        <v>227874.30968335687</v>
      </c>
      <c r="AX366">
        <v>64.564210374555799</v>
      </c>
      <c r="AY366">
        <v>0</v>
      </c>
      <c r="AZ366">
        <v>-232698.23555266796</v>
      </c>
      <c r="BA366">
        <v>70.864128199069825</v>
      </c>
      <c r="BC366">
        <f t="shared" si="228"/>
        <v>0</v>
      </c>
      <c r="BD366">
        <f t="shared" ca="1" si="229"/>
        <v>315367.01829009352</v>
      </c>
      <c r="BE366">
        <f t="shared" ca="1" si="230"/>
        <v>2931.0371504325099</v>
      </c>
      <c r="BF366">
        <f t="shared" ca="1" si="231"/>
        <v>1828.9288732534251</v>
      </c>
      <c r="BG366">
        <f t="shared" ca="1" si="232"/>
        <v>227874.41243714211</v>
      </c>
      <c r="BH366">
        <f t="shared" ca="1" si="233"/>
        <v>64.566735117125461</v>
      </c>
      <c r="BI366">
        <f t="shared" ca="1" si="234"/>
        <v>0</v>
      </c>
      <c r="BJ366">
        <f t="shared" ca="1" si="235"/>
        <v>-232698.94519594515</v>
      </c>
      <c r="BK366">
        <f t="shared" ca="1" si="236"/>
        <v>70.876211340325654</v>
      </c>
    </row>
    <row r="367" spans="2:63" x14ac:dyDescent="0.35">
      <c r="B367">
        <f t="shared" si="237"/>
        <v>357</v>
      </c>
      <c r="C367">
        <f t="shared" si="215"/>
        <v>30</v>
      </c>
      <c r="D367">
        <f t="shared" si="245"/>
        <v>9</v>
      </c>
      <c r="E367">
        <f t="shared" ca="1" si="205"/>
        <v>106</v>
      </c>
      <c r="F367" cm="1">
        <f t="array" aca="1" ref="F367" ca="1">_xlfn.XLOOKUP(E367,Mortality!$I$9:$I$130,IF($E$4="Female",Mortality!$J$9:$J$130,Mortality!$K$9:$K$130),,-1)</f>
        <v>0.39999999999999969</v>
      </c>
      <c r="G367" cm="1">
        <f t="array" aca="1" ref="G367" ca="1">_xlfn.XLOOKUP(E367,Mortality!$N$9:$N$130,IF($E$4="Female",Mortality!$O$9:$O$130,Mortality!$P$9:$P$130),,-1)</f>
        <v>0</v>
      </c>
      <c r="H367">
        <f t="shared" ca="1" si="216"/>
        <v>4.1675471372851991E-2</v>
      </c>
      <c r="I367" cm="1">
        <f t="array" ref="I367">INDEX('Product features '!$C$12:$C$22,MIN(11,C367))</f>
        <v>0</v>
      </c>
      <c r="J367" s="3">
        <f ca="1">IF(C367=1,0,IF($C$4="Q",MAX('Product features '!$C$8,_xlfn.XLOOKUP(E367,'Non-systematic PWDs'!$D$17:$D$64,'Non-systematic PWDs'!$F$17:$F$64,0,-1)),'Product features '!$C$8))</f>
        <v>0.23255813953488372</v>
      </c>
      <c r="K367">
        <f t="shared" ca="1" si="206"/>
        <v>0</v>
      </c>
      <c r="L367">
        <f ca="1">(1-K367)*(1-(1-J367*_xlfn.XLOOKUP(C367,'Non-systematic PWDs'!$D$9:$D$12,'Non-systematic PWDs'!$E$9:$E$12,,-1))^(1/12))</f>
        <v>8.1035270910752022E-3</v>
      </c>
      <c r="M367" cm="1">
        <f t="array" ref="M367">IF(C367=11,_xlfn.SWITCH(D367,1,0.4,2,0.3,3,0.2,0.1/9),1/12)</f>
        <v>8.3333333333333329E-2</v>
      </c>
      <c r="O367">
        <f t="shared" ca="1" si="238"/>
        <v>12.118764334374358</v>
      </c>
      <c r="P367">
        <f t="shared" ca="1" si="239"/>
        <v>16.870428846841882</v>
      </c>
      <c r="Q367">
        <f ca="1">_xlfn.XLOOKUP(C367,'Surrender predictive model'!$E$8:$E$29,'Surrender predictive model'!$P$8:$P$29,,-1)+'Surrender predictive model'!$B$15+'Surrender predictive model'!$B$14+'Surrender predictive model'!$B$38*K367</f>
        <v>-2.2123742498454617</v>
      </c>
      <c r="R367">
        <f ca="1">+'Surrender predictive model'!$B$15*(MAX(1,MIN(2,P366/O366))-1)+'Surrender predictive model'!$B$14*(MAX(0.5,MIN(1,P366/O366))-1)+'Surrender predictive model'!$B$38*K367*(MAX(0.5,MIN(1,P366/O366))-1)</f>
        <v>-0.4537173458158667</v>
      </c>
      <c r="S367" s="43">
        <f t="shared" ca="1" si="217"/>
        <v>5.9868712651215406E-3</v>
      </c>
      <c r="T367">
        <f t="shared" ca="1" si="207"/>
        <v>0</v>
      </c>
      <c r="U367">
        <f t="shared" ca="1" si="240"/>
        <v>0</v>
      </c>
      <c r="V367">
        <f t="shared" ca="1" si="208"/>
        <v>0</v>
      </c>
      <c r="W367" s="41">
        <f t="shared" ca="1" si="209"/>
        <v>0</v>
      </c>
      <c r="X367">
        <f t="shared" ca="1" si="218"/>
        <v>0.94486784716171113</v>
      </c>
      <c r="Y367">
        <f t="shared" ca="1" si="219"/>
        <v>0.94486784716171113</v>
      </c>
      <c r="Z367">
        <f t="shared" ca="1" si="210"/>
        <v>0.952587163044049</v>
      </c>
      <c r="AA367">
        <f t="shared" ca="1" si="241"/>
        <v>4.8238710466965717E-5</v>
      </c>
      <c r="AB367">
        <f t="shared" ca="1" si="220"/>
        <v>12.118764334374358</v>
      </c>
      <c r="AC367">
        <f t="shared" ca="1" si="221"/>
        <v>0.49931582705739302</v>
      </c>
      <c r="AD367">
        <f t="shared" ca="1" si="222"/>
        <v>7.1728992588614177E-2</v>
      </c>
      <c r="AE367">
        <f t="shared" ca="1" si="223"/>
        <v>9.7088747847924067E-2</v>
      </c>
      <c r="AF367">
        <f t="shared" ca="1" si="224"/>
        <v>0</v>
      </c>
      <c r="AG367">
        <f t="shared" ca="1" si="225"/>
        <v>0</v>
      </c>
      <c r="AH367">
        <f t="shared" ca="1" si="211"/>
        <v>0</v>
      </c>
      <c r="AI367">
        <f t="shared" ca="1" si="242"/>
        <v>11.450630766915022</v>
      </c>
      <c r="AJ367">
        <f t="shared" ca="1" si="226"/>
        <v>2.3855480764406298E-3</v>
      </c>
      <c r="AK367">
        <f t="shared" ca="1" si="212"/>
        <v>0</v>
      </c>
      <c r="AL367">
        <f t="shared" ca="1" si="213"/>
        <v>0</v>
      </c>
      <c r="AM367">
        <f t="shared" si="214"/>
        <v>0</v>
      </c>
      <c r="AN367" s="45">
        <f t="shared" ca="1" si="227"/>
        <v>-0.67051911557037192</v>
      </c>
      <c r="AO367">
        <f t="shared" ca="1" si="243"/>
        <v>0</v>
      </c>
      <c r="AP367">
        <f t="shared" ca="1" si="244"/>
        <v>1.1550720539876548E-2</v>
      </c>
      <c r="AR367">
        <v>357</v>
      </c>
      <c r="AS367">
        <v>0</v>
      </c>
      <c r="AT367">
        <v>309908.20979786618</v>
      </c>
      <c r="AU367">
        <v>2863.7913073642203</v>
      </c>
      <c r="AV367">
        <v>1797.7026387906162</v>
      </c>
      <c r="AW367">
        <v>225714.52864318568</v>
      </c>
      <c r="AX367">
        <v>63.452752705914982</v>
      </c>
      <c r="AY367">
        <v>0</v>
      </c>
      <c r="AZ367">
        <v>-230439.47534204656</v>
      </c>
      <c r="BA367">
        <v>70.178763952509144</v>
      </c>
      <c r="BC367">
        <f t="shared" si="228"/>
        <v>0</v>
      </c>
      <c r="BD367">
        <f t="shared" ca="1" si="229"/>
        <v>309920.32856220054</v>
      </c>
      <c r="BE367">
        <f t="shared" ca="1" si="230"/>
        <v>2864.2906231912775</v>
      </c>
      <c r="BF367">
        <f t="shared" ca="1" si="231"/>
        <v>1797.7743677832048</v>
      </c>
      <c r="BG367">
        <f t="shared" ca="1" si="232"/>
        <v>225714.62573193354</v>
      </c>
      <c r="BH367">
        <f t="shared" ca="1" si="233"/>
        <v>63.455138253991421</v>
      </c>
      <c r="BI367">
        <f t="shared" ca="1" si="234"/>
        <v>0</v>
      </c>
      <c r="BJ367">
        <f t="shared" ca="1" si="235"/>
        <v>-230440.14586116213</v>
      </c>
      <c r="BK367">
        <f t="shared" ca="1" si="236"/>
        <v>70.190314673049016</v>
      </c>
    </row>
    <row r="368" spans="2:63" x14ac:dyDescent="0.35">
      <c r="B368">
        <f t="shared" si="237"/>
        <v>358</v>
      </c>
      <c r="C368">
        <f t="shared" si="215"/>
        <v>30</v>
      </c>
      <c r="D368">
        <f t="shared" si="245"/>
        <v>10</v>
      </c>
      <c r="E368">
        <f t="shared" ca="1" si="205"/>
        <v>106</v>
      </c>
      <c r="F368" cm="1">
        <f t="array" aca="1" ref="F368" ca="1">_xlfn.XLOOKUP(E368,Mortality!$I$9:$I$130,IF($E$4="Female",Mortality!$J$9:$J$130,Mortality!$K$9:$K$130),,-1)</f>
        <v>0.39999999999999969</v>
      </c>
      <c r="G368" cm="1">
        <f t="array" aca="1" ref="G368" ca="1">_xlfn.XLOOKUP(E368,Mortality!$N$9:$N$130,IF($E$4="Female",Mortality!$O$9:$O$130,Mortality!$P$9:$P$130),,-1)</f>
        <v>0</v>
      </c>
      <c r="H368">
        <f t="shared" ca="1" si="216"/>
        <v>4.1675471372851991E-2</v>
      </c>
      <c r="I368" cm="1">
        <f t="array" ref="I368">INDEX('Product features '!$C$12:$C$22,MIN(11,C368))</f>
        <v>0</v>
      </c>
      <c r="J368" s="3">
        <f ca="1">IF(C368=1,0,IF($C$4="Q",MAX('Product features '!$C$8,_xlfn.XLOOKUP(E368,'Non-systematic PWDs'!$D$17:$D$64,'Non-systematic PWDs'!$F$17:$F$64,0,-1)),'Product features '!$C$8))</f>
        <v>0.23255813953488372</v>
      </c>
      <c r="K368">
        <f t="shared" ca="1" si="206"/>
        <v>0</v>
      </c>
      <c r="L368">
        <f ca="1">(1-K368)*(1-(1-J368*_xlfn.XLOOKUP(C368,'Non-systematic PWDs'!$D$9:$D$12,'Non-systematic PWDs'!$E$9:$E$12,,-1))^(1/12))</f>
        <v>8.1035270910752022E-3</v>
      </c>
      <c r="M368" cm="1">
        <f t="array" ref="M368">IF(C368=11,_xlfn.SWITCH(D368,1,0.4,2,0.3,3,0.2,0.1/9),1/12)</f>
        <v>8.3333333333333329E-2</v>
      </c>
      <c r="O368">
        <f t="shared" ca="1" si="238"/>
        <v>11.450630766880428</v>
      </c>
      <c r="P368">
        <f t="shared" ca="1" si="239"/>
        <v>15.940325785210318</v>
      </c>
      <c r="Q368">
        <f ca="1">_xlfn.XLOOKUP(C368,'Surrender predictive model'!$E$8:$E$29,'Surrender predictive model'!$P$8:$P$29,,-1)+'Surrender predictive model'!$B$15+'Surrender predictive model'!$B$14+'Surrender predictive model'!$B$38*K368</f>
        <v>-2.2123742498454617</v>
      </c>
      <c r="R368">
        <f ca="1">+'Surrender predictive model'!$B$15*(MAX(1,MIN(2,P367/O367))-1)+'Surrender predictive model'!$B$14*(MAX(0.5,MIN(1,P367/O367))-1)+'Surrender predictive model'!$B$38*K368*(MAX(0.5,MIN(1,P367/O367))-1)</f>
        <v>-0.4537173458158667</v>
      </c>
      <c r="S368" s="43">
        <f t="shared" ca="1" si="217"/>
        <v>5.9868712651215406E-3</v>
      </c>
      <c r="T368">
        <f t="shared" ca="1" si="207"/>
        <v>0</v>
      </c>
      <c r="U368">
        <f t="shared" ca="1" si="240"/>
        <v>0</v>
      </c>
      <c r="V368">
        <f t="shared" ca="1" si="208"/>
        <v>0</v>
      </c>
      <c r="W368" s="41">
        <f t="shared" ca="1" si="209"/>
        <v>0</v>
      </c>
      <c r="X368">
        <f t="shared" ca="1" si="218"/>
        <v>0.94486784716171113</v>
      </c>
      <c r="Y368">
        <f t="shared" ca="1" si="219"/>
        <v>0.94486784716171113</v>
      </c>
      <c r="Z368">
        <f t="shared" ca="1" si="210"/>
        <v>0.952587163044049</v>
      </c>
      <c r="AA368">
        <f t="shared" ca="1" si="241"/>
        <v>4.5951576352630146E-5</v>
      </c>
      <c r="AB368">
        <f t="shared" ca="1" si="220"/>
        <v>11.450630766880428</v>
      </c>
      <c r="AC368">
        <f t="shared" ca="1" si="221"/>
        <v>0.4717874705654882</v>
      </c>
      <c r="AD368">
        <f t="shared" ca="1" si="222"/>
        <v>6.7774418806282211E-2</v>
      </c>
      <c r="AE368">
        <f t="shared" ca="1" si="223"/>
        <v>9.1736036162694226E-2</v>
      </c>
      <c r="AF368">
        <f t="shared" ca="1" si="224"/>
        <v>0</v>
      </c>
      <c r="AG368">
        <f t="shared" ca="1" si="225"/>
        <v>0</v>
      </c>
      <c r="AH368">
        <f t="shared" ca="1" si="211"/>
        <v>0</v>
      </c>
      <c r="AI368">
        <f t="shared" ca="1" si="242"/>
        <v>10.819332841380557</v>
      </c>
      <c r="AJ368">
        <f t="shared" ca="1" si="226"/>
        <v>2.2540276752876162E-3</v>
      </c>
      <c r="AK368">
        <f t="shared" ca="1" si="212"/>
        <v>0</v>
      </c>
      <c r="AL368">
        <f t="shared" ca="1" si="213"/>
        <v>0</v>
      </c>
      <c r="AM368">
        <f t="shared" si="214"/>
        <v>0</v>
      </c>
      <c r="AN368" s="45">
        <f t="shared" ca="1" si="227"/>
        <v>-0.63355195320975222</v>
      </c>
      <c r="AO368">
        <f t="shared" ca="1" si="243"/>
        <v>0</v>
      </c>
      <c r="AP368">
        <f t="shared" ca="1" si="244"/>
        <v>1.1041759933578928E-2</v>
      </c>
      <c r="AR368">
        <v>358</v>
      </c>
      <c r="AS368">
        <v>0</v>
      </c>
      <c r="AT368">
        <v>304573.21298839059</v>
      </c>
      <c r="AU368">
        <v>2798.8460547065029</v>
      </c>
      <c r="AV368">
        <v>1767.1863905864377</v>
      </c>
      <c r="AW368">
        <v>223583.69145231519</v>
      </c>
      <c r="AX368">
        <v>62.363854067585763</v>
      </c>
      <c r="AY368">
        <v>0</v>
      </c>
      <c r="AZ368">
        <v>-228212.0877516758</v>
      </c>
      <c r="BA368">
        <v>69.505778997633755</v>
      </c>
      <c r="BC368">
        <f t="shared" si="228"/>
        <v>0</v>
      </c>
      <c r="BD368">
        <f t="shared" ca="1" si="229"/>
        <v>304584.66361915745</v>
      </c>
      <c r="BE368">
        <f t="shared" ca="1" si="230"/>
        <v>2799.3178421770685</v>
      </c>
      <c r="BF368">
        <f t="shared" ca="1" si="231"/>
        <v>1767.254165005244</v>
      </c>
      <c r="BG368">
        <f t="shared" ca="1" si="232"/>
        <v>223583.78318835134</v>
      </c>
      <c r="BH368">
        <f t="shared" ca="1" si="233"/>
        <v>62.366108095261048</v>
      </c>
      <c r="BI368">
        <f t="shared" ca="1" si="234"/>
        <v>0</v>
      </c>
      <c r="BJ368">
        <f t="shared" ca="1" si="235"/>
        <v>-228212.72130362902</v>
      </c>
      <c r="BK368">
        <f t="shared" ca="1" si="236"/>
        <v>69.516820757567331</v>
      </c>
    </row>
    <row r="369" spans="2:63" x14ac:dyDescent="0.35">
      <c r="B369">
        <f t="shared" si="237"/>
        <v>359</v>
      </c>
      <c r="C369">
        <f t="shared" si="215"/>
        <v>30</v>
      </c>
      <c r="D369">
        <f t="shared" si="245"/>
        <v>11</v>
      </c>
      <c r="E369">
        <f t="shared" ca="1" si="205"/>
        <v>106</v>
      </c>
      <c r="F369" cm="1">
        <f t="array" aca="1" ref="F369" ca="1">_xlfn.XLOOKUP(E369,Mortality!$I$9:$I$130,IF($E$4="Female",Mortality!$J$9:$J$130,Mortality!$K$9:$K$130),,-1)</f>
        <v>0.39999999999999969</v>
      </c>
      <c r="G369" cm="1">
        <f t="array" aca="1" ref="G369" ca="1">_xlfn.XLOOKUP(E369,Mortality!$N$9:$N$130,IF($E$4="Female",Mortality!$O$9:$O$130,Mortality!$P$9:$P$130),,-1)</f>
        <v>0</v>
      </c>
      <c r="H369">
        <f t="shared" ca="1" si="216"/>
        <v>4.1675471372851991E-2</v>
      </c>
      <c r="I369" cm="1">
        <f t="array" ref="I369">INDEX('Product features '!$C$12:$C$22,MIN(11,C369))</f>
        <v>0</v>
      </c>
      <c r="J369" s="3">
        <f ca="1">IF(C369=1,0,IF($C$4="Q",MAX('Product features '!$C$8,_xlfn.XLOOKUP(E369,'Non-systematic PWDs'!$D$17:$D$64,'Non-systematic PWDs'!$F$17:$F$64,0,-1)),'Product features '!$C$8))</f>
        <v>0.23255813953488372</v>
      </c>
      <c r="K369">
        <f t="shared" ca="1" si="206"/>
        <v>0</v>
      </c>
      <c r="L369">
        <f ca="1">(1-K369)*(1-(1-J369*_xlfn.XLOOKUP(C369,'Non-systematic PWDs'!$D$9:$D$12,'Non-systematic PWDs'!$E$9:$E$12,,-1))^(1/12))</f>
        <v>8.1035270910752022E-3</v>
      </c>
      <c r="M369" cm="1">
        <f t="array" ref="M369">IF(C369=11,_xlfn.SWITCH(D369,1,0.4,2,0.3,3,0.2,0.1/9),1/12)</f>
        <v>8.3333333333333329E-2</v>
      </c>
      <c r="O369">
        <f t="shared" ca="1" si="238"/>
        <v>10.819332841345961</v>
      </c>
      <c r="P369">
        <f t="shared" ca="1" si="239"/>
        <v>15.061501307727985</v>
      </c>
      <c r="Q369">
        <f ca="1">_xlfn.XLOOKUP(C369,'Surrender predictive model'!$E$8:$E$29,'Surrender predictive model'!$P$8:$P$29,,-1)+'Surrender predictive model'!$B$15+'Surrender predictive model'!$B$14+'Surrender predictive model'!$B$38*K369</f>
        <v>-2.2123742498454617</v>
      </c>
      <c r="R369">
        <f ca="1">+'Surrender predictive model'!$B$15*(MAX(1,MIN(2,P368/O368))-1)+'Surrender predictive model'!$B$14*(MAX(0.5,MIN(1,P368/O368))-1)+'Surrender predictive model'!$B$38*K369*(MAX(0.5,MIN(1,P368/O368))-1)</f>
        <v>-0.45371734581586648</v>
      </c>
      <c r="S369" s="43">
        <f t="shared" ca="1" si="217"/>
        <v>5.9868712651215406E-3</v>
      </c>
      <c r="T369">
        <f t="shared" ca="1" si="207"/>
        <v>0</v>
      </c>
      <c r="U369">
        <f t="shared" ca="1" si="240"/>
        <v>0</v>
      </c>
      <c r="V369">
        <f t="shared" ca="1" si="208"/>
        <v>0</v>
      </c>
      <c r="W369" s="41">
        <f t="shared" ca="1" si="209"/>
        <v>0</v>
      </c>
      <c r="X369">
        <f t="shared" ca="1" si="218"/>
        <v>0.94486784716171113</v>
      </c>
      <c r="Y369">
        <f t="shared" ca="1" si="219"/>
        <v>0.94486784716171113</v>
      </c>
      <c r="Z369">
        <f t="shared" ca="1" si="210"/>
        <v>0.952587163044049</v>
      </c>
      <c r="AA369">
        <f t="shared" ca="1" si="241"/>
        <v>4.3772881755153959E-5</v>
      </c>
      <c r="AB369">
        <f t="shared" ca="1" si="220"/>
        <v>10.819332841345961</v>
      </c>
      <c r="AC369">
        <f t="shared" ca="1" si="221"/>
        <v>0.4457768116310819</v>
      </c>
      <c r="AD369">
        <f t="shared" ca="1" si="222"/>
        <v>6.4037869190128049E-2</v>
      </c>
      <c r="AE369">
        <f t="shared" ca="1" si="223"/>
        <v>8.6678430996193753E-2</v>
      </c>
      <c r="AF369">
        <f t="shared" ca="1" si="224"/>
        <v>0</v>
      </c>
      <c r="AG369">
        <f t="shared" ca="1" si="225"/>
        <v>0</v>
      </c>
      <c r="AH369">
        <f t="shared" ca="1" si="211"/>
        <v>0</v>
      </c>
      <c r="AI369">
        <f t="shared" ca="1" si="242"/>
        <v>10.222839729563153</v>
      </c>
      <c r="AJ369">
        <f t="shared" ca="1" si="226"/>
        <v>2.1297582769923239E-3</v>
      </c>
      <c r="AK369">
        <f t="shared" ca="1" si="212"/>
        <v>0</v>
      </c>
      <c r="AL369">
        <f t="shared" ca="1" si="213"/>
        <v>0</v>
      </c>
      <c r="AM369">
        <f t="shared" si="214"/>
        <v>0</v>
      </c>
      <c r="AN369" s="45">
        <f t="shared" ca="1" si="227"/>
        <v>-0.59862287009439608</v>
      </c>
      <c r="AO369">
        <f t="shared" ca="1" si="243"/>
        <v>0</v>
      </c>
      <c r="AP369">
        <f t="shared" ca="1" si="244"/>
        <v>1.0555225711667331E-2</v>
      </c>
      <c r="AR369">
        <v>359</v>
      </c>
      <c r="AS369">
        <v>0</v>
      </c>
      <c r="AT369">
        <v>299346.49952441035</v>
      </c>
      <c r="AU369">
        <v>2735.6187903988116</v>
      </c>
      <c r="AV369">
        <v>1737.2887299310455</v>
      </c>
      <c r="AW369">
        <v>221481.2937972217</v>
      </c>
      <c r="AX369">
        <v>61.296967607259695</v>
      </c>
      <c r="AY369">
        <v>0</v>
      </c>
      <c r="AZ369">
        <v>-226015.49828515912</v>
      </c>
      <c r="BA369">
        <v>68.844882172158663</v>
      </c>
      <c r="BC369">
        <f t="shared" si="228"/>
        <v>0</v>
      </c>
      <c r="BD369">
        <f t="shared" ca="1" si="229"/>
        <v>299357.31885725167</v>
      </c>
      <c r="BE369">
        <f t="shared" ca="1" si="230"/>
        <v>2736.0645672104429</v>
      </c>
      <c r="BF369">
        <f t="shared" ca="1" si="231"/>
        <v>1737.3527678002356</v>
      </c>
      <c r="BG369">
        <f t="shared" ca="1" si="232"/>
        <v>221481.3804756527</v>
      </c>
      <c r="BH369">
        <f t="shared" ca="1" si="233"/>
        <v>61.299097365536689</v>
      </c>
      <c r="BI369">
        <f t="shared" ca="1" si="234"/>
        <v>0</v>
      </c>
      <c r="BJ369">
        <f t="shared" ca="1" si="235"/>
        <v>-226016.09690802923</v>
      </c>
      <c r="BK369">
        <f t="shared" ca="1" si="236"/>
        <v>68.855437397870332</v>
      </c>
    </row>
    <row r="370" spans="2:63" x14ac:dyDescent="0.35">
      <c r="B370">
        <f t="shared" si="237"/>
        <v>360</v>
      </c>
      <c r="C370">
        <f t="shared" si="215"/>
        <v>30</v>
      </c>
      <c r="D370">
        <f t="shared" si="245"/>
        <v>12</v>
      </c>
      <c r="E370">
        <f t="shared" ca="1" si="205"/>
        <v>106</v>
      </c>
      <c r="F370" cm="1">
        <f t="array" aca="1" ref="F370" ca="1">_xlfn.XLOOKUP(E370,Mortality!$I$9:$I$130,IF($E$4="Female",Mortality!$J$9:$J$130,Mortality!$K$9:$K$130),,-1)</f>
        <v>0.39999999999999969</v>
      </c>
      <c r="G370" cm="1">
        <f t="array" aca="1" ref="G370" ca="1">_xlfn.XLOOKUP(E370,Mortality!$N$9:$N$130,IF($E$4="Female",Mortality!$O$9:$O$130,Mortality!$P$9:$P$130),,-1)</f>
        <v>0</v>
      </c>
      <c r="H370">
        <f t="shared" ca="1" si="216"/>
        <v>4.1675471372851991E-2</v>
      </c>
      <c r="I370" cm="1">
        <f t="array" ref="I370">INDEX('Product features '!$C$12:$C$22,MIN(11,C370))</f>
        <v>0</v>
      </c>
      <c r="J370" s="3">
        <f ca="1">IF(C370=1,0,IF($C$4="Q",MAX('Product features '!$C$8,_xlfn.XLOOKUP(E370,'Non-systematic PWDs'!$D$17:$D$64,'Non-systematic PWDs'!$F$17:$F$64,0,-1)),'Product features '!$C$8))</f>
        <v>0.23255813953488372</v>
      </c>
      <c r="K370">
        <f t="shared" ca="1" si="206"/>
        <v>0</v>
      </c>
      <c r="L370">
        <f ca="1">(1-K370)*(1-(1-J370*_xlfn.XLOOKUP(C370,'Non-systematic PWDs'!$D$9:$D$12,'Non-systematic PWDs'!$E$9:$E$12,,-1))^(1/12))</f>
        <v>8.1035270910752022E-3</v>
      </c>
      <c r="M370" cm="1">
        <f t="array" ref="M370">IF(C370=11,_xlfn.SWITCH(D370,1,0.4,2,0.3,3,0.2,0.1/9),1/12)</f>
        <v>8.3333333333333329E-2</v>
      </c>
      <c r="O370">
        <f t="shared" ca="1" si="238"/>
        <v>10.222839729528555</v>
      </c>
      <c r="P370">
        <f t="shared" ca="1" si="239"/>
        <v>14.231128315656239</v>
      </c>
      <c r="Q370">
        <f ca="1">_xlfn.XLOOKUP(C370,'Surrender predictive model'!$E$8:$E$29,'Surrender predictive model'!$P$8:$P$29,,-1)+'Surrender predictive model'!$B$15+'Surrender predictive model'!$B$14+'Surrender predictive model'!$B$38*K370</f>
        <v>-2.2123742498454617</v>
      </c>
      <c r="R370">
        <f ca="1">+'Surrender predictive model'!$B$15*(MAX(1,MIN(2,P369/O369))-1)+'Surrender predictive model'!$B$14*(MAX(0.5,MIN(1,P369/O369))-1)+'Surrender predictive model'!$B$38*K370*(MAX(0.5,MIN(1,P369/O369))-1)</f>
        <v>-0.4537173458158667</v>
      </c>
      <c r="S370" s="43">
        <f t="shared" ca="1" si="217"/>
        <v>5.9868712651215406E-3</v>
      </c>
      <c r="T370">
        <f t="shared" ca="1" si="207"/>
        <v>5.0000000000000001E-3</v>
      </c>
      <c r="U370">
        <f t="shared" ca="1" si="240"/>
        <v>0</v>
      </c>
      <c r="V370">
        <f t="shared" ca="1" si="208"/>
        <v>0</v>
      </c>
      <c r="W370" s="41">
        <f t="shared" ca="1" si="209"/>
        <v>0</v>
      </c>
      <c r="X370">
        <f t="shared" ca="1" si="218"/>
        <v>0.93829113465811198</v>
      </c>
      <c r="Y370">
        <f t="shared" ca="1" si="219"/>
        <v>0.94486784716171113</v>
      </c>
      <c r="Z370">
        <f t="shared" ca="1" si="210"/>
        <v>0.952587163044049</v>
      </c>
      <c r="AA370">
        <f t="shared" ca="1" si="241"/>
        <v>4.1697485249404722E-5</v>
      </c>
      <c r="AB370">
        <f t="shared" ca="1" si="220"/>
        <v>10.222839729528555</v>
      </c>
      <c r="AC370">
        <f t="shared" ca="1" si="221"/>
        <v>0.41913099110548058</v>
      </c>
      <c r="AD370">
        <f t="shared" ca="1" si="222"/>
        <v>6.0210075718685148E-2</v>
      </c>
      <c r="AE370">
        <f t="shared" ca="1" si="223"/>
        <v>8.1497322747618672E-2</v>
      </c>
      <c r="AF370">
        <f t="shared" ca="1" si="224"/>
        <v>7.0001450709396174E-2</v>
      </c>
      <c r="AG370">
        <f t="shared" ca="1" si="225"/>
        <v>0</v>
      </c>
      <c r="AH370">
        <f t="shared" ca="1" si="211"/>
        <v>0</v>
      </c>
      <c r="AI370">
        <f t="shared" ca="1" si="242"/>
        <v>9.591999889281972</v>
      </c>
      <c r="AJ370">
        <f t="shared" ca="1" si="226"/>
        <v>1.9983333102670778E-3</v>
      </c>
      <c r="AK370">
        <f t="shared" ca="1" si="212"/>
        <v>0</v>
      </c>
      <c r="AL370">
        <f t="shared" ca="1" si="213"/>
        <v>0</v>
      </c>
      <c r="AM370">
        <f t="shared" si="214"/>
        <v>0</v>
      </c>
      <c r="AN370" s="45">
        <f t="shared" ca="1" si="227"/>
        <v>-0.56283672288205144</v>
      </c>
      <c r="AO370">
        <f t="shared" ca="1" si="243"/>
        <v>0</v>
      </c>
      <c r="AP370">
        <f t="shared" ca="1" si="244"/>
        <v>1.1293780902113597E-2</v>
      </c>
      <c r="AR370">
        <v>360</v>
      </c>
      <c r="AS370">
        <v>0</v>
      </c>
      <c r="AT370">
        <v>294225.44451484527</v>
      </c>
      <c r="AU370">
        <v>2663.4507125104119</v>
      </c>
      <c r="AV370">
        <v>1701.8965032492065</v>
      </c>
      <c r="AW370">
        <v>219404.1713488448</v>
      </c>
      <c r="AX370">
        <v>59.805149997926861</v>
      </c>
      <c r="AY370">
        <v>0</v>
      </c>
      <c r="AZ370">
        <v>-223829.32371460227</v>
      </c>
      <c r="BA370">
        <v>94.196647078832683</v>
      </c>
      <c r="BC370">
        <f t="shared" si="228"/>
        <v>0</v>
      </c>
      <c r="BD370">
        <f t="shared" ca="1" si="229"/>
        <v>294235.66735457478</v>
      </c>
      <c r="BE370">
        <f t="shared" ca="1" si="230"/>
        <v>2663.8698435015176</v>
      </c>
      <c r="BF370">
        <f t="shared" ca="1" si="231"/>
        <v>1701.9567133249252</v>
      </c>
      <c r="BG370">
        <f t="shared" ca="1" si="232"/>
        <v>219404.25284616754</v>
      </c>
      <c r="BH370">
        <f t="shared" ca="1" si="233"/>
        <v>59.80714833123713</v>
      </c>
      <c r="BI370">
        <f t="shared" ca="1" si="234"/>
        <v>0</v>
      </c>
      <c r="BJ370">
        <f t="shared" ca="1" si="235"/>
        <v>-223829.88655132515</v>
      </c>
      <c r="BK370">
        <f t="shared" ca="1" si="236"/>
        <v>94.207940859734791</v>
      </c>
    </row>
    <row r="371" spans="2:63" x14ac:dyDescent="0.35">
      <c r="B371">
        <f t="shared" si="237"/>
        <v>361</v>
      </c>
      <c r="C371">
        <f t="shared" si="215"/>
        <v>31</v>
      </c>
      <c r="D371">
        <f t="shared" si="245"/>
        <v>1</v>
      </c>
      <c r="E371">
        <f t="shared" ca="1" si="205"/>
        <v>107</v>
      </c>
      <c r="F371" cm="1">
        <f t="array" aca="1" ref="F371" ca="1">_xlfn.XLOOKUP(E371,Mortality!$I$9:$I$130,IF($E$4="Female",Mortality!$J$9:$J$130,Mortality!$K$9:$K$130),,-1)</f>
        <v>0.39999999999999969</v>
      </c>
      <c r="G371" cm="1">
        <f t="array" aca="1" ref="G371" ca="1">_xlfn.XLOOKUP(E371,Mortality!$N$9:$N$130,IF($E$4="Female",Mortality!$O$9:$O$130,Mortality!$P$9:$P$130),,-1)</f>
        <v>0</v>
      </c>
      <c r="H371">
        <f t="shared" ca="1" si="216"/>
        <v>4.1675471372851991E-2</v>
      </c>
      <c r="I371" cm="1">
        <f t="array" ref="I371">INDEX('Product features '!$C$12:$C$22,MIN(11,C371))</f>
        <v>0</v>
      </c>
      <c r="J371" s="3">
        <f ca="1">IF(C371=1,0,IF($C$4="Q",MAX('Product features '!$C$8,_xlfn.XLOOKUP(E371,'Non-systematic PWDs'!$D$17:$D$64,'Non-systematic PWDs'!$F$17:$F$64,0,-1)),'Product features '!$C$8))</f>
        <v>0.24390243902439027</v>
      </c>
      <c r="K371">
        <f t="shared" ca="1" si="206"/>
        <v>0</v>
      </c>
      <c r="L371">
        <f ca="1">(1-K371)*(1-(1-J371*_xlfn.XLOOKUP(C371,'Non-systematic PWDs'!$D$9:$D$12,'Non-systematic PWDs'!$E$9:$E$12,,-1))^(1/12))</f>
        <v>8.5180271067342161E-3</v>
      </c>
      <c r="M371" cm="1">
        <f t="array" ref="M371">IF(C371=11,_xlfn.SWITCH(D371,1,0.4,2,0.3,3,0.2,0.1/9),1/12)</f>
        <v>8.3333333333333329E-2</v>
      </c>
      <c r="O371">
        <f t="shared" ca="1" si="238"/>
        <v>9.5919998892473721</v>
      </c>
      <c r="P371">
        <f t="shared" ca="1" si="239"/>
        <v>13.446535574296179</v>
      </c>
      <c r="Q371">
        <f ca="1">_xlfn.XLOOKUP(C371,'Surrender predictive model'!$E$8:$E$29,'Surrender predictive model'!$P$8:$P$29,,-1)+'Surrender predictive model'!$B$15+'Surrender predictive model'!$B$14+'Surrender predictive model'!$B$38*K371</f>
        <v>-2.2123742498454617</v>
      </c>
      <c r="R371">
        <f ca="1">+'Surrender predictive model'!$B$15*(MAX(1,MIN(2,P370/O370))-1)+'Surrender predictive model'!$B$14*(MAX(0.5,MIN(1,P370/O370))-1)+'Surrender predictive model'!$B$38*K371*(MAX(0.5,MIN(1,P370/O370))-1)</f>
        <v>-0.45371734581586726</v>
      </c>
      <c r="S371" s="43">
        <f t="shared" ca="1" si="217"/>
        <v>5.9868712651215406E-3</v>
      </c>
      <c r="T371">
        <f t="shared" ca="1" si="207"/>
        <v>0</v>
      </c>
      <c r="U371">
        <f t="shared" ca="1" si="240"/>
        <v>1.89E-2</v>
      </c>
      <c r="V371">
        <f t="shared" ca="1" si="208"/>
        <v>0</v>
      </c>
      <c r="W371" s="41">
        <f t="shared" ca="1" si="209"/>
        <v>0</v>
      </c>
      <c r="X371">
        <f t="shared" ca="1" si="218"/>
        <v>0.94447299976771271</v>
      </c>
      <c r="Y371">
        <f t="shared" ca="1" si="219"/>
        <v>0.94447299976771271</v>
      </c>
      <c r="Z371">
        <f t="shared" ca="1" si="210"/>
        <v>0.952587163044049</v>
      </c>
      <c r="AA371">
        <f t="shared" ca="1" si="241"/>
        <v>3.9720489179801524E-5</v>
      </c>
      <c r="AB371">
        <f t="shared" ca="1" si="220"/>
        <v>9.773288687154146</v>
      </c>
      <c r="AC371">
        <f t="shared" ca="1" si="221"/>
        <v>0.40256949867879888</v>
      </c>
      <c r="AD371">
        <f t="shared" ca="1" si="222"/>
        <v>5.7830941905662042E-2</v>
      </c>
      <c r="AE371">
        <f t="shared" ca="1" si="223"/>
        <v>8.2280962617358108E-2</v>
      </c>
      <c r="AF371">
        <f t="shared" ca="1" si="224"/>
        <v>0</v>
      </c>
      <c r="AG371">
        <f t="shared" ca="1" si="225"/>
        <v>0</v>
      </c>
      <c r="AH371">
        <f t="shared" ca="1" si="211"/>
        <v>0.18128879790677388</v>
      </c>
      <c r="AI371">
        <f t="shared" ca="1" si="242"/>
        <v>9.2306072839869273</v>
      </c>
      <c r="AJ371">
        <f t="shared" ca="1" si="226"/>
        <v>1.9230431841639434E-3</v>
      </c>
      <c r="AK371">
        <f t="shared" ca="1" si="212"/>
        <v>0</v>
      </c>
      <c r="AL371">
        <f t="shared" ca="1" si="213"/>
        <v>0</v>
      </c>
      <c r="AM371">
        <f t="shared" si="214"/>
        <v>0</v>
      </c>
      <c r="AN371" s="45">
        <f t="shared" ca="1" si="227"/>
        <v>-0.54460444638598293</v>
      </c>
      <c r="AO371">
        <f t="shared" ca="1" si="243"/>
        <v>2.2661099738346915E-2</v>
      </c>
      <c r="AP371">
        <f t="shared" ca="1" si="244"/>
        <v>3.2308088565015824E-2</v>
      </c>
      <c r="AR371">
        <v>361</v>
      </c>
      <c r="AS371">
        <v>0</v>
      </c>
      <c r="AT371">
        <v>287064.71999004792</v>
      </c>
      <c r="AU371">
        <v>3048.1562435866472</v>
      </c>
      <c r="AV371">
        <v>1691.4364227123147</v>
      </c>
      <c r="AW371">
        <v>217399.8354567381</v>
      </c>
      <c r="AX371">
        <v>59.495121282590922</v>
      </c>
      <c r="AY371">
        <v>0</v>
      </c>
      <c r="AZ371">
        <v>-222198.92324431939</v>
      </c>
      <c r="BA371">
        <v>562.44443969821191</v>
      </c>
      <c r="BC371">
        <f t="shared" si="228"/>
        <v>0</v>
      </c>
      <c r="BD371">
        <f t="shared" ca="1" si="229"/>
        <v>287074.31198993715</v>
      </c>
      <c r="BE371">
        <f t="shared" ca="1" si="230"/>
        <v>3048.5588130853262</v>
      </c>
      <c r="BF371">
        <f t="shared" ca="1" si="231"/>
        <v>1691.4942536542203</v>
      </c>
      <c r="BG371">
        <f t="shared" ca="1" si="232"/>
        <v>217399.91773770071</v>
      </c>
      <c r="BH371">
        <f t="shared" ca="1" si="233"/>
        <v>59.497044325775086</v>
      </c>
      <c r="BI371">
        <f t="shared" ca="1" si="234"/>
        <v>0</v>
      </c>
      <c r="BJ371">
        <f t="shared" ca="1" si="235"/>
        <v>-222199.46784876578</v>
      </c>
      <c r="BK371">
        <f t="shared" ca="1" si="236"/>
        <v>562.47674778677697</v>
      </c>
    </row>
    <row r="372" spans="2:63" x14ac:dyDescent="0.35">
      <c r="B372">
        <f t="shared" si="237"/>
        <v>362</v>
      </c>
      <c r="C372">
        <f t="shared" si="215"/>
        <v>31</v>
      </c>
      <c r="D372">
        <f t="shared" si="245"/>
        <v>2</v>
      </c>
      <c r="E372">
        <f t="shared" ca="1" si="205"/>
        <v>107</v>
      </c>
      <c r="F372" cm="1">
        <f t="array" aca="1" ref="F372" ca="1">_xlfn.XLOOKUP(E372,Mortality!$I$9:$I$130,IF($E$4="Female",Mortality!$J$9:$J$130,Mortality!$K$9:$K$130),,-1)</f>
        <v>0.39999999999999969</v>
      </c>
      <c r="G372" cm="1">
        <f t="array" aca="1" ref="G372" ca="1">_xlfn.XLOOKUP(E372,Mortality!$N$9:$N$130,IF($E$4="Female",Mortality!$O$9:$O$130,Mortality!$P$9:$P$130),,-1)</f>
        <v>0</v>
      </c>
      <c r="H372">
        <f t="shared" ca="1" si="216"/>
        <v>4.1675471372851991E-2</v>
      </c>
      <c r="I372" cm="1">
        <f t="array" ref="I372">INDEX('Product features '!$C$12:$C$22,MIN(11,C372))</f>
        <v>0</v>
      </c>
      <c r="J372" s="3">
        <f ca="1">IF(C372=1,0,IF($C$4="Q",MAX('Product features '!$C$8,_xlfn.XLOOKUP(E372,'Non-systematic PWDs'!$D$17:$D$64,'Non-systematic PWDs'!$F$17:$F$64,0,-1)),'Product features '!$C$8))</f>
        <v>0.24390243902439027</v>
      </c>
      <c r="K372">
        <f t="shared" ca="1" si="206"/>
        <v>0</v>
      </c>
      <c r="L372">
        <f ca="1">(1-K372)*(1-(1-J372*_xlfn.XLOOKUP(C372,'Non-systematic PWDs'!$D$9:$D$12,'Non-systematic PWDs'!$E$9:$E$12,,-1))^(1/12))</f>
        <v>8.5180271067342161E-3</v>
      </c>
      <c r="M372" cm="1">
        <f t="array" ref="M372">IF(C372=11,_xlfn.SWITCH(D372,1,0.4,2,0.3,3,0.2,0.1/9),1/12)</f>
        <v>8.3333333333333329E-2</v>
      </c>
      <c r="O372">
        <f t="shared" ca="1" si="238"/>
        <v>9.2306072839523274</v>
      </c>
      <c r="P372">
        <f t="shared" ca="1" si="239"/>
        <v>12.699889790338776</v>
      </c>
      <c r="Q372">
        <f ca="1">_xlfn.XLOOKUP(C372,'Surrender predictive model'!$E$8:$E$29,'Surrender predictive model'!$P$8:$P$29,,-1)+'Surrender predictive model'!$B$15+'Surrender predictive model'!$B$14+'Surrender predictive model'!$B$38*K372</f>
        <v>-2.2123742498454617</v>
      </c>
      <c r="R372">
        <f ca="1">+'Surrender predictive model'!$B$15*(MAX(1,MIN(2,P371/O371))-1)+'Surrender predictive model'!$B$14*(MAX(0.5,MIN(1,P371/O371))-1)+'Surrender predictive model'!$B$38*K372*(MAX(0.5,MIN(1,P371/O371))-1)</f>
        <v>-0.46500846469088369</v>
      </c>
      <c r="S372" s="43">
        <f t="shared" ca="1" si="217"/>
        <v>5.917407697727084E-3</v>
      </c>
      <c r="T372">
        <f t="shared" ca="1" si="207"/>
        <v>0</v>
      </c>
      <c r="U372">
        <f t="shared" ca="1" si="240"/>
        <v>0</v>
      </c>
      <c r="V372">
        <f t="shared" ca="1" si="208"/>
        <v>0</v>
      </c>
      <c r="W372" s="41">
        <f t="shared" ca="1" si="209"/>
        <v>0</v>
      </c>
      <c r="X372">
        <f t="shared" ca="1" si="218"/>
        <v>0.9445390013747087</v>
      </c>
      <c r="Y372">
        <f t="shared" ca="1" si="219"/>
        <v>0.9445390013747087</v>
      </c>
      <c r="Z372">
        <f t="shared" ca="1" si="210"/>
        <v>0.95265373168452905</v>
      </c>
      <c r="AA372">
        <f t="shared" ca="1" si="241"/>
        <v>3.7837228102508978E-5</v>
      </c>
      <c r="AB372">
        <f t="shared" ca="1" si="220"/>
        <v>9.2306072839523274</v>
      </c>
      <c r="AC372">
        <f t="shared" ca="1" si="221"/>
        <v>0.38023421829933912</v>
      </c>
      <c r="AD372">
        <f t="shared" ca="1" si="222"/>
        <v>5.3988612874320913E-2</v>
      </c>
      <c r="AE372">
        <f t="shared" ca="1" si="223"/>
        <v>7.7715866712223844E-2</v>
      </c>
      <c r="AF372">
        <f t="shared" ca="1" si="224"/>
        <v>0</v>
      </c>
      <c r="AG372">
        <f t="shared" ca="1" si="225"/>
        <v>0</v>
      </c>
      <c r="AH372">
        <f t="shared" ca="1" si="211"/>
        <v>0</v>
      </c>
      <c r="AI372">
        <f t="shared" ca="1" si="242"/>
        <v>8.7186685861010442</v>
      </c>
      <c r="AJ372">
        <f t="shared" ca="1" si="226"/>
        <v>1.816389288771051E-3</v>
      </c>
      <c r="AK372">
        <f t="shared" ca="1" si="212"/>
        <v>0</v>
      </c>
      <c r="AL372">
        <f t="shared" ca="1" si="213"/>
        <v>0</v>
      </c>
      <c r="AM372">
        <f t="shared" si="214"/>
        <v>0</v>
      </c>
      <c r="AN372" s="45">
        <f t="shared" ca="1" si="227"/>
        <v>-0.5137550871746549</v>
      </c>
      <c r="AO372">
        <f t="shared" ca="1" si="243"/>
        <v>0</v>
      </c>
      <c r="AP372">
        <f t="shared" ca="1" si="244"/>
        <v>8.1574922708948783E-3</v>
      </c>
      <c r="AR372">
        <v>362</v>
      </c>
      <c r="AS372">
        <v>0</v>
      </c>
      <c r="AT372">
        <v>285576.58215643547</v>
      </c>
      <c r="AU372">
        <v>2974.6464227766328</v>
      </c>
      <c r="AV372">
        <v>1639.1987876432486</v>
      </c>
      <c r="AW372">
        <v>215052.7041354801</v>
      </c>
      <c r="AX372">
        <v>58.398268257485711</v>
      </c>
      <c r="AY372">
        <v>0</v>
      </c>
      <c r="AZ372">
        <v>-219724.94761415754</v>
      </c>
      <c r="BA372">
        <v>63.64875406591424</v>
      </c>
      <c r="BC372">
        <f t="shared" si="228"/>
        <v>0</v>
      </c>
      <c r="BD372">
        <f t="shared" ca="1" si="229"/>
        <v>285585.81276371941</v>
      </c>
      <c r="BE372">
        <f t="shared" ca="1" si="230"/>
        <v>2975.0266569949322</v>
      </c>
      <c r="BF372">
        <f t="shared" ca="1" si="231"/>
        <v>1639.2527762561228</v>
      </c>
      <c r="BG372">
        <f t="shared" ca="1" si="232"/>
        <v>215052.78185134681</v>
      </c>
      <c r="BH372">
        <f t="shared" ca="1" si="233"/>
        <v>58.400084646774481</v>
      </c>
      <c r="BI372">
        <f t="shared" ca="1" si="234"/>
        <v>0</v>
      </c>
      <c r="BJ372">
        <f t="shared" ca="1" si="235"/>
        <v>-219725.46136924473</v>
      </c>
      <c r="BK372">
        <f t="shared" ca="1" si="236"/>
        <v>63.656911558185136</v>
      </c>
    </row>
    <row r="373" spans="2:63" x14ac:dyDescent="0.35">
      <c r="B373">
        <f t="shared" si="237"/>
        <v>363</v>
      </c>
      <c r="C373">
        <f t="shared" si="215"/>
        <v>31</v>
      </c>
      <c r="D373">
        <f t="shared" si="245"/>
        <v>3</v>
      </c>
      <c r="E373">
        <f t="shared" ca="1" si="205"/>
        <v>107</v>
      </c>
      <c r="F373" cm="1">
        <f t="array" aca="1" ref="F373" ca="1">_xlfn.XLOOKUP(E373,Mortality!$I$9:$I$130,IF($E$4="Female",Mortality!$J$9:$J$130,Mortality!$K$9:$K$130),,-1)</f>
        <v>0.39999999999999969</v>
      </c>
      <c r="G373" cm="1">
        <f t="array" aca="1" ref="G373" ca="1">_xlfn.XLOOKUP(E373,Mortality!$N$9:$N$130,IF($E$4="Female",Mortality!$O$9:$O$130,Mortality!$P$9:$P$130),,-1)</f>
        <v>0</v>
      </c>
      <c r="H373">
        <f t="shared" ca="1" si="216"/>
        <v>4.1675471372851991E-2</v>
      </c>
      <c r="I373" cm="1">
        <f t="array" ref="I373">INDEX('Product features '!$C$12:$C$22,MIN(11,C373))</f>
        <v>0</v>
      </c>
      <c r="J373" s="3">
        <f ca="1">IF(C373=1,0,IF($C$4="Q",MAX('Product features '!$C$8,_xlfn.XLOOKUP(E373,'Non-systematic PWDs'!$D$17:$D$64,'Non-systematic PWDs'!$F$17:$F$64,0,-1)),'Product features '!$C$8))</f>
        <v>0.24390243902439027</v>
      </c>
      <c r="K373">
        <f t="shared" ca="1" si="206"/>
        <v>0</v>
      </c>
      <c r="L373">
        <f ca="1">(1-K373)*(1-(1-J373*_xlfn.XLOOKUP(C373,'Non-systematic PWDs'!$D$9:$D$12,'Non-systematic PWDs'!$E$9:$E$12,,-1))^(1/12))</f>
        <v>8.5180271067342161E-3</v>
      </c>
      <c r="M373" cm="1">
        <f t="array" ref="M373">IF(C373=11,_xlfn.SWITCH(D373,1,0.4,2,0.3,3,0.2,0.1/9),1/12)</f>
        <v>8.3333333333333329E-2</v>
      </c>
      <c r="O373">
        <f t="shared" ca="1" si="238"/>
        <v>8.7186685860664426</v>
      </c>
      <c r="P373">
        <f t="shared" ca="1" si="239"/>
        <v>11.995541220135447</v>
      </c>
      <c r="Q373">
        <f ca="1">_xlfn.XLOOKUP(C373,'Surrender predictive model'!$E$8:$E$29,'Surrender predictive model'!$P$8:$P$29,,-1)+'Surrender predictive model'!$B$15+'Surrender predictive model'!$B$14+'Surrender predictive model'!$B$38*K373</f>
        <v>-2.2123742498454617</v>
      </c>
      <c r="R373">
        <f ca="1">+'Surrender predictive model'!$B$15*(MAX(1,MIN(2,P372/O372))-1)+'Surrender predictive model'!$B$14*(MAX(0.5,MIN(1,P372/O372))-1)+'Surrender predictive model'!$B$38*K373*(MAX(0.5,MIN(1,P372/O372))-1)</f>
        <v>-0.43491796256421422</v>
      </c>
      <c r="S373" s="43">
        <f t="shared" ca="1" si="217"/>
        <v>6.1044019315272813E-3</v>
      </c>
      <c r="T373">
        <f t="shared" ca="1" si="207"/>
        <v>0</v>
      </c>
      <c r="U373">
        <f t="shared" ca="1" si="240"/>
        <v>0</v>
      </c>
      <c r="V373">
        <f t="shared" ca="1" si="208"/>
        <v>0</v>
      </c>
      <c r="W373" s="41">
        <f t="shared" ca="1" si="209"/>
        <v>0</v>
      </c>
      <c r="X373">
        <f t="shared" ca="1" si="218"/>
        <v>0.94436132665409278</v>
      </c>
      <c r="Y373">
        <f t="shared" ca="1" si="219"/>
        <v>0.94436132665409278</v>
      </c>
      <c r="Z373">
        <f t="shared" ca="1" si="210"/>
        <v>0.95247453052356645</v>
      </c>
      <c r="AA373">
        <f t="shared" ca="1" si="241"/>
        <v>3.6045776548453909E-5</v>
      </c>
      <c r="AB373">
        <f t="shared" ca="1" si="220"/>
        <v>8.7186685860664426</v>
      </c>
      <c r="AC373">
        <f t="shared" ca="1" si="221"/>
        <v>0.35909987821880862</v>
      </c>
      <c r="AD373">
        <f t="shared" ca="1" si="222"/>
        <v>5.2599044905777999E-2</v>
      </c>
      <c r="AE373">
        <f t="shared" ca="1" si="223"/>
        <v>7.3396230346786898E-2</v>
      </c>
      <c r="AF373">
        <f t="shared" ca="1" si="224"/>
        <v>0</v>
      </c>
      <c r="AG373">
        <f t="shared" ca="1" si="225"/>
        <v>0</v>
      </c>
      <c r="AH373">
        <f t="shared" ca="1" si="211"/>
        <v>0</v>
      </c>
      <c r="AI373">
        <f t="shared" ca="1" si="242"/>
        <v>8.2335734326296706</v>
      </c>
      <c r="AJ373">
        <f t="shared" ca="1" si="226"/>
        <v>1.7153277984645148E-3</v>
      </c>
      <c r="AK373">
        <f t="shared" ca="1" si="212"/>
        <v>0</v>
      </c>
      <c r="AL373">
        <f t="shared" ca="1" si="213"/>
        <v>0</v>
      </c>
      <c r="AM373">
        <f t="shared" si="214"/>
        <v>0</v>
      </c>
      <c r="AN373" s="45">
        <f t="shared" ca="1" si="227"/>
        <v>-0.486810481269838</v>
      </c>
      <c r="AO373">
        <f t="shared" ca="1" si="243"/>
        <v>0</v>
      </c>
      <c r="AP373">
        <f t="shared" ca="1" si="244"/>
        <v>7.8203069661542408E-3</v>
      </c>
      <c r="AR373">
        <v>363</v>
      </c>
      <c r="AS373">
        <v>0</v>
      </c>
      <c r="AT373">
        <v>280311.68763592979</v>
      </c>
      <c r="AU373">
        <v>2903.1321582553692</v>
      </c>
      <c r="AV373">
        <v>1649.7665663567902</v>
      </c>
      <c r="AW373">
        <v>212740.4468519091</v>
      </c>
      <c r="AX373">
        <v>57.316886465114344</v>
      </c>
      <c r="AY373">
        <v>0</v>
      </c>
      <c r="AZ373">
        <v>-217350.66246298628</v>
      </c>
      <c r="BA373">
        <v>63.594291048027443</v>
      </c>
      <c r="BC373">
        <f t="shared" si="228"/>
        <v>0</v>
      </c>
      <c r="BD373">
        <f t="shared" ca="1" si="229"/>
        <v>280320.40630451584</v>
      </c>
      <c r="BE373">
        <f t="shared" ca="1" si="230"/>
        <v>2903.491258133588</v>
      </c>
      <c r="BF373">
        <f t="shared" ca="1" si="231"/>
        <v>1649.819165401696</v>
      </c>
      <c r="BG373">
        <f t="shared" ca="1" si="232"/>
        <v>212740.52024813945</v>
      </c>
      <c r="BH373">
        <f t="shared" ca="1" si="233"/>
        <v>57.318601792912808</v>
      </c>
      <c r="BI373">
        <f t="shared" ca="1" si="234"/>
        <v>0</v>
      </c>
      <c r="BJ373">
        <f t="shared" ca="1" si="235"/>
        <v>-217351.14927346754</v>
      </c>
      <c r="BK373">
        <f t="shared" ca="1" si="236"/>
        <v>63.602111354993596</v>
      </c>
    </row>
    <row r="374" spans="2:63" x14ac:dyDescent="0.35">
      <c r="B374">
        <f t="shared" si="237"/>
        <v>364</v>
      </c>
      <c r="C374">
        <f t="shared" si="215"/>
        <v>31</v>
      </c>
      <c r="D374">
        <f t="shared" si="245"/>
        <v>4</v>
      </c>
      <c r="E374">
        <f t="shared" ca="1" si="205"/>
        <v>107</v>
      </c>
      <c r="F374" cm="1">
        <f t="array" aca="1" ref="F374" ca="1">_xlfn.XLOOKUP(E374,Mortality!$I$9:$I$130,IF($E$4="Female",Mortality!$J$9:$J$130,Mortality!$K$9:$K$130),,-1)</f>
        <v>0.39999999999999969</v>
      </c>
      <c r="G374" cm="1">
        <f t="array" aca="1" ref="G374" ca="1">_xlfn.XLOOKUP(E374,Mortality!$N$9:$N$130,IF($E$4="Female",Mortality!$O$9:$O$130,Mortality!$P$9:$P$130),,-1)</f>
        <v>0</v>
      </c>
      <c r="H374">
        <f t="shared" ca="1" si="216"/>
        <v>4.1675471372851991E-2</v>
      </c>
      <c r="I374" cm="1">
        <f t="array" ref="I374">INDEX('Product features '!$C$12:$C$22,MIN(11,C374))</f>
        <v>0</v>
      </c>
      <c r="J374" s="3">
        <f ca="1">IF(C374=1,0,IF($C$4="Q",MAX('Product features '!$C$8,_xlfn.XLOOKUP(E374,'Non-systematic PWDs'!$D$17:$D$64,'Non-systematic PWDs'!$F$17:$F$64,0,-1)),'Product features '!$C$8))</f>
        <v>0.24390243902439027</v>
      </c>
      <c r="K374">
        <f t="shared" ca="1" si="206"/>
        <v>0</v>
      </c>
      <c r="L374">
        <f ca="1">(1-K374)*(1-(1-J374*_xlfn.XLOOKUP(C374,'Non-systematic PWDs'!$D$9:$D$12,'Non-systematic PWDs'!$E$9:$E$12,,-1))^(1/12))</f>
        <v>8.5180271067342161E-3</v>
      </c>
      <c r="M374" cm="1">
        <f t="array" ref="M374">IF(C374=11,_xlfn.SWITCH(D374,1,0.4,2,0.3,3,0.2,0.1/9),1/12)</f>
        <v>8.3333333333333329E-2</v>
      </c>
      <c r="O374">
        <f t="shared" ca="1" si="238"/>
        <v>8.2335734325950671</v>
      </c>
      <c r="P374">
        <f t="shared" ca="1" si="239"/>
        <v>11.328125220580965</v>
      </c>
      <c r="Q374">
        <f ca="1">_xlfn.XLOOKUP(C374,'Surrender predictive model'!$E$8:$E$29,'Surrender predictive model'!$P$8:$P$29,,-1)+'Surrender predictive model'!$B$15+'Surrender predictive model'!$B$14+'Surrender predictive model'!$B$38*K374</f>
        <v>-2.2123742498454617</v>
      </c>
      <c r="R374">
        <f ca="1">+'Surrender predictive model'!$B$15*(MAX(1,MIN(2,P373/O373))-1)+'Surrender predictive model'!$B$14*(MAX(0.5,MIN(1,P373/O373))-1)+'Surrender predictive model'!$B$38*K374*(MAX(0.5,MIN(1,P373/O373))-1)</f>
        <v>-0.4349179625642145</v>
      </c>
      <c r="S374" s="43">
        <f t="shared" ca="1" si="217"/>
        <v>6.1044019315272813E-3</v>
      </c>
      <c r="T374">
        <f t="shared" ca="1" si="207"/>
        <v>0</v>
      </c>
      <c r="U374">
        <f t="shared" ca="1" si="240"/>
        <v>0</v>
      </c>
      <c r="V374">
        <f t="shared" ca="1" si="208"/>
        <v>0</v>
      </c>
      <c r="W374" s="41">
        <f t="shared" ca="1" si="209"/>
        <v>0</v>
      </c>
      <c r="X374">
        <f t="shared" ca="1" si="218"/>
        <v>0.94436132665409278</v>
      </c>
      <c r="Y374">
        <f t="shared" ca="1" si="219"/>
        <v>0.94436132665409278</v>
      </c>
      <c r="Z374">
        <f t="shared" ca="1" si="210"/>
        <v>0.95247453052356645</v>
      </c>
      <c r="AA374">
        <f t="shared" ca="1" si="241"/>
        <v>3.433268409534602E-5</v>
      </c>
      <c r="AB374">
        <f t="shared" ca="1" si="220"/>
        <v>8.2335734325950671</v>
      </c>
      <c r="AC374">
        <f t="shared" ca="1" si="221"/>
        <v>0.33912003739603724</v>
      </c>
      <c r="AD374">
        <f t="shared" ca="1" si="222"/>
        <v>4.9672503827958694E-2</v>
      </c>
      <c r="AE374">
        <f t="shared" ca="1" si="223"/>
        <v>6.9312561461701047E-2</v>
      </c>
      <c r="AF374">
        <f t="shared" ca="1" si="224"/>
        <v>0</v>
      </c>
      <c r="AG374">
        <f t="shared" ca="1" si="225"/>
        <v>0</v>
      </c>
      <c r="AH374">
        <f t="shared" ca="1" si="211"/>
        <v>0</v>
      </c>
      <c r="AI374">
        <f t="shared" ca="1" si="242"/>
        <v>7.7754683299439735</v>
      </c>
      <c r="AJ374">
        <f t="shared" ca="1" si="226"/>
        <v>1.6198892354049946E-3</v>
      </c>
      <c r="AK374">
        <f t="shared" ca="1" si="212"/>
        <v>0</v>
      </c>
      <c r="AL374">
        <f t="shared" ca="1" si="213"/>
        <v>0</v>
      </c>
      <c r="AM374">
        <f t="shared" si="214"/>
        <v>0</v>
      </c>
      <c r="AN374" s="45">
        <f t="shared" ca="1" si="227"/>
        <v>-0.459724991921102</v>
      </c>
      <c r="AO374">
        <f t="shared" ca="1" si="243"/>
        <v>0</v>
      </c>
      <c r="AP374">
        <f t="shared" ca="1" si="244"/>
        <v>7.4717124126668366E-3</v>
      </c>
      <c r="AR374">
        <v>364</v>
      </c>
      <c r="AS374">
        <v>0</v>
      </c>
      <c r="AT374">
        <v>275121.0550325478</v>
      </c>
      <c r="AU374">
        <v>2833.3818999349337</v>
      </c>
      <c r="AV374">
        <v>1619.5634572265392</v>
      </c>
      <c r="AW374">
        <v>210462.3404346701</v>
      </c>
      <c r="AX374">
        <v>56.259049182287207</v>
      </c>
      <c r="AY374">
        <v>0</v>
      </c>
      <c r="AZ374">
        <v>-214971.54484101391</v>
      </c>
      <c r="BA374">
        <v>62.888198773532771</v>
      </c>
      <c r="BC374">
        <f t="shared" si="228"/>
        <v>0</v>
      </c>
      <c r="BD374">
        <f t="shared" ca="1" si="229"/>
        <v>275129.2886059804</v>
      </c>
      <c r="BE374">
        <f t="shared" ca="1" si="230"/>
        <v>2833.7210199723299</v>
      </c>
      <c r="BF374">
        <f t="shared" ca="1" si="231"/>
        <v>1619.6131297303671</v>
      </c>
      <c r="BG374">
        <f t="shared" ca="1" si="232"/>
        <v>210462.40974723155</v>
      </c>
      <c r="BH374">
        <f t="shared" ca="1" si="233"/>
        <v>56.260669071522614</v>
      </c>
      <c r="BI374">
        <f t="shared" ca="1" si="234"/>
        <v>0</v>
      </c>
      <c r="BJ374">
        <f t="shared" ca="1" si="235"/>
        <v>-214972.00456600584</v>
      </c>
      <c r="BK374">
        <f t="shared" ca="1" si="236"/>
        <v>62.895670485945438</v>
      </c>
    </row>
    <row r="375" spans="2:63" x14ac:dyDescent="0.35">
      <c r="B375">
        <f t="shared" si="237"/>
        <v>365</v>
      </c>
      <c r="C375">
        <f t="shared" si="215"/>
        <v>31</v>
      </c>
      <c r="D375">
        <f t="shared" si="245"/>
        <v>5</v>
      </c>
      <c r="E375">
        <f t="shared" ca="1" si="205"/>
        <v>107</v>
      </c>
      <c r="F375" cm="1">
        <f t="array" aca="1" ref="F375" ca="1">_xlfn.XLOOKUP(E375,Mortality!$I$9:$I$130,IF($E$4="Female",Mortality!$J$9:$J$130,Mortality!$K$9:$K$130),,-1)</f>
        <v>0.39999999999999969</v>
      </c>
      <c r="G375" cm="1">
        <f t="array" aca="1" ref="G375" ca="1">_xlfn.XLOOKUP(E375,Mortality!$N$9:$N$130,IF($E$4="Female",Mortality!$O$9:$O$130,Mortality!$P$9:$P$130),,-1)</f>
        <v>0</v>
      </c>
      <c r="H375">
        <f t="shared" ca="1" si="216"/>
        <v>4.1675471372851991E-2</v>
      </c>
      <c r="I375" cm="1">
        <f t="array" ref="I375">INDEX('Product features '!$C$12:$C$22,MIN(11,C375))</f>
        <v>0</v>
      </c>
      <c r="J375" s="3">
        <f ca="1">IF(C375=1,0,IF($C$4="Q",MAX('Product features '!$C$8,_xlfn.XLOOKUP(E375,'Non-systematic PWDs'!$D$17:$D$64,'Non-systematic PWDs'!$F$17:$F$64,0,-1)),'Product features '!$C$8))</f>
        <v>0.24390243902439027</v>
      </c>
      <c r="K375">
        <f t="shared" ca="1" si="206"/>
        <v>0</v>
      </c>
      <c r="L375">
        <f ca="1">(1-K375)*(1-(1-J375*_xlfn.XLOOKUP(C375,'Non-systematic PWDs'!$D$9:$D$12,'Non-systematic PWDs'!$E$9:$E$12,,-1))^(1/12))</f>
        <v>8.5180271067342161E-3</v>
      </c>
      <c r="M375" cm="1">
        <f t="array" ref="M375">IF(C375=11,_xlfn.SWITCH(D375,1,0.4,2,0.3,3,0.2,0.1/9),1/12)</f>
        <v>8.3333333333333329E-2</v>
      </c>
      <c r="O375">
        <f t="shared" ca="1" si="238"/>
        <v>7.775468329909371</v>
      </c>
      <c r="P375">
        <f t="shared" ca="1" si="239"/>
        <v>10.697843361811527</v>
      </c>
      <c r="Q375">
        <f ca="1">_xlfn.XLOOKUP(C375,'Surrender predictive model'!$E$8:$E$29,'Surrender predictive model'!$P$8:$P$29,,-1)+'Surrender predictive model'!$B$15+'Surrender predictive model'!$B$14+'Surrender predictive model'!$B$38*K375</f>
        <v>-2.2123742498454617</v>
      </c>
      <c r="R375">
        <f ca="1">+'Surrender predictive model'!$B$15*(MAX(1,MIN(2,P374/O374))-1)+'Surrender predictive model'!$B$14*(MAX(0.5,MIN(1,P374/O374))-1)+'Surrender predictive model'!$B$38*K375*(MAX(0.5,MIN(1,P374/O374))-1)</f>
        <v>-0.43491796256421472</v>
      </c>
      <c r="S375" s="43">
        <f t="shared" ca="1" si="217"/>
        <v>6.1044019315272813E-3</v>
      </c>
      <c r="T375">
        <f t="shared" ca="1" si="207"/>
        <v>0</v>
      </c>
      <c r="U375">
        <f t="shared" ca="1" si="240"/>
        <v>0</v>
      </c>
      <c r="V375">
        <f t="shared" ca="1" si="208"/>
        <v>0</v>
      </c>
      <c r="W375" s="41">
        <f t="shared" ca="1" si="209"/>
        <v>0</v>
      </c>
      <c r="X375">
        <f t="shared" ca="1" si="218"/>
        <v>0.94436132665409278</v>
      </c>
      <c r="Y375">
        <f t="shared" ca="1" si="219"/>
        <v>0.94436132665409278</v>
      </c>
      <c r="Z375">
        <f t="shared" ca="1" si="210"/>
        <v>0.95247453052356645</v>
      </c>
      <c r="AA375">
        <f t="shared" ca="1" si="241"/>
        <v>3.2701007165328617E-5</v>
      </c>
      <c r="AB375">
        <f t="shared" ca="1" si="220"/>
        <v>7.775468329909371</v>
      </c>
      <c r="AC375">
        <f t="shared" ca="1" si="221"/>
        <v>0.32025184841030735</v>
      </c>
      <c r="AD375">
        <f t="shared" ca="1" si="222"/>
        <v>4.6908791613201578E-2</v>
      </c>
      <c r="AE375">
        <f t="shared" ca="1" si="223"/>
        <v>6.5456102495765361E-2</v>
      </c>
      <c r="AF375">
        <f t="shared" ca="1" si="224"/>
        <v>0</v>
      </c>
      <c r="AG375">
        <f t="shared" ca="1" si="225"/>
        <v>0</v>
      </c>
      <c r="AH375">
        <f t="shared" ca="1" si="211"/>
        <v>0</v>
      </c>
      <c r="AI375">
        <f t="shared" ca="1" si="242"/>
        <v>7.3428515874246996</v>
      </c>
      <c r="AJ375">
        <f t="shared" ca="1" si="226"/>
        <v>1.5297607473801459E-3</v>
      </c>
      <c r="AK375">
        <f t="shared" ca="1" si="212"/>
        <v>0</v>
      </c>
      <c r="AL375">
        <f t="shared" ca="1" si="213"/>
        <v>0</v>
      </c>
      <c r="AM375">
        <f t="shared" si="214"/>
        <v>0</v>
      </c>
      <c r="AN375" s="45">
        <f t="shared" ca="1" si="227"/>
        <v>-0.43414650326665444</v>
      </c>
      <c r="AO375">
        <f t="shared" ca="1" si="243"/>
        <v>0</v>
      </c>
      <c r="AP375">
        <f t="shared" ca="1" si="244"/>
        <v>7.1386566562173237E-3</v>
      </c>
      <c r="AR375">
        <v>365</v>
      </c>
      <c r="AS375">
        <v>0</v>
      </c>
      <c r="AT375">
        <v>270043.43607497727</v>
      </c>
      <c r="AU375">
        <v>2765.5776125176262</v>
      </c>
      <c r="AV375">
        <v>1590.0175513309184</v>
      </c>
      <c r="AW375">
        <v>208217.80630028024</v>
      </c>
      <c r="AX375">
        <v>55.224148501031031</v>
      </c>
      <c r="AY375">
        <v>0</v>
      </c>
      <c r="AZ375">
        <v>-212628.62561263004</v>
      </c>
      <c r="BA375">
        <v>62.195573435013657</v>
      </c>
      <c r="BC375">
        <f t="shared" si="228"/>
        <v>0</v>
      </c>
      <c r="BD375">
        <f t="shared" ca="1" si="229"/>
        <v>270051.21154330717</v>
      </c>
      <c r="BE375">
        <f t="shared" ca="1" si="230"/>
        <v>2765.8978643660366</v>
      </c>
      <c r="BF375">
        <f t="shared" ca="1" si="231"/>
        <v>1590.0644601225317</v>
      </c>
      <c r="BG375">
        <f t="shared" ca="1" si="232"/>
        <v>208217.87175638272</v>
      </c>
      <c r="BH375">
        <f t="shared" ca="1" si="233"/>
        <v>55.225678261778413</v>
      </c>
      <c r="BI375">
        <f t="shared" ca="1" si="234"/>
        <v>0</v>
      </c>
      <c r="BJ375">
        <f t="shared" ca="1" si="235"/>
        <v>-212629.05975913332</v>
      </c>
      <c r="BK375">
        <f t="shared" ca="1" si="236"/>
        <v>62.202712091669873</v>
      </c>
    </row>
    <row r="376" spans="2:63" x14ac:dyDescent="0.35">
      <c r="B376">
        <f t="shared" si="237"/>
        <v>366</v>
      </c>
      <c r="C376">
        <f t="shared" si="215"/>
        <v>31</v>
      </c>
      <c r="D376">
        <f t="shared" si="245"/>
        <v>6</v>
      </c>
      <c r="E376">
        <f t="shared" ca="1" si="205"/>
        <v>107</v>
      </c>
      <c r="F376" cm="1">
        <f t="array" aca="1" ref="F376" ca="1">_xlfn.XLOOKUP(E376,Mortality!$I$9:$I$130,IF($E$4="Female",Mortality!$J$9:$J$130,Mortality!$K$9:$K$130),,-1)</f>
        <v>0.39999999999999969</v>
      </c>
      <c r="G376" cm="1">
        <f t="array" aca="1" ref="G376" ca="1">_xlfn.XLOOKUP(E376,Mortality!$N$9:$N$130,IF($E$4="Female",Mortality!$O$9:$O$130,Mortality!$P$9:$P$130),,-1)</f>
        <v>0</v>
      </c>
      <c r="H376">
        <f t="shared" ca="1" si="216"/>
        <v>4.1675471372851991E-2</v>
      </c>
      <c r="I376" cm="1">
        <f t="array" ref="I376">INDEX('Product features '!$C$12:$C$22,MIN(11,C376))</f>
        <v>0</v>
      </c>
      <c r="J376" s="3">
        <f ca="1">IF(C376=1,0,IF($C$4="Q",MAX('Product features '!$C$8,_xlfn.XLOOKUP(E376,'Non-systematic PWDs'!$D$17:$D$64,'Non-systematic PWDs'!$F$17:$F$64,0,-1)),'Product features '!$C$8))</f>
        <v>0.24390243902439027</v>
      </c>
      <c r="K376">
        <f t="shared" ca="1" si="206"/>
        <v>0</v>
      </c>
      <c r="L376">
        <f ca="1">(1-K376)*(1-(1-J376*_xlfn.XLOOKUP(C376,'Non-systematic PWDs'!$D$9:$D$12,'Non-systematic PWDs'!$E$9:$E$12,,-1))^(1/12))</f>
        <v>8.5180271067342161E-3</v>
      </c>
      <c r="M376" cm="1">
        <f t="array" ref="M376">IF(C376=11,_xlfn.SWITCH(D376,1,0.4,2,0.3,3,0.2,0.1/9),1/12)</f>
        <v>8.3333333333333329E-2</v>
      </c>
      <c r="O376">
        <f t="shared" ca="1" si="238"/>
        <v>7.3428515873900961</v>
      </c>
      <c r="P376">
        <f t="shared" ca="1" si="239"/>
        <v>10.102629549498014</v>
      </c>
      <c r="Q376">
        <f ca="1">_xlfn.XLOOKUP(C376,'Surrender predictive model'!$E$8:$E$29,'Surrender predictive model'!$P$8:$P$29,,-1)+'Surrender predictive model'!$B$15+'Surrender predictive model'!$B$14+'Surrender predictive model'!$B$38*K376</f>
        <v>-2.2123742498454617</v>
      </c>
      <c r="R376">
        <f ca="1">+'Surrender predictive model'!$B$15*(MAX(1,MIN(2,P375/O375))-1)+'Surrender predictive model'!$B$14*(MAX(0.5,MIN(1,P375/O375))-1)+'Surrender predictive model'!$B$38*K376*(MAX(0.5,MIN(1,P375/O375))-1)</f>
        <v>-0.4349179625642145</v>
      </c>
      <c r="S376" s="43">
        <f t="shared" ca="1" si="217"/>
        <v>6.1044019315272813E-3</v>
      </c>
      <c r="T376">
        <f t="shared" ca="1" si="207"/>
        <v>0</v>
      </c>
      <c r="U376">
        <f t="shared" ca="1" si="240"/>
        <v>0</v>
      </c>
      <c r="V376">
        <f t="shared" ca="1" si="208"/>
        <v>0</v>
      </c>
      <c r="W376" s="41">
        <f t="shared" ca="1" si="209"/>
        <v>0</v>
      </c>
      <c r="X376">
        <f t="shared" ca="1" si="218"/>
        <v>0.94436132665409278</v>
      </c>
      <c r="Y376">
        <f t="shared" ca="1" si="219"/>
        <v>0.94436132665409278</v>
      </c>
      <c r="Z376">
        <f t="shared" ca="1" si="210"/>
        <v>0.95247453052356645</v>
      </c>
      <c r="AA376">
        <f t="shared" ca="1" si="241"/>
        <v>3.1146876447444158E-5</v>
      </c>
      <c r="AB376">
        <f t="shared" ca="1" si="220"/>
        <v>7.3428515873900961</v>
      </c>
      <c r="AC376">
        <f t="shared" ca="1" si="221"/>
        <v>0.3024334604281832</v>
      </c>
      <c r="AD376">
        <f t="shared" ca="1" si="222"/>
        <v>4.4298848679583426E-2</v>
      </c>
      <c r="AE376">
        <f t="shared" ca="1" si="223"/>
        <v>6.1814211790507237E-2</v>
      </c>
      <c r="AF376">
        <f t="shared" ca="1" si="224"/>
        <v>0</v>
      </c>
      <c r="AG376">
        <f t="shared" ca="1" si="225"/>
        <v>0</v>
      </c>
      <c r="AH376">
        <f t="shared" ca="1" si="211"/>
        <v>0</v>
      </c>
      <c r="AI376">
        <f t="shared" ca="1" si="242"/>
        <v>6.9343050665264254</v>
      </c>
      <c r="AJ376">
        <f t="shared" ca="1" si="226"/>
        <v>1.444646888859672E-3</v>
      </c>
      <c r="AK376">
        <f t="shared" ca="1" si="212"/>
        <v>0</v>
      </c>
      <c r="AL376">
        <f t="shared" ca="1" si="213"/>
        <v>0</v>
      </c>
      <c r="AM376">
        <f t="shared" si="214"/>
        <v>0</v>
      </c>
      <c r="AN376" s="45">
        <f t="shared" ca="1" si="227"/>
        <v>-0.40999116778713351</v>
      </c>
      <c r="AO376">
        <f t="shared" ca="1" si="243"/>
        <v>0</v>
      </c>
      <c r="AP376">
        <f t="shared" ca="1" si="244"/>
        <v>6.8204470462436984E-3</v>
      </c>
      <c r="AR376">
        <v>366</v>
      </c>
      <c r="AS376">
        <v>0</v>
      </c>
      <c r="AT376">
        <v>265075.91280494758</v>
      </c>
      <c r="AU376">
        <v>2699.6573232240485</v>
      </c>
      <c r="AV376">
        <v>1561.1118332152553</v>
      </c>
      <c r="AW376">
        <v>206006.21180403847</v>
      </c>
      <c r="AX376">
        <v>54.211594827704957</v>
      </c>
      <c r="AY376">
        <v>0</v>
      </c>
      <c r="AZ376">
        <v>-210321.1925553054</v>
      </c>
      <c r="BA376">
        <v>61.516084482936726</v>
      </c>
      <c r="BC376">
        <f t="shared" si="228"/>
        <v>0</v>
      </c>
      <c r="BD376">
        <f t="shared" ca="1" si="229"/>
        <v>265083.25565653498</v>
      </c>
      <c r="BE376">
        <f t="shared" ca="1" si="230"/>
        <v>2699.9597566844768</v>
      </c>
      <c r="BF376">
        <f t="shared" ca="1" si="231"/>
        <v>1561.1561320639348</v>
      </c>
      <c r="BG376">
        <f t="shared" ca="1" si="232"/>
        <v>206006.27361825027</v>
      </c>
      <c r="BH376">
        <f t="shared" ca="1" si="233"/>
        <v>54.213039474593813</v>
      </c>
      <c r="BI376">
        <f t="shared" ca="1" si="234"/>
        <v>0</v>
      </c>
      <c r="BJ376">
        <f t="shared" ca="1" si="235"/>
        <v>-210321.60254647318</v>
      </c>
      <c r="BK376">
        <f t="shared" ca="1" si="236"/>
        <v>61.522904929982971</v>
      </c>
    </row>
    <row r="377" spans="2:63" x14ac:dyDescent="0.35">
      <c r="B377">
        <f t="shared" si="237"/>
        <v>367</v>
      </c>
      <c r="C377">
        <f t="shared" si="215"/>
        <v>31</v>
      </c>
      <c r="D377">
        <f t="shared" si="245"/>
        <v>7</v>
      </c>
      <c r="E377">
        <f t="shared" ca="1" si="205"/>
        <v>107</v>
      </c>
      <c r="F377" cm="1">
        <f t="array" aca="1" ref="F377" ca="1">_xlfn.XLOOKUP(E377,Mortality!$I$9:$I$130,IF($E$4="Female",Mortality!$J$9:$J$130,Mortality!$K$9:$K$130),,-1)</f>
        <v>0.39999999999999969</v>
      </c>
      <c r="G377" cm="1">
        <f t="array" aca="1" ref="G377" ca="1">_xlfn.XLOOKUP(E377,Mortality!$N$9:$N$130,IF($E$4="Female",Mortality!$O$9:$O$130,Mortality!$P$9:$P$130),,-1)</f>
        <v>0</v>
      </c>
      <c r="H377">
        <f t="shared" ca="1" si="216"/>
        <v>4.1675471372851991E-2</v>
      </c>
      <c r="I377" cm="1">
        <f t="array" ref="I377">INDEX('Product features '!$C$12:$C$22,MIN(11,C377))</f>
        <v>0</v>
      </c>
      <c r="J377" s="3">
        <f ca="1">IF(C377=1,0,IF($C$4="Q",MAX('Product features '!$C$8,_xlfn.XLOOKUP(E377,'Non-systematic PWDs'!$D$17:$D$64,'Non-systematic PWDs'!$F$17:$F$64,0,-1)),'Product features '!$C$8))</f>
        <v>0.24390243902439027</v>
      </c>
      <c r="K377">
        <f t="shared" ca="1" si="206"/>
        <v>0</v>
      </c>
      <c r="L377">
        <f ca="1">(1-K377)*(1-(1-J377*_xlfn.XLOOKUP(C377,'Non-systematic PWDs'!$D$9:$D$12,'Non-systematic PWDs'!$E$9:$E$12,,-1))^(1/12))</f>
        <v>8.5180271067342161E-3</v>
      </c>
      <c r="M377" cm="1">
        <f t="array" ref="M377">IF(C377=11,_xlfn.SWITCH(D377,1,0.4,2,0.3,3,0.2,0.1/9),1/12)</f>
        <v>8.3333333333333329E-2</v>
      </c>
      <c r="O377">
        <f t="shared" ca="1" si="238"/>
        <v>6.934305066491822</v>
      </c>
      <c r="P377">
        <f t="shared" ca="1" si="239"/>
        <v>9.5405326440587839</v>
      </c>
      <c r="Q377">
        <f ca="1">_xlfn.XLOOKUP(C377,'Surrender predictive model'!$E$8:$E$29,'Surrender predictive model'!$P$8:$P$29,,-1)+'Surrender predictive model'!$B$15+'Surrender predictive model'!$B$14+'Surrender predictive model'!$B$38*K377</f>
        <v>-2.2123742498454617</v>
      </c>
      <c r="R377">
        <f ca="1">+'Surrender predictive model'!$B$15*(MAX(1,MIN(2,P376/O376))-1)+'Surrender predictive model'!$B$14*(MAX(0.5,MIN(1,P376/O376))-1)+'Surrender predictive model'!$B$38*K377*(MAX(0.5,MIN(1,P376/O376))-1)</f>
        <v>-0.4349179625642145</v>
      </c>
      <c r="S377" s="43">
        <f t="shared" ca="1" si="217"/>
        <v>6.1044019315272813E-3</v>
      </c>
      <c r="T377">
        <f t="shared" ca="1" si="207"/>
        <v>0</v>
      </c>
      <c r="U377">
        <f t="shared" ca="1" si="240"/>
        <v>0</v>
      </c>
      <c r="V377">
        <f t="shared" ca="1" si="208"/>
        <v>0</v>
      </c>
      <c r="W377" s="41">
        <f t="shared" ca="1" si="209"/>
        <v>0</v>
      </c>
      <c r="X377">
        <f t="shared" ca="1" si="218"/>
        <v>0.94436132665409278</v>
      </c>
      <c r="Y377">
        <f t="shared" ca="1" si="219"/>
        <v>0.94436132665409278</v>
      </c>
      <c r="Z377">
        <f t="shared" ca="1" si="210"/>
        <v>0.95247453052356645</v>
      </c>
      <c r="AA377">
        <f t="shared" ca="1" si="241"/>
        <v>2.9666606521554904E-5</v>
      </c>
      <c r="AB377">
        <f t="shared" ca="1" si="220"/>
        <v>6.934305066491822</v>
      </c>
      <c r="AC377">
        <f t="shared" ca="1" si="221"/>
        <v>0.28560646391454719</v>
      </c>
      <c r="AD377">
        <f t="shared" ca="1" si="222"/>
        <v>4.1834119508300308E-2</v>
      </c>
      <c r="AE377">
        <f t="shared" ca="1" si="223"/>
        <v>5.8374951052560485E-2</v>
      </c>
      <c r="AF377">
        <f t="shared" ca="1" si="224"/>
        <v>0</v>
      </c>
      <c r="AG377">
        <f t="shared" ca="1" si="225"/>
        <v>0</v>
      </c>
      <c r="AH377">
        <f t="shared" ca="1" si="211"/>
        <v>0</v>
      </c>
      <c r="AI377">
        <f t="shared" ca="1" si="242"/>
        <v>6.5484895320510175</v>
      </c>
      <c r="AJ377">
        <f t="shared" ca="1" si="226"/>
        <v>1.3642686525106287E-3</v>
      </c>
      <c r="AK377">
        <f t="shared" ca="1" si="212"/>
        <v>0</v>
      </c>
      <c r="AL377">
        <f t="shared" ca="1" si="213"/>
        <v>0</v>
      </c>
      <c r="AM377">
        <f t="shared" si="214"/>
        <v>0</v>
      </c>
      <c r="AN377" s="45">
        <f t="shared" ca="1" si="227"/>
        <v>-0.38717980312791855</v>
      </c>
      <c r="AO377">
        <f t="shared" ca="1" si="243"/>
        <v>0</v>
      </c>
      <c r="AP377">
        <f t="shared" ca="1" si="244"/>
        <v>6.5164218074698545E-3</v>
      </c>
      <c r="AR377">
        <v>367</v>
      </c>
      <c r="AS377">
        <v>0</v>
      </c>
      <c r="AT377">
        <v>260215.65517298266</v>
      </c>
      <c r="AU377">
        <v>2635.5612533413491</v>
      </c>
      <c r="AV377">
        <v>1532.8298011664401</v>
      </c>
      <c r="AW377">
        <v>203826.93870463158</v>
      </c>
      <c r="AX377">
        <v>53.220816258211229</v>
      </c>
      <c r="AY377">
        <v>0</v>
      </c>
      <c r="AZ377">
        <v>-208048.55057539768</v>
      </c>
      <c r="BA377">
        <v>60.849410797134375</v>
      </c>
      <c r="BC377">
        <f t="shared" si="228"/>
        <v>0</v>
      </c>
      <c r="BD377">
        <f t="shared" ca="1" si="229"/>
        <v>260222.58947804917</v>
      </c>
      <c r="BE377">
        <f t="shared" ca="1" si="230"/>
        <v>2635.8468598052636</v>
      </c>
      <c r="BF377">
        <f t="shared" ca="1" si="231"/>
        <v>1532.8716352859485</v>
      </c>
      <c r="BG377">
        <f t="shared" ca="1" si="232"/>
        <v>203826.99707958262</v>
      </c>
      <c r="BH377">
        <f t="shared" ca="1" si="233"/>
        <v>53.222180526863738</v>
      </c>
      <c r="BI377">
        <f t="shared" ca="1" si="234"/>
        <v>0</v>
      </c>
      <c r="BJ377">
        <f t="shared" ca="1" si="235"/>
        <v>-208048.93775520081</v>
      </c>
      <c r="BK377">
        <f t="shared" ca="1" si="236"/>
        <v>60.855927218941844</v>
      </c>
    </row>
    <row r="378" spans="2:63" x14ac:dyDescent="0.35">
      <c r="B378">
        <f t="shared" si="237"/>
        <v>368</v>
      </c>
      <c r="C378">
        <f t="shared" si="215"/>
        <v>31</v>
      </c>
      <c r="D378">
        <f t="shared" si="245"/>
        <v>8</v>
      </c>
      <c r="E378">
        <f t="shared" ca="1" si="205"/>
        <v>107</v>
      </c>
      <c r="F378" cm="1">
        <f t="array" aca="1" ref="F378" ca="1">_xlfn.XLOOKUP(E378,Mortality!$I$9:$I$130,IF($E$4="Female",Mortality!$J$9:$J$130,Mortality!$K$9:$K$130),,-1)</f>
        <v>0.39999999999999969</v>
      </c>
      <c r="G378" cm="1">
        <f t="array" aca="1" ref="G378" ca="1">_xlfn.XLOOKUP(E378,Mortality!$N$9:$N$130,IF($E$4="Female",Mortality!$O$9:$O$130,Mortality!$P$9:$P$130),,-1)</f>
        <v>0</v>
      </c>
      <c r="H378">
        <f t="shared" ca="1" si="216"/>
        <v>4.1675471372851991E-2</v>
      </c>
      <c r="I378" cm="1">
        <f t="array" ref="I378">INDEX('Product features '!$C$12:$C$22,MIN(11,C378))</f>
        <v>0</v>
      </c>
      <c r="J378" s="3">
        <f ca="1">IF(C378=1,0,IF($C$4="Q",MAX('Product features '!$C$8,_xlfn.XLOOKUP(E378,'Non-systematic PWDs'!$D$17:$D$64,'Non-systematic PWDs'!$F$17:$F$64,0,-1)),'Product features '!$C$8))</f>
        <v>0.24390243902439027</v>
      </c>
      <c r="K378">
        <f t="shared" ca="1" si="206"/>
        <v>0</v>
      </c>
      <c r="L378">
        <f ca="1">(1-K378)*(1-(1-J378*_xlfn.XLOOKUP(C378,'Non-systematic PWDs'!$D$9:$D$12,'Non-systematic PWDs'!$E$9:$E$12,,-1))^(1/12))</f>
        <v>8.5180271067342161E-3</v>
      </c>
      <c r="M378" cm="1">
        <f t="array" ref="M378">IF(C378=11,_xlfn.SWITCH(D378,1,0.4,2,0.3,3,0.2,0.1/9),1/12)</f>
        <v>8.3333333333333329E-2</v>
      </c>
      <c r="O378">
        <f t="shared" ca="1" si="238"/>
        <v>6.548489532016414</v>
      </c>
      <c r="P378">
        <f t="shared" ca="1" si="239"/>
        <v>9.009710064730033</v>
      </c>
      <c r="Q378">
        <f ca="1">_xlfn.XLOOKUP(C378,'Surrender predictive model'!$E$8:$E$29,'Surrender predictive model'!$P$8:$P$29,,-1)+'Surrender predictive model'!$B$15+'Surrender predictive model'!$B$14+'Surrender predictive model'!$B$38*K378</f>
        <v>-2.2123742498454617</v>
      </c>
      <c r="R378">
        <f ca="1">+'Surrender predictive model'!$B$15*(MAX(1,MIN(2,P377/O377))-1)+'Surrender predictive model'!$B$14*(MAX(0.5,MIN(1,P377/O377))-1)+'Surrender predictive model'!$B$38*K378*(MAX(0.5,MIN(1,P377/O377))-1)</f>
        <v>-0.43491796256421472</v>
      </c>
      <c r="S378" s="43">
        <f t="shared" ca="1" si="217"/>
        <v>6.1044019315272813E-3</v>
      </c>
      <c r="T378">
        <f t="shared" ca="1" si="207"/>
        <v>0</v>
      </c>
      <c r="U378">
        <f t="shared" ca="1" si="240"/>
        <v>0</v>
      </c>
      <c r="V378">
        <f t="shared" ca="1" si="208"/>
        <v>0</v>
      </c>
      <c r="W378" s="41">
        <f t="shared" ca="1" si="209"/>
        <v>0</v>
      </c>
      <c r="X378">
        <f t="shared" ca="1" si="218"/>
        <v>0.94436132665409278</v>
      </c>
      <c r="Y378">
        <f t="shared" ca="1" si="219"/>
        <v>0.94436132665409278</v>
      </c>
      <c r="Z378">
        <f t="shared" ca="1" si="210"/>
        <v>0.95247453052356645</v>
      </c>
      <c r="AA378">
        <f t="shared" ca="1" si="241"/>
        <v>2.8256687118845381E-5</v>
      </c>
      <c r="AB378">
        <f t="shared" ca="1" si="220"/>
        <v>6.548489532016414</v>
      </c>
      <c r="AC378">
        <f t="shared" ca="1" si="221"/>
        <v>0.26971569916332599</v>
      </c>
      <c r="AD378">
        <f t="shared" ca="1" si="222"/>
        <v>3.9506524598264335E-2</v>
      </c>
      <c r="AE378">
        <f t="shared" ca="1" si="223"/>
        <v>5.5127046219363741E-2</v>
      </c>
      <c r="AF378">
        <f t="shared" ca="1" si="224"/>
        <v>0</v>
      </c>
      <c r="AG378">
        <f t="shared" ca="1" si="225"/>
        <v>0</v>
      </c>
      <c r="AH378">
        <f t="shared" ca="1" si="211"/>
        <v>0</v>
      </c>
      <c r="AI378">
        <f t="shared" ca="1" si="242"/>
        <v>6.1841402620700636</v>
      </c>
      <c r="AJ378">
        <f t="shared" ca="1" si="226"/>
        <v>1.28836255459793E-3</v>
      </c>
      <c r="AK378">
        <f t="shared" ca="1" si="212"/>
        <v>0</v>
      </c>
      <c r="AL378">
        <f t="shared" ca="1" si="213"/>
        <v>0</v>
      </c>
      <c r="AM378">
        <f t="shared" si="214"/>
        <v>0</v>
      </c>
      <c r="AN378" s="45">
        <f t="shared" ca="1" si="227"/>
        <v>-0.36563763253555198</v>
      </c>
      <c r="AO378">
        <f t="shared" ca="1" si="243"/>
        <v>0</v>
      </c>
      <c r="AP378">
        <f t="shared" ca="1" si="244"/>
        <v>6.2259486636224541E-3</v>
      </c>
      <c r="AR378">
        <v>368</v>
      </c>
      <c r="AS378">
        <v>0</v>
      </c>
      <c r="AT378">
        <v>255459.91803941256</v>
      </c>
      <c r="AU378">
        <v>2573.2317340509462</v>
      </c>
      <c r="AV378">
        <v>1505.1554496617423</v>
      </c>
      <c r="AW378">
        <v>201679.38278611947</v>
      </c>
      <c r="AX378">
        <v>52.251257976613182</v>
      </c>
      <c r="AY378">
        <v>0</v>
      </c>
      <c r="AZ378">
        <v>-205810.02122780881</v>
      </c>
      <c r="BA378">
        <v>60.195240391064615</v>
      </c>
      <c r="BC378">
        <f t="shared" si="228"/>
        <v>0</v>
      </c>
      <c r="BD378">
        <f t="shared" ca="1" si="229"/>
        <v>255466.46652894458</v>
      </c>
      <c r="BE378">
        <f t="shared" ca="1" si="230"/>
        <v>2573.5014497501097</v>
      </c>
      <c r="BF378">
        <f t="shared" ca="1" si="231"/>
        <v>1505.1949561863405</v>
      </c>
      <c r="BG378">
        <f t="shared" ca="1" si="232"/>
        <v>201679.43791316569</v>
      </c>
      <c r="BH378">
        <f t="shared" ca="1" si="233"/>
        <v>52.252546339167779</v>
      </c>
      <c r="BI378">
        <f t="shared" ca="1" si="234"/>
        <v>0</v>
      </c>
      <c r="BJ378">
        <f t="shared" ca="1" si="235"/>
        <v>-205810.38686544134</v>
      </c>
      <c r="BK378">
        <f t="shared" ca="1" si="236"/>
        <v>60.201466339728235</v>
      </c>
    </row>
    <row r="379" spans="2:63" x14ac:dyDescent="0.35">
      <c r="B379">
        <f t="shared" si="237"/>
        <v>369</v>
      </c>
      <c r="C379">
        <f t="shared" si="215"/>
        <v>31</v>
      </c>
      <c r="D379">
        <f t="shared" si="245"/>
        <v>9</v>
      </c>
      <c r="E379">
        <f t="shared" ca="1" si="205"/>
        <v>107</v>
      </c>
      <c r="F379" cm="1">
        <f t="array" aca="1" ref="F379" ca="1">_xlfn.XLOOKUP(E379,Mortality!$I$9:$I$130,IF($E$4="Female",Mortality!$J$9:$J$130,Mortality!$K$9:$K$130),,-1)</f>
        <v>0.39999999999999969</v>
      </c>
      <c r="G379" cm="1">
        <f t="array" aca="1" ref="G379" ca="1">_xlfn.XLOOKUP(E379,Mortality!$N$9:$N$130,IF($E$4="Female",Mortality!$O$9:$O$130,Mortality!$P$9:$P$130),,-1)</f>
        <v>0</v>
      </c>
      <c r="H379">
        <f t="shared" ca="1" si="216"/>
        <v>4.1675471372851991E-2</v>
      </c>
      <c r="I379" cm="1">
        <f t="array" ref="I379">INDEX('Product features '!$C$12:$C$22,MIN(11,C379))</f>
        <v>0</v>
      </c>
      <c r="J379" s="3">
        <f ca="1">IF(C379=1,0,IF($C$4="Q",MAX('Product features '!$C$8,_xlfn.XLOOKUP(E379,'Non-systematic PWDs'!$D$17:$D$64,'Non-systematic PWDs'!$F$17:$F$64,0,-1)),'Product features '!$C$8))</f>
        <v>0.24390243902439027</v>
      </c>
      <c r="K379">
        <f t="shared" ca="1" si="206"/>
        <v>0</v>
      </c>
      <c r="L379">
        <f ca="1">(1-K379)*(1-(1-J379*_xlfn.XLOOKUP(C379,'Non-systematic PWDs'!$D$9:$D$12,'Non-systematic PWDs'!$E$9:$E$12,,-1))^(1/12))</f>
        <v>8.5180271067342161E-3</v>
      </c>
      <c r="M379" cm="1">
        <f t="array" ref="M379">IF(C379=11,_xlfn.SWITCH(D379,1,0.4,2,0.3,3,0.2,0.1/9),1/12)</f>
        <v>8.3333333333333329E-2</v>
      </c>
      <c r="O379">
        <f t="shared" ca="1" si="238"/>
        <v>6.1841402620354593</v>
      </c>
      <c r="P379">
        <f t="shared" ca="1" si="239"/>
        <v>8.5084217494971863</v>
      </c>
      <c r="Q379">
        <f ca="1">_xlfn.XLOOKUP(C379,'Surrender predictive model'!$E$8:$E$29,'Surrender predictive model'!$P$8:$P$29,,-1)+'Surrender predictive model'!$B$15+'Surrender predictive model'!$B$14+'Surrender predictive model'!$B$38*K379</f>
        <v>-2.2123742498454617</v>
      </c>
      <c r="R379">
        <f ca="1">+'Surrender predictive model'!$B$15*(MAX(1,MIN(2,P378/O378))-1)+'Surrender predictive model'!$B$14*(MAX(0.5,MIN(1,P378/O378))-1)+'Surrender predictive model'!$B$38*K379*(MAX(0.5,MIN(1,P378/O378))-1)</f>
        <v>-0.43491796256421472</v>
      </c>
      <c r="S379" s="43">
        <f t="shared" ca="1" si="217"/>
        <v>6.1044019315272813E-3</v>
      </c>
      <c r="T379">
        <f t="shared" ca="1" si="207"/>
        <v>0</v>
      </c>
      <c r="U379">
        <f t="shared" ca="1" si="240"/>
        <v>0</v>
      </c>
      <c r="V379">
        <f t="shared" ca="1" si="208"/>
        <v>0</v>
      </c>
      <c r="W379" s="41">
        <f t="shared" ca="1" si="209"/>
        <v>0</v>
      </c>
      <c r="X379">
        <f t="shared" ca="1" si="218"/>
        <v>0.94436132665409278</v>
      </c>
      <c r="Y379">
        <f t="shared" ca="1" si="219"/>
        <v>0.94436132665409278</v>
      </c>
      <c r="Z379">
        <f t="shared" ca="1" si="210"/>
        <v>0.95247453052356645</v>
      </c>
      <c r="AA379">
        <f t="shared" ca="1" si="241"/>
        <v>2.6913774797673561E-5</v>
      </c>
      <c r="AB379">
        <f t="shared" ca="1" si="220"/>
        <v>6.1841402620354593</v>
      </c>
      <c r="AC379">
        <f t="shared" ca="1" si="221"/>
        <v>0.25470907548131472</v>
      </c>
      <c r="AD379">
        <f t="shared" ca="1" si="222"/>
        <v>3.730843398110946E-2</v>
      </c>
      <c r="AE379">
        <f t="shared" ca="1" si="223"/>
        <v>5.2059850502239824E-2</v>
      </c>
      <c r="AF379">
        <f t="shared" ca="1" si="224"/>
        <v>0</v>
      </c>
      <c r="AG379">
        <f t="shared" ca="1" si="225"/>
        <v>0</v>
      </c>
      <c r="AH379">
        <f t="shared" ca="1" si="211"/>
        <v>0</v>
      </c>
      <c r="AI379">
        <f t="shared" ca="1" si="242"/>
        <v>5.8400629021053998</v>
      </c>
      <c r="AJ379">
        <f t="shared" ca="1" si="226"/>
        <v>1.2166797712719584E-3</v>
      </c>
      <c r="AK379">
        <f t="shared" ca="1" si="212"/>
        <v>0</v>
      </c>
      <c r="AL379">
        <f t="shared" ca="1" si="213"/>
        <v>0</v>
      </c>
      <c r="AM379">
        <f t="shared" si="214"/>
        <v>0</v>
      </c>
      <c r="AN379" s="45">
        <f t="shared" ca="1" si="227"/>
        <v>-0.34529403973593592</v>
      </c>
      <c r="AO379">
        <f t="shared" ca="1" si="243"/>
        <v>0</v>
      </c>
      <c r="AP379">
        <f t="shared" ca="1" si="244"/>
        <v>5.9484235224964068E-3</v>
      </c>
      <c r="AR379">
        <v>369</v>
      </c>
      <c r="AS379">
        <v>0</v>
      </c>
      <c r="AT379">
        <v>250806.0382877423</v>
      </c>
      <c r="AU379">
        <v>2512.6131256859344</v>
      </c>
      <c r="AV379">
        <v>1478.0732524761806</v>
      </c>
      <c r="AW379">
        <v>199562.95349094487</v>
      </c>
      <c r="AX379">
        <v>51.302381676221508</v>
      </c>
      <c r="AY379">
        <v>0</v>
      </c>
      <c r="AZ379">
        <v>-203604.94225078329</v>
      </c>
      <c r="BA379">
        <v>59.553270125975772</v>
      </c>
      <c r="BC379">
        <f t="shared" si="228"/>
        <v>0</v>
      </c>
      <c r="BD379">
        <f t="shared" ca="1" si="229"/>
        <v>250812.22242800434</v>
      </c>
      <c r="BE379">
        <f t="shared" ca="1" si="230"/>
        <v>2512.8678347614159</v>
      </c>
      <c r="BF379">
        <f t="shared" ca="1" si="231"/>
        <v>1478.1105609101617</v>
      </c>
      <c r="BG379">
        <f t="shared" ca="1" si="232"/>
        <v>199563.00555079538</v>
      </c>
      <c r="BH379">
        <f t="shared" ca="1" si="233"/>
        <v>51.303598355992783</v>
      </c>
      <c r="BI379">
        <f t="shared" ca="1" si="234"/>
        <v>0</v>
      </c>
      <c r="BJ379">
        <f t="shared" ca="1" si="235"/>
        <v>-203605.28754482302</v>
      </c>
      <c r="BK379">
        <f t="shared" ca="1" si="236"/>
        <v>59.559218549498269</v>
      </c>
    </row>
    <row r="380" spans="2:63" x14ac:dyDescent="0.35">
      <c r="B380">
        <f t="shared" si="237"/>
        <v>370</v>
      </c>
      <c r="C380">
        <f t="shared" si="215"/>
        <v>31</v>
      </c>
      <c r="D380">
        <f t="shared" si="245"/>
        <v>10</v>
      </c>
      <c r="E380">
        <f t="shared" ca="1" si="205"/>
        <v>107</v>
      </c>
      <c r="F380" cm="1">
        <f t="array" aca="1" ref="F380" ca="1">_xlfn.XLOOKUP(E380,Mortality!$I$9:$I$130,IF($E$4="Female",Mortality!$J$9:$J$130,Mortality!$K$9:$K$130),,-1)</f>
        <v>0.39999999999999969</v>
      </c>
      <c r="G380" cm="1">
        <f t="array" aca="1" ref="G380" ca="1">_xlfn.XLOOKUP(E380,Mortality!$N$9:$N$130,IF($E$4="Female",Mortality!$O$9:$O$130,Mortality!$P$9:$P$130),,-1)</f>
        <v>0</v>
      </c>
      <c r="H380">
        <f t="shared" ca="1" si="216"/>
        <v>4.1675471372851991E-2</v>
      </c>
      <c r="I380" cm="1">
        <f t="array" ref="I380">INDEX('Product features '!$C$12:$C$22,MIN(11,C380))</f>
        <v>0</v>
      </c>
      <c r="J380" s="3">
        <f ca="1">IF(C380=1,0,IF($C$4="Q",MAX('Product features '!$C$8,_xlfn.XLOOKUP(E380,'Non-systematic PWDs'!$D$17:$D$64,'Non-systematic PWDs'!$F$17:$F$64,0,-1)),'Product features '!$C$8))</f>
        <v>0.24390243902439027</v>
      </c>
      <c r="K380">
        <f t="shared" ca="1" si="206"/>
        <v>0</v>
      </c>
      <c r="L380">
        <f ca="1">(1-K380)*(1-(1-J380*_xlfn.XLOOKUP(C380,'Non-systematic PWDs'!$D$9:$D$12,'Non-systematic PWDs'!$E$9:$E$12,,-1))^(1/12))</f>
        <v>8.5180271067342161E-3</v>
      </c>
      <c r="M380" cm="1">
        <f t="array" ref="M380">IF(C380=11,_xlfn.SWITCH(D380,1,0.4,2,0.3,3,0.2,0.1/9),1/12)</f>
        <v>8.3333333333333329E-2</v>
      </c>
      <c r="O380">
        <f t="shared" ca="1" si="238"/>
        <v>5.8400629020707955</v>
      </c>
      <c r="P380">
        <f t="shared" ca="1" si="239"/>
        <v>8.0350244510877005</v>
      </c>
      <c r="Q380">
        <f ca="1">_xlfn.XLOOKUP(C380,'Surrender predictive model'!$E$8:$E$29,'Surrender predictive model'!$P$8:$P$29,,-1)+'Surrender predictive model'!$B$15+'Surrender predictive model'!$B$14+'Surrender predictive model'!$B$38*K380</f>
        <v>-2.2123742498454617</v>
      </c>
      <c r="R380">
        <f ca="1">+'Surrender predictive model'!$B$15*(MAX(1,MIN(2,P379/O379))-1)+'Surrender predictive model'!$B$14*(MAX(0.5,MIN(1,P379/O379))-1)+'Surrender predictive model'!$B$38*K380*(MAX(0.5,MIN(1,P379/O379))-1)</f>
        <v>-0.434917962564215</v>
      </c>
      <c r="S380" s="43">
        <f t="shared" ca="1" si="217"/>
        <v>6.1044019315272813E-3</v>
      </c>
      <c r="T380">
        <f t="shared" ca="1" si="207"/>
        <v>0</v>
      </c>
      <c r="U380">
        <f t="shared" ca="1" si="240"/>
        <v>0</v>
      </c>
      <c r="V380">
        <f t="shared" ca="1" si="208"/>
        <v>0</v>
      </c>
      <c r="W380" s="41">
        <f t="shared" ca="1" si="209"/>
        <v>0</v>
      </c>
      <c r="X380">
        <f t="shared" ca="1" si="218"/>
        <v>0.94436132665409278</v>
      </c>
      <c r="Y380">
        <f t="shared" ca="1" si="219"/>
        <v>0.94436132665409278</v>
      </c>
      <c r="Z380">
        <f t="shared" ca="1" si="210"/>
        <v>0.95247453052356645</v>
      </c>
      <c r="AA380">
        <f t="shared" ca="1" si="241"/>
        <v>2.5634685015031121E-5</v>
      </c>
      <c r="AB380">
        <f t="shared" ca="1" si="220"/>
        <v>5.8400629020707955</v>
      </c>
      <c r="AC380">
        <f t="shared" ca="1" si="221"/>
        <v>0.24053740043237182</v>
      </c>
      <c r="AD380">
        <f t="shared" ca="1" si="222"/>
        <v>3.5232642209787168E-2</v>
      </c>
      <c r="AE380">
        <f t="shared" ca="1" si="223"/>
        <v>4.9163309485708948E-2</v>
      </c>
      <c r="AF380">
        <f t="shared" ca="1" si="224"/>
        <v>0</v>
      </c>
      <c r="AG380">
        <f t="shared" ca="1" si="225"/>
        <v>0</v>
      </c>
      <c r="AH380">
        <f t="shared" ca="1" si="211"/>
        <v>0</v>
      </c>
      <c r="AI380">
        <f t="shared" ca="1" si="242"/>
        <v>5.5151295499775319</v>
      </c>
      <c r="AJ380">
        <f t="shared" ca="1" si="226"/>
        <v>1.1489853229119859E-3</v>
      </c>
      <c r="AK380">
        <f t="shared" ca="1" si="212"/>
        <v>0</v>
      </c>
      <c r="AL380">
        <f t="shared" ca="1" si="213"/>
        <v>0</v>
      </c>
      <c r="AM380">
        <f t="shared" si="214"/>
        <v>0</v>
      </c>
      <c r="AN380" s="45">
        <f t="shared" ca="1" si="227"/>
        <v>-0.32608233745077991</v>
      </c>
      <c r="AO380">
        <f t="shared" ca="1" si="243"/>
        <v>0</v>
      </c>
      <c r="AP380">
        <f t="shared" ca="1" si="244"/>
        <v>5.6832692196342616E-3</v>
      </c>
      <c r="AR380">
        <v>370</v>
      </c>
      <c r="AS380">
        <v>0</v>
      </c>
      <c r="AT380">
        <v>246251.43204586225</v>
      </c>
      <c r="AU380">
        <v>2453.6517402715203</v>
      </c>
      <c r="AV380">
        <v>1451.5681464219579</v>
      </c>
      <c r="AW380">
        <v>197477.07356361861</v>
      </c>
      <c r="AX380">
        <v>50.373665002247151</v>
      </c>
      <c r="AY380">
        <v>0</v>
      </c>
      <c r="AZ380">
        <v>-201432.66711531422</v>
      </c>
      <c r="BA380">
        <v>58.923205434621273</v>
      </c>
      <c r="BC380">
        <f t="shared" si="228"/>
        <v>0</v>
      </c>
      <c r="BD380">
        <f t="shared" ca="1" si="229"/>
        <v>246257.27210876433</v>
      </c>
      <c r="BE380">
        <f t="shared" ca="1" si="230"/>
        <v>2453.8922776719528</v>
      </c>
      <c r="BF380">
        <f t="shared" ca="1" si="231"/>
        <v>1451.6033790641677</v>
      </c>
      <c r="BG380">
        <f t="shared" ca="1" si="232"/>
        <v>197477.12272692809</v>
      </c>
      <c r="BH380">
        <f t="shared" ca="1" si="233"/>
        <v>50.374813987570064</v>
      </c>
      <c r="BI380">
        <f t="shared" ca="1" si="234"/>
        <v>0</v>
      </c>
      <c r="BJ380">
        <f t="shared" ca="1" si="235"/>
        <v>-201432.99319765167</v>
      </c>
      <c r="BK380">
        <f t="shared" ca="1" si="236"/>
        <v>58.928888703840904</v>
      </c>
    </row>
    <row r="381" spans="2:63" x14ac:dyDescent="0.35">
      <c r="B381">
        <f t="shared" si="237"/>
        <v>371</v>
      </c>
      <c r="C381">
        <f t="shared" si="215"/>
        <v>31</v>
      </c>
      <c r="D381">
        <f t="shared" si="245"/>
        <v>11</v>
      </c>
      <c r="E381">
        <f t="shared" ca="1" si="205"/>
        <v>107</v>
      </c>
      <c r="F381" cm="1">
        <f t="array" aca="1" ref="F381" ca="1">_xlfn.XLOOKUP(E381,Mortality!$I$9:$I$130,IF($E$4="Female",Mortality!$J$9:$J$130,Mortality!$K$9:$K$130),,-1)</f>
        <v>0.39999999999999969</v>
      </c>
      <c r="G381" cm="1">
        <f t="array" aca="1" ref="G381" ca="1">_xlfn.XLOOKUP(E381,Mortality!$N$9:$N$130,IF($E$4="Female",Mortality!$O$9:$O$130,Mortality!$P$9:$P$130),,-1)</f>
        <v>0</v>
      </c>
      <c r="H381">
        <f t="shared" ca="1" si="216"/>
        <v>4.1675471372851991E-2</v>
      </c>
      <c r="I381" cm="1">
        <f t="array" ref="I381">INDEX('Product features '!$C$12:$C$22,MIN(11,C381))</f>
        <v>0</v>
      </c>
      <c r="J381" s="3">
        <f ca="1">IF(C381=1,0,IF($C$4="Q",MAX('Product features '!$C$8,_xlfn.XLOOKUP(E381,'Non-systematic PWDs'!$D$17:$D$64,'Non-systematic PWDs'!$F$17:$F$64,0,-1)),'Product features '!$C$8))</f>
        <v>0.24390243902439027</v>
      </c>
      <c r="K381">
        <f t="shared" ca="1" si="206"/>
        <v>0</v>
      </c>
      <c r="L381">
        <f ca="1">(1-K381)*(1-(1-J381*_xlfn.XLOOKUP(C381,'Non-systematic PWDs'!$D$9:$D$12,'Non-systematic PWDs'!$E$9:$E$12,,-1))^(1/12))</f>
        <v>8.5180271067342161E-3</v>
      </c>
      <c r="M381" cm="1">
        <f t="array" ref="M381">IF(C381=11,_xlfn.SWITCH(D381,1,0.4,2,0.3,3,0.2,0.1/9),1/12)</f>
        <v>8.3333333333333329E-2</v>
      </c>
      <c r="O381">
        <f t="shared" ca="1" si="238"/>
        <v>5.5151295499429276</v>
      </c>
      <c r="P381">
        <f t="shared" ca="1" si="239"/>
        <v>7.5879663503272541</v>
      </c>
      <c r="Q381">
        <f ca="1">_xlfn.XLOOKUP(C381,'Surrender predictive model'!$E$8:$E$29,'Surrender predictive model'!$P$8:$P$29,,-1)+'Surrender predictive model'!$B$15+'Surrender predictive model'!$B$14+'Surrender predictive model'!$B$38*K381</f>
        <v>-2.2123742498454617</v>
      </c>
      <c r="R381">
        <f ca="1">+'Surrender predictive model'!$B$15*(MAX(1,MIN(2,P380/O380))-1)+'Surrender predictive model'!$B$14*(MAX(0.5,MIN(1,P380/O380))-1)+'Surrender predictive model'!$B$38*K381*(MAX(0.5,MIN(1,P380/O380))-1)</f>
        <v>-0.434917962564215</v>
      </c>
      <c r="S381" s="43">
        <f t="shared" ca="1" si="217"/>
        <v>6.1044019315272813E-3</v>
      </c>
      <c r="T381">
        <f t="shared" ca="1" si="207"/>
        <v>0</v>
      </c>
      <c r="U381">
        <f t="shared" ca="1" si="240"/>
        <v>0</v>
      </c>
      <c r="V381">
        <f t="shared" ca="1" si="208"/>
        <v>0</v>
      </c>
      <c r="W381" s="41">
        <f t="shared" ca="1" si="209"/>
        <v>0</v>
      </c>
      <c r="X381">
        <f t="shared" ca="1" si="218"/>
        <v>0.94436132665409278</v>
      </c>
      <c r="Y381">
        <f t="shared" ca="1" si="219"/>
        <v>0.94436132665409278</v>
      </c>
      <c r="Z381">
        <f t="shared" ca="1" si="210"/>
        <v>0.95247453052356645</v>
      </c>
      <c r="AA381">
        <f t="shared" ca="1" si="241"/>
        <v>2.4416384574811271E-5</v>
      </c>
      <c r="AB381">
        <f t="shared" ca="1" si="220"/>
        <v>5.5151295499429276</v>
      </c>
      <c r="AC381">
        <f t="shared" ca="1" si="221"/>
        <v>0.22715421858224141</v>
      </c>
      <c r="AD381">
        <f t="shared" ca="1" si="222"/>
        <v>3.3272344738763594E-2</v>
      </c>
      <c r="AE381">
        <f t="shared" ca="1" si="223"/>
        <v>4.642792816862984E-2</v>
      </c>
      <c r="AF381">
        <f t="shared" ca="1" si="224"/>
        <v>0</v>
      </c>
      <c r="AG381">
        <f t="shared" ca="1" si="225"/>
        <v>0</v>
      </c>
      <c r="AH381">
        <f t="shared" ca="1" si="211"/>
        <v>0</v>
      </c>
      <c r="AI381">
        <f t="shared" ca="1" si="242"/>
        <v>5.2082750584878967</v>
      </c>
      <c r="AJ381">
        <f t="shared" ca="1" si="226"/>
        <v>1.0850573038516452E-3</v>
      </c>
      <c r="AK381">
        <f t="shared" ca="1" si="212"/>
        <v>0</v>
      </c>
      <c r="AL381">
        <f t="shared" ca="1" si="213"/>
        <v>0</v>
      </c>
      <c r="AM381">
        <f t="shared" si="214"/>
        <v>0</v>
      </c>
      <c r="AN381" s="45">
        <f t="shared" ca="1" si="227"/>
        <v>-0.30793954879348651</v>
      </c>
      <c r="AO381">
        <f t="shared" ca="1" si="243"/>
        <v>0</v>
      </c>
      <c r="AP381">
        <f t="shared" ca="1" si="244"/>
        <v>5.4299343180068162E-3</v>
      </c>
      <c r="AR381">
        <v>371</v>
      </c>
      <c r="AS381">
        <v>0</v>
      </c>
      <c r="AT381">
        <v>241793.59201078501</v>
      </c>
      <c r="AU381">
        <v>2396.2957672087787</v>
      </c>
      <c r="AV381">
        <v>1425.6255156945467</v>
      </c>
      <c r="AW381">
        <v>195421.1787047403</v>
      </c>
      <c r="AX381">
        <v>49.464601015160717</v>
      </c>
      <c r="AY381">
        <v>0</v>
      </c>
      <c r="AZ381">
        <v>-199292.56458865877</v>
      </c>
      <c r="BA381">
        <v>58.304760054191711</v>
      </c>
      <c r="BC381">
        <f t="shared" si="228"/>
        <v>0</v>
      </c>
      <c r="BD381">
        <f t="shared" ca="1" si="229"/>
        <v>241799.10714033496</v>
      </c>
      <c r="BE381">
        <f t="shared" ca="1" si="230"/>
        <v>2396.5229214273609</v>
      </c>
      <c r="BF381">
        <f t="shared" ca="1" si="231"/>
        <v>1425.6587880392856</v>
      </c>
      <c r="BG381">
        <f t="shared" ca="1" si="232"/>
        <v>195421.22513266848</v>
      </c>
      <c r="BH381">
        <f t="shared" ca="1" si="233"/>
        <v>49.465686072464571</v>
      </c>
      <c r="BI381">
        <f t="shared" ca="1" si="234"/>
        <v>0</v>
      </c>
      <c r="BJ381">
        <f t="shared" ca="1" si="235"/>
        <v>-199292.87252820758</v>
      </c>
      <c r="BK381">
        <f t="shared" ca="1" si="236"/>
        <v>58.31018998850972</v>
      </c>
    </row>
    <row r="382" spans="2:63" x14ac:dyDescent="0.35">
      <c r="B382">
        <f t="shared" si="237"/>
        <v>372</v>
      </c>
      <c r="C382">
        <f t="shared" si="215"/>
        <v>31</v>
      </c>
      <c r="D382">
        <f t="shared" si="245"/>
        <v>12</v>
      </c>
      <c r="E382">
        <f t="shared" ca="1" si="205"/>
        <v>107</v>
      </c>
      <c r="F382" cm="1">
        <f t="array" aca="1" ref="F382" ca="1">_xlfn.XLOOKUP(E382,Mortality!$I$9:$I$130,IF($E$4="Female",Mortality!$J$9:$J$130,Mortality!$K$9:$K$130),,-1)</f>
        <v>0.39999999999999969</v>
      </c>
      <c r="G382" cm="1">
        <f t="array" aca="1" ref="G382" ca="1">_xlfn.XLOOKUP(E382,Mortality!$N$9:$N$130,IF($E$4="Female",Mortality!$O$9:$O$130,Mortality!$P$9:$P$130),,-1)</f>
        <v>0</v>
      </c>
      <c r="H382">
        <f t="shared" ca="1" si="216"/>
        <v>4.1675471372851991E-2</v>
      </c>
      <c r="I382" cm="1">
        <f t="array" ref="I382">INDEX('Product features '!$C$12:$C$22,MIN(11,C382))</f>
        <v>0</v>
      </c>
      <c r="J382" s="3">
        <f ca="1">IF(C382=1,0,IF($C$4="Q",MAX('Product features '!$C$8,_xlfn.XLOOKUP(E382,'Non-systematic PWDs'!$D$17:$D$64,'Non-systematic PWDs'!$F$17:$F$64,0,-1)),'Product features '!$C$8))</f>
        <v>0.24390243902439027</v>
      </c>
      <c r="K382">
        <f t="shared" ca="1" si="206"/>
        <v>0</v>
      </c>
      <c r="L382">
        <f ca="1">(1-K382)*(1-(1-J382*_xlfn.XLOOKUP(C382,'Non-systematic PWDs'!$D$9:$D$12,'Non-systematic PWDs'!$E$9:$E$12,,-1))^(1/12))</f>
        <v>8.5180271067342161E-3</v>
      </c>
      <c r="M382" cm="1">
        <f t="array" ref="M382">IF(C382=11,_xlfn.SWITCH(D382,1,0.4,2,0.3,3,0.2,0.1/9),1/12)</f>
        <v>8.3333333333333329E-2</v>
      </c>
      <c r="O382">
        <f t="shared" ca="1" si="238"/>
        <v>5.2082750584532924</v>
      </c>
      <c r="P382">
        <f t="shared" ca="1" si="239"/>
        <v>7.1657819692016602</v>
      </c>
      <c r="Q382">
        <f ca="1">_xlfn.XLOOKUP(C382,'Surrender predictive model'!$E$8:$E$29,'Surrender predictive model'!$P$8:$P$29,,-1)+'Surrender predictive model'!$B$15+'Surrender predictive model'!$B$14+'Surrender predictive model'!$B$38*K382</f>
        <v>-2.2123742498454617</v>
      </c>
      <c r="R382">
        <f ca="1">+'Surrender predictive model'!$B$15*(MAX(1,MIN(2,P381/O381))-1)+'Surrender predictive model'!$B$14*(MAX(0.5,MIN(1,P381/O381))-1)+'Surrender predictive model'!$B$38*K382*(MAX(0.5,MIN(1,P381/O381))-1)</f>
        <v>-0.43491796256421472</v>
      </c>
      <c r="S382" s="43">
        <f t="shared" ca="1" si="217"/>
        <v>6.1044019315272813E-3</v>
      </c>
      <c r="T382">
        <f t="shared" ca="1" si="207"/>
        <v>5.0000000000000001E-3</v>
      </c>
      <c r="U382">
        <f t="shared" ca="1" si="240"/>
        <v>0</v>
      </c>
      <c r="V382">
        <f t="shared" ca="1" si="208"/>
        <v>0</v>
      </c>
      <c r="W382" s="41">
        <f t="shared" ca="1" si="209"/>
        <v>0</v>
      </c>
      <c r="X382">
        <f t="shared" ca="1" si="218"/>
        <v>0.93786485009419418</v>
      </c>
      <c r="Y382">
        <f t="shared" ca="1" si="219"/>
        <v>0.94436132665409278</v>
      </c>
      <c r="Z382">
        <f t="shared" ca="1" si="210"/>
        <v>0.95247453052356645</v>
      </c>
      <c r="AA382">
        <f t="shared" ca="1" si="241"/>
        <v>2.3255984434976215E-5</v>
      </c>
      <c r="AB382">
        <f t="shared" ca="1" si="220"/>
        <v>5.2082750584532924</v>
      </c>
      <c r="AC382">
        <f t="shared" ca="1" si="221"/>
        <v>0.21347739933703369</v>
      </c>
      <c r="AD382">
        <f t="shared" ca="1" si="222"/>
        <v>3.1269036820044255E-2</v>
      </c>
      <c r="AE382">
        <f t="shared" ca="1" si="223"/>
        <v>4.3632530462811139E-2</v>
      </c>
      <c r="AF382">
        <f t="shared" ca="1" si="224"/>
        <v>3.5237984887775818E-2</v>
      </c>
      <c r="AG382">
        <f t="shared" ca="1" si="225"/>
        <v>0</v>
      </c>
      <c r="AH382">
        <f t="shared" ca="1" si="211"/>
        <v>0</v>
      </c>
      <c r="AI382">
        <f t="shared" ca="1" si="242"/>
        <v>4.8846581069802317</v>
      </c>
      <c r="AJ382">
        <f t="shared" ca="1" si="226"/>
        <v>1.0176371056208817E-3</v>
      </c>
      <c r="AK382">
        <f t="shared" ca="1" si="212"/>
        <v>0</v>
      </c>
      <c r="AL382">
        <f t="shared" ca="1" si="213"/>
        <v>0</v>
      </c>
      <c r="AM382">
        <f t="shared" si="214"/>
        <v>0</v>
      </c>
      <c r="AN382" s="45">
        <f t="shared" ca="1" si="227"/>
        <v>-0.28939660372550996</v>
      </c>
      <c r="AO382">
        <f t="shared" ca="1" si="243"/>
        <v>0</v>
      </c>
      <c r="AP382">
        <f t="shared" ca="1" si="244"/>
        <v>5.7936400226536551E-3</v>
      </c>
      <c r="AR382">
        <v>372</v>
      </c>
      <c r="AS382">
        <v>0</v>
      </c>
      <c r="AT382">
        <v>237430.08487277027</v>
      </c>
      <c r="AU382">
        <v>2331.1548793903221</v>
      </c>
      <c r="AV382">
        <v>1395.1735448297261</v>
      </c>
      <c r="AW382">
        <v>193392.46648289601</v>
      </c>
      <c r="AX382">
        <v>48.217920281292756</v>
      </c>
      <c r="AY382">
        <v>0</v>
      </c>
      <c r="AZ382">
        <v>-197167.01282739727</v>
      </c>
      <c r="BA382">
        <v>78.30322263980068</v>
      </c>
      <c r="BC382">
        <f t="shared" si="228"/>
        <v>0</v>
      </c>
      <c r="BD382">
        <f t="shared" ca="1" si="229"/>
        <v>237435.29314782872</v>
      </c>
      <c r="BE382">
        <f t="shared" ca="1" si="230"/>
        <v>2331.3683567896592</v>
      </c>
      <c r="BF382">
        <f t="shared" ca="1" si="231"/>
        <v>1395.2048138665461</v>
      </c>
      <c r="BG382">
        <f t="shared" ca="1" si="232"/>
        <v>193392.51011542647</v>
      </c>
      <c r="BH382">
        <f t="shared" ca="1" si="233"/>
        <v>48.218937918398375</v>
      </c>
      <c r="BI382">
        <f t="shared" ca="1" si="234"/>
        <v>0</v>
      </c>
      <c r="BJ382">
        <f t="shared" ca="1" si="235"/>
        <v>-197167.302224001</v>
      </c>
      <c r="BK382">
        <f t="shared" ca="1" si="236"/>
        <v>78.309016279823339</v>
      </c>
    </row>
    <row r="383" spans="2:63" x14ac:dyDescent="0.35">
      <c r="B383">
        <f t="shared" si="237"/>
        <v>373</v>
      </c>
      <c r="C383">
        <f t="shared" si="215"/>
        <v>32</v>
      </c>
      <c r="D383">
        <f t="shared" si="245"/>
        <v>1</v>
      </c>
      <c r="E383">
        <f t="shared" ca="1" si="205"/>
        <v>108</v>
      </c>
      <c r="F383" cm="1">
        <f t="array" aca="1" ref="F383" ca="1">_xlfn.XLOOKUP(E383,Mortality!$I$9:$I$130,IF($E$4="Female",Mortality!$J$9:$J$130,Mortality!$K$9:$K$130),,-1)</f>
        <v>0.39999999999999969</v>
      </c>
      <c r="G383" cm="1">
        <f t="array" aca="1" ref="G383" ca="1">_xlfn.XLOOKUP(E383,Mortality!$N$9:$N$130,IF($E$4="Female",Mortality!$O$9:$O$130,Mortality!$P$9:$P$130),,-1)</f>
        <v>0</v>
      </c>
      <c r="H383">
        <f t="shared" ca="1" si="216"/>
        <v>4.1675471372851991E-2</v>
      </c>
      <c r="I383" cm="1">
        <f t="array" ref="I383">INDEX('Product features '!$C$12:$C$22,MIN(11,C383))</f>
        <v>0</v>
      </c>
      <c r="J383" s="3">
        <f ca="1">IF(C383=1,0,IF($C$4="Q",MAX('Product features '!$C$8,_xlfn.XLOOKUP(E383,'Non-systematic PWDs'!$D$17:$D$64,'Non-systematic PWDs'!$F$17:$F$64,0,-1)),'Product features '!$C$8))</f>
        <v>0.25641025641025644</v>
      </c>
      <c r="K383">
        <f t="shared" ca="1" si="206"/>
        <v>0</v>
      </c>
      <c r="L383">
        <f ca="1">(1-K383)*(1-(1-J383*_xlfn.XLOOKUP(C383,'Non-systematic PWDs'!$D$9:$D$12,'Non-systematic PWDs'!$E$9:$E$12,,-1))^(1/12))</f>
        <v>8.9772603203689405E-3</v>
      </c>
      <c r="M383" cm="1">
        <f t="array" ref="M383">IF(C383=11,_xlfn.SWITCH(D383,1,0.4,2,0.3,3,0.2,0.1/9),1/12)</f>
        <v>8.3333333333333329E-2</v>
      </c>
      <c r="O383">
        <f t="shared" ca="1" si="238"/>
        <v>4.8846581069456274</v>
      </c>
      <c r="P383">
        <f t="shared" ca="1" si="239"/>
        <v>6.7670873669492568</v>
      </c>
      <c r="Q383">
        <f ca="1">_xlfn.XLOOKUP(C383,'Surrender predictive model'!$E$8:$E$29,'Surrender predictive model'!$P$8:$P$29,,-1)+'Surrender predictive model'!$B$15+'Surrender predictive model'!$B$14+'Surrender predictive model'!$B$38*K383</f>
        <v>-2.2123742498454617</v>
      </c>
      <c r="R383">
        <f ca="1">+'Surrender predictive model'!$B$15*(MAX(1,MIN(2,P382/O382))-1)+'Surrender predictive model'!$B$14*(MAX(0.5,MIN(1,P382/O382))-1)+'Surrender predictive model'!$B$38*K383*(MAX(0.5,MIN(1,P382/O382))-1)</f>
        <v>-0.434917962564215</v>
      </c>
      <c r="S383" s="43">
        <f t="shared" ca="1" si="217"/>
        <v>6.1044019315272813E-3</v>
      </c>
      <c r="T383">
        <f t="shared" ca="1" si="207"/>
        <v>0</v>
      </c>
      <c r="U383">
        <f t="shared" ca="1" si="240"/>
        <v>1.89E-2</v>
      </c>
      <c r="V383">
        <f t="shared" ca="1" si="208"/>
        <v>0</v>
      </c>
      <c r="W383" s="41">
        <f t="shared" ca="1" si="209"/>
        <v>0</v>
      </c>
      <c r="X383">
        <f t="shared" ca="1" si="218"/>
        <v>0.94392391871453518</v>
      </c>
      <c r="Y383">
        <f t="shared" ca="1" si="219"/>
        <v>0.94392391871453518</v>
      </c>
      <c r="Z383">
        <f t="shared" ca="1" si="210"/>
        <v>0.95247453052356645</v>
      </c>
      <c r="AA383">
        <f t="shared" ca="1" si="241"/>
        <v>2.2150732856567339E-5</v>
      </c>
      <c r="AB383">
        <f t="shared" ca="1" si="220"/>
        <v>4.9769781451668997</v>
      </c>
      <c r="AC383">
        <f t="shared" ca="1" si="221"/>
        <v>0.20492901685312875</v>
      </c>
      <c r="AD383">
        <f t="shared" ca="1" si="222"/>
        <v>3.001691510846655E-2</v>
      </c>
      <c r="AE383">
        <f t="shared" ca="1" si="223"/>
        <v>4.4143499062765705E-2</v>
      </c>
      <c r="AF383">
        <f t="shared" ca="1" si="224"/>
        <v>0</v>
      </c>
      <c r="AG383">
        <f t="shared" ca="1" si="225"/>
        <v>0</v>
      </c>
      <c r="AH383">
        <f t="shared" ca="1" si="211"/>
        <v>9.2320038221272327E-2</v>
      </c>
      <c r="AI383">
        <f t="shared" ca="1" si="242"/>
        <v>4.697888714177143</v>
      </c>
      <c r="AJ383">
        <f t="shared" ca="1" si="226"/>
        <v>9.787268154535715E-4</v>
      </c>
      <c r="AK383">
        <f t="shared" ca="1" si="212"/>
        <v>0</v>
      </c>
      <c r="AL383">
        <f t="shared" ca="1" si="213"/>
        <v>0</v>
      </c>
      <c r="AM383">
        <f t="shared" si="214"/>
        <v>0</v>
      </c>
      <c r="AN383" s="45">
        <f t="shared" ca="1" si="227"/>
        <v>-0.28006815783981459</v>
      </c>
      <c r="AO383">
        <f t="shared" ca="1" si="243"/>
        <v>1.1540004777659044E-2</v>
      </c>
      <c r="AP383">
        <f t="shared" ca="1" si="244"/>
        <v>1.6501244663250113E-2</v>
      </c>
      <c r="AR383">
        <v>373</v>
      </c>
      <c r="AS383">
        <v>0</v>
      </c>
      <c r="AT383">
        <v>231446.017350204</v>
      </c>
      <c r="AU383">
        <v>2582.3686472555801</v>
      </c>
      <c r="AV383">
        <v>1385.4229855006186</v>
      </c>
      <c r="AW383">
        <v>191430.14848217971</v>
      </c>
      <c r="AX383">
        <v>47.930151813174795</v>
      </c>
      <c r="AY383">
        <v>0</v>
      </c>
      <c r="AZ383">
        <v>-195445.87026674888</v>
      </c>
      <c r="BA383">
        <v>453.25064391455231</v>
      </c>
      <c r="BC383">
        <f t="shared" si="228"/>
        <v>0</v>
      </c>
      <c r="BD383">
        <f t="shared" ca="1" si="229"/>
        <v>231450.90200831095</v>
      </c>
      <c r="BE383">
        <f t="shared" ca="1" si="230"/>
        <v>2582.573576272433</v>
      </c>
      <c r="BF383">
        <f t="shared" ca="1" si="231"/>
        <v>1385.453002415727</v>
      </c>
      <c r="BG383">
        <f t="shared" ca="1" si="232"/>
        <v>191430.19262567876</v>
      </c>
      <c r="BH383">
        <f t="shared" ca="1" si="233"/>
        <v>47.931130539990249</v>
      </c>
      <c r="BI383">
        <f t="shared" ca="1" si="234"/>
        <v>0</v>
      </c>
      <c r="BJ383">
        <f t="shared" ca="1" si="235"/>
        <v>-195446.15033490674</v>
      </c>
      <c r="BK383">
        <f t="shared" ca="1" si="236"/>
        <v>453.26714515921554</v>
      </c>
    </row>
    <row r="384" spans="2:63" x14ac:dyDescent="0.35">
      <c r="B384">
        <f t="shared" si="237"/>
        <v>374</v>
      </c>
      <c r="C384">
        <f t="shared" si="215"/>
        <v>32</v>
      </c>
      <c r="D384">
        <f t="shared" si="245"/>
        <v>2</v>
      </c>
      <c r="E384">
        <f t="shared" ca="1" si="205"/>
        <v>108</v>
      </c>
      <c r="F384" cm="1">
        <f t="array" aca="1" ref="F384" ca="1">_xlfn.XLOOKUP(E384,Mortality!$I$9:$I$130,IF($E$4="Female",Mortality!$J$9:$J$130,Mortality!$K$9:$K$130),,-1)</f>
        <v>0.39999999999999969</v>
      </c>
      <c r="G384" cm="1">
        <f t="array" aca="1" ref="G384" ca="1">_xlfn.XLOOKUP(E384,Mortality!$N$9:$N$130,IF($E$4="Female",Mortality!$O$9:$O$130,Mortality!$P$9:$P$130),,-1)</f>
        <v>0</v>
      </c>
      <c r="H384">
        <f t="shared" ca="1" si="216"/>
        <v>4.1675471372851991E-2</v>
      </c>
      <c r="I384" cm="1">
        <f t="array" ref="I384">INDEX('Product features '!$C$12:$C$22,MIN(11,C384))</f>
        <v>0</v>
      </c>
      <c r="J384" s="3">
        <f ca="1">IF(C384=1,0,IF($C$4="Q",MAX('Product features '!$C$8,_xlfn.XLOOKUP(E384,'Non-systematic PWDs'!$D$17:$D$64,'Non-systematic PWDs'!$F$17:$F$64,0,-1)),'Product features '!$C$8))</f>
        <v>0.25641025641025644</v>
      </c>
      <c r="K384">
        <f t="shared" ca="1" si="206"/>
        <v>0</v>
      </c>
      <c r="L384">
        <f ca="1">(1-K384)*(1-(1-J384*_xlfn.XLOOKUP(C384,'Non-systematic PWDs'!$D$9:$D$12,'Non-systematic PWDs'!$E$9:$E$12,,-1))^(1/12))</f>
        <v>8.9772603203689405E-3</v>
      </c>
      <c r="M384" cm="1">
        <f t="array" ref="M384">IF(C384=11,_xlfn.SWITCH(D384,1,0.4,2,0.3,3,0.2,0.1/9),1/12)</f>
        <v>8.3333333333333329E-2</v>
      </c>
      <c r="O384">
        <f t="shared" ca="1" si="238"/>
        <v>4.6978887141425387</v>
      </c>
      <c r="P384">
        <f t="shared" ca="1" si="239"/>
        <v>6.3876156256943686</v>
      </c>
      <c r="Q384">
        <f ca="1">_xlfn.XLOOKUP(C384,'Surrender predictive model'!$E$8:$E$29,'Surrender predictive model'!$P$8:$P$29,,-1)+'Surrender predictive model'!$B$15+'Surrender predictive model'!$B$14+'Surrender predictive model'!$B$38*K384</f>
        <v>-2.2123742498454617</v>
      </c>
      <c r="R384">
        <f ca="1">+'Surrender predictive model'!$B$15*(MAX(1,MIN(2,P383/O383))-1)+'Surrender predictive model'!$B$14*(MAX(0.5,MIN(1,P383/O383))-1)+'Surrender predictive model'!$B$38*K384*(MAX(0.5,MIN(1,P383/O383))-1)</f>
        <v>-0.44594617814610715</v>
      </c>
      <c r="S384" s="43">
        <f t="shared" ca="1" si="217"/>
        <v>6.0351690793249979E-3</v>
      </c>
      <c r="T384">
        <f t="shared" ca="1" si="207"/>
        <v>0</v>
      </c>
      <c r="U384">
        <f t="shared" ca="1" si="240"/>
        <v>0</v>
      </c>
      <c r="V384">
        <f t="shared" ca="1" si="208"/>
        <v>0</v>
      </c>
      <c r="W384" s="41">
        <f t="shared" ca="1" si="209"/>
        <v>0</v>
      </c>
      <c r="X384">
        <f t="shared" ca="1" si="218"/>
        <v>0.94398967063584527</v>
      </c>
      <c r="Y384">
        <f t="shared" ca="1" si="219"/>
        <v>0.94398967063584527</v>
      </c>
      <c r="Z384">
        <f t="shared" ca="1" si="210"/>
        <v>0.95254087806401877</v>
      </c>
      <c r="AA384">
        <f t="shared" ca="1" si="241"/>
        <v>2.1098008878311914E-5</v>
      </c>
      <c r="AB384">
        <f t="shared" ca="1" si="220"/>
        <v>4.6978887141425387</v>
      </c>
      <c r="AC384">
        <f t="shared" ca="1" si="221"/>
        <v>0.19344655373754727</v>
      </c>
      <c r="AD384">
        <f t="shared" ca="1" si="222"/>
        <v>2.8013664180876956E-2</v>
      </c>
      <c r="AE384">
        <f t="shared" ca="1" si="223"/>
        <v>4.1670076276844728E-2</v>
      </c>
      <c r="AF384">
        <f t="shared" ca="1" si="224"/>
        <v>0</v>
      </c>
      <c r="AG384">
        <f t="shared" ca="1" si="225"/>
        <v>0</v>
      </c>
      <c r="AH384">
        <f t="shared" ca="1" si="211"/>
        <v>0</v>
      </c>
      <c r="AI384">
        <f t="shared" ca="1" si="242"/>
        <v>4.4347584199818737</v>
      </c>
      <c r="AJ384">
        <f t="shared" ca="1" si="226"/>
        <v>9.2390800416289039E-4</v>
      </c>
      <c r="AK384">
        <f t="shared" ca="1" si="212"/>
        <v>0</v>
      </c>
      <c r="AL384">
        <f t="shared" ca="1" si="213"/>
        <v>0</v>
      </c>
      <c r="AM384">
        <f t="shared" si="214"/>
        <v>0</v>
      </c>
      <c r="AN384" s="45">
        <f t="shared" ca="1" si="227"/>
        <v>-0.26405420219943182</v>
      </c>
      <c r="AO384">
        <f t="shared" ca="1" si="243"/>
        <v>0</v>
      </c>
      <c r="AP384">
        <f t="shared" ca="1" si="244"/>
        <v>4.1928522887610944E-3</v>
      </c>
      <c r="AR384">
        <v>374</v>
      </c>
      <c r="AS384">
        <v>0</v>
      </c>
      <c r="AT384">
        <v>230064.72870323781</v>
      </c>
      <c r="AU384">
        <v>2519.3627466928228</v>
      </c>
      <c r="AV384">
        <v>1341.9762175804092</v>
      </c>
      <c r="AW384">
        <v>189213.91227792954</v>
      </c>
      <c r="AX384">
        <v>47.012753944407372</v>
      </c>
      <c r="AY384">
        <v>0</v>
      </c>
      <c r="AZ384">
        <v>-193122.26399614688</v>
      </c>
      <c r="BA384">
        <v>52.953661290772637</v>
      </c>
      <c r="BC384">
        <f t="shared" si="228"/>
        <v>0</v>
      </c>
      <c r="BD384">
        <f t="shared" ca="1" si="229"/>
        <v>230069.42659195195</v>
      </c>
      <c r="BE384">
        <f t="shared" ca="1" si="230"/>
        <v>2519.5561932465603</v>
      </c>
      <c r="BF384">
        <f t="shared" ca="1" si="231"/>
        <v>1342.0042312445901</v>
      </c>
      <c r="BG384">
        <f t="shared" ca="1" si="232"/>
        <v>189213.95394800583</v>
      </c>
      <c r="BH384">
        <f t="shared" ca="1" si="233"/>
        <v>47.013677852411533</v>
      </c>
      <c r="BI384">
        <f t="shared" ca="1" si="234"/>
        <v>0</v>
      </c>
      <c r="BJ384">
        <f t="shared" ca="1" si="235"/>
        <v>-193122.52805034909</v>
      </c>
      <c r="BK384">
        <f t="shared" ca="1" si="236"/>
        <v>52.957854143061397</v>
      </c>
    </row>
    <row r="385" spans="2:63" x14ac:dyDescent="0.35">
      <c r="B385">
        <f t="shared" si="237"/>
        <v>375</v>
      </c>
      <c r="C385">
        <f t="shared" si="215"/>
        <v>32</v>
      </c>
      <c r="D385">
        <f t="shared" si="245"/>
        <v>3</v>
      </c>
      <c r="E385">
        <f t="shared" ca="1" si="205"/>
        <v>108</v>
      </c>
      <c r="F385" cm="1">
        <f t="array" aca="1" ref="F385" ca="1">_xlfn.XLOOKUP(E385,Mortality!$I$9:$I$130,IF($E$4="Female",Mortality!$J$9:$J$130,Mortality!$K$9:$K$130),,-1)</f>
        <v>0.39999999999999969</v>
      </c>
      <c r="G385" cm="1">
        <f t="array" aca="1" ref="G385" ca="1">_xlfn.XLOOKUP(E385,Mortality!$N$9:$N$130,IF($E$4="Female",Mortality!$O$9:$O$130,Mortality!$P$9:$P$130),,-1)</f>
        <v>0</v>
      </c>
      <c r="H385">
        <f t="shared" ca="1" si="216"/>
        <v>4.1675471372851991E-2</v>
      </c>
      <c r="I385" cm="1">
        <f t="array" ref="I385">INDEX('Product features '!$C$12:$C$22,MIN(11,C385))</f>
        <v>0</v>
      </c>
      <c r="J385" s="3">
        <f ca="1">IF(C385=1,0,IF($C$4="Q",MAX('Product features '!$C$8,_xlfn.XLOOKUP(E385,'Non-systematic PWDs'!$D$17:$D$64,'Non-systematic PWDs'!$F$17:$F$64,0,-1)),'Product features '!$C$8))</f>
        <v>0.25641025641025644</v>
      </c>
      <c r="K385">
        <f t="shared" ca="1" si="206"/>
        <v>0</v>
      </c>
      <c r="L385">
        <f ca="1">(1-K385)*(1-(1-J385*_xlfn.XLOOKUP(C385,'Non-systematic PWDs'!$D$9:$D$12,'Non-systematic PWDs'!$E$9:$E$12,,-1))^(1/12))</f>
        <v>8.9772603203689405E-3</v>
      </c>
      <c r="M385" cm="1">
        <f t="array" ref="M385">IF(C385=11,_xlfn.SWITCH(D385,1,0.4,2,0.3,3,0.2,0.1/9),1/12)</f>
        <v>8.3333333333333329E-2</v>
      </c>
      <c r="O385">
        <f t="shared" ca="1" si="238"/>
        <v>4.4347584199472694</v>
      </c>
      <c r="P385">
        <f t="shared" ca="1" si="239"/>
        <v>6.0298431706476059</v>
      </c>
      <c r="Q385">
        <f ca="1">_xlfn.XLOOKUP(C385,'Surrender predictive model'!$E$8:$E$29,'Surrender predictive model'!$P$8:$P$29,,-1)+'Surrender predictive model'!$B$15+'Surrender predictive model'!$B$14+'Surrender predictive model'!$B$38*K385</f>
        <v>-2.2123742498454617</v>
      </c>
      <c r="R385">
        <f ca="1">+'Surrender predictive model'!$B$15*(MAX(1,MIN(2,P384/O384))-1)+'Surrender predictive model'!$B$14*(MAX(0.5,MIN(1,P384/O384))-1)+'Surrender predictive model'!$B$38*K385*(MAX(0.5,MIN(1,P384/O384))-1)</f>
        <v>-0.4162092703031714</v>
      </c>
      <c r="S385" s="43">
        <f t="shared" ca="1" si="217"/>
        <v>6.2237361508536981E-3</v>
      </c>
      <c r="T385">
        <f t="shared" ca="1" si="207"/>
        <v>0</v>
      </c>
      <c r="U385">
        <f t="shared" ca="1" si="240"/>
        <v>0</v>
      </c>
      <c r="V385">
        <f t="shared" ca="1" si="208"/>
        <v>0</v>
      </c>
      <c r="W385" s="41">
        <f t="shared" ca="1" si="209"/>
        <v>0</v>
      </c>
      <c r="X385">
        <f t="shared" ca="1" si="218"/>
        <v>0.94381058445270516</v>
      </c>
      <c r="Y385">
        <f t="shared" ca="1" si="219"/>
        <v>0.94381058445270516</v>
      </c>
      <c r="Z385">
        <f t="shared" ca="1" si="210"/>
        <v>0.95236016961408143</v>
      </c>
      <c r="AA385">
        <f t="shared" ca="1" si="241"/>
        <v>2.0096715902349696E-5</v>
      </c>
      <c r="AB385">
        <f t="shared" ca="1" si="220"/>
        <v>4.4347584199472694</v>
      </c>
      <c r="AC385">
        <f t="shared" ca="1" si="221"/>
        <v>0.18258806430876842</v>
      </c>
      <c r="AD385">
        <f t="shared" ca="1" si="222"/>
        <v>2.7267356531764063E-2</v>
      </c>
      <c r="AE385">
        <f t="shared" ca="1" si="223"/>
        <v>3.9331062869749307E-2</v>
      </c>
      <c r="AF385">
        <f t="shared" ca="1" si="224"/>
        <v>0</v>
      </c>
      <c r="AG385">
        <f t="shared" ca="1" si="225"/>
        <v>0</v>
      </c>
      <c r="AH385">
        <f t="shared" ca="1" si="211"/>
        <v>0</v>
      </c>
      <c r="AI385">
        <f t="shared" ca="1" si="242"/>
        <v>4.1855719362715922</v>
      </c>
      <c r="AJ385">
        <f t="shared" ca="1" si="226"/>
        <v>8.719941533899151E-4</v>
      </c>
      <c r="AK385">
        <f t="shared" ca="1" si="212"/>
        <v>0</v>
      </c>
      <c r="AL385">
        <f t="shared" ca="1" si="213"/>
        <v>0</v>
      </c>
      <c r="AM385">
        <f t="shared" si="214"/>
        <v>0</v>
      </c>
      <c r="AN385" s="45">
        <f t="shared" ca="1" si="227"/>
        <v>-0.25005847786367169</v>
      </c>
      <c r="AO385">
        <f t="shared" ca="1" si="243"/>
        <v>0</v>
      </c>
      <c r="AP385">
        <f t="shared" ca="1" si="244"/>
        <v>4.0171805067229852E-3</v>
      </c>
      <c r="AR385">
        <v>375</v>
      </c>
      <c r="AS385">
        <v>0</v>
      </c>
      <c r="AT385">
        <v>225661.21893315419</v>
      </c>
      <c r="AU385">
        <v>2458.072343373633</v>
      </c>
      <c r="AV385">
        <v>1349.1994016127817</v>
      </c>
      <c r="AW385">
        <v>187031.90535853509</v>
      </c>
      <c r="AX385">
        <v>46.109010198830568</v>
      </c>
      <c r="AY385">
        <v>0</v>
      </c>
      <c r="AZ385">
        <v>-190885.2861137203</v>
      </c>
      <c r="BA385">
        <v>52.862803701101747</v>
      </c>
      <c r="BC385">
        <f t="shared" si="228"/>
        <v>0</v>
      </c>
      <c r="BD385">
        <f t="shared" ca="1" si="229"/>
        <v>225665.65369157415</v>
      </c>
      <c r="BE385">
        <f t="shared" ca="1" si="230"/>
        <v>2458.2549314379417</v>
      </c>
      <c r="BF385">
        <f t="shared" ca="1" si="231"/>
        <v>1349.2266689693136</v>
      </c>
      <c r="BG385">
        <f t="shared" ca="1" si="232"/>
        <v>187031.94468959796</v>
      </c>
      <c r="BH385">
        <f t="shared" ca="1" si="233"/>
        <v>46.10988219298396</v>
      </c>
      <c r="BI385">
        <f t="shared" ca="1" si="234"/>
        <v>0</v>
      </c>
      <c r="BJ385">
        <f t="shared" ca="1" si="235"/>
        <v>-190885.53617219816</v>
      </c>
      <c r="BK385">
        <f t="shared" ca="1" si="236"/>
        <v>52.866820881608469</v>
      </c>
    </row>
    <row r="386" spans="2:63" x14ac:dyDescent="0.35">
      <c r="B386">
        <f t="shared" si="237"/>
        <v>376</v>
      </c>
      <c r="C386">
        <f t="shared" si="215"/>
        <v>32</v>
      </c>
      <c r="D386">
        <f t="shared" si="245"/>
        <v>4</v>
      </c>
      <c r="E386">
        <f t="shared" ca="1" si="205"/>
        <v>108</v>
      </c>
      <c r="F386" cm="1">
        <f t="array" aca="1" ref="F386" ca="1">_xlfn.XLOOKUP(E386,Mortality!$I$9:$I$130,IF($E$4="Female",Mortality!$J$9:$J$130,Mortality!$K$9:$K$130),,-1)</f>
        <v>0.39999999999999969</v>
      </c>
      <c r="G386" cm="1">
        <f t="array" aca="1" ref="G386" ca="1">_xlfn.XLOOKUP(E386,Mortality!$N$9:$N$130,IF($E$4="Female",Mortality!$O$9:$O$130,Mortality!$P$9:$P$130),,-1)</f>
        <v>0</v>
      </c>
      <c r="H386">
        <f t="shared" ca="1" si="216"/>
        <v>4.1675471372851991E-2</v>
      </c>
      <c r="I386" cm="1">
        <f t="array" ref="I386">INDEX('Product features '!$C$12:$C$22,MIN(11,C386))</f>
        <v>0</v>
      </c>
      <c r="J386" s="3">
        <f ca="1">IF(C386=1,0,IF($C$4="Q",MAX('Product features '!$C$8,_xlfn.XLOOKUP(E386,'Non-systematic PWDs'!$D$17:$D$64,'Non-systematic PWDs'!$F$17:$F$64,0,-1)),'Product features '!$C$8))</f>
        <v>0.25641025641025644</v>
      </c>
      <c r="K386">
        <f t="shared" ca="1" si="206"/>
        <v>0</v>
      </c>
      <c r="L386">
        <f ca="1">(1-K386)*(1-(1-J386*_xlfn.XLOOKUP(C386,'Non-systematic PWDs'!$D$9:$D$12,'Non-systematic PWDs'!$E$9:$E$12,,-1))^(1/12))</f>
        <v>8.9772603203689405E-3</v>
      </c>
      <c r="M386" cm="1">
        <f t="array" ref="M386">IF(C386=11,_xlfn.SWITCH(D386,1,0.4,2,0.3,3,0.2,0.1/9),1/12)</f>
        <v>8.3333333333333329E-2</v>
      </c>
      <c r="O386">
        <f t="shared" ca="1" si="238"/>
        <v>4.185571936236987</v>
      </c>
      <c r="P386">
        <f t="shared" ca="1" si="239"/>
        <v>5.6910298070470695</v>
      </c>
      <c r="Q386">
        <f ca="1">_xlfn.XLOOKUP(C386,'Surrender predictive model'!$E$8:$E$29,'Surrender predictive model'!$P$8:$P$29,,-1)+'Surrender predictive model'!$B$15+'Surrender predictive model'!$B$14+'Surrender predictive model'!$B$38*K386</f>
        <v>-2.2123742498454617</v>
      </c>
      <c r="R386">
        <f ca="1">+'Surrender predictive model'!$B$15*(MAX(1,MIN(2,P385/O385))-1)+'Surrender predictive model'!$B$14*(MAX(0.5,MIN(1,P385/O385))-1)+'Surrender predictive model'!$B$38*K386*(MAX(0.5,MIN(1,P385/O385))-1)</f>
        <v>-0.41620927030317162</v>
      </c>
      <c r="S386" s="43">
        <f t="shared" ca="1" si="217"/>
        <v>6.2237361508536981E-3</v>
      </c>
      <c r="T386">
        <f t="shared" ca="1" si="207"/>
        <v>0</v>
      </c>
      <c r="U386">
        <f t="shared" ca="1" si="240"/>
        <v>0</v>
      </c>
      <c r="V386">
        <f t="shared" ca="1" si="208"/>
        <v>0</v>
      </c>
      <c r="W386" s="41">
        <f t="shared" ca="1" si="209"/>
        <v>0</v>
      </c>
      <c r="X386">
        <f t="shared" ca="1" si="218"/>
        <v>0.94381058445270516</v>
      </c>
      <c r="Y386">
        <f t="shared" ca="1" si="219"/>
        <v>0.94381058445270516</v>
      </c>
      <c r="Z386">
        <f t="shared" ca="1" si="210"/>
        <v>0.95236016961408143</v>
      </c>
      <c r="AA386">
        <f t="shared" ca="1" si="241"/>
        <v>1.9139311765447762E-5</v>
      </c>
      <c r="AB386">
        <f t="shared" ca="1" si="220"/>
        <v>4.185571936236987</v>
      </c>
      <c r="AC386">
        <f t="shared" ca="1" si="221"/>
        <v>0.17232854768934683</v>
      </c>
      <c r="AD386">
        <f t="shared" ca="1" si="222"/>
        <v>2.5735219704724525E-2</v>
      </c>
      <c r="AE386">
        <f t="shared" ca="1" si="223"/>
        <v>3.712107343424418E-2</v>
      </c>
      <c r="AF386">
        <f t="shared" ca="1" si="224"/>
        <v>0</v>
      </c>
      <c r="AG386">
        <f t="shared" ca="1" si="225"/>
        <v>0</v>
      </c>
      <c r="AH386">
        <f t="shared" ca="1" si="211"/>
        <v>0</v>
      </c>
      <c r="AI386">
        <f t="shared" ca="1" si="242"/>
        <v>3.9503870954432765</v>
      </c>
      <c r="AJ386">
        <f t="shared" ca="1" si="226"/>
        <v>8.2299731155068261E-4</v>
      </c>
      <c r="AK386">
        <f t="shared" ca="1" si="212"/>
        <v>0</v>
      </c>
      <c r="AL386">
        <f t="shared" ca="1" si="213"/>
        <v>0</v>
      </c>
      <c r="AM386">
        <f t="shared" si="214"/>
        <v>0</v>
      </c>
      <c r="AN386" s="45">
        <f t="shared" ca="1" si="227"/>
        <v>-0.23600783813986623</v>
      </c>
      <c r="AO386">
        <f t="shared" ca="1" si="243"/>
        <v>0</v>
      </c>
      <c r="AP386">
        <f t="shared" ca="1" si="244"/>
        <v>3.8358740913078762E-3</v>
      </c>
      <c r="AR386">
        <v>376</v>
      </c>
      <c r="AS386">
        <v>0</v>
      </c>
      <c r="AT386">
        <v>221323.24895438543</v>
      </c>
      <c r="AU386">
        <v>2398.3013779841867</v>
      </c>
      <c r="AV386">
        <v>1323.5294057695667</v>
      </c>
      <c r="AW386">
        <v>184883.41618323891</v>
      </c>
      <c r="AX386">
        <v>45.225409198332514</v>
      </c>
      <c r="AY386">
        <v>0</v>
      </c>
      <c r="AZ386">
        <v>-188650.472376191</v>
      </c>
      <c r="BA386">
        <v>52.246192896678188</v>
      </c>
      <c r="BC386">
        <f t="shared" si="228"/>
        <v>0</v>
      </c>
      <c r="BD386">
        <f t="shared" ca="1" si="229"/>
        <v>221327.43452632168</v>
      </c>
      <c r="BE386">
        <f t="shared" ca="1" si="230"/>
        <v>2398.4737065318759</v>
      </c>
      <c r="BF386">
        <f t="shared" ca="1" si="231"/>
        <v>1323.5551409892714</v>
      </c>
      <c r="BG386">
        <f t="shared" ca="1" si="232"/>
        <v>184883.45330431234</v>
      </c>
      <c r="BH386">
        <f t="shared" ca="1" si="233"/>
        <v>45.226232195644066</v>
      </c>
      <c r="BI386">
        <f t="shared" ca="1" si="234"/>
        <v>0</v>
      </c>
      <c r="BJ386">
        <f t="shared" ca="1" si="235"/>
        <v>-188650.70838402913</v>
      </c>
      <c r="BK386">
        <f t="shared" ca="1" si="236"/>
        <v>52.250028770769497</v>
      </c>
    </row>
    <row r="387" spans="2:63" x14ac:dyDescent="0.35">
      <c r="B387">
        <f t="shared" si="237"/>
        <v>377</v>
      </c>
      <c r="C387">
        <f t="shared" si="215"/>
        <v>32</v>
      </c>
      <c r="D387">
        <f t="shared" si="245"/>
        <v>5</v>
      </c>
      <c r="E387">
        <f t="shared" ca="1" si="205"/>
        <v>108</v>
      </c>
      <c r="F387" cm="1">
        <f t="array" aca="1" ref="F387" ca="1">_xlfn.XLOOKUP(E387,Mortality!$I$9:$I$130,IF($E$4="Female",Mortality!$J$9:$J$130,Mortality!$K$9:$K$130),,-1)</f>
        <v>0.39999999999999969</v>
      </c>
      <c r="G387" cm="1">
        <f t="array" aca="1" ref="G387" ca="1">_xlfn.XLOOKUP(E387,Mortality!$N$9:$N$130,IF($E$4="Female",Mortality!$O$9:$O$130,Mortality!$P$9:$P$130),,-1)</f>
        <v>0</v>
      </c>
      <c r="H387">
        <f t="shared" ca="1" si="216"/>
        <v>4.1675471372851991E-2</v>
      </c>
      <c r="I387" cm="1">
        <f t="array" ref="I387">INDEX('Product features '!$C$12:$C$22,MIN(11,C387))</f>
        <v>0</v>
      </c>
      <c r="J387" s="3">
        <f ca="1">IF(C387=1,0,IF($C$4="Q",MAX('Product features '!$C$8,_xlfn.XLOOKUP(E387,'Non-systematic PWDs'!$D$17:$D$64,'Non-systematic PWDs'!$F$17:$F$64,0,-1)),'Product features '!$C$8))</f>
        <v>0.25641025641025644</v>
      </c>
      <c r="K387">
        <f t="shared" ca="1" si="206"/>
        <v>0</v>
      </c>
      <c r="L387">
        <f ca="1">(1-K387)*(1-(1-J387*_xlfn.XLOOKUP(C387,'Non-systematic PWDs'!$D$9:$D$12,'Non-systematic PWDs'!$E$9:$E$12,,-1))^(1/12))</f>
        <v>8.9772603203689405E-3</v>
      </c>
      <c r="M387" cm="1">
        <f t="array" ref="M387">IF(C387=11,_xlfn.SWITCH(D387,1,0.4,2,0.3,3,0.2,0.1/9),1/12)</f>
        <v>8.3333333333333329E-2</v>
      </c>
      <c r="O387">
        <f t="shared" ca="1" si="238"/>
        <v>3.9503870954086708</v>
      </c>
      <c r="P387">
        <f t="shared" ca="1" si="239"/>
        <v>5.3712541683268604</v>
      </c>
      <c r="Q387">
        <f ca="1">_xlfn.XLOOKUP(C387,'Surrender predictive model'!$E$8:$E$29,'Surrender predictive model'!$P$8:$P$29,,-1)+'Surrender predictive model'!$B$15+'Surrender predictive model'!$B$14+'Surrender predictive model'!$B$38*K387</f>
        <v>-2.2123742498454617</v>
      </c>
      <c r="R387">
        <f ca="1">+'Surrender predictive model'!$B$15*(MAX(1,MIN(2,P386/O386))-1)+'Surrender predictive model'!$B$14*(MAX(0.5,MIN(1,P386/O386))-1)+'Surrender predictive model'!$B$38*K387*(MAX(0.5,MIN(1,P386/O386))-1)</f>
        <v>-0.41620927030317162</v>
      </c>
      <c r="S387" s="43">
        <f t="shared" ca="1" si="217"/>
        <v>6.2237361508536981E-3</v>
      </c>
      <c r="T387">
        <f t="shared" ca="1" si="207"/>
        <v>0</v>
      </c>
      <c r="U387">
        <f t="shared" ca="1" si="240"/>
        <v>0</v>
      </c>
      <c r="V387">
        <f t="shared" ca="1" si="208"/>
        <v>0</v>
      </c>
      <c r="W387" s="41">
        <f t="shared" ca="1" si="209"/>
        <v>0</v>
      </c>
      <c r="X387">
        <f t="shared" ca="1" si="218"/>
        <v>0.94381058445270516</v>
      </c>
      <c r="Y387">
        <f t="shared" ca="1" si="219"/>
        <v>0.94381058445270516</v>
      </c>
      <c r="Z387">
        <f t="shared" ca="1" si="210"/>
        <v>0.95236016961408143</v>
      </c>
      <c r="AA387">
        <f t="shared" ca="1" si="241"/>
        <v>1.8227518199238616E-5</v>
      </c>
      <c r="AB387">
        <f t="shared" ca="1" si="220"/>
        <v>3.9503870954086708</v>
      </c>
      <c r="AC387">
        <f t="shared" ca="1" si="221"/>
        <v>0.16264550731256827</v>
      </c>
      <c r="AD387">
        <f t="shared" ca="1" si="222"/>
        <v>2.4289172750534823E-2</v>
      </c>
      <c r="AE387">
        <f t="shared" ca="1" si="223"/>
        <v>3.503526201348578E-2</v>
      </c>
      <c r="AF387">
        <f t="shared" ca="1" si="224"/>
        <v>0</v>
      </c>
      <c r="AG387">
        <f t="shared" ca="1" si="225"/>
        <v>0</v>
      </c>
      <c r="AH387">
        <f t="shared" ca="1" si="211"/>
        <v>0</v>
      </c>
      <c r="AI387">
        <f t="shared" ca="1" si="242"/>
        <v>3.7284171533666877</v>
      </c>
      <c r="AJ387">
        <f t="shared" ca="1" si="226"/>
        <v>7.7675357361805999E-4</v>
      </c>
      <c r="AK387">
        <f t="shared" ca="1" si="212"/>
        <v>0</v>
      </c>
      <c r="AL387">
        <f t="shared" ca="1" si="213"/>
        <v>0</v>
      </c>
      <c r="AM387">
        <f t="shared" si="214"/>
        <v>0</v>
      </c>
      <c r="AN387" s="45">
        <f t="shared" ca="1" si="227"/>
        <v>-0.22274669565020694</v>
      </c>
      <c r="AO387">
        <f t="shared" ca="1" si="243"/>
        <v>0</v>
      </c>
      <c r="AP387">
        <f t="shared" ca="1" si="244"/>
        <v>3.6627505335501856E-3</v>
      </c>
      <c r="AR387">
        <v>377</v>
      </c>
      <c r="AS387">
        <v>0</v>
      </c>
      <c r="AT387">
        <v>217081.96415199491</v>
      </c>
      <c r="AU387">
        <v>2340.2036851831008</v>
      </c>
      <c r="AV387">
        <v>1298.4313251581211</v>
      </c>
      <c r="AW387">
        <v>182767.85322774915</v>
      </c>
      <c r="AX387">
        <v>44.361425545232692</v>
      </c>
      <c r="AY387">
        <v>0</v>
      </c>
      <c r="AZ387">
        <v>-186450.84966363542</v>
      </c>
      <c r="BA387">
        <v>51.641263007957832</v>
      </c>
      <c r="BC387">
        <f t="shared" si="228"/>
        <v>0</v>
      </c>
      <c r="BD387">
        <f t="shared" ca="1" si="229"/>
        <v>217085.91453909033</v>
      </c>
      <c r="BE387">
        <f t="shared" ca="1" si="230"/>
        <v>2340.3663306904132</v>
      </c>
      <c r="BF387">
        <f t="shared" ca="1" si="231"/>
        <v>1298.4556143308716</v>
      </c>
      <c r="BG387">
        <f t="shared" ca="1" si="232"/>
        <v>182767.88826301115</v>
      </c>
      <c r="BH387">
        <f t="shared" ca="1" si="233"/>
        <v>44.362202298806309</v>
      </c>
      <c r="BI387">
        <f t="shared" ca="1" si="234"/>
        <v>0</v>
      </c>
      <c r="BJ387">
        <f t="shared" ca="1" si="235"/>
        <v>-186451.07241033108</v>
      </c>
      <c r="BK387">
        <f t="shared" ca="1" si="236"/>
        <v>51.644925758491382</v>
      </c>
    </row>
    <row r="388" spans="2:63" x14ac:dyDescent="0.35">
      <c r="B388">
        <f t="shared" si="237"/>
        <v>378</v>
      </c>
      <c r="C388">
        <f t="shared" si="215"/>
        <v>32</v>
      </c>
      <c r="D388">
        <f t="shared" si="245"/>
        <v>6</v>
      </c>
      <c r="E388">
        <f t="shared" ca="1" si="205"/>
        <v>108</v>
      </c>
      <c r="F388" cm="1">
        <f t="array" aca="1" ref="F388" ca="1">_xlfn.XLOOKUP(E388,Mortality!$I$9:$I$130,IF($E$4="Female",Mortality!$J$9:$J$130,Mortality!$K$9:$K$130),,-1)</f>
        <v>0.39999999999999969</v>
      </c>
      <c r="G388" cm="1">
        <f t="array" aca="1" ref="G388" ca="1">_xlfn.XLOOKUP(E388,Mortality!$N$9:$N$130,IF($E$4="Female",Mortality!$O$9:$O$130,Mortality!$P$9:$P$130),,-1)</f>
        <v>0</v>
      </c>
      <c r="H388">
        <f t="shared" ca="1" si="216"/>
        <v>4.1675471372851991E-2</v>
      </c>
      <c r="I388" cm="1">
        <f t="array" ref="I388">INDEX('Product features '!$C$12:$C$22,MIN(11,C388))</f>
        <v>0</v>
      </c>
      <c r="J388" s="3">
        <f ca="1">IF(C388=1,0,IF($C$4="Q",MAX('Product features '!$C$8,_xlfn.XLOOKUP(E388,'Non-systematic PWDs'!$D$17:$D$64,'Non-systematic PWDs'!$F$17:$F$64,0,-1)),'Product features '!$C$8))</f>
        <v>0.25641025641025644</v>
      </c>
      <c r="K388">
        <f t="shared" ca="1" si="206"/>
        <v>0</v>
      </c>
      <c r="L388">
        <f ca="1">(1-K388)*(1-(1-J388*_xlfn.XLOOKUP(C388,'Non-systematic PWDs'!$D$9:$D$12,'Non-systematic PWDs'!$E$9:$E$12,,-1))^(1/12))</f>
        <v>8.9772603203689405E-3</v>
      </c>
      <c r="M388" cm="1">
        <f t="array" ref="M388">IF(C388=11,_xlfn.SWITCH(D388,1,0.4,2,0.3,3,0.2,0.1/9),1/12)</f>
        <v>8.3333333333333329E-2</v>
      </c>
      <c r="O388">
        <f t="shared" ca="1" si="238"/>
        <v>3.7284171533320816</v>
      </c>
      <c r="P388">
        <f t="shared" ca="1" si="239"/>
        <v>5.0694465358526033</v>
      </c>
      <c r="Q388">
        <f ca="1">_xlfn.XLOOKUP(C388,'Surrender predictive model'!$E$8:$E$29,'Surrender predictive model'!$P$8:$P$29,,-1)+'Surrender predictive model'!$B$15+'Surrender predictive model'!$B$14+'Surrender predictive model'!$B$38*K388</f>
        <v>-2.2123742498454617</v>
      </c>
      <c r="R388">
        <f ca="1">+'Surrender predictive model'!$B$15*(MAX(1,MIN(2,P387/O387))-1)+'Surrender predictive model'!$B$14*(MAX(0.5,MIN(1,P387/O387))-1)+'Surrender predictive model'!$B$38*K388*(MAX(0.5,MIN(1,P387/O387))-1)</f>
        <v>-0.4162092703031719</v>
      </c>
      <c r="S388" s="43">
        <f t="shared" ca="1" si="217"/>
        <v>6.2237361508536981E-3</v>
      </c>
      <c r="T388">
        <f t="shared" ca="1" si="207"/>
        <v>0</v>
      </c>
      <c r="U388">
        <f t="shared" ca="1" si="240"/>
        <v>0</v>
      </c>
      <c r="V388">
        <f t="shared" ca="1" si="208"/>
        <v>0</v>
      </c>
      <c r="W388" s="41">
        <f t="shared" ca="1" si="209"/>
        <v>0</v>
      </c>
      <c r="X388">
        <f t="shared" ca="1" si="218"/>
        <v>0.94381058445270516</v>
      </c>
      <c r="Y388">
        <f t="shared" ca="1" si="219"/>
        <v>0.94381058445270516</v>
      </c>
      <c r="Z388">
        <f t="shared" ca="1" si="210"/>
        <v>0.95236016961408143</v>
      </c>
      <c r="AA388">
        <f t="shared" ca="1" si="241"/>
        <v>1.7359162323870644E-5</v>
      </c>
      <c r="AB388">
        <f t="shared" ca="1" si="220"/>
        <v>3.7284171533320816</v>
      </c>
      <c r="AC388">
        <f t="shared" ca="1" si="221"/>
        <v>0.15350655131528179</v>
      </c>
      <c r="AD388">
        <f t="shared" ca="1" si="222"/>
        <v>2.292437832955499E-2</v>
      </c>
      <c r="AE388">
        <f t="shared" ca="1" si="223"/>
        <v>3.3066651117401667E-2</v>
      </c>
      <c r="AF388">
        <f t="shared" ca="1" si="224"/>
        <v>0</v>
      </c>
      <c r="AG388">
        <f t="shared" ca="1" si="225"/>
        <v>0</v>
      </c>
      <c r="AH388">
        <f t="shared" ca="1" si="211"/>
        <v>0</v>
      </c>
      <c r="AI388">
        <f t="shared" ca="1" si="242"/>
        <v>3.5189195726044491</v>
      </c>
      <c r="AJ388">
        <f t="shared" ca="1" si="226"/>
        <v>7.3310824429259364E-4</v>
      </c>
      <c r="AK388">
        <f t="shared" ca="1" si="212"/>
        <v>0</v>
      </c>
      <c r="AL388">
        <f t="shared" ca="1" si="213"/>
        <v>0</v>
      </c>
      <c r="AM388">
        <f t="shared" si="214"/>
        <v>0</v>
      </c>
      <c r="AN388" s="45">
        <f t="shared" ca="1" si="227"/>
        <v>-0.21023068900653105</v>
      </c>
      <c r="AO388">
        <f t="shared" ca="1" si="243"/>
        <v>0</v>
      </c>
      <c r="AP388">
        <f t="shared" ca="1" si="244"/>
        <v>3.4974405185567376E-3</v>
      </c>
      <c r="AR388">
        <v>378</v>
      </c>
      <c r="AS388">
        <v>0</v>
      </c>
      <c r="AT388">
        <v>212934.84261711579</v>
      </c>
      <c r="AU388">
        <v>2283.7260172013375</v>
      </c>
      <c r="AV388">
        <v>1273.8901974377895</v>
      </c>
      <c r="AW388">
        <v>180684.58337509315</v>
      </c>
      <c r="AX388">
        <v>43.516549702716169</v>
      </c>
      <c r="AY388">
        <v>0</v>
      </c>
      <c r="AZ388">
        <v>-184285.71613943507</v>
      </c>
      <c r="BA388">
        <v>51.047728641898999</v>
      </c>
      <c r="BC388">
        <f t="shared" si="228"/>
        <v>0</v>
      </c>
      <c r="BD388">
        <f t="shared" ca="1" si="229"/>
        <v>212938.57103426912</v>
      </c>
      <c r="BE388">
        <f t="shared" ca="1" si="230"/>
        <v>2283.8795237526529</v>
      </c>
      <c r="BF388">
        <f t="shared" ca="1" si="231"/>
        <v>1273.9131218161192</v>
      </c>
      <c r="BG388">
        <f t="shared" ca="1" si="232"/>
        <v>180684.61644174426</v>
      </c>
      <c r="BH388">
        <f t="shared" ca="1" si="233"/>
        <v>43.517282810960459</v>
      </c>
      <c r="BI388">
        <f t="shared" ca="1" si="234"/>
        <v>0</v>
      </c>
      <c r="BJ388">
        <f t="shared" ca="1" si="235"/>
        <v>-184285.92637012407</v>
      </c>
      <c r="BK388">
        <f t="shared" ca="1" si="236"/>
        <v>51.051226082417557</v>
      </c>
    </row>
    <row r="389" spans="2:63" x14ac:dyDescent="0.35">
      <c r="B389">
        <f t="shared" si="237"/>
        <v>379</v>
      </c>
      <c r="C389">
        <f t="shared" si="215"/>
        <v>32</v>
      </c>
      <c r="D389">
        <f t="shared" si="245"/>
        <v>7</v>
      </c>
      <c r="E389">
        <f t="shared" ca="1" si="205"/>
        <v>108</v>
      </c>
      <c r="F389" cm="1">
        <f t="array" aca="1" ref="F389" ca="1">_xlfn.XLOOKUP(E389,Mortality!$I$9:$I$130,IF($E$4="Female",Mortality!$J$9:$J$130,Mortality!$K$9:$K$130),,-1)</f>
        <v>0.39999999999999969</v>
      </c>
      <c r="G389" cm="1">
        <f t="array" aca="1" ref="G389" ca="1">_xlfn.XLOOKUP(E389,Mortality!$N$9:$N$130,IF($E$4="Female",Mortality!$O$9:$O$130,Mortality!$P$9:$P$130),,-1)</f>
        <v>0</v>
      </c>
      <c r="H389">
        <f t="shared" ca="1" si="216"/>
        <v>4.1675471372851991E-2</v>
      </c>
      <c r="I389" cm="1">
        <f t="array" ref="I389">INDEX('Product features '!$C$12:$C$22,MIN(11,C389))</f>
        <v>0</v>
      </c>
      <c r="J389" s="3">
        <f ca="1">IF(C389=1,0,IF($C$4="Q",MAX('Product features '!$C$8,_xlfn.XLOOKUP(E389,'Non-systematic PWDs'!$D$17:$D$64,'Non-systematic PWDs'!$F$17:$F$64,0,-1)),'Product features '!$C$8))</f>
        <v>0.25641025641025644</v>
      </c>
      <c r="K389">
        <f t="shared" ca="1" si="206"/>
        <v>0</v>
      </c>
      <c r="L389">
        <f ca="1">(1-K389)*(1-(1-J389*_xlfn.XLOOKUP(C389,'Non-systematic PWDs'!$D$9:$D$12,'Non-systematic PWDs'!$E$9:$E$12,,-1))^(1/12))</f>
        <v>8.9772603203689405E-3</v>
      </c>
      <c r="M389" cm="1">
        <f t="array" ref="M389">IF(C389=11,_xlfn.SWITCH(D389,1,0.4,2,0.3,3,0.2,0.1/9),1/12)</f>
        <v>8.3333333333333329E-2</v>
      </c>
      <c r="O389">
        <f t="shared" ca="1" si="238"/>
        <v>3.5189195725698426</v>
      </c>
      <c r="P389">
        <f t="shared" ca="1" si="239"/>
        <v>4.7845972978547868</v>
      </c>
      <c r="Q389">
        <f ca="1">_xlfn.XLOOKUP(C389,'Surrender predictive model'!$E$8:$E$29,'Surrender predictive model'!$P$8:$P$29,,-1)+'Surrender predictive model'!$B$15+'Surrender predictive model'!$B$14+'Surrender predictive model'!$B$38*K389</f>
        <v>-2.2123742498454617</v>
      </c>
      <c r="R389">
        <f ca="1">+'Surrender predictive model'!$B$15*(MAX(1,MIN(2,P388/O388))-1)+'Surrender predictive model'!$B$14*(MAX(0.5,MIN(1,P388/O388))-1)+'Surrender predictive model'!$B$38*K389*(MAX(0.5,MIN(1,P388/O388))-1)</f>
        <v>-0.41620927030317217</v>
      </c>
      <c r="S389" s="43">
        <f t="shared" ca="1" si="217"/>
        <v>6.2237361508536981E-3</v>
      </c>
      <c r="T389">
        <f t="shared" ca="1" si="207"/>
        <v>0</v>
      </c>
      <c r="U389">
        <f t="shared" ca="1" si="240"/>
        <v>0</v>
      </c>
      <c r="V389">
        <f t="shared" ca="1" si="208"/>
        <v>0</v>
      </c>
      <c r="W389" s="41">
        <f t="shared" ca="1" si="209"/>
        <v>0</v>
      </c>
      <c r="X389">
        <f t="shared" ca="1" si="218"/>
        <v>0.94381058445270516</v>
      </c>
      <c r="Y389">
        <f t="shared" ca="1" si="219"/>
        <v>0.94381058445270516</v>
      </c>
      <c r="Z389">
        <f t="shared" ca="1" si="210"/>
        <v>0.95236016961408143</v>
      </c>
      <c r="AA389">
        <f t="shared" ca="1" si="241"/>
        <v>1.6532174775119819E-5</v>
      </c>
      <c r="AB389">
        <f t="shared" ca="1" si="220"/>
        <v>3.5189195725698426</v>
      </c>
      <c r="AC389">
        <f t="shared" ca="1" si="221"/>
        <v>0.14488110791419523</v>
      </c>
      <c r="AD389">
        <f t="shared" ca="1" si="222"/>
        <v>2.163627090943222E-2</v>
      </c>
      <c r="AE389">
        <f t="shared" ca="1" si="223"/>
        <v>3.1208655317008564E-2</v>
      </c>
      <c r="AF389">
        <f t="shared" ca="1" si="224"/>
        <v>0</v>
      </c>
      <c r="AG389">
        <f t="shared" ca="1" si="225"/>
        <v>0</v>
      </c>
      <c r="AH389">
        <f t="shared" ca="1" si="211"/>
        <v>0</v>
      </c>
      <c r="AI389">
        <f t="shared" ca="1" si="242"/>
        <v>3.3211935384638132</v>
      </c>
      <c r="AJ389">
        <f t="shared" ca="1" si="226"/>
        <v>6.9191532051329449E-4</v>
      </c>
      <c r="AK389">
        <f t="shared" ca="1" si="212"/>
        <v>0</v>
      </c>
      <c r="AL389">
        <f t="shared" ca="1" si="213"/>
        <v>0</v>
      </c>
      <c r="AM389">
        <f t="shared" si="214"/>
        <v>0</v>
      </c>
      <c r="AN389" s="45">
        <f t="shared" ca="1" si="227"/>
        <v>-0.1984179494611493</v>
      </c>
      <c r="AO389">
        <f t="shared" ca="1" si="243"/>
        <v>0</v>
      </c>
      <c r="AP389">
        <f t="shared" ca="1" si="244"/>
        <v>3.3395913996321913E-3</v>
      </c>
      <c r="AR389">
        <v>379</v>
      </c>
      <c r="AS389">
        <v>0</v>
      </c>
      <c r="AT389">
        <v>208879.4385730366</v>
      </c>
      <c r="AU389">
        <v>2228.8170088667107</v>
      </c>
      <c r="AV389">
        <v>1249.891513139678</v>
      </c>
      <c r="AW389">
        <v>178632.98807480824</v>
      </c>
      <c r="AX389">
        <v>42.690287454161144</v>
      </c>
      <c r="AY389">
        <v>0</v>
      </c>
      <c r="AZ389">
        <v>-182154.38688426875</v>
      </c>
      <c r="BA389">
        <v>50.46531254263828</v>
      </c>
      <c r="BC389">
        <f t="shared" si="228"/>
        <v>0</v>
      </c>
      <c r="BD389">
        <f t="shared" ca="1" si="229"/>
        <v>208882.95749260919</v>
      </c>
      <c r="BE389">
        <f t="shared" ca="1" si="230"/>
        <v>2228.9618899746247</v>
      </c>
      <c r="BF389">
        <f t="shared" ca="1" si="231"/>
        <v>1249.9131494105875</v>
      </c>
      <c r="BG389">
        <f t="shared" ca="1" si="232"/>
        <v>178633.01928346357</v>
      </c>
      <c r="BH389">
        <f t="shared" ca="1" si="233"/>
        <v>42.69097936948166</v>
      </c>
      <c r="BI389">
        <f t="shared" ca="1" si="234"/>
        <v>0</v>
      </c>
      <c r="BJ389">
        <f t="shared" ca="1" si="235"/>
        <v>-182154.58530221821</v>
      </c>
      <c r="BK389">
        <f t="shared" ca="1" si="236"/>
        <v>50.46865213403791</v>
      </c>
    </row>
    <row r="390" spans="2:63" x14ac:dyDescent="0.35">
      <c r="B390">
        <f t="shared" si="237"/>
        <v>380</v>
      </c>
      <c r="C390">
        <f t="shared" si="215"/>
        <v>32</v>
      </c>
      <c r="D390">
        <f t="shared" si="245"/>
        <v>8</v>
      </c>
      <c r="E390">
        <f t="shared" ca="1" si="205"/>
        <v>108</v>
      </c>
      <c r="F390" cm="1">
        <f t="array" aca="1" ref="F390" ca="1">_xlfn.XLOOKUP(E390,Mortality!$I$9:$I$130,IF($E$4="Female",Mortality!$J$9:$J$130,Mortality!$K$9:$K$130),,-1)</f>
        <v>0.39999999999999969</v>
      </c>
      <c r="G390" cm="1">
        <f t="array" aca="1" ref="G390" ca="1">_xlfn.XLOOKUP(E390,Mortality!$N$9:$N$130,IF($E$4="Female",Mortality!$O$9:$O$130,Mortality!$P$9:$P$130),,-1)</f>
        <v>0</v>
      </c>
      <c r="H390">
        <f t="shared" ca="1" si="216"/>
        <v>4.1675471372851991E-2</v>
      </c>
      <c r="I390" cm="1">
        <f t="array" ref="I390">INDEX('Product features '!$C$12:$C$22,MIN(11,C390))</f>
        <v>0</v>
      </c>
      <c r="J390" s="3">
        <f ca="1">IF(C390=1,0,IF($C$4="Q",MAX('Product features '!$C$8,_xlfn.XLOOKUP(E390,'Non-systematic PWDs'!$D$17:$D$64,'Non-systematic PWDs'!$F$17:$F$64,0,-1)),'Product features '!$C$8))</f>
        <v>0.25641025641025644</v>
      </c>
      <c r="K390">
        <f t="shared" ca="1" si="206"/>
        <v>0</v>
      </c>
      <c r="L390">
        <f ca="1">(1-K390)*(1-(1-J390*_xlfn.XLOOKUP(C390,'Non-systematic PWDs'!$D$9:$D$12,'Non-systematic PWDs'!$E$9:$E$12,,-1))^(1/12))</f>
        <v>8.9772603203689405E-3</v>
      </c>
      <c r="M390" cm="1">
        <f t="array" ref="M390">IF(C390=11,_xlfn.SWITCH(D390,1,0.4,2,0.3,3,0.2,0.1/9),1/12)</f>
        <v>8.3333333333333329E-2</v>
      </c>
      <c r="O390">
        <f t="shared" ca="1" si="238"/>
        <v>3.3211935384292062</v>
      </c>
      <c r="P390">
        <f t="shared" ca="1" si="239"/>
        <v>4.5157535720591602</v>
      </c>
      <c r="Q390">
        <f ca="1">_xlfn.XLOOKUP(C390,'Surrender predictive model'!$E$8:$E$29,'Surrender predictive model'!$P$8:$P$29,,-1)+'Surrender predictive model'!$B$15+'Surrender predictive model'!$B$14+'Surrender predictive model'!$B$38*K390</f>
        <v>-2.2123742498454617</v>
      </c>
      <c r="R390">
        <f ca="1">+'Surrender predictive model'!$B$15*(MAX(1,MIN(2,P389/O389))-1)+'Surrender predictive model'!$B$14*(MAX(0.5,MIN(1,P389/O389))-1)+'Surrender predictive model'!$B$38*K390*(MAX(0.5,MIN(1,P389/O389))-1)</f>
        <v>-0.4162092703031724</v>
      </c>
      <c r="S390" s="43">
        <f t="shared" ca="1" si="217"/>
        <v>6.2237361508536981E-3</v>
      </c>
      <c r="T390">
        <f t="shared" ca="1" si="207"/>
        <v>0</v>
      </c>
      <c r="U390">
        <f t="shared" ca="1" si="240"/>
        <v>0</v>
      </c>
      <c r="V390">
        <f t="shared" ca="1" si="208"/>
        <v>0</v>
      </c>
      <c r="W390" s="41">
        <f t="shared" ca="1" si="209"/>
        <v>0</v>
      </c>
      <c r="X390">
        <f t="shared" ca="1" si="218"/>
        <v>0.94381058445270516</v>
      </c>
      <c r="Y390">
        <f t="shared" ca="1" si="219"/>
        <v>0.94381058445270516</v>
      </c>
      <c r="Z390">
        <f t="shared" ca="1" si="210"/>
        <v>0.95236016961408143</v>
      </c>
      <c r="AA390">
        <f t="shared" ca="1" si="241"/>
        <v>1.5744584772922749E-5</v>
      </c>
      <c r="AB390">
        <f t="shared" ca="1" si="220"/>
        <v>3.3211935384292062</v>
      </c>
      <c r="AC390">
        <f t="shared" ca="1" si="221"/>
        <v>0.13674032313665202</v>
      </c>
      <c r="AD390">
        <f t="shared" ca="1" si="222"/>
        <v>2.0420541492408285E-2</v>
      </c>
      <c r="AE390">
        <f t="shared" ca="1" si="223"/>
        <v>2.9455059214728872E-2</v>
      </c>
      <c r="AF390">
        <f t="shared" ca="1" si="224"/>
        <v>0</v>
      </c>
      <c r="AG390">
        <f t="shared" ca="1" si="225"/>
        <v>0</v>
      </c>
      <c r="AH390">
        <f t="shared" ca="1" si="211"/>
        <v>0</v>
      </c>
      <c r="AI390">
        <f t="shared" ca="1" si="242"/>
        <v>3.1345776146200239</v>
      </c>
      <c r="AJ390">
        <f t="shared" ca="1" si="226"/>
        <v>6.530370030458384E-4</v>
      </c>
      <c r="AK390">
        <f t="shared" ca="1" si="212"/>
        <v>0</v>
      </c>
      <c r="AL390">
        <f t="shared" ca="1" si="213"/>
        <v>0</v>
      </c>
      <c r="AM390">
        <f t="shared" si="214"/>
        <v>0</v>
      </c>
      <c r="AN390" s="45">
        <f t="shared" ca="1" si="227"/>
        <v>-0.18726896084683503</v>
      </c>
      <c r="AO390">
        <f t="shared" ca="1" si="243"/>
        <v>0</v>
      </c>
      <c r="AP390">
        <f t="shared" ca="1" si="244"/>
        <v>3.1888664459973916E-3</v>
      </c>
      <c r="AR390">
        <v>380</v>
      </c>
      <c r="AS390">
        <v>0</v>
      </c>
      <c r="AT390">
        <v>204913.37977997234</v>
      </c>
      <c r="AU390">
        <v>2175.4271054305336</v>
      </c>
      <c r="AV390">
        <v>1226.4212002012994</v>
      </c>
      <c r="AW390">
        <v>176612.46295792531</v>
      </c>
      <c r="AX390">
        <v>41.882159382705566</v>
      </c>
      <c r="AY390">
        <v>0</v>
      </c>
      <c r="AZ390">
        <v>-180056.19342293998</v>
      </c>
      <c r="BA390">
        <v>49.89374533597303</v>
      </c>
      <c r="BC390">
        <f t="shared" si="228"/>
        <v>0</v>
      </c>
      <c r="BD390">
        <f t="shared" ca="1" si="229"/>
        <v>204916.70097351077</v>
      </c>
      <c r="BE390">
        <f t="shared" ca="1" si="230"/>
        <v>2175.5638457536702</v>
      </c>
      <c r="BF390">
        <f t="shared" ca="1" si="231"/>
        <v>1226.4416207427919</v>
      </c>
      <c r="BG390">
        <f t="shared" ca="1" si="232"/>
        <v>176612.49241298452</v>
      </c>
      <c r="BH390">
        <f t="shared" ca="1" si="233"/>
        <v>41.882812419708614</v>
      </c>
      <c r="BI390">
        <f t="shared" ca="1" si="234"/>
        <v>0</v>
      </c>
      <c r="BJ390">
        <f t="shared" ca="1" si="235"/>
        <v>-180056.38069190082</v>
      </c>
      <c r="BK390">
        <f t="shared" ca="1" si="236"/>
        <v>49.896934202419025</v>
      </c>
    </row>
    <row r="391" spans="2:63" x14ac:dyDescent="0.35">
      <c r="B391">
        <f t="shared" si="237"/>
        <v>381</v>
      </c>
      <c r="C391">
        <f t="shared" si="215"/>
        <v>32</v>
      </c>
      <c r="D391">
        <f t="shared" si="245"/>
        <v>9</v>
      </c>
      <c r="E391">
        <f t="shared" ca="1" si="205"/>
        <v>108</v>
      </c>
      <c r="F391" cm="1">
        <f t="array" aca="1" ref="F391" ca="1">_xlfn.XLOOKUP(E391,Mortality!$I$9:$I$130,IF($E$4="Female",Mortality!$J$9:$J$130,Mortality!$K$9:$K$130),,-1)</f>
        <v>0.39999999999999969</v>
      </c>
      <c r="G391" cm="1">
        <f t="array" aca="1" ref="G391" ca="1">_xlfn.XLOOKUP(E391,Mortality!$N$9:$N$130,IF($E$4="Female",Mortality!$O$9:$O$130,Mortality!$P$9:$P$130),,-1)</f>
        <v>0</v>
      </c>
      <c r="H391">
        <f t="shared" ca="1" si="216"/>
        <v>4.1675471372851991E-2</v>
      </c>
      <c r="I391" cm="1">
        <f t="array" ref="I391">INDEX('Product features '!$C$12:$C$22,MIN(11,C391))</f>
        <v>0</v>
      </c>
      <c r="J391" s="3">
        <f ca="1">IF(C391=1,0,IF($C$4="Q",MAX('Product features '!$C$8,_xlfn.XLOOKUP(E391,'Non-systematic PWDs'!$D$17:$D$64,'Non-systematic PWDs'!$F$17:$F$64,0,-1)),'Product features '!$C$8))</f>
        <v>0.25641025641025644</v>
      </c>
      <c r="K391">
        <f t="shared" ca="1" si="206"/>
        <v>0</v>
      </c>
      <c r="L391">
        <f ca="1">(1-K391)*(1-(1-J391*_xlfn.XLOOKUP(C391,'Non-systematic PWDs'!$D$9:$D$12,'Non-systematic PWDs'!$E$9:$E$12,,-1))^(1/12))</f>
        <v>8.9772603203689405E-3</v>
      </c>
      <c r="M391" cm="1">
        <f t="array" ref="M391">IF(C391=11,_xlfn.SWITCH(D391,1,0.4,2,0.3,3,0.2,0.1/9),1/12)</f>
        <v>8.3333333333333329E-2</v>
      </c>
      <c r="O391">
        <f t="shared" ca="1" si="238"/>
        <v>3.1345776145854169</v>
      </c>
      <c r="P391">
        <f t="shared" ca="1" si="239"/>
        <v>4.2620160180895468</v>
      </c>
      <c r="Q391">
        <f ca="1">_xlfn.XLOOKUP(C391,'Surrender predictive model'!$E$8:$E$29,'Surrender predictive model'!$P$8:$P$29,,-1)+'Surrender predictive model'!$B$15+'Surrender predictive model'!$B$14+'Surrender predictive model'!$B$38*K391</f>
        <v>-2.2123742498454617</v>
      </c>
      <c r="R391">
        <f ca="1">+'Surrender predictive model'!$B$15*(MAX(1,MIN(2,P390/O390))-1)+'Surrender predictive model'!$B$14*(MAX(0.5,MIN(1,P390/O390))-1)+'Surrender predictive model'!$B$38*K391*(MAX(0.5,MIN(1,P390/O390))-1)</f>
        <v>-0.41620927030317267</v>
      </c>
      <c r="S391" s="43">
        <f t="shared" ca="1" si="217"/>
        <v>6.2237361508536981E-3</v>
      </c>
      <c r="T391">
        <f t="shared" ca="1" si="207"/>
        <v>0</v>
      </c>
      <c r="U391">
        <f t="shared" ca="1" si="240"/>
        <v>0</v>
      </c>
      <c r="V391">
        <f t="shared" ca="1" si="208"/>
        <v>0</v>
      </c>
      <c r="W391" s="41">
        <f t="shared" ca="1" si="209"/>
        <v>0</v>
      </c>
      <c r="X391">
        <f t="shared" ca="1" si="218"/>
        <v>0.94381058445270516</v>
      </c>
      <c r="Y391">
        <f t="shared" ca="1" si="219"/>
        <v>0.94381058445270516</v>
      </c>
      <c r="Z391">
        <f t="shared" ca="1" si="210"/>
        <v>0.95236016961408143</v>
      </c>
      <c r="AA391">
        <f t="shared" ca="1" si="241"/>
        <v>1.4994515424843994E-5</v>
      </c>
      <c r="AB391">
        <f t="shared" ca="1" si="220"/>
        <v>3.1345776145854169</v>
      </c>
      <c r="AC391">
        <f t="shared" ca="1" si="221"/>
        <v>0.12905696429785532</v>
      </c>
      <c r="AD391">
        <f t="shared" ca="1" si="222"/>
        <v>1.9273123200790578E-2</v>
      </c>
      <c r="AE391">
        <f t="shared" ca="1" si="223"/>
        <v>2.7799996652542295E-2</v>
      </c>
      <c r="AF391">
        <f t="shared" ca="1" si="224"/>
        <v>0</v>
      </c>
      <c r="AG391">
        <f t="shared" ca="1" si="225"/>
        <v>0</v>
      </c>
      <c r="AH391">
        <f t="shared" ca="1" si="211"/>
        <v>0</v>
      </c>
      <c r="AI391">
        <f t="shared" ca="1" si="242"/>
        <v>2.9584475304688356</v>
      </c>
      <c r="AJ391">
        <f t="shared" ca="1" si="226"/>
        <v>6.1634323551434077E-4</v>
      </c>
      <c r="AK391">
        <f t="shared" ca="1" si="212"/>
        <v>0</v>
      </c>
      <c r="AL391">
        <f t="shared" ca="1" si="213"/>
        <v>0</v>
      </c>
      <c r="AM391">
        <f t="shared" si="214"/>
        <v>0</v>
      </c>
      <c r="AN391" s="45">
        <f t="shared" ca="1" si="227"/>
        <v>-0.17674642738670254</v>
      </c>
      <c r="AO391">
        <f t="shared" ca="1" si="243"/>
        <v>0</v>
      </c>
      <c r="AP391">
        <f t="shared" ca="1" si="244"/>
        <v>3.0449441244602541E-3</v>
      </c>
      <c r="AR391">
        <v>381</v>
      </c>
      <c r="AS391">
        <v>0</v>
      </c>
      <c r="AT391">
        <v>201034.36503698546</v>
      </c>
      <c r="AU391">
        <v>2123.5084933336539</v>
      </c>
      <c r="AV391">
        <v>1203.465609081082</v>
      </c>
      <c r="AW391">
        <v>174622.41746323701</v>
      </c>
      <c r="AX391">
        <v>41.091700370241682</v>
      </c>
      <c r="AY391">
        <v>0</v>
      </c>
      <c r="AZ391">
        <v>-177990.483266022</v>
      </c>
      <c r="BA391">
        <v>49.332765282394796</v>
      </c>
      <c r="BC391">
        <f t="shared" si="228"/>
        <v>0</v>
      </c>
      <c r="BD391">
        <f t="shared" ca="1" si="229"/>
        <v>201037.49961460003</v>
      </c>
      <c r="BE391">
        <f t="shared" ca="1" si="230"/>
        <v>2123.6375502979517</v>
      </c>
      <c r="BF391">
        <f t="shared" ca="1" si="231"/>
        <v>1203.4848822042827</v>
      </c>
      <c r="BG391">
        <f t="shared" ca="1" si="232"/>
        <v>174622.44526323368</v>
      </c>
      <c r="BH391">
        <f t="shared" ca="1" si="233"/>
        <v>41.092316713477196</v>
      </c>
      <c r="BI391">
        <f t="shared" ca="1" si="234"/>
        <v>0</v>
      </c>
      <c r="BJ391">
        <f t="shared" ca="1" si="235"/>
        <v>-177990.66001244937</v>
      </c>
      <c r="BK391">
        <f t="shared" ca="1" si="236"/>
        <v>49.335810226519257</v>
      </c>
    </row>
    <row r="392" spans="2:63" x14ac:dyDescent="0.35">
      <c r="B392">
        <f t="shared" si="237"/>
        <v>382</v>
      </c>
      <c r="C392">
        <f t="shared" si="215"/>
        <v>32</v>
      </c>
      <c r="D392">
        <f t="shared" si="245"/>
        <v>10</v>
      </c>
      <c r="E392">
        <f t="shared" ca="1" si="205"/>
        <v>108</v>
      </c>
      <c r="F392" cm="1">
        <f t="array" aca="1" ref="F392" ca="1">_xlfn.XLOOKUP(E392,Mortality!$I$9:$I$130,IF($E$4="Female",Mortality!$J$9:$J$130,Mortality!$K$9:$K$130),,-1)</f>
        <v>0.39999999999999969</v>
      </c>
      <c r="G392" cm="1">
        <f t="array" aca="1" ref="G392" ca="1">_xlfn.XLOOKUP(E392,Mortality!$N$9:$N$130,IF($E$4="Female",Mortality!$O$9:$O$130,Mortality!$P$9:$P$130),,-1)</f>
        <v>0</v>
      </c>
      <c r="H392">
        <f t="shared" ca="1" si="216"/>
        <v>4.1675471372851991E-2</v>
      </c>
      <c r="I392" cm="1">
        <f t="array" ref="I392">INDEX('Product features '!$C$12:$C$22,MIN(11,C392))</f>
        <v>0</v>
      </c>
      <c r="J392" s="3">
        <f ca="1">IF(C392=1,0,IF($C$4="Q",MAX('Product features '!$C$8,_xlfn.XLOOKUP(E392,'Non-systematic PWDs'!$D$17:$D$64,'Non-systematic PWDs'!$F$17:$F$64,0,-1)),'Product features '!$C$8))</f>
        <v>0.25641025641025644</v>
      </c>
      <c r="K392">
        <f t="shared" ca="1" si="206"/>
        <v>0</v>
      </c>
      <c r="L392">
        <f ca="1">(1-K392)*(1-(1-J392*_xlfn.XLOOKUP(C392,'Non-systematic PWDs'!$D$9:$D$12,'Non-systematic PWDs'!$E$9:$E$12,,-1))^(1/12))</f>
        <v>8.9772603203689405E-3</v>
      </c>
      <c r="M392" cm="1">
        <f t="array" ref="M392">IF(C392=11,_xlfn.SWITCH(D392,1,0.4,2,0.3,3,0.2,0.1/9),1/12)</f>
        <v>8.3333333333333329E-2</v>
      </c>
      <c r="O392">
        <f t="shared" ca="1" si="238"/>
        <v>2.9584475304342281</v>
      </c>
      <c r="P392">
        <f t="shared" ca="1" si="239"/>
        <v>4.022535828979886</v>
      </c>
      <c r="Q392">
        <f ca="1">_xlfn.XLOOKUP(C392,'Surrender predictive model'!$E$8:$E$29,'Surrender predictive model'!$P$8:$P$29,,-1)+'Surrender predictive model'!$B$15+'Surrender predictive model'!$B$14+'Surrender predictive model'!$B$38*K392</f>
        <v>-2.2123742498454617</v>
      </c>
      <c r="R392">
        <f ca="1">+'Surrender predictive model'!$B$15*(MAX(1,MIN(2,P391/O391))-1)+'Surrender predictive model'!$B$14*(MAX(0.5,MIN(1,P391/O391))-1)+'Surrender predictive model'!$B$38*K392*(MAX(0.5,MIN(1,P391/O391))-1)</f>
        <v>-0.4162092703031724</v>
      </c>
      <c r="S392" s="43">
        <f t="shared" ca="1" si="217"/>
        <v>6.2237361508536981E-3</v>
      </c>
      <c r="T392">
        <f t="shared" ca="1" si="207"/>
        <v>0</v>
      </c>
      <c r="U392">
        <f t="shared" ca="1" si="240"/>
        <v>0</v>
      </c>
      <c r="V392">
        <f t="shared" ca="1" si="208"/>
        <v>0</v>
      </c>
      <c r="W392" s="41">
        <f t="shared" ca="1" si="209"/>
        <v>0</v>
      </c>
      <c r="X392">
        <f t="shared" ca="1" si="218"/>
        <v>0.94381058445270516</v>
      </c>
      <c r="Y392">
        <f t="shared" ca="1" si="219"/>
        <v>0.94381058445270516</v>
      </c>
      <c r="Z392">
        <f t="shared" ca="1" si="210"/>
        <v>0.95236016961408143</v>
      </c>
      <c r="AA392">
        <f t="shared" ca="1" si="241"/>
        <v>1.4280179253285386E-5</v>
      </c>
      <c r="AB392">
        <f t="shared" ca="1" si="220"/>
        <v>2.9584475304342281</v>
      </c>
      <c r="AC392">
        <f t="shared" ca="1" si="221"/>
        <v>0.1218053289016507</v>
      </c>
      <c r="AD392">
        <f t="shared" ca="1" si="222"/>
        <v>1.8190177672367139E-2</v>
      </c>
      <c r="AE392">
        <f t="shared" ca="1" si="223"/>
        <v>2.6237931088419184E-2</v>
      </c>
      <c r="AF392">
        <f t="shared" ca="1" si="224"/>
        <v>0</v>
      </c>
      <c r="AG392">
        <f t="shared" ca="1" si="225"/>
        <v>0</v>
      </c>
      <c r="AH392">
        <f t="shared" ca="1" si="211"/>
        <v>0</v>
      </c>
      <c r="AI392">
        <f t="shared" ca="1" si="242"/>
        <v>2.7922140928063985</v>
      </c>
      <c r="AJ392">
        <f t="shared" ca="1" si="226"/>
        <v>5.8171126933466639E-4</v>
      </c>
      <c r="AK392">
        <f t="shared" ca="1" si="212"/>
        <v>0</v>
      </c>
      <c r="AL392">
        <f t="shared" ca="1" si="213"/>
        <v>0</v>
      </c>
      <c r="AM392">
        <f t="shared" si="214"/>
        <v>0</v>
      </c>
      <c r="AN392" s="45">
        <f t="shared" ca="1" si="227"/>
        <v>-0.16681514893177171</v>
      </c>
      <c r="AO392">
        <f t="shared" ca="1" si="243"/>
        <v>0</v>
      </c>
      <c r="AP392">
        <f t="shared" ca="1" si="244"/>
        <v>2.9075174135068192E-3</v>
      </c>
      <c r="AR392">
        <v>382</v>
      </c>
      <c r="AS392">
        <v>0</v>
      </c>
      <c r="AT392">
        <v>197240.16177715873</v>
      </c>
      <c r="AU392">
        <v>2073.0150337866376</v>
      </c>
      <c r="AV392">
        <v>1181.011498429501</v>
      </c>
      <c r="AW392">
        <v>172662.27447450435</v>
      </c>
      <c r="AX392">
        <v>40.3184591150603</v>
      </c>
      <c r="AY392">
        <v>0</v>
      </c>
      <c r="AZ392">
        <v>-175956.61946583557</v>
      </c>
      <c r="BA392">
        <v>48.782118038374172</v>
      </c>
      <c r="BC392">
        <f t="shared" si="228"/>
        <v>0</v>
      </c>
      <c r="BD392">
        <f t="shared" ca="1" si="229"/>
        <v>197243.12022468916</v>
      </c>
      <c r="BE392">
        <f t="shared" ca="1" si="230"/>
        <v>2073.1368391155393</v>
      </c>
      <c r="BF392">
        <f t="shared" ca="1" si="231"/>
        <v>1181.0296886071733</v>
      </c>
      <c r="BG392">
        <f t="shared" ca="1" si="232"/>
        <v>172662.30071243545</v>
      </c>
      <c r="BH392">
        <f t="shared" ca="1" si="233"/>
        <v>40.319040826329633</v>
      </c>
      <c r="BI392">
        <f t="shared" ca="1" si="234"/>
        <v>0</v>
      </c>
      <c r="BJ392">
        <f t="shared" ca="1" si="235"/>
        <v>-175956.7862809845</v>
      </c>
      <c r="BK392">
        <f t="shared" ca="1" si="236"/>
        <v>48.785025555787676</v>
      </c>
    </row>
    <row r="393" spans="2:63" x14ac:dyDescent="0.35">
      <c r="B393">
        <f t="shared" si="237"/>
        <v>383</v>
      </c>
      <c r="C393">
        <f t="shared" si="215"/>
        <v>32</v>
      </c>
      <c r="D393">
        <f t="shared" si="245"/>
        <v>11</v>
      </c>
      <c r="E393">
        <f t="shared" ca="1" si="205"/>
        <v>108</v>
      </c>
      <c r="F393" cm="1">
        <f t="array" aca="1" ref="F393" ca="1">_xlfn.XLOOKUP(E393,Mortality!$I$9:$I$130,IF($E$4="Female",Mortality!$J$9:$J$130,Mortality!$K$9:$K$130),,-1)</f>
        <v>0.39999999999999969</v>
      </c>
      <c r="G393" cm="1">
        <f t="array" aca="1" ref="G393" ca="1">_xlfn.XLOOKUP(E393,Mortality!$N$9:$N$130,IF($E$4="Female",Mortality!$O$9:$O$130,Mortality!$P$9:$P$130),,-1)</f>
        <v>0</v>
      </c>
      <c r="H393">
        <f t="shared" ca="1" si="216"/>
        <v>4.1675471372851991E-2</v>
      </c>
      <c r="I393" cm="1">
        <f t="array" ref="I393">INDEX('Product features '!$C$12:$C$22,MIN(11,C393))</f>
        <v>0</v>
      </c>
      <c r="J393" s="3">
        <f ca="1">IF(C393=1,0,IF($C$4="Q",MAX('Product features '!$C$8,_xlfn.XLOOKUP(E393,'Non-systematic PWDs'!$D$17:$D$64,'Non-systematic PWDs'!$F$17:$F$64,0,-1)),'Product features '!$C$8))</f>
        <v>0.25641025641025644</v>
      </c>
      <c r="K393">
        <f t="shared" ca="1" si="206"/>
        <v>0</v>
      </c>
      <c r="L393">
        <f ca="1">(1-K393)*(1-(1-J393*_xlfn.XLOOKUP(C393,'Non-systematic PWDs'!$D$9:$D$12,'Non-systematic PWDs'!$E$9:$E$12,,-1))^(1/12))</f>
        <v>8.9772603203689405E-3</v>
      </c>
      <c r="M393" cm="1">
        <f t="array" ref="M393">IF(C393=11,_xlfn.SWITCH(D393,1,0.4,2,0.3,3,0.2,0.1/9),1/12)</f>
        <v>8.3333333333333329E-2</v>
      </c>
      <c r="O393">
        <f t="shared" ca="1" si="238"/>
        <v>2.7922140927717907</v>
      </c>
      <c r="P393">
        <f t="shared" ca="1" si="239"/>
        <v>3.7965118917314529</v>
      </c>
      <c r="Q393">
        <f ca="1">_xlfn.XLOOKUP(C393,'Surrender predictive model'!$E$8:$E$29,'Surrender predictive model'!$P$8:$P$29,,-1)+'Surrender predictive model'!$B$15+'Surrender predictive model'!$B$14+'Surrender predictive model'!$B$38*K393</f>
        <v>-2.2123742498454617</v>
      </c>
      <c r="R393">
        <f ca="1">+'Surrender predictive model'!$B$15*(MAX(1,MIN(2,P392/O392))-1)+'Surrender predictive model'!$B$14*(MAX(0.5,MIN(1,P392/O392))-1)+'Surrender predictive model'!$B$38*K393*(MAX(0.5,MIN(1,P392/O392))-1)</f>
        <v>-0.41620927030317267</v>
      </c>
      <c r="S393" s="43">
        <f t="shared" ca="1" si="217"/>
        <v>6.2237361508536981E-3</v>
      </c>
      <c r="T393">
        <f t="shared" ca="1" si="207"/>
        <v>0</v>
      </c>
      <c r="U393">
        <f t="shared" ca="1" si="240"/>
        <v>0</v>
      </c>
      <c r="V393">
        <f t="shared" ca="1" si="208"/>
        <v>0</v>
      </c>
      <c r="W393" s="41">
        <f t="shared" ca="1" si="209"/>
        <v>0</v>
      </c>
      <c r="X393">
        <f t="shared" ca="1" si="218"/>
        <v>0.94381058445270516</v>
      </c>
      <c r="Y393">
        <f t="shared" ca="1" si="219"/>
        <v>0.94381058445270516</v>
      </c>
      <c r="Z393">
        <f t="shared" ca="1" si="210"/>
        <v>0.95236016961408143</v>
      </c>
      <c r="AA393">
        <f t="shared" ca="1" si="241"/>
        <v>1.3599873935778357E-5</v>
      </c>
      <c r="AB393">
        <f t="shared" ca="1" si="220"/>
        <v>2.7922140927717907</v>
      </c>
      <c r="AC393">
        <f t="shared" ca="1" si="221"/>
        <v>0.11496115866012092</v>
      </c>
      <c r="AD393">
        <f t="shared" ca="1" si="222"/>
        <v>1.7168082220255378E-2</v>
      </c>
      <c r="AE393">
        <f t="shared" ca="1" si="223"/>
        <v>2.4763637075390709E-2</v>
      </c>
      <c r="AF393">
        <f t="shared" ca="1" si="224"/>
        <v>0</v>
      </c>
      <c r="AG393">
        <f t="shared" ca="1" si="225"/>
        <v>0</v>
      </c>
      <c r="AH393">
        <f t="shared" ca="1" si="211"/>
        <v>0</v>
      </c>
      <c r="AI393">
        <f t="shared" ca="1" si="242"/>
        <v>2.6353212148506318</v>
      </c>
      <c r="AJ393">
        <f t="shared" ca="1" si="226"/>
        <v>5.4902525309388165E-4</v>
      </c>
      <c r="AK393">
        <f t="shared" ca="1" si="212"/>
        <v>0</v>
      </c>
      <c r="AL393">
        <f t="shared" ca="1" si="213"/>
        <v>0</v>
      </c>
      <c r="AM393">
        <f t="shared" si="214"/>
        <v>0</v>
      </c>
      <c r="AN393" s="45">
        <f t="shared" ca="1" si="227"/>
        <v>-0.15744190320886089</v>
      </c>
      <c r="AO393">
        <f t="shared" ca="1" si="243"/>
        <v>0</v>
      </c>
      <c r="AP393">
        <f t="shared" ca="1" si="244"/>
        <v>2.7762931483492756E-3</v>
      </c>
      <c r="AR393">
        <v>383</v>
      </c>
      <c r="AS393">
        <v>0</v>
      </c>
      <c r="AT393">
        <v>193528.60375228824</v>
      </c>
      <c r="AU393">
        <v>2023.9021990443566</v>
      </c>
      <c r="AV393">
        <v>1159.0460212944586</v>
      </c>
      <c r="AW393">
        <v>170731.46996825875</v>
      </c>
      <c r="AX393">
        <v>39.561997667399702</v>
      </c>
      <c r="AY393">
        <v>0</v>
      </c>
      <c r="AZ393">
        <v>-173953.98018626519</v>
      </c>
      <c r="BA393">
        <v>48.241556425607556</v>
      </c>
      <c r="BC393">
        <f t="shared" si="228"/>
        <v>0</v>
      </c>
      <c r="BD393">
        <f t="shared" ca="1" si="229"/>
        <v>193531.39596638101</v>
      </c>
      <c r="BE393">
        <f t="shared" ca="1" si="230"/>
        <v>2024.0171602030168</v>
      </c>
      <c r="BF393">
        <f t="shared" ca="1" si="231"/>
        <v>1159.0631893766788</v>
      </c>
      <c r="BG393">
        <f t="shared" ca="1" si="232"/>
        <v>170731.49473189583</v>
      </c>
      <c r="BH393">
        <f t="shared" ca="1" si="233"/>
        <v>39.562546692652795</v>
      </c>
      <c r="BI393">
        <f t="shared" ca="1" si="234"/>
        <v>0</v>
      </c>
      <c r="BJ393">
        <f t="shared" ca="1" si="235"/>
        <v>-173954.13762816839</v>
      </c>
      <c r="BK393">
        <f t="shared" ca="1" si="236"/>
        <v>48.244332718755906</v>
      </c>
    </row>
    <row r="394" spans="2:63" x14ac:dyDescent="0.35">
      <c r="B394">
        <f t="shared" si="237"/>
        <v>384</v>
      </c>
      <c r="C394">
        <f t="shared" si="215"/>
        <v>32</v>
      </c>
      <c r="D394">
        <f t="shared" si="245"/>
        <v>12</v>
      </c>
      <c r="E394">
        <f t="shared" ca="1" si="205"/>
        <v>108</v>
      </c>
      <c r="F394" cm="1">
        <f t="array" aca="1" ref="F394" ca="1">_xlfn.XLOOKUP(E394,Mortality!$I$9:$I$130,IF($E$4="Female",Mortality!$J$9:$J$130,Mortality!$K$9:$K$130),,-1)</f>
        <v>0.39999999999999969</v>
      </c>
      <c r="G394" cm="1">
        <f t="array" aca="1" ref="G394" ca="1">_xlfn.XLOOKUP(E394,Mortality!$N$9:$N$130,IF($E$4="Female",Mortality!$O$9:$O$130,Mortality!$P$9:$P$130),,-1)</f>
        <v>0</v>
      </c>
      <c r="H394">
        <f t="shared" ca="1" si="216"/>
        <v>4.1675471372851991E-2</v>
      </c>
      <c r="I394" cm="1">
        <f t="array" ref="I394">INDEX('Product features '!$C$12:$C$22,MIN(11,C394))</f>
        <v>0</v>
      </c>
      <c r="J394" s="3">
        <f ca="1">IF(C394=1,0,IF($C$4="Q",MAX('Product features '!$C$8,_xlfn.XLOOKUP(E394,'Non-systematic PWDs'!$D$17:$D$64,'Non-systematic PWDs'!$F$17:$F$64,0,-1)),'Product features '!$C$8))</f>
        <v>0.25641025641025644</v>
      </c>
      <c r="K394">
        <f t="shared" ca="1" si="206"/>
        <v>0</v>
      </c>
      <c r="L394">
        <f ca="1">(1-K394)*(1-(1-J394*_xlfn.XLOOKUP(C394,'Non-systematic PWDs'!$D$9:$D$12,'Non-systematic PWDs'!$E$9:$E$12,,-1))^(1/12))</f>
        <v>8.9772603203689405E-3</v>
      </c>
      <c r="M394" cm="1">
        <f t="array" ref="M394">IF(C394=11,_xlfn.SWITCH(D394,1,0.4,2,0.3,3,0.2,0.1/9),1/12)</f>
        <v>8.3333333333333329E-2</v>
      </c>
      <c r="O394">
        <f t="shared" ca="1" si="238"/>
        <v>2.6353212148160239</v>
      </c>
      <c r="P394">
        <f t="shared" ca="1" si="239"/>
        <v>3.5831881074167078</v>
      </c>
      <c r="Q394">
        <f ca="1">_xlfn.XLOOKUP(C394,'Surrender predictive model'!$E$8:$E$29,'Surrender predictive model'!$P$8:$P$29,,-1)+'Surrender predictive model'!$B$15+'Surrender predictive model'!$B$14+'Surrender predictive model'!$B$38*K394</f>
        <v>-2.2123742498454617</v>
      </c>
      <c r="R394">
        <f ca="1">+'Surrender predictive model'!$B$15*(MAX(1,MIN(2,P393/O393))-1)+'Surrender predictive model'!$B$14*(MAX(0.5,MIN(1,P393/O393))-1)+'Surrender predictive model'!$B$38*K394*(MAX(0.5,MIN(1,P393/O393))-1)</f>
        <v>-0.41620927030317295</v>
      </c>
      <c r="S394" s="43">
        <f t="shared" ca="1" si="217"/>
        <v>6.2237361508536981E-3</v>
      </c>
      <c r="T394">
        <f t="shared" ca="1" si="207"/>
        <v>5.0000000000000001E-3</v>
      </c>
      <c r="U394">
        <f t="shared" ca="1" si="240"/>
        <v>0</v>
      </c>
      <c r="V394">
        <f t="shared" ca="1" si="208"/>
        <v>0</v>
      </c>
      <c r="W394" s="41">
        <f t="shared" ca="1" si="209"/>
        <v>0</v>
      </c>
      <c r="X394">
        <f t="shared" ca="1" si="218"/>
        <v>0.93739419232021692</v>
      </c>
      <c r="Y394">
        <f t="shared" ca="1" si="219"/>
        <v>0.94381058445270516</v>
      </c>
      <c r="Z394">
        <f t="shared" ca="1" si="210"/>
        <v>0.95236016961408143</v>
      </c>
      <c r="AA394">
        <f t="shared" ca="1" si="241"/>
        <v>1.2951978248208001E-5</v>
      </c>
      <c r="AB394">
        <f t="shared" ca="1" si="220"/>
        <v>2.6353212148160239</v>
      </c>
      <c r="AC394">
        <f t="shared" ca="1" si="221"/>
        <v>0.10798432546239312</v>
      </c>
      <c r="AD394">
        <f t="shared" ca="1" si="222"/>
        <v>1.6126175132925819E-2</v>
      </c>
      <c r="AE394">
        <f t="shared" ca="1" si="223"/>
        <v>2.3260766303577568E-2</v>
      </c>
      <c r="AF394">
        <f t="shared" ca="1" si="224"/>
        <v>1.7615146250327781E-2</v>
      </c>
      <c r="AG394">
        <f t="shared" ca="1" si="225"/>
        <v>0</v>
      </c>
      <c r="AH394">
        <f t="shared" ca="1" si="211"/>
        <v>0</v>
      </c>
      <c r="AI394">
        <f t="shared" ca="1" si="242"/>
        <v>2.4703348017014073</v>
      </c>
      <c r="AJ394">
        <f t="shared" ca="1" si="226"/>
        <v>5.1465308368779325E-4</v>
      </c>
      <c r="AK394">
        <f t="shared" ca="1" si="212"/>
        <v>0</v>
      </c>
      <c r="AL394">
        <f t="shared" ca="1" si="213"/>
        <v>0</v>
      </c>
      <c r="AM394">
        <f t="shared" si="214"/>
        <v>0</v>
      </c>
      <c r="AN394" s="45">
        <f t="shared" ca="1" si="227"/>
        <v>-0.1478859199825843</v>
      </c>
      <c r="AO394">
        <f t="shared" ca="1" si="243"/>
        <v>0</v>
      </c>
      <c r="AP394">
        <f t="shared" ca="1" si="244"/>
        <v>2.9537138952771373E-3</v>
      </c>
      <c r="AR394">
        <v>384</v>
      </c>
      <c r="AS394">
        <v>0</v>
      </c>
      <c r="AT394">
        <v>189897.58880351708</v>
      </c>
      <c r="AU394">
        <v>1968.2587062668574</v>
      </c>
      <c r="AV394">
        <v>1133.4200494146251</v>
      </c>
      <c r="AW394">
        <v>168827.58403941698</v>
      </c>
      <c r="AX394">
        <v>38.539204600254777</v>
      </c>
      <c r="AY394">
        <v>0</v>
      </c>
      <c r="AZ394">
        <v>-171967.80199969868</v>
      </c>
      <c r="BA394">
        <v>63.892373133570317</v>
      </c>
      <c r="BC394">
        <f t="shared" si="228"/>
        <v>0</v>
      </c>
      <c r="BD394">
        <f t="shared" ca="1" si="229"/>
        <v>189900.2241247319</v>
      </c>
      <c r="BE394">
        <f t="shared" ca="1" si="230"/>
        <v>1968.3666905923199</v>
      </c>
      <c r="BF394">
        <f t="shared" ca="1" si="231"/>
        <v>1133.436175589758</v>
      </c>
      <c r="BG394">
        <f t="shared" ca="1" si="232"/>
        <v>168827.60730018327</v>
      </c>
      <c r="BH394">
        <f t="shared" ca="1" si="233"/>
        <v>38.539719253338468</v>
      </c>
      <c r="BI394">
        <f t="shared" ca="1" si="234"/>
        <v>0</v>
      </c>
      <c r="BJ394">
        <f t="shared" ca="1" si="235"/>
        <v>-171967.94988561867</v>
      </c>
      <c r="BK394">
        <f t="shared" ca="1" si="236"/>
        <v>63.895326847465597</v>
      </c>
    </row>
    <row r="395" spans="2:63" x14ac:dyDescent="0.35">
      <c r="B395">
        <f t="shared" si="237"/>
        <v>385</v>
      </c>
      <c r="C395">
        <f t="shared" si="215"/>
        <v>33</v>
      </c>
      <c r="D395">
        <f t="shared" si="245"/>
        <v>1</v>
      </c>
      <c r="E395">
        <f t="shared" ref="E395:E458" ca="1" si="246">$D$4+C395-1</f>
        <v>109</v>
      </c>
      <c r="F395" cm="1">
        <f t="array" aca="1" ref="F395" ca="1">_xlfn.XLOOKUP(E395,Mortality!$I$9:$I$130,IF($E$4="Female",Mortality!$J$9:$J$130,Mortality!$K$9:$K$130),,-1)</f>
        <v>0.39999999999999969</v>
      </c>
      <c r="G395" cm="1">
        <f t="array" aca="1" ref="G395" ca="1">_xlfn.XLOOKUP(E395,Mortality!$N$9:$N$130,IF($E$4="Female",Mortality!$O$9:$O$130,Mortality!$P$9:$P$130),,-1)</f>
        <v>0</v>
      </c>
      <c r="H395">
        <f t="shared" ca="1" si="216"/>
        <v>4.1675471372851991E-2</v>
      </c>
      <c r="I395" cm="1">
        <f t="array" ref="I395">INDEX('Product features '!$C$12:$C$22,MIN(11,C395))</f>
        <v>0</v>
      </c>
      <c r="J395" s="3">
        <f ca="1">IF(C395=1,0,IF($C$4="Q",MAX('Product features '!$C$8,_xlfn.XLOOKUP(E395,'Non-systematic PWDs'!$D$17:$D$64,'Non-systematic PWDs'!$F$17:$F$64,0,-1)),'Product features '!$C$8))</f>
        <v>0.27027027027027023</v>
      </c>
      <c r="K395">
        <f t="shared" ref="K395:K458" ca="1" si="247">IF(C395&gt;=$S$4,1,0)</f>
        <v>0</v>
      </c>
      <c r="L395">
        <f ca="1">(1-K395)*(1-(1-J395*_xlfn.XLOOKUP(C395,'Non-systematic PWDs'!$D$9:$D$12,'Non-systematic PWDs'!$E$9:$E$12,,-1))^(1/12))</f>
        <v>9.4888895862995648E-3</v>
      </c>
      <c r="M395" cm="1">
        <f t="array" ref="M395">IF(C395=11,_xlfn.SWITCH(D395,1,0.4,2,0.3,3,0.2,0.1/9),1/12)</f>
        <v>8.3333333333333329E-2</v>
      </c>
      <c r="O395">
        <f t="shared" ca="1" si="238"/>
        <v>2.4703348016667994</v>
      </c>
      <c r="P395">
        <f t="shared" ca="1" si="239"/>
        <v>3.3818508618649457</v>
      </c>
      <c r="Q395">
        <f ca="1">_xlfn.XLOOKUP(C395,'Surrender predictive model'!$E$8:$E$29,'Surrender predictive model'!$P$8:$P$29,,-1)+'Surrender predictive model'!$B$15+'Surrender predictive model'!$B$14+'Surrender predictive model'!$B$38*K395</f>
        <v>-2.2123742498454617</v>
      </c>
      <c r="R395">
        <f ca="1">+'Surrender predictive model'!$B$15*(MAX(1,MIN(2,P394/O394))-1)+'Surrender predictive model'!$B$14*(MAX(0.5,MIN(1,P394/O394))-1)+'Surrender predictive model'!$B$38*K395*(MAX(0.5,MIN(1,P394/O394))-1)</f>
        <v>-0.41620927030317267</v>
      </c>
      <c r="S395" s="43">
        <f t="shared" ca="1" si="217"/>
        <v>6.2237361508536981E-3</v>
      </c>
      <c r="T395">
        <f t="shared" ref="T395:T458" ca="1" si="248">IF(K395=1,1.5%,0.5%)*IF(MOD(B395,12)=0,1,0)</f>
        <v>0</v>
      </c>
      <c r="U395">
        <f t="shared" ca="1" si="240"/>
        <v>1.89E-2</v>
      </c>
      <c r="V395">
        <f t="shared" ref="V395:V458" ca="1" si="249">IF(C395&gt;=$S$4,$T$4/12,0)*P395</f>
        <v>0</v>
      </c>
      <c r="W395" s="41">
        <f t="shared" ref="W395:W458" ca="1" si="250">(1+$O$4+$Q$4*MIN(10,C395))/(1+$O$4+$Q$4*MIN(10,C395-1))-1</f>
        <v>0</v>
      </c>
      <c r="X395">
        <f t="shared" ca="1" si="218"/>
        <v>0.94332332911822392</v>
      </c>
      <c r="Y395">
        <f t="shared" ca="1" si="219"/>
        <v>0.94332332911822392</v>
      </c>
      <c r="Z395">
        <f t="shared" ref="Z395:Z458" ca="1" si="251">(1-H395)*(1-S395)</f>
        <v>0.95236016961408143</v>
      </c>
      <c r="AA395">
        <f t="shared" ca="1" si="241"/>
        <v>1.2334948201301265E-5</v>
      </c>
      <c r="AB395">
        <f t="shared" ca="1" si="220"/>
        <v>2.5170241294183016</v>
      </c>
      <c r="AC395">
        <f t="shared" ca="1" si="221"/>
        <v>0.10359777008493527</v>
      </c>
      <c r="AD395">
        <f t="shared" ca="1" si="222"/>
        <v>1.5471095241059491E-2</v>
      </c>
      <c r="AE395">
        <f t="shared" ca="1" si="223"/>
        <v>2.3587682858535287E-2</v>
      </c>
      <c r="AF395">
        <f t="shared" ca="1" si="224"/>
        <v>0</v>
      </c>
      <c r="AG395">
        <f t="shared" ca="1" si="225"/>
        <v>0</v>
      </c>
      <c r="AH395">
        <f t="shared" ref="AH395:AH458" ca="1" si="252">AB395-MAX(0, O395-V395)</f>
        <v>4.6689327751502141E-2</v>
      </c>
      <c r="AI395">
        <f t="shared" ca="1" si="242"/>
        <v>2.3743675812683795</v>
      </c>
      <c r="AJ395">
        <f t="shared" ca="1" si="226"/>
        <v>4.9465991276424575E-4</v>
      </c>
      <c r="AK395">
        <f t="shared" ref="AK395:AK458" ca="1" si="253">_xlfn.XLOOKUP($D$4,$AC$3:$AC$4,$AD$3:$AD$4,,-1)*N395</f>
        <v>0</v>
      </c>
      <c r="AL395">
        <f t="shared" ref="AL395:AL458" ca="1" si="254">AA395*(1-Z395)/$G$4*$AK$11*IF(C395&gt;1,0,IF(B395&gt;6,0.5,1))</f>
        <v>0</v>
      </c>
      <c r="AM395">
        <f t="shared" ref="AM395:AM458" si="255">IF(B395=13,O395*_xlfn.XLOOKUP($D$4,$AC$3:$AC$4,$AE$3:$AE$4,,-1),0)</f>
        <v>0</v>
      </c>
      <c r="AN395" s="45">
        <f t="shared" ca="1" si="227"/>
        <v>-0.14315120809729429</v>
      </c>
      <c r="AO395">
        <f t="shared" ca="1" si="243"/>
        <v>5.8361659689378136E-3</v>
      </c>
      <c r="AP395">
        <f t="shared" ca="1" si="244"/>
        <v>8.3721034789901241E-3</v>
      </c>
      <c r="AR395">
        <v>385</v>
      </c>
      <c r="AS395">
        <v>0</v>
      </c>
      <c r="AT395">
        <v>184988.18208122146</v>
      </c>
      <c r="AU395">
        <v>2224.7876049272386</v>
      </c>
      <c r="AV395">
        <v>1124.6992772225906</v>
      </c>
      <c r="AW395">
        <v>166983.45306576975</v>
      </c>
      <c r="AX395">
        <v>38.265896051808539</v>
      </c>
      <c r="AY395">
        <v>0</v>
      </c>
      <c r="AZ395">
        <v>-170371.20584397129</v>
      </c>
      <c r="BA395">
        <v>362.75444636492483</v>
      </c>
      <c r="BC395">
        <f t="shared" si="228"/>
        <v>0</v>
      </c>
      <c r="BD395">
        <f t="shared" ca="1" si="229"/>
        <v>184990.65241602313</v>
      </c>
      <c r="BE395">
        <f t="shared" ca="1" si="230"/>
        <v>2224.8912026973235</v>
      </c>
      <c r="BF395">
        <f t="shared" ca="1" si="231"/>
        <v>1124.7147483178317</v>
      </c>
      <c r="BG395">
        <f t="shared" ca="1" si="232"/>
        <v>166983.47665345261</v>
      </c>
      <c r="BH395">
        <f t="shared" ca="1" si="233"/>
        <v>38.266390711721307</v>
      </c>
      <c r="BI395">
        <f t="shared" ca="1" si="234"/>
        <v>0</v>
      </c>
      <c r="BJ395">
        <f t="shared" ca="1" si="235"/>
        <v>-170371.34899517937</v>
      </c>
      <c r="BK395">
        <f t="shared" ca="1" si="236"/>
        <v>362.76281846840379</v>
      </c>
    </row>
    <row r="396" spans="2:63" x14ac:dyDescent="0.35">
      <c r="B396">
        <f t="shared" si="237"/>
        <v>386</v>
      </c>
      <c r="C396">
        <f t="shared" ref="C396:C459" si="256">FLOOR((B396-1)/12,1)+1</f>
        <v>33</v>
      </c>
      <c r="D396">
        <f t="shared" si="245"/>
        <v>2</v>
      </c>
      <c r="E396">
        <f t="shared" ca="1" si="246"/>
        <v>109</v>
      </c>
      <c r="F396" cm="1">
        <f t="array" aca="1" ref="F396" ca="1">_xlfn.XLOOKUP(E396,Mortality!$I$9:$I$130,IF($E$4="Female",Mortality!$J$9:$J$130,Mortality!$K$9:$K$130),,-1)</f>
        <v>0.39999999999999969</v>
      </c>
      <c r="G396" cm="1">
        <f t="array" aca="1" ref="G396" ca="1">_xlfn.XLOOKUP(E396,Mortality!$N$9:$N$130,IF($E$4="Female",Mortality!$O$9:$O$130,Mortality!$P$9:$P$130),,-1)</f>
        <v>0</v>
      </c>
      <c r="H396">
        <f t="shared" ref="H396:H459" ca="1" si="257">1-(1-F396*(1-G396)^(2026-2012-1+B396/12))^(1/12)</f>
        <v>4.1675471372851991E-2</v>
      </c>
      <c r="I396" cm="1">
        <f t="array" ref="I396">INDEX('Product features '!$C$12:$C$22,MIN(11,C396))</f>
        <v>0</v>
      </c>
      <c r="J396" s="3">
        <f ca="1">IF(C396=1,0,IF($C$4="Q",MAX('Product features '!$C$8,_xlfn.XLOOKUP(E396,'Non-systematic PWDs'!$D$17:$D$64,'Non-systematic PWDs'!$F$17:$F$64,0,-1)),'Product features '!$C$8))</f>
        <v>0.27027027027027023</v>
      </c>
      <c r="K396">
        <f t="shared" ca="1" si="247"/>
        <v>0</v>
      </c>
      <c r="L396">
        <f ca="1">(1-K396)*(1-(1-J396*_xlfn.XLOOKUP(C396,'Non-systematic PWDs'!$D$9:$D$12,'Non-systematic PWDs'!$E$9:$E$12,,-1))^(1/12))</f>
        <v>9.4888895862995648E-3</v>
      </c>
      <c r="M396" cm="1">
        <f t="array" ref="M396">IF(C396=11,_xlfn.SWITCH(D396,1,0.4,2,0.3,3,0.2,0.1/9),1/12)</f>
        <v>8.3333333333333329E-2</v>
      </c>
      <c r="O396">
        <f t="shared" ca="1" si="238"/>
        <v>2.3743675812337717</v>
      </c>
      <c r="P396">
        <f t="shared" ca="1" si="239"/>
        <v>3.1901788135957752</v>
      </c>
      <c r="Q396">
        <f ca="1">_xlfn.XLOOKUP(C396,'Surrender predictive model'!$E$8:$E$29,'Surrender predictive model'!$P$8:$P$29,,-1)+'Surrender predictive model'!$B$15+'Surrender predictive model'!$B$14+'Surrender predictive model'!$B$38*K396</f>
        <v>-2.2123742498454617</v>
      </c>
      <c r="R396">
        <f ca="1">+'Surrender predictive model'!$B$15*(MAX(1,MIN(2,P395/O395))-1)+'Surrender predictive model'!$B$14*(MAX(0.5,MIN(1,P395/O395))-1)+'Surrender predictive model'!$B$38*K396*(MAX(0.5,MIN(1,P395/O395))-1)</f>
        <v>-0.42697894640057565</v>
      </c>
      <c r="S396" s="43">
        <f t="shared" ref="S396:S459" ca="1" si="258">1-(1-IF(O396&gt;0,EXP(SUM(Q396:R396)),0))^M396</f>
        <v>6.1547495200455771E-3</v>
      </c>
      <c r="T396">
        <f t="shared" ca="1" si="248"/>
        <v>0</v>
      </c>
      <c r="U396">
        <f t="shared" ca="1" si="240"/>
        <v>0</v>
      </c>
      <c r="V396">
        <f t="shared" ca="1" si="249"/>
        <v>0</v>
      </c>
      <c r="W396" s="41">
        <f t="shared" ca="1" si="250"/>
        <v>0</v>
      </c>
      <c r="X396">
        <f t="shared" ref="X396:X459" ca="1" si="259">IFERROR((1-H396)*(1-S396)*(1-L396)*(1-T396*P396/O396),0)</f>
        <v>0.94338881337318736</v>
      </c>
      <c r="Y396">
        <f t="shared" ref="Y396:Y459" ca="1" si="260">(1-H396)*(1-S396)*(1-L396)</f>
        <v>0.94338881337318736</v>
      </c>
      <c r="Z396">
        <f t="shared" ca="1" si="251"/>
        <v>0.95242628119453221</v>
      </c>
      <c r="AA396">
        <f t="shared" ca="1" si="241"/>
        <v>1.1747313361172181E-5</v>
      </c>
      <c r="AB396">
        <f t="shared" ref="AB396:AB459" ca="1" si="261">MAX(0, (O396-V396)*(1+U396))</f>
        <v>2.3743675812337717</v>
      </c>
      <c r="AC396">
        <f t="shared" ref="AC396:AC459" ca="1" si="262">$AB396*(1-$X396)*H396/($H396+$S396+$L396+IFERROR($T396*$P396/$O396,0))</f>
        <v>9.7730763301708476E-2</v>
      </c>
      <c r="AD396">
        <f t="shared" ref="AD396:AD459" ca="1" si="263">$AB396*(1-$X396)*S396/($H396+$S396+$L396+IFERROR($T396*$P396/$O396,0))*(J396+(1-J396)*(1-I396))</f>
        <v>1.4433150932918047E-2</v>
      </c>
      <c r="AE396">
        <f t="shared" ref="AE396:AE459" ca="1" si="264">$AB396*(1-$X396)*L396/($H396+$S396+$L396+IFERROR($T396*$P396/$O396,0))+V396</f>
        <v>2.2251852027252241E-2</v>
      </c>
      <c r="AF396">
        <f t="shared" ref="AF396:AF459" ca="1" si="265">$AB396*(1-$X396)*IFERROR($T396*$P396/$O396,0)/($H396+$S396+$L396+IFERROR($T396*$P396/$O396,0))</f>
        <v>0</v>
      </c>
      <c r="AG396">
        <f t="shared" ref="AG396:AG459" ca="1" si="266">$AB396*(1-$X396)*S396/($H396+$S396+$L396+IFERROR($T396*$P396/$O396,0))*(1-J396)*I396</f>
        <v>0</v>
      </c>
      <c r="AH396">
        <f t="shared" ca="1" si="252"/>
        <v>0</v>
      </c>
      <c r="AI396">
        <f t="shared" ca="1" si="242"/>
        <v>2.239951815006501</v>
      </c>
      <c r="AJ396">
        <f t="shared" ref="AJ396:AJ459" ca="1" si="267">0.0025/12*AI396</f>
        <v>4.666566281263544E-4</v>
      </c>
      <c r="AK396">
        <f t="shared" ca="1" si="253"/>
        <v>0</v>
      </c>
      <c r="AL396">
        <f t="shared" ca="1" si="254"/>
        <v>0</v>
      </c>
      <c r="AM396">
        <f t="shared" si="255"/>
        <v>0</v>
      </c>
      <c r="AN396" s="45">
        <f t="shared" ref="AN396:AN459" ca="1" si="268">N396-SUM(AC396:AE396,AJ396:AK396,-AL396,AM396)</f>
        <v>-0.13488242289000513</v>
      </c>
      <c r="AO396">
        <f t="shared" ca="1" si="243"/>
        <v>0</v>
      </c>
      <c r="AP396">
        <f t="shared" ca="1" si="244"/>
        <v>2.1418493637925928E-3</v>
      </c>
      <c r="AR396">
        <v>386</v>
      </c>
      <c r="AS396">
        <v>0</v>
      </c>
      <c r="AT396">
        <v>183676.30104867974</v>
      </c>
      <c r="AU396">
        <v>2168.2755367759783</v>
      </c>
      <c r="AV396">
        <v>1088.5197768116166</v>
      </c>
      <c r="AW396">
        <v>164869.53158490401</v>
      </c>
      <c r="AX396">
        <v>37.494088066904062</v>
      </c>
      <c r="AY396">
        <v>0</v>
      </c>
      <c r="AZ396">
        <v>-168163.82098655851</v>
      </c>
      <c r="BA396">
        <v>44.269807580552722</v>
      </c>
      <c r="BC396">
        <f t="shared" ref="BC396:BC459" si="269">AS396+N396</f>
        <v>0</v>
      </c>
      <c r="BD396">
        <f t="shared" ref="BD396:BD459" ca="1" si="270">AT396+O396</f>
        <v>183678.67541626099</v>
      </c>
      <c r="BE396">
        <f t="shared" ref="BE396:BE459" ca="1" si="271">AU396+AC396</f>
        <v>2168.3732675392798</v>
      </c>
      <c r="BF396">
        <f t="shared" ref="BF396:BF459" ca="1" si="272">AV396+AD396</f>
        <v>1088.5342099625495</v>
      </c>
      <c r="BG396">
        <f t="shared" ref="BG396:BG459" ca="1" si="273">AW396+AE396</f>
        <v>164869.55383675604</v>
      </c>
      <c r="BH396">
        <f t="shared" ref="BH396:BH459" ca="1" si="274">AX396+AJ396</f>
        <v>37.49455472353219</v>
      </c>
      <c r="BI396">
        <f t="shared" ref="BI396:BI459" ca="1" si="275">AY396+AK396-AL396+AM396</f>
        <v>0</v>
      </c>
      <c r="BJ396">
        <f t="shared" ref="BJ396:BJ459" ca="1" si="276">AZ396+AN396</f>
        <v>-168163.9558689814</v>
      </c>
      <c r="BK396">
        <f t="shared" ref="BK396:BK459" ca="1" si="277">BA396+AP396</f>
        <v>44.271949429916518</v>
      </c>
    </row>
    <row r="397" spans="2:63" x14ac:dyDescent="0.35">
      <c r="B397">
        <f t="shared" ref="B397:B460" si="278">B396+1</f>
        <v>387</v>
      </c>
      <c r="C397">
        <f t="shared" si="256"/>
        <v>33</v>
      </c>
      <c r="D397">
        <f t="shared" si="245"/>
        <v>3</v>
      </c>
      <c r="E397">
        <f t="shared" ca="1" si="246"/>
        <v>109</v>
      </c>
      <c r="F397" cm="1">
        <f t="array" aca="1" ref="F397" ca="1">_xlfn.XLOOKUP(E397,Mortality!$I$9:$I$130,IF($E$4="Female",Mortality!$J$9:$J$130,Mortality!$K$9:$K$130),,-1)</f>
        <v>0.39999999999999969</v>
      </c>
      <c r="G397" cm="1">
        <f t="array" aca="1" ref="G397" ca="1">_xlfn.XLOOKUP(E397,Mortality!$N$9:$N$130,IF($E$4="Female",Mortality!$O$9:$O$130,Mortality!$P$9:$P$130),,-1)</f>
        <v>0</v>
      </c>
      <c r="H397">
        <f t="shared" ca="1" si="257"/>
        <v>4.1675471372851991E-2</v>
      </c>
      <c r="I397" cm="1">
        <f t="array" ref="I397">INDEX('Product features '!$C$12:$C$22,MIN(11,C397))</f>
        <v>0</v>
      </c>
      <c r="J397" s="3">
        <f ca="1">IF(C397=1,0,IF($C$4="Q",MAX('Product features '!$C$8,_xlfn.XLOOKUP(E397,'Non-systematic PWDs'!$D$17:$D$64,'Non-systematic PWDs'!$F$17:$F$64,0,-1)),'Product features '!$C$8))</f>
        <v>0.27027027027027023</v>
      </c>
      <c r="K397">
        <f t="shared" ca="1" si="247"/>
        <v>0</v>
      </c>
      <c r="L397">
        <f ca="1">(1-K397)*(1-(1-J397*_xlfn.XLOOKUP(C397,'Non-systematic PWDs'!$D$9:$D$12,'Non-systematic PWDs'!$E$9:$E$12,,-1))^(1/12))</f>
        <v>9.4888895862995648E-3</v>
      </c>
      <c r="M397" cm="1">
        <f t="array" ref="M397">IF(C397=11,_xlfn.SWITCH(D397,1,0.4,2,0.3,3,0.2,0.1/9),1/12)</f>
        <v>8.3333333333333329E-2</v>
      </c>
      <c r="O397">
        <f t="shared" ref="O397:O460" ca="1" si="279">MAX(MAX(0, O396-V396)*(1+U396)*IFERROR((1-T396*P396/O396),0)*(1-H396)*(1-S396)*(1-L396))</f>
        <v>2.2399518149718927</v>
      </c>
      <c r="P397">
        <f t="shared" ref="P397:P460" ca="1" si="280">P396*Y396*(1+IF(AND(D396=12,K396=0),1,0)*W396)</f>
        <v>3.0095790054064011</v>
      </c>
      <c r="Q397">
        <f ca="1">_xlfn.XLOOKUP(C397,'Surrender predictive model'!$E$8:$E$29,'Surrender predictive model'!$P$8:$P$29,,-1)+'Surrender predictive model'!$B$15+'Surrender predictive model'!$B$14+'Surrender predictive model'!$B$38*K397</f>
        <v>-2.2123742498454617</v>
      </c>
      <c r="R397">
        <f ca="1">+'Surrender predictive model'!$B$15*(MAX(1,MIN(2,P396/O396))-1)+'Surrender predictive model'!$B$14*(MAX(0.5,MIN(1,P396/O396))-1)+'Surrender predictive model'!$B$38*K397*(MAX(0.5,MIN(1,P396/O396))-1)</f>
        <v>-0.39759386963035598</v>
      </c>
      <c r="S397" s="43">
        <f t="shared" ca="1" si="258"/>
        <v>6.3448731204309716E-3</v>
      </c>
      <c r="T397">
        <f t="shared" ca="1" si="248"/>
        <v>0</v>
      </c>
      <c r="U397">
        <f t="shared" ref="U397:U460" ca="1" si="281">IF($K$4="Fixed",(1+$Z$3*IF(C397&gt;10,0.5,1))^(1/12)-1,IF(D396=12,$Z$4*IF(C396&gt;10,0.5,1),0))</f>
        <v>0</v>
      </c>
      <c r="V397">
        <f t="shared" ca="1" si="249"/>
        <v>0</v>
      </c>
      <c r="W397" s="41">
        <f t="shared" ca="1" si="250"/>
        <v>0</v>
      </c>
      <c r="X397">
        <f t="shared" ca="1" si="259"/>
        <v>0.94320834214019089</v>
      </c>
      <c r="Y397">
        <f t="shared" ca="1" si="260"/>
        <v>0.94320834214019089</v>
      </c>
      <c r="Z397">
        <f t="shared" ca="1" si="251"/>
        <v>0.95224408108481196</v>
      </c>
      <c r="AA397">
        <f t="shared" ref="AA397:AA460" ca="1" si="282">AA396*Z396</f>
        <v>1.1188449978608061E-5</v>
      </c>
      <c r="AB397">
        <f t="shared" ca="1" si="261"/>
        <v>2.2399518149718927</v>
      </c>
      <c r="AC397">
        <f t="shared" ca="1" si="262"/>
        <v>9.2186252330356627E-2</v>
      </c>
      <c r="AD397">
        <f t="shared" ca="1" si="263"/>
        <v>1.4034876036583134E-2</v>
      </c>
      <c r="AE397">
        <f t="shared" ca="1" si="264"/>
        <v>2.0989448731402394E-2</v>
      </c>
      <c r="AF397">
        <f t="shared" ca="1" si="265"/>
        <v>0</v>
      </c>
      <c r="AG397">
        <f t="shared" ca="1" si="266"/>
        <v>0</v>
      </c>
      <c r="AH397">
        <f t="shared" ca="1" si="252"/>
        <v>0</v>
      </c>
      <c r="AI397">
        <f t="shared" ref="AI397:AI460" ca="1" si="283">MAX(0, AI396+AH397-SUM(AC397:AG397))</f>
        <v>2.1127412379081587</v>
      </c>
      <c r="AJ397">
        <f t="shared" ca="1" si="267"/>
        <v>4.4015442456419977E-4</v>
      </c>
      <c r="AK397">
        <f t="shared" ca="1" si="253"/>
        <v>0</v>
      </c>
      <c r="AL397">
        <f t="shared" ca="1" si="254"/>
        <v>0</v>
      </c>
      <c r="AM397">
        <f t="shared" si="255"/>
        <v>0</v>
      </c>
      <c r="AN397" s="45">
        <f t="shared" ca="1" si="268"/>
        <v>-0.12765073152290635</v>
      </c>
      <c r="AO397">
        <f t="shared" ref="AO397:AO460" ca="1" si="284">IF($K$4="Fixed",0,O397*IF(D396=12,$Z$4-$X$4*(1+$AA$4),0)*IF(C396&gt;10,0.5,1))</f>
        <v>0</v>
      </c>
      <c r="AP397">
        <f t="shared" ref="AP397:AP460" ca="1" si="285">IF($K$4="Fixed",0,O397*(1-X397)*$X$4*IF(C396&gt;10, 0.5, 1)*(1+$Y$4-$AA$4)^(D396/12)+AO397)</f>
        <v>2.05078478960597E-3</v>
      </c>
      <c r="AR397">
        <v>387</v>
      </c>
      <c r="AS397">
        <v>0</v>
      </c>
      <c r="AT397">
        <v>179971.62272113815</v>
      </c>
      <c r="AU397">
        <v>2113.364201890834</v>
      </c>
      <c r="AV397">
        <v>1092.8535973554096</v>
      </c>
      <c r="AW397">
        <v>162790.78430110635</v>
      </c>
      <c r="AX397">
        <v>36.734891838977937</v>
      </c>
      <c r="AY397">
        <v>0</v>
      </c>
      <c r="AZ397">
        <v>-166033.7369921917</v>
      </c>
      <c r="BA397">
        <v>44.124485557964476</v>
      </c>
      <c r="BC397">
        <f t="shared" si="269"/>
        <v>0</v>
      </c>
      <c r="BD397">
        <f t="shared" ca="1" si="270"/>
        <v>179973.86267295311</v>
      </c>
      <c r="BE397">
        <f t="shared" ca="1" si="271"/>
        <v>2113.4563881431645</v>
      </c>
      <c r="BF397">
        <f t="shared" ca="1" si="272"/>
        <v>1092.8676322314461</v>
      </c>
      <c r="BG397">
        <f t="shared" ca="1" si="273"/>
        <v>162790.80529055509</v>
      </c>
      <c r="BH397">
        <f t="shared" ca="1" si="274"/>
        <v>36.735331993402504</v>
      </c>
      <c r="BI397">
        <f t="shared" ca="1" si="275"/>
        <v>0</v>
      </c>
      <c r="BJ397">
        <f t="shared" ca="1" si="276"/>
        <v>-166033.86464292323</v>
      </c>
      <c r="BK397">
        <f t="shared" ca="1" si="277"/>
        <v>44.126536342754079</v>
      </c>
    </row>
    <row r="398" spans="2:63" x14ac:dyDescent="0.35">
      <c r="B398">
        <f t="shared" si="278"/>
        <v>388</v>
      </c>
      <c r="C398">
        <f t="shared" si="256"/>
        <v>33</v>
      </c>
      <c r="D398">
        <f t="shared" si="245"/>
        <v>4</v>
      </c>
      <c r="E398">
        <f t="shared" ca="1" si="246"/>
        <v>109</v>
      </c>
      <c r="F398" cm="1">
        <f t="array" aca="1" ref="F398" ca="1">_xlfn.XLOOKUP(E398,Mortality!$I$9:$I$130,IF($E$4="Female",Mortality!$J$9:$J$130,Mortality!$K$9:$K$130),,-1)</f>
        <v>0.39999999999999969</v>
      </c>
      <c r="G398" cm="1">
        <f t="array" aca="1" ref="G398" ca="1">_xlfn.XLOOKUP(E398,Mortality!$N$9:$N$130,IF($E$4="Female",Mortality!$O$9:$O$130,Mortality!$P$9:$P$130),,-1)</f>
        <v>0</v>
      </c>
      <c r="H398">
        <f t="shared" ca="1" si="257"/>
        <v>4.1675471372851991E-2</v>
      </c>
      <c r="I398" cm="1">
        <f t="array" ref="I398">INDEX('Product features '!$C$12:$C$22,MIN(11,C398))</f>
        <v>0</v>
      </c>
      <c r="J398" s="3">
        <f ca="1">IF(C398=1,0,IF($C$4="Q",MAX('Product features '!$C$8,_xlfn.XLOOKUP(E398,'Non-systematic PWDs'!$D$17:$D$64,'Non-systematic PWDs'!$F$17:$F$64,0,-1)),'Product features '!$C$8))</f>
        <v>0.27027027027027023</v>
      </c>
      <c r="K398">
        <f t="shared" ca="1" si="247"/>
        <v>0</v>
      </c>
      <c r="L398">
        <f ca="1">(1-K398)*(1-(1-J398*_xlfn.XLOOKUP(C398,'Non-systematic PWDs'!$D$9:$D$12,'Non-systematic PWDs'!$E$9:$E$12,,-1))^(1/12))</f>
        <v>9.4888895862995648E-3</v>
      </c>
      <c r="M398" cm="1">
        <f t="array" ref="M398">IF(C398=11,_xlfn.SWITCH(D398,1,0.4,2,0.3,3,0.2,0.1/9),1/12)</f>
        <v>8.3333333333333329E-2</v>
      </c>
      <c r="O398">
        <f t="shared" ca="1" si="279"/>
        <v>2.1127412378735508</v>
      </c>
      <c r="P398">
        <f t="shared" ca="1" si="280"/>
        <v>2.8386600242292963</v>
      </c>
      <c r="Q398">
        <f ca="1">_xlfn.XLOOKUP(C398,'Surrender predictive model'!$E$8:$E$29,'Surrender predictive model'!$P$8:$P$29,,-1)+'Surrender predictive model'!$B$15+'Surrender predictive model'!$B$14+'Surrender predictive model'!$B$38*K398</f>
        <v>-2.2123742498454617</v>
      </c>
      <c r="R398">
        <f ca="1">+'Surrender predictive model'!$B$15*(MAX(1,MIN(2,P397/O397))-1)+'Surrender predictive model'!$B$14*(MAX(0.5,MIN(1,P397/O397))-1)+'Surrender predictive model'!$B$38*K398*(MAX(0.5,MIN(1,P397/O397))-1)</f>
        <v>-0.39759386963035626</v>
      </c>
      <c r="S398" s="43">
        <f t="shared" ca="1" si="258"/>
        <v>6.3448731204309716E-3</v>
      </c>
      <c r="T398">
        <f t="shared" ca="1" si="248"/>
        <v>0</v>
      </c>
      <c r="U398">
        <f t="shared" ca="1" si="281"/>
        <v>0</v>
      </c>
      <c r="V398">
        <f t="shared" ca="1" si="249"/>
        <v>0</v>
      </c>
      <c r="W398" s="41">
        <f t="shared" ca="1" si="250"/>
        <v>0</v>
      </c>
      <c r="X398">
        <f t="shared" ca="1" si="259"/>
        <v>0.94320834214019089</v>
      </c>
      <c r="Y398">
        <f t="shared" ca="1" si="260"/>
        <v>0.94320834214019089</v>
      </c>
      <c r="Z398">
        <f t="shared" ca="1" si="251"/>
        <v>0.95224408108481196</v>
      </c>
      <c r="AA398">
        <f t="shared" ca="1" si="282"/>
        <v>1.0654135268643017E-5</v>
      </c>
      <c r="AB398">
        <f t="shared" ca="1" si="261"/>
        <v>2.1127412378735508</v>
      </c>
      <c r="AC398">
        <f t="shared" ca="1" si="262"/>
        <v>8.6950842228633002E-2</v>
      </c>
      <c r="AD398">
        <f t="shared" ca="1" si="263"/>
        <v>1.3237812158608675E-2</v>
      </c>
      <c r="AE398">
        <f t="shared" ca="1" si="264"/>
        <v>1.9797423140382589E-2</v>
      </c>
      <c r="AF398">
        <f t="shared" ca="1" si="265"/>
        <v>0</v>
      </c>
      <c r="AG398">
        <f t="shared" ca="1" si="266"/>
        <v>0</v>
      </c>
      <c r="AH398">
        <f t="shared" ca="1" si="252"/>
        <v>0</v>
      </c>
      <c r="AI398">
        <f t="shared" ca="1" si="283"/>
        <v>1.9927551603805345</v>
      </c>
      <c r="AJ398">
        <f t="shared" ca="1" si="267"/>
        <v>4.1515732507927804E-4</v>
      </c>
      <c r="AK398">
        <f t="shared" ca="1" si="253"/>
        <v>0</v>
      </c>
      <c r="AL398">
        <f t="shared" ca="1" si="254"/>
        <v>0</v>
      </c>
      <c r="AM398">
        <f t="shared" si="255"/>
        <v>0</v>
      </c>
      <c r="AN398" s="45">
        <f t="shared" ca="1" si="268"/>
        <v>-0.12040123485270354</v>
      </c>
      <c r="AO398">
        <f t="shared" ca="1" si="284"/>
        <v>0</v>
      </c>
      <c r="AP398">
        <f t="shared" ca="1" si="285"/>
        <v>1.9569776882084624E-3</v>
      </c>
      <c r="AR398">
        <v>388</v>
      </c>
      <c r="AS398">
        <v>0</v>
      </c>
      <c r="AT398">
        <v>176327.48082709286</v>
      </c>
      <c r="AU398">
        <v>2059.8865270079091</v>
      </c>
      <c r="AV398">
        <v>1070.9265125318107</v>
      </c>
      <c r="AW398">
        <v>160746.44362217578</v>
      </c>
      <c r="AX398">
        <v>35.993435342910601</v>
      </c>
      <c r="AY398">
        <v>0</v>
      </c>
      <c r="AZ398">
        <v>-163913.25009705842</v>
      </c>
      <c r="BA398">
        <v>43.560294700184848</v>
      </c>
      <c r="BC398">
        <f t="shared" si="269"/>
        <v>0</v>
      </c>
      <c r="BD398">
        <f t="shared" ca="1" si="270"/>
        <v>176329.59356833075</v>
      </c>
      <c r="BE398">
        <f t="shared" ca="1" si="271"/>
        <v>2059.9734778501379</v>
      </c>
      <c r="BF398">
        <f t="shared" ca="1" si="272"/>
        <v>1070.9397503439693</v>
      </c>
      <c r="BG398">
        <f t="shared" ca="1" si="273"/>
        <v>160746.46341959891</v>
      </c>
      <c r="BH398">
        <f t="shared" ca="1" si="274"/>
        <v>35.993850500235681</v>
      </c>
      <c r="BI398">
        <f t="shared" ca="1" si="275"/>
        <v>0</v>
      </c>
      <c r="BJ398">
        <f t="shared" ca="1" si="276"/>
        <v>-163913.37049829328</v>
      </c>
      <c r="BK398">
        <f t="shared" ca="1" si="277"/>
        <v>43.562251677873057</v>
      </c>
    </row>
    <row r="399" spans="2:63" x14ac:dyDescent="0.35">
      <c r="B399">
        <f t="shared" si="278"/>
        <v>389</v>
      </c>
      <c r="C399">
        <f t="shared" si="256"/>
        <v>33</v>
      </c>
      <c r="D399">
        <f t="shared" si="245"/>
        <v>5</v>
      </c>
      <c r="E399">
        <f t="shared" ca="1" si="246"/>
        <v>109</v>
      </c>
      <c r="F399" cm="1">
        <f t="array" aca="1" ref="F399" ca="1">_xlfn.XLOOKUP(E399,Mortality!$I$9:$I$130,IF($E$4="Female",Mortality!$J$9:$J$130,Mortality!$K$9:$K$130),,-1)</f>
        <v>0.39999999999999969</v>
      </c>
      <c r="G399" cm="1">
        <f t="array" aca="1" ref="G399" ca="1">_xlfn.XLOOKUP(E399,Mortality!$N$9:$N$130,IF($E$4="Female",Mortality!$O$9:$O$130,Mortality!$P$9:$P$130),,-1)</f>
        <v>0</v>
      </c>
      <c r="H399">
        <f t="shared" ca="1" si="257"/>
        <v>4.1675471372851991E-2</v>
      </c>
      <c r="I399" cm="1">
        <f t="array" ref="I399">INDEX('Product features '!$C$12:$C$22,MIN(11,C399))</f>
        <v>0</v>
      </c>
      <c r="J399" s="3">
        <f ca="1">IF(C399=1,0,IF($C$4="Q",MAX('Product features '!$C$8,_xlfn.XLOOKUP(E399,'Non-systematic PWDs'!$D$17:$D$64,'Non-systematic PWDs'!$F$17:$F$64,0,-1)),'Product features '!$C$8))</f>
        <v>0.27027027027027023</v>
      </c>
      <c r="K399">
        <f t="shared" ca="1" si="247"/>
        <v>0</v>
      </c>
      <c r="L399">
        <f ca="1">(1-K399)*(1-(1-J399*_xlfn.XLOOKUP(C399,'Non-systematic PWDs'!$D$9:$D$12,'Non-systematic PWDs'!$E$9:$E$12,,-1))^(1/12))</f>
        <v>9.4888895862995648E-3</v>
      </c>
      <c r="M399" cm="1">
        <f t="array" ref="M399">IF(C399=11,_xlfn.SWITCH(D399,1,0.4,2,0.3,3,0.2,0.1/9),1/12)</f>
        <v>8.3333333333333329E-2</v>
      </c>
      <c r="O399">
        <f t="shared" ca="1" si="279"/>
        <v>1.9927551603459264</v>
      </c>
      <c r="P399">
        <f t="shared" ca="1" si="280"/>
        <v>2.6774478153529486</v>
      </c>
      <c r="Q399">
        <f ca="1">_xlfn.XLOOKUP(C399,'Surrender predictive model'!$E$8:$E$29,'Surrender predictive model'!$P$8:$P$29,,-1)+'Surrender predictive model'!$B$15+'Surrender predictive model'!$B$14+'Surrender predictive model'!$B$38*K399</f>
        <v>-2.2123742498454617</v>
      </c>
      <c r="R399">
        <f ca="1">+'Surrender predictive model'!$B$15*(MAX(1,MIN(2,P398/O398))-1)+'Surrender predictive model'!$B$14*(MAX(0.5,MIN(1,P398/O398))-1)+'Surrender predictive model'!$B$38*K399*(MAX(0.5,MIN(1,P398/O398))-1)</f>
        <v>-0.39759386963035598</v>
      </c>
      <c r="S399" s="43">
        <f t="shared" ca="1" si="258"/>
        <v>6.3448731204309716E-3</v>
      </c>
      <c r="T399">
        <f t="shared" ca="1" si="248"/>
        <v>0</v>
      </c>
      <c r="U399">
        <f t="shared" ca="1" si="281"/>
        <v>0</v>
      </c>
      <c r="V399">
        <f t="shared" ca="1" si="249"/>
        <v>0</v>
      </c>
      <c r="W399" s="41">
        <f t="shared" ca="1" si="250"/>
        <v>0</v>
      </c>
      <c r="X399">
        <f t="shared" ca="1" si="259"/>
        <v>0.94320834214019089</v>
      </c>
      <c r="Y399">
        <f t="shared" ca="1" si="260"/>
        <v>0.94320834214019089</v>
      </c>
      <c r="Z399">
        <f t="shared" ca="1" si="251"/>
        <v>0.95224408108481196</v>
      </c>
      <c r="AA399">
        <f t="shared" ca="1" si="282"/>
        <v>1.0145337248642256E-5</v>
      </c>
      <c r="AB399">
        <f t="shared" ca="1" si="261"/>
        <v>1.9927551603459264</v>
      </c>
      <c r="AC399">
        <f t="shared" ca="1" si="262"/>
        <v>8.2012759746162234E-2</v>
      </c>
      <c r="AD399">
        <f t="shared" ca="1" si="263"/>
        <v>1.2486014859684549E-2</v>
      </c>
      <c r="AE399">
        <f t="shared" ca="1" si="264"/>
        <v>1.8673094658888112E-2</v>
      </c>
      <c r="AF399">
        <f t="shared" ca="1" si="265"/>
        <v>0</v>
      </c>
      <c r="AG399">
        <f t="shared" ca="1" si="266"/>
        <v>0</v>
      </c>
      <c r="AH399">
        <f t="shared" ca="1" si="252"/>
        <v>0</v>
      </c>
      <c r="AI399">
        <f t="shared" ca="1" si="283"/>
        <v>1.8795832911157995</v>
      </c>
      <c r="AJ399">
        <f t="shared" ca="1" si="267"/>
        <v>3.9157985231579159E-4</v>
      </c>
      <c r="AK399">
        <f t="shared" ca="1" si="253"/>
        <v>0</v>
      </c>
      <c r="AL399">
        <f t="shared" ca="1" si="254"/>
        <v>0</v>
      </c>
      <c r="AM399">
        <f t="shared" si="255"/>
        <v>0</v>
      </c>
      <c r="AN399" s="45">
        <f t="shared" ca="1" si="268"/>
        <v>-0.11356344911705069</v>
      </c>
      <c r="AO399">
        <f t="shared" ca="1" si="284"/>
        <v>0</v>
      </c>
      <c r="AP399">
        <f t="shared" ca="1" si="285"/>
        <v>1.8674615159797305E-3</v>
      </c>
      <c r="AR399">
        <v>389</v>
      </c>
      <c r="AS399">
        <v>0</v>
      </c>
      <c r="AT399">
        <v>172768.4896459697</v>
      </c>
      <c r="AU399">
        <v>2007.966386008304</v>
      </c>
      <c r="AV399">
        <v>1049.5116974392849</v>
      </c>
      <c r="AW399">
        <v>158735.84274144171</v>
      </c>
      <c r="AX399">
        <v>35.269235091546342</v>
      </c>
      <c r="AY399">
        <v>0</v>
      </c>
      <c r="AZ399">
        <v>-161828.59005998078</v>
      </c>
      <c r="BA399">
        <v>43.007341577833934</v>
      </c>
      <c r="BC399">
        <f t="shared" si="269"/>
        <v>0</v>
      </c>
      <c r="BD399">
        <f t="shared" ca="1" si="270"/>
        <v>172770.48240113005</v>
      </c>
      <c r="BE399">
        <f t="shared" ca="1" si="271"/>
        <v>2008.0483987680502</v>
      </c>
      <c r="BF399">
        <f t="shared" ca="1" si="272"/>
        <v>1049.5241834541446</v>
      </c>
      <c r="BG399">
        <f t="shared" ca="1" si="273"/>
        <v>158735.86141453637</v>
      </c>
      <c r="BH399">
        <f t="shared" ca="1" si="274"/>
        <v>35.269626671398655</v>
      </c>
      <c r="BI399">
        <f t="shared" ca="1" si="275"/>
        <v>0</v>
      </c>
      <c r="BJ399">
        <f t="shared" ca="1" si="276"/>
        <v>-161828.7036234299</v>
      </c>
      <c r="BK399">
        <f t="shared" ca="1" si="277"/>
        <v>43.009209039349912</v>
      </c>
    </row>
    <row r="400" spans="2:63" x14ac:dyDescent="0.35">
      <c r="B400">
        <f t="shared" si="278"/>
        <v>390</v>
      </c>
      <c r="C400">
        <f t="shared" si="256"/>
        <v>33</v>
      </c>
      <c r="D400">
        <f t="shared" si="245"/>
        <v>6</v>
      </c>
      <c r="E400">
        <f t="shared" ca="1" si="246"/>
        <v>109</v>
      </c>
      <c r="F400" cm="1">
        <f t="array" aca="1" ref="F400" ca="1">_xlfn.XLOOKUP(E400,Mortality!$I$9:$I$130,IF($E$4="Female",Mortality!$J$9:$J$130,Mortality!$K$9:$K$130),,-1)</f>
        <v>0.39999999999999969</v>
      </c>
      <c r="G400" cm="1">
        <f t="array" aca="1" ref="G400" ca="1">_xlfn.XLOOKUP(E400,Mortality!$N$9:$N$130,IF($E$4="Female",Mortality!$O$9:$O$130,Mortality!$P$9:$P$130),,-1)</f>
        <v>0</v>
      </c>
      <c r="H400">
        <f t="shared" ca="1" si="257"/>
        <v>4.1675471372851991E-2</v>
      </c>
      <c r="I400" cm="1">
        <f t="array" ref="I400">INDEX('Product features '!$C$12:$C$22,MIN(11,C400))</f>
        <v>0</v>
      </c>
      <c r="J400" s="3">
        <f ca="1">IF(C400=1,0,IF($C$4="Q",MAX('Product features '!$C$8,_xlfn.XLOOKUP(E400,'Non-systematic PWDs'!$D$17:$D$64,'Non-systematic PWDs'!$F$17:$F$64,0,-1)),'Product features '!$C$8))</f>
        <v>0.27027027027027023</v>
      </c>
      <c r="K400">
        <f t="shared" ca="1" si="247"/>
        <v>0</v>
      </c>
      <c r="L400">
        <f ca="1">(1-K400)*(1-(1-J400*_xlfn.XLOOKUP(C400,'Non-systematic PWDs'!$D$9:$D$12,'Non-systematic PWDs'!$E$9:$E$12,,-1))^(1/12))</f>
        <v>9.4888895862995648E-3</v>
      </c>
      <c r="M400" cm="1">
        <f t="array" ref="M400">IF(C400=11,_xlfn.SWITCH(D400,1,0.4,2,0.3,3,0.2,0.1/9),1/12)</f>
        <v>8.3333333333333329E-2</v>
      </c>
      <c r="O400">
        <f t="shared" ca="1" si="279"/>
        <v>1.8795832910811914</v>
      </c>
      <c r="P400">
        <f t="shared" ca="1" si="280"/>
        <v>2.5253911150859305</v>
      </c>
      <c r="Q400">
        <f ca="1">_xlfn.XLOOKUP(C400,'Surrender predictive model'!$E$8:$E$29,'Surrender predictive model'!$P$8:$P$29,,-1)+'Surrender predictive model'!$B$15+'Surrender predictive model'!$B$14+'Surrender predictive model'!$B$38*K400</f>
        <v>-2.2123742498454617</v>
      </c>
      <c r="R400">
        <f ca="1">+'Surrender predictive model'!$B$15*(MAX(1,MIN(2,P399/O399))-1)+'Surrender predictive model'!$B$14*(MAX(0.5,MIN(1,P399/O399))-1)+'Surrender predictive model'!$B$38*K400*(MAX(0.5,MIN(1,P399/O399))-1)</f>
        <v>-0.39759386963035626</v>
      </c>
      <c r="S400" s="43">
        <f t="shared" ca="1" si="258"/>
        <v>6.3448731204309716E-3</v>
      </c>
      <c r="T400">
        <f t="shared" ca="1" si="248"/>
        <v>0</v>
      </c>
      <c r="U400">
        <f t="shared" ca="1" si="281"/>
        <v>0</v>
      </c>
      <c r="V400">
        <f t="shared" ca="1" si="249"/>
        <v>0</v>
      </c>
      <c r="W400" s="41">
        <f t="shared" ca="1" si="250"/>
        <v>0</v>
      </c>
      <c r="X400">
        <f t="shared" ca="1" si="259"/>
        <v>0.94320834214019089</v>
      </c>
      <c r="Y400">
        <f t="shared" ca="1" si="260"/>
        <v>0.94320834214019089</v>
      </c>
      <c r="Z400">
        <f t="shared" ca="1" si="251"/>
        <v>0.95224408108481196</v>
      </c>
      <c r="AA400">
        <f t="shared" ca="1" si="282"/>
        <v>9.6608373456288603E-6</v>
      </c>
      <c r="AB400">
        <f t="shared" ca="1" si="261"/>
        <v>1.8795832910811914</v>
      </c>
      <c r="AC400">
        <f t="shared" ca="1" si="262"/>
        <v>7.7355119154519453E-2</v>
      </c>
      <c r="AD400">
        <f t="shared" ca="1" si="263"/>
        <v>1.177691337574085E-2</v>
      </c>
      <c r="AE400">
        <f t="shared" ca="1" si="264"/>
        <v>1.7612618655836708E-2</v>
      </c>
      <c r="AF400">
        <f t="shared" ca="1" si="265"/>
        <v>0</v>
      </c>
      <c r="AG400">
        <f t="shared" ca="1" si="266"/>
        <v>0</v>
      </c>
      <c r="AH400">
        <f t="shared" ca="1" si="252"/>
        <v>0</v>
      </c>
      <c r="AI400">
        <f t="shared" ca="1" si="283"/>
        <v>1.7728386399297025</v>
      </c>
      <c r="AJ400">
        <f t="shared" ca="1" si="267"/>
        <v>3.6934138331868802E-4</v>
      </c>
      <c r="AK400">
        <f t="shared" ca="1" si="253"/>
        <v>0</v>
      </c>
      <c r="AL400">
        <f t="shared" ca="1" si="254"/>
        <v>0</v>
      </c>
      <c r="AM400">
        <f t="shared" si="255"/>
        <v>0</v>
      </c>
      <c r="AN400" s="45">
        <f t="shared" ca="1" si="268"/>
        <v>-0.10711399256941571</v>
      </c>
      <c r="AO400">
        <f t="shared" ca="1" si="284"/>
        <v>0</v>
      </c>
      <c r="AP400">
        <f t="shared" ca="1" si="285"/>
        <v>1.7820399970210721E-3</v>
      </c>
      <c r="AR400">
        <v>390</v>
      </c>
      <c r="AS400">
        <v>0</v>
      </c>
      <c r="AT400">
        <v>169292.32843942117</v>
      </c>
      <c r="AU400">
        <v>1957.5521766575885</v>
      </c>
      <c r="AV400">
        <v>1028.5951495917336</v>
      </c>
      <c r="AW400">
        <v>156758.28668178443</v>
      </c>
      <c r="AX400">
        <v>34.561822827642757</v>
      </c>
      <c r="AY400">
        <v>0</v>
      </c>
      <c r="AZ400">
        <v>-159778.99583086144</v>
      </c>
      <c r="BA400">
        <v>42.465337431530045</v>
      </c>
      <c r="BC400">
        <f t="shared" si="269"/>
        <v>0</v>
      </c>
      <c r="BD400">
        <f t="shared" ca="1" si="270"/>
        <v>169294.20802271224</v>
      </c>
      <c r="BE400">
        <f t="shared" ca="1" si="271"/>
        <v>1957.6295317767431</v>
      </c>
      <c r="BF400">
        <f t="shared" ca="1" si="272"/>
        <v>1028.6069265051094</v>
      </c>
      <c r="BG400">
        <f t="shared" ca="1" si="273"/>
        <v>156758.30429440309</v>
      </c>
      <c r="BH400">
        <f t="shared" ca="1" si="274"/>
        <v>34.562192169026076</v>
      </c>
      <c r="BI400">
        <f t="shared" ca="1" si="275"/>
        <v>0</v>
      </c>
      <c r="BJ400">
        <f t="shared" ca="1" si="276"/>
        <v>-159779.10294485401</v>
      </c>
      <c r="BK400">
        <f t="shared" ca="1" si="277"/>
        <v>42.467119471527063</v>
      </c>
    </row>
    <row r="401" spans="2:63" x14ac:dyDescent="0.35">
      <c r="B401">
        <f t="shared" si="278"/>
        <v>391</v>
      </c>
      <c r="C401">
        <f t="shared" si="256"/>
        <v>33</v>
      </c>
      <c r="D401">
        <f t="shared" si="245"/>
        <v>7</v>
      </c>
      <c r="E401">
        <f t="shared" ca="1" si="246"/>
        <v>109</v>
      </c>
      <c r="F401" cm="1">
        <f t="array" aca="1" ref="F401" ca="1">_xlfn.XLOOKUP(E401,Mortality!$I$9:$I$130,IF($E$4="Female",Mortality!$J$9:$J$130,Mortality!$K$9:$K$130),,-1)</f>
        <v>0.39999999999999969</v>
      </c>
      <c r="G401" cm="1">
        <f t="array" aca="1" ref="G401" ca="1">_xlfn.XLOOKUP(E401,Mortality!$N$9:$N$130,IF($E$4="Female",Mortality!$O$9:$O$130,Mortality!$P$9:$P$130),,-1)</f>
        <v>0</v>
      </c>
      <c r="H401">
        <f t="shared" ca="1" si="257"/>
        <v>4.1675471372851991E-2</v>
      </c>
      <c r="I401" cm="1">
        <f t="array" ref="I401">INDEX('Product features '!$C$12:$C$22,MIN(11,C401))</f>
        <v>0</v>
      </c>
      <c r="J401" s="3">
        <f ca="1">IF(C401=1,0,IF($C$4="Q",MAX('Product features '!$C$8,_xlfn.XLOOKUP(E401,'Non-systematic PWDs'!$D$17:$D$64,'Non-systematic PWDs'!$F$17:$F$64,0,-1)),'Product features '!$C$8))</f>
        <v>0.27027027027027023</v>
      </c>
      <c r="K401">
        <f t="shared" ca="1" si="247"/>
        <v>0</v>
      </c>
      <c r="L401">
        <f ca="1">(1-K401)*(1-(1-J401*_xlfn.XLOOKUP(C401,'Non-systematic PWDs'!$D$9:$D$12,'Non-systematic PWDs'!$E$9:$E$12,,-1))^(1/12))</f>
        <v>9.4888895862995648E-3</v>
      </c>
      <c r="M401" cm="1">
        <f t="array" ref="M401">IF(C401=11,_xlfn.SWITCH(D401,1,0.4,2,0.3,3,0.2,0.1/9),1/12)</f>
        <v>8.3333333333333329E-2</v>
      </c>
      <c r="O401">
        <f t="shared" ca="1" si="279"/>
        <v>1.7728386398950944</v>
      </c>
      <c r="P401">
        <f t="shared" ca="1" si="280"/>
        <v>2.3819699669157686</v>
      </c>
      <c r="Q401">
        <f ca="1">_xlfn.XLOOKUP(C401,'Surrender predictive model'!$E$8:$E$29,'Surrender predictive model'!$P$8:$P$29,,-1)+'Surrender predictive model'!$B$15+'Surrender predictive model'!$B$14+'Surrender predictive model'!$B$38*K401</f>
        <v>-2.2123742498454617</v>
      </c>
      <c r="R401">
        <f ca="1">+'Surrender predictive model'!$B$15*(MAX(1,MIN(2,P400/O400))-1)+'Surrender predictive model'!$B$14*(MAX(0.5,MIN(1,P400/O400))-1)+'Surrender predictive model'!$B$38*K401*(MAX(0.5,MIN(1,P400/O400))-1)</f>
        <v>-0.39759386963035626</v>
      </c>
      <c r="S401" s="43">
        <f t="shared" ca="1" si="258"/>
        <v>6.3448731204309716E-3</v>
      </c>
      <c r="T401">
        <f t="shared" ca="1" si="248"/>
        <v>0</v>
      </c>
      <c r="U401">
        <f t="shared" ca="1" si="281"/>
        <v>0</v>
      </c>
      <c r="V401">
        <f t="shared" ca="1" si="249"/>
        <v>0</v>
      </c>
      <c r="W401" s="41">
        <f t="shared" ca="1" si="250"/>
        <v>0</v>
      </c>
      <c r="X401">
        <f t="shared" ca="1" si="259"/>
        <v>0.94320834214019089</v>
      </c>
      <c r="Y401">
        <f t="shared" ca="1" si="260"/>
        <v>0.94320834214019089</v>
      </c>
      <c r="Z401">
        <f t="shared" ca="1" si="251"/>
        <v>0.95224408108481196</v>
      </c>
      <c r="AA401">
        <f t="shared" ca="1" si="282"/>
        <v>9.199475180698188E-6</v>
      </c>
      <c r="AB401">
        <f t="shared" ca="1" si="261"/>
        <v>1.7728386398950944</v>
      </c>
      <c r="AC401">
        <f t="shared" ca="1" si="262"/>
        <v>7.2961993693791208E-2</v>
      </c>
      <c r="AD401">
        <f t="shared" ca="1" si="263"/>
        <v>1.1108082940661165E-2</v>
      </c>
      <c r="AE401">
        <f t="shared" ca="1" si="264"/>
        <v>1.6612368843119139E-2</v>
      </c>
      <c r="AF401">
        <f t="shared" ca="1" si="265"/>
        <v>0</v>
      </c>
      <c r="AG401">
        <f t="shared" ca="1" si="266"/>
        <v>0</v>
      </c>
      <c r="AH401">
        <f t="shared" ca="1" si="252"/>
        <v>0</v>
      </c>
      <c r="AI401">
        <f t="shared" ca="1" si="283"/>
        <v>1.672156194452131</v>
      </c>
      <c r="AJ401">
        <f t="shared" ca="1" si="267"/>
        <v>3.48365873844194E-4</v>
      </c>
      <c r="AK401">
        <f t="shared" ca="1" si="253"/>
        <v>0</v>
      </c>
      <c r="AL401">
        <f t="shared" ca="1" si="254"/>
        <v>0</v>
      </c>
      <c r="AM401">
        <f t="shared" si="255"/>
        <v>0</v>
      </c>
      <c r="AN401" s="45">
        <f t="shared" ca="1" si="268"/>
        <v>-0.10103081135141571</v>
      </c>
      <c r="AO401">
        <f t="shared" ca="1" si="284"/>
        <v>0</v>
      </c>
      <c r="AP401">
        <f t="shared" ca="1" si="285"/>
        <v>1.7005258334958544E-3</v>
      </c>
      <c r="AR401">
        <v>391</v>
      </c>
      <c r="AS401">
        <v>0</v>
      </c>
      <c r="AT401">
        <v>165896.74957268403</v>
      </c>
      <c r="AU401">
        <v>1908.5941975579431</v>
      </c>
      <c r="AV401">
        <v>1008.1633087174625</v>
      </c>
      <c r="AW401">
        <v>154813.09753467957</v>
      </c>
      <c r="AX401">
        <v>33.870744982295101</v>
      </c>
      <c r="AY401">
        <v>0</v>
      </c>
      <c r="AZ401">
        <v>-157763.72578593725</v>
      </c>
      <c r="BA401">
        <v>41.934002164361488</v>
      </c>
      <c r="BC401">
        <f t="shared" si="269"/>
        <v>0</v>
      </c>
      <c r="BD401">
        <f t="shared" ca="1" si="270"/>
        <v>165898.52241132391</v>
      </c>
      <c r="BE401">
        <f t="shared" ca="1" si="271"/>
        <v>1908.6671595516368</v>
      </c>
      <c r="BF401">
        <f t="shared" ca="1" si="272"/>
        <v>1008.1744168004032</v>
      </c>
      <c r="BG401">
        <f t="shared" ca="1" si="273"/>
        <v>154813.11414704841</v>
      </c>
      <c r="BH401">
        <f t="shared" ca="1" si="274"/>
        <v>33.871093348168948</v>
      </c>
      <c r="BI401">
        <f t="shared" ca="1" si="275"/>
        <v>0</v>
      </c>
      <c r="BJ401">
        <f t="shared" ca="1" si="276"/>
        <v>-157763.82681674859</v>
      </c>
      <c r="BK401">
        <f t="shared" ca="1" si="277"/>
        <v>41.935702690194987</v>
      </c>
    </row>
    <row r="402" spans="2:63" x14ac:dyDescent="0.35">
      <c r="B402">
        <f t="shared" si="278"/>
        <v>392</v>
      </c>
      <c r="C402">
        <f t="shared" si="256"/>
        <v>33</v>
      </c>
      <c r="D402">
        <f t="shared" si="245"/>
        <v>8</v>
      </c>
      <c r="E402">
        <f t="shared" ca="1" si="246"/>
        <v>109</v>
      </c>
      <c r="F402" cm="1">
        <f t="array" aca="1" ref="F402" ca="1">_xlfn.XLOOKUP(E402,Mortality!$I$9:$I$130,IF($E$4="Female",Mortality!$J$9:$J$130,Mortality!$K$9:$K$130),,-1)</f>
        <v>0.39999999999999969</v>
      </c>
      <c r="G402" cm="1">
        <f t="array" aca="1" ref="G402" ca="1">_xlfn.XLOOKUP(E402,Mortality!$N$9:$N$130,IF($E$4="Female",Mortality!$O$9:$O$130,Mortality!$P$9:$P$130),,-1)</f>
        <v>0</v>
      </c>
      <c r="H402">
        <f t="shared" ca="1" si="257"/>
        <v>4.1675471372851991E-2</v>
      </c>
      <c r="I402" cm="1">
        <f t="array" ref="I402">INDEX('Product features '!$C$12:$C$22,MIN(11,C402))</f>
        <v>0</v>
      </c>
      <c r="J402" s="3">
        <f ca="1">IF(C402=1,0,IF($C$4="Q",MAX('Product features '!$C$8,_xlfn.XLOOKUP(E402,'Non-systematic PWDs'!$D$17:$D$64,'Non-systematic PWDs'!$F$17:$F$64,0,-1)),'Product features '!$C$8))</f>
        <v>0.27027027027027023</v>
      </c>
      <c r="K402">
        <f t="shared" ca="1" si="247"/>
        <v>0</v>
      </c>
      <c r="L402">
        <f ca="1">(1-K402)*(1-(1-J402*_xlfn.XLOOKUP(C402,'Non-systematic PWDs'!$D$9:$D$12,'Non-systematic PWDs'!$E$9:$E$12,,-1))^(1/12))</f>
        <v>9.4888895862995648E-3</v>
      </c>
      <c r="M402" cm="1">
        <f t="array" ref="M402">IF(C402=11,_xlfn.SWITCH(D402,1,0.4,2,0.3,3,0.2,0.1/9),1/12)</f>
        <v>8.3333333333333329E-2</v>
      </c>
      <c r="O402">
        <f t="shared" ca="1" si="279"/>
        <v>1.6721561944175229</v>
      </c>
      <c r="P402">
        <f t="shared" ca="1" si="280"/>
        <v>2.2466939435223474</v>
      </c>
      <c r="Q402">
        <f ca="1">_xlfn.XLOOKUP(C402,'Surrender predictive model'!$E$8:$E$29,'Surrender predictive model'!$P$8:$P$29,,-1)+'Surrender predictive model'!$B$15+'Surrender predictive model'!$B$14+'Surrender predictive model'!$B$38*K402</f>
        <v>-2.2123742498454617</v>
      </c>
      <c r="R402">
        <f ca="1">+'Surrender predictive model'!$B$15*(MAX(1,MIN(2,P401/O401))-1)+'Surrender predictive model'!$B$14*(MAX(0.5,MIN(1,P401/O401))-1)+'Surrender predictive model'!$B$38*K402*(MAX(0.5,MIN(1,P401/O401))-1)</f>
        <v>-0.39759386963035626</v>
      </c>
      <c r="S402" s="43">
        <f t="shared" ca="1" si="258"/>
        <v>6.3448731204309716E-3</v>
      </c>
      <c r="T402">
        <f t="shared" ca="1" si="248"/>
        <v>0</v>
      </c>
      <c r="U402">
        <f t="shared" ca="1" si="281"/>
        <v>0</v>
      </c>
      <c r="V402">
        <f t="shared" ca="1" si="249"/>
        <v>0</v>
      </c>
      <c r="W402" s="41">
        <f t="shared" ca="1" si="250"/>
        <v>0</v>
      </c>
      <c r="X402">
        <f t="shared" ca="1" si="259"/>
        <v>0.94320834214019089</v>
      </c>
      <c r="Y402">
        <f t="shared" ca="1" si="260"/>
        <v>0.94320834214019089</v>
      </c>
      <c r="Z402">
        <f t="shared" ca="1" si="251"/>
        <v>0.95224408108481196</v>
      </c>
      <c r="AA402">
        <f t="shared" ca="1" si="282"/>
        <v>8.7601457899064813E-6</v>
      </c>
      <c r="AB402">
        <f t="shared" ca="1" si="261"/>
        <v>1.6721561944175229</v>
      </c>
      <c r="AC402">
        <f t="shared" ca="1" si="262"/>
        <v>6.8818361111163892E-2</v>
      </c>
      <c r="AD402">
        <f t="shared" ca="1" si="263"/>
        <v>1.0477236494816756E-2</v>
      </c>
      <c r="AE402">
        <f t="shared" ca="1" si="264"/>
        <v>1.5668924875539763E-2</v>
      </c>
      <c r="AF402">
        <f t="shared" ca="1" si="265"/>
        <v>0</v>
      </c>
      <c r="AG402">
        <f t="shared" ca="1" si="266"/>
        <v>0</v>
      </c>
      <c r="AH402">
        <f t="shared" ca="1" si="252"/>
        <v>0</v>
      </c>
      <c r="AI402">
        <f t="shared" ca="1" si="283"/>
        <v>1.5771916719706107</v>
      </c>
      <c r="AJ402">
        <f t="shared" ca="1" si="267"/>
        <v>3.2858159832721058E-4</v>
      </c>
      <c r="AK402">
        <f t="shared" ca="1" si="253"/>
        <v>0</v>
      </c>
      <c r="AL402">
        <f t="shared" ca="1" si="254"/>
        <v>0</v>
      </c>
      <c r="AM402">
        <f t="shared" si="255"/>
        <v>0</v>
      </c>
      <c r="AN402" s="45">
        <f t="shared" ca="1" si="268"/>
        <v>-9.5293104079847632E-2</v>
      </c>
      <c r="AO402">
        <f t="shared" ca="1" si="284"/>
        <v>0</v>
      </c>
      <c r="AP402">
        <f t="shared" ca="1" si="285"/>
        <v>1.6227402949545448E-3</v>
      </c>
      <c r="AR402">
        <v>392</v>
      </c>
      <c r="AS402">
        <v>0</v>
      </c>
      <c r="AT402">
        <v>162579.57591501516</v>
      </c>
      <c r="AU402">
        <v>1861.044572219173</v>
      </c>
      <c r="AV402">
        <v>988.20304100682745</v>
      </c>
      <c r="AW402">
        <v>152899.6139802777</v>
      </c>
      <c r="AX402">
        <v>33.195562154502134</v>
      </c>
      <c r="AY402">
        <v>0</v>
      </c>
      <c r="AZ402">
        <v>-155782.05715565814</v>
      </c>
      <c r="BA402">
        <v>41.413064055953271</v>
      </c>
      <c r="BC402">
        <f t="shared" si="269"/>
        <v>0</v>
      </c>
      <c r="BD402">
        <f t="shared" ca="1" si="270"/>
        <v>162581.24807120959</v>
      </c>
      <c r="BE402">
        <f t="shared" ca="1" si="271"/>
        <v>1861.1133905802842</v>
      </c>
      <c r="BF402">
        <f t="shared" ca="1" si="272"/>
        <v>988.21351824332226</v>
      </c>
      <c r="BG402">
        <f t="shared" ca="1" si="273"/>
        <v>152899.62964920257</v>
      </c>
      <c r="BH402">
        <f t="shared" ca="1" si="274"/>
        <v>33.195890736100459</v>
      </c>
      <c r="BI402">
        <f t="shared" ca="1" si="275"/>
        <v>0</v>
      </c>
      <c r="BJ402">
        <f t="shared" ca="1" si="276"/>
        <v>-155782.15244876221</v>
      </c>
      <c r="BK402">
        <f t="shared" ca="1" si="277"/>
        <v>41.414686796248226</v>
      </c>
    </row>
    <row r="403" spans="2:63" x14ac:dyDescent="0.35">
      <c r="B403">
        <f t="shared" si="278"/>
        <v>393</v>
      </c>
      <c r="C403">
        <f t="shared" si="256"/>
        <v>33</v>
      </c>
      <c r="D403">
        <f t="shared" si="245"/>
        <v>9</v>
      </c>
      <c r="E403">
        <f t="shared" ca="1" si="246"/>
        <v>109</v>
      </c>
      <c r="F403" cm="1">
        <f t="array" aca="1" ref="F403" ca="1">_xlfn.XLOOKUP(E403,Mortality!$I$9:$I$130,IF($E$4="Female",Mortality!$J$9:$J$130,Mortality!$K$9:$K$130),,-1)</f>
        <v>0.39999999999999969</v>
      </c>
      <c r="G403" cm="1">
        <f t="array" aca="1" ref="G403" ca="1">_xlfn.XLOOKUP(E403,Mortality!$N$9:$N$130,IF($E$4="Female",Mortality!$O$9:$O$130,Mortality!$P$9:$P$130),,-1)</f>
        <v>0</v>
      </c>
      <c r="H403">
        <f t="shared" ca="1" si="257"/>
        <v>4.1675471372851991E-2</v>
      </c>
      <c r="I403" cm="1">
        <f t="array" ref="I403">INDEX('Product features '!$C$12:$C$22,MIN(11,C403))</f>
        <v>0</v>
      </c>
      <c r="J403" s="3">
        <f ca="1">IF(C403=1,0,IF($C$4="Q",MAX('Product features '!$C$8,_xlfn.XLOOKUP(E403,'Non-systematic PWDs'!$D$17:$D$64,'Non-systematic PWDs'!$F$17:$F$64,0,-1)),'Product features '!$C$8))</f>
        <v>0.27027027027027023</v>
      </c>
      <c r="K403">
        <f t="shared" ca="1" si="247"/>
        <v>0</v>
      </c>
      <c r="L403">
        <f ca="1">(1-K403)*(1-(1-J403*_xlfn.XLOOKUP(C403,'Non-systematic PWDs'!$D$9:$D$12,'Non-systematic PWDs'!$E$9:$E$12,,-1))^(1/12))</f>
        <v>9.4888895862995648E-3</v>
      </c>
      <c r="M403" cm="1">
        <f t="array" ref="M403">IF(C403=11,_xlfn.SWITCH(D403,1,0.4,2,0.3,3,0.2,0.1/9),1/12)</f>
        <v>8.3333333333333329E-2</v>
      </c>
      <c r="O403">
        <f t="shared" ca="1" si="279"/>
        <v>1.5771916719360026</v>
      </c>
      <c r="P403">
        <f t="shared" ca="1" si="280"/>
        <v>2.1191004697661211</v>
      </c>
      <c r="Q403">
        <f ca="1">_xlfn.XLOOKUP(C403,'Surrender predictive model'!$E$8:$E$29,'Surrender predictive model'!$P$8:$P$29,,-1)+'Surrender predictive model'!$B$15+'Surrender predictive model'!$B$14+'Surrender predictive model'!$B$38*K403</f>
        <v>-2.2123742498454617</v>
      </c>
      <c r="R403">
        <f ca="1">+'Surrender predictive model'!$B$15*(MAX(1,MIN(2,P402/O402))-1)+'Surrender predictive model'!$B$14*(MAX(0.5,MIN(1,P402/O402))-1)+'Surrender predictive model'!$B$38*K403*(MAX(0.5,MIN(1,P402/O402))-1)</f>
        <v>-0.39759386963035598</v>
      </c>
      <c r="S403" s="43">
        <f t="shared" ca="1" si="258"/>
        <v>6.3448731204309716E-3</v>
      </c>
      <c r="T403">
        <f t="shared" ca="1" si="248"/>
        <v>0</v>
      </c>
      <c r="U403">
        <f t="shared" ca="1" si="281"/>
        <v>0</v>
      </c>
      <c r="V403">
        <f t="shared" ca="1" si="249"/>
        <v>0</v>
      </c>
      <c r="W403" s="41">
        <f t="shared" ca="1" si="250"/>
        <v>0</v>
      </c>
      <c r="X403">
        <f t="shared" ca="1" si="259"/>
        <v>0.94320834214019089</v>
      </c>
      <c r="Y403">
        <f t="shared" ca="1" si="260"/>
        <v>0.94320834214019089</v>
      </c>
      <c r="Z403">
        <f t="shared" ca="1" si="251"/>
        <v>0.95224408108481196</v>
      </c>
      <c r="AA403">
        <f t="shared" ca="1" si="282"/>
        <v>8.3417969778784814E-6</v>
      </c>
      <c r="AB403">
        <f t="shared" ca="1" si="261"/>
        <v>1.5771916719360026</v>
      </c>
      <c r="AC403">
        <f t="shared" ca="1" si="262"/>
        <v>6.4910052292465881E-2</v>
      </c>
      <c r="AD403">
        <f t="shared" ca="1" si="263"/>
        <v>9.8822168644868182E-3</v>
      </c>
      <c r="AE403">
        <f t="shared" ca="1" si="264"/>
        <v>1.4779060654977061E-2</v>
      </c>
      <c r="AF403">
        <f t="shared" ca="1" si="265"/>
        <v>0</v>
      </c>
      <c r="AG403">
        <f t="shared" ca="1" si="266"/>
        <v>0</v>
      </c>
      <c r="AH403">
        <f t="shared" ca="1" si="252"/>
        <v>0</v>
      </c>
      <c r="AI403">
        <f t="shared" ca="1" si="283"/>
        <v>1.4876203421586809</v>
      </c>
      <c r="AJ403">
        <f t="shared" ca="1" si="267"/>
        <v>3.0992090461639187E-4</v>
      </c>
      <c r="AK403">
        <f t="shared" ca="1" si="253"/>
        <v>0</v>
      </c>
      <c r="AL403">
        <f t="shared" ca="1" si="254"/>
        <v>0</v>
      </c>
      <c r="AM403">
        <f t="shared" si="255"/>
        <v>0</v>
      </c>
      <c r="AN403" s="45">
        <f t="shared" ca="1" si="268"/>
        <v>-8.9881250716546138E-2</v>
      </c>
      <c r="AO403">
        <f t="shared" ca="1" si="284"/>
        <v>0</v>
      </c>
      <c r="AP403">
        <f t="shared" ca="1" si="285"/>
        <v>1.5485128264448578E-3</v>
      </c>
      <c r="AR403">
        <v>393</v>
      </c>
      <c r="AS403">
        <v>0</v>
      </c>
      <c r="AT403">
        <v>159338.6983416091</v>
      </c>
      <c r="AU403">
        <v>1814.8571763488451</v>
      </c>
      <c r="AV403">
        <v>968.70162397578349</v>
      </c>
      <c r="AW403">
        <v>151017.19082241485</v>
      </c>
      <c r="AX403">
        <v>32.535848610990307</v>
      </c>
      <c r="AY403">
        <v>0</v>
      </c>
      <c r="AZ403">
        <v>-153833.28547135039</v>
      </c>
      <c r="BA403">
        <v>40.902259486565391</v>
      </c>
      <c r="BC403">
        <f t="shared" si="269"/>
        <v>0</v>
      </c>
      <c r="BD403">
        <f t="shared" ca="1" si="270"/>
        <v>159340.27553328103</v>
      </c>
      <c r="BE403">
        <f t="shared" ca="1" si="271"/>
        <v>1814.9220864011374</v>
      </c>
      <c r="BF403">
        <f t="shared" ca="1" si="272"/>
        <v>968.71150619264802</v>
      </c>
      <c r="BG403">
        <f t="shared" ca="1" si="273"/>
        <v>151017.20560147549</v>
      </c>
      <c r="BH403">
        <f t="shared" ca="1" si="274"/>
        <v>32.536158531894927</v>
      </c>
      <c r="BI403">
        <f t="shared" ca="1" si="275"/>
        <v>0</v>
      </c>
      <c r="BJ403">
        <f t="shared" ca="1" si="276"/>
        <v>-153833.37535260111</v>
      </c>
      <c r="BK403">
        <f t="shared" ca="1" si="277"/>
        <v>40.903807999391837</v>
      </c>
    </row>
    <row r="404" spans="2:63" x14ac:dyDescent="0.35">
      <c r="B404">
        <f t="shared" si="278"/>
        <v>394</v>
      </c>
      <c r="C404">
        <f t="shared" si="256"/>
        <v>33</v>
      </c>
      <c r="D404">
        <f t="shared" si="245"/>
        <v>10</v>
      </c>
      <c r="E404">
        <f t="shared" ca="1" si="246"/>
        <v>109</v>
      </c>
      <c r="F404" cm="1">
        <f t="array" aca="1" ref="F404" ca="1">_xlfn.XLOOKUP(E404,Mortality!$I$9:$I$130,IF($E$4="Female",Mortality!$J$9:$J$130,Mortality!$K$9:$K$130),,-1)</f>
        <v>0.39999999999999969</v>
      </c>
      <c r="G404" cm="1">
        <f t="array" aca="1" ref="G404" ca="1">_xlfn.XLOOKUP(E404,Mortality!$N$9:$N$130,IF($E$4="Female",Mortality!$O$9:$O$130,Mortality!$P$9:$P$130),,-1)</f>
        <v>0</v>
      </c>
      <c r="H404">
        <f t="shared" ca="1" si="257"/>
        <v>4.1675471372851991E-2</v>
      </c>
      <c r="I404" cm="1">
        <f t="array" ref="I404">INDEX('Product features '!$C$12:$C$22,MIN(11,C404))</f>
        <v>0</v>
      </c>
      <c r="J404" s="3">
        <f ca="1">IF(C404=1,0,IF($C$4="Q",MAX('Product features '!$C$8,_xlfn.XLOOKUP(E404,'Non-systematic PWDs'!$D$17:$D$64,'Non-systematic PWDs'!$F$17:$F$64,0,-1)),'Product features '!$C$8))</f>
        <v>0.27027027027027023</v>
      </c>
      <c r="K404">
        <f t="shared" ca="1" si="247"/>
        <v>0</v>
      </c>
      <c r="L404">
        <f ca="1">(1-K404)*(1-(1-J404*_xlfn.XLOOKUP(C404,'Non-systematic PWDs'!$D$9:$D$12,'Non-systematic PWDs'!$E$9:$E$12,,-1))^(1/12))</f>
        <v>9.4888895862995648E-3</v>
      </c>
      <c r="M404" cm="1">
        <f t="array" ref="M404">IF(C404=11,_xlfn.SWITCH(D404,1,0.4,2,0.3,3,0.2,0.1/9),1/12)</f>
        <v>8.3333333333333329E-2</v>
      </c>
      <c r="O404">
        <f t="shared" ca="1" si="279"/>
        <v>1.4876203421240728</v>
      </c>
      <c r="P404">
        <f t="shared" ca="1" si="280"/>
        <v>1.9987532409166029</v>
      </c>
      <c r="Q404">
        <f ca="1">_xlfn.XLOOKUP(C404,'Surrender predictive model'!$E$8:$E$29,'Surrender predictive model'!$P$8:$P$29,,-1)+'Surrender predictive model'!$B$15+'Surrender predictive model'!$B$14+'Surrender predictive model'!$B$38*K404</f>
        <v>-2.2123742498454617</v>
      </c>
      <c r="R404">
        <f ca="1">+'Surrender predictive model'!$B$15*(MAX(1,MIN(2,P403/O403))-1)+'Surrender predictive model'!$B$14*(MAX(0.5,MIN(1,P403/O403))-1)+'Surrender predictive model'!$B$38*K404*(MAX(0.5,MIN(1,P403/O403))-1)</f>
        <v>-0.39759386963035598</v>
      </c>
      <c r="S404" s="43">
        <f t="shared" ca="1" si="258"/>
        <v>6.3448731204309716E-3</v>
      </c>
      <c r="T404">
        <f t="shared" ca="1" si="248"/>
        <v>0</v>
      </c>
      <c r="U404">
        <f t="shared" ca="1" si="281"/>
        <v>0</v>
      </c>
      <c r="V404">
        <f t="shared" ca="1" si="249"/>
        <v>0</v>
      </c>
      <c r="W404" s="41">
        <f t="shared" ca="1" si="250"/>
        <v>0</v>
      </c>
      <c r="X404">
        <f t="shared" ca="1" si="259"/>
        <v>0.94320834214019089</v>
      </c>
      <c r="Y404">
        <f t="shared" ca="1" si="260"/>
        <v>0.94320834214019089</v>
      </c>
      <c r="Z404">
        <f t="shared" ca="1" si="251"/>
        <v>0.95224408108481196</v>
      </c>
      <c r="AA404">
        <f t="shared" ca="1" si="282"/>
        <v>7.9434267977959557E-6</v>
      </c>
      <c r="AB404">
        <f t="shared" ca="1" si="261"/>
        <v>1.4876203421240728</v>
      </c>
      <c r="AC404">
        <f t="shared" ca="1" si="262"/>
        <v>6.1223702811009834E-2</v>
      </c>
      <c r="AD404">
        <f t="shared" ca="1" si="263"/>
        <v>9.3209893854224474E-3</v>
      </c>
      <c r="AE404">
        <f t="shared" ca="1" si="264"/>
        <v>1.3939733298770237E-2</v>
      </c>
      <c r="AF404">
        <f t="shared" ca="1" si="265"/>
        <v>0</v>
      </c>
      <c r="AG404">
        <f t="shared" ca="1" si="266"/>
        <v>0</v>
      </c>
      <c r="AH404">
        <f t="shared" ca="1" si="252"/>
        <v>0</v>
      </c>
      <c r="AI404">
        <f t="shared" ca="1" si="283"/>
        <v>1.4031359166634783</v>
      </c>
      <c r="AJ404">
        <f t="shared" ca="1" si="267"/>
        <v>2.9231998263822467E-4</v>
      </c>
      <c r="AK404">
        <f t="shared" ca="1" si="253"/>
        <v>0</v>
      </c>
      <c r="AL404">
        <f t="shared" ca="1" si="254"/>
        <v>0</v>
      </c>
      <c r="AM404">
        <f t="shared" si="255"/>
        <v>0</v>
      </c>
      <c r="AN404" s="45">
        <f t="shared" ca="1" si="268"/>
        <v>-8.477674547784074E-2</v>
      </c>
      <c r="AO404">
        <f t="shared" ca="1" si="284"/>
        <v>0</v>
      </c>
      <c r="AP404">
        <f t="shared" ca="1" si="285"/>
        <v>1.4776806745477472E-3</v>
      </c>
      <c r="AR404">
        <v>394</v>
      </c>
      <c r="AS404">
        <v>0</v>
      </c>
      <c r="AT404">
        <v>156172.07333275213</v>
      </c>
      <c r="AU404">
        <v>1769.987568219075</v>
      </c>
      <c r="AV404">
        <v>949.64673191952761</v>
      </c>
      <c r="AW404">
        <v>149165.19853804636</v>
      </c>
      <c r="AX404">
        <v>31.891191805451005</v>
      </c>
      <c r="AY404">
        <v>0</v>
      </c>
      <c r="AZ404">
        <v>-151916.72402999044</v>
      </c>
      <c r="BA404">
        <v>40.401332670855766</v>
      </c>
      <c r="BC404">
        <f t="shared" si="269"/>
        <v>0</v>
      </c>
      <c r="BD404">
        <f t="shared" ca="1" si="270"/>
        <v>156173.56095309425</v>
      </c>
      <c r="BE404">
        <f t="shared" ca="1" si="271"/>
        <v>1770.048791921886</v>
      </c>
      <c r="BF404">
        <f t="shared" ca="1" si="272"/>
        <v>949.65605290891301</v>
      </c>
      <c r="BG404">
        <f t="shared" ca="1" si="273"/>
        <v>149165.21247777966</v>
      </c>
      <c r="BH404">
        <f t="shared" ca="1" si="274"/>
        <v>31.891484125433642</v>
      </c>
      <c r="BI404">
        <f t="shared" ca="1" si="275"/>
        <v>0</v>
      </c>
      <c r="BJ404">
        <f t="shared" ca="1" si="276"/>
        <v>-151916.80880673591</v>
      </c>
      <c r="BK404">
        <f t="shared" ca="1" si="277"/>
        <v>40.402810351530313</v>
      </c>
    </row>
    <row r="405" spans="2:63" x14ac:dyDescent="0.35">
      <c r="B405">
        <f t="shared" si="278"/>
        <v>395</v>
      </c>
      <c r="C405">
        <f t="shared" si="256"/>
        <v>33</v>
      </c>
      <c r="D405">
        <f t="shared" si="245"/>
        <v>11</v>
      </c>
      <c r="E405">
        <f t="shared" ca="1" si="246"/>
        <v>109</v>
      </c>
      <c r="F405" cm="1">
        <f t="array" aca="1" ref="F405" ca="1">_xlfn.XLOOKUP(E405,Mortality!$I$9:$I$130,IF($E$4="Female",Mortality!$J$9:$J$130,Mortality!$K$9:$K$130),,-1)</f>
        <v>0.39999999999999969</v>
      </c>
      <c r="G405" cm="1">
        <f t="array" aca="1" ref="G405" ca="1">_xlfn.XLOOKUP(E405,Mortality!$N$9:$N$130,IF($E$4="Female",Mortality!$O$9:$O$130,Mortality!$P$9:$P$130),,-1)</f>
        <v>0</v>
      </c>
      <c r="H405">
        <f t="shared" ca="1" si="257"/>
        <v>4.1675471372851991E-2</v>
      </c>
      <c r="I405" cm="1">
        <f t="array" ref="I405">INDEX('Product features '!$C$12:$C$22,MIN(11,C405))</f>
        <v>0</v>
      </c>
      <c r="J405" s="3">
        <f ca="1">IF(C405=1,0,IF($C$4="Q",MAX('Product features '!$C$8,_xlfn.XLOOKUP(E405,'Non-systematic PWDs'!$D$17:$D$64,'Non-systematic PWDs'!$F$17:$F$64,0,-1)),'Product features '!$C$8))</f>
        <v>0.27027027027027023</v>
      </c>
      <c r="K405">
        <f t="shared" ca="1" si="247"/>
        <v>0</v>
      </c>
      <c r="L405">
        <f ca="1">(1-K405)*(1-(1-J405*_xlfn.XLOOKUP(C405,'Non-systematic PWDs'!$D$9:$D$12,'Non-systematic PWDs'!$E$9:$E$12,,-1))^(1/12))</f>
        <v>9.4888895862995648E-3</v>
      </c>
      <c r="M405" cm="1">
        <f t="array" ref="M405">IF(C405=11,_xlfn.SWITCH(D405,1,0.4,2,0.3,3,0.2,0.1/9),1/12)</f>
        <v>8.3333333333333329E-2</v>
      </c>
      <c r="O405">
        <f t="shared" ca="1" si="279"/>
        <v>1.4031359166288702</v>
      </c>
      <c r="P405">
        <f t="shared" ca="1" si="280"/>
        <v>1.8852407307122825</v>
      </c>
      <c r="Q405">
        <f ca="1">_xlfn.XLOOKUP(C405,'Surrender predictive model'!$E$8:$E$29,'Surrender predictive model'!$P$8:$P$29,,-1)+'Surrender predictive model'!$B$15+'Surrender predictive model'!$B$14+'Surrender predictive model'!$B$38*K405</f>
        <v>-2.2123742498454617</v>
      </c>
      <c r="R405">
        <f ca="1">+'Surrender predictive model'!$B$15*(MAX(1,MIN(2,P404/O404))-1)+'Surrender predictive model'!$B$14*(MAX(0.5,MIN(1,P404/O404))-1)+'Surrender predictive model'!$B$38*K405*(MAX(0.5,MIN(1,P404/O404))-1)</f>
        <v>-0.39759386963035626</v>
      </c>
      <c r="S405" s="43">
        <f t="shared" ca="1" si="258"/>
        <v>6.3448731204309716E-3</v>
      </c>
      <c r="T405">
        <f t="shared" ca="1" si="248"/>
        <v>0</v>
      </c>
      <c r="U405">
        <f t="shared" ca="1" si="281"/>
        <v>0</v>
      </c>
      <c r="V405">
        <f t="shared" ca="1" si="249"/>
        <v>0</v>
      </c>
      <c r="W405" s="41">
        <f t="shared" ca="1" si="250"/>
        <v>0</v>
      </c>
      <c r="X405">
        <f t="shared" ca="1" si="259"/>
        <v>0.94320834214019089</v>
      </c>
      <c r="Y405">
        <f t="shared" ca="1" si="260"/>
        <v>0.94320834214019089</v>
      </c>
      <c r="Z405">
        <f t="shared" ca="1" si="251"/>
        <v>0.95224408108481196</v>
      </c>
      <c r="AA405">
        <f t="shared" ca="1" si="282"/>
        <v>7.5640811517316807E-6</v>
      </c>
      <c r="AB405">
        <f t="shared" ca="1" si="261"/>
        <v>1.4031359166288702</v>
      </c>
      <c r="AC405">
        <f t="shared" ca="1" si="262"/>
        <v>5.7746707228056325E-2</v>
      </c>
      <c r="AD405">
        <f t="shared" ca="1" si="263"/>
        <v>8.7916349453306206E-3</v>
      </c>
      <c r="AE405">
        <f t="shared" ca="1" si="264"/>
        <v>1.3148072734609486E-2</v>
      </c>
      <c r="AF405">
        <f t="shared" ca="1" si="265"/>
        <v>0</v>
      </c>
      <c r="AG405">
        <f t="shared" ca="1" si="266"/>
        <v>0</v>
      </c>
      <c r="AH405">
        <f t="shared" ca="1" si="252"/>
        <v>0</v>
      </c>
      <c r="AI405">
        <f t="shared" ca="1" si="283"/>
        <v>1.3234495017554819</v>
      </c>
      <c r="AJ405">
        <f t="shared" ca="1" si="267"/>
        <v>2.7571864619905877E-4</v>
      </c>
      <c r="AK405">
        <f t="shared" ca="1" si="253"/>
        <v>0</v>
      </c>
      <c r="AL405">
        <f t="shared" ca="1" si="254"/>
        <v>0</v>
      </c>
      <c r="AM405">
        <f t="shared" si="255"/>
        <v>0</v>
      </c>
      <c r="AN405" s="45">
        <f t="shared" ca="1" si="268"/>
        <v>-7.9962133554195486E-2</v>
      </c>
      <c r="AO405">
        <f t="shared" ca="1" si="284"/>
        <v>0</v>
      </c>
      <c r="AP405">
        <f t="shared" ca="1" si="285"/>
        <v>1.4100885305192788E-3</v>
      </c>
      <c r="AR405">
        <v>395</v>
      </c>
      <c r="AS405">
        <v>0</v>
      </c>
      <c r="AT405">
        <v>153077.72066616366</v>
      </c>
      <c r="AU405">
        <v>1726.3929219738859</v>
      </c>
      <c r="AV405">
        <v>931.02642193158135</v>
      </c>
      <c r="AW405">
        <v>147343.02284062226</v>
      </c>
      <c r="AX405">
        <v>31.261191916383005</v>
      </c>
      <c r="AY405">
        <v>0</v>
      </c>
      <c r="AZ405">
        <v>-150031.70337644394</v>
      </c>
      <c r="BA405">
        <v>39.91003540095538</v>
      </c>
      <c r="BC405">
        <f t="shared" si="269"/>
        <v>0</v>
      </c>
      <c r="BD405">
        <f t="shared" ca="1" si="270"/>
        <v>153079.12380208028</v>
      </c>
      <c r="BE405">
        <f t="shared" ca="1" si="271"/>
        <v>1726.4506686811139</v>
      </c>
      <c r="BF405">
        <f t="shared" ca="1" si="272"/>
        <v>931.03521356652664</v>
      </c>
      <c r="BG405">
        <f t="shared" ca="1" si="273"/>
        <v>147343.03598869499</v>
      </c>
      <c r="BH405">
        <f t="shared" ca="1" si="274"/>
        <v>31.261467635029206</v>
      </c>
      <c r="BI405">
        <f t="shared" ca="1" si="275"/>
        <v>0</v>
      </c>
      <c r="BJ405">
        <f t="shared" ca="1" si="276"/>
        <v>-150031.78333857749</v>
      </c>
      <c r="BK405">
        <f t="shared" ca="1" si="277"/>
        <v>39.911445489485899</v>
      </c>
    </row>
    <row r="406" spans="2:63" x14ac:dyDescent="0.35">
      <c r="B406">
        <f t="shared" si="278"/>
        <v>396</v>
      </c>
      <c r="C406">
        <f t="shared" si="256"/>
        <v>33</v>
      </c>
      <c r="D406">
        <f t="shared" si="245"/>
        <v>12</v>
      </c>
      <c r="E406">
        <f t="shared" ca="1" si="246"/>
        <v>109</v>
      </c>
      <c r="F406" cm="1">
        <f t="array" aca="1" ref="F406" ca="1">_xlfn.XLOOKUP(E406,Mortality!$I$9:$I$130,IF($E$4="Female",Mortality!$J$9:$J$130,Mortality!$K$9:$K$130),,-1)</f>
        <v>0.39999999999999969</v>
      </c>
      <c r="G406" cm="1">
        <f t="array" aca="1" ref="G406" ca="1">_xlfn.XLOOKUP(E406,Mortality!$N$9:$N$130,IF($E$4="Female",Mortality!$O$9:$O$130,Mortality!$P$9:$P$130),,-1)</f>
        <v>0</v>
      </c>
      <c r="H406">
        <f t="shared" ca="1" si="257"/>
        <v>4.1675471372851991E-2</v>
      </c>
      <c r="I406" cm="1">
        <f t="array" ref="I406">INDEX('Product features '!$C$12:$C$22,MIN(11,C406))</f>
        <v>0</v>
      </c>
      <c r="J406" s="3">
        <f ca="1">IF(C406=1,0,IF($C$4="Q",MAX('Product features '!$C$8,_xlfn.XLOOKUP(E406,'Non-systematic PWDs'!$D$17:$D$64,'Non-systematic PWDs'!$F$17:$F$64,0,-1)),'Product features '!$C$8))</f>
        <v>0.27027027027027023</v>
      </c>
      <c r="K406">
        <f t="shared" ca="1" si="247"/>
        <v>0</v>
      </c>
      <c r="L406">
        <f ca="1">(1-K406)*(1-(1-J406*_xlfn.XLOOKUP(C406,'Non-systematic PWDs'!$D$9:$D$12,'Non-systematic PWDs'!$E$9:$E$12,,-1))^(1/12))</f>
        <v>9.4888895862995648E-3</v>
      </c>
      <c r="M406" cm="1">
        <f t="array" ref="M406">IF(C406=11,_xlfn.SWITCH(D406,1,0.4,2,0.3,3,0.2,0.1/9),1/12)</f>
        <v>8.3333333333333329E-2</v>
      </c>
      <c r="O406">
        <f t="shared" ca="1" si="279"/>
        <v>1.3234495017208736</v>
      </c>
      <c r="P406">
        <f t="shared" ca="1" si="280"/>
        <v>1.778174784150294</v>
      </c>
      <c r="Q406">
        <f ca="1">_xlfn.XLOOKUP(C406,'Surrender predictive model'!$E$8:$E$29,'Surrender predictive model'!$P$8:$P$29,,-1)+'Surrender predictive model'!$B$15+'Surrender predictive model'!$B$14+'Surrender predictive model'!$B$38*K406</f>
        <v>-2.2123742498454617</v>
      </c>
      <c r="R406">
        <f ca="1">+'Surrender predictive model'!$B$15*(MAX(1,MIN(2,P405/O405))-1)+'Surrender predictive model'!$B$14*(MAX(0.5,MIN(1,P405/O405))-1)+'Surrender predictive model'!$B$38*K406*(MAX(0.5,MIN(1,P405/O405))-1)</f>
        <v>-0.39759386963035626</v>
      </c>
      <c r="S406" s="43">
        <f t="shared" ca="1" si="258"/>
        <v>6.3448731204309716E-3</v>
      </c>
      <c r="T406">
        <f t="shared" ca="1" si="248"/>
        <v>5.0000000000000001E-3</v>
      </c>
      <c r="U406">
        <f t="shared" ca="1" si="281"/>
        <v>0</v>
      </c>
      <c r="V406">
        <f t="shared" ca="1" si="249"/>
        <v>0</v>
      </c>
      <c r="W406" s="41">
        <f t="shared" ca="1" si="250"/>
        <v>0</v>
      </c>
      <c r="X406">
        <f t="shared" ca="1" si="259"/>
        <v>0.93687191113918544</v>
      </c>
      <c r="Y406">
        <f t="shared" ca="1" si="260"/>
        <v>0.94320834214019089</v>
      </c>
      <c r="Z406">
        <f t="shared" ca="1" si="251"/>
        <v>0.95224408108481196</v>
      </c>
      <c r="AA406">
        <f t="shared" ca="1" si="282"/>
        <v>7.2028515055816802E-6</v>
      </c>
      <c r="AB406">
        <f t="shared" ca="1" si="261"/>
        <v>1.3234495017208736</v>
      </c>
      <c r="AC406">
        <f t="shared" ca="1" si="262"/>
        <v>5.4211524839592705E-2</v>
      </c>
      <c r="AD406">
        <f t="shared" ca="1" si="263"/>
        <v>8.2534218676257529E-3</v>
      </c>
      <c r="AE406">
        <f t="shared" ca="1" si="264"/>
        <v>1.2343163893832373E-2</v>
      </c>
      <c r="AF406">
        <f t="shared" ca="1" si="265"/>
        <v>8.7387271463852337E-3</v>
      </c>
      <c r="AG406">
        <f t="shared" ca="1" si="266"/>
        <v>0</v>
      </c>
      <c r="AH406">
        <f t="shared" ca="1" si="252"/>
        <v>0</v>
      </c>
      <c r="AI406">
        <f t="shared" ca="1" si="283"/>
        <v>1.2399026640080459</v>
      </c>
      <c r="AJ406">
        <f t="shared" ca="1" si="267"/>
        <v>2.5831305500167626E-4</v>
      </c>
      <c r="AK406">
        <f t="shared" ca="1" si="253"/>
        <v>0</v>
      </c>
      <c r="AL406">
        <f t="shared" ca="1" si="254"/>
        <v>0</v>
      </c>
      <c r="AM406">
        <f t="shared" si="255"/>
        <v>0</v>
      </c>
      <c r="AN406" s="45">
        <f t="shared" ca="1" si="268"/>
        <v>-7.5066423656052511E-2</v>
      </c>
      <c r="AO406">
        <f t="shared" ca="1" si="284"/>
        <v>0</v>
      </c>
      <c r="AP406">
        <f t="shared" ca="1" si="285"/>
        <v>1.4957198647495206E-3</v>
      </c>
      <c r="AR406">
        <v>396</v>
      </c>
      <c r="AS406">
        <v>0</v>
      </c>
      <c r="AT406">
        <v>150053.72119863721</v>
      </c>
      <c r="AU406">
        <v>1677.2829181577722</v>
      </c>
      <c r="AV406">
        <v>909.4741585121136</v>
      </c>
      <c r="AW406">
        <v>145548.52414438481</v>
      </c>
      <c r="AX406">
        <v>30.424223241726242</v>
      </c>
      <c r="AY406">
        <v>0</v>
      </c>
      <c r="AZ406">
        <v>-148165.70544429627</v>
      </c>
      <c r="BA406">
        <v>51.973516890924103</v>
      </c>
      <c r="BC406">
        <f t="shared" si="269"/>
        <v>0</v>
      </c>
      <c r="BD406">
        <f t="shared" ca="1" si="270"/>
        <v>150055.04464813892</v>
      </c>
      <c r="BE406">
        <f t="shared" ca="1" si="271"/>
        <v>1677.3371296826117</v>
      </c>
      <c r="BF406">
        <f t="shared" ca="1" si="272"/>
        <v>909.48241193398121</v>
      </c>
      <c r="BG406">
        <f t="shared" ca="1" si="273"/>
        <v>145548.5364875487</v>
      </c>
      <c r="BH406">
        <f t="shared" ca="1" si="274"/>
        <v>30.424481554781245</v>
      </c>
      <c r="BI406">
        <f t="shared" ca="1" si="275"/>
        <v>0</v>
      </c>
      <c r="BJ406">
        <f t="shared" ca="1" si="276"/>
        <v>-148165.78051071992</v>
      </c>
      <c r="BK406">
        <f t="shared" ca="1" si="277"/>
        <v>51.975012610788852</v>
      </c>
    </row>
    <row r="407" spans="2:63" x14ac:dyDescent="0.35">
      <c r="B407">
        <f t="shared" si="278"/>
        <v>397</v>
      </c>
      <c r="C407">
        <f t="shared" si="256"/>
        <v>34</v>
      </c>
      <c r="D407">
        <f t="shared" si="245"/>
        <v>1</v>
      </c>
      <c r="E407">
        <f t="shared" ca="1" si="246"/>
        <v>110</v>
      </c>
      <c r="F407" cm="1">
        <f t="array" aca="1" ref="F407" ca="1">_xlfn.XLOOKUP(E407,Mortality!$I$9:$I$130,IF($E$4="Female",Mortality!$J$9:$J$130,Mortality!$K$9:$K$130),,-1)</f>
        <v>0.39999999999999969</v>
      </c>
      <c r="G407" cm="1">
        <f t="array" aca="1" ref="G407" ca="1">_xlfn.XLOOKUP(E407,Mortality!$N$9:$N$130,IF($E$4="Female",Mortality!$O$9:$O$130,Mortality!$P$9:$P$130),,-1)</f>
        <v>0</v>
      </c>
      <c r="H407">
        <f t="shared" ca="1" si="257"/>
        <v>4.1675471372851991E-2</v>
      </c>
      <c r="I407" cm="1">
        <f t="array" ref="I407">INDEX('Product features '!$C$12:$C$22,MIN(11,C407))</f>
        <v>0</v>
      </c>
      <c r="J407" s="3">
        <f ca="1">IF(C407=1,0,IF($C$4="Q",MAX('Product features '!$C$8,_xlfn.XLOOKUP(E407,'Non-systematic PWDs'!$D$17:$D$64,'Non-systematic PWDs'!$F$17:$F$64,0,-1)),'Product features '!$C$8))</f>
        <v>0.2857142857142857</v>
      </c>
      <c r="K407">
        <f t="shared" ca="1" si="247"/>
        <v>0</v>
      </c>
      <c r="L407">
        <f ca="1">(1-K407)*(1-(1-J407*_xlfn.XLOOKUP(C407,'Non-systematic PWDs'!$D$9:$D$12,'Non-systematic PWDs'!$E$9:$E$12,,-1))^(1/12))</f>
        <v>1.0062436238972627E-2</v>
      </c>
      <c r="M407" cm="1">
        <f t="array" ref="M407">IF(C407=11,_xlfn.SWITCH(D407,1,0.4,2,0.3,3,0.2,0.1/9),1/12)</f>
        <v>8.3333333333333329E-2</v>
      </c>
      <c r="O407">
        <f t="shared" ca="1" si="279"/>
        <v>1.2399026639734376</v>
      </c>
      <c r="P407">
        <f t="shared" ca="1" si="280"/>
        <v>1.6771892901938905</v>
      </c>
      <c r="Q407">
        <f ca="1">_xlfn.XLOOKUP(C407,'Surrender predictive model'!$E$8:$E$29,'Surrender predictive model'!$P$8:$P$29,,-1)+'Surrender predictive model'!$B$15+'Surrender predictive model'!$B$14+'Surrender predictive model'!$B$38*K407</f>
        <v>-2.2123742498454617</v>
      </c>
      <c r="R407">
        <f ca="1">+'Surrender predictive model'!$B$15*(MAX(1,MIN(2,P406/O406))-1)+'Surrender predictive model'!$B$14*(MAX(0.5,MIN(1,P406/O406))-1)+'Surrender predictive model'!$B$38*K407*(MAX(0.5,MIN(1,P406/O406))-1)</f>
        <v>-0.39759386963035626</v>
      </c>
      <c r="S407" s="43">
        <f t="shared" ca="1" si="258"/>
        <v>6.3448731204309716E-3</v>
      </c>
      <c r="T407">
        <f t="shared" ca="1" si="248"/>
        <v>0</v>
      </c>
      <c r="U407">
        <f t="shared" ca="1" si="281"/>
        <v>1.89E-2</v>
      </c>
      <c r="V407">
        <f t="shared" ca="1" si="249"/>
        <v>0</v>
      </c>
      <c r="W407" s="41">
        <f t="shared" ca="1" si="250"/>
        <v>0</v>
      </c>
      <c r="X407">
        <f t="shared" ca="1" si="259"/>
        <v>0.94266218573495697</v>
      </c>
      <c r="Y407">
        <f t="shared" ca="1" si="260"/>
        <v>0.94266218573495697</v>
      </c>
      <c r="Z407">
        <f t="shared" ca="1" si="251"/>
        <v>0.95224408108481196</v>
      </c>
      <c r="AA407">
        <f t="shared" ca="1" si="282"/>
        <v>6.8588727131229817E-6</v>
      </c>
      <c r="AB407">
        <f t="shared" ca="1" si="261"/>
        <v>1.2633368243225356</v>
      </c>
      <c r="AC407">
        <f t="shared" ca="1" si="262"/>
        <v>5.1974869706040684E-2</v>
      </c>
      <c r="AD407">
        <f t="shared" ca="1" si="263"/>
        <v>7.9129027908387169E-3</v>
      </c>
      <c r="AE407">
        <f t="shared" ca="1" si="264"/>
        <v>1.2549199690315444E-2</v>
      </c>
      <c r="AF407">
        <f t="shared" ca="1" si="265"/>
        <v>0</v>
      </c>
      <c r="AG407">
        <f t="shared" ca="1" si="266"/>
        <v>0</v>
      </c>
      <c r="AH407">
        <f t="shared" ca="1" si="252"/>
        <v>2.3434160349097954E-2</v>
      </c>
      <c r="AI407">
        <f t="shared" ca="1" si="283"/>
        <v>1.190899852169949</v>
      </c>
      <c r="AJ407">
        <f t="shared" ca="1" si="267"/>
        <v>2.481041358687394E-4</v>
      </c>
      <c r="AK407">
        <f t="shared" ca="1" si="253"/>
        <v>0</v>
      </c>
      <c r="AL407">
        <f t="shared" ca="1" si="254"/>
        <v>0</v>
      </c>
      <c r="AM407">
        <f t="shared" si="255"/>
        <v>0</v>
      </c>
      <c r="AN407" s="45">
        <f t="shared" ca="1" si="268"/>
        <v>-7.2685076323063591E-2</v>
      </c>
      <c r="AO407">
        <f t="shared" ca="1" si="284"/>
        <v>2.9292700436372465E-3</v>
      </c>
      <c r="AP407">
        <f t="shared" ca="1" si="285"/>
        <v>4.2169475966263191E-3</v>
      </c>
      <c r="AR407">
        <v>397</v>
      </c>
      <c r="AS407">
        <v>0</v>
      </c>
      <c r="AT407">
        <v>146036.27156028489</v>
      </c>
      <c r="AU407">
        <v>1878.2696307223789</v>
      </c>
      <c r="AV407">
        <v>901.60676443804914</v>
      </c>
      <c r="AW407">
        <v>143807.99474941095</v>
      </c>
      <c r="AX407">
        <v>30.17521614717003</v>
      </c>
      <c r="AY407">
        <v>0</v>
      </c>
      <c r="AZ407">
        <v>-146618.04636071841</v>
      </c>
      <c r="BA407">
        <v>286.57436894588085</v>
      </c>
      <c r="BC407">
        <f t="shared" si="269"/>
        <v>0</v>
      </c>
      <c r="BD407">
        <f t="shared" ca="1" si="270"/>
        <v>146037.51146294887</v>
      </c>
      <c r="BE407">
        <f t="shared" ca="1" si="271"/>
        <v>1878.321605592085</v>
      </c>
      <c r="BF407">
        <f t="shared" ca="1" si="272"/>
        <v>901.61467734083999</v>
      </c>
      <c r="BG407">
        <f t="shared" ca="1" si="273"/>
        <v>143808.00729861064</v>
      </c>
      <c r="BH407">
        <f t="shared" ca="1" si="274"/>
        <v>30.175464251305897</v>
      </c>
      <c r="BI407">
        <f t="shared" ca="1" si="275"/>
        <v>0</v>
      </c>
      <c r="BJ407">
        <f t="shared" ca="1" si="276"/>
        <v>-146618.11904579474</v>
      </c>
      <c r="BK407">
        <f t="shared" ca="1" si="277"/>
        <v>286.57858589347745</v>
      </c>
    </row>
    <row r="408" spans="2:63" x14ac:dyDescent="0.35">
      <c r="B408">
        <f t="shared" si="278"/>
        <v>398</v>
      </c>
      <c r="C408">
        <f t="shared" si="256"/>
        <v>34</v>
      </c>
      <c r="D408">
        <f t="shared" ref="D408:D471" si="286">D396</f>
        <v>2</v>
      </c>
      <c r="E408">
        <f t="shared" ca="1" si="246"/>
        <v>110</v>
      </c>
      <c r="F408" cm="1">
        <f t="array" aca="1" ref="F408" ca="1">_xlfn.XLOOKUP(E408,Mortality!$I$9:$I$130,IF($E$4="Female",Mortality!$J$9:$J$130,Mortality!$K$9:$K$130),,-1)</f>
        <v>0.39999999999999969</v>
      </c>
      <c r="G408" cm="1">
        <f t="array" aca="1" ref="G408" ca="1">_xlfn.XLOOKUP(E408,Mortality!$N$9:$N$130,IF($E$4="Female",Mortality!$O$9:$O$130,Mortality!$P$9:$P$130),,-1)</f>
        <v>0</v>
      </c>
      <c r="H408">
        <f t="shared" ca="1" si="257"/>
        <v>4.1675471372851991E-2</v>
      </c>
      <c r="I408" cm="1">
        <f t="array" ref="I408">INDEX('Product features '!$C$12:$C$22,MIN(11,C408))</f>
        <v>0</v>
      </c>
      <c r="J408" s="3">
        <f ca="1">IF(C408=1,0,IF($C$4="Q",MAX('Product features '!$C$8,_xlfn.XLOOKUP(E408,'Non-systematic PWDs'!$D$17:$D$64,'Non-systematic PWDs'!$F$17:$F$64,0,-1)),'Product features '!$C$8))</f>
        <v>0.2857142857142857</v>
      </c>
      <c r="K408">
        <f t="shared" ca="1" si="247"/>
        <v>0</v>
      </c>
      <c r="L408">
        <f ca="1">(1-K408)*(1-(1-J408*_xlfn.XLOOKUP(C408,'Non-systematic PWDs'!$D$9:$D$12,'Non-systematic PWDs'!$E$9:$E$12,,-1))^(1/12))</f>
        <v>1.0062436238972627E-2</v>
      </c>
      <c r="M408" cm="1">
        <f t="array" ref="M408">IF(C408=11,_xlfn.SWITCH(D408,1,0.4,2,0.3,3,0.2,0.1/9),1/12)</f>
        <v>8.3333333333333329E-2</v>
      </c>
      <c r="O408">
        <f t="shared" ca="1" si="279"/>
        <v>1.1908998521353407</v>
      </c>
      <c r="P408">
        <f t="shared" ca="1" si="280"/>
        <v>1.5810229221854339</v>
      </c>
      <c r="Q408">
        <f ca="1">_xlfn.XLOOKUP(C408,'Surrender predictive model'!$E$8:$E$29,'Surrender predictive model'!$P$8:$P$29,,-1)+'Surrender predictive model'!$B$15+'Surrender predictive model'!$B$14+'Surrender predictive model'!$B$38*K408</f>
        <v>-2.2123742498454617</v>
      </c>
      <c r="R408">
        <f ca="1">+'Surrender predictive model'!$B$15*(MAX(1,MIN(2,P407/O407))-1)+'Surrender predictive model'!$B$14*(MAX(0.5,MIN(1,P407/O407))-1)+'Surrender predictive model'!$B$38*K408*(MAX(0.5,MIN(1,P407/O407))-1)</f>
        <v>-0.40810935969194789</v>
      </c>
      <c r="S408" s="43">
        <f t="shared" ca="1" si="258"/>
        <v>6.276148168748219E-3</v>
      </c>
      <c r="T408">
        <f t="shared" ca="1" si="248"/>
        <v>0</v>
      </c>
      <c r="U408">
        <f t="shared" ca="1" si="281"/>
        <v>0</v>
      </c>
      <c r="V408">
        <f t="shared" ca="1" si="249"/>
        <v>0</v>
      </c>
      <c r="W408" s="41">
        <f t="shared" ca="1" si="250"/>
        <v>0</v>
      </c>
      <c r="X408">
        <f t="shared" ca="1" si="259"/>
        <v>0.94272738382171284</v>
      </c>
      <c r="Y408">
        <f t="shared" ca="1" si="260"/>
        <v>0.94272738382171284</v>
      </c>
      <c r="Z408">
        <f t="shared" ca="1" si="251"/>
        <v>0.95230994189173823</v>
      </c>
      <c r="AA408">
        <f t="shared" ca="1" si="282"/>
        <v>6.5313209439854846E-6</v>
      </c>
      <c r="AB408">
        <f t="shared" ca="1" si="261"/>
        <v>1.1908998521353407</v>
      </c>
      <c r="AC408">
        <f t="shared" ca="1" si="262"/>
        <v>4.8997007435420944E-2</v>
      </c>
      <c r="AD408">
        <f t="shared" ca="1" si="263"/>
        <v>7.3787402603987867E-3</v>
      </c>
      <c r="AE408">
        <f t="shared" ca="1" si="264"/>
        <v>1.1830202442306568E-2</v>
      </c>
      <c r="AF408">
        <f t="shared" ca="1" si="265"/>
        <v>0</v>
      </c>
      <c r="AG408">
        <f t="shared" ca="1" si="266"/>
        <v>0</v>
      </c>
      <c r="AH408">
        <f t="shared" ca="1" si="252"/>
        <v>0</v>
      </c>
      <c r="AI408">
        <f t="shared" ca="1" si="283"/>
        <v>1.1226939020318227</v>
      </c>
      <c r="AJ408">
        <f t="shared" ca="1" si="267"/>
        <v>2.3389456292329642E-4</v>
      </c>
      <c r="AK408">
        <f t="shared" ca="1" si="253"/>
        <v>0</v>
      </c>
      <c r="AL408">
        <f t="shared" ca="1" si="254"/>
        <v>0</v>
      </c>
      <c r="AM408">
        <f t="shared" si="255"/>
        <v>0</v>
      </c>
      <c r="AN408" s="45">
        <f t="shared" ca="1" si="268"/>
        <v>-6.8439844701049593E-2</v>
      </c>
      <c r="AO408">
        <f t="shared" ca="1" si="284"/>
        <v>0</v>
      </c>
      <c r="AP408">
        <f t="shared" ca="1" si="285"/>
        <v>1.0868283905445873E-3</v>
      </c>
      <c r="AR408">
        <v>398</v>
      </c>
      <c r="AS408">
        <v>0</v>
      </c>
      <c r="AT408">
        <v>144841.03750641507</v>
      </c>
      <c r="AU408">
        <v>1829.764699153993</v>
      </c>
      <c r="AV408">
        <v>871.90153851646915</v>
      </c>
      <c r="AW408">
        <v>141836.87440106634</v>
      </c>
      <c r="AX408">
        <v>29.536349920439108</v>
      </c>
      <c r="AY408">
        <v>0</v>
      </c>
      <c r="AZ408">
        <v>-144568.07698865718</v>
      </c>
      <c r="BA408">
        <v>36.408202026337179</v>
      </c>
      <c r="BC408">
        <f t="shared" si="269"/>
        <v>0</v>
      </c>
      <c r="BD408">
        <f t="shared" ca="1" si="270"/>
        <v>144842.22840626721</v>
      </c>
      <c r="BE408">
        <f t="shared" ca="1" si="271"/>
        <v>1829.8136961614284</v>
      </c>
      <c r="BF408">
        <f t="shared" ca="1" si="272"/>
        <v>871.90891725672952</v>
      </c>
      <c r="BG408">
        <f t="shared" ca="1" si="273"/>
        <v>141836.88623126879</v>
      </c>
      <c r="BH408">
        <f t="shared" ca="1" si="274"/>
        <v>29.536583815002032</v>
      </c>
      <c r="BI408">
        <f t="shared" ca="1" si="275"/>
        <v>0</v>
      </c>
      <c r="BJ408">
        <f t="shared" ca="1" si="276"/>
        <v>-144568.14542850188</v>
      </c>
      <c r="BK408">
        <f t="shared" ca="1" si="277"/>
        <v>36.409288854727727</v>
      </c>
    </row>
    <row r="409" spans="2:63" x14ac:dyDescent="0.35">
      <c r="B409">
        <f t="shared" si="278"/>
        <v>399</v>
      </c>
      <c r="C409">
        <f t="shared" si="256"/>
        <v>34</v>
      </c>
      <c r="D409">
        <f t="shared" si="286"/>
        <v>3</v>
      </c>
      <c r="E409">
        <f t="shared" ca="1" si="246"/>
        <v>110</v>
      </c>
      <c r="F409" cm="1">
        <f t="array" aca="1" ref="F409" ca="1">_xlfn.XLOOKUP(E409,Mortality!$I$9:$I$130,IF($E$4="Female",Mortality!$J$9:$J$130,Mortality!$K$9:$K$130),,-1)</f>
        <v>0.39999999999999969</v>
      </c>
      <c r="G409" cm="1">
        <f t="array" aca="1" ref="G409" ca="1">_xlfn.XLOOKUP(E409,Mortality!$N$9:$N$130,IF($E$4="Female",Mortality!$O$9:$O$130,Mortality!$P$9:$P$130),,-1)</f>
        <v>0</v>
      </c>
      <c r="H409">
        <f t="shared" ca="1" si="257"/>
        <v>4.1675471372851991E-2</v>
      </c>
      <c r="I409" cm="1">
        <f t="array" ref="I409">INDEX('Product features '!$C$12:$C$22,MIN(11,C409))</f>
        <v>0</v>
      </c>
      <c r="J409" s="3">
        <f ca="1">IF(C409=1,0,IF($C$4="Q",MAX('Product features '!$C$8,_xlfn.XLOOKUP(E409,'Non-systematic PWDs'!$D$17:$D$64,'Non-systematic PWDs'!$F$17:$F$64,0,-1)),'Product features '!$C$8))</f>
        <v>0.2857142857142857</v>
      </c>
      <c r="K409">
        <f t="shared" ca="1" si="247"/>
        <v>0</v>
      </c>
      <c r="L409">
        <f ca="1">(1-K409)*(1-(1-J409*_xlfn.XLOOKUP(C409,'Non-systematic PWDs'!$D$9:$D$12,'Non-systematic PWDs'!$E$9:$E$12,,-1))^(1/12))</f>
        <v>1.0062436238972627E-2</v>
      </c>
      <c r="M409" cm="1">
        <f t="array" ref="M409">IF(C409=11,_xlfn.SWITCH(D409,1,0.4,2,0.3,3,0.2,0.1/9),1/12)</f>
        <v>8.3333333333333329E-2</v>
      </c>
      <c r="O409">
        <f t="shared" ca="1" si="279"/>
        <v>1.1226939019972144</v>
      </c>
      <c r="P409">
        <f t="shared" ca="1" si="280"/>
        <v>1.4904736031940335</v>
      </c>
      <c r="Q409">
        <f ca="1">_xlfn.XLOOKUP(C409,'Surrender predictive model'!$E$8:$E$29,'Surrender predictive model'!$P$8:$P$29,,-1)+'Surrender predictive model'!$B$15+'Surrender predictive model'!$B$14+'Surrender predictive model'!$B$38*K409</f>
        <v>-2.2123742498454617</v>
      </c>
      <c r="R409">
        <f ca="1">+'Surrender predictive model'!$B$15*(MAX(1,MIN(2,P408/O408))-1)+'Surrender predictive model'!$B$14*(MAX(0.5,MIN(1,P408/O408))-1)+'Surrender predictive model'!$B$38*K409*(MAX(0.5,MIN(1,P408/O408))-1)</f>
        <v>-0.37907430273603127</v>
      </c>
      <c r="S409" s="43">
        <f t="shared" ca="1" si="258"/>
        <v>6.4678109546172369E-3</v>
      </c>
      <c r="T409">
        <f t="shared" ca="1" si="248"/>
        <v>0</v>
      </c>
      <c r="U409">
        <f t="shared" ca="1" si="281"/>
        <v>0</v>
      </c>
      <c r="V409">
        <f t="shared" ca="1" si="249"/>
        <v>0</v>
      </c>
      <c r="W409" s="41">
        <f t="shared" ca="1" si="250"/>
        <v>0</v>
      </c>
      <c r="X409">
        <f t="shared" ca="1" si="259"/>
        <v>0.94254555689226438</v>
      </c>
      <c r="Y409">
        <f t="shared" ca="1" si="260"/>
        <v>0.94254555689226438</v>
      </c>
      <c r="Z409">
        <f t="shared" ca="1" si="251"/>
        <v>0.95212626674281498</v>
      </c>
      <c r="AA409">
        <f t="shared" ca="1" si="282"/>
        <v>6.2198418686431097E-6</v>
      </c>
      <c r="AB409">
        <f t="shared" ca="1" si="261"/>
        <v>1.1226939019972144</v>
      </c>
      <c r="AC409">
        <f t="shared" ca="1" si="262"/>
        <v>4.6184883108656989E-2</v>
      </c>
      <c r="AD409">
        <f t="shared" ca="1" si="263"/>
        <v>7.1676476130387726E-3</v>
      </c>
      <c r="AE409">
        <f t="shared" ca="1" si="264"/>
        <v>1.1151222198004899E-2</v>
      </c>
      <c r="AF409">
        <f t="shared" ca="1" si="265"/>
        <v>0</v>
      </c>
      <c r="AG409">
        <f t="shared" ca="1" si="266"/>
        <v>0</v>
      </c>
      <c r="AH409">
        <f t="shared" ca="1" si="252"/>
        <v>0</v>
      </c>
      <c r="AI409">
        <f t="shared" ca="1" si="283"/>
        <v>1.0581901491121222</v>
      </c>
      <c r="AJ409">
        <f t="shared" ca="1" si="267"/>
        <v>2.2045628106502548E-4</v>
      </c>
      <c r="AK409">
        <f t="shared" ca="1" si="253"/>
        <v>0</v>
      </c>
      <c r="AL409">
        <f t="shared" ca="1" si="254"/>
        <v>0</v>
      </c>
      <c r="AM409">
        <f t="shared" si="255"/>
        <v>0</v>
      </c>
      <c r="AN409" s="45">
        <f t="shared" ca="1" si="268"/>
        <v>-6.4724209200765687E-2</v>
      </c>
      <c r="AO409">
        <f t="shared" ca="1" si="284"/>
        <v>0</v>
      </c>
      <c r="AP409">
        <f t="shared" ca="1" si="285"/>
        <v>1.0398767019031763E-3</v>
      </c>
      <c r="AR409">
        <v>399</v>
      </c>
      <c r="AS409">
        <v>0</v>
      </c>
      <c r="AT409">
        <v>141774.47961810656</v>
      </c>
      <c r="AU409">
        <v>1782.6376201932474</v>
      </c>
      <c r="AV409">
        <v>874.17345491953165</v>
      </c>
      <c r="AW409">
        <v>139899.95514247328</v>
      </c>
      <c r="AX409">
        <v>28.908592027091757</v>
      </c>
      <c r="AY409">
        <v>0</v>
      </c>
      <c r="AZ409">
        <v>-142585.67480961312</v>
      </c>
      <c r="BA409">
        <v>36.24647142749761</v>
      </c>
      <c r="BC409">
        <f t="shared" si="269"/>
        <v>0</v>
      </c>
      <c r="BD409">
        <f t="shared" ca="1" si="270"/>
        <v>141775.60231200856</v>
      </c>
      <c r="BE409">
        <f t="shared" ca="1" si="271"/>
        <v>1782.6838050763561</v>
      </c>
      <c r="BF409">
        <f t="shared" ca="1" si="272"/>
        <v>874.18062256714472</v>
      </c>
      <c r="BG409">
        <f t="shared" ca="1" si="273"/>
        <v>139899.96629369547</v>
      </c>
      <c r="BH409">
        <f t="shared" ca="1" si="274"/>
        <v>28.90881248337282</v>
      </c>
      <c r="BI409">
        <f t="shared" ca="1" si="275"/>
        <v>0</v>
      </c>
      <c r="BJ409">
        <f t="shared" ca="1" si="276"/>
        <v>-142585.73953382231</v>
      </c>
      <c r="BK409">
        <f t="shared" ca="1" si="277"/>
        <v>36.247511304199513</v>
      </c>
    </row>
    <row r="410" spans="2:63" x14ac:dyDescent="0.35">
      <c r="B410">
        <f t="shared" si="278"/>
        <v>400</v>
      </c>
      <c r="C410">
        <f t="shared" si="256"/>
        <v>34</v>
      </c>
      <c r="D410">
        <f t="shared" si="286"/>
        <v>4</v>
      </c>
      <c r="E410">
        <f t="shared" ca="1" si="246"/>
        <v>110</v>
      </c>
      <c r="F410" cm="1">
        <f t="array" aca="1" ref="F410" ca="1">_xlfn.XLOOKUP(E410,Mortality!$I$9:$I$130,IF($E$4="Female",Mortality!$J$9:$J$130,Mortality!$K$9:$K$130),,-1)</f>
        <v>0.39999999999999969</v>
      </c>
      <c r="G410" cm="1">
        <f t="array" aca="1" ref="G410" ca="1">_xlfn.XLOOKUP(E410,Mortality!$N$9:$N$130,IF($E$4="Female",Mortality!$O$9:$O$130,Mortality!$P$9:$P$130),,-1)</f>
        <v>0</v>
      </c>
      <c r="H410">
        <f t="shared" ca="1" si="257"/>
        <v>4.1675471372851991E-2</v>
      </c>
      <c r="I410" cm="1">
        <f t="array" ref="I410">INDEX('Product features '!$C$12:$C$22,MIN(11,C410))</f>
        <v>0</v>
      </c>
      <c r="J410" s="3">
        <f ca="1">IF(C410=1,0,IF($C$4="Q",MAX('Product features '!$C$8,_xlfn.XLOOKUP(E410,'Non-systematic PWDs'!$D$17:$D$64,'Non-systematic PWDs'!$F$17:$F$64,0,-1)),'Product features '!$C$8))</f>
        <v>0.2857142857142857</v>
      </c>
      <c r="K410">
        <f t="shared" ca="1" si="247"/>
        <v>0</v>
      </c>
      <c r="L410">
        <f ca="1">(1-K410)*(1-(1-J410*_xlfn.XLOOKUP(C410,'Non-systematic PWDs'!$D$9:$D$12,'Non-systematic PWDs'!$E$9:$E$12,,-1))^(1/12))</f>
        <v>1.0062436238972627E-2</v>
      </c>
      <c r="M410" cm="1">
        <f t="array" ref="M410">IF(C410=11,_xlfn.SWITCH(D410,1,0.4,2,0.3,3,0.2,0.1/9),1/12)</f>
        <v>8.3333333333333329E-2</v>
      </c>
      <c r="O410">
        <f t="shared" ca="1" si="279"/>
        <v>1.0581901490775136</v>
      </c>
      <c r="P410">
        <f t="shared" ca="1" si="280"/>
        <v>1.4048392723557401</v>
      </c>
      <c r="Q410">
        <f ca="1">_xlfn.XLOOKUP(C410,'Surrender predictive model'!$E$8:$E$29,'Surrender predictive model'!$P$8:$P$29,,-1)+'Surrender predictive model'!$B$15+'Surrender predictive model'!$B$14+'Surrender predictive model'!$B$38*K410</f>
        <v>-2.2123742498454617</v>
      </c>
      <c r="R410">
        <f ca="1">+'Surrender predictive model'!$B$15*(MAX(1,MIN(2,P409/O409))-1)+'Surrender predictive model'!$B$14*(MAX(0.5,MIN(1,P409/O409))-1)+'Surrender predictive model'!$B$38*K410*(MAX(0.5,MIN(1,P409/O409))-1)</f>
        <v>-0.37907430273603099</v>
      </c>
      <c r="S410" s="43">
        <f t="shared" ca="1" si="258"/>
        <v>6.4678109546172369E-3</v>
      </c>
      <c r="T410">
        <f t="shared" ca="1" si="248"/>
        <v>0</v>
      </c>
      <c r="U410">
        <f t="shared" ca="1" si="281"/>
        <v>0</v>
      </c>
      <c r="V410">
        <f t="shared" ca="1" si="249"/>
        <v>0</v>
      </c>
      <c r="W410" s="41">
        <f t="shared" ca="1" si="250"/>
        <v>0</v>
      </c>
      <c r="X410">
        <f t="shared" ca="1" si="259"/>
        <v>0.94254555689226438</v>
      </c>
      <c r="Y410">
        <f t="shared" ca="1" si="260"/>
        <v>0.94254555689226438</v>
      </c>
      <c r="Z410">
        <f t="shared" ca="1" si="251"/>
        <v>0.95212626674281498</v>
      </c>
      <c r="AA410">
        <f t="shared" ca="1" si="282"/>
        <v>5.9220748181218181E-6</v>
      </c>
      <c r="AB410">
        <f t="shared" ca="1" si="261"/>
        <v>1.0581901490775136</v>
      </c>
      <c r="AC410">
        <f t="shared" ca="1" si="262"/>
        <v>4.3531356369653232E-2</v>
      </c>
      <c r="AD410">
        <f t="shared" ca="1" si="263"/>
        <v>6.7558344110391381E-3</v>
      </c>
      <c r="AE410">
        <f t="shared" ca="1" si="264"/>
        <v>1.0510534936647909E-2</v>
      </c>
      <c r="AF410">
        <f t="shared" ca="1" si="265"/>
        <v>0</v>
      </c>
      <c r="AG410">
        <f t="shared" ca="1" si="266"/>
        <v>0</v>
      </c>
      <c r="AH410">
        <f t="shared" ca="1" si="252"/>
        <v>0</v>
      </c>
      <c r="AI410">
        <f t="shared" ca="1" si="283"/>
        <v>0.99739242339478185</v>
      </c>
      <c r="AJ410">
        <f t="shared" ca="1" si="267"/>
        <v>2.0779008820724624E-4</v>
      </c>
      <c r="AK410">
        <f t="shared" ca="1" si="253"/>
        <v>0</v>
      </c>
      <c r="AL410">
        <f t="shared" ca="1" si="254"/>
        <v>0</v>
      </c>
      <c r="AM410">
        <f t="shared" si="255"/>
        <v>0</v>
      </c>
      <c r="AN410" s="45">
        <f t="shared" ca="1" si="268"/>
        <v>-6.1005515805547521E-2</v>
      </c>
      <c r="AO410">
        <f t="shared" ca="1" si="284"/>
        <v>0</v>
      </c>
      <c r="AP410">
        <f t="shared" ca="1" si="285"/>
        <v>9.9161332026426294E-4</v>
      </c>
      <c r="AR410">
        <v>400</v>
      </c>
      <c r="AS410">
        <v>0</v>
      </c>
      <c r="AT410">
        <v>138761.2417300391</v>
      </c>
      <c r="AU410">
        <v>1736.7498241530111</v>
      </c>
      <c r="AV410">
        <v>855.74421920528994</v>
      </c>
      <c r="AW410">
        <v>137996.48603450644</v>
      </c>
      <c r="AX410">
        <v>28.29595767796258</v>
      </c>
      <c r="AY410">
        <v>0</v>
      </c>
      <c r="AZ410">
        <v>-140617.27603554272</v>
      </c>
      <c r="BA410">
        <v>35.754662292205566</v>
      </c>
      <c r="BC410">
        <f t="shared" si="269"/>
        <v>0</v>
      </c>
      <c r="BD410">
        <f t="shared" ca="1" si="270"/>
        <v>138762.29992018818</v>
      </c>
      <c r="BE410">
        <f t="shared" ca="1" si="271"/>
        <v>1736.7933555093807</v>
      </c>
      <c r="BF410">
        <f t="shared" ca="1" si="272"/>
        <v>855.75097503970096</v>
      </c>
      <c r="BG410">
        <f t="shared" ca="1" si="273"/>
        <v>137996.49654504139</v>
      </c>
      <c r="BH410">
        <f t="shared" ca="1" si="274"/>
        <v>28.296165468050788</v>
      </c>
      <c r="BI410">
        <f t="shared" ca="1" si="275"/>
        <v>0</v>
      </c>
      <c r="BJ410">
        <f t="shared" ca="1" si="276"/>
        <v>-140617.33704105852</v>
      </c>
      <c r="BK410">
        <f t="shared" ca="1" si="277"/>
        <v>35.755653905525833</v>
      </c>
    </row>
    <row r="411" spans="2:63" x14ac:dyDescent="0.35">
      <c r="B411">
        <f t="shared" si="278"/>
        <v>401</v>
      </c>
      <c r="C411">
        <f t="shared" si="256"/>
        <v>34</v>
      </c>
      <c r="D411">
        <f t="shared" si="286"/>
        <v>5</v>
      </c>
      <c r="E411">
        <f t="shared" ca="1" si="246"/>
        <v>110</v>
      </c>
      <c r="F411" cm="1">
        <f t="array" aca="1" ref="F411" ca="1">_xlfn.XLOOKUP(E411,Mortality!$I$9:$I$130,IF($E$4="Female",Mortality!$J$9:$J$130,Mortality!$K$9:$K$130),,-1)</f>
        <v>0.39999999999999969</v>
      </c>
      <c r="G411" cm="1">
        <f t="array" aca="1" ref="G411" ca="1">_xlfn.XLOOKUP(E411,Mortality!$N$9:$N$130,IF($E$4="Female",Mortality!$O$9:$O$130,Mortality!$P$9:$P$130),,-1)</f>
        <v>0</v>
      </c>
      <c r="H411">
        <f t="shared" ca="1" si="257"/>
        <v>4.1675471372851991E-2</v>
      </c>
      <c r="I411" cm="1">
        <f t="array" ref="I411">INDEX('Product features '!$C$12:$C$22,MIN(11,C411))</f>
        <v>0</v>
      </c>
      <c r="J411" s="3">
        <f ca="1">IF(C411=1,0,IF($C$4="Q",MAX('Product features '!$C$8,_xlfn.XLOOKUP(E411,'Non-systematic PWDs'!$D$17:$D$64,'Non-systematic PWDs'!$F$17:$F$64,0,-1)),'Product features '!$C$8))</f>
        <v>0.2857142857142857</v>
      </c>
      <c r="K411">
        <f t="shared" ca="1" si="247"/>
        <v>0</v>
      </c>
      <c r="L411">
        <f ca="1">(1-K411)*(1-(1-J411*_xlfn.XLOOKUP(C411,'Non-systematic PWDs'!$D$9:$D$12,'Non-systematic PWDs'!$E$9:$E$12,,-1))^(1/12))</f>
        <v>1.0062436238972627E-2</v>
      </c>
      <c r="M411" cm="1">
        <f t="array" ref="M411">IF(C411=11,_xlfn.SWITCH(D411,1,0.4,2,0.3,3,0.2,0.1/9),1/12)</f>
        <v>8.3333333333333329E-2</v>
      </c>
      <c r="O411">
        <f t="shared" ca="1" si="279"/>
        <v>0.99739242336017331</v>
      </c>
      <c r="P411">
        <f t="shared" ca="1" si="280"/>
        <v>1.3241250143066645</v>
      </c>
      <c r="Q411">
        <f ca="1">_xlfn.XLOOKUP(C411,'Surrender predictive model'!$E$8:$E$29,'Surrender predictive model'!$P$8:$P$29,,-1)+'Surrender predictive model'!$B$15+'Surrender predictive model'!$B$14+'Surrender predictive model'!$B$38*K411</f>
        <v>-2.2123742498454617</v>
      </c>
      <c r="R411">
        <f ca="1">+'Surrender predictive model'!$B$15*(MAX(1,MIN(2,P410/O410))-1)+'Surrender predictive model'!$B$14*(MAX(0.5,MIN(1,P410/O410))-1)+'Surrender predictive model'!$B$38*K411*(MAX(0.5,MIN(1,P410/O410))-1)</f>
        <v>-0.37907430273603099</v>
      </c>
      <c r="S411" s="43">
        <f t="shared" ca="1" si="258"/>
        <v>6.4678109546172369E-3</v>
      </c>
      <c r="T411">
        <f t="shared" ca="1" si="248"/>
        <v>0</v>
      </c>
      <c r="U411">
        <f t="shared" ca="1" si="281"/>
        <v>0</v>
      </c>
      <c r="V411">
        <f t="shared" ca="1" si="249"/>
        <v>0</v>
      </c>
      <c r="W411" s="41">
        <f t="shared" ca="1" si="250"/>
        <v>0</v>
      </c>
      <c r="X411">
        <f t="shared" ca="1" si="259"/>
        <v>0.94254555689226438</v>
      </c>
      <c r="Y411">
        <f t="shared" ca="1" si="260"/>
        <v>0.94254555689226438</v>
      </c>
      <c r="Z411">
        <f t="shared" ca="1" si="251"/>
        <v>0.95212626674281498</v>
      </c>
      <c r="AA411">
        <f t="shared" ca="1" si="282"/>
        <v>5.6385629879499621E-6</v>
      </c>
      <c r="AB411">
        <f t="shared" ca="1" si="261"/>
        <v>0.99739242336017331</v>
      </c>
      <c r="AC411">
        <f t="shared" ca="1" si="262"/>
        <v>4.1030286531710425E-2</v>
      </c>
      <c r="AD411">
        <f t="shared" ca="1" si="263"/>
        <v>6.3676817072248083E-3</v>
      </c>
      <c r="AE411">
        <f t="shared" ca="1" si="264"/>
        <v>9.9066580050984031E-3</v>
      </c>
      <c r="AF411">
        <f t="shared" ca="1" si="265"/>
        <v>0</v>
      </c>
      <c r="AG411">
        <f t="shared" ca="1" si="266"/>
        <v>0</v>
      </c>
      <c r="AH411">
        <f t="shared" ca="1" si="252"/>
        <v>0</v>
      </c>
      <c r="AI411">
        <f t="shared" ca="1" si="283"/>
        <v>0.94008779715074819</v>
      </c>
      <c r="AJ411">
        <f t="shared" ca="1" si="267"/>
        <v>1.958516244064059E-4</v>
      </c>
      <c r="AK411">
        <f t="shared" ca="1" si="253"/>
        <v>0</v>
      </c>
      <c r="AL411">
        <f t="shared" ca="1" si="254"/>
        <v>0</v>
      </c>
      <c r="AM411">
        <f t="shared" si="255"/>
        <v>0</v>
      </c>
      <c r="AN411" s="45">
        <f t="shared" ca="1" si="268"/>
        <v>-5.7500477868440043E-2</v>
      </c>
      <c r="AO411">
        <f t="shared" ca="1" si="284"/>
        <v>0</v>
      </c>
      <c r="AP411">
        <f t="shared" ca="1" si="285"/>
        <v>9.455899676624076E-4</v>
      </c>
      <c r="AR411">
        <v>401</v>
      </c>
      <c r="AS411">
        <v>0</v>
      </c>
      <c r="AT411">
        <v>135820.59685421924</v>
      </c>
      <c r="AU411">
        <v>1692.2041868072984</v>
      </c>
      <c r="AV411">
        <v>837.75895714930891</v>
      </c>
      <c r="AW411">
        <v>136125.79837687514</v>
      </c>
      <c r="AX411">
        <v>27.698029251083604</v>
      </c>
      <c r="AY411">
        <v>0</v>
      </c>
      <c r="AZ411">
        <v>-138683.45955008271</v>
      </c>
      <c r="BA411">
        <v>35.272611686637653</v>
      </c>
      <c r="BC411">
        <f t="shared" si="269"/>
        <v>0</v>
      </c>
      <c r="BD411">
        <f t="shared" ca="1" si="270"/>
        <v>135821.59424664261</v>
      </c>
      <c r="BE411">
        <f t="shared" ca="1" si="271"/>
        <v>1692.24521709383</v>
      </c>
      <c r="BF411">
        <f t="shared" ca="1" si="272"/>
        <v>837.76532483101619</v>
      </c>
      <c r="BG411">
        <f t="shared" ca="1" si="273"/>
        <v>136125.80828353314</v>
      </c>
      <c r="BH411">
        <f t="shared" ca="1" si="274"/>
        <v>27.698225102708012</v>
      </c>
      <c r="BI411">
        <f t="shared" ca="1" si="275"/>
        <v>0</v>
      </c>
      <c r="BJ411">
        <f t="shared" ca="1" si="276"/>
        <v>-138683.51705056059</v>
      </c>
      <c r="BK411">
        <f t="shared" ca="1" si="277"/>
        <v>35.273557276605317</v>
      </c>
    </row>
    <row r="412" spans="2:63" x14ac:dyDescent="0.35">
      <c r="B412">
        <f t="shared" si="278"/>
        <v>402</v>
      </c>
      <c r="C412">
        <f t="shared" si="256"/>
        <v>34</v>
      </c>
      <c r="D412">
        <f t="shared" si="286"/>
        <v>6</v>
      </c>
      <c r="E412">
        <f t="shared" ca="1" si="246"/>
        <v>110</v>
      </c>
      <c r="F412" cm="1">
        <f t="array" aca="1" ref="F412" ca="1">_xlfn.XLOOKUP(E412,Mortality!$I$9:$I$130,IF($E$4="Female",Mortality!$J$9:$J$130,Mortality!$K$9:$K$130),,-1)</f>
        <v>0.39999999999999969</v>
      </c>
      <c r="G412" cm="1">
        <f t="array" aca="1" ref="G412" ca="1">_xlfn.XLOOKUP(E412,Mortality!$N$9:$N$130,IF($E$4="Female",Mortality!$O$9:$O$130,Mortality!$P$9:$P$130),,-1)</f>
        <v>0</v>
      </c>
      <c r="H412">
        <f t="shared" ca="1" si="257"/>
        <v>4.1675471372851991E-2</v>
      </c>
      <c r="I412" cm="1">
        <f t="array" ref="I412">INDEX('Product features '!$C$12:$C$22,MIN(11,C412))</f>
        <v>0</v>
      </c>
      <c r="J412" s="3">
        <f ca="1">IF(C412=1,0,IF($C$4="Q",MAX('Product features '!$C$8,_xlfn.XLOOKUP(E412,'Non-systematic PWDs'!$D$17:$D$64,'Non-systematic PWDs'!$F$17:$F$64,0,-1)),'Product features '!$C$8))</f>
        <v>0.2857142857142857</v>
      </c>
      <c r="K412">
        <f t="shared" ca="1" si="247"/>
        <v>0</v>
      </c>
      <c r="L412">
        <f ca="1">(1-K412)*(1-(1-J412*_xlfn.XLOOKUP(C412,'Non-systematic PWDs'!$D$9:$D$12,'Non-systematic PWDs'!$E$9:$E$12,,-1))^(1/12))</f>
        <v>1.0062436238972627E-2</v>
      </c>
      <c r="M412" cm="1">
        <f t="array" ref="M412">IF(C412=11,_xlfn.SWITCH(D412,1,0.4,2,0.3,3,0.2,0.1/9),1/12)</f>
        <v>8.3333333333333329E-2</v>
      </c>
      <c r="O412">
        <f t="shared" ca="1" si="279"/>
        <v>0.94008779711613955</v>
      </c>
      <c r="P412">
        <f t="shared" ca="1" si="280"/>
        <v>1.2480481490046527</v>
      </c>
      <c r="Q412">
        <f ca="1">_xlfn.XLOOKUP(C412,'Surrender predictive model'!$E$8:$E$29,'Surrender predictive model'!$P$8:$P$29,,-1)+'Surrender predictive model'!$B$15+'Surrender predictive model'!$B$14+'Surrender predictive model'!$B$38*K412</f>
        <v>-2.2123742498454617</v>
      </c>
      <c r="R412">
        <f ca="1">+'Surrender predictive model'!$B$15*(MAX(1,MIN(2,P411/O411))-1)+'Surrender predictive model'!$B$14*(MAX(0.5,MIN(1,P411/O411))-1)+'Surrender predictive model'!$B$38*K412*(MAX(0.5,MIN(1,P411/O411))-1)</f>
        <v>-0.37907430273603099</v>
      </c>
      <c r="S412" s="43">
        <f t="shared" ca="1" si="258"/>
        <v>6.4678109546172369E-3</v>
      </c>
      <c r="T412">
        <f t="shared" ca="1" si="248"/>
        <v>0</v>
      </c>
      <c r="U412">
        <f t="shared" ca="1" si="281"/>
        <v>0</v>
      </c>
      <c r="V412">
        <f t="shared" ca="1" si="249"/>
        <v>0</v>
      </c>
      <c r="W412" s="41">
        <f t="shared" ca="1" si="250"/>
        <v>0</v>
      </c>
      <c r="X412">
        <f t="shared" ca="1" si="259"/>
        <v>0.94254555689226438</v>
      </c>
      <c r="Y412">
        <f t="shared" ca="1" si="260"/>
        <v>0.94254555689226438</v>
      </c>
      <c r="Z412">
        <f t="shared" ca="1" si="251"/>
        <v>0.95212626674281498</v>
      </c>
      <c r="AA412">
        <f t="shared" ca="1" si="282"/>
        <v>5.3686239275110097E-6</v>
      </c>
      <c r="AB412">
        <f t="shared" ca="1" si="261"/>
        <v>0.94008779711613955</v>
      </c>
      <c r="AC412">
        <f t="shared" ca="1" si="262"/>
        <v>3.8672914268480171E-2</v>
      </c>
      <c r="AD412">
        <f t="shared" ca="1" si="263"/>
        <v>6.0018301008488897E-3</v>
      </c>
      <c r="AE412">
        <f t="shared" ca="1" si="264"/>
        <v>9.3374764863566814E-3</v>
      </c>
      <c r="AF412">
        <f t="shared" ca="1" si="265"/>
        <v>0</v>
      </c>
      <c r="AG412">
        <f t="shared" ca="1" si="266"/>
        <v>0</v>
      </c>
      <c r="AH412">
        <f t="shared" ca="1" si="252"/>
        <v>0</v>
      </c>
      <c r="AI412">
        <f t="shared" ca="1" si="283"/>
        <v>0.88607557629506251</v>
      </c>
      <c r="AJ412">
        <f t="shared" ca="1" si="267"/>
        <v>1.845990783948047E-4</v>
      </c>
      <c r="AK412">
        <f t="shared" ca="1" si="253"/>
        <v>0</v>
      </c>
      <c r="AL412">
        <f t="shared" ca="1" si="254"/>
        <v>0</v>
      </c>
      <c r="AM412">
        <f t="shared" si="255"/>
        <v>0</v>
      </c>
      <c r="AN412" s="45">
        <f t="shared" ca="1" si="268"/>
        <v>-5.4196819934080549E-2</v>
      </c>
      <c r="AO412">
        <f t="shared" ca="1" si="284"/>
        <v>0</v>
      </c>
      <c r="AP412">
        <f t="shared" ca="1" si="285"/>
        <v>9.0170267852544242E-4</v>
      </c>
      <c r="AR412">
        <v>402</v>
      </c>
      <c r="AS412">
        <v>0</v>
      </c>
      <c r="AT412">
        <v>132950.54040520015</v>
      </c>
      <c r="AU412">
        <v>1648.9563468074018</v>
      </c>
      <c r="AV412">
        <v>820.20537002658898</v>
      </c>
      <c r="AW412">
        <v>134287.20452023391</v>
      </c>
      <c r="AX412">
        <v>27.114402302117515</v>
      </c>
      <c r="AY412">
        <v>0</v>
      </c>
      <c r="AZ412">
        <v>-136783.48063937019</v>
      </c>
      <c r="BA412">
        <v>34.800071155959671</v>
      </c>
      <c r="BC412">
        <f t="shared" si="269"/>
        <v>0</v>
      </c>
      <c r="BD412">
        <f t="shared" ca="1" si="270"/>
        <v>132951.48049299727</v>
      </c>
      <c r="BE412">
        <f t="shared" ca="1" si="271"/>
        <v>1648.9950197216704</v>
      </c>
      <c r="BF412">
        <f t="shared" ca="1" si="272"/>
        <v>820.21137185668988</v>
      </c>
      <c r="BG412">
        <f t="shared" ca="1" si="273"/>
        <v>134287.21385771039</v>
      </c>
      <c r="BH412">
        <f t="shared" ca="1" si="274"/>
        <v>27.11458690119591</v>
      </c>
      <c r="BI412">
        <f t="shared" ca="1" si="275"/>
        <v>0</v>
      </c>
      <c r="BJ412">
        <f t="shared" ca="1" si="276"/>
        <v>-136783.53483619011</v>
      </c>
      <c r="BK412">
        <f t="shared" ca="1" si="277"/>
        <v>34.800972858638197</v>
      </c>
    </row>
    <row r="413" spans="2:63" x14ac:dyDescent="0.35">
      <c r="B413">
        <f t="shared" si="278"/>
        <v>403</v>
      </c>
      <c r="C413">
        <f t="shared" si="256"/>
        <v>34</v>
      </c>
      <c r="D413">
        <f t="shared" si="286"/>
        <v>7</v>
      </c>
      <c r="E413">
        <f t="shared" ca="1" si="246"/>
        <v>110</v>
      </c>
      <c r="F413" cm="1">
        <f t="array" aca="1" ref="F413" ca="1">_xlfn.XLOOKUP(E413,Mortality!$I$9:$I$130,IF($E$4="Female",Mortality!$J$9:$J$130,Mortality!$K$9:$K$130),,-1)</f>
        <v>0.39999999999999969</v>
      </c>
      <c r="G413" cm="1">
        <f t="array" aca="1" ref="G413" ca="1">_xlfn.XLOOKUP(E413,Mortality!$N$9:$N$130,IF($E$4="Female",Mortality!$O$9:$O$130,Mortality!$P$9:$P$130),,-1)</f>
        <v>0</v>
      </c>
      <c r="H413">
        <f t="shared" ca="1" si="257"/>
        <v>4.1675471372851991E-2</v>
      </c>
      <c r="I413" cm="1">
        <f t="array" ref="I413">INDEX('Product features '!$C$12:$C$22,MIN(11,C413))</f>
        <v>0</v>
      </c>
      <c r="J413" s="3">
        <f ca="1">IF(C413=1,0,IF($C$4="Q",MAX('Product features '!$C$8,_xlfn.XLOOKUP(E413,'Non-systematic PWDs'!$D$17:$D$64,'Non-systematic PWDs'!$F$17:$F$64,0,-1)),'Product features '!$C$8))</f>
        <v>0.2857142857142857</v>
      </c>
      <c r="K413">
        <f t="shared" ca="1" si="247"/>
        <v>0</v>
      </c>
      <c r="L413">
        <f ca="1">(1-K413)*(1-(1-J413*_xlfn.XLOOKUP(C413,'Non-systematic PWDs'!$D$9:$D$12,'Non-systematic PWDs'!$E$9:$E$12,,-1))^(1/12))</f>
        <v>1.0062436238972627E-2</v>
      </c>
      <c r="M413" cm="1">
        <f t="array" ref="M413">IF(C413=11,_xlfn.SWITCH(D413,1,0.4,2,0.3,3,0.2,0.1/9),1/12)</f>
        <v>8.3333333333333329E-2</v>
      </c>
      <c r="O413">
        <f t="shared" ca="1" si="279"/>
        <v>0.88607557626045375</v>
      </c>
      <c r="P413">
        <f t="shared" ca="1" si="280"/>
        <v>1.1763422376319501</v>
      </c>
      <c r="Q413">
        <f ca="1">_xlfn.XLOOKUP(C413,'Surrender predictive model'!$E$8:$E$29,'Surrender predictive model'!$P$8:$P$29,,-1)+'Surrender predictive model'!$B$15+'Surrender predictive model'!$B$14+'Surrender predictive model'!$B$38*K413</f>
        <v>-2.2123742498454617</v>
      </c>
      <c r="R413">
        <f ca="1">+'Surrender predictive model'!$B$15*(MAX(1,MIN(2,P412/O412))-1)+'Surrender predictive model'!$B$14*(MAX(0.5,MIN(1,P412/O412))-1)+'Surrender predictive model'!$B$38*K413*(MAX(0.5,MIN(1,P412/O412))-1)</f>
        <v>-0.37907430273603127</v>
      </c>
      <c r="S413" s="43">
        <f t="shared" ca="1" si="258"/>
        <v>6.4678109546172369E-3</v>
      </c>
      <c r="T413">
        <f t="shared" ca="1" si="248"/>
        <v>0</v>
      </c>
      <c r="U413">
        <f t="shared" ca="1" si="281"/>
        <v>0</v>
      </c>
      <c r="V413">
        <f t="shared" ca="1" si="249"/>
        <v>0</v>
      </c>
      <c r="W413" s="41">
        <f t="shared" ca="1" si="250"/>
        <v>0</v>
      </c>
      <c r="X413">
        <f t="shared" ca="1" si="259"/>
        <v>0.94254555689226438</v>
      </c>
      <c r="Y413">
        <f t="shared" ca="1" si="260"/>
        <v>0.94254555689226438</v>
      </c>
      <c r="Z413">
        <f t="shared" ca="1" si="251"/>
        <v>0.95212626674281498</v>
      </c>
      <c r="AA413">
        <f t="shared" ca="1" si="282"/>
        <v>5.1116078576472064E-6</v>
      </c>
      <c r="AB413">
        <f t="shared" ca="1" si="261"/>
        <v>0.88607557626045375</v>
      </c>
      <c r="AC413">
        <f t="shared" ca="1" si="262"/>
        <v>3.6450983515831439E-2</v>
      </c>
      <c r="AD413">
        <f t="shared" ca="1" si="263"/>
        <v>5.6569982947773725E-3</v>
      </c>
      <c r="AE413">
        <f t="shared" ca="1" si="264"/>
        <v>8.8009969748014828E-3</v>
      </c>
      <c r="AF413">
        <f t="shared" ca="1" si="265"/>
        <v>0</v>
      </c>
      <c r="AG413">
        <f t="shared" ca="1" si="266"/>
        <v>0</v>
      </c>
      <c r="AH413">
        <f t="shared" ca="1" si="252"/>
        <v>0</v>
      </c>
      <c r="AI413">
        <f t="shared" ca="1" si="283"/>
        <v>0.83516659750965216</v>
      </c>
      <c r="AJ413">
        <f t="shared" ca="1" si="267"/>
        <v>1.7399304114784422E-4</v>
      </c>
      <c r="AK413">
        <f t="shared" ca="1" si="253"/>
        <v>0</v>
      </c>
      <c r="AL413">
        <f t="shared" ca="1" si="254"/>
        <v>0</v>
      </c>
      <c r="AM413">
        <f t="shared" si="255"/>
        <v>0</v>
      </c>
      <c r="AN413" s="45">
        <f t="shared" ca="1" si="268"/>
        <v>-5.1082971826558139E-2</v>
      </c>
      <c r="AO413">
        <f t="shared" ca="1" si="284"/>
        <v>0</v>
      </c>
      <c r="AP413">
        <f t="shared" ca="1" si="285"/>
        <v>8.5985231259373598E-4</v>
      </c>
      <c r="AR413">
        <v>403</v>
      </c>
      <c r="AS413">
        <v>0</v>
      </c>
      <c r="AT413">
        <v>130149.13105016298</v>
      </c>
      <c r="AU413">
        <v>1606.9635735968225</v>
      </c>
      <c r="AV413">
        <v>803.0715484052073</v>
      </c>
      <c r="AW413">
        <v>132480.03379544104</v>
      </c>
      <c r="AX413">
        <v>26.544685096446454</v>
      </c>
      <c r="AY413">
        <v>0</v>
      </c>
      <c r="AZ413">
        <v>-134916.61360253958</v>
      </c>
      <c r="BA413">
        <v>34.336799703021185</v>
      </c>
      <c r="BC413">
        <f t="shared" si="269"/>
        <v>0</v>
      </c>
      <c r="BD413">
        <f t="shared" ca="1" si="270"/>
        <v>130150.01712573924</v>
      </c>
      <c r="BE413">
        <f t="shared" ca="1" si="271"/>
        <v>1607.0000245803383</v>
      </c>
      <c r="BF413">
        <f t="shared" ca="1" si="272"/>
        <v>803.07720540350203</v>
      </c>
      <c r="BG413">
        <f t="shared" ca="1" si="273"/>
        <v>132480.042596438</v>
      </c>
      <c r="BH413">
        <f t="shared" ca="1" si="274"/>
        <v>26.544859089487602</v>
      </c>
      <c r="BI413">
        <f t="shared" ca="1" si="275"/>
        <v>0</v>
      </c>
      <c r="BJ413">
        <f t="shared" ca="1" si="276"/>
        <v>-134916.66468551141</v>
      </c>
      <c r="BK413">
        <f t="shared" ca="1" si="277"/>
        <v>34.337659555333779</v>
      </c>
    </row>
    <row r="414" spans="2:63" x14ac:dyDescent="0.35">
      <c r="B414">
        <f t="shared" si="278"/>
        <v>404</v>
      </c>
      <c r="C414">
        <f t="shared" si="256"/>
        <v>34</v>
      </c>
      <c r="D414">
        <f t="shared" si="286"/>
        <v>8</v>
      </c>
      <c r="E414">
        <f t="shared" ca="1" si="246"/>
        <v>110</v>
      </c>
      <c r="F414" cm="1">
        <f t="array" aca="1" ref="F414" ca="1">_xlfn.XLOOKUP(E414,Mortality!$I$9:$I$130,IF($E$4="Female",Mortality!$J$9:$J$130,Mortality!$K$9:$K$130),,-1)</f>
        <v>0.39999999999999969</v>
      </c>
      <c r="G414" cm="1">
        <f t="array" aca="1" ref="G414" ca="1">_xlfn.XLOOKUP(E414,Mortality!$N$9:$N$130,IF($E$4="Female",Mortality!$O$9:$O$130,Mortality!$P$9:$P$130),,-1)</f>
        <v>0</v>
      </c>
      <c r="H414">
        <f t="shared" ca="1" si="257"/>
        <v>4.1675471372851991E-2</v>
      </c>
      <c r="I414" cm="1">
        <f t="array" ref="I414">INDEX('Product features '!$C$12:$C$22,MIN(11,C414))</f>
        <v>0</v>
      </c>
      <c r="J414" s="3">
        <f ca="1">IF(C414=1,0,IF($C$4="Q",MAX('Product features '!$C$8,_xlfn.XLOOKUP(E414,'Non-systematic PWDs'!$D$17:$D$64,'Non-systematic PWDs'!$F$17:$F$64,0,-1)),'Product features '!$C$8))</f>
        <v>0.2857142857142857</v>
      </c>
      <c r="K414">
        <f t="shared" ca="1" si="247"/>
        <v>0</v>
      </c>
      <c r="L414">
        <f ca="1">(1-K414)*(1-(1-J414*_xlfn.XLOOKUP(C414,'Non-systematic PWDs'!$D$9:$D$12,'Non-systematic PWDs'!$E$9:$E$12,,-1))^(1/12))</f>
        <v>1.0062436238972627E-2</v>
      </c>
      <c r="M414" cm="1">
        <f t="array" ref="M414">IF(C414=11,_xlfn.SWITCH(D414,1,0.4,2,0.3,3,0.2,0.1/9),1/12)</f>
        <v>8.3333333333333329E-2</v>
      </c>
      <c r="O414">
        <f t="shared" ca="1" si="279"/>
        <v>0.83516659747504352</v>
      </c>
      <c r="P414">
        <f t="shared" ca="1" si="280"/>
        <v>1.1087561494646989</v>
      </c>
      <c r="Q414">
        <f ca="1">_xlfn.XLOOKUP(C414,'Surrender predictive model'!$E$8:$E$29,'Surrender predictive model'!$P$8:$P$29,,-1)+'Surrender predictive model'!$B$15+'Surrender predictive model'!$B$14+'Surrender predictive model'!$B$38*K414</f>
        <v>-2.2123742498454617</v>
      </c>
      <c r="R414">
        <f ca="1">+'Surrender predictive model'!$B$15*(MAX(1,MIN(2,P413/O413))-1)+'Surrender predictive model'!$B$14*(MAX(0.5,MIN(1,P413/O413))-1)+'Surrender predictive model'!$B$38*K414*(MAX(0.5,MIN(1,P413/O413))-1)</f>
        <v>-0.37907430273603149</v>
      </c>
      <c r="S414" s="43">
        <f t="shared" ca="1" si="258"/>
        <v>6.4678109546172369E-3</v>
      </c>
      <c r="T414">
        <f t="shared" ca="1" si="248"/>
        <v>0</v>
      </c>
      <c r="U414">
        <f t="shared" ca="1" si="281"/>
        <v>0</v>
      </c>
      <c r="V414">
        <f t="shared" ca="1" si="249"/>
        <v>0</v>
      </c>
      <c r="W414" s="41">
        <f t="shared" ca="1" si="250"/>
        <v>0</v>
      </c>
      <c r="X414">
        <f t="shared" ca="1" si="259"/>
        <v>0.94254555689226438</v>
      </c>
      <c r="Y414">
        <f t="shared" ca="1" si="260"/>
        <v>0.94254555689226438</v>
      </c>
      <c r="Z414">
        <f t="shared" ca="1" si="251"/>
        <v>0.95212626674281498</v>
      </c>
      <c r="AA414">
        <f t="shared" ca="1" si="282"/>
        <v>4.8668961065548726E-6</v>
      </c>
      <c r="AB414">
        <f t="shared" ca="1" si="261"/>
        <v>0.83516659747504352</v>
      </c>
      <c r="AC414">
        <f t="shared" ca="1" si="262"/>
        <v>3.4356712557200103E-2</v>
      </c>
      <c r="AD414">
        <f t="shared" ca="1" si="263"/>
        <v>5.3319786080895286E-3</v>
      </c>
      <c r="AE414">
        <f t="shared" ca="1" si="264"/>
        <v>8.2953405948213987E-3</v>
      </c>
      <c r="AF414">
        <f t="shared" ca="1" si="265"/>
        <v>0</v>
      </c>
      <c r="AG414">
        <f t="shared" ca="1" si="266"/>
        <v>0</v>
      </c>
      <c r="AH414">
        <f t="shared" ca="1" si="252"/>
        <v>0</v>
      </c>
      <c r="AI414">
        <f t="shared" ca="1" si="283"/>
        <v>0.78718256574954115</v>
      </c>
      <c r="AJ414">
        <f t="shared" ca="1" si="267"/>
        <v>1.6399636786448775E-4</v>
      </c>
      <c r="AK414">
        <f t="shared" ca="1" si="253"/>
        <v>0</v>
      </c>
      <c r="AL414">
        <f t="shared" ca="1" si="254"/>
        <v>0</v>
      </c>
      <c r="AM414">
        <f t="shared" si="255"/>
        <v>0</v>
      </c>
      <c r="AN414" s="45">
        <f t="shared" ca="1" si="268"/>
        <v>-4.8148028127975522E-2</v>
      </c>
      <c r="AO414">
        <f t="shared" ca="1" si="284"/>
        <v>0</v>
      </c>
      <c r="AP414">
        <f t="shared" ca="1" si="285"/>
        <v>8.1994433096489326E-4</v>
      </c>
      <c r="AR414">
        <v>404</v>
      </c>
      <c r="AS414">
        <v>0</v>
      </c>
      <c r="AT414">
        <v>127414.48846294178</v>
      </c>
      <c r="AU414">
        <v>1566.1847020851151</v>
      </c>
      <c r="AV414">
        <v>786.34595829161049</v>
      </c>
      <c r="AW414">
        <v>130703.6320349428</v>
      </c>
      <c r="AX414">
        <v>25.988498159556418</v>
      </c>
      <c r="AY414">
        <v>0</v>
      </c>
      <c r="AZ414">
        <v>-133082.15119347896</v>
      </c>
      <c r="BA414">
        <v>33.882563539008991</v>
      </c>
      <c r="BC414">
        <f t="shared" si="269"/>
        <v>0</v>
      </c>
      <c r="BD414">
        <f t="shared" ca="1" si="270"/>
        <v>127415.32362953926</v>
      </c>
      <c r="BE414">
        <f t="shared" ca="1" si="271"/>
        <v>1566.2190587976722</v>
      </c>
      <c r="BF414">
        <f t="shared" ca="1" si="272"/>
        <v>786.35129027021856</v>
      </c>
      <c r="BG414">
        <f t="shared" ca="1" si="273"/>
        <v>130703.64033028339</v>
      </c>
      <c r="BH414">
        <f t="shared" ca="1" si="274"/>
        <v>25.988662155924281</v>
      </c>
      <c r="BI414">
        <f t="shared" ca="1" si="275"/>
        <v>0</v>
      </c>
      <c r="BJ414">
        <f t="shared" ca="1" si="276"/>
        <v>-133082.19934150708</v>
      </c>
      <c r="BK414">
        <f t="shared" ca="1" si="277"/>
        <v>33.883383483339955</v>
      </c>
    </row>
    <row r="415" spans="2:63" x14ac:dyDescent="0.35">
      <c r="B415">
        <f t="shared" si="278"/>
        <v>405</v>
      </c>
      <c r="C415">
        <f t="shared" si="256"/>
        <v>34</v>
      </c>
      <c r="D415">
        <f t="shared" si="286"/>
        <v>9</v>
      </c>
      <c r="E415">
        <f t="shared" ca="1" si="246"/>
        <v>110</v>
      </c>
      <c r="F415" cm="1">
        <f t="array" aca="1" ref="F415" ca="1">_xlfn.XLOOKUP(E415,Mortality!$I$9:$I$130,IF($E$4="Female",Mortality!$J$9:$J$130,Mortality!$K$9:$K$130),,-1)</f>
        <v>0.39999999999999969</v>
      </c>
      <c r="G415" cm="1">
        <f t="array" aca="1" ref="G415" ca="1">_xlfn.XLOOKUP(E415,Mortality!$N$9:$N$130,IF($E$4="Female",Mortality!$O$9:$O$130,Mortality!$P$9:$P$130),,-1)</f>
        <v>0</v>
      </c>
      <c r="H415">
        <f t="shared" ca="1" si="257"/>
        <v>4.1675471372851991E-2</v>
      </c>
      <c r="I415" cm="1">
        <f t="array" ref="I415">INDEX('Product features '!$C$12:$C$22,MIN(11,C415))</f>
        <v>0</v>
      </c>
      <c r="J415" s="3">
        <f ca="1">IF(C415=1,0,IF($C$4="Q",MAX('Product features '!$C$8,_xlfn.XLOOKUP(E415,'Non-systematic PWDs'!$D$17:$D$64,'Non-systematic PWDs'!$F$17:$F$64,0,-1)),'Product features '!$C$8))</f>
        <v>0.2857142857142857</v>
      </c>
      <c r="K415">
        <f t="shared" ca="1" si="247"/>
        <v>0</v>
      </c>
      <c r="L415">
        <f ca="1">(1-K415)*(1-(1-J415*_xlfn.XLOOKUP(C415,'Non-systematic PWDs'!$D$9:$D$12,'Non-systematic PWDs'!$E$9:$E$12,,-1))^(1/12))</f>
        <v>1.0062436238972627E-2</v>
      </c>
      <c r="M415" cm="1">
        <f t="array" ref="M415">IF(C415=11,_xlfn.SWITCH(D415,1,0.4,2,0.3,3,0.2,0.1/9),1/12)</f>
        <v>8.3333333333333329E-2</v>
      </c>
      <c r="O415">
        <f t="shared" ca="1" si="279"/>
        <v>0.7871825657149325</v>
      </c>
      <c r="P415">
        <f t="shared" ca="1" si="280"/>
        <v>1.0450531823549274</v>
      </c>
      <c r="Q415">
        <f ca="1">_xlfn.XLOOKUP(C415,'Surrender predictive model'!$E$8:$E$29,'Surrender predictive model'!$P$8:$P$29,,-1)+'Surrender predictive model'!$B$15+'Surrender predictive model'!$B$14+'Surrender predictive model'!$B$38*K415</f>
        <v>-2.2123742498454617</v>
      </c>
      <c r="R415">
        <f ca="1">+'Surrender predictive model'!$B$15*(MAX(1,MIN(2,P414/O414))-1)+'Surrender predictive model'!$B$14*(MAX(0.5,MIN(1,P414/O414))-1)+'Surrender predictive model'!$B$38*K415*(MAX(0.5,MIN(1,P414/O414))-1)</f>
        <v>-0.37907430273603149</v>
      </c>
      <c r="S415" s="43">
        <f t="shared" ca="1" si="258"/>
        <v>6.4678109546172369E-3</v>
      </c>
      <c r="T415">
        <f t="shared" ca="1" si="248"/>
        <v>0</v>
      </c>
      <c r="U415">
        <f t="shared" ca="1" si="281"/>
        <v>0</v>
      </c>
      <c r="V415">
        <f t="shared" ca="1" si="249"/>
        <v>0</v>
      </c>
      <c r="W415" s="41">
        <f t="shared" ca="1" si="250"/>
        <v>0</v>
      </c>
      <c r="X415">
        <f t="shared" ca="1" si="259"/>
        <v>0.94254555689226438</v>
      </c>
      <c r="Y415">
        <f t="shared" ca="1" si="260"/>
        <v>0.94254555689226438</v>
      </c>
      <c r="Z415">
        <f t="shared" ca="1" si="251"/>
        <v>0.95212626674281498</v>
      </c>
      <c r="AA415">
        <f t="shared" ca="1" si="282"/>
        <v>4.633899620559232E-6</v>
      </c>
      <c r="AB415">
        <f t="shared" ca="1" si="261"/>
        <v>0.7871825657149325</v>
      </c>
      <c r="AC415">
        <f t="shared" ca="1" si="262"/>
        <v>3.2382766770213615E-2</v>
      </c>
      <c r="AD415">
        <f t="shared" ca="1" si="263"/>
        <v>5.0256327464993852E-3</v>
      </c>
      <c r="AE415">
        <f t="shared" ca="1" si="264"/>
        <v>7.8187364205569432E-3</v>
      </c>
      <c r="AF415">
        <f t="shared" ca="1" si="265"/>
        <v>0</v>
      </c>
      <c r="AG415">
        <f t="shared" ca="1" si="266"/>
        <v>0</v>
      </c>
      <c r="AH415">
        <f t="shared" ca="1" si="252"/>
        <v>0</v>
      </c>
      <c r="AI415">
        <f t="shared" ca="1" si="283"/>
        <v>0.74195542981227125</v>
      </c>
      <c r="AJ415">
        <f t="shared" ca="1" si="267"/>
        <v>1.5457404787755651E-4</v>
      </c>
      <c r="AK415">
        <f t="shared" ca="1" si="253"/>
        <v>0</v>
      </c>
      <c r="AL415">
        <f t="shared" ca="1" si="254"/>
        <v>0</v>
      </c>
      <c r="AM415">
        <f t="shared" si="255"/>
        <v>0</v>
      </c>
      <c r="AN415" s="45">
        <f t="shared" ca="1" si="268"/>
        <v>-4.5381709985147498E-2</v>
      </c>
      <c r="AO415">
        <f t="shared" ca="1" si="284"/>
        <v>0</v>
      </c>
      <c r="AP415">
        <f t="shared" ca="1" si="285"/>
        <v>7.818885825328E-4</v>
      </c>
      <c r="AR415">
        <v>405</v>
      </c>
      <c r="AS415">
        <v>0</v>
      </c>
      <c r="AT415">
        <v>124744.79116586957</v>
      </c>
      <c r="AU415">
        <v>1526.580070116923</v>
      </c>
      <c r="AV415">
        <v>770.01742781863607</v>
      </c>
      <c r="AW415">
        <v>128957.36110912942</v>
      </c>
      <c r="AX415">
        <v>25.445473844947415</v>
      </c>
      <c r="AY415">
        <v>0</v>
      </c>
      <c r="AZ415">
        <v>-131279.40408090991</v>
      </c>
      <c r="BA415">
        <v>33.437135843049006</v>
      </c>
      <c r="BC415">
        <f t="shared" si="269"/>
        <v>0</v>
      </c>
      <c r="BD415">
        <f t="shared" ca="1" si="270"/>
        <v>124745.57834843529</v>
      </c>
      <c r="BE415">
        <f t="shared" ca="1" si="271"/>
        <v>1526.6124528836933</v>
      </c>
      <c r="BF415">
        <f t="shared" ca="1" si="272"/>
        <v>770.0224534513826</v>
      </c>
      <c r="BG415">
        <f t="shared" ca="1" si="273"/>
        <v>128957.36892786584</v>
      </c>
      <c r="BH415">
        <f t="shared" ca="1" si="274"/>
        <v>25.445628418995291</v>
      </c>
      <c r="BI415">
        <f t="shared" ca="1" si="275"/>
        <v>0</v>
      </c>
      <c r="BJ415">
        <f t="shared" ca="1" si="276"/>
        <v>-131279.4494626199</v>
      </c>
      <c r="BK415">
        <f t="shared" ca="1" si="277"/>
        <v>33.437917731631536</v>
      </c>
    </row>
    <row r="416" spans="2:63" x14ac:dyDescent="0.35">
      <c r="B416">
        <f t="shared" si="278"/>
        <v>406</v>
      </c>
      <c r="C416">
        <f t="shared" si="256"/>
        <v>34</v>
      </c>
      <c r="D416">
        <f t="shared" si="286"/>
        <v>10</v>
      </c>
      <c r="E416">
        <f t="shared" ca="1" si="246"/>
        <v>110</v>
      </c>
      <c r="F416" cm="1">
        <f t="array" aca="1" ref="F416" ca="1">_xlfn.XLOOKUP(E416,Mortality!$I$9:$I$130,IF($E$4="Female",Mortality!$J$9:$J$130,Mortality!$K$9:$K$130),,-1)</f>
        <v>0.39999999999999969</v>
      </c>
      <c r="G416" cm="1">
        <f t="array" aca="1" ref="G416" ca="1">_xlfn.XLOOKUP(E416,Mortality!$N$9:$N$130,IF($E$4="Female",Mortality!$O$9:$O$130,Mortality!$P$9:$P$130),,-1)</f>
        <v>0</v>
      </c>
      <c r="H416">
        <f t="shared" ca="1" si="257"/>
        <v>4.1675471372851991E-2</v>
      </c>
      <c r="I416" cm="1">
        <f t="array" ref="I416">INDEX('Product features '!$C$12:$C$22,MIN(11,C416))</f>
        <v>0</v>
      </c>
      <c r="J416" s="3">
        <f ca="1">IF(C416=1,0,IF($C$4="Q",MAX('Product features '!$C$8,_xlfn.XLOOKUP(E416,'Non-systematic PWDs'!$D$17:$D$64,'Non-systematic PWDs'!$F$17:$F$64,0,-1)),'Product features '!$C$8))</f>
        <v>0.2857142857142857</v>
      </c>
      <c r="K416">
        <f t="shared" ca="1" si="247"/>
        <v>0</v>
      </c>
      <c r="L416">
        <f ca="1">(1-K416)*(1-(1-J416*_xlfn.XLOOKUP(C416,'Non-systematic PWDs'!$D$9:$D$12,'Non-systematic PWDs'!$E$9:$E$12,,-1))^(1/12))</f>
        <v>1.0062436238972627E-2</v>
      </c>
      <c r="M416" cm="1">
        <f t="array" ref="M416">IF(C416=11,_xlfn.SWITCH(D416,1,0.4,2,0.3,3,0.2,0.1/9),1/12)</f>
        <v>8.3333333333333329E-2</v>
      </c>
      <c r="O416">
        <f t="shared" ca="1" si="279"/>
        <v>0.74195542977766249</v>
      </c>
      <c r="P416">
        <f t="shared" ca="1" si="280"/>
        <v>0.98501023374475816</v>
      </c>
      <c r="Q416">
        <f ca="1">_xlfn.XLOOKUP(C416,'Surrender predictive model'!$E$8:$E$29,'Surrender predictive model'!$P$8:$P$29,,-1)+'Surrender predictive model'!$B$15+'Surrender predictive model'!$B$14+'Surrender predictive model'!$B$38*K416</f>
        <v>-2.2123742498454617</v>
      </c>
      <c r="R416">
        <f ca="1">+'Surrender predictive model'!$B$15*(MAX(1,MIN(2,P415/O415))-1)+'Surrender predictive model'!$B$14*(MAX(0.5,MIN(1,P415/O415))-1)+'Surrender predictive model'!$B$38*K416*(MAX(0.5,MIN(1,P415/O415))-1)</f>
        <v>-0.37907430273603149</v>
      </c>
      <c r="S416" s="43">
        <f t="shared" ca="1" si="258"/>
        <v>6.4678109546172369E-3</v>
      </c>
      <c r="T416">
        <f t="shared" ca="1" si="248"/>
        <v>0</v>
      </c>
      <c r="U416">
        <f t="shared" ca="1" si="281"/>
        <v>0</v>
      </c>
      <c r="V416">
        <f t="shared" ca="1" si="249"/>
        <v>0</v>
      </c>
      <c r="W416" s="41">
        <f t="shared" ca="1" si="250"/>
        <v>0</v>
      </c>
      <c r="X416">
        <f t="shared" ca="1" si="259"/>
        <v>0.94254555689226438</v>
      </c>
      <c r="Y416">
        <f t="shared" ca="1" si="260"/>
        <v>0.94254555689226438</v>
      </c>
      <c r="Z416">
        <f t="shared" ca="1" si="251"/>
        <v>0.95212626674281498</v>
      </c>
      <c r="AA416">
        <f t="shared" ca="1" si="282"/>
        <v>4.4120575461840082E-6</v>
      </c>
      <c r="AB416">
        <f t="shared" ca="1" si="261"/>
        <v>0.74195542977766249</v>
      </c>
      <c r="AC416">
        <f t="shared" ca="1" si="262"/>
        <v>3.0522232939143308E-2</v>
      </c>
      <c r="AD416">
        <f t="shared" ca="1" si="263"/>
        <v>4.7368878157852635E-3</v>
      </c>
      <c r="AE416">
        <f t="shared" ca="1" si="264"/>
        <v>7.3695152737076729E-3</v>
      </c>
      <c r="AF416">
        <f t="shared" ca="1" si="265"/>
        <v>0</v>
      </c>
      <c r="AG416">
        <f t="shared" ca="1" si="266"/>
        <v>0</v>
      </c>
      <c r="AH416">
        <f t="shared" ca="1" si="252"/>
        <v>0</v>
      </c>
      <c r="AI416">
        <f t="shared" ca="1" si="283"/>
        <v>0.69932679378363505</v>
      </c>
      <c r="AJ416">
        <f t="shared" ca="1" si="267"/>
        <v>1.4569308203825731E-4</v>
      </c>
      <c r="AK416">
        <f t="shared" ca="1" si="253"/>
        <v>0</v>
      </c>
      <c r="AL416">
        <f t="shared" ca="1" si="254"/>
        <v>0</v>
      </c>
      <c r="AM416">
        <f t="shared" si="255"/>
        <v>0</v>
      </c>
      <c r="AN416" s="45">
        <f t="shared" ca="1" si="268"/>
        <v>-4.2774329110674504E-2</v>
      </c>
      <c r="AO416">
        <f t="shared" ca="1" si="284"/>
        <v>0</v>
      </c>
      <c r="AP416">
        <f t="shared" ca="1" si="285"/>
        <v>7.4559910033858965E-4</v>
      </c>
      <c r="AR416">
        <v>406</v>
      </c>
      <c r="AS416">
        <v>0</v>
      </c>
      <c r="AT416">
        <v>122138.27445574639</v>
      </c>
      <c r="AU416">
        <v>1488.1114586107246</v>
      </c>
      <c r="AV416">
        <v>754.07513445338793</v>
      </c>
      <c r="AW416">
        <v>127240.59847715277</v>
      </c>
      <c r="AX416">
        <v>24.915255918832308</v>
      </c>
      <c r="AY416">
        <v>0</v>
      </c>
      <c r="AZ416">
        <v>-129507.70032613561</v>
      </c>
      <c r="BA416">
        <v>33.000296530421338</v>
      </c>
      <c r="BC416">
        <f t="shared" si="269"/>
        <v>0</v>
      </c>
      <c r="BD416">
        <f t="shared" ca="1" si="270"/>
        <v>122139.01641117617</v>
      </c>
      <c r="BE416">
        <f t="shared" ca="1" si="271"/>
        <v>1488.1419808436638</v>
      </c>
      <c r="BF416">
        <f t="shared" ca="1" si="272"/>
        <v>754.07987134120367</v>
      </c>
      <c r="BG416">
        <f t="shared" ca="1" si="273"/>
        <v>127240.60584666804</v>
      </c>
      <c r="BH416">
        <f t="shared" ca="1" si="274"/>
        <v>24.915401611914348</v>
      </c>
      <c r="BI416">
        <f t="shared" ca="1" si="275"/>
        <v>0</v>
      </c>
      <c r="BJ416">
        <f t="shared" ca="1" si="276"/>
        <v>-129507.74310046472</v>
      </c>
      <c r="BK416">
        <f t="shared" ca="1" si="277"/>
        <v>33.001042129521679</v>
      </c>
    </row>
    <row r="417" spans="2:63" x14ac:dyDescent="0.35">
      <c r="B417">
        <f t="shared" si="278"/>
        <v>407</v>
      </c>
      <c r="C417">
        <f t="shared" si="256"/>
        <v>34</v>
      </c>
      <c r="D417">
        <f t="shared" si="286"/>
        <v>11</v>
      </c>
      <c r="E417">
        <f t="shared" ca="1" si="246"/>
        <v>110</v>
      </c>
      <c r="F417" cm="1">
        <f t="array" aca="1" ref="F417" ca="1">_xlfn.XLOOKUP(E417,Mortality!$I$9:$I$130,IF($E$4="Female",Mortality!$J$9:$J$130,Mortality!$K$9:$K$130),,-1)</f>
        <v>0.39999999999999969</v>
      </c>
      <c r="G417" cm="1">
        <f t="array" aca="1" ref="G417" ca="1">_xlfn.XLOOKUP(E417,Mortality!$N$9:$N$130,IF($E$4="Female",Mortality!$O$9:$O$130,Mortality!$P$9:$P$130),,-1)</f>
        <v>0</v>
      </c>
      <c r="H417">
        <f t="shared" ca="1" si="257"/>
        <v>4.1675471372851991E-2</v>
      </c>
      <c r="I417" cm="1">
        <f t="array" ref="I417">INDEX('Product features '!$C$12:$C$22,MIN(11,C417))</f>
        <v>0</v>
      </c>
      <c r="J417" s="3">
        <f ca="1">IF(C417=1,0,IF($C$4="Q",MAX('Product features '!$C$8,_xlfn.XLOOKUP(E417,'Non-systematic PWDs'!$D$17:$D$64,'Non-systematic PWDs'!$F$17:$F$64,0,-1)),'Product features '!$C$8))</f>
        <v>0.2857142857142857</v>
      </c>
      <c r="K417">
        <f t="shared" ca="1" si="247"/>
        <v>0</v>
      </c>
      <c r="L417">
        <f ca="1">(1-K417)*(1-(1-J417*_xlfn.XLOOKUP(C417,'Non-systematic PWDs'!$D$9:$D$12,'Non-systematic PWDs'!$E$9:$E$12,,-1))^(1/12))</f>
        <v>1.0062436238972627E-2</v>
      </c>
      <c r="M417" cm="1">
        <f t="array" ref="M417">IF(C417=11,_xlfn.SWITCH(D417,1,0.4,2,0.3,3,0.2,0.1/9),1/12)</f>
        <v>8.3333333333333329E-2</v>
      </c>
      <c r="O417">
        <f t="shared" ca="1" si="279"/>
        <v>0.69932679374902618</v>
      </c>
      <c r="P417">
        <f t="shared" ca="1" si="280"/>
        <v>0.92841701930953258</v>
      </c>
      <c r="Q417">
        <f ca="1">_xlfn.XLOOKUP(C417,'Surrender predictive model'!$E$8:$E$29,'Surrender predictive model'!$P$8:$P$29,,-1)+'Surrender predictive model'!$B$15+'Surrender predictive model'!$B$14+'Surrender predictive model'!$B$38*K417</f>
        <v>-2.2123742498454617</v>
      </c>
      <c r="R417">
        <f ca="1">+'Surrender predictive model'!$B$15*(MAX(1,MIN(2,P416/O416))-1)+'Surrender predictive model'!$B$14*(MAX(0.5,MIN(1,P416/O416))-1)+'Surrender predictive model'!$B$38*K417*(MAX(0.5,MIN(1,P416/O416))-1)</f>
        <v>-0.37907430273603149</v>
      </c>
      <c r="S417" s="43">
        <f t="shared" ca="1" si="258"/>
        <v>6.4678109546172369E-3</v>
      </c>
      <c r="T417">
        <f t="shared" ca="1" si="248"/>
        <v>0</v>
      </c>
      <c r="U417">
        <f t="shared" ca="1" si="281"/>
        <v>0</v>
      </c>
      <c r="V417">
        <f t="shared" ca="1" si="249"/>
        <v>0</v>
      </c>
      <c r="W417" s="41">
        <f t="shared" ca="1" si="250"/>
        <v>0</v>
      </c>
      <c r="X417">
        <f t="shared" ca="1" si="259"/>
        <v>0.94254555689226438</v>
      </c>
      <c r="Y417">
        <f t="shared" ca="1" si="260"/>
        <v>0.94254555689226438</v>
      </c>
      <c r="Z417">
        <f t="shared" ca="1" si="251"/>
        <v>0.95212626674281498</v>
      </c>
      <c r="AA417">
        <f t="shared" ca="1" si="282"/>
        <v>4.2008358801026445E-6</v>
      </c>
      <c r="AB417">
        <f t="shared" ca="1" si="261"/>
        <v>0.69932679374902618</v>
      </c>
      <c r="AC417">
        <f t="shared" ca="1" si="262"/>
        <v>2.8768595043220241E-2</v>
      </c>
      <c r="AD417">
        <f t="shared" ca="1" si="263"/>
        <v>4.4647325642655023E-3</v>
      </c>
      <c r="AE417">
        <f t="shared" ca="1" si="264"/>
        <v>6.946103877682846E-3</v>
      </c>
      <c r="AF417">
        <f t="shared" ca="1" si="265"/>
        <v>0</v>
      </c>
      <c r="AG417">
        <f t="shared" ca="1" si="266"/>
        <v>0</v>
      </c>
      <c r="AH417">
        <f t="shared" ca="1" si="252"/>
        <v>0</v>
      </c>
      <c r="AI417">
        <f t="shared" ca="1" si="283"/>
        <v>0.65914736229846649</v>
      </c>
      <c r="AJ417">
        <f t="shared" ca="1" si="267"/>
        <v>1.3732236714551386E-4</v>
      </c>
      <c r="AK417">
        <f t="shared" ca="1" si="253"/>
        <v>0</v>
      </c>
      <c r="AL417">
        <f t="shared" ca="1" si="254"/>
        <v>0</v>
      </c>
      <c r="AM417">
        <f t="shared" si="255"/>
        <v>0</v>
      </c>
      <c r="AN417" s="45">
        <f t="shared" ca="1" si="268"/>
        <v>-4.0316753852314098E-2</v>
      </c>
      <c r="AO417">
        <f t="shared" ca="1" si="284"/>
        <v>0</v>
      </c>
      <c r="AP417">
        <f t="shared" ca="1" si="285"/>
        <v>7.1099390737348889E-4</v>
      </c>
      <c r="AR417">
        <v>407</v>
      </c>
      <c r="AS417">
        <v>0</v>
      </c>
      <c r="AT417">
        <v>119593.22841039379</v>
      </c>
      <c r="AU417">
        <v>1450.7420342473092</v>
      </c>
      <c r="AV417">
        <v>738.50859270305739</v>
      </c>
      <c r="AW417">
        <v>125552.73675172172</v>
      </c>
      <c r="AX417">
        <v>24.397499160921271</v>
      </c>
      <c r="AY417">
        <v>0</v>
      </c>
      <c r="AZ417">
        <v>-127766.38487783294</v>
      </c>
      <c r="BA417">
        <v>32.571832029063224</v>
      </c>
      <c r="BC417">
        <f t="shared" si="269"/>
        <v>0</v>
      </c>
      <c r="BD417">
        <f t="shared" ca="1" si="270"/>
        <v>119593.92773718754</v>
      </c>
      <c r="BE417">
        <f t="shared" ca="1" si="271"/>
        <v>1450.7708028423524</v>
      </c>
      <c r="BF417">
        <f t="shared" ca="1" si="272"/>
        <v>738.5130574356217</v>
      </c>
      <c r="BG417">
        <f t="shared" ca="1" si="273"/>
        <v>125552.7436978256</v>
      </c>
      <c r="BH417">
        <f t="shared" ca="1" si="274"/>
        <v>24.397636483288416</v>
      </c>
      <c r="BI417">
        <f t="shared" ca="1" si="275"/>
        <v>0</v>
      </c>
      <c r="BJ417">
        <f t="shared" ca="1" si="276"/>
        <v>-127766.42519458679</v>
      </c>
      <c r="BK417">
        <f t="shared" ca="1" si="277"/>
        <v>32.572543022970599</v>
      </c>
    </row>
    <row r="418" spans="2:63" x14ac:dyDescent="0.35">
      <c r="B418">
        <f t="shared" si="278"/>
        <v>408</v>
      </c>
      <c r="C418">
        <f t="shared" si="256"/>
        <v>34</v>
      </c>
      <c r="D418">
        <f t="shared" si="286"/>
        <v>12</v>
      </c>
      <c r="E418">
        <f t="shared" ca="1" si="246"/>
        <v>110</v>
      </c>
      <c r="F418" cm="1">
        <f t="array" aca="1" ref="F418" ca="1">_xlfn.XLOOKUP(E418,Mortality!$I$9:$I$130,IF($E$4="Female",Mortality!$J$9:$J$130,Mortality!$K$9:$K$130),,-1)</f>
        <v>0.39999999999999969</v>
      </c>
      <c r="G418" cm="1">
        <f t="array" aca="1" ref="G418" ca="1">_xlfn.XLOOKUP(E418,Mortality!$N$9:$N$130,IF($E$4="Female",Mortality!$O$9:$O$130,Mortality!$P$9:$P$130),,-1)</f>
        <v>0</v>
      </c>
      <c r="H418">
        <f t="shared" ca="1" si="257"/>
        <v>4.1675471372851991E-2</v>
      </c>
      <c r="I418" cm="1">
        <f t="array" ref="I418">INDEX('Product features '!$C$12:$C$22,MIN(11,C418))</f>
        <v>0</v>
      </c>
      <c r="J418" s="3">
        <f ca="1">IF(C418=1,0,IF($C$4="Q",MAX('Product features '!$C$8,_xlfn.XLOOKUP(E418,'Non-systematic PWDs'!$D$17:$D$64,'Non-systematic PWDs'!$F$17:$F$64,0,-1)),'Product features '!$C$8))</f>
        <v>0.2857142857142857</v>
      </c>
      <c r="K418">
        <f t="shared" ca="1" si="247"/>
        <v>0</v>
      </c>
      <c r="L418">
        <f ca="1">(1-K418)*(1-(1-J418*_xlfn.XLOOKUP(C418,'Non-systematic PWDs'!$D$9:$D$12,'Non-systematic PWDs'!$E$9:$E$12,,-1))^(1/12))</f>
        <v>1.0062436238972627E-2</v>
      </c>
      <c r="M418" cm="1">
        <f t="array" ref="M418">IF(C418=11,_xlfn.SWITCH(D418,1,0.4,2,0.3,3,0.2,0.1/9),1/12)</f>
        <v>8.3333333333333329E-2</v>
      </c>
      <c r="O418">
        <f t="shared" ca="1" si="279"/>
        <v>0.65914736226385751</v>
      </c>
      <c r="P418">
        <f t="shared" ca="1" si="280"/>
        <v>0.87507533649335956</v>
      </c>
      <c r="Q418">
        <f ca="1">_xlfn.XLOOKUP(C418,'Surrender predictive model'!$E$8:$E$29,'Surrender predictive model'!$P$8:$P$29,,-1)+'Surrender predictive model'!$B$15+'Surrender predictive model'!$B$14+'Surrender predictive model'!$B$38*K418</f>
        <v>-2.2123742498454617</v>
      </c>
      <c r="R418">
        <f ca="1">+'Surrender predictive model'!$B$15*(MAX(1,MIN(2,P417/O417))-1)+'Surrender predictive model'!$B$14*(MAX(0.5,MIN(1,P417/O417))-1)+'Surrender predictive model'!$B$38*K418*(MAX(0.5,MIN(1,P417/O417))-1)</f>
        <v>-0.37907430273603177</v>
      </c>
      <c r="S418" s="43">
        <f t="shared" ca="1" si="258"/>
        <v>6.4678109546172369E-3</v>
      </c>
      <c r="T418">
        <f t="shared" ca="1" si="248"/>
        <v>5.0000000000000001E-3</v>
      </c>
      <c r="U418">
        <f t="shared" ca="1" si="281"/>
        <v>0</v>
      </c>
      <c r="V418">
        <f t="shared" ca="1" si="249"/>
        <v>0</v>
      </c>
      <c r="W418" s="41">
        <f t="shared" ca="1" si="250"/>
        <v>0</v>
      </c>
      <c r="X418">
        <f t="shared" ca="1" si="259"/>
        <v>0.93628900170007612</v>
      </c>
      <c r="Y418">
        <f t="shared" ca="1" si="260"/>
        <v>0.94254555689226438</v>
      </c>
      <c r="Z418">
        <f t="shared" ca="1" si="251"/>
        <v>0.95212626674281498</v>
      </c>
      <c r="AA418">
        <f t="shared" ca="1" si="282"/>
        <v>3.9997261837213983E-6</v>
      </c>
      <c r="AB418">
        <f t="shared" ca="1" si="261"/>
        <v>0.65914736226385751</v>
      </c>
      <c r="AC418">
        <f t="shared" ca="1" si="262"/>
        <v>2.6990440912108078E-2</v>
      </c>
      <c r="AD418">
        <f t="shared" ca="1" si="263"/>
        <v>4.188772523758392E-3</v>
      </c>
      <c r="AE418">
        <f t="shared" ca="1" si="264"/>
        <v>6.5167730992183367E-3</v>
      </c>
      <c r="AF418">
        <f t="shared" ca="1" si="265"/>
        <v>4.2989499415071325E-3</v>
      </c>
      <c r="AG418">
        <f t="shared" ca="1" si="266"/>
        <v>0</v>
      </c>
      <c r="AH418">
        <f t="shared" ca="1" si="252"/>
        <v>0</v>
      </c>
      <c r="AI418">
        <f t="shared" ca="1" si="283"/>
        <v>0.61715242582187457</v>
      </c>
      <c r="AJ418">
        <f t="shared" ca="1" si="267"/>
        <v>1.2857342204622389E-4</v>
      </c>
      <c r="AK418">
        <f t="shared" ca="1" si="253"/>
        <v>0</v>
      </c>
      <c r="AL418">
        <f t="shared" ca="1" si="254"/>
        <v>0</v>
      </c>
      <c r="AM418">
        <f t="shared" si="255"/>
        <v>0</v>
      </c>
      <c r="AN418" s="45">
        <f t="shared" ca="1" si="268"/>
        <v>-3.7824559957131028E-2</v>
      </c>
      <c r="AO418">
        <f t="shared" ca="1" si="284"/>
        <v>0</v>
      </c>
      <c r="AP418">
        <f t="shared" ca="1" si="285"/>
        <v>7.5182571118750019E-4</v>
      </c>
      <c r="AR418">
        <v>408</v>
      </c>
      <c r="AS418">
        <v>0</v>
      </c>
      <c r="AT418">
        <v>117107.99597242083</v>
      </c>
      <c r="AU418">
        <v>1408.7589306222981</v>
      </c>
      <c r="AV418">
        <v>720.61770602469562</v>
      </c>
      <c r="AW418">
        <v>123891.92964292513</v>
      </c>
      <c r="AX418">
        <v>23.720852483920154</v>
      </c>
      <c r="AY418">
        <v>0</v>
      </c>
      <c r="AZ418">
        <v>-126045.027132056</v>
      </c>
      <c r="BA418">
        <v>41.753077452909636</v>
      </c>
      <c r="BC418">
        <f t="shared" si="269"/>
        <v>0</v>
      </c>
      <c r="BD418">
        <f t="shared" ca="1" si="270"/>
        <v>117108.6551197831</v>
      </c>
      <c r="BE418">
        <f t="shared" ca="1" si="271"/>
        <v>1408.7859210632103</v>
      </c>
      <c r="BF418">
        <f t="shared" ca="1" si="272"/>
        <v>720.6218947972194</v>
      </c>
      <c r="BG418">
        <f t="shared" ca="1" si="273"/>
        <v>123891.93615969822</v>
      </c>
      <c r="BH418">
        <f t="shared" ca="1" si="274"/>
        <v>23.7209810573422</v>
      </c>
      <c r="BI418">
        <f t="shared" ca="1" si="275"/>
        <v>0</v>
      </c>
      <c r="BJ418">
        <f t="shared" ca="1" si="276"/>
        <v>-126045.06495661596</v>
      </c>
      <c r="BK418">
        <f t="shared" ca="1" si="277"/>
        <v>41.75382927862082</v>
      </c>
    </row>
    <row r="419" spans="2:63" x14ac:dyDescent="0.35">
      <c r="B419">
        <f t="shared" si="278"/>
        <v>409</v>
      </c>
      <c r="C419">
        <f t="shared" si="256"/>
        <v>35</v>
      </c>
      <c r="D419">
        <f t="shared" si="286"/>
        <v>1</v>
      </c>
      <c r="E419">
        <f t="shared" ca="1" si="246"/>
        <v>111</v>
      </c>
      <c r="F419" cm="1">
        <f t="array" aca="1" ref="F419" ca="1">_xlfn.XLOOKUP(E419,Mortality!$I$9:$I$130,IF($E$4="Female",Mortality!$J$9:$J$130,Mortality!$K$9:$K$130),,-1)</f>
        <v>0.39999999999999969</v>
      </c>
      <c r="G419" cm="1">
        <f t="array" aca="1" ref="G419" ca="1">_xlfn.XLOOKUP(E419,Mortality!$N$9:$N$130,IF($E$4="Female",Mortality!$O$9:$O$130,Mortality!$P$9:$P$130),,-1)</f>
        <v>0</v>
      </c>
      <c r="H419">
        <f t="shared" ca="1" si="257"/>
        <v>4.1675471372851991E-2</v>
      </c>
      <c r="I419" cm="1">
        <f t="array" ref="I419">INDEX('Product features '!$C$12:$C$22,MIN(11,C419))</f>
        <v>0</v>
      </c>
      <c r="J419" s="3">
        <f ca="1">IF(C419=1,0,IF($C$4="Q",MAX('Product features '!$C$8,_xlfn.XLOOKUP(E419,'Non-systematic PWDs'!$D$17:$D$64,'Non-systematic PWDs'!$F$17:$F$64,0,-1)),'Product features '!$C$8))</f>
        <v>0.29411764705882354</v>
      </c>
      <c r="K419">
        <f t="shared" ca="1" si="247"/>
        <v>0</v>
      </c>
      <c r="L419">
        <f ca="1">(1-K419)*(1-(1-J419*_xlfn.XLOOKUP(C419,'Non-systematic PWDs'!$D$9:$D$12,'Non-systematic PWDs'!$E$9:$E$12,,-1))^(1/12))</f>
        <v>1.0376055357600555E-2</v>
      </c>
      <c r="M419" cm="1">
        <f t="array" ref="M419">IF(C419=11,_xlfn.SWITCH(D419,1,0.4,2,0.3,3,0.2,0.1/9),1/12)</f>
        <v>8.3333333333333329E-2</v>
      </c>
      <c r="O419">
        <f t="shared" ca="1" si="279"/>
        <v>0.61715242578726559</v>
      </c>
      <c r="P419">
        <f t="shared" ca="1" si="280"/>
        <v>0.82479837035781922</v>
      </c>
      <c r="Q419">
        <f ca="1">_xlfn.XLOOKUP(C419,'Surrender predictive model'!$E$8:$E$29,'Surrender predictive model'!$P$8:$P$29,,-1)+'Surrender predictive model'!$B$15+'Surrender predictive model'!$B$14+'Surrender predictive model'!$B$38*K419</f>
        <v>-2.2123742498454617</v>
      </c>
      <c r="R419">
        <f ca="1">+'Surrender predictive model'!$B$15*(MAX(1,MIN(2,P418/O418))-1)+'Surrender predictive model'!$B$14*(MAX(0.5,MIN(1,P418/O418))-1)+'Surrender predictive model'!$B$38*K419*(MAX(0.5,MIN(1,P418/O418))-1)</f>
        <v>-0.37907430273603204</v>
      </c>
      <c r="S419" s="43">
        <f t="shared" ca="1" si="258"/>
        <v>6.4678109546172369E-3</v>
      </c>
      <c r="T419">
        <f t="shared" ca="1" si="248"/>
        <v>0</v>
      </c>
      <c r="U419">
        <f t="shared" ca="1" si="281"/>
        <v>1.89E-2</v>
      </c>
      <c r="V419">
        <f t="shared" ca="1" si="249"/>
        <v>0</v>
      </c>
      <c r="W419" s="41">
        <f t="shared" ca="1" si="250"/>
        <v>0</v>
      </c>
      <c r="X419">
        <f t="shared" ca="1" si="259"/>
        <v>0.94224695189166596</v>
      </c>
      <c r="Y419">
        <f t="shared" ca="1" si="260"/>
        <v>0.94224695189166596</v>
      </c>
      <c r="Z419">
        <f t="shared" ca="1" si="251"/>
        <v>0.95212626674281498</v>
      </c>
      <c r="AA419">
        <f t="shared" ca="1" si="282"/>
        <v>3.8082443593001414E-6</v>
      </c>
      <c r="AB419">
        <f t="shared" ca="1" si="261"/>
        <v>0.62881660663464489</v>
      </c>
      <c r="AC419">
        <f t="shared" ca="1" si="262"/>
        <v>2.5863067398058905E-2</v>
      </c>
      <c r="AD419">
        <f t="shared" ca="1" si="263"/>
        <v>4.0138101652315381E-3</v>
      </c>
      <c r="AE419">
        <f t="shared" ca="1" si="264"/>
        <v>6.4391981709995662E-3</v>
      </c>
      <c r="AF419">
        <f t="shared" ca="1" si="265"/>
        <v>0</v>
      </c>
      <c r="AG419">
        <f t="shared" ca="1" si="266"/>
        <v>0</v>
      </c>
      <c r="AH419">
        <f t="shared" ca="1" si="252"/>
        <v>1.1664180847379302E-2</v>
      </c>
      <c r="AI419">
        <f t="shared" ca="1" si="283"/>
        <v>0.59250053093496391</v>
      </c>
      <c r="AJ419">
        <f t="shared" ca="1" si="267"/>
        <v>1.2343761061145081E-4</v>
      </c>
      <c r="AK419">
        <f t="shared" ca="1" si="253"/>
        <v>0</v>
      </c>
      <c r="AL419">
        <f t="shared" ca="1" si="254"/>
        <v>0</v>
      </c>
      <c r="AM419">
        <f t="shared" si="255"/>
        <v>0</v>
      </c>
      <c r="AN419" s="45">
        <f t="shared" ca="1" si="268"/>
        <v>-3.6439513344901461E-2</v>
      </c>
      <c r="AO419">
        <f t="shared" ca="1" si="284"/>
        <v>1.4580226059224149E-3</v>
      </c>
      <c r="AP419">
        <f t="shared" ca="1" si="285"/>
        <v>2.1035961869777958E-3</v>
      </c>
      <c r="AR419">
        <v>409</v>
      </c>
      <c r="AS419">
        <v>0</v>
      </c>
      <c r="AT419">
        <v>113860.09192281547</v>
      </c>
      <c r="AU419">
        <v>1529.4815157874905</v>
      </c>
      <c r="AV419">
        <v>713.72536169663147</v>
      </c>
      <c r="AW419">
        <v>122279.02668760539</v>
      </c>
      <c r="AX419">
        <v>23.506884023884812</v>
      </c>
      <c r="AY419">
        <v>0</v>
      </c>
      <c r="AZ419">
        <v>-124545.74044911338</v>
      </c>
      <c r="BA419">
        <v>223.12344611496002</v>
      </c>
      <c r="BC419">
        <f t="shared" si="269"/>
        <v>0</v>
      </c>
      <c r="BD419">
        <f t="shared" ca="1" si="270"/>
        <v>113860.70907524125</v>
      </c>
      <c r="BE419">
        <f t="shared" ca="1" si="271"/>
        <v>1529.5073788548884</v>
      </c>
      <c r="BF419">
        <f t="shared" ca="1" si="272"/>
        <v>713.72937550679671</v>
      </c>
      <c r="BG419">
        <f t="shared" ca="1" si="273"/>
        <v>122279.03312680357</v>
      </c>
      <c r="BH419">
        <f t="shared" ca="1" si="274"/>
        <v>23.507007461495423</v>
      </c>
      <c r="BI419">
        <f t="shared" ca="1" si="275"/>
        <v>0</v>
      </c>
      <c r="BJ419">
        <f t="shared" ca="1" si="276"/>
        <v>-124545.77688862673</v>
      </c>
      <c r="BK419">
        <f t="shared" ca="1" si="277"/>
        <v>223.12554971114699</v>
      </c>
    </row>
    <row r="420" spans="2:63" x14ac:dyDescent="0.35">
      <c r="B420">
        <f t="shared" si="278"/>
        <v>410</v>
      </c>
      <c r="C420">
        <f t="shared" si="256"/>
        <v>35</v>
      </c>
      <c r="D420">
        <f t="shared" si="286"/>
        <v>2</v>
      </c>
      <c r="E420">
        <f t="shared" ca="1" si="246"/>
        <v>111</v>
      </c>
      <c r="F420" cm="1">
        <f t="array" aca="1" ref="F420" ca="1">_xlfn.XLOOKUP(E420,Mortality!$I$9:$I$130,IF($E$4="Female",Mortality!$J$9:$J$130,Mortality!$K$9:$K$130),,-1)</f>
        <v>0.39999999999999969</v>
      </c>
      <c r="G420" cm="1">
        <f t="array" aca="1" ref="G420" ca="1">_xlfn.XLOOKUP(E420,Mortality!$N$9:$N$130,IF($E$4="Female",Mortality!$O$9:$O$130,Mortality!$P$9:$P$130),,-1)</f>
        <v>0</v>
      </c>
      <c r="H420">
        <f t="shared" ca="1" si="257"/>
        <v>4.1675471372851991E-2</v>
      </c>
      <c r="I420" cm="1">
        <f t="array" ref="I420">INDEX('Product features '!$C$12:$C$22,MIN(11,C420))</f>
        <v>0</v>
      </c>
      <c r="J420" s="3">
        <f ca="1">IF(C420=1,0,IF($C$4="Q",MAX('Product features '!$C$8,_xlfn.XLOOKUP(E420,'Non-systematic PWDs'!$D$17:$D$64,'Non-systematic PWDs'!$F$17:$F$64,0,-1)),'Product features '!$C$8))</f>
        <v>0.29411764705882354</v>
      </c>
      <c r="K420">
        <f t="shared" ca="1" si="247"/>
        <v>0</v>
      </c>
      <c r="L420">
        <f ca="1">(1-K420)*(1-(1-J420*_xlfn.XLOOKUP(C420,'Non-systematic PWDs'!$D$9:$D$12,'Non-systematic PWDs'!$E$9:$E$12,,-1))^(1/12))</f>
        <v>1.0376055357600555E-2</v>
      </c>
      <c r="M420" cm="1">
        <f t="array" ref="M420">IF(C420=11,_xlfn.SWITCH(D420,1,0.4,2,0.3,3,0.2,0.1/9),1/12)</f>
        <v>8.3333333333333329E-2</v>
      </c>
      <c r="O420">
        <f t="shared" ca="1" si="279"/>
        <v>0.59250053090035493</v>
      </c>
      <c r="P420">
        <f t="shared" ca="1" si="280"/>
        <v>0.77716375039486862</v>
      </c>
      <c r="Q420">
        <f ca="1">_xlfn.XLOOKUP(C420,'Surrender predictive model'!$E$8:$E$29,'Surrender predictive model'!$P$8:$P$29,,-1)+'Surrender predictive model'!$B$15+'Surrender predictive model'!$B$14+'Surrender predictive model'!$B$38*K420</f>
        <v>-2.2123742498454617</v>
      </c>
      <c r="R420">
        <f ca="1">+'Surrender predictive model'!$B$15*(MAX(1,MIN(2,P419/O419))-1)+'Surrender predictive model'!$B$14*(MAX(0.5,MIN(1,P419/O419))-1)+'Surrender predictive model'!$B$38*K420*(MAX(0.5,MIN(1,P419/O419))-1)</f>
        <v>-0.38933994760807078</v>
      </c>
      <c r="S420" s="43">
        <f t="shared" ca="1" si="258"/>
        <v>6.3993630743711671E-3</v>
      </c>
      <c r="T420">
        <f t="shared" ca="1" si="248"/>
        <v>0</v>
      </c>
      <c r="U420">
        <f t="shared" ca="1" si="281"/>
        <v>0</v>
      </c>
      <c r="V420">
        <f t="shared" ca="1" si="249"/>
        <v>0</v>
      </c>
      <c r="W420" s="41">
        <f t="shared" ca="1" si="250"/>
        <v>0</v>
      </c>
      <c r="X420">
        <f t="shared" ca="1" si="259"/>
        <v>0.94231186655395516</v>
      </c>
      <c r="Y420">
        <f t="shared" ca="1" si="260"/>
        <v>0.94231186655395516</v>
      </c>
      <c r="Z420">
        <f t="shared" ca="1" si="251"/>
        <v>0.9521918620253873</v>
      </c>
      <c r="AA420">
        <f t="shared" ca="1" si="282"/>
        <v>3.6259294846648269E-6</v>
      </c>
      <c r="AB420">
        <f t="shared" ca="1" si="261"/>
        <v>0.59250053090035493</v>
      </c>
      <c r="AC420">
        <f t="shared" ca="1" si="262"/>
        <v>2.4370510395515074E-2</v>
      </c>
      <c r="AD420">
        <f t="shared" ca="1" si="263"/>
        <v>3.7421470997501339E-3</v>
      </c>
      <c r="AE420">
        <f t="shared" ca="1" si="264"/>
        <v>6.0675921981668867E-3</v>
      </c>
      <c r="AF420">
        <f t="shared" ca="1" si="265"/>
        <v>0</v>
      </c>
      <c r="AG420">
        <f t="shared" ca="1" si="266"/>
        <v>0</v>
      </c>
      <c r="AH420">
        <f t="shared" ca="1" si="252"/>
        <v>0</v>
      </c>
      <c r="AI420">
        <f t="shared" ca="1" si="283"/>
        <v>0.55832028124153177</v>
      </c>
      <c r="AJ420">
        <f t="shared" ca="1" si="267"/>
        <v>1.1631672525865245E-4</v>
      </c>
      <c r="AK420">
        <f t="shared" ca="1" si="253"/>
        <v>0</v>
      </c>
      <c r="AL420">
        <f t="shared" ca="1" si="254"/>
        <v>0</v>
      </c>
      <c r="AM420">
        <f t="shared" si="255"/>
        <v>0</v>
      </c>
      <c r="AN420" s="45">
        <f t="shared" ca="1" si="268"/>
        <v>-3.4296566418690742E-2</v>
      </c>
      <c r="AO420">
        <f t="shared" ca="1" si="284"/>
        <v>0</v>
      </c>
      <c r="AP420">
        <f t="shared" ca="1" si="285"/>
        <v>5.4464552854252524E-4</v>
      </c>
      <c r="AR420">
        <v>410</v>
      </c>
      <c r="AS420">
        <v>0</v>
      </c>
      <c r="AT420">
        <v>112833.04331464591</v>
      </c>
      <c r="AU420">
        <v>1489.1960059053108</v>
      </c>
      <c r="AV420">
        <v>689.83105920319997</v>
      </c>
      <c r="AW420">
        <v>120511.31132812482</v>
      </c>
      <c r="AX420">
        <v>22.991768123789864</v>
      </c>
      <c r="AY420">
        <v>0</v>
      </c>
      <c r="AZ420">
        <v>-122713.33016135708</v>
      </c>
      <c r="BA420">
        <v>29.173880604890627</v>
      </c>
      <c r="BC420">
        <f t="shared" si="269"/>
        <v>0</v>
      </c>
      <c r="BD420">
        <f t="shared" ca="1" si="270"/>
        <v>112833.63581517681</v>
      </c>
      <c r="BE420">
        <f t="shared" ca="1" si="271"/>
        <v>1489.2203764157064</v>
      </c>
      <c r="BF420">
        <f t="shared" ca="1" si="272"/>
        <v>689.8348013502997</v>
      </c>
      <c r="BG420">
        <f t="shared" ca="1" si="273"/>
        <v>120511.31739571702</v>
      </c>
      <c r="BH420">
        <f t="shared" ca="1" si="274"/>
        <v>22.991884440515122</v>
      </c>
      <c r="BI420">
        <f t="shared" ca="1" si="275"/>
        <v>0</v>
      </c>
      <c r="BJ420">
        <f t="shared" ca="1" si="276"/>
        <v>-122713.3644579235</v>
      </c>
      <c r="BK420">
        <f t="shared" ca="1" si="277"/>
        <v>29.174425250419169</v>
      </c>
    </row>
    <row r="421" spans="2:63" x14ac:dyDescent="0.35">
      <c r="B421">
        <f t="shared" si="278"/>
        <v>411</v>
      </c>
      <c r="C421">
        <f t="shared" si="256"/>
        <v>35</v>
      </c>
      <c r="D421">
        <f t="shared" si="286"/>
        <v>3</v>
      </c>
      <c r="E421">
        <f t="shared" ca="1" si="246"/>
        <v>111</v>
      </c>
      <c r="F421" cm="1">
        <f t="array" aca="1" ref="F421" ca="1">_xlfn.XLOOKUP(E421,Mortality!$I$9:$I$130,IF($E$4="Female",Mortality!$J$9:$J$130,Mortality!$K$9:$K$130),,-1)</f>
        <v>0.39999999999999969</v>
      </c>
      <c r="G421" cm="1">
        <f t="array" aca="1" ref="G421" ca="1">_xlfn.XLOOKUP(E421,Mortality!$N$9:$N$130,IF($E$4="Female",Mortality!$O$9:$O$130,Mortality!$P$9:$P$130),,-1)</f>
        <v>0</v>
      </c>
      <c r="H421">
        <f t="shared" ca="1" si="257"/>
        <v>4.1675471372851991E-2</v>
      </c>
      <c r="I421" cm="1">
        <f t="array" ref="I421">INDEX('Product features '!$C$12:$C$22,MIN(11,C421))</f>
        <v>0</v>
      </c>
      <c r="J421" s="3">
        <f ca="1">IF(C421=1,0,IF($C$4="Q",MAX('Product features '!$C$8,_xlfn.XLOOKUP(E421,'Non-systematic PWDs'!$D$17:$D$64,'Non-systematic PWDs'!$F$17:$F$64,0,-1)),'Product features '!$C$8))</f>
        <v>0.29411764705882354</v>
      </c>
      <c r="K421">
        <f t="shared" ca="1" si="247"/>
        <v>0</v>
      </c>
      <c r="L421">
        <f ca="1">(1-K421)*(1-(1-J421*_xlfn.XLOOKUP(C421,'Non-systematic PWDs'!$D$9:$D$12,'Non-systematic PWDs'!$E$9:$E$12,,-1))^(1/12))</f>
        <v>1.0376055357600555E-2</v>
      </c>
      <c r="M421" cm="1">
        <f t="array" ref="M421">IF(C421=11,_xlfn.SWITCH(D421,1,0.4,2,0.3,3,0.2,0.1/9),1/12)</f>
        <v>8.3333333333333329E-2</v>
      </c>
      <c r="O421">
        <f t="shared" ca="1" si="279"/>
        <v>0.55832028120692279</v>
      </c>
      <c r="P421">
        <f t="shared" ca="1" si="280"/>
        <v>0.73233062425266071</v>
      </c>
      <c r="Q421">
        <f ca="1">_xlfn.XLOOKUP(C421,'Surrender predictive model'!$E$8:$E$29,'Surrender predictive model'!$P$8:$P$29,,-1)+'Surrender predictive model'!$B$15+'Surrender predictive model'!$B$14+'Surrender predictive model'!$B$38*K421</f>
        <v>-2.2123742498454617</v>
      </c>
      <c r="R421">
        <f ca="1">+'Surrender predictive model'!$B$15*(MAX(1,MIN(2,P420/O420))-1)+'Surrender predictive model'!$B$14*(MAX(0.5,MIN(1,P420/O420))-1)+'Surrender predictive model'!$B$38*K421*(MAX(0.5,MIN(1,P420/O420))-1)</f>
        <v>-0.36065305228566569</v>
      </c>
      <c r="S421" s="43">
        <f t="shared" ca="1" si="258"/>
        <v>6.5925466689376044E-3</v>
      </c>
      <c r="T421">
        <f t="shared" ca="1" si="248"/>
        <v>0</v>
      </c>
      <c r="U421">
        <f t="shared" ca="1" si="281"/>
        <v>0</v>
      </c>
      <c r="V421">
        <f t="shared" ca="1" si="249"/>
        <v>0</v>
      </c>
      <c r="W421" s="41">
        <f t="shared" ca="1" si="250"/>
        <v>0</v>
      </c>
      <c r="X421">
        <f t="shared" ca="1" si="259"/>
        <v>0.94212865492262321</v>
      </c>
      <c r="Y421">
        <f t="shared" ca="1" si="260"/>
        <v>0.94212865492262321</v>
      </c>
      <c r="Z421">
        <f t="shared" ca="1" si="251"/>
        <v>0.95200672944818587</v>
      </c>
      <c r="AA421">
        <f t="shared" ca="1" si="282"/>
        <v>3.4525805475757546E-6</v>
      </c>
      <c r="AB421">
        <f t="shared" ca="1" si="261"/>
        <v>0.55832028120692279</v>
      </c>
      <c r="AC421">
        <f t="shared" ca="1" si="262"/>
        <v>2.296166479621577E-2</v>
      </c>
      <c r="AD421">
        <f t="shared" ca="1" si="263"/>
        <v>3.6322527803287798E-3</v>
      </c>
      <c r="AE421">
        <f t="shared" ca="1" si="264"/>
        <v>5.7168280808793251E-3</v>
      </c>
      <c r="AF421">
        <f t="shared" ca="1" si="265"/>
        <v>0</v>
      </c>
      <c r="AG421">
        <f t="shared" ca="1" si="266"/>
        <v>0</v>
      </c>
      <c r="AH421">
        <f t="shared" ca="1" si="252"/>
        <v>0</v>
      </c>
      <c r="AI421">
        <f t="shared" ca="1" si="283"/>
        <v>0.5260095355841079</v>
      </c>
      <c r="AJ421">
        <f t="shared" ca="1" si="267"/>
        <v>1.0958531991335582E-4</v>
      </c>
      <c r="AK421">
        <f t="shared" ca="1" si="253"/>
        <v>0</v>
      </c>
      <c r="AL421">
        <f t="shared" ca="1" si="254"/>
        <v>0</v>
      </c>
      <c r="AM421">
        <f t="shared" si="255"/>
        <v>0</v>
      </c>
      <c r="AN421" s="45">
        <f t="shared" ca="1" si="268"/>
        <v>-3.2420330977337229E-2</v>
      </c>
      <c r="AO421">
        <f t="shared" ca="1" si="284"/>
        <v>0</v>
      </c>
      <c r="AP421">
        <f t="shared" ca="1" si="285"/>
        <v>5.2088739196463842E-4</v>
      </c>
      <c r="AR421">
        <v>411</v>
      </c>
      <c r="AS421">
        <v>0</v>
      </c>
      <c r="AT421">
        <v>110360.48699419014</v>
      </c>
      <c r="AU421">
        <v>1450.0682837613736</v>
      </c>
      <c r="AV421">
        <v>690.86185770802717</v>
      </c>
      <c r="AW421">
        <v>118775.54243118451</v>
      </c>
      <c r="AX421">
        <v>22.486052903771011</v>
      </c>
      <c r="AY421">
        <v>0</v>
      </c>
      <c r="AZ421">
        <v>-120938.95862555779</v>
      </c>
      <c r="BA421">
        <v>29.017012670823469</v>
      </c>
      <c r="BC421">
        <f t="shared" si="269"/>
        <v>0</v>
      </c>
      <c r="BD421">
        <f t="shared" ca="1" si="270"/>
        <v>110361.04531447135</v>
      </c>
      <c r="BE421">
        <f t="shared" ca="1" si="271"/>
        <v>1450.0912454261697</v>
      </c>
      <c r="BF421">
        <f t="shared" ca="1" si="272"/>
        <v>690.86548996080751</v>
      </c>
      <c r="BG421">
        <f t="shared" ca="1" si="273"/>
        <v>118775.54814801259</v>
      </c>
      <c r="BH421">
        <f t="shared" ca="1" si="274"/>
        <v>22.486162489090923</v>
      </c>
      <c r="BI421">
        <f t="shared" ca="1" si="275"/>
        <v>0</v>
      </c>
      <c r="BJ421">
        <f t="shared" ca="1" si="276"/>
        <v>-120938.99104588876</v>
      </c>
      <c r="BK421">
        <f t="shared" ca="1" si="277"/>
        <v>29.017533558215433</v>
      </c>
    </row>
    <row r="422" spans="2:63" x14ac:dyDescent="0.35">
      <c r="B422">
        <f t="shared" si="278"/>
        <v>412</v>
      </c>
      <c r="C422">
        <f t="shared" si="256"/>
        <v>35</v>
      </c>
      <c r="D422">
        <f t="shared" si="286"/>
        <v>4</v>
      </c>
      <c r="E422">
        <f t="shared" ca="1" si="246"/>
        <v>111</v>
      </c>
      <c r="F422" cm="1">
        <f t="array" aca="1" ref="F422" ca="1">_xlfn.XLOOKUP(E422,Mortality!$I$9:$I$130,IF($E$4="Female",Mortality!$J$9:$J$130,Mortality!$K$9:$K$130),,-1)</f>
        <v>0.39999999999999969</v>
      </c>
      <c r="G422" cm="1">
        <f t="array" aca="1" ref="G422" ca="1">_xlfn.XLOOKUP(E422,Mortality!$N$9:$N$130,IF($E$4="Female",Mortality!$O$9:$O$130,Mortality!$P$9:$P$130),,-1)</f>
        <v>0</v>
      </c>
      <c r="H422">
        <f t="shared" ca="1" si="257"/>
        <v>4.1675471372851991E-2</v>
      </c>
      <c r="I422" cm="1">
        <f t="array" ref="I422">INDEX('Product features '!$C$12:$C$22,MIN(11,C422))</f>
        <v>0</v>
      </c>
      <c r="J422" s="3">
        <f ca="1">IF(C422=1,0,IF($C$4="Q",MAX('Product features '!$C$8,_xlfn.XLOOKUP(E422,'Non-systematic PWDs'!$D$17:$D$64,'Non-systematic PWDs'!$F$17:$F$64,0,-1)),'Product features '!$C$8))</f>
        <v>0.29411764705882354</v>
      </c>
      <c r="K422">
        <f t="shared" ca="1" si="247"/>
        <v>0</v>
      </c>
      <c r="L422">
        <f ca="1">(1-K422)*(1-(1-J422*_xlfn.XLOOKUP(C422,'Non-systematic PWDs'!$D$9:$D$12,'Non-systematic PWDs'!$E$9:$E$12,,-1))^(1/12))</f>
        <v>1.0376055357600555E-2</v>
      </c>
      <c r="M422" cm="1">
        <f t="array" ref="M422">IF(C422=11,_xlfn.SWITCH(D422,1,0.4,2,0.3,3,0.2,0.1/9),1/12)</f>
        <v>8.3333333333333329E-2</v>
      </c>
      <c r="O422">
        <f t="shared" ca="1" si="279"/>
        <v>0.52600953554949892</v>
      </c>
      <c r="P422">
        <f t="shared" ca="1" si="280"/>
        <v>0.68994966598580421</v>
      </c>
      <c r="Q422">
        <f ca="1">_xlfn.XLOOKUP(C422,'Surrender predictive model'!$E$8:$E$29,'Surrender predictive model'!$P$8:$P$29,,-1)+'Surrender predictive model'!$B$15+'Surrender predictive model'!$B$14+'Surrender predictive model'!$B$38*K422</f>
        <v>-2.2123742498454617</v>
      </c>
      <c r="R422">
        <f ca="1">+'Surrender predictive model'!$B$15*(MAX(1,MIN(2,P421/O421))-1)+'Surrender predictive model'!$B$14*(MAX(0.5,MIN(1,P421/O421))-1)+'Surrender predictive model'!$B$38*K422*(MAX(0.5,MIN(1,P421/O421))-1)</f>
        <v>-0.36065305228566591</v>
      </c>
      <c r="S422" s="43">
        <f t="shared" ca="1" si="258"/>
        <v>6.5925466689376044E-3</v>
      </c>
      <c r="T422">
        <f t="shared" ca="1" si="248"/>
        <v>0</v>
      </c>
      <c r="U422">
        <f t="shared" ca="1" si="281"/>
        <v>0</v>
      </c>
      <c r="V422">
        <f t="shared" ca="1" si="249"/>
        <v>0</v>
      </c>
      <c r="W422" s="41">
        <f t="shared" ca="1" si="250"/>
        <v>0</v>
      </c>
      <c r="X422">
        <f t="shared" ca="1" si="259"/>
        <v>0.94212865492262321</v>
      </c>
      <c r="Y422">
        <f t="shared" ca="1" si="260"/>
        <v>0.94212865492262321</v>
      </c>
      <c r="Z422">
        <f t="shared" ca="1" si="251"/>
        <v>0.95200672944818587</v>
      </c>
      <c r="AA422">
        <f t="shared" ca="1" si="282"/>
        <v>3.2868799152540209E-6</v>
      </c>
      <c r="AB422">
        <f t="shared" ca="1" si="261"/>
        <v>0.52600953554949892</v>
      </c>
      <c r="AC422">
        <f t="shared" ca="1" si="262"/>
        <v>2.1632842369242913E-2</v>
      </c>
      <c r="AD422">
        <f t="shared" ca="1" si="263"/>
        <v>3.422049426270112E-3</v>
      </c>
      <c r="AE422">
        <f t="shared" ca="1" si="264"/>
        <v>5.38598755026272E-3</v>
      </c>
      <c r="AF422">
        <f t="shared" ca="1" si="265"/>
        <v>0</v>
      </c>
      <c r="AG422">
        <f t="shared" ca="1" si="266"/>
        <v>0</v>
      </c>
      <c r="AH422">
        <f t="shared" ca="1" si="252"/>
        <v>0</v>
      </c>
      <c r="AI422">
        <f t="shared" ca="1" si="283"/>
        <v>0.49556865623833213</v>
      </c>
      <c r="AJ422">
        <f t="shared" ca="1" si="267"/>
        <v>1.0324347004965254E-4</v>
      </c>
      <c r="AK422">
        <f t="shared" ca="1" si="253"/>
        <v>0</v>
      </c>
      <c r="AL422">
        <f t="shared" ca="1" si="254"/>
        <v>0</v>
      </c>
      <c r="AM422">
        <f t="shared" si="255"/>
        <v>0</v>
      </c>
      <c r="AN422" s="45">
        <f t="shared" ca="1" si="268"/>
        <v>-3.0544122815825397E-2</v>
      </c>
      <c r="AO422">
        <f t="shared" ca="1" si="284"/>
        <v>0</v>
      </c>
      <c r="AP422">
        <f t="shared" ca="1" si="285"/>
        <v>4.9649195070497845E-4</v>
      </c>
      <c r="AR422">
        <v>412</v>
      </c>
      <c r="AS422">
        <v>0</v>
      </c>
      <c r="AT422">
        <v>107933.05393809968</v>
      </c>
      <c r="AU422">
        <v>1411.9859702037741</v>
      </c>
      <c r="AV422">
        <v>675.7749831080032</v>
      </c>
      <c r="AW422">
        <v>117071.00252505598</v>
      </c>
      <c r="AX422">
        <v>21.992844576030205</v>
      </c>
      <c r="AY422">
        <v>0</v>
      </c>
      <c r="AZ422">
        <v>-119180.75632294382</v>
      </c>
      <c r="BA422">
        <v>28.603339316364274</v>
      </c>
      <c r="BC422">
        <f t="shared" si="269"/>
        <v>0</v>
      </c>
      <c r="BD422">
        <f t="shared" ca="1" si="270"/>
        <v>107933.57994763523</v>
      </c>
      <c r="BE422">
        <f t="shared" ca="1" si="271"/>
        <v>1412.0076030461432</v>
      </c>
      <c r="BF422">
        <f t="shared" ca="1" si="272"/>
        <v>675.77840515742946</v>
      </c>
      <c r="BG422">
        <f t="shared" ca="1" si="273"/>
        <v>117071.00791104353</v>
      </c>
      <c r="BH422">
        <f t="shared" ca="1" si="274"/>
        <v>21.992947819500255</v>
      </c>
      <c r="BI422">
        <f t="shared" ca="1" si="275"/>
        <v>0</v>
      </c>
      <c r="BJ422">
        <f t="shared" ca="1" si="276"/>
        <v>-119180.78686706664</v>
      </c>
      <c r="BK422">
        <f t="shared" ca="1" si="277"/>
        <v>28.60383580831498</v>
      </c>
    </row>
    <row r="423" spans="2:63" x14ac:dyDescent="0.35">
      <c r="B423">
        <f t="shared" si="278"/>
        <v>413</v>
      </c>
      <c r="C423">
        <f t="shared" si="256"/>
        <v>35</v>
      </c>
      <c r="D423">
        <f t="shared" si="286"/>
        <v>5</v>
      </c>
      <c r="E423">
        <f t="shared" ca="1" si="246"/>
        <v>111</v>
      </c>
      <c r="F423" cm="1">
        <f t="array" aca="1" ref="F423" ca="1">_xlfn.XLOOKUP(E423,Mortality!$I$9:$I$130,IF($E$4="Female",Mortality!$J$9:$J$130,Mortality!$K$9:$K$130),,-1)</f>
        <v>0.39999999999999969</v>
      </c>
      <c r="G423" cm="1">
        <f t="array" aca="1" ref="G423" ca="1">_xlfn.XLOOKUP(E423,Mortality!$N$9:$N$130,IF($E$4="Female",Mortality!$O$9:$O$130,Mortality!$P$9:$P$130),,-1)</f>
        <v>0</v>
      </c>
      <c r="H423">
        <f t="shared" ca="1" si="257"/>
        <v>4.1675471372851991E-2</v>
      </c>
      <c r="I423" cm="1">
        <f t="array" ref="I423">INDEX('Product features '!$C$12:$C$22,MIN(11,C423))</f>
        <v>0</v>
      </c>
      <c r="J423" s="3">
        <f ca="1">IF(C423=1,0,IF($C$4="Q",MAX('Product features '!$C$8,_xlfn.XLOOKUP(E423,'Non-systematic PWDs'!$D$17:$D$64,'Non-systematic PWDs'!$F$17:$F$64,0,-1)),'Product features '!$C$8))</f>
        <v>0.29411764705882354</v>
      </c>
      <c r="K423">
        <f t="shared" ca="1" si="247"/>
        <v>0</v>
      </c>
      <c r="L423">
        <f ca="1">(1-K423)*(1-(1-J423*_xlfn.XLOOKUP(C423,'Non-systematic PWDs'!$D$9:$D$12,'Non-systematic PWDs'!$E$9:$E$12,,-1))^(1/12))</f>
        <v>1.0376055357600555E-2</v>
      </c>
      <c r="M423" cm="1">
        <f t="array" ref="M423">IF(C423=11,_xlfn.SWITCH(D423,1,0.4,2,0.3,3,0.2,0.1/9),1/12)</f>
        <v>8.3333333333333329E-2</v>
      </c>
      <c r="O423">
        <f t="shared" ca="1" si="279"/>
        <v>0.4955686562037232</v>
      </c>
      <c r="P423">
        <f t="shared" ca="1" si="280"/>
        <v>0.65002135077951884</v>
      </c>
      <c r="Q423">
        <f ca="1">_xlfn.XLOOKUP(C423,'Surrender predictive model'!$E$8:$E$29,'Surrender predictive model'!$P$8:$P$29,,-1)+'Surrender predictive model'!$B$15+'Surrender predictive model'!$B$14+'Surrender predictive model'!$B$38*K423</f>
        <v>-2.2123742498454617</v>
      </c>
      <c r="R423">
        <f ca="1">+'Surrender predictive model'!$B$15*(MAX(1,MIN(2,P422/O422))-1)+'Surrender predictive model'!$B$14*(MAX(0.5,MIN(1,P422/O422))-1)+'Surrender predictive model'!$B$38*K423*(MAX(0.5,MIN(1,P422/O422))-1)</f>
        <v>-0.36065305228566569</v>
      </c>
      <c r="S423" s="43">
        <f t="shared" ca="1" si="258"/>
        <v>6.5925466689376044E-3</v>
      </c>
      <c r="T423">
        <f t="shared" ca="1" si="248"/>
        <v>0</v>
      </c>
      <c r="U423">
        <f t="shared" ca="1" si="281"/>
        <v>0</v>
      </c>
      <c r="V423">
        <f t="shared" ca="1" si="249"/>
        <v>0</v>
      </c>
      <c r="W423" s="41">
        <f t="shared" ca="1" si="250"/>
        <v>0</v>
      </c>
      <c r="X423">
        <f t="shared" ca="1" si="259"/>
        <v>0.94212865492262321</v>
      </c>
      <c r="Y423">
        <f t="shared" ca="1" si="260"/>
        <v>0.94212865492262321</v>
      </c>
      <c r="Z423">
        <f t="shared" ca="1" si="251"/>
        <v>0.95200672944818587</v>
      </c>
      <c r="AA423">
        <f t="shared" ca="1" si="282"/>
        <v>3.1291317982099106E-6</v>
      </c>
      <c r="AB423">
        <f t="shared" ca="1" si="261"/>
        <v>0.4955686562037232</v>
      </c>
      <c r="AC423">
        <f t="shared" ca="1" si="262"/>
        <v>2.0380920683487961E-2</v>
      </c>
      <c r="AD423">
        <f t="shared" ca="1" si="263"/>
        <v>3.2240108230505954E-3</v>
      </c>
      <c r="AE423">
        <f t="shared" ca="1" si="264"/>
        <v>5.0742932061590114E-3</v>
      </c>
      <c r="AF423">
        <f t="shared" ca="1" si="265"/>
        <v>0</v>
      </c>
      <c r="AG423">
        <f t="shared" ca="1" si="266"/>
        <v>0</v>
      </c>
      <c r="AH423">
        <f t="shared" ca="1" si="252"/>
        <v>0</v>
      </c>
      <c r="AI423">
        <f t="shared" ca="1" si="283"/>
        <v>0.46688943152563456</v>
      </c>
      <c r="AJ423">
        <f t="shared" ca="1" si="267"/>
        <v>9.7268631567840538E-5</v>
      </c>
      <c r="AK423">
        <f t="shared" ca="1" si="253"/>
        <v>0</v>
      </c>
      <c r="AL423">
        <f t="shared" ca="1" si="254"/>
        <v>0</v>
      </c>
      <c r="AM423">
        <f t="shared" si="255"/>
        <v>0</v>
      </c>
      <c r="AN423" s="45">
        <f t="shared" ca="1" si="268"/>
        <v>-2.8776493344265408E-2</v>
      </c>
      <c r="AO423">
        <f t="shared" ca="1" si="284"/>
        <v>0</v>
      </c>
      <c r="AP423">
        <f t="shared" ca="1" si="285"/>
        <v>4.732390549617472E-4</v>
      </c>
      <c r="AR423">
        <v>413</v>
      </c>
      <c r="AS423">
        <v>0</v>
      </c>
      <c r="AT423">
        <v>105565.65396494373</v>
      </c>
      <c r="AU423">
        <v>1375.0310475810011</v>
      </c>
      <c r="AV423">
        <v>661.06136104482482</v>
      </c>
      <c r="AW423">
        <v>115397.04211070841</v>
      </c>
      <c r="AX423">
        <v>21.511791859001868</v>
      </c>
      <c r="AY423">
        <v>0</v>
      </c>
      <c r="AZ423">
        <v>-117454.64631119321</v>
      </c>
      <c r="BA423">
        <v>28.197977667630376</v>
      </c>
      <c r="BC423">
        <f t="shared" si="269"/>
        <v>0</v>
      </c>
      <c r="BD423">
        <f t="shared" ca="1" si="270"/>
        <v>105566.14953359994</v>
      </c>
      <c r="BE423">
        <f t="shared" ca="1" si="271"/>
        <v>1375.0514285016845</v>
      </c>
      <c r="BF423">
        <f t="shared" ca="1" si="272"/>
        <v>661.06458505564785</v>
      </c>
      <c r="BG423">
        <f t="shared" ca="1" si="273"/>
        <v>115397.04718500162</v>
      </c>
      <c r="BH423">
        <f t="shared" ca="1" si="274"/>
        <v>21.511889127633435</v>
      </c>
      <c r="BI423">
        <f t="shared" ca="1" si="275"/>
        <v>0</v>
      </c>
      <c r="BJ423">
        <f t="shared" ca="1" si="276"/>
        <v>-117454.67508768656</v>
      </c>
      <c r="BK423">
        <f t="shared" ca="1" si="277"/>
        <v>28.198450906685338</v>
      </c>
    </row>
    <row r="424" spans="2:63" x14ac:dyDescent="0.35">
      <c r="B424">
        <f t="shared" si="278"/>
        <v>414</v>
      </c>
      <c r="C424">
        <f t="shared" si="256"/>
        <v>35</v>
      </c>
      <c r="D424">
        <f t="shared" si="286"/>
        <v>6</v>
      </c>
      <c r="E424">
        <f t="shared" ca="1" si="246"/>
        <v>111</v>
      </c>
      <c r="F424" cm="1">
        <f t="array" aca="1" ref="F424" ca="1">_xlfn.XLOOKUP(E424,Mortality!$I$9:$I$130,IF($E$4="Female",Mortality!$J$9:$J$130,Mortality!$K$9:$K$130),,-1)</f>
        <v>0.39999999999999969</v>
      </c>
      <c r="G424" cm="1">
        <f t="array" aca="1" ref="G424" ca="1">_xlfn.XLOOKUP(E424,Mortality!$N$9:$N$130,IF($E$4="Female",Mortality!$O$9:$O$130,Mortality!$P$9:$P$130),,-1)</f>
        <v>0</v>
      </c>
      <c r="H424">
        <f t="shared" ca="1" si="257"/>
        <v>4.1675471372851991E-2</v>
      </c>
      <c r="I424" cm="1">
        <f t="array" ref="I424">INDEX('Product features '!$C$12:$C$22,MIN(11,C424))</f>
        <v>0</v>
      </c>
      <c r="J424" s="3">
        <f ca="1">IF(C424=1,0,IF($C$4="Q",MAX('Product features '!$C$8,_xlfn.XLOOKUP(E424,'Non-systematic PWDs'!$D$17:$D$64,'Non-systematic PWDs'!$F$17:$F$64,0,-1)),'Product features '!$C$8))</f>
        <v>0.29411764705882354</v>
      </c>
      <c r="K424">
        <f t="shared" ca="1" si="247"/>
        <v>0</v>
      </c>
      <c r="L424">
        <f ca="1">(1-K424)*(1-(1-J424*_xlfn.XLOOKUP(C424,'Non-systematic PWDs'!$D$9:$D$12,'Non-systematic PWDs'!$E$9:$E$12,,-1))^(1/12))</f>
        <v>1.0376055357600555E-2</v>
      </c>
      <c r="M424" cm="1">
        <f t="array" ref="M424">IF(C424=11,_xlfn.SWITCH(D424,1,0.4,2,0.3,3,0.2,0.1/9),1/12)</f>
        <v>8.3333333333333329E-2</v>
      </c>
      <c r="O424">
        <f t="shared" ca="1" si="279"/>
        <v>0.46688943149102569</v>
      </c>
      <c r="P424">
        <f t="shared" ca="1" si="280"/>
        <v>0.61240374088089466</v>
      </c>
      <c r="Q424">
        <f ca="1">_xlfn.XLOOKUP(C424,'Surrender predictive model'!$E$8:$E$29,'Surrender predictive model'!$P$8:$P$29,,-1)+'Surrender predictive model'!$B$15+'Surrender predictive model'!$B$14+'Surrender predictive model'!$B$38*K424</f>
        <v>-2.2123742498454617</v>
      </c>
      <c r="R424">
        <f ca="1">+'Surrender predictive model'!$B$15*(MAX(1,MIN(2,P423/O423))-1)+'Surrender predictive model'!$B$14*(MAX(0.5,MIN(1,P423/O423))-1)+'Surrender predictive model'!$B$38*K424*(MAX(0.5,MIN(1,P423/O423))-1)</f>
        <v>-0.36065305228566569</v>
      </c>
      <c r="S424" s="43">
        <f t="shared" ca="1" si="258"/>
        <v>6.5925466689376044E-3</v>
      </c>
      <c r="T424">
        <f t="shared" ca="1" si="248"/>
        <v>0</v>
      </c>
      <c r="U424">
        <f t="shared" ca="1" si="281"/>
        <v>0</v>
      </c>
      <c r="V424">
        <f t="shared" ca="1" si="249"/>
        <v>0</v>
      </c>
      <c r="W424" s="41">
        <f t="shared" ca="1" si="250"/>
        <v>0</v>
      </c>
      <c r="X424">
        <f t="shared" ca="1" si="259"/>
        <v>0.94212865492262321</v>
      </c>
      <c r="Y424">
        <f t="shared" ca="1" si="260"/>
        <v>0.94212865492262321</v>
      </c>
      <c r="Z424">
        <f t="shared" ca="1" si="251"/>
        <v>0.95200672944818587</v>
      </c>
      <c r="AA424">
        <f t="shared" ca="1" si="282"/>
        <v>2.9789545292261378E-6</v>
      </c>
      <c r="AB424">
        <f t="shared" ca="1" si="261"/>
        <v>0.46688943149102569</v>
      </c>
      <c r="AC424">
        <f t="shared" ca="1" si="262"/>
        <v>1.9201449389619183E-2</v>
      </c>
      <c r="AD424">
        <f t="shared" ca="1" si="263"/>
        <v>3.037432980176637E-3</v>
      </c>
      <c r="AE424">
        <f t="shared" ca="1" si="264"/>
        <v>4.7806370330015944E-3</v>
      </c>
      <c r="AF424">
        <f t="shared" ca="1" si="265"/>
        <v>0</v>
      </c>
      <c r="AG424">
        <f t="shared" ca="1" si="266"/>
        <v>0</v>
      </c>
      <c r="AH424">
        <f t="shared" ca="1" si="252"/>
        <v>0</v>
      </c>
      <c r="AI424">
        <f t="shared" ca="1" si="283"/>
        <v>0.43986991212283716</v>
      </c>
      <c r="AJ424">
        <f t="shared" ca="1" si="267"/>
        <v>9.1639565025591075E-5</v>
      </c>
      <c r="AK424">
        <f t="shared" ca="1" si="253"/>
        <v>0</v>
      </c>
      <c r="AL424">
        <f t="shared" ca="1" si="254"/>
        <v>0</v>
      </c>
      <c r="AM424">
        <f t="shared" si="255"/>
        <v>0</v>
      </c>
      <c r="AN424" s="45">
        <f t="shared" ca="1" si="268"/>
        <v>-2.7111158967823006E-2</v>
      </c>
      <c r="AO424">
        <f t="shared" ca="1" si="284"/>
        <v>0</v>
      </c>
      <c r="AP424">
        <f t="shared" ca="1" si="285"/>
        <v>4.5107519431702634E-4</v>
      </c>
      <c r="AR424">
        <v>414</v>
      </c>
      <c r="AS424">
        <v>0</v>
      </c>
      <c r="AT424">
        <v>103256.60092320776</v>
      </c>
      <c r="AU424">
        <v>1339.1660815382454</v>
      </c>
      <c r="AV424">
        <v>646.71047124798918</v>
      </c>
      <c r="AW424">
        <v>113752.99986147645</v>
      </c>
      <c r="AX424">
        <v>21.042554645900982</v>
      </c>
      <c r="AY424">
        <v>0</v>
      </c>
      <c r="AZ424">
        <v>-115759.91896890862</v>
      </c>
      <c r="BA424">
        <v>27.800716387573054</v>
      </c>
      <c r="BC424">
        <f t="shared" si="269"/>
        <v>0</v>
      </c>
      <c r="BD424">
        <f t="shared" ca="1" si="270"/>
        <v>103257.06781263926</v>
      </c>
      <c r="BE424">
        <f t="shared" ca="1" si="271"/>
        <v>1339.185282987635</v>
      </c>
      <c r="BF424">
        <f t="shared" ca="1" si="272"/>
        <v>646.71350868096931</v>
      </c>
      <c r="BG424">
        <f t="shared" ca="1" si="273"/>
        <v>113753.00464211348</v>
      </c>
      <c r="BH424">
        <f t="shared" ca="1" si="274"/>
        <v>21.042646285466006</v>
      </c>
      <c r="BI424">
        <f t="shared" ca="1" si="275"/>
        <v>0</v>
      </c>
      <c r="BJ424">
        <f t="shared" ca="1" si="276"/>
        <v>-115759.94608006759</v>
      </c>
      <c r="BK424">
        <f t="shared" ca="1" si="277"/>
        <v>27.801167462767371</v>
      </c>
    </row>
    <row r="425" spans="2:63" x14ac:dyDescent="0.35">
      <c r="B425">
        <f t="shared" si="278"/>
        <v>415</v>
      </c>
      <c r="C425">
        <f t="shared" si="256"/>
        <v>35</v>
      </c>
      <c r="D425">
        <f t="shared" si="286"/>
        <v>7</v>
      </c>
      <c r="E425">
        <f t="shared" ca="1" si="246"/>
        <v>111</v>
      </c>
      <c r="F425" cm="1">
        <f t="array" aca="1" ref="F425" ca="1">_xlfn.XLOOKUP(E425,Mortality!$I$9:$I$130,IF($E$4="Female",Mortality!$J$9:$J$130,Mortality!$K$9:$K$130),,-1)</f>
        <v>0.39999999999999969</v>
      </c>
      <c r="G425" cm="1">
        <f t="array" aca="1" ref="G425" ca="1">_xlfn.XLOOKUP(E425,Mortality!$N$9:$N$130,IF($E$4="Female",Mortality!$O$9:$O$130,Mortality!$P$9:$P$130),,-1)</f>
        <v>0</v>
      </c>
      <c r="H425">
        <f t="shared" ca="1" si="257"/>
        <v>4.1675471372851991E-2</v>
      </c>
      <c r="I425" cm="1">
        <f t="array" ref="I425">INDEX('Product features '!$C$12:$C$22,MIN(11,C425))</f>
        <v>0</v>
      </c>
      <c r="J425" s="3">
        <f ca="1">IF(C425=1,0,IF($C$4="Q",MAX('Product features '!$C$8,_xlfn.XLOOKUP(E425,'Non-systematic PWDs'!$D$17:$D$64,'Non-systematic PWDs'!$F$17:$F$64,0,-1)),'Product features '!$C$8))</f>
        <v>0.29411764705882354</v>
      </c>
      <c r="K425">
        <f t="shared" ca="1" si="247"/>
        <v>0</v>
      </c>
      <c r="L425">
        <f ca="1">(1-K425)*(1-(1-J425*_xlfn.XLOOKUP(C425,'Non-systematic PWDs'!$D$9:$D$12,'Non-systematic PWDs'!$E$9:$E$12,,-1))^(1/12))</f>
        <v>1.0376055357600555E-2</v>
      </c>
      <c r="M425" cm="1">
        <f t="array" ref="M425">IF(C425=11,_xlfn.SWITCH(D425,1,0.4,2,0.3,3,0.2,0.1/9),1/12)</f>
        <v>8.3333333333333329E-2</v>
      </c>
      <c r="O425">
        <f t="shared" ca="1" si="279"/>
        <v>0.43986991208822829</v>
      </c>
      <c r="P425">
        <f t="shared" ca="1" si="280"/>
        <v>0.5769631126657</v>
      </c>
      <c r="Q425">
        <f ca="1">_xlfn.XLOOKUP(C425,'Surrender predictive model'!$E$8:$E$29,'Surrender predictive model'!$P$8:$P$29,,-1)+'Surrender predictive model'!$B$15+'Surrender predictive model'!$B$14+'Surrender predictive model'!$B$38*K425</f>
        <v>-2.2123742498454617</v>
      </c>
      <c r="R425">
        <f ca="1">+'Surrender predictive model'!$B$15*(MAX(1,MIN(2,P424/O424))-1)+'Surrender predictive model'!$B$14*(MAX(0.5,MIN(1,P424/O424))-1)+'Surrender predictive model'!$B$38*K425*(MAX(0.5,MIN(1,P424/O424))-1)</f>
        <v>-0.36065305228566541</v>
      </c>
      <c r="S425" s="43">
        <f t="shared" ca="1" si="258"/>
        <v>6.5925466689376044E-3</v>
      </c>
      <c r="T425">
        <f t="shared" ca="1" si="248"/>
        <v>0</v>
      </c>
      <c r="U425">
        <f t="shared" ca="1" si="281"/>
        <v>0</v>
      </c>
      <c r="V425">
        <f t="shared" ca="1" si="249"/>
        <v>0</v>
      </c>
      <c r="W425" s="41">
        <f t="shared" ca="1" si="250"/>
        <v>0</v>
      </c>
      <c r="X425">
        <f t="shared" ca="1" si="259"/>
        <v>0.94212865492262321</v>
      </c>
      <c r="Y425">
        <f t="shared" ca="1" si="260"/>
        <v>0.94212865492262321</v>
      </c>
      <c r="Z425">
        <f t="shared" ca="1" si="251"/>
        <v>0.95200672944818587</v>
      </c>
      <c r="AA425">
        <f t="shared" ca="1" si="282"/>
        <v>2.8359847585434356E-6</v>
      </c>
      <c r="AB425">
        <f t="shared" ca="1" si="261"/>
        <v>0.43986991208822829</v>
      </c>
      <c r="AC425">
        <f t="shared" ca="1" si="262"/>
        <v>1.8090235686006748E-2</v>
      </c>
      <c r="AD425">
        <f t="shared" ca="1" si="263"/>
        <v>2.8616526480314299E-3</v>
      </c>
      <c r="AE425">
        <f t="shared" ca="1" si="264"/>
        <v>4.5039751375750732E-3</v>
      </c>
      <c r="AF425">
        <f t="shared" ca="1" si="265"/>
        <v>0</v>
      </c>
      <c r="AG425">
        <f t="shared" ca="1" si="266"/>
        <v>0</v>
      </c>
      <c r="AH425">
        <f t="shared" ca="1" si="252"/>
        <v>0</v>
      </c>
      <c r="AI425">
        <f t="shared" ca="1" si="283"/>
        <v>0.41441404865122389</v>
      </c>
      <c r="AJ425">
        <f t="shared" ca="1" si="267"/>
        <v>8.6336260135671652E-5</v>
      </c>
      <c r="AK425">
        <f t="shared" ca="1" si="253"/>
        <v>0</v>
      </c>
      <c r="AL425">
        <f t="shared" ca="1" si="254"/>
        <v>0</v>
      </c>
      <c r="AM425">
        <f t="shared" si="255"/>
        <v>0</v>
      </c>
      <c r="AN425" s="45">
        <f t="shared" ca="1" si="268"/>
        <v>-2.5542199731748923E-2</v>
      </c>
      <c r="AO425">
        <f t="shared" ca="1" si="284"/>
        <v>0</v>
      </c>
      <c r="AP425">
        <f t="shared" ca="1" si="285"/>
        <v>4.2994936448047353E-4</v>
      </c>
      <c r="AR425">
        <v>415</v>
      </c>
      <c r="AS425">
        <v>0</v>
      </c>
      <c r="AT425">
        <v>101004.26230032348</v>
      </c>
      <c r="AU425">
        <v>1304.3550122100835</v>
      </c>
      <c r="AV425">
        <v>632.71212933033144</v>
      </c>
      <c r="AW425">
        <v>112138.23108692153</v>
      </c>
      <c r="AX425">
        <v>20.584803607520158</v>
      </c>
      <c r="AY425">
        <v>0</v>
      </c>
      <c r="AZ425">
        <v>-114095.88303206943</v>
      </c>
      <c r="BA425">
        <v>27.411350436092853</v>
      </c>
      <c r="BC425">
        <f t="shared" si="269"/>
        <v>0</v>
      </c>
      <c r="BD425">
        <f t="shared" ca="1" si="270"/>
        <v>101004.70217023557</v>
      </c>
      <c r="BE425">
        <f t="shared" ca="1" si="271"/>
        <v>1304.3731024457695</v>
      </c>
      <c r="BF425">
        <f t="shared" ca="1" si="272"/>
        <v>632.71499098297943</v>
      </c>
      <c r="BG425">
        <f t="shared" ca="1" si="273"/>
        <v>112138.23559089667</v>
      </c>
      <c r="BH425">
        <f t="shared" ca="1" si="274"/>
        <v>20.584889943780293</v>
      </c>
      <c r="BI425">
        <f t="shared" ca="1" si="275"/>
        <v>0</v>
      </c>
      <c r="BJ425">
        <f t="shared" ca="1" si="276"/>
        <v>-114095.90857426915</v>
      </c>
      <c r="BK425">
        <f t="shared" ca="1" si="277"/>
        <v>27.411780385457334</v>
      </c>
    </row>
    <row r="426" spans="2:63" x14ac:dyDescent="0.35">
      <c r="B426">
        <f t="shared" si="278"/>
        <v>416</v>
      </c>
      <c r="C426">
        <f t="shared" si="256"/>
        <v>35</v>
      </c>
      <c r="D426">
        <f t="shared" si="286"/>
        <v>8</v>
      </c>
      <c r="E426">
        <f t="shared" ca="1" si="246"/>
        <v>111</v>
      </c>
      <c r="F426" cm="1">
        <f t="array" aca="1" ref="F426" ca="1">_xlfn.XLOOKUP(E426,Mortality!$I$9:$I$130,IF($E$4="Female",Mortality!$J$9:$J$130,Mortality!$K$9:$K$130),,-1)</f>
        <v>0.39999999999999969</v>
      </c>
      <c r="G426" cm="1">
        <f t="array" aca="1" ref="G426" ca="1">_xlfn.XLOOKUP(E426,Mortality!$N$9:$N$130,IF($E$4="Female",Mortality!$O$9:$O$130,Mortality!$P$9:$P$130),,-1)</f>
        <v>0</v>
      </c>
      <c r="H426">
        <f t="shared" ca="1" si="257"/>
        <v>4.1675471372851991E-2</v>
      </c>
      <c r="I426" cm="1">
        <f t="array" ref="I426">INDEX('Product features '!$C$12:$C$22,MIN(11,C426))</f>
        <v>0</v>
      </c>
      <c r="J426" s="3">
        <f ca="1">IF(C426=1,0,IF($C$4="Q",MAX('Product features '!$C$8,_xlfn.XLOOKUP(E426,'Non-systematic PWDs'!$D$17:$D$64,'Non-systematic PWDs'!$F$17:$F$64,0,-1)),'Product features '!$C$8))</f>
        <v>0.29411764705882354</v>
      </c>
      <c r="K426">
        <f t="shared" ca="1" si="247"/>
        <v>0</v>
      </c>
      <c r="L426">
        <f ca="1">(1-K426)*(1-(1-J426*_xlfn.XLOOKUP(C426,'Non-systematic PWDs'!$D$9:$D$12,'Non-systematic PWDs'!$E$9:$E$12,,-1))^(1/12))</f>
        <v>1.0376055357600555E-2</v>
      </c>
      <c r="M426" cm="1">
        <f t="array" ref="M426">IF(C426=11,_xlfn.SWITCH(D426,1,0.4,2,0.3,3,0.2,0.1/9),1/12)</f>
        <v>8.3333333333333329E-2</v>
      </c>
      <c r="O426">
        <f t="shared" ca="1" si="279"/>
        <v>0.41441404861661513</v>
      </c>
      <c r="P426">
        <f t="shared" ca="1" si="280"/>
        <v>0.54357348127570582</v>
      </c>
      <c r="Q426">
        <f ca="1">_xlfn.XLOOKUP(C426,'Surrender predictive model'!$E$8:$E$29,'Surrender predictive model'!$P$8:$P$29,,-1)+'Surrender predictive model'!$B$15+'Surrender predictive model'!$B$14+'Surrender predictive model'!$B$38*K426</f>
        <v>-2.2123742498454617</v>
      </c>
      <c r="R426">
        <f ca="1">+'Surrender predictive model'!$B$15*(MAX(1,MIN(2,P425/O425))-1)+'Surrender predictive model'!$B$14*(MAX(0.5,MIN(1,P425/O425))-1)+'Surrender predictive model'!$B$38*K426*(MAX(0.5,MIN(1,P425/O425))-1)</f>
        <v>-0.36065305228566541</v>
      </c>
      <c r="S426" s="43">
        <f t="shared" ca="1" si="258"/>
        <v>6.5925466689376044E-3</v>
      </c>
      <c r="T426">
        <f t="shared" ca="1" si="248"/>
        <v>0</v>
      </c>
      <c r="U426">
        <f t="shared" ca="1" si="281"/>
        <v>0</v>
      </c>
      <c r="V426">
        <f t="shared" ca="1" si="249"/>
        <v>0</v>
      </c>
      <c r="W426" s="41">
        <f t="shared" ca="1" si="250"/>
        <v>0</v>
      </c>
      <c r="X426">
        <f t="shared" ca="1" si="259"/>
        <v>0.94212865492262321</v>
      </c>
      <c r="Y426">
        <f t="shared" ca="1" si="260"/>
        <v>0.94212865492262321</v>
      </c>
      <c r="Z426">
        <f t="shared" ca="1" si="251"/>
        <v>0.95200672944818587</v>
      </c>
      <c r="AA426">
        <f t="shared" ca="1" si="282"/>
        <v>2.6998765747458393E-6</v>
      </c>
      <c r="AB426">
        <f t="shared" ca="1" si="261"/>
        <v>0.41441404861661513</v>
      </c>
      <c r="AC426">
        <f t="shared" ca="1" si="262"/>
        <v>1.7043329414090778E-2</v>
      </c>
      <c r="AD426">
        <f t="shared" ca="1" si="263"/>
        <v>2.6960449601456148E-3</v>
      </c>
      <c r="AE426">
        <f t="shared" ca="1" si="264"/>
        <v>4.2433240381685418E-3</v>
      </c>
      <c r="AF426">
        <f t="shared" ca="1" si="265"/>
        <v>0</v>
      </c>
      <c r="AG426">
        <f t="shared" ca="1" si="266"/>
        <v>0</v>
      </c>
      <c r="AH426">
        <f t="shared" ca="1" si="252"/>
        <v>0</v>
      </c>
      <c r="AI426">
        <f t="shared" ca="1" si="283"/>
        <v>0.39043135023881897</v>
      </c>
      <c r="AJ426">
        <f t="shared" ca="1" si="267"/>
        <v>8.1339864633087297E-5</v>
      </c>
      <c r="AK426">
        <f t="shared" ca="1" si="253"/>
        <v>0</v>
      </c>
      <c r="AL426">
        <f t="shared" ca="1" si="254"/>
        <v>0</v>
      </c>
      <c r="AM426">
        <f t="shared" si="255"/>
        <v>0</v>
      </c>
      <c r="AN426" s="45">
        <f t="shared" ca="1" si="268"/>
        <v>-2.406403827703802E-2</v>
      </c>
      <c r="AO426">
        <f t="shared" ca="1" si="284"/>
        <v>0</v>
      </c>
      <c r="AP426">
        <f t="shared" ca="1" si="285"/>
        <v>4.0981294991637593E-4</v>
      </c>
      <c r="AR426">
        <v>416</v>
      </c>
      <c r="AS426">
        <v>0</v>
      </c>
      <c r="AT426">
        <v>98807.057316095466</v>
      </c>
      <c r="AU426">
        <v>1270.5630994172386</v>
      </c>
      <c r="AV426">
        <v>619.05647481458084</v>
      </c>
      <c r="AW426">
        <v>110552.10726140131</v>
      </c>
      <c r="AX426">
        <v>20.138219810503617</v>
      </c>
      <c r="AY426">
        <v>0</v>
      </c>
      <c r="AZ426">
        <v>-112461.86505544372</v>
      </c>
      <c r="BA426">
        <v>27.029680861293496</v>
      </c>
      <c r="BC426">
        <f t="shared" si="269"/>
        <v>0</v>
      </c>
      <c r="BD426">
        <f t="shared" ca="1" si="270"/>
        <v>98807.471730144083</v>
      </c>
      <c r="BE426">
        <f t="shared" ca="1" si="271"/>
        <v>1270.5801427466527</v>
      </c>
      <c r="BF426">
        <f t="shared" ca="1" si="272"/>
        <v>619.05917085954093</v>
      </c>
      <c r="BG426">
        <f t="shared" ca="1" si="273"/>
        <v>110552.11150472536</v>
      </c>
      <c r="BH426">
        <f t="shared" ca="1" si="274"/>
        <v>20.13830115036825</v>
      </c>
      <c r="BI426">
        <f t="shared" ca="1" si="275"/>
        <v>0</v>
      </c>
      <c r="BJ426">
        <f t="shared" ca="1" si="276"/>
        <v>-112461.889119482</v>
      </c>
      <c r="BK426">
        <f t="shared" ca="1" si="277"/>
        <v>27.030090674243411</v>
      </c>
    </row>
    <row r="427" spans="2:63" x14ac:dyDescent="0.35">
      <c r="B427">
        <f t="shared" si="278"/>
        <v>417</v>
      </c>
      <c r="C427">
        <f t="shared" si="256"/>
        <v>35</v>
      </c>
      <c r="D427">
        <f t="shared" si="286"/>
        <v>9</v>
      </c>
      <c r="E427">
        <f t="shared" ca="1" si="246"/>
        <v>111</v>
      </c>
      <c r="F427" cm="1">
        <f t="array" aca="1" ref="F427" ca="1">_xlfn.XLOOKUP(E427,Mortality!$I$9:$I$130,IF($E$4="Female",Mortality!$J$9:$J$130,Mortality!$K$9:$K$130),,-1)</f>
        <v>0.39999999999999969</v>
      </c>
      <c r="G427" cm="1">
        <f t="array" aca="1" ref="G427" ca="1">_xlfn.XLOOKUP(E427,Mortality!$N$9:$N$130,IF($E$4="Female",Mortality!$O$9:$O$130,Mortality!$P$9:$P$130),,-1)</f>
        <v>0</v>
      </c>
      <c r="H427">
        <f t="shared" ca="1" si="257"/>
        <v>4.1675471372851991E-2</v>
      </c>
      <c r="I427" cm="1">
        <f t="array" ref="I427">INDEX('Product features '!$C$12:$C$22,MIN(11,C427))</f>
        <v>0</v>
      </c>
      <c r="J427" s="3">
        <f ca="1">IF(C427=1,0,IF($C$4="Q",MAX('Product features '!$C$8,_xlfn.XLOOKUP(E427,'Non-systematic PWDs'!$D$17:$D$64,'Non-systematic PWDs'!$F$17:$F$64,0,-1)),'Product features '!$C$8))</f>
        <v>0.29411764705882354</v>
      </c>
      <c r="K427">
        <f t="shared" ca="1" si="247"/>
        <v>0</v>
      </c>
      <c r="L427">
        <f ca="1">(1-K427)*(1-(1-J427*_xlfn.XLOOKUP(C427,'Non-systematic PWDs'!$D$9:$D$12,'Non-systematic PWDs'!$E$9:$E$12,,-1))^(1/12))</f>
        <v>1.0376055357600555E-2</v>
      </c>
      <c r="M427" cm="1">
        <f t="array" ref="M427">IF(C427=11,_xlfn.SWITCH(D427,1,0.4,2,0.3,3,0.2,0.1/9),1/12)</f>
        <v>8.3333333333333329E-2</v>
      </c>
      <c r="O427">
        <f t="shared" ca="1" si="279"/>
        <v>0.39043135020421021</v>
      </c>
      <c r="P427">
        <f t="shared" ca="1" si="280"/>
        <v>0.5121161527658884</v>
      </c>
      <c r="Q427">
        <f ca="1">_xlfn.XLOOKUP(C427,'Surrender predictive model'!$E$8:$E$29,'Surrender predictive model'!$P$8:$P$29,,-1)+'Surrender predictive model'!$B$15+'Surrender predictive model'!$B$14+'Surrender predictive model'!$B$38*K427</f>
        <v>-2.2123742498454617</v>
      </c>
      <c r="R427">
        <f ca="1">+'Surrender predictive model'!$B$15*(MAX(1,MIN(2,P426/O426))-1)+'Surrender predictive model'!$B$14*(MAX(0.5,MIN(1,P426/O426))-1)+'Surrender predictive model'!$B$38*K427*(MAX(0.5,MIN(1,P426/O426))-1)</f>
        <v>-0.36065305228566491</v>
      </c>
      <c r="S427" s="43">
        <f t="shared" ca="1" si="258"/>
        <v>6.5925466689376044E-3</v>
      </c>
      <c r="T427">
        <f t="shared" ca="1" si="248"/>
        <v>0</v>
      </c>
      <c r="U427">
        <f t="shared" ca="1" si="281"/>
        <v>0</v>
      </c>
      <c r="V427">
        <f t="shared" ca="1" si="249"/>
        <v>0</v>
      </c>
      <c r="W427" s="41">
        <f t="shared" ca="1" si="250"/>
        <v>0</v>
      </c>
      <c r="X427">
        <f t="shared" ca="1" si="259"/>
        <v>0.94212865492262321</v>
      </c>
      <c r="Y427">
        <f t="shared" ca="1" si="260"/>
        <v>0.94212865492262321</v>
      </c>
      <c r="Z427">
        <f t="shared" ca="1" si="251"/>
        <v>0.95200672944818587</v>
      </c>
      <c r="AA427">
        <f t="shared" ca="1" si="282"/>
        <v>2.5703006678375569E-6</v>
      </c>
      <c r="AB427">
        <f t="shared" ca="1" si="261"/>
        <v>0.39043135020421021</v>
      </c>
      <c r="AC427">
        <f t="shared" ca="1" si="262"/>
        <v>1.6057009016300527E-2</v>
      </c>
      <c r="AD427">
        <f t="shared" ca="1" si="263"/>
        <v>2.5400212119129056E-3</v>
      </c>
      <c r="AE427">
        <f t="shared" ca="1" si="264"/>
        <v>3.9977571684805622E-3</v>
      </c>
      <c r="AF427">
        <f t="shared" ca="1" si="265"/>
        <v>0</v>
      </c>
      <c r="AG427">
        <f t="shared" ca="1" si="266"/>
        <v>0</v>
      </c>
      <c r="AH427">
        <f t="shared" ca="1" si="252"/>
        <v>0</v>
      </c>
      <c r="AI427">
        <f t="shared" ca="1" si="283"/>
        <v>0.36783656284212496</v>
      </c>
      <c r="AJ427">
        <f t="shared" ca="1" si="267"/>
        <v>7.6632617258776042E-5</v>
      </c>
      <c r="AK427">
        <f t="shared" ca="1" si="253"/>
        <v>0</v>
      </c>
      <c r="AL427">
        <f t="shared" ca="1" si="254"/>
        <v>0</v>
      </c>
      <c r="AM427">
        <f t="shared" si="255"/>
        <v>0</v>
      </c>
      <c r="AN427" s="45">
        <f t="shared" ca="1" si="268"/>
        <v>-2.2671420013952771E-2</v>
      </c>
      <c r="AO427">
        <f t="shared" ca="1" si="284"/>
        <v>0</v>
      </c>
      <c r="AP427">
        <f t="shared" ca="1" si="285"/>
        <v>3.906196119677937E-4</v>
      </c>
      <c r="AR427">
        <v>417</v>
      </c>
      <c r="AS427">
        <v>0</v>
      </c>
      <c r="AT427">
        <v>96663.455090416144</v>
      </c>
      <c r="AU427">
        <v>1237.7568701947177</v>
      </c>
      <c r="AV427">
        <v>605.73395962758411</v>
      </c>
      <c r="AW427">
        <v>108994.01556728504</v>
      </c>
      <c r="AX427">
        <v>19.702494350449868</v>
      </c>
      <c r="AY427">
        <v>0</v>
      </c>
      <c r="AZ427">
        <v>-110857.20889145767</v>
      </c>
      <c r="BA427">
        <v>26.6555145981782</v>
      </c>
      <c r="BC427">
        <f t="shared" si="269"/>
        <v>0</v>
      </c>
      <c r="BD427">
        <f t="shared" ca="1" si="270"/>
        <v>96663.845521766343</v>
      </c>
      <c r="BE427">
        <f t="shared" ca="1" si="271"/>
        <v>1237.7729272037341</v>
      </c>
      <c r="BF427">
        <f t="shared" ca="1" si="272"/>
        <v>605.73649964879598</v>
      </c>
      <c r="BG427">
        <f t="shared" ca="1" si="273"/>
        <v>108994.01956504221</v>
      </c>
      <c r="BH427">
        <f t="shared" ca="1" si="274"/>
        <v>19.702570983067126</v>
      </c>
      <c r="BI427">
        <f t="shared" ca="1" si="275"/>
        <v>0</v>
      </c>
      <c r="BJ427">
        <f t="shared" ca="1" si="276"/>
        <v>-110857.23156287769</v>
      </c>
      <c r="BK427">
        <f t="shared" ca="1" si="277"/>
        <v>26.655905217790167</v>
      </c>
    </row>
    <row r="428" spans="2:63" x14ac:dyDescent="0.35">
      <c r="B428">
        <f t="shared" si="278"/>
        <v>418</v>
      </c>
      <c r="C428">
        <f t="shared" si="256"/>
        <v>35</v>
      </c>
      <c r="D428">
        <f t="shared" si="286"/>
        <v>10</v>
      </c>
      <c r="E428">
        <f t="shared" ca="1" si="246"/>
        <v>111</v>
      </c>
      <c r="F428" cm="1">
        <f t="array" aca="1" ref="F428" ca="1">_xlfn.XLOOKUP(E428,Mortality!$I$9:$I$130,IF($E$4="Female",Mortality!$J$9:$J$130,Mortality!$K$9:$K$130),,-1)</f>
        <v>0.39999999999999969</v>
      </c>
      <c r="G428" cm="1">
        <f t="array" aca="1" ref="G428" ca="1">_xlfn.XLOOKUP(E428,Mortality!$N$9:$N$130,IF($E$4="Female",Mortality!$O$9:$O$130,Mortality!$P$9:$P$130),,-1)</f>
        <v>0</v>
      </c>
      <c r="H428">
        <f t="shared" ca="1" si="257"/>
        <v>4.1675471372851991E-2</v>
      </c>
      <c r="I428" cm="1">
        <f t="array" ref="I428">INDEX('Product features '!$C$12:$C$22,MIN(11,C428))</f>
        <v>0</v>
      </c>
      <c r="J428" s="3">
        <f ca="1">IF(C428=1,0,IF($C$4="Q",MAX('Product features '!$C$8,_xlfn.XLOOKUP(E428,'Non-systematic PWDs'!$D$17:$D$64,'Non-systematic PWDs'!$F$17:$F$64,0,-1)),'Product features '!$C$8))</f>
        <v>0.29411764705882354</v>
      </c>
      <c r="K428">
        <f t="shared" ca="1" si="247"/>
        <v>0</v>
      </c>
      <c r="L428">
        <f ca="1">(1-K428)*(1-(1-J428*_xlfn.XLOOKUP(C428,'Non-systematic PWDs'!$D$9:$D$12,'Non-systematic PWDs'!$E$9:$E$12,,-1))^(1/12))</f>
        <v>1.0376055357600555E-2</v>
      </c>
      <c r="M428" cm="1">
        <f t="array" ref="M428">IF(C428=11,_xlfn.SWITCH(D428,1,0.4,2,0.3,3,0.2,0.1/9),1/12)</f>
        <v>8.3333333333333329E-2</v>
      </c>
      <c r="O428">
        <f t="shared" ca="1" si="279"/>
        <v>0.36783656280751625</v>
      </c>
      <c r="P428">
        <f t="shared" ca="1" si="280"/>
        <v>0.48247930216947504</v>
      </c>
      <c r="Q428">
        <f ca="1">_xlfn.XLOOKUP(C428,'Surrender predictive model'!$E$8:$E$29,'Surrender predictive model'!$P$8:$P$29,,-1)+'Surrender predictive model'!$B$15+'Surrender predictive model'!$B$14+'Surrender predictive model'!$B$38*K428</f>
        <v>-2.2123742498454617</v>
      </c>
      <c r="R428">
        <f ca="1">+'Surrender predictive model'!$B$15*(MAX(1,MIN(2,P427/O427))-1)+'Surrender predictive model'!$B$14*(MAX(0.5,MIN(1,P427/O427))-1)+'Surrender predictive model'!$B$38*K428*(MAX(0.5,MIN(1,P427/O427))-1)</f>
        <v>-0.36065305228566463</v>
      </c>
      <c r="S428" s="43">
        <f t="shared" ca="1" si="258"/>
        <v>6.5925466689376044E-3</v>
      </c>
      <c r="T428">
        <f t="shared" ca="1" si="248"/>
        <v>0</v>
      </c>
      <c r="U428">
        <f t="shared" ca="1" si="281"/>
        <v>0</v>
      </c>
      <c r="V428">
        <f t="shared" ca="1" si="249"/>
        <v>0</v>
      </c>
      <c r="W428" s="41">
        <f t="shared" ca="1" si="250"/>
        <v>0</v>
      </c>
      <c r="X428">
        <f t="shared" ca="1" si="259"/>
        <v>0.94212865492262321</v>
      </c>
      <c r="Y428">
        <f t="shared" ca="1" si="260"/>
        <v>0.94212865492262321</v>
      </c>
      <c r="Z428">
        <f t="shared" ca="1" si="251"/>
        <v>0.95200672944818587</v>
      </c>
      <c r="AA428">
        <f t="shared" ca="1" si="282"/>
        <v>2.4469435324865207E-6</v>
      </c>
      <c r="AB428">
        <f t="shared" ca="1" si="261"/>
        <v>0.36783656280751625</v>
      </c>
      <c r="AC428">
        <f t="shared" ca="1" si="262"/>
        <v>1.5127768306607649E-2</v>
      </c>
      <c r="AD428">
        <f t="shared" ca="1" si="263"/>
        <v>2.3930267678544371E-3</v>
      </c>
      <c r="AE428">
        <f t="shared" ca="1" si="264"/>
        <v>3.7664015838478667E-3</v>
      </c>
      <c r="AF428">
        <f t="shared" ca="1" si="265"/>
        <v>0</v>
      </c>
      <c r="AG428">
        <f t="shared" ca="1" si="266"/>
        <v>0</v>
      </c>
      <c r="AH428">
        <f t="shared" ca="1" si="252"/>
        <v>0</v>
      </c>
      <c r="AI428">
        <f t="shared" ca="1" si="283"/>
        <v>0.34654936618381499</v>
      </c>
      <c r="AJ428">
        <f t="shared" ca="1" si="267"/>
        <v>7.2197784621628127E-5</v>
      </c>
      <c r="AK428">
        <f t="shared" ca="1" si="253"/>
        <v>0</v>
      </c>
      <c r="AL428">
        <f t="shared" ca="1" si="254"/>
        <v>0</v>
      </c>
      <c r="AM428">
        <f t="shared" si="255"/>
        <v>0</v>
      </c>
      <c r="AN428" s="45">
        <f t="shared" ca="1" si="268"/>
        <v>-2.1359394442931577E-2</v>
      </c>
      <c r="AO428">
        <f t="shared" ca="1" si="284"/>
        <v>0</v>
      </c>
      <c r="AP428">
        <f t="shared" ca="1" si="285"/>
        <v>3.7232518222033979E-4</v>
      </c>
      <c r="AR428">
        <v>418</v>
      </c>
      <c r="AS428">
        <v>0</v>
      </c>
      <c r="AT428">
        <v>94571.972882158196</v>
      </c>
      <c r="AU428">
        <v>1205.9040685470868</v>
      </c>
      <c r="AV428">
        <v>592.73533704260308</v>
      </c>
      <c r="AW428">
        <v>107463.35845233838</v>
      </c>
      <c r="AX428">
        <v>19.277327999223079</v>
      </c>
      <c r="AY428">
        <v>0</v>
      </c>
      <c r="AZ428">
        <v>-109281.27518592733</v>
      </c>
      <c r="BA428">
        <v>26.28866427451144</v>
      </c>
      <c r="BC428">
        <f t="shared" si="269"/>
        <v>0</v>
      </c>
      <c r="BD428">
        <f t="shared" ca="1" si="270"/>
        <v>94572.34071872101</v>
      </c>
      <c r="BE428">
        <f t="shared" ca="1" si="271"/>
        <v>1205.9191963153935</v>
      </c>
      <c r="BF428">
        <f t="shared" ca="1" si="272"/>
        <v>592.73773006937097</v>
      </c>
      <c r="BG428">
        <f t="shared" ca="1" si="273"/>
        <v>107463.36221873996</v>
      </c>
      <c r="BH428">
        <f t="shared" ca="1" si="274"/>
        <v>19.277400197007701</v>
      </c>
      <c r="BI428">
        <f t="shared" ca="1" si="275"/>
        <v>0</v>
      </c>
      <c r="BJ428">
        <f t="shared" ca="1" si="276"/>
        <v>-109281.29654532178</v>
      </c>
      <c r="BK428">
        <f t="shared" ca="1" si="277"/>
        <v>26.289036599693659</v>
      </c>
    </row>
    <row r="429" spans="2:63" x14ac:dyDescent="0.35">
      <c r="B429">
        <f t="shared" si="278"/>
        <v>419</v>
      </c>
      <c r="C429">
        <f t="shared" si="256"/>
        <v>35</v>
      </c>
      <c r="D429">
        <f t="shared" si="286"/>
        <v>11</v>
      </c>
      <c r="E429">
        <f t="shared" ca="1" si="246"/>
        <v>111</v>
      </c>
      <c r="F429" cm="1">
        <f t="array" aca="1" ref="F429" ca="1">_xlfn.XLOOKUP(E429,Mortality!$I$9:$I$130,IF($E$4="Female",Mortality!$J$9:$J$130,Mortality!$K$9:$K$130),,-1)</f>
        <v>0.39999999999999969</v>
      </c>
      <c r="G429" cm="1">
        <f t="array" aca="1" ref="G429" ca="1">_xlfn.XLOOKUP(E429,Mortality!$N$9:$N$130,IF($E$4="Female",Mortality!$O$9:$O$130,Mortality!$P$9:$P$130),,-1)</f>
        <v>0</v>
      </c>
      <c r="H429">
        <f t="shared" ca="1" si="257"/>
        <v>4.1675471372851991E-2</v>
      </c>
      <c r="I429" cm="1">
        <f t="array" ref="I429">INDEX('Product features '!$C$12:$C$22,MIN(11,C429))</f>
        <v>0</v>
      </c>
      <c r="J429" s="3">
        <f ca="1">IF(C429=1,0,IF($C$4="Q",MAX('Product features '!$C$8,_xlfn.XLOOKUP(E429,'Non-systematic PWDs'!$D$17:$D$64,'Non-systematic PWDs'!$F$17:$F$64,0,-1)),'Product features '!$C$8))</f>
        <v>0.29411764705882354</v>
      </c>
      <c r="K429">
        <f t="shared" ca="1" si="247"/>
        <v>0</v>
      </c>
      <c r="L429">
        <f ca="1">(1-K429)*(1-(1-J429*_xlfn.XLOOKUP(C429,'Non-systematic PWDs'!$D$9:$D$12,'Non-systematic PWDs'!$E$9:$E$12,,-1))^(1/12))</f>
        <v>1.0376055357600555E-2</v>
      </c>
      <c r="M429" cm="1">
        <f t="array" ref="M429">IF(C429=11,_xlfn.SWITCH(D429,1,0.4,2,0.3,3,0.2,0.1/9),1/12)</f>
        <v>8.3333333333333329E-2</v>
      </c>
      <c r="O429">
        <f t="shared" ca="1" si="279"/>
        <v>0.34654936614920628</v>
      </c>
      <c r="P429">
        <f t="shared" ca="1" si="280"/>
        <v>0.45455757598093338</v>
      </c>
      <c r="Q429">
        <f ca="1">_xlfn.XLOOKUP(C429,'Surrender predictive model'!$E$8:$E$29,'Surrender predictive model'!$P$8:$P$29,,-1)+'Surrender predictive model'!$B$15+'Surrender predictive model'!$B$14+'Surrender predictive model'!$B$38*K429</f>
        <v>-2.2123742498454617</v>
      </c>
      <c r="R429">
        <f ca="1">+'Surrender predictive model'!$B$15*(MAX(1,MIN(2,P428/O428))-1)+'Surrender predictive model'!$B$14*(MAX(0.5,MIN(1,P428/O428))-1)+'Surrender predictive model'!$B$38*K429*(MAX(0.5,MIN(1,P428/O428))-1)</f>
        <v>-0.36065305228566441</v>
      </c>
      <c r="S429" s="43">
        <f t="shared" ca="1" si="258"/>
        <v>6.5925466689376044E-3</v>
      </c>
      <c r="T429">
        <f t="shared" ca="1" si="248"/>
        <v>0</v>
      </c>
      <c r="U429">
        <f t="shared" ca="1" si="281"/>
        <v>0</v>
      </c>
      <c r="V429">
        <f t="shared" ca="1" si="249"/>
        <v>0</v>
      </c>
      <c r="W429" s="41">
        <f t="shared" ca="1" si="250"/>
        <v>0</v>
      </c>
      <c r="X429">
        <f t="shared" ca="1" si="259"/>
        <v>0.94212865492262321</v>
      </c>
      <c r="Y429">
        <f t="shared" ca="1" si="260"/>
        <v>0.94212865492262321</v>
      </c>
      <c r="Z429">
        <f t="shared" ca="1" si="251"/>
        <v>0.95200672944818587</v>
      </c>
      <c r="AA429">
        <f t="shared" ca="1" si="282"/>
        <v>2.3295067095068831E-6</v>
      </c>
      <c r="AB429">
        <f t="shared" ca="1" si="261"/>
        <v>0.34654936614920628</v>
      </c>
      <c r="AC429">
        <f t="shared" ca="1" si="262"/>
        <v>1.4252304006685354E-2</v>
      </c>
      <c r="AD429">
        <f t="shared" ca="1" si="263"/>
        <v>2.2545390899925332E-3</v>
      </c>
      <c r="AE429">
        <f t="shared" ca="1" si="264"/>
        <v>3.5484348580890283E-3</v>
      </c>
      <c r="AF429">
        <f t="shared" ca="1" si="265"/>
        <v>0</v>
      </c>
      <c r="AG429">
        <f t="shared" ca="1" si="266"/>
        <v>0</v>
      </c>
      <c r="AH429">
        <f t="shared" ca="1" si="252"/>
        <v>0</v>
      </c>
      <c r="AI429">
        <f t="shared" ca="1" si="283"/>
        <v>0.32649408822904807</v>
      </c>
      <c r="AJ429">
        <f t="shared" ca="1" si="267"/>
        <v>6.8019601714385024E-5</v>
      </c>
      <c r="AK429">
        <f t="shared" ca="1" si="253"/>
        <v>0</v>
      </c>
      <c r="AL429">
        <f t="shared" ca="1" si="254"/>
        <v>0</v>
      </c>
      <c r="AM429">
        <f t="shared" si="255"/>
        <v>0</v>
      </c>
      <c r="AN429" s="45">
        <f t="shared" ca="1" si="268"/>
        <v>-2.01232975564813E-2</v>
      </c>
      <c r="AO429">
        <f t="shared" ca="1" si="284"/>
        <v>0</v>
      </c>
      <c r="AP429">
        <f t="shared" ca="1" si="285"/>
        <v>3.5488756086020297E-4</v>
      </c>
      <c r="AR429">
        <v>419</v>
      </c>
      <c r="AS429">
        <v>0</v>
      </c>
      <c r="AT429">
        <v>92531.174396269635</v>
      </c>
      <c r="AU429">
        <v>1174.9736073314898</v>
      </c>
      <c r="AV429">
        <v>580.05165105087406</v>
      </c>
      <c r="AW429">
        <v>105959.55320079501</v>
      </c>
      <c r="AX429">
        <v>18.862430865881301</v>
      </c>
      <c r="AY429">
        <v>0</v>
      </c>
      <c r="AZ429">
        <v>-107733.44089004317</v>
      </c>
      <c r="BA429">
        <v>25.928948023576101</v>
      </c>
      <c r="BC429">
        <f t="shared" si="269"/>
        <v>0</v>
      </c>
      <c r="BD429">
        <f t="shared" ca="1" si="270"/>
        <v>92531.520945635784</v>
      </c>
      <c r="BE429">
        <f t="shared" ca="1" si="271"/>
        <v>1174.9878596354965</v>
      </c>
      <c r="BF429">
        <f t="shared" ca="1" si="272"/>
        <v>580.05390558996407</v>
      </c>
      <c r="BG429">
        <f t="shared" ca="1" si="273"/>
        <v>105959.55674922987</v>
      </c>
      <c r="BH429">
        <f t="shared" ca="1" si="274"/>
        <v>18.862498885483014</v>
      </c>
      <c r="BI429">
        <f t="shared" ca="1" si="275"/>
        <v>0</v>
      </c>
      <c r="BJ429">
        <f t="shared" ca="1" si="276"/>
        <v>-107733.46101334073</v>
      </c>
      <c r="BK429">
        <f t="shared" ca="1" si="277"/>
        <v>25.929302911136961</v>
      </c>
    </row>
    <row r="430" spans="2:63" x14ac:dyDescent="0.35">
      <c r="B430">
        <f t="shared" si="278"/>
        <v>420</v>
      </c>
      <c r="C430">
        <f t="shared" si="256"/>
        <v>35</v>
      </c>
      <c r="D430">
        <f t="shared" si="286"/>
        <v>12</v>
      </c>
      <c r="E430">
        <f t="shared" ca="1" si="246"/>
        <v>111</v>
      </c>
      <c r="F430" cm="1">
        <f t="array" aca="1" ref="F430" ca="1">_xlfn.XLOOKUP(E430,Mortality!$I$9:$I$130,IF($E$4="Female",Mortality!$J$9:$J$130,Mortality!$K$9:$K$130),,-1)</f>
        <v>0.39999999999999969</v>
      </c>
      <c r="G430" cm="1">
        <f t="array" aca="1" ref="G430" ca="1">_xlfn.XLOOKUP(E430,Mortality!$N$9:$N$130,IF($E$4="Female",Mortality!$O$9:$O$130,Mortality!$P$9:$P$130),,-1)</f>
        <v>0</v>
      </c>
      <c r="H430">
        <f t="shared" ca="1" si="257"/>
        <v>4.1675471372851991E-2</v>
      </c>
      <c r="I430" cm="1">
        <f t="array" ref="I430">INDEX('Product features '!$C$12:$C$22,MIN(11,C430))</f>
        <v>0</v>
      </c>
      <c r="J430" s="3">
        <f ca="1">IF(C430=1,0,IF($C$4="Q",MAX('Product features '!$C$8,_xlfn.XLOOKUP(E430,'Non-systematic PWDs'!$D$17:$D$64,'Non-systematic PWDs'!$F$17:$F$64,0,-1)),'Product features '!$C$8))</f>
        <v>0.29411764705882354</v>
      </c>
      <c r="K430">
        <f t="shared" ca="1" si="247"/>
        <v>0</v>
      </c>
      <c r="L430">
        <f ca="1">(1-K430)*(1-(1-J430*_xlfn.XLOOKUP(C430,'Non-systematic PWDs'!$D$9:$D$12,'Non-systematic PWDs'!$E$9:$E$12,,-1))^(1/12))</f>
        <v>1.0376055357600555E-2</v>
      </c>
      <c r="M430" cm="1">
        <f t="array" ref="M430">IF(C430=11,_xlfn.SWITCH(D430,1,0.4,2,0.3,3,0.2,0.1/9),1/12)</f>
        <v>8.3333333333333329E-2</v>
      </c>
      <c r="O430">
        <f t="shared" ca="1" si="279"/>
        <v>0.32649408819443937</v>
      </c>
      <c r="P430">
        <f t="shared" ca="1" si="280"/>
        <v>0.42825171764380487</v>
      </c>
      <c r="Q430">
        <f ca="1">_xlfn.XLOOKUP(C430,'Surrender predictive model'!$E$8:$E$29,'Surrender predictive model'!$P$8:$P$29,,-1)+'Surrender predictive model'!$B$15+'Surrender predictive model'!$B$14+'Surrender predictive model'!$B$38*K430</f>
        <v>-2.2123742498454617</v>
      </c>
      <c r="R430">
        <f ca="1">+'Surrender predictive model'!$B$15*(MAX(1,MIN(2,P429/O429))-1)+'Surrender predictive model'!$B$14*(MAX(0.5,MIN(1,P429/O429))-1)+'Surrender predictive model'!$B$38*K430*(MAX(0.5,MIN(1,P429/O429))-1)</f>
        <v>-0.36065305228566441</v>
      </c>
      <c r="S430" s="43">
        <f t="shared" ca="1" si="258"/>
        <v>6.5925466689376044E-3</v>
      </c>
      <c r="T430">
        <f t="shared" ca="1" si="248"/>
        <v>5.0000000000000001E-3</v>
      </c>
      <c r="U430">
        <f t="shared" ca="1" si="281"/>
        <v>0</v>
      </c>
      <c r="V430">
        <f t="shared" ca="1" si="249"/>
        <v>0</v>
      </c>
      <c r="W430" s="41">
        <f t="shared" ca="1" si="250"/>
        <v>0</v>
      </c>
      <c r="X430">
        <f t="shared" ca="1" si="259"/>
        <v>0.93594985675596576</v>
      </c>
      <c r="Y430">
        <f t="shared" ca="1" si="260"/>
        <v>0.94212865492262321</v>
      </c>
      <c r="Z430">
        <f t="shared" ca="1" si="251"/>
        <v>0.95200672944818587</v>
      </c>
      <c r="AA430">
        <f t="shared" ca="1" si="282"/>
        <v>2.2177060637452531E-6</v>
      </c>
      <c r="AB430">
        <f t="shared" ca="1" si="261"/>
        <v>0.32649408819443937</v>
      </c>
      <c r="AC430">
        <f t="shared" ca="1" si="262"/>
        <v>1.3366333417485396E-2</v>
      </c>
      <c r="AD430">
        <f t="shared" ca="1" si="263"/>
        <v>2.1143894464683657E-3</v>
      </c>
      <c r="AE430">
        <f t="shared" ca="1" si="264"/>
        <v>3.3278523529386944E-3</v>
      </c>
      <c r="AF430">
        <f t="shared" ca="1" si="265"/>
        <v>2.1034179002917307E-3</v>
      </c>
      <c r="AG430">
        <f t="shared" ca="1" si="266"/>
        <v>0</v>
      </c>
      <c r="AH430">
        <f t="shared" ca="1" si="252"/>
        <v>0</v>
      </c>
      <c r="AI430">
        <f t="shared" ca="1" si="283"/>
        <v>0.30558209511186391</v>
      </c>
      <c r="AJ430">
        <f t="shared" ca="1" si="267"/>
        <v>6.3662936481638318E-5</v>
      </c>
      <c r="AK430">
        <f t="shared" ca="1" si="253"/>
        <v>0</v>
      </c>
      <c r="AL430">
        <f t="shared" ca="1" si="254"/>
        <v>0</v>
      </c>
      <c r="AM430">
        <f t="shared" si="255"/>
        <v>0</v>
      </c>
      <c r="AN430" s="45">
        <f t="shared" ca="1" si="268"/>
        <v>-1.8872238153374094E-2</v>
      </c>
      <c r="AO430">
        <f t="shared" ca="1" si="284"/>
        <v>0</v>
      </c>
      <c r="AP430">
        <f t="shared" ca="1" si="285"/>
        <v>3.7438261411441078E-4</v>
      </c>
      <c r="AR430">
        <v>420</v>
      </c>
      <c r="AS430">
        <v>0</v>
      </c>
      <c r="AT430">
        <v>90539.668156229003</v>
      </c>
      <c r="AU430">
        <v>1140.3403389481009</v>
      </c>
      <c r="AV430">
        <v>565.55357669036914</v>
      </c>
      <c r="AW430">
        <v>104481.02832039128</v>
      </c>
      <c r="AX430">
        <v>18.326517341122369</v>
      </c>
      <c r="AY430">
        <v>0</v>
      </c>
      <c r="AZ430">
        <v>-106205.24875337099</v>
      </c>
      <c r="BA430">
        <v>32.854460452199753</v>
      </c>
      <c r="BC430">
        <f t="shared" si="269"/>
        <v>0</v>
      </c>
      <c r="BD430">
        <f t="shared" ca="1" si="270"/>
        <v>90539.994650317196</v>
      </c>
      <c r="BE430">
        <f t="shared" ca="1" si="271"/>
        <v>1140.3537052815184</v>
      </c>
      <c r="BF430">
        <f t="shared" ca="1" si="272"/>
        <v>565.55569107981557</v>
      </c>
      <c r="BG430">
        <f t="shared" ca="1" si="273"/>
        <v>104481.03164824363</v>
      </c>
      <c r="BH430">
        <f t="shared" ca="1" si="274"/>
        <v>18.326581004058852</v>
      </c>
      <c r="BI430">
        <f t="shared" ca="1" si="275"/>
        <v>0</v>
      </c>
      <c r="BJ430">
        <f t="shared" ca="1" si="276"/>
        <v>-106205.26762560915</v>
      </c>
      <c r="BK430">
        <f t="shared" ca="1" si="277"/>
        <v>32.854834834813865</v>
      </c>
    </row>
    <row r="431" spans="2:63" x14ac:dyDescent="0.35">
      <c r="B431">
        <f t="shared" si="278"/>
        <v>421</v>
      </c>
      <c r="C431">
        <f t="shared" si="256"/>
        <v>36</v>
      </c>
      <c r="D431">
        <f t="shared" si="286"/>
        <v>1</v>
      </c>
      <c r="E431">
        <f t="shared" ca="1" si="246"/>
        <v>112</v>
      </c>
      <c r="F431" cm="1">
        <f t="array" aca="1" ref="F431" ca="1">_xlfn.XLOOKUP(E431,Mortality!$I$9:$I$130,IF($E$4="Female",Mortality!$J$9:$J$130,Mortality!$K$9:$K$130),,-1)</f>
        <v>0.39999999999999969</v>
      </c>
      <c r="G431" cm="1">
        <f t="array" aca="1" ref="G431" ca="1">_xlfn.XLOOKUP(E431,Mortality!$N$9:$N$130,IF($E$4="Female",Mortality!$O$9:$O$130,Mortality!$P$9:$P$130),,-1)</f>
        <v>0</v>
      </c>
      <c r="H431">
        <f t="shared" ca="1" si="257"/>
        <v>4.1675471372851991E-2</v>
      </c>
      <c r="I431" cm="1">
        <f t="array" ref="I431">INDEX('Product features '!$C$12:$C$22,MIN(11,C431))</f>
        <v>0</v>
      </c>
      <c r="J431" s="3">
        <f ca="1">IF(C431=1,0,IF($C$4="Q",MAX('Product features '!$C$8,_xlfn.XLOOKUP(E431,'Non-systematic PWDs'!$D$17:$D$64,'Non-systematic PWDs'!$F$17:$F$64,0,-1)),'Product features '!$C$8))</f>
        <v>0.30303030303030304</v>
      </c>
      <c r="K431">
        <f t="shared" ca="1" si="247"/>
        <v>0</v>
      </c>
      <c r="L431">
        <f ca="1">(1-K431)*(1-(1-J431*_xlfn.XLOOKUP(C431,'Non-systematic PWDs'!$D$9:$D$12,'Non-systematic PWDs'!$E$9:$E$12,,-1))^(1/12))</f>
        <v>1.0709880719981468E-2</v>
      </c>
      <c r="M431" cm="1">
        <f t="array" ref="M431">IF(C431=11,_xlfn.SWITCH(D431,1,0.4,2,0.3,3,0.2,0.1/9),1/12)</f>
        <v>8.3333333333333329E-2</v>
      </c>
      <c r="O431">
        <f t="shared" ca="1" si="279"/>
        <v>0.3055820950772552</v>
      </c>
      <c r="P431">
        <f t="shared" ca="1" si="280"/>
        <v>0.4034682147120609</v>
      </c>
      <c r="Q431">
        <f ca="1">_xlfn.XLOOKUP(C431,'Surrender predictive model'!$E$8:$E$29,'Surrender predictive model'!$P$8:$P$29,,-1)+'Surrender predictive model'!$B$15+'Surrender predictive model'!$B$14+'Surrender predictive model'!$B$38*K431</f>
        <v>-2.2123742498454617</v>
      </c>
      <c r="R431">
        <f ca="1">+'Surrender predictive model'!$B$15*(MAX(1,MIN(2,P430/O430))-1)+'Surrender predictive model'!$B$14*(MAX(0.5,MIN(1,P430/O430))-1)+'Surrender predictive model'!$B$38*K431*(MAX(0.5,MIN(1,P430/O430))-1)</f>
        <v>-0.36065305228566441</v>
      </c>
      <c r="S431" s="43">
        <f t="shared" ca="1" si="258"/>
        <v>6.5925466689376044E-3</v>
      </c>
      <c r="T431">
        <f t="shared" ca="1" si="248"/>
        <v>0</v>
      </c>
      <c r="U431">
        <f t="shared" ca="1" si="281"/>
        <v>1.89E-2</v>
      </c>
      <c r="V431">
        <f t="shared" ca="1" si="249"/>
        <v>0</v>
      </c>
      <c r="W431" s="41">
        <f t="shared" ca="1" si="250"/>
        <v>0</v>
      </c>
      <c r="X431">
        <f t="shared" ca="1" si="259"/>
        <v>0.94181085093117611</v>
      </c>
      <c r="Y431">
        <f t="shared" ca="1" si="260"/>
        <v>0.94181085093117611</v>
      </c>
      <c r="Z431">
        <f t="shared" ca="1" si="251"/>
        <v>0.95200672944818587</v>
      </c>
      <c r="AA431">
        <f t="shared" ca="1" si="282"/>
        <v>2.1112710966235283E-6</v>
      </c>
      <c r="AB431">
        <f t="shared" ca="1" si="261"/>
        <v>0.31135759667421531</v>
      </c>
      <c r="AC431">
        <f t="shared" ca="1" si="262"/>
        <v>1.2802438482337846E-2</v>
      </c>
      <c r="AD431">
        <f t="shared" ca="1" si="263"/>
        <v>2.0251882076130472E-3</v>
      </c>
      <c r="AE431">
        <f t="shared" ca="1" si="264"/>
        <v>3.2900069166357663E-3</v>
      </c>
      <c r="AF431">
        <f t="shared" ca="1" si="265"/>
        <v>0</v>
      </c>
      <c r="AG431">
        <f t="shared" ca="1" si="266"/>
        <v>0</v>
      </c>
      <c r="AH431">
        <f t="shared" ca="1" si="252"/>
        <v>5.7755015969601087E-3</v>
      </c>
      <c r="AI431">
        <f t="shared" ca="1" si="283"/>
        <v>0.29323996310223738</v>
      </c>
      <c r="AJ431">
        <f t="shared" ca="1" si="267"/>
        <v>6.1091658979632786E-5</v>
      </c>
      <c r="AK431">
        <f t="shared" ca="1" si="253"/>
        <v>0</v>
      </c>
      <c r="AL431">
        <f t="shared" ca="1" si="254"/>
        <v>0</v>
      </c>
      <c r="AM431">
        <f t="shared" si="255"/>
        <v>0</v>
      </c>
      <c r="AN431" s="45">
        <f t="shared" ca="1" si="268"/>
        <v>-1.8178725265566294E-2</v>
      </c>
      <c r="AO431">
        <f t="shared" ca="1" si="284"/>
        <v>7.2193769962001543E-4</v>
      </c>
      <c r="AP431">
        <f t="shared" ca="1" si="285"/>
        <v>1.0440062428522276E-3</v>
      </c>
      <c r="AR431">
        <v>421</v>
      </c>
      <c r="AS431">
        <v>0</v>
      </c>
      <c r="AT431">
        <v>87967.28323738616</v>
      </c>
      <c r="AU431">
        <v>1296.1515548772184</v>
      </c>
      <c r="AV431">
        <v>559.67547628866987</v>
      </c>
      <c r="AW431">
        <v>103046.29933932518</v>
      </c>
      <c r="AX431">
        <v>18.131975214405823</v>
      </c>
      <c r="AY431">
        <v>0</v>
      </c>
      <c r="AZ431">
        <v>-104920.25834570546</v>
      </c>
      <c r="BA431">
        <v>172.90323844561362</v>
      </c>
      <c r="BC431">
        <f t="shared" si="269"/>
        <v>0</v>
      </c>
      <c r="BD431">
        <f t="shared" ca="1" si="270"/>
        <v>87967.588819481243</v>
      </c>
      <c r="BE431">
        <f t="shared" ca="1" si="271"/>
        <v>1296.1643573157007</v>
      </c>
      <c r="BF431">
        <f t="shared" ca="1" si="272"/>
        <v>559.67750147687752</v>
      </c>
      <c r="BG431">
        <f t="shared" ca="1" si="273"/>
        <v>103046.3026293321</v>
      </c>
      <c r="BH431">
        <f t="shared" ca="1" si="274"/>
        <v>18.132036306064805</v>
      </c>
      <c r="BI431">
        <f t="shared" ca="1" si="275"/>
        <v>0</v>
      </c>
      <c r="BJ431">
        <f t="shared" ca="1" si="276"/>
        <v>-104920.27652443072</v>
      </c>
      <c r="BK431">
        <f t="shared" ca="1" si="277"/>
        <v>172.90428245185649</v>
      </c>
    </row>
    <row r="432" spans="2:63" x14ac:dyDescent="0.35">
      <c r="B432">
        <f t="shared" si="278"/>
        <v>422</v>
      </c>
      <c r="C432">
        <f t="shared" si="256"/>
        <v>36</v>
      </c>
      <c r="D432">
        <f t="shared" si="286"/>
        <v>2</v>
      </c>
      <c r="E432">
        <f t="shared" ca="1" si="246"/>
        <v>112</v>
      </c>
      <c r="F432" cm="1">
        <f t="array" aca="1" ref="F432" ca="1">_xlfn.XLOOKUP(E432,Mortality!$I$9:$I$130,IF($E$4="Female",Mortality!$J$9:$J$130,Mortality!$K$9:$K$130),,-1)</f>
        <v>0.39999999999999969</v>
      </c>
      <c r="G432" cm="1">
        <f t="array" aca="1" ref="G432" ca="1">_xlfn.XLOOKUP(E432,Mortality!$N$9:$N$130,IF($E$4="Female",Mortality!$O$9:$O$130,Mortality!$P$9:$P$130),,-1)</f>
        <v>0</v>
      </c>
      <c r="H432">
        <f t="shared" ca="1" si="257"/>
        <v>4.1675471372851991E-2</v>
      </c>
      <c r="I432" cm="1">
        <f t="array" ref="I432">INDEX('Product features '!$C$12:$C$22,MIN(11,C432))</f>
        <v>0</v>
      </c>
      <c r="J432" s="3">
        <f ca="1">IF(C432=1,0,IF($C$4="Q",MAX('Product features '!$C$8,_xlfn.XLOOKUP(E432,'Non-systematic PWDs'!$D$17:$D$64,'Non-systematic PWDs'!$F$17:$F$64,0,-1)),'Product features '!$C$8))</f>
        <v>0.30303030303030304</v>
      </c>
      <c r="K432">
        <f t="shared" ca="1" si="247"/>
        <v>0</v>
      </c>
      <c r="L432">
        <f ca="1">(1-K432)*(1-(1-J432*_xlfn.XLOOKUP(C432,'Non-systematic PWDs'!$D$9:$D$12,'Non-systematic PWDs'!$E$9:$E$12,,-1))^(1/12))</f>
        <v>1.0709880719981468E-2</v>
      </c>
      <c r="M432" cm="1">
        <f t="array" ref="M432">IF(C432=11,_xlfn.SWITCH(D432,1,0.4,2,0.3,3,0.2,0.1/9),1/12)</f>
        <v>8.3333333333333329E-2</v>
      </c>
      <c r="O432">
        <f t="shared" ca="1" si="279"/>
        <v>0.29323996306762867</v>
      </c>
      <c r="P432">
        <f t="shared" ca="1" si="280"/>
        <v>0.37999074262164856</v>
      </c>
      <c r="Q432">
        <f ca="1">_xlfn.XLOOKUP(C432,'Surrender predictive model'!$E$8:$E$29,'Surrender predictive model'!$P$8:$P$29,,-1)+'Surrender predictive model'!$B$15+'Surrender predictive model'!$B$14+'Surrender predictive model'!$B$38*K432</f>
        <v>-2.2123742498454617</v>
      </c>
      <c r="R432">
        <f ca="1">+'Surrender predictive model'!$B$15*(MAX(1,MIN(2,P431/O431))-1)+'Surrender predictive model'!$B$14*(MAX(0.5,MIN(1,P431/O431))-1)+'Surrender predictive model'!$B$38*K432*(MAX(0.5,MIN(1,P431/O431))-1)</f>
        <v>-0.37067317802457389</v>
      </c>
      <c r="S432" s="43">
        <f t="shared" ca="1" si="258"/>
        <v>6.5243911700849644E-3</v>
      </c>
      <c r="T432">
        <f t="shared" ca="1" si="248"/>
        <v>0</v>
      </c>
      <c r="U432">
        <f t="shared" ca="1" si="281"/>
        <v>0</v>
      </c>
      <c r="V432">
        <f t="shared" ca="1" si="249"/>
        <v>0</v>
      </c>
      <c r="W432" s="41">
        <f t="shared" ca="1" si="250"/>
        <v>0</v>
      </c>
      <c r="X432">
        <f t="shared" ca="1" si="259"/>
        <v>0.94187546650070386</v>
      </c>
      <c r="Y432">
        <f t="shared" ca="1" si="260"/>
        <v>0.94187546650070386</v>
      </c>
      <c r="Z432">
        <f t="shared" ca="1" si="251"/>
        <v>0.95207204453449723</v>
      </c>
      <c r="AA432">
        <f t="shared" ca="1" si="282"/>
        <v>2.00994429167505E-6</v>
      </c>
      <c r="AB432">
        <f t="shared" ca="1" si="261"/>
        <v>0.29323996306762867</v>
      </c>
      <c r="AC432">
        <f t="shared" ca="1" si="262"/>
        <v>1.2058020755163176E-2</v>
      </c>
      <c r="AD432">
        <f t="shared" ca="1" si="263"/>
        <v>1.8877109616793791E-3</v>
      </c>
      <c r="AE432">
        <f t="shared" ca="1" si="264"/>
        <v>3.0987043398141892E-3</v>
      </c>
      <c r="AF432">
        <f t="shared" ca="1" si="265"/>
        <v>0</v>
      </c>
      <c r="AG432">
        <f t="shared" ca="1" si="266"/>
        <v>0</v>
      </c>
      <c r="AH432">
        <f t="shared" ca="1" si="252"/>
        <v>0</v>
      </c>
      <c r="AI432">
        <f t="shared" ca="1" si="283"/>
        <v>0.27619552704558065</v>
      </c>
      <c r="AJ432">
        <f t="shared" ca="1" si="267"/>
        <v>5.7540734801162639E-5</v>
      </c>
      <c r="AK432">
        <f t="shared" ca="1" si="253"/>
        <v>0</v>
      </c>
      <c r="AL432">
        <f t="shared" ca="1" si="254"/>
        <v>0</v>
      </c>
      <c r="AM432">
        <f t="shared" si="255"/>
        <v>0</v>
      </c>
      <c r="AN432" s="45">
        <f t="shared" ca="1" si="268"/>
        <v>-1.7101976791457908E-2</v>
      </c>
      <c r="AO432">
        <f t="shared" ca="1" si="284"/>
        <v>0</v>
      </c>
      <c r="AP432">
        <f t="shared" ca="1" si="285"/>
        <v>2.7159473579184819E-4</v>
      </c>
      <c r="AR432">
        <v>422</v>
      </c>
      <c r="AS432">
        <v>0</v>
      </c>
      <c r="AT432">
        <v>87033.481029146773</v>
      </c>
      <c r="AU432">
        <v>1260.4228043957737</v>
      </c>
      <c r="AV432">
        <v>540.2275739685706</v>
      </c>
      <c r="AW432">
        <v>101397.33088754157</v>
      </c>
      <c r="AX432">
        <v>17.707733164652542</v>
      </c>
      <c r="AY432">
        <v>0</v>
      </c>
      <c r="AZ432">
        <v>-103215.68899907055</v>
      </c>
      <c r="BA432">
        <v>23.836504363705046</v>
      </c>
      <c r="BC432">
        <f t="shared" si="269"/>
        <v>0</v>
      </c>
      <c r="BD432">
        <f t="shared" ca="1" si="270"/>
        <v>87033.774269109839</v>
      </c>
      <c r="BE432">
        <f t="shared" ca="1" si="271"/>
        <v>1260.4348624165289</v>
      </c>
      <c r="BF432">
        <f t="shared" ca="1" si="272"/>
        <v>540.22946167953228</v>
      </c>
      <c r="BG432">
        <f t="shared" ca="1" si="273"/>
        <v>101397.33398624591</v>
      </c>
      <c r="BH432">
        <f t="shared" ca="1" si="274"/>
        <v>17.707790705387342</v>
      </c>
      <c r="BI432">
        <f t="shared" ca="1" si="275"/>
        <v>0</v>
      </c>
      <c r="BJ432">
        <f t="shared" ca="1" si="276"/>
        <v>-103215.70610104734</v>
      </c>
      <c r="BK432">
        <f t="shared" ca="1" si="277"/>
        <v>23.836775958440839</v>
      </c>
    </row>
    <row r="433" spans="2:63" x14ac:dyDescent="0.35">
      <c r="B433">
        <f t="shared" si="278"/>
        <v>423</v>
      </c>
      <c r="C433">
        <f t="shared" si="256"/>
        <v>36</v>
      </c>
      <c r="D433">
        <f t="shared" si="286"/>
        <v>3</v>
      </c>
      <c r="E433">
        <f t="shared" ca="1" si="246"/>
        <v>112</v>
      </c>
      <c r="F433" cm="1">
        <f t="array" aca="1" ref="F433" ca="1">_xlfn.XLOOKUP(E433,Mortality!$I$9:$I$130,IF($E$4="Female",Mortality!$J$9:$J$130,Mortality!$K$9:$K$130),,-1)</f>
        <v>0.39999999999999969</v>
      </c>
      <c r="G433" cm="1">
        <f t="array" aca="1" ref="G433" ca="1">_xlfn.XLOOKUP(E433,Mortality!$N$9:$N$130,IF($E$4="Female",Mortality!$O$9:$O$130,Mortality!$P$9:$P$130),,-1)</f>
        <v>0</v>
      </c>
      <c r="H433">
        <f t="shared" ca="1" si="257"/>
        <v>4.1675471372851991E-2</v>
      </c>
      <c r="I433" cm="1">
        <f t="array" ref="I433">INDEX('Product features '!$C$12:$C$22,MIN(11,C433))</f>
        <v>0</v>
      </c>
      <c r="J433" s="3">
        <f ca="1">IF(C433=1,0,IF($C$4="Q",MAX('Product features '!$C$8,_xlfn.XLOOKUP(E433,'Non-systematic PWDs'!$D$17:$D$64,'Non-systematic PWDs'!$F$17:$F$64,0,-1)),'Product features '!$C$8))</f>
        <v>0.30303030303030304</v>
      </c>
      <c r="K433">
        <f t="shared" ca="1" si="247"/>
        <v>0</v>
      </c>
      <c r="L433">
        <f ca="1">(1-K433)*(1-(1-J433*_xlfn.XLOOKUP(C433,'Non-systematic PWDs'!$D$9:$D$12,'Non-systematic PWDs'!$E$9:$E$12,,-1))^(1/12))</f>
        <v>1.0709880719981468E-2</v>
      </c>
      <c r="M433" cm="1">
        <f t="array" ref="M433">IF(C433=11,_xlfn.SWITCH(D433,1,0.4,2,0.3,3,0.2,0.1/9),1/12)</f>
        <v>8.3333333333333329E-2</v>
      </c>
      <c r="O433">
        <f t="shared" ca="1" si="279"/>
        <v>0.27619552701097189</v>
      </c>
      <c r="P433">
        <f t="shared" ca="1" si="280"/>
        <v>0.35790395797271413</v>
      </c>
      <c r="Q433">
        <f ca="1">_xlfn.XLOOKUP(C433,'Surrender predictive model'!$E$8:$E$29,'Surrender predictive model'!$P$8:$P$29,,-1)+'Surrender predictive model'!$B$15+'Surrender predictive model'!$B$14+'Surrender predictive model'!$B$38*K433</f>
        <v>-2.2123742498454617</v>
      </c>
      <c r="R433">
        <f ca="1">+'Surrender predictive model'!$B$15*(MAX(1,MIN(2,P432/O432))-1)+'Surrender predictive model'!$B$14*(MAX(0.5,MIN(1,P432/O432))-1)+'Surrender predictive model'!$B$38*K433*(MAX(0.5,MIN(1,P432/O432))-1)</f>
        <v>-0.34233254037723776</v>
      </c>
      <c r="S433" s="43">
        <f t="shared" ca="1" si="258"/>
        <v>6.7190761656141795E-3</v>
      </c>
      <c r="T433">
        <f t="shared" ca="1" si="248"/>
        <v>0</v>
      </c>
      <c r="U433">
        <f t="shared" ca="1" si="281"/>
        <v>0</v>
      </c>
      <c r="V433">
        <f t="shared" ca="1" si="249"/>
        <v>0</v>
      </c>
      <c r="W433" s="41">
        <f t="shared" ca="1" si="250"/>
        <v>0</v>
      </c>
      <c r="X433">
        <f t="shared" ca="1" si="259"/>
        <v>0.94169089325164268</v>
      </c>
      <c r="Y433">
        <f t="shared" ca="1" si="260"/>
        <v>0.94169089325164268</v>
      </c>
      <c r="Z433">
        <f t="shared" ca="1" si="251"/>
        <v>0.95188547312792593</v>
      </c>
      <c r="AA433">
        <f t="shared" ca="1" si="282"/>
        <v>1.9136117711755067E-6</v>
      </c>
      <c r="AB433">
        <f t="shared" ca="1" si="261"/>
        <v>0.27619552701097189</v>
      </c>
      <c r="AC433">
        <f t="shared" ca="1" si="262"/>
        <v>1.1355690031212819E-2</v>
      </c>
      <c r="AD433">
        <f t="shared" ca="1" si="263"/>
        <v>1.830807036354899E-3</v>
      </c>
      <c r="AE433">
        <f t="shared" ca="1" si="264"/>
        <v>2.9182174003338501E-3</v>
      </c>
      <c r="AF433">
        <f t="shared" ca="1" si="265"/>
        <v>0</v>
      </c>
      <c r="AG433">
        <f t="shared" ca="1" si="266"/>
        <v>0</v>
      </c>
      <c r="AH433">
        <f t="shared" ca="1" si="252"/>
        <v>0</v>
      </c>
      <c r="AI433">
        <f t="shared" ca="1" si="283"/>
        <v>0.26009081257767908</v>
      </c>
      <c r="AJ433">
        <f t="shared" ca="1" si="267"/>
        <v>5.4185585953683148E-5</v>
      </c>
      <c r="AK433">
        <f t="shared" ca="1" si="253"/>
        <v>0</v>
      </c>
      <c r="AL433">
        <f t="shared" ca="1" si="254"/>
        <v>0</v>
      </c>
      <c r="AM433">
        <f t="shared" si="255"/>
        <v>0</v>
      </c>
      <c r="AN433" s="45">
        <f t="shared" ca="1" si="268"/>
        <v>-1.615890005385525E-2</v>
      </c>
      <c r="AO433">
        <f t="shared" ca="1" si="284"/>
        <v>0</v>
      </c>
      <c r="AP433">
        <f t="shared" ca="1" si="285"/>
        <v>2.5962702335818698E-4</v>
      </c>
      <c r="AR433">
        <v>423</v>
      </c>
      <c r="AS433">
        <v>0</v>
      </c>
      <c r="AT433">
        <v>84997.119190331025</v>
      </c>
      <c r="AU433">
        <v>1225.7542376648796</v>
      </c>
      <c r="AV433">
        <v>540.02227669599245</v>
      </c>
      <c r="AW433">
        <v>99780.610799984235</v>
      </c>
      <c r="AX433">
        <v>17.29200711173365</v>
      </c>
      <c r="AY433">
        <v>0</v>
      </c>
      <c r="AZ433">
        <v>-101563.67932145677</v>
      </c>
      <c r="BA433">
        <v>23.661352253718899</v>
      </c>
      <c r="BC433">
        <f t="shared" si="269"/>
        <v>0</v>
      </c>
      <c r="BD433">
        <f t="shared" ca="1" si="270"/>
        <v>84997.395385858035</v>
      </c>
      <c r="BE433">
        <f t="shared" ca="1" si="271"/>
        <v>1225.7655933549108</v>
      </c>
      <c r="BF433">
        <f t="shared" ca="1" si="272"/>
        <v>540.02410750302874</v>
      </c>
      <c r="BG433">
        <f t="shared" ca="1" si="273"/>
        <v>99780.613718201639</v>
      </c>
      <c r="BH433">
        <f t="shared" ca="1" si="274"/>
        <v>17.292061297319602</v>
      </c>
      <c r="BI433">
        <f t="shared" ca="1" si="275"/>
        <v>0</v>
      </c>
      <c r="BJ433">
        <f t="shared" ca="1" si="276"/>
        <v>-101563.69548035682</v>
      </c>
      <c r="BK433">
        <f t="shared" ca="1" si="277"/>
        <v>23.661611880742257</v>
      </c>
    </row>
    <row r="434" spans="2:63" x14ac:dyDescent="0.35">
      <c r="B434">
        <f t="shared" si="278"/>
        <v>424</v>
      </c>
      <c r="C434">
        <f t="shared" si="256"/>
        <v>36</v>
      </c>
      <c r="D434">
        <f t="shared" si="286"/>
        <v>4</v>
      </c>
      <c r="E434">
        <f t="shared" ca="1" si="246"/>
        <v>112</v>
      </c>
      <c r="F434" cm="1">
        <f t="array" aca="1" ref="F434" ca="1">_xlfn.XLOOKUP(E434,Mortality!$I$9:$I$130,IF($E$4="Female",Mortality!$J$9:$J$130,Mortality!$K$9:$K$130),,-1)</f>
        <v>0.39999999999999969</v>
      </c>
      <c r="G434" cm="1">
        <f t="array" aca="1" ref="G434" ca="1">_xlfn.XLOOKUP(E434,Mortality!$N$9:$N$130,IF($E$4="Female",Mortality!$O$9:$O$130,Mortality!$P$9:$P$130),,-1)</f>
        <v>0</v>
      </c>
      <c r="H434">
        <f t="shared" ca="1" si="257"/>
        <v>4.1675471372851991E-2</v>
      </c>
      <c r="I434" cm="1">
        <f t="array" ref="I434">INDEX('Product features '!$C$12:$C$22,MIN(11,C434))</f>
        <v>0</v>
      </c>
      <c r="J434" s="3">
        <f ca="1">IF(C434=1,0,IF($C$4="Q",MAX('Product features '!$C$8,_xlfn.XLOOKUP(E434,'Non-systematic PWDs'!$D$17:$D$64,'Non-systematic PWDs'!$F$17:$F$64,0,-1)),'Product features '!$C$8))</f>
        <v>0.30303030303030304</v>
      </c>
      <c r="K434">
        <f t="shared" ca="1" si="247"/>
        <v>0</v>
      </c>
      <c r="L434">
        <f ca="1">(1-K434)*(1-(1-J434*_xlfn.XLOOKUP(C434,'Non-systematic PWDs'!$D$9:$D$12,'Non-systematic PWDs'!$E$9:$E$12,,-1))^(1/12))</f>
        <v>1.0709880719981468E-2</v>
      </c>
      <c r="M434" cm="1">
        <f t="array" ref="M434">IF(C434=11,_xlfn.SWITCH(D434,1,0.4,2,0.3,3,0.2,0.1/9),1/12)</f>
        <v>8.3333333333333329E-2</v>
      </c>
      <c r="O434">
        <f t="shared" ca="1" si="279"/>
        <v>0.26009081254307032</v>
      </c>
      <c r="P434">
        <f t="shared" ca="1" si="280"/>
        <v>0.33703489788162355</v>
      </c>
      <c r="Q434">
        <f ca="1">_xlfn.XLOOKUP(C434,'Surrender predictive model'!$E$8:$E$29,'Surrender predictive model'!$P$8:$P$29,,-1)+'Surrender predictive model'!$B$15+'Surrender predictive model'!$B$14+'Surrender predictive model'!$B$38*K434</f>
        <v>-2.2123742498454617</v>
      </c>
      <c r="R434">
        <f ca="1">+'Surrender predictive model'!$B$15*(MAX(1,MIN(2,P433/O433))-1)+'Surrender predictive model'!$B$14*(MAX(0.5,MIN(1,P433/O433))-1)+'Surrender predictive model'!$B$38*K434*(MAX(0.5,MIN(1,P433/O433))-1)</f>
        <v>-0.34233254037723804</v>
      </c>
      <c r="S434" s="43">
        <f t="shared" ca="1" si="258"/>
        <v>6.7190761656141795E-3</v>
      </c>
      <c r="T434">
        <f t="shared" ca="1" si="248"/>
        <v>0</v>
      </c>
      <c r="U434">
        <f t="shared" ca="1" si="281"/>
        <v>0</v>
      </c>
      <c r="V434">
        <f t="shared" ca="1" si="249"/>
        <v>0</v>
      </c>
      <c r="W434" s="41">
        <f t="shared" ca="1" si="250"/>
        <v>0</v>
      </c>
      <c r="X434">
        <f t="shared" ca="1" si="259"/>
        <v>0.94169089325164268</v>
      </c>
      <c r="Y434">
        <f t="shared" ca="1" si="260"/>
        <v>0.94169089325164268</v>
      </c>
      <c r="Z434">
        <f t="shared" ca="1" si="251"/>
        <v>0.95188547312792593</v>
      </c>
      <c r="AA434">
        <f t="shared" ca="1" si="282"/>
        <v>1.8215392461885655E-6</v>
      </c>
      <c r="AB434">
        <f t="shared" ca="1" si="261"/>
        <v>0.26009081254307032</v>
      </c>
      <c r="AC434">
        <f t="shared" ca="1" si="262"/>
        <v>1.0693549888981572E-2</v>
      </c>
      <c r="AD434">
        <f t="shared" ca="1" si="263"/>
        <v>1.7240543134364374E-3</v>
      </c>
      <c r="AE434">
        <f t="shared" ca="1" si="264"/>
        <v>2.7480587504228699E-3</v>
      </c>
      <c r="AF434">
        <f t="shared" ca="1" si="265"/>
        <v>0</v>
      </c>
      <c r="AG434">
        <f t="shared" ca="1" si="266"/>
        <v>0</v>
      </c>
      <c r="AH434">
        <f t="shared" ca="1" si="252"/>
        <v>0</v>
      </c>
      <c r="AI434">
        <f t="shared" ca="1" si="283"/>
        <v>0.24492514962483819</v>
      </c>
      <c r="AJ434">
        <f t="shared" ca="1" si="267"/>
        <v>5.102607283850796E-5</v>
      </c>
      <c r="AK434">
        <f t="shared" ca="1" si="253"/>
        <v>0</v>
      </c>
      <c r="AL434">
        <f t="shared" ca="1" si="254"/>
        <v>0</v>
      </c>
      <c r="AM434">
        <f t="shared" si="255"/>
        <v>0</v>
      </c>
      <c r="AN434" s="45">
        <f t="shared" ca="1" si="268"/>
        <v>-1.5216689025679388E-2</v>
      </c>
      <c r="AO434">
        <f t="shared" ca="1" si="284"/>
        <v>0</v>
      </c>
      <c r="AP434">
        <f t="shared" ca="1" si="285"/>
        <v>2.473525648737566E-4</v>
      </c>
      <c r="AR434">
        <v>424</v>
      </c>
      <c r="AS434">
        <v>0</v>
      </c>
      <c r="AT434">
        <v>83001.634136320368</v>
      </c>
      <c r="AU434">
        <v>1192.0542319359595</v>
      </c>
      <c r="AV434">
        <v>527.42257359991765</v>
      </c>
      <c r="AW434">
        <v>98195.378411274316</v>
      </c>
      <c r="AX434">
        <v>16.88714630584515</v>
      </c>
      <c r="AY434">
        <v>0</v>
      </c>
      <c r="AZ434">
        <v>-99931.742363116078</v>
      </c>
      <c r="BA434">
        <v>23.289361114460153</v>
      </c>
      <c r="BC434">
        <f t="shared" si="269"/>
        <v>0</v>
      </c>
      <c r="BD434">
        <f t="shared" ca="1" si="270"/>
        <v>83001.894227132914</v>
      </c>
      <c r="BE434">
        <f t="shared" ca="1" si="271"/>
        <v>1192.0649254858486</v>
      </c>
      <c r="BF434">
        <f t="shared" ca="1" si="272"/>
        <v>527.42429765423105</v>
      </c>
      <c r="BG434">
        <f t="shared" ca="1" si="273"/>
        <v>98195.381159333061</v>
      </c>
      <c r="BH434">
        <f t="shared" ca="1" si="274"/>
        <v>16.887197331917989</v>
      </c>
      <c r="BI434">
        <f t="shared" ca="1" si="275"/>
        <v>0</v>
      </c>
      <c r="BJ434">
        <f t="shared" ca="1" si="276"/>
        <v>-99931.757579805097</v>
      </c>
      <c r="BK434">
        <f t="shared" ca="1" si="277"/>
        <v>23.289608467025026</v>
      </c>
    </row>
    <row r="435" spans="2:63" x14ac:dyDescent="0.35">
      <c r="B435">
        <f t="shared" si="278"/>
        <v>425</v>
      </c>
      <c r="C435">
        <f t="shared" si="256"/>
        <v>36</v>
      </c>
      <c r="D435">
        <f t="shared" si="286"/>
        <v>5</v>
      </c>
      <c r="E435">
        <f t="shared" ca="1" si="246"/>
        <v>112</v>
      </c>
      <c r="F435" cm="1">
        <f t="array" aca="1" ref="F435" ca="1">_xlfn.XLOOKUP(E435,Mortality!$I$9:$I$130,IF($E$4="Female",Mortality!$J$9:$J$130,Mortality!$K$9:$K$130),,-1)</f>
        <v>0.39999999999999969</v>
      </c>
      <c r="G435" cm="1">
        <f t="array" aca="1" ref="G435" ca="1">_xlfn.XLOOKUP(E435,Mortality!$N$9:$N$130,IF($E$4="Female",Mortality!$O$9:$O$130,Mortality!$P$9:$P$130),,-1)</f>
        <v>0</v>
      </c>
      <c r="H435">
        <f t="shared" ca="1" si="257"/>
        <v>4.1675471372851991E-2</v>
      </c>
      <c r="I435" cm="1">
        <f t="array" ref="I435">INDEX('Product features '!$C$12:$C$22,MIN(11,C435))</f>
        <v>0</v>
      </c>
      <c r="J435" s="3">
        <f ca="1">IF(C435=1,0,IF($C$4="Q",MAX('Product features '!$C$8,_xlfn.XLOOKUP(E435,'Non-systematic PWDs'!$D$17:$D$64,'Non-systematic PWDs'!$F$17:$F$64,0,-1)),'Product features '!$C$8))</f>
        <v>0.30303030303030304</v>
      </c>
      <c r="K435">
        <f t="shared" ca="1" si="247"/>
        <v>0</v>
      </c>
      <c r="L435">
        <f ca="1">(1-K435)*(1-(1-J435*_xlfn.XLOOKUP(C435,'Non-systematic PWDs'!$D$9:$D$12,'Non-systematic PWDs'!$E$9:$E$12,,-1))^(1/12))</f>
        <v>1.0709880719981468E-2</v>
      </c>
      <c r="M435" cm="1">
        <f t="array" ref="M435">IF(C435=11,_xlfn.SWITCH(D435,1,0.4,2,0.3,3,0.2,0.1/9),1/12)</f>
        <v>8.3333333333333329E-2</v>
      </c>
      <c r="O435">
        <f t="shared" ca="1" si="279"/>
        <v>0.24492514959022946</v>
      </c>
      <c r="P435">
        <f t="shared" ca="1" si="280"/>
        <v>0.31738269404312225</v>
      </c>
      <c r="Q435">
        <f ca="1">_xlfn.XLOOKUP(C435,'Surrender predictive model'!$E$8:$E$29,'Surrender predictive model'!$P$8:$P$29,,-1)+'Surrender predictive model'!$B$15+'Surrender predictive model'!$B$14+'Surrender predictive model'!$B$38*K435</f>
        <v>-2.2123742498454617</v>
      </c>
      <c r="R435">
        <f ca="1">+'Surrender predictive model'!$B$15*(MAX(1,MIN(2,P434/O434))-1)+'Surrender predictive model'!$B$14*(MAX(0.5,MIN(1,P434/O434))-1)+'Surrender predictive model'!$B$38*K435*(MAX(0.5,MIN(1,P434/O434))-1)</f>
        <v>-0.34233254037723804</v>
      </c>
      <c r="S435" s="43">
        <f t="shared" ca="1" si="258"/>
        <v>6.7190761656141795E-3</v>
      </c>
      <c r="T435">
        <f t="shared" ca="1" si="248"/>
        <v>0</v>
      </c>
      <c r="U435">
        <f t="shared" ca="1" si="281"/>
        <v>0</v>
      </c>
      <c r="V435">
        <f t="shared" ca="1" si="249"/>
        <v>0</v>
      </c>
      <c r="W435" s="41">
        <f t="shared" ca="1" si="250"/>
        <v>0</v>
      </c>
      <c r="X435">
        <f t="shared" ca="1" si="259"/>
        <v>0.94169089325164268</v>
      </c>
      <c r="Y435">
        <f t="shared" ca="1" si="260"/>
        <v>0.94169089325164268</v>
      </c>
      <c r="Z435">
        <f t="shared" ca="1" si="251"/>
        <v>0.95188547312792593</v>
      </c>
      <c r="AA435">
        <f t="shared" ca="1" si="282"/>
        <v>1.7338967471792883E-6</v>
      </c>
      <c r="AB435">
        <f t="shared" ca="1" si="261"/>
        <v>0.24492514959022946</v>
      </c>
      <c r="AC435">
        <f t="shared" ca="1" si="262"/>
        <v>1.0070018546986061E-2</v>
      </c>
      <c r="AD435">
        <f t="shared" ca="1" si="263"/>
        <v>1.6235262464343065E-3</v>
      </c>
      <c r="AE435">
        <f t="shared" ca="1" si="264"/>
        <v>2.587821899393705E-3</v>
      </c>
      <c r="AF435">
        <f t="shared" ca="1" si="265"/>
        <v>0</v>
      </c>
      <c r="AG435">
        <f t="shared" ca="1" si="266"/>
        <v>0</v>
      </c>
      <c r="AH435">
        <f t="shared" ca="1" si="252"/>
        <v>0</v>
      </c>
      <c r="AI435">
        <f t="shared" ca="1" si="283"/>
        <v>0.23064378293202412</v>
      </c>
      <c r="AJ435">
        <f t="shared" ca="1" si="267"/>
        <v>4.8050788110838359E-5</v>
      </c>
      <c r="AK435">
        <f t="shared" ca="1" si="253"/>
        <v>0</v>
      </c>
      <c r="AL435">
        <f t="shared" ca="1" si="254"/>
        <v>0</v>
      </c>
      <c r="AM435">
        <f t="shared" si="255"/>
        <v>0</v>
      </c>
      <c r="AN435" s="45">
        <f t="shared" ca="1" si="268"/>
        <v>-1.4329417480924912E-2</v>
      </c>
      <c r="AO435">
        <f t="shared" ca="1" si="284"/>
        <v>0</v>
      </c>
      <c r="AP435">
        <f t="shared" ca="1" si="285"/>
        <v>2.3565840935292845E-4</v>
      </c>
      <c r="AR435">
        <v>425</v>
      </c>
      <c r="AS435">
        <v>0</v>
      </c>
      <c r="AT435">
        <v>81058.302268055515</v>
      </c>
      <c r="AU435">
        <v>1159.3862070048492</v>
      </c>
      <c r="AV435">
        <v>515.15232435862504</v>
      </c>
      <c r="AW435">
        <v>96640.930365712702</v>
      </c>
      <c r="AX435">
        <v>16.492832441497661</v>
      </c>
      <c r="AY435">
        <v>0</v>
      </c>
      <c r="AZ435">
        <v>-98331.961729517687</v>
      </c>
      <c r="BA435">
        <v>22.925178962370136</v>
      </c>
      <c r="BC435">
        <f t="shared" si="269"/>
        <v>0</v>
      </c>
      <c r="BD435">
        <f t="shared" ca="1" si="270"/>
        <v>81058.5471932051</v>
      </c>
      <c r="BE435">
        <f t="shared" ca="1" si="271"/>
        <v>1159.3962770233961</v>
      </c>
      <c r="BF435">
        <f t="shared" ca="1" si="272"/>
        <v>515.15394788487151</v>
      </c>
      <c r="BG435">
        <f t="shared" ca="1" si="273"/>
        <v>96640.932953534604</v>
      </c>
      <c r="BH435">
        <f t="shared" ca="1" si="274"/>
        <v>16.492880492285771</v>
      </c>
      <c r="BI435">
        <f t="shared" ca="1" si="275"/>
        <v>0</v>
      </c>
      <c r="BJ435">
        <f t="shared" ca="1" si="276"/>
        <v>-98331.976058935164</v>
      </c>
      <c r="BK435">
        <f t="shared" ca="1" si="277"/>
        <v>22.925414620779488</v>
      </c>
    </row>
    <row r="436" spans="2:63" x14ac:dyDescent="0.35">
      <c r="B436">
        <f t="shared" si="278"/>
        <v>426</v>
      </c>
      <c r="C436">
        <f t="shared" si="256"/>
        <v>36</v>
      </c>
      <c r="D436">
        <f t="shared" si="286"/>
        <v>6</v>
      </c>
      <c r="E436">
        <f t="shared" ca="1" si="246"/>
        <v>112</v>
      </c>
      <c r="F436" cm="1">
        <f t="array" aca="1" ref="F436" ca="1">_xlfn.XLOOKUP(E436,Mortality!$I$9:$I$130,IF($E$4="Female",Mortality!$J$9:$J$130,Mortality!$K$9:$K$130),,-1)</f>
        <v>0.39999999999999969</v>
      </c>
      <c r="G436" cm="1">
        <f t="array" aca="1" ref="G436" ca="1">_xlfn.XLOOKUP(E436,Mortality!$N$9:$N$130,IF($E$4="Female",Mortality!$O$9:$O$130,Mortality!$P$9:$P$130),,-1)</f>
        <v>0</v>
      </c>
      <c r="H436">
        <f t="shared" ca="1" si="257"/>
        <v>4.1675471372851991E-2</v>
      </c>
      <c r="I436" cm="1">
        <f t="array" ref="I436">INDEX('Product features '!$C$12:$C$22,MIN(11,C436))</f>
        <v>0</v>
      </c>
      <c r="J436" s="3">
        <f ca="1">IF(C436=1,0,IF($C$4="Q",MAX('Product features '!$C$8,_xlfn.XLOOKUP(E436,'Non-systematic PWDs'!$D$17:$D$64,'Non-systematic PWDs'!$F$17:$F$64,0,-1)),'Product features '!$C$8))</f>
        <v>0.30303030303030304</v>
      </c>
      <c r="K436">
        <f t="shared" ca="1" si="247"/>
        <v>0</v>
      </c>
      <c r="L436">
        <f ca="1">(1-K436)*(1-(1-J436*_xlfn.XLOOKUP(C436,'Non-systematic PWDs'!$D$9:$D$12,'Non-systematic PWDs'!$E$9:$E$12,,-1))^(1/12))</f>
        <v>1.0709880719981468E-2</v>
      </c>
      <c r="M436" cm="1">
        <f t="array" ref="M436">IF(C436=11,_xlfn.SWITCH(D436,1,0.4,2,0.3,3,0.2,0.1/9),1/12)</f>
        <v>8.3333333333333329E-2</v>
      </c>
      <c r="O436">
        <f t="shared" ca="1" si="279"/>
        <v>0.23064378289741536</v>
      </c>
      <c r="P436">
        <f t="shared" ca="1" si="280"/>
        <v>0.29887639265608062</v>
      </c>
      <c r="Q436">
        <f ca="1">_xlfn.XLOOKUP(C436,'Surrender predictive model'!$E$8:$E$29,'Surrender predictive model'!$P$8:$P$29,,-1)+'Surrender predictive model'!$B$15+'Surrender predictive model'!$B$14+'Surrender predictive model'!$B$38*K436</f>
        <v>-2.2123742498454617</v>
      </c>
      <c r="R436">
        <f ca="1">+'Surrender predictive model'!$B$15*(MAX(1,MIN(2,P435/O435))-1)+'Surrender predictive model'!$B$14*(MAX(0.5,MIN(1,P435/O435))-1)+'Surrender predictive model'!$B$38*K436*(MAX(0.5,MIN(1,P435/O435))-1)</f>
        <v>-0.34233254037723804</v>
      </c>
      <c r="S436" s="43">
        <f t="shared" ca="1" si="258"/>
        <v>6.7190761656141795E-3</v>
      </c>
      <c r="T436">
        <f t="shared" ca="1" si="248"/>
        <v>0</v>
      </c>
      <c r="U436">
        <f t="shared" ca="1" si="281"/>
        <v>0</v>
      </c>
      <c r="V436">
        <f t="shared" ca="1" si="249"/>
        <v>0</v>
      </c>
      <c r="W436" s="41">
        <f t="shared" ca="1" si="250"/>
        <v>0</v>
      </c>
      <c r="X436">
        <f t="shared" ca="1" si="259"/>
        <v>0.94169089325164268</v>
      </c>
      <c r="Y436">
        <f t="shared" ca="1" si="260"/>
        <v>0.94169089325164268</v>
      </c>
      <c r="Z436">
        <f t="shared" ca="1" si="251"/>
        <v>0.95188547312792593</v>
      </c>
      <c r="AA436">
        <f t="shared" ca="1" si="282"/>
        <v>1.6504711255437285E-6</v>
      </c>
      <c r="AB436">
        <f t="shared" ca="1" si="261"/>
        <v>0.23064378289741536</v>
      </c>
      <c r="AC436">
        <f t="shared" ca="1" si="262"/>
        <v>9.4828447605719134E-3</v>
      </c>
      <c r="AD436">
        <f t="shared" ca="1" si="263"/>
        <v>1.5288598812222083E-3</v>
      </c>
      <c r="AE436">
        <f t="shared" ca="1" si="264"/>
        <v>2.4369283160162207E-3</v>
      </c>
      <c r="AF436">
        <f t="shared" ca="1" si="265"/>
        <v>0</v>
      </c>
      <c r="AG436">
        <f t="shared" ca="1" si="266"/>
        <v>0</v>
      </c>
      <c r="AH436">
        <f t="shared" ca="1" si="252"/>
        <v>0</v>
      </c>
      <c r="AI436">
        <f t="shared" ca="1" si="283"/>
        <v>0.21719514997421377</v>
      </c>
      <c r="AJ436">
        <f t="shared" ca="1" si="267"/>
        <v>4.5248989577961205E-5</v>
      </c>
      <c r="AK436">
        <f t="shared" ca="1" si="253"/>
        <v>0</v>
      </c>
      <c r="AL436">
        <f t="shared" ca="1" si="254"/>
        <v>0</v>
      </c>
      <c r="AM436">
        <f t="shared" si="255"/>
        <v>0</v>
      </c>
      <c r="AN436" s="45">
        <f t="shared" ca="1" si="268"/>
        <v>-1.3493881947388304E-2</v>
      </c>
      <c r="AO436">
        <f t="shared" ca="1" si="284"/>
        <v>0</v>
      </c>
      <c r="AP436">
        <f t="shared" ca="1" si="285"/>
        <v>2.2451712165223031E-4</v>
      </c>
      <c r="AR436">
        <v>426</v>
      </c>
      <c r="AS436">
        <v>0</v>
      </c>
      <c r="AT436">
        <v>79165.59571918771</v>
      </c>
      <c r="AU436">
        <v>1127.7151769540403</v>
      </c>
      <c r="AV436">
        <v>503.20184404352921</v>
      </c>
      <c r="AW436">
        <v>95116.559912935802</v>
      </c>
      <c r="AX436">
        <v>16.108757622148502</v>
      </c>
      <c r="AY436">
        <v>0</v>
      </c>
      <c r="AZ436">
        <v>-96763.585691555505</v>
      </c>
      <c r="BA436">
        <v>22.568604284336519</v>
      </c>
      <c r="BC436">
        <f t="shared" si="269"/>
        <v>0</v>
      </c>
      <c r="BD436">
        <f t="shared" ca="1" si="270"/>
        <v>79165.826362970605</v>
      </c>
      <c r="BE436">
        <f t="shared" ca="1" si="271"/>
        <v>1127.724659798801</v>
      </c>
      <c r="BF436">
        <f t="shared" ca="1" si="272"/>
        <v>503.20337290341041</v>
      </c>
      <c r="BG436">
        <f t="shared" ca="1" si="273"/>
        <v>95116.562349864122</v>
      </c>
      <c r="BH436">
        <f t="shared" ca="1" si="274"/>
        <v>16.108802871138082</v>
      </c>
      <c r="BI436">
        <f t="shared" ca="1" si="275"/>
        <v>0</v>
      </c>
      <c r="BJ436">
        <f t="shared" ca="1" si="276"/>
        <v>-96763.599185437459</v>
      </c>
      <c r="BK436">
        <f t="shared" ca="1" si="277"/>
        <v>22.568828801458171</v>
      </c>
    </row>
    <row r="437" spans="2:63" x14ac:dyDescent="0.35">
      <c r="B437">
        <f t="shared" si="278"/>
        <v>427</v>
      </c>
      <c r="C437">
        <f t="shared" si="256"/>
        <v>36</v>
      </c>
      <c r="D437">
        <f t="shared" si="286"/>
        <v>7</v>
      </c>
      <c r="E437">
        <f t="shared" ca="1" si="246"/>
        <v>112</v>
      </c>
      <c r="F437" cm="1">
        <f t="array" aca="1" ref="F437" ca="1">_xlfn.XLOOKUP(E437,Mortality!$I$9:$I$130,IF($E$4="Female",Mortality!$J$9:$J$130,Mortality!$K$9:$K$130),,-1)</f>
        <v>0.39999999999999969</v>
      </c>
      <c r="G437" cm="1">
        <f t="array" aca="1" ref="G437" ca="1">_xlfn.XLOOKUP(E437,Mortality!$N$9:$N$130,IF($E$4="Female",Mortality!$O$9:$O$130,Mortality!$P$9:$P$130),,-1)</f>
        <v>0</v>
      </c>
      <c r="H437">
        <f t="shared" ca="1" si="257"/>
        <v>4.1675471372851991E-2</v>
      </c>
      <c r="I437" cm="1">
        <f t="array" ref="I437">INDEX('Product features '!$C$12:$C$22,MIN(11,C437))</f>
        <v>0</v>
      </c>
      <c r="J437" s="3">
        <f ca="1">IF(C437=1,0,IF($C$4="Q",MAX('Product features '!$C$8,_xlfn.XLOOKUP(E437,'Non-systematic PWDs'!$D$17:$D$64,'Non-systematic PWDs'!$F$17:$F$64,0,-1)),'Product features '!$C$8))</f>
        <v>0.30303030303030304</v>
      </c>
      <c r="K437">
        <f t="shared" ca="1" si="247"/>
        <v>0</v>
      </c>
      <c r="L437">
        <f ca="1">(1-K437)*(1-(1-J437*_xlfn.XLOOKUP(C437,'Non-systematic PWDs'!$D$9:$D$12,'Non-systematic PWDs'!$E$9:$E$12,,-1))^(1/12))</f>
        <v>1.0709880719981468E-2</v>
      </c>
      <c r="M437" cm="1">
        <f t="array" ref="M437">IF(C437=11,_xlfn.SWITCH(D437,1,0.4,2,0.3,3,0.2,0.1/9),1/12)</f>
        <v>8.3333333333333329E-2</v>
      </c>
      <c r="O437">
        <f t="shared" ca="1" si="279"/>
        <v>0.21719514993960501</v>
      </c>
      <c r="P437">
        <f t="shared" ca="1" si="280"/>
        <v>0.28144917717213325</v>
      </c>
      <c r="Q437">
        <f ca="1">_xlfn.XLOOKUP(C437,'Surrender predictive model'!$E$8:$E$29,'Surrender predictive model'!$P$8:$P$29,,-1)+'Surrender predictive model'!$B$15+'Surrender predictive model'!$B$14+'Surrender predictive model'!$B$38*K437</f>
        <v>-2.2123742498454617</v>
      </c>
      <c r="R437">
        <f ca="1">+'Surrender predictive model'!$B$15*(MAX(1,MIN(2,P436/O436))-1)+'Surrender predictive model'!$B$14*(MAX(0.5,MIN(1,P436/O436))-1)+'Surrender predictive model'!$B$38*K437*(MAX(0.5,MIN(1,P436/O436))-1)</f>
        <v>-0.34233254037723831</v>
      </c>
      <c r="S437" s="43">
        <f t="shared" ca="1" si="258"/>
        <v>6.7190761656141795E-3</v>
      </c>
      <c r="T437">
        <f t="shared" ca="1" si="248"/>
        <v>0</v>
      </c>
      <c r="U437">
        <f t="shared" ca="1" si="281"/>
        <v>0</v>
      </c>
      <c r="V437">
        <f t="shared" ca="1" si="249"/>
        <v>0</v>
      </c>
      <c r="W437" s="41">
        <f t="shared" ca="1" si="250"/>
        <v>0</v>
      </c>
      <c r="X437">
        <f t="shared" ca="1" si="259"/>
        <v>0.94169089325164268</v>
      </c>
      <c r="Y437">
        <f t="shared" ca="1" si="260"/>
        <v>0.94169089325164268</v>
      </c>
      <c r="Z437">
        <f t="shared" ca="1" si="251"/>
        <v>0.95188547312792593</v>
      </c>
      <c r="AA437">
        <f t="shared" ca="1" si="282"/>
        <v>1.5710594882221724E-6</v>
      </c>
      <c r="AB437">
        <f t="shared" ca="1" si="261"/>
        <v>0.21719514993960501</v>
      </c>
      <c r="AC437">
        <f t="shared" ca="1" si="262"/>
        <v>8.9299085531496236E-3</v>
      </c>
      <c r="AD437">
        <f t="shared" ca="1" si="263"/>
        <v>1.4397134272047417E-3</v>
      </c>
      <c r="AE437">
        <f t="shared" ca="1" si="264"/>
        <v>2.2948332026995364E-3</v>
      </c>
      <c r="AF437">
        <f t="shared" ca="1" si="265"/>
        <v>0</v>
      </c>
      <c r="AG437">
        <f t="shared" ca="1" si="266"/>
        <v>0</v>
      </c>
      <c r="AH437">
        <f t="shared" ca="1" si="252"/>
        <v>0</v>
      </c>
      <c r="AI437">
        <f t="shared" ca="1" si="283"/>
        <v>0.20453069479115987</v>
      </c>
      <c r="AJ437">
        <f t="shared" ca="1" si="267"/>
        <v>4.2610561414824975E-5</v>
      </c>
      <c r="AK437">
        <f t="shared" ca="1" si="253"/>
        <v>0</v>
      </c>
      <c r="AL437">
        <f t="shared" ca="1" si="254"/>
        <v>0</v>
      </c>
      <c r="AM437">
        <f t="shared" si="255"/>
        <v>0</v>
      </c>
      <c r="AN437" s="45">
        <f t="shared" ca="1" si="268"/>
        <v>-1.2707065744468728E-2</v>
      </c>
      <c r="AO437">
        <f t="shared" ca="1" si="284"/>
        <v>0</v>
      </c>
      <c r="AP437">
        <f t="shared" ca="1" si="285"/>
        <v>2.1390256368704452E-4</v>
      </c>
      <c r="AR437">
        <v>427</v>
      </c>
      <c r="AS437">
        <v>0</v>
      </c>
      <c r="AT437">
        <v>77322.036586311558</v>
      </c>
      <c r="AU437">
        <v>1097.0074517830187</v>
      </c>
      <c r="AV437">
        <v>491.56176567413718</v>
      </c>
      <c r="AW437">
        <v>93621.578827408142</v>
      </c>
      <c r="AX437">
        <v>15.734623985063811</v>
      </c>
      <c r="AY437">
        <v>0</v>
      </c>
      <c r="AZ437">
        <v>-95225.882668850361</v>
      </c>
      <c r="BA437">
        <v>22.219441556320795</v>
      </c>
      <c r="BC437">
        <f t="shared" si="269"/>
        <v>0</v>
      </c>
      <c r="BD437">
        <f t="shared" ca="1" si="270"/>
        <v>77322.253781461492</v>
      </c>
      <c r="BE437">
        <f t="shared" ca="1" si="271"/>
        <v>1097.016381691572</v>
      </c>
      <c r="BF437">
        <f t="shared" ca="1" si="272"/>
        <v>491.56320538756438</v>
      </c>
      <c r="BG437">
        <f t="shared" ca="1" si="273"/>
        <v>93621.581122241347</v>
      </c>
      <c r="BH437">
        <f t="shared" ca="1" si="274"/>
        <v>15.734666595625226</v>
      </c>
      <c r="BI437">
        <f t="shared" ca="1" si="275"/>
        <v>0</v>
      </c>
      <c r="BJ437">
        <f t="shared" ca="1" si="276"/>
        <v>-95225.895375916109</v>
      </c>
      <c r="BK437">
        <f t="shared" ca="1" si="277"/>
        <v>22.219655458884482</v>
      </c>
    </row>
    <row r="438" spans="2:63" x14ac:dyDescent="0.35">
      <c r="B438">
        <f t="shared" si="278"/>
        <v>428</v>
      </c>
      <c r="C438">
        <f t="shared" si="256"/>
        <v>36</v>
      </c>
      <c r="D438">
        <f t="shared" si="286"/>
        <v>8</v>
      </c>
      <c r="E438">
        <f t="shared" ca="1" si="246"/>
        <v>112</v>
      </c>
      <c r="F438" cm="1">
        <f t="array" aca="1" ref="F438" ca="1">_xlfn.XLOOKUP(E438,Mortality!$I$9:$I$130,IF($E$4="Female",Mortality!$J$9:$J$130,Mortality!$K$9:$K$130),,-1)</f>
        <v>0.39999999999999969</v>
      </c>
      <c r="G438" cm="1">
        <f t="array" aca="1" ref="G438" ca="1">_xlfn.XLOOKUP(E438,Mortality!$N$9:$N$130,IF($E$4="Female",Mortality!$O$9:$O$130,Mortality!$P$9:$P$130),,-1)</f>
        <v>0</v>
      </c>
      <c r="H438">
        <f t="shared" ca="1" si="257"/>
        <v>4.1675471372851991E-2</v>
      </c>
      <c r="I438" cm="1">
        <f t="array" ref="I438">INDEX('Product features '!$C$12:$C$22,MIN(11,C438))</f>
        <v>0</v>
      </c>
      <c r="J438" s="3">
        <f ca="1">IF(C438=1,0,IF($C$4="Q",MAX('Product features '!$C$8,_xlfn.XLOOKUP(E438,'Non-systematic PWDs'!$D$17:$D$64,'Non-systematic PWDs'!$F$17:$F$64,0,-1)),'Product features '!$C$8))</f>
        <v>0.30303030303030304</v>
      </c>
      <c r="K438">
        <f t="shared" ca="1" si="247"/>
        <v>0</v>
      </c>
      <c r="L438">
        <f ca="1">(1-K438)*(1-(1-J438*_xlfn.XLOOKUP(C438,'Non-systematic PWDs'!$D$9:$D$12,'Non-systematic PWDs'!$E$9:$E$12,,-1))^(1/12))</f>
        <v>1.0709880719981468E-2</v>
      </c>
      <c r="M438" cm="1">
        <f t="array" ref="M438">IF(C438=11,_xlfn.SWITCH(D438,1,0.4,2,0.3,3,0.2,0.1/9),1/12)</f>
        <v>8.3333333333333329E-2</v>
      </c>
      <c r="O438">
        <f t="shared" ca="1" si="279"/>
        <v>0.20453069475655111</v>
      </c>
      <c r="P438">
        <f t="shared" ca="1" si="280"/>
        <v>0.26503812705616597</v>
      </c>
      <c r="Q438">
        <f ca="1">_xlfn.XLOOKUP(C438,'Surrender predictive model'!$E$8:$E$29,'Surrender predictive model'!$P$8:$P$29,,-1)+'Surrender predictive model'!$B$15+'Surrender predictive model'!$B$14+'Surrender predictive model'!$B$38*K438</f>
        <v>-2.2123742498454617</v>
      </c>
      <c r="R438">
        <f ca="1">+'Surrender predictive model'!$B$15*(MAX(1,MIN(2,P437/O437))-1)+'Surrender predictive model'!$B$14*(MAX(0.5,MIN(1,P437/O437))-1)+'Surrender predictive model'!$B$38*K438*(MAX(0.5,MIN(1,P437/O437))-1)</f>
        <v>-0.34233254037723831</v>
      </c>
      <c r="S438" s="43">
        <f t="shared" ca="1" si="258"/>
        <v>6.7190761656141795E-3</v>
      </c>
      <c r="T438">
        <f t="shared" ca="1" si="248"/>
        <v>0</v>
      </c>
      <c r="U438">
        <f t="shared" ca="1" si="281"/>
        <v>0</v>
      </c>
      <c r="V438">
        <f t="shared" ca="1" si="249"/>
        <v>0</v>
      </c>
      <c r="W438" s="41">
        <f t="shared" ca="1" si="250"/>
        <v>0</v>
      </c>
      <c r="X438">
        <f t="shared" ca="1" si="259"/>
        <v>0.94169089325164268</v>
      </c>
      <c r="Y438">
        <f t="shared" ca="1" si="260"/>
        <v>0.94169089325164268</v>
      </c>
      <c r="Z438">
        <f t="shared" ca="1" si="251"/>
        <v>0.95188547312792593</v>
      </c>
      <c r="AA438">
        <f t="shared" ca="1" si="282"/>
        <v>1.4954687042584798E-6</v>
      </c>
      <c r="AB438">
        <f t="shared" ca="1" si="261"/>
        <v>0.20453069475655111</v>
      </c>
      <c r="AC438">
        <f t="shared" ca="1" si="262"/>
        <v>8.4092135620709545E-3</v>
      </c>
      <c r="AD438">
        <f t="shared" ca="1" si="263"/>
        <v>1.3557650232908173E-3</v>
      </c>
      <c r="AE438">
        <f t="shared" ca="1" si="264"/>
        <v>2.1610235285136545E-3</v>
      </c>
      <c r="AF438">
        <f t="shared" ca="1" si="265"/>
        <v>0</v>
      </c>
      <c r="AG438">
        <f t="shared" ca="1" si="266"/>
        <v>0</v>
      </c>
      <c r="AH438">
        <f t="shared" ca="1" si="252"/>
        <v>0</v>
      </c>
      <c r="AI438">
        <f t="shared" ca="1" si="283"/>
        <v>0.19260469267728444</v>
      </c>
      <c r="AJ438">
        <f t="shared" ca="1" si="267"/>
        <v>4.0125977641100927E-5</v>
      </c>
      <c r="AK438">
        <f t="shared" ca="1" si="253"/>
        <v>0</v>
      </c>
      <c r="AL438">
        <f t="shared" ca="1" si="254"/>
        <v>0</v>
      </c>
      <c r="AM438">
        <f t="shared" si="255"/>
        <v>0</v>
      </c>
      <c r="AN438" s="45">
        <f t="shared" ca="1" si="268"/>
        <v>-1.1966128091516526E-2</v>
      </c>
      <c r="AO438">
        <f t="shared" ca="1" si="284"/>
        <v>0</v>
      </c>
      <c r="AP438">
        <f t="shared" ca="1" si="285"/>
        <v>2.0378983311019846E-4</v>
      </c>
      <c r="AR438">
        <v>428</v>
      </c>
      <c r="AS438">
        <v>0</v>
      </c>
      <c r="AT438">
        <v>75526.195128305117</v>
      </c>
      <c r="AU438">
        <v>1067.2305857787915</v>
      </c>
      <c r="AV438">
        <v>480.22302871887962</v>
      </c>
      <c r="AW438">
        <v>92155.316871079529</v>
      </c>
      <c r="AX438">
        <v>15.370143340836609</v>
      </c>
      <c r="AY438">
        <v>0</v>
      </c>
      <c r="AZ438">
        <v>-93718.140628918118</v>
      </c>
      <c r="BA438">
        <v>21.877501047284468</v>
      </c>
      <c r="BC438">
        <f t="shared" si="269"/>
        <v>0</v>
      </c>
      <c r="BD438">
        <f t="shared" ca="1" si="270"/>
        <v>75526.399658999871</v>
      </c>
      <c r="BE438">
        <f t="shared" ca="1" si="271"/>
        <v>1067.2389949923536</v>
      </c>
      <c r="BF438">
        <f t="shared" ca="1" si="272"/>
        <v>480.2243844839029</v>
      </c>
      <c r="BG438">
        <f t="shared" ca="1" si="273"/>
        <v>92155.319032103056</v>
      </c>
      <c r="BH438">
        <f t="shared" ca="1" si="274"/>
        <v>15.37018346681425</v>
      </c>
      <c r="BI438">
        <f t="shared" ca="1" si="275"/>
        <v>0</v>
      </c>
      <c r="BJ438">
        <f t="shared" ca="1" si="276"/>
        <v>-93718.152595046209</v>
      </c>
      <c r="BK438">
        <f t="shared" ca="1" si="277"/>
        <v>21.87770483711758</v>
      </c>
    </row>
    <row r="439" spans="2:63" x14ac:dyDescent="0.35">
      <c r="B439">
        <f t="shared" si="278"/>
        <v>429</v>
      </c>
      <c r="C439">
        <f t="shared" si="256"/>
        <v>36</v>
      </c>
      <c r="D439">
        <f t="shared" si="286"/>
        <v>9</v>
      </c>
      <c r="E439">
        <f t="shared" ca="1" si="246"/>
        <v>112</v>
      </c>
      <c r="F439" cm="1">
        <f t="array" aca="1" ref="F439" ca="1">_xlfn.XLOOKUP(E439,Mortality!$I$9:$I$130,IF($E$4="Female",Mortality!$J$9:$J$130,Mortality!$K$9:$K$130),,-1)</f>
        <v>0.39999999999999969</v>
      </c>
      <c r="G439" cm="1">
        <f t="array" aca="1" ref="G439" ca="1">_xlfn.XLOOKUP(E439,Mortality!$N$9:$N$130,IF($E$4="Female",Mortality!$O$9:$O$130,Mortality!$P$9:$P$130),,-1)</f>
        <v>0</v>
      </c>
      <c r="H439">
        <f t="shared" ca="1" si="257"/>
        <v>4.1675471372851991E-2</v>
      </c>
      <c r="I439" cm="1">
        <f t="array" ref="I439">INDEX('Product features '!$C$12:$C$22,MIN(11,C439))</f>
        <v>0</v>
      </c>
      <c r="J439" s="3">
        <f ca="1">IF(C439=1,0,IF($C$4="Q",MAX('Product features '!$C$8,_xlfn.XLOOKUP(E439,'Non-systematic PWDs'!$D$17:$D$64,'Non-systematic PWDs'!$F$17:$F$64,0,-1)),'Product features '!$C$8))</f>
        <v>0.30303030303030304</v>
      </c>
      <c r="K439">
        <f t="shared" ca="1" si="247"/>
        <v>0</v>
      </c>
      <c r="L439">
        <f ca="1">(1-K439)*(1-(1-J439*_xlfn.XLOOKUP(C439,'Non-systematic PWDs'!$D$9:$D$12,'Non-systematic PWDs'!$E$9:$E$12,,-1))^(1/12))</f>
        <v>1.0709880719981468E-2</v>
      </c>
      <c r="M439" cm="1">
        <f t="array" ref="M439">IF(C439=11,_xlfn.SWITCH(D439,1,0.4,2,0.3,3,0.2,0.1/9),1/12)</f>
        <v>8.3333333333333329E-2</v>
      </c>
      <c r="O439">
        <f t="shared" ca="1" si="279"/>
        <v>0.19260469264267568</v>
      </c>
      <c r="P439">
        <f t="shared" ca="1" si="280"/>
        <v>0.24958399061326331</v>
      </c>
      <c r="Q439">
        <f ca="1">_xlfn.XLOOKUP(C439,'Surrender predictive model'!$E$8:$E$29,'Surrender predictive model'!$P$8:$P$29,,-1)+'Surrender predictive model'!$B$15+'Surrender predictive model'!$B$14+'Surrender predictive model'!$B$38*K439</f>
        <v>-2.2123742498454617</v>
      </c>
      <c r="R439">
        <f ca="1">+'Surrender predictive model'!$B$15*(MAX(1,MIN(2,P438/O438))-1)+'Surrender predictive model'!$B$14*(MAX(0.5,MIN(1,P438/O438))-1)+'Surrender predictive model'!$B$38*K439*(MAX(0.5,MIN(1,P438/O438))-1)</f>
        <v>-0.34233254037723804</v>
      </c>
      <c r="S439" s="43">
        <f t="shared" ca="1" si="258"/>
        <v>6.7190761656141795E-3</v>
      </c>
      <c r="T439">
        <f t="shared" ca="1" si="248"/>
        <v>0</v>
      </c>
      <c r="U439">
        <f t="shared" ca="1" si="281"/>
        <v>0</v>
      </c>
      <c r="V439">
        <f t="shared" ca="1" si="249"/>
        <v>0</v>
      </c>
      <c r="W439" s="41">
        <f t="shared" ca="1" si="250"/>
        <v>0</v>
      </c>
      <c r="X439">
        <f t="shared" ca="1" si="259"/>
        <v>0.94169089325164268</v>
      </c>
      <c r="Y439">
        <f t="shared" ca="1" si="260"/>
        <v>0.94169089325164268</v>
      </c>
      <c r="Z439">
        <f t="shared" ca="1" si="251"/>
        <v>0.95188547312792593</v>
      </c>
      <c r="AA439">
        <f t="shared" ca="1" si="282"/>
        <v>1.4235149351010894E-6</v>
      </c>
      <c r="AB439">
        <f t="shared" ca="1" si="261"/>
        <v>0.19260469264267568</v>
      </c>
      <c r="AC439">
        <f t="shared" ca="1" si="262"/>
        <v>7.9188798308104259E-3</v>
      </c>
      <c r="AD439">
        <f t="shared" ca="1" si="263"/>
        <v>1.2767115758220639E-3</v>
      </c>
      <c r="AE439">
        <f t="shared" ca="1" si="264"/>
        <v>2.0350161769038398E-3</v>
      </c>
      <c r="AF439">
        <f t="shared" ca="1" si="265"/>
        <v>0</v>
      </c>
      <c r="AG439">
        <f t="shared" ca="1" si="266"/>
        <v>0</v>
      </c>
      <c r="AH439">
        <f t="shared" ca="1" si="252"/>
        <v>0</v>
      </c>
      <c r="AI439">
        <f t="shared" ca="1" si="283"/>
        <v>0.18137408509374811</v>
      </c>
      <c r="AJ439">
        <f t="shared" ca="1" si="267"/>
        <v>3.7786267727864191E-5</v>
      </c>
      <c r="AK439">
        <f t="shared" ca="1" si="253"/>
        <v>0</v>
      </c>
      <c r="AL439">
        <f t="shared" ca="1" si="254"/>
        <v>0</v>
      </c>
      <c r="AM439">
        <f t="shared" si="255"/>
        <v>0</v>
      </c>
      <c r="AN439" s="45">
        <f t="shared" ca="1" si="268"/>
        <v>-1.1268393851264193E-2</v>
      </c>
      <c r="AO439">
        <f t="shared" ca="1" si="284"/>
        <v>0</v>
      </c>
      <c r="AP439">
        <f t="shared" ca="1" si="285"/>
        <v>1.9415520488966405E-4</v>
      </c>
      <c r="AR439">
        <v>429</v>
      </c>
      <c r="AS439">
        <v>0</v>
      </c>
      <c r="AT439">
        <v>73776.688036014413</v>
      </c>
      <c r="AU439">
        <v>1038.3533280664335</v>
      </c>
      <c r="AV439">
        <v>469.17686804665169</v>
      </c>
      <c r="AW439">
        <v>90717.12127286254</v>
      </c>
      <c r="AX439">
        <v>15.015036826948901</v>
      </c>
      <c r="AY439">
        <v>0</v>
      </c>
      <c r="AZ439">
        <v>-92239.666505802539</v>
      </c>
      <c r="BA439">
        <v>21.542598629987392</v>
      </c>
      <c r="BC439">
        <f t="shared" si="269"/>
        <v>0</v>
      </c>
      <c r="BD439">
        <f t="shared" ca="1" si="270"/>
        <v>73776.880640707051</v>
      </c>
      <c r="BE439">
        <f t="shared" ca="1" si="271"/>
        <v>1038.3612469462644</v>
      </c>
      <c r="BF439">
        <f t="shared" ca="1" si="272"/>
        <v>469.17814475822752</v>
      </c>
      <c r="BG439">
        <f t="shared" ca="1" si="273"/>
        <v>90717.123307878719</v>
      </c>
      <c r="BH439">
        <f t="shared" ca="1" si="274"/>
        <v>15.015074613216628</v>
      </c>
      <c r="BI439">
        <f t="shared" ca="1" si="275"/>
        <v>0</v>
      </c>
      <c r="BJ439">
        <f t="shared" ca="1" si="276"/>
        <v>-92239.677774196389</v>
      </c>
      <c r="BK439">
        <f t="shared" ca="1" si="277"/>
        <v>21.542792785192283</v>
      </c>
    </row>
    <row r="440" spans="2:63" x14ac:dyDescent="0.35">
      <c r="B440">
        <f t="shared" si="278"/>
        <v>430</v>
      </c>
      <c r="C440">
        <f t="shared" si="256"/>
        <v>36</v>
      </c>
      <c r="D440">
        <f t="shared" si="286"/>
        <v>10</v>
      </c>
      <c r="E440">
        <f t="shared" ca="1" si="246"/>
        <v>112</v>
      </c>
      <c r="F440" cm="1">
        <f t="array" aca="1" ref="F440" ca="1">_xlfn.XLOOKUP(E440,Mortality!$I$9:$I$130,IF($E$4="Female",Mortality!$J$9:$J$130,Mortality!$K$9:$K$130),,-1)</f>
        <v>0.39999999999999969</v>
      </c>
      <c r="G440" cm="1">
        <f t="array" aca="1" ref="G440" ca="1">_xlfn.XLOOKUP(E440,Mortality!$N$9:$N$130,IF($E$4="Female",Mortality!$O$9:$O$130,Mortality!$P$9:$P$130),,-1)</f>
        <v>0</v>
      </c>
      <c r="H440">
        <f t="shared" ca="1" si="257"/>
        <v>4.1675471372851991E-2</v>
      </c>
      <c r="I440" cm="1">
        <f t="array" ref="I440">INDEX('Product features '!$C$12:$C$22,MIN(11,C440))</f>
        <v>0</v>
      </c>
      <c r="J440" s="3">
        <f ca="1">IF(C440=1,0,IF($C$4="Q",MAX('Product features '!$C$8,_xlfn.XLOOKUP(E440,'Non-systematic PWDs'!$D$17:$D$64,'Non-systematic PWDs'!$F$17:$F$64,0,-1)),'Product features '!$C$8))</f>
        <v>0.30303030303030304</v>
      </c>
      <c r="K440">
        <f t="shared" ca="1" si="247"/>
        <v>0</v>
      </c>
      <c r="L440">
        <f ca="1">(1-K440)*(1-(1-J440*_xlfn.XLOOKUP(C440,'Non-systematic PWDs'!$D$9:$D$12,'Non-systematic PWDs'!$E$9:$E$12,,-1))^(1/12))</f>
        <v>1.0709880719981468E-2</v>
      </c>
      <c r="M440" cm="1">
        <f t="array" ref="M440">IF(C440=11,_xlfn.SWITCH(D440,1,0.4,2,0.3,3,0.2,0.1/9),1/12)</f>
        <v>8.3333333333333329E-2</v>
      </c>
      <c r="O440">
        <f t="shared" ca="1" si="279"/>
        <v>0.18137408505913935</v>
      </c>
      <c r="P440">
        <f t="shared" ca="1" si="280"/>
        <v>0.23503097106191354</v>
      </c>
      <c r="Q440">
        <f ca="1">_xlfn.XLOOKUP(C440,'Surrender predictive model'!$E$8:$E$29,'Surrender predictive model'!$P$8:$P$29,,-1)+'Surrender predictive model'!$B$15+'Surrender predictive model'!$B$14+'Surrender predictive model'!$B$38*K440</f>
        <v>-2.2123742498454617</v>
      </c>
      <c r="R440">
        <f ca="1">+'Surrender predictive model'!$B$15*(MAX(1,MIN(2,P439/O439))-1)+'Surrender predictive model'!$B$14*(MAX(0.5,MIN(1,P439/O439))-1)+'Surrender predictive model'!$B$38*K440*(MAX(0.5,MIN(1,P439/O439))-1)</f>
        <v>-0.34233254037723804</v>
      </c>
      <c r="S440" s="43">
        <f t="shared" ca="1" si="258"/>
        <v>6.7190761656141795E-3</v>
      </c>
      <c r="T440">
        <f t="shared" ca="1" si="248"/>
        <v>0</v>
      </c>
      <c r="U440">
        <f t="shared" ca="1" si="281"/>
        <v>0</v>
      </c>
      <c r="V440">
        <f t="shared" ca="1" si="249"/>
        <v>0</v>
      </c>
      <c r="W440" s="41">
        <f t="shared" ca="1" si="250"/>
        <v>0</v>
      </c>
      <c r="X440">
        <f t="shared" ca="1" si="259"/>
        <v>0.94169089325164268</v>
      </c>
      <c r="Y440">
        <f t="shared" ca="1" si="260"/>
        <v>0.94169089325164268</v>
      </c>
      <c r="Z440">
        <f t="shared" ca="1" si="251"/>
        <v>0.95188547312792593</v>
      </c>
      <c r="AA440">
        <f t="shared" ca="1" si="282"/>
        <v>1.3550231875033693E-6</v>
      </c>
      <c r="AB440">
        <f t="shared" ca="1" si="261"/>
        <v>0.18137408505913935</v>
      </c>
      <c r="AC440">
        <f t="shared" ca="1" si="262"/>
        <v>7.4571370214282853E-3</v>
      </c>
      <c r="AD440">
        <f t="shared" ca="1" si="263"/>
        <v>1.2022676642605913E-3</v>
      </c>
      <c r="AE440">
        <f t="shared" ca="1" si="264"/>
        <v>1.9163562014101196E-3</v>
      </c>
      <c r="AF440">
        <f t="shared" ca="1" si="265"/>
        <v>0</v>
      </c>
      <c r="AG440">
        <f t="shared" ca="1" si="266"/>
        <v>0</v>
      </c>
      <c r="AH440">
        <f t="shared" ca="1" si="252"/>
        <v>0</v>
      </c>
      <c r="AI440">
        <f t="shared" ca="1" si="283"/>
        <v>0.17079832420664912</v>
      </c>
      <c r="AJ440">
        <f t="shared" ca="1" si="267"/>
        <v>3.5582984209718565E-5</v>
      </c>
      <c r="AK440">
        <f t="shared" ca="1" si="253"/>
        <v>0</v>
      </c>
      <c r="AL440">
        <f t="shared" ca="1" si="254"/>
        <v>0</v>
      </c>
      <c r="AM440">
        <f t="shared" si="255"/>
        <v>0</v>
      </c>
      <c r="AN440" s="45">
        <f t="shared" ca="1" si="268"/>
        <v>-1.0611343871308713E-2</v>
      </c>
      <c r="AO440">
        <f t="shared" ca="1" si="284"/>
        <v>0</v>
      </c>
      <c r="AP440">
        <f t="shared" ca="1" si="285"/>
        <v>1.8497607564830451E-4</v>
      </c>
      <c r="AR440">
        <v>430</v>
      </c>
      <c r="AS440">
        <v>0</v>
      </c>
      <c r="AT440">
        <v>72072.176769353522</v>
      </c>
      <c r="AU440">
        <v>1010.3455752431577</v>
      </c>
      <c r="AV440">
        <v>458.41480331017857</v>
      </c>
      <c r="AW440">
        <v>89306.356224374627</v>
      </c>
      <c r="AX440">
        <v>14.669034574795022</v>
      </c>
      <c r="AY440">
        <v>0</v>
      </c>
      <c r="AZ440">
        <v>-90789.785637502733</v>
      </c>
      <c r="BA440">
        <v>21.214555598402946</v>
      </c>
      <c r="BC440">
        <f t="shared" si="269"/>
        <v>0</v>
      </c>
      <c r="BD440">
        <f t="shared" ca="1" si="270"/>
        <v>72072.358143438585</v>
      </c>
      <c r="BE440">
        <f t="shared" ca="1" si="271"/>
        <v>1010.3530323801791</v>
      </c>
      <c r="BF440">
        <f t="shared" ca="1" si="272"/>
        <v>458.41600557784284</v>
      </c>
      <c r="BG440">
        <f t="shared" ca="1" si="273"/>
        <v>89306.358140730823</v>
      </c>
      <c r="BH440">
        <f t="shared" ca="1" si="274"/>
        <v>14.669070157779231</v>
      </c>
      <c r="BI440">
        <f t="shared" ca="1" si="275"/>
        <v>0</v>
      </c>
      <c r="BJ440">
        <f t="shared" ca="1" si="276"/>
        <v>-90789.7962488466</v>
      </c>
      <c r="BK440">
        <f t="shared" ca="1" si="277"/>
        <v>21.214740574478594</v>
      </c>
    </row>
    <row r="441" spans="2:63" x14ac:dyDescent="0.35">
      <c r="B441">
        <f t="shared" si="278"/>
        <v>431</v>
      </c>
      <c r="C441">
        <f t="shared" si="256"/>
        <v>36</v>
      </c>
      <c r="D441">
        <f t="shared" si="286"/>
        <v>11</v>
      </c>
      <c r="E441">
        <f t="shared" ca="1" si="246"/>
        <v>112</v>
      </c>
      <c r="F441" cm="1">
        <f t="array" aca="1" ref="F441" ca="1">_xlfn.XLOOKUP(E441,Mortality!$I$9:$I$130,IF($E$4="Female",Mortality!$J$9:$J$130,Mortality!$K$9:$K$130),,-1)</f>
        <v>0.39999999999999969</v>
      </c>
      <c r="G441" cm="1">
        <f t="array" aca="1" ref="G441" ca="1">_xlfn.XLOOKUP(E441,Mortality!$N$9:$N$130,IF($E$4="Female",Mortality!$O$9:$O$130,Mortality!$P$9:$P$130),,-1)</f>
        <v>0</v>
      </c>
      <c r="H441">
        <f t="shared" ca="1" si="257"/>
        <v>4.1675471372851991E-2</v>
      </c>
      <c r="I441" cm="1">
        <f t="array" ref="I441">INDEX('Product features '!$C$12:$C$22,MIN(11,C441))</f>
        <v>0</v>
      </c>
      <c r="J441" s="3">
        <f ca="1">IF(C441=1,0,IF($C$4="Q",MAX('Product features '!$C$8,_xlfn.XLOOKUP(E441,'Non-systematic PWDs'!$D$17:$D$64,'Non-systematic PWDs'!$F$17:$F$64,0,-1)),'Product features '!$C$8))</f>
        <v>0.30303030303030304</v>
      </c>
      <c r="K441">
        <f t="shared" ca="1" si="247"/>
        <v>0</v>
      </c>
      <c r="L441">
        <f ca="1">(1-K441)*(1-(1-J441*_xlfn.XLOOKUP(C441,'Non-systematic PWDs'!$D$9:$D$12,'Non-systematic PWDs'!$E$9:$E$12,,-1))^(1/12))</f>
        <v>1.0709880719981468E-2</v>
      </c>
      <c r="M441" cm="1">
        <f t="array" ref="M441">IF(C441=11,_xlfn.SWITCH(D441,1,0.4,2,0.3,3,0.2,0.1/9),1/12)</f>
        <v>8.3333333333333329E-2</v>
      </c>
      <c r="O441">
        <f t="shared" ca="1" si="279"/>
        <v>0.17079832417204038</v>
      </c>
      <c r="P441">
        <f t="shared" ca="1" si="280"/>
        <v>0.22132652508109435</v>
      </c>
      <c r="Q441">
        <f ca="1">_xlfn.XLOOKUP(C441,'Surrender predictive model'!$E$8:$E$29,'Surrender predictive model'!$P$8:$P$29,,-1)+'Surrender predictive model'!$B$15+'Surrender predictive model'!$B$14+'Surrender predictive model'!$B$38*K441</f>
        <v>-2.2123742498454617</v>
      </c>
      <c r="R441">
        <f ca="1">+'Surrender predictive model'!$B$15*(MAX(1,MIN(2,P440/O440))-1)+'Surrender predictive model'!$B$14*(MAX(0.5,MIN(1,P440/O440))-1)+'Surrender predictive model'!$B$38*K441*(MAX(0.5,MIN(1,P440/O440))-1)</f>
        <v>-0.34233254037723831</v>
      </c>
      <c r="S441" s="43">
        <f t="shared" ca="1" si="258"/>
        <v>6.7190761656141795E-3</v>
      </c>
      <c r="T441">
        <f t="shared" ca="1" si="248"/>
        <v>0</v>
      </c>
      <c r="U441">
        <f t="shared" ca="1" si="281"/>
        <v>0</v>
      </c>
      <c r="V441">
        <f t="shared" ca="1" si="249"/>
        <v>0</v>
      </c>
      <c r="W441" s="41">
        <f t="shared" ca="1" si="250"/>
        <v>0</v>
      </c>
      <c r="X441">
        <f t="shared" ca="1" si="259"/>
        <v>0.94169089325164268</v>
      </c>
      <c r="Y441">
        <f t="shared" ca="1" si="260"/>
        <v>0.94169089325164268</v>
      </c>
      <c r="Z441">
        <f t="shared" ca="1" si="251"/>
        <v>0.95188547312792593</v>
      </c>
      <c r="AA441">
        <f t="shared" ca="1" si="282"/>
        <v>1.289826887935955E-6</v>
      </c>
      <c r="AB441">
        <f t="shared" ca="1" si="261"/>
        <v>0.17079832417204038</v>
      </c>
      <c r="AC441">
        <f t="shared" ca="1" si="262"/>
        <v>7.0223180228086973E-3</v>
      </c>
      <c r="AD441">
        <f t="shared" ca="1" si="263"/>
        <v>1.1321645106851226E-3</v>
      </c>
      <c r="AE441">
        <f t="shared" ca="1" si="264"/>
        <v>1.8046151830942209E-3</v>
      </c>
      <c r="AF441">
        <f t="shared" ca="1" si="265"/>
        <v>0</v>
      </c>
      <c r="AG441">
        <f t="shared" ca="1" si="266"/>
        <v>0</v>
      </c>
      <c r="AH441">
        <f t="shared" ca="1" si="252"/>
        <v>0</v>
      </c>
      <c r="AI441">
        <f t="shared" ca="1" si="283"/>
        <v>0.16083922649006108</v>
      </c>
      <c r="AJ441">
        <f t="shared" ca="1" si="267"/>
        <v>3.3508172185429392E-5</v>
      </c>
      <c r="AK441">
        <f t="shared" ca="1" si="253"/>
        <v>0</v>
      </c>
      <c r="AL441">
        <f t="shared" ca="1" si="254"/>
        <v>0</v>
      </c>
      <c r="AM441">
        <f t="shared" si="255"/>
        <v>0</v>
      </c>
      <c r="AN441" s="45">
        <f t="shared" ca="1" si="268"/>
        <v>-9.9926058887734696E-3</v>
      </c>
      <c r="AO441">
        <f t="shared" ca="1" si="284"/>
        <v>0</v>
      </c>
      <c r="AP441">
        <f t="shared" ca="1" si="285"/>
        <v>1.7623091063508642E-4</v>
      </c>
      <c r="AR441">
        <v>431</v>
      </c>
      <c r="AS441">
        <v>0</v>
      </c>
      <c r="AT441">
        <v>70411.365959014889</v>
      </c>
      <c r="AU441">
        <v>983.17832600404768</v>
      </c>
      <c r="AV441">
        <v>447.92862874324197</v>
      </c>
      <c r="AW441">
        <v>87922.402391402735</v>
      </c>
      <c r="AX441">
        <v>14.331875389607395</v>
      </c>
      <c r="AY441">
        <v>0</v>
      </c>
      <c r="AZ441">
        <v>-89367.841221539653</v>
      </c>
      <c r="BA441">
        <v>20.893198491508965</v>
      </c>
      <c r="BC441">
        <f t="shared" si="269"/>
        <v>0</v>
      </c>
      <c r="BD441">
        <f t="shared" ca="1" si="270"/>
        <v>70411.536757339054</v>
      </c>
      <c r="BE441">
        <f t="shared" ca="1" si="271"/>
        <v>983.18534832207047</v>
      </c>
      <c r="BF441">
        <f t="shared" ca="1" si="272"/>
        <v>447.92976090775267</v>
      </c>
      <c r="BG441">
        <f t="shared" ca="1" si="273"/>
        <v>87922.404196017917</v>
      </c>
      <c r="BH441">
        <f t="shared" ca="1" si="274"/>
        <v>14.331908897779581</v>
      </c>
      <c r="BI441">
        <f t="shared" ca="1" si="275"/>
        <v>0</v>
      </c>
      <c r="BJ441">
        <f t="shared" ca="1" si="276"/>
        <v>-89367.851214145543</v>
      </c>
      <c r="BK441">
        <f t="shared" ca="1" si="277"/>
        <v>20.893374722419601</v>
      </c>
    </row>
    <row r="442" spans="2:63" x14ac:dyDescent="0.35">
      <c r="B442">
        <f t="shared" si="278"/>
        <v>432</v>
      </c>
      <c r="C442">
        <f t="shared" si="256"/>
        <v>36</v>
      </c>
      <c r="D442">
        <f t="shared" si="286"/>
        <v>12</v>
      </c>
      <c r="E442">
        <f t="shared" ca="1" si="246"/>
        <v>112</v>
      </c>
      <c r="F442" cm="1">
        <f t="array" aca="1" ref="F442" ca="1">_xlfn.XLOOKUP(E442,Mortality!$I$9:$I$130,IF($E$4="Female",Mortality!$J$9:$J$130,Mortality!$K$9:$K$130),,-1)</f>
        <v>0.39999999999999969</v>
      </c>
      <c r="G442" cm="1">
        <f t="array" aca="1" ref="G442" ca="1">_xlfn.XLOOKUP(E442,Mortality!$N$9:$N$130,IF($E$4="Female",Mortality!$O$9:$O$130,Mortality!$P$9:$P$130),,-1)</f>
        <v>0</v>
      </c>
      <c r="H442">
        <f t="shared" ca="1" si="257"/>
        <v>4.1675471372851991E-2</v>
      </c>
      <c r="I442" cm="1">
        <f t="array" ref="I442">INDEX('Product features '!$C$12:$C$22,MIN(11,C442))</f>
        <v>0</v>
      </c>
      <c r="J442" s="3">
        <f ca="1">IF(C442=1,0,IF($C$4="Q",MAX('Product features '!$C$8,_xlfn.XLOOKUP(E442,'Non-systematic PWDs'!$D$17:$D$64,'Non-systematic PWDs'!$F$17:$F$64,0,-1)),'Product features '!$C$8))</f>
        <v>0.30303030303030304</v>
      </c>
      <c r="K442">
        <f t="shared" ca="1" si="247"/>
        <v>0</v>
      </c>
      <c r="L442">
        <f ca="1">(1-K442)*(1-(1-J442*_xlfn.XLOOKUP(C442,'Non-systematic PWDs'!$D$9:$D$12,'Non-systematic PWDs'!$E$9:$E$12,,-1))^(1/12))</f>
        <v>1.0709880719981468E-2</v>
      </c>
      <c r="M442" cm="1">
        <f t="array" ref="M442">IF(C442=11,_xlfn.SWITCH(D442,1,0.4,2,0.3,3,0.2,0.1/9),1/12)</f>
        <v>8.3333333333333329E-2</v>
      </c>
      <c r="O442">
        <f t="shared" ca="1" si="279"/>
        <v>0.16083922645545234</v>
      </c>
      <c r="P442">
        <f t="shared" ca="1" si="280"/>
        <v>0.20842117310389782</v>
      </c>
      <c r="Q442">
        <f ca="1">_xlfn.XLOOKUP(C442,'Surrender predictive model'!$E$8:$E$29,'Surrender predictive model'!$P$8:$P$29,,-1)+'Surrender predictive model'!$B$15+'Surrender predictive model'!$B$14+'Surrender predictive model'!$B$38*K442</f>
        <v>-2.2123742498454617</v>
      </c>
      <c r="R442">
        <f ca="1">+'Surrender predictive model'!$B$15*(MAX(1,MIN(2,P441/O441))-1)+'Surrender predictive model'!$B$14*(MAX(0.5,MIN(1,P441/O441))-1)+'Surrender predictive model'!$B$38*K442*(MAX(0.5,MIN(1,P441/O441))-1)</f>
        <v>-0.34233254037723804</v>
      </c>
      <c r="S442" s="43">
        <f t="shared" ca="1" si="258"/>
        <v>6.7190761656141795E-3</v>
      </c>
      <c r="T442">
        <f t="shared" ca="1" si="248"/>
        <v>5.0000000000000001E-3</v>
      </c>
      <c r="U442">
        <f t="shared" ca="1" si="281"/>
        <v>0</v>
      </c>
      <c r="V442">
        <f t="shared" ca="1" si="249"/>
        <v>0</v>
      </c>
      <c r="W442" s="41">
        <f t="shared" ca="1" si="250"/>
        <v>0</v>
      </c>
      <c r="X442">
        <f t="shared" ca="1" si="259"/>
        <v>0.93558951098942678</v>
      </c>
      <c r="Y442">
        <f t="shared" ca="1" si="260"/>
        <v>0.94169089325164268</v>
      </c>
      <c r="Z442">
        <f t="shared" ca="1" si="251"/>
        <v>0.95188547312792593</v>
      </c>
      <c r="AA442">
        <f t="shared" ca="1" si="282"/>
        <v>1.227767477476037E-6</v>
      </c>
      <c r="AB442">
        <f t="shared" ca="1" si="261"/>
        <v>0.16083922645545234</v>
      </c>
      <c r="AC442">
        <f t="shared" ca="1" si="262"/>
        <v>6.5831508023923022E-3</v>
      </c>
      <c r="AD442">
        <f t="shared" ca="1" si="263"/>
        <v>1.0613603204452727E-3</v>
      </c>
      <c r="AE442">
        <f t="shared" ca="1" si="264"/>
        <v>1.6917567464203819E-3</v>
      </c>
      <c r="AF442">
        <f t="shared" ca="1" si="265"/>
        <v>1.0234653588200549E-3</v>
      </c>
      <c r="AG442">
        <f t="shared" ca="1" si="266"/>
        <v>0</v>
      </c>
      <c r="AH442">
        <f t="shared" ca="1" si="252"/>
        <v>0</v>
      </c>
      <c r="AI442">
        <f t="shared" ca="1" si="283"/>
        <v>0.15047949326198307</v>
      </c>
      <c r="AJ442">
        <f t="shared" ca="1" si="267"/>
        <v>3.1349894429579806E-5</v>
      </c>
      <c r="AK442">
        <f t="shared" ca="1" si="253"/>
        <v>0</v>
      </c>
      <c r="AL442">
        <f t="shared" ca="1" si="254"/>
        <v>0</v>
      </c>
      <c r="AM442">
        <f t="shared" si="255"/>
        <v>0</v>
      </c>
      <c r="AN442" s="45">
        <f t="shared" ca="1" si="268"/>
        <v>-9.367617763687535E-3</v>
      </c>
      <c r="AO442">
        <f t="shared" ca="1" si="284"/>
        <v>0</v>
      </c>
      <c r="AP442">
        <f t="shared" ca="1" si="285"/>
        <v>1.8546792674050056E-4</v>
      </c>
      <c r="AR442">
        <v>432</v>
      </c>
      <c r="AS442">
        <v>0</v>
      </c>
      <c r="AT442">
        <v>68793.001870114298</v>
      </c>
      <c r="AU442">
        <v>952.9382831664426</v>
      </c>
      <c r="AV442">
        <v>436.04909539148071</v>
      </c>
      <c r="AW442">
        <v>86563.852573747063</v>
      </c>
      <c r="AX442">
        <v>13.904745344184059</v>
      </c>
      <c r="AY442">
        <v>0</v>
      </c>
      <c r="AZ442">
        <v>-87966.744697649119</v>
      </c>
      <c r="BA442">
        <v>25.993756711158827</v>
      </c>
      <c r="BC442">
        <f t="shared" si="269"/>
        <v>0</v>
      </c>
      <c r="BD442">
        <f t="shared" ca="1" si="270"/>
        <v>68793.162709340759</v>
      </c>
      <c r="BE442">
        <f t="shared" ca="1" si="271"/>
        <v>952.94486631724499</v>
      </c>
      <c r="BF442">
        <f t="shared" ca="1" si="272"/>
        <v>436.05015675180113</v>
      </c>
      <c r="BG442">
        <f t="shared" ca="1" si="273"/>
        <v>86563.854265503804</v>
      </c>
      <c r="BH442">
        <f t="shared" ca="1" si="274"/>
        <v>13.904776694078489</v>
      </c>
      <c r="BI442">
        <f t="shared" ca="1" si="275"/>
        <v>0</v>
      </c>
      <c r="BJ442">
        <f t="shared" ca="1" si="276"/>
        <v>-87966.754065266883</v>
      </c>
      <c r="BK442">
        <f t="shared" ca="1" si="277"/>
        <v>25.993942179085568</v>
      </c>
    </row>
    <row r="443" spans="2:63" x14ac:dyDescent="0.35">
      <c r="B443">
        <f t="shared" si="278"/>
        <v>433</v>
      </c>
      <c r="C443">
        <f t="shared" si="256"/>
        <v>37</v>
      </c>
      <c r="D443">
        <f t="shared" si="286"/>
        <v>1</v>
      </c>
      <c r="E443">
        <f t="shared" ca="1" si="246"/>
        <v>113</v>
      </c>
      <c r="F443" cm="1">
        <f t="array" aca="1" ref="F443" ca="1">_xlfn.XLOOKUP(E443,Mortality!$I$9:$I$130,IF($E$4="Female",Mortality!$J$9:$J$130,Mortality!$K$9:$K$130),,-1)</f>
        <v>0.39999999999999969</v>
      </c>
      <c r="G443" cm="1">
        <f t="array" aca="1" ref="G443" ca="1">_xlfn.XLOOKUP(E443,Mortality!$N$9:$N$130,IF($E$4="Female",Mortality!$O$9:$O$130,Mortality!$P$9:$P$130),,-1)</f>
        <v>0</v>
      </c>
      <c r="H443">
        <f t="shared" ca="1" si="257"/>
        <v>4.1675471372851991E-2</v>
      </c>
      <c r="I443" cm="1">
        <f t="array" ref="I443">INDEX('Product features '!$C$12:$C$22,MIN(11,C443))</f>
        <v>0</v>
      </c>
      <c r="J443" s="3">
        <f ca="1">IF(C443=1,0,IF($C$4="Q",MAX('Product features '!$C$8,_xlfn.XLOOKUP(E443,'Non-systematic PWDs'!$D$17:$D$64,'Non-systematic PWDs'!$F$17:$F$64,0,-1)),'Product features '!$C$8))</f>
        <v>0.32258064516129031</v>
      </c>
      <c r="K443">
        <f t="shared" ca="1" si="247"/>
        <v>0</v>
      </c>
      <c r="L443">
        <f ca="1">(1-K443)*(1-(1-J443*_xlfn.XLOOKUP(C443,'Non-systematic PWDs'!$D$9:$D$12,'Non-systematic PWDs'!$E$9:$E$12,,-1))^(1/12))</f>
        <v>1.144651263212515E-2</v>
      </c>
      <c r="M443" cm="1">
        <f t="array" ref="M443">IF(C443=11,_xlfn.SWITCH(D443,1,0.4,2,0.3,3,0.2,0.1/9),1/12)</f>
        <v>8.3333333333333329E-2</v>
      </c>
      <c r="O443">
        <f t="shared" ca="1" si="279"/>
        <v>0.15047949322737433</v>
      </c>
      <c r="P443">
        <f t="shared" ca="1" si="280"/>
        <v>0.19626832067276478</v>
      </c>
      <c r="Q443">
        <f ca="1">_xlfn.XLOOKUP(C443,'Surrender predictive model'!$E$8:$E$29,'Surrender predictive model'!$P$8:$P$29,,-1)+'Surrender predictive model'!$B$15+'Surrender predictive model'!$B$14+'Surrender predictive model'!$B$38*K443</f>
        <v>-2.2123742498454617</v>
      </c>
      <c r="R443">
        <f ca="1">+'Surrender predictive model'!$B$15*(MAX(1,MIN(2,P442/O442))-1)+'Surrender predictive model'!$B$14*(MAX(0.5,MIN(1,P442/O442))-1)+'Surrender predictive model'!$B$38*K443*(MAX(0.5,MIN(1,P442/O442))-1)</f>
        <v>-0.34233254037723804</v>
      </c>
      <c r="S443" s="43">
        <f t="shared" ca="1" si="258"/>
        <v>6.7190761656141795E-3</v>
      </c>
      <c r="T443">
        <f t="shared" ca="1" si="248"/>
        <v>0</v>
      </c>
      <c r="U443">
        <f t="shared" ca="1" si="281"/>
        <v>1.89E-2</v>
      </c>
      <c r="V443">
        <f t="shared" ca="1" si="249"/>
        <v>0</v>
      </c>
      <c r="W443" s="41">
        <f t="shared" ca="1" si="250"/>
        <v>0</v>
      </c>
      <c r="X443">
        <f t="shared" ca="1" si="259"/>
        <v>0.9409897040354307</v>
      </c>
      <c r="Y443">
        <f t="shared" ca="1" si="260"/>
        <v>0.9409897040354307</v>
      </c>
      <c r="Z443">
        <f t="shared" ca="1" si="251"/>
        <v>0.95188547312792593</v>
      </c>
      <c r="AA443">
        <f t="shared" ca="1" si="282"/>
        <v>1.1686940261883575E-6</v>
      </c>
      <c r="AB443">
        <f t="shared" ca="1" si="261"/>
        <v>0.1533235556493717</v>
      </c>
      <c r="AC443">
        <f t="shared" ca="1" si="262"/>
        <v>6.3011224099982005E-3</v>
      </c>
      <c r="AD443">
        <f t="shared" ca="1" si="263"/>
        <v>1.0158906427922419E-3</v>
      </c>
      <c r="AE443">
        <f t="shared" ca="1" si="264"/>
        <v>1.7306553444190942E-3</v>
      </c>
      <c r="AF443">
        <f t="shared" ca="1" si="265"/>
        <v>0</v>
      </c>
      <c r="AG443">
        <f t="shared" ca="1" si="266"/>
        <v>0</v>
      </c>
      <c r="AH443">
        <f t="shared" ca="1" si="252"/>
        <v>2.844062421997362E-3</v>
      </c>
      <c r="AI443">
        <f t="shared" ca="1" si="283"/>
        <v>0.14427588728677088</v>
      </c>
      <c r="AJ443">
        <f t="shared" ca="1" si="267"/>
        <v>3.0057476518077269E-5</v>
      </c>
      <c r="AK443">
        <f t="shared" ca="1" si="253"/>
        <v>0</v>
      </c>
      <c r="AL443">
        <f t="shared" ca="1" si="254"/>
        <v>0</v>
      </c>
      <c r="AM443">
        <f t="shared" si="255"/>
        <v>0</v>
      </c>
      <c r="AN443" s="45">
        <f t="shared" ca="1" si="268"/>
        <v>-9.0777258737276146E-3</v>
      </c>
      <c r="AO443">
        <f t="shared" ca="1" si="284"/>
        <v>3.5550780274967188E-4</v>
      </c>
      <c r="AP443">
        <f t="shared" ca="1" si="285"/>
        <v>5.1634389446078945E-4</v>
      </c>
      <c r="AR443">
        <v>433</v>
      </c>
      <c r="AS443">
        <v>0</v>
      </c>
      <c r="AT443">
        <v>66742.777652082295</v>
      </c>
      <c r="AU443">
        <v>1037.2469365088848</v>
      </c>
      <c r="AV443">
        <v>430.92846328851488</v>
      </c>
      <c r="AW443">
        <v>85245.132054447211</v>
      </c>
      <c r="AX443">
        <v>13.741749279489314</v>
      </c>
      <c r="AY443">
        <v>0</v>
      </c>
      <c r="AZ443">
        <v>-86727.049203524017</v>
      </c>
      <c r="BA443">
        <v>131.10672127292989</v>
      </c>
      <c r="BC443">
        <f t="shared" si="269"/>
        <v>0</v>
      </c>
      <c r="BD443">
        <f t="shared" ca="1" si="270"/>
        <v>66742.928131575522</v>
      </c>
      <c r="BE443">
        <f t="shared" ca="1" si="271"/>
        <v>1037.2532376312947</v>
      </c>
      <c r="BF443">
        <f t="shared" ca="1" si="272"/>
        <v>430.92947917915768</v>
      </c>
      <c r="BG443">
        <f t="shared" ca="1" si="273"/>
        <v>85245.13378510256</v>
      </c>
      <c r="BH443">
        <f t="shared" ca="1" si="274"/>
        <v>13.741779336965832</v>
      </c>
      <c r="BI443">
        <f t="shared" ca="1" si="275"/>
        <v>0</v>
      </c>
      <c r="BJ443">
        <f t="shared" ca="1" si="276"/>
        <v>-86727.058281249891</v>
      </c>
      <c r="BK443">
        <f t="shared" ca="1" si="277"/>
        <v>131.10723761682436</v>
      </c>
    </row>
    <row r="444" spans="2:63" x14ac:dyDescent="0.35">
      <c r="B444">
        <f t="shared" si="278"/>
        <v>434</v>
      </c>
      <c r="C444">
        <f t="shared" si="256"/>
        <v>37</v>
      </c>
      <c r="D444">
        <f t="shared" si="286"/>
        <v>2</v>
      </c>
      <c r="E444">
        <f t="shared" ca="1" si="246"/>
        <v>113</v>
      </c>
      <c r="F444" cm="1">
        <f t="array" aca="1" ref="F444" ca="1">_xlfn.XLOOKUP(E444,Mortality!$I$9:$I$130,IF($E$4="Female",Mortality!$J$9:$J$130,Mortality!$K$9:$K$130),,-1)</f>
        <v>0.39999999999999969</v>
      </c>
      <c r="G444" cm="1">
        <f t="array" aca="1" ref="G444" ca="1">_xlfn.XLOOKUP(E444,Mortality!$N$9:$N$130,IF($E$4="Female",Mortality!$O$9:$O$130,Mortality!$P$9:$P$130),,-1)</f>
        <v>0</v>
      </c>
      <c r="H444">
        <f t="shared" ca="1" si="257"/>
        <v>4.1675471372851991E-2</v>
      </c>
      <c r="I444" cm="1">
        <f t="array" ref="I444">INDEX('Product features '!$C$12:$C$22,MIN(11,C444))</f>
        <v>0</v>
      </c>
      <c r="J444" s="3">
        <f ca="1">IF(C444=1,0,IF($C$4="Q",MAX('Product features '!$C$8,_xlfn.XLOOKUP(E444,'Non-systematic PWDs'!$D$17:$D$64,'Non-systematic PWDs'!$F$17:$F$64,0,-1)),'Product features '!$C$8))</f>
        <v>0.32258064516129031</v>
      </c>
      <c r="K444">
        <f t="shared" ca="1" si="247"/>
        <v>0</v>
      </c>
      <c r="L444">
        <f ca="1">(1-K444)*(1-(1-J444*_xlfn.XLOOKUP(C444,'Non-systematic PWDs'!$D$9:$D$12,'Non-systematic PWDs'!$E$9:$E$12,,-1))^(1/12))</f>
        <v>1.144651263212515E-2</v>
      </c>
      <c r="M444" cm="1">
        <f t="array" ref="M444">IF(C444=11,_xlfn.SWITCH(D444,1,0.4,2,0.3,3,0.2,0.1/9),1/12)</f>
        <v>8.3333333333333329E-2</v>
      </c>
      <c r="O444">
        <f t="shared" ca="1" si="279"/>
        <v>0.14427588725216217</v>
      </c>
      <c r="P444">
        <f t="shared" ca="1" si="280"/>
        <v>0.18468646898139593</v>
      </c>
      <c r="Q444">
        <f ca="1">_xlfn.XLOOKUP(C444,'Surrender predictive model'!$E$8:$E$29,'Surrender predictive model'!$P$8:$P$29,,-1)+'Surrender predictive model'!$B$15+'Surrender predictive model'!$B$14+'Surrender predictive model'!$B$38*K444</f>
        <v>-2.2123742498454617</v>
      </c>
      <c r="R444">
        <f ca="1">+'Surrender predictive model'!$B$15*(MAX(1,MIN(2,P443/O443))-1)+'Surrender predictive model'!$B$14*(MAX(0.5,MIN(1,P443/O443))-1)+'Surrender predictive model'!$B$38*K444*(MAX(0.5,MIN(1,P443/O443))-1)</f>
        <v>-0.35211145611905814</v>
      </c>
      <c r="S444" s="43">
        <f t="shared" ca="1" si="258"/>
        <v>6.651228258874764E-3</v>
      </c>
      <c r="T444">
        <f t="shared" ca="1" si="248"/>
        <v>0</v>
      </c>
      <c r="U444">
        <f t="shared" ca="1" si="281"/>
        <v>0</v>
      </c>
      <c r="V444">
        <f t="shared" ca="1" si="249"/>
        <v>0</v>
      </c>
      <c r="W444" s="41">
        <f t="shared" ca="1" si="250"/>
        <v>0</v>
      </c>
      <c r="X444">
        <f t="shared" ca="1" si="259"/>
        <v>0.94105398009283825</v>
      </c>
      <c r="Y444">
        <f t="shared" ca="1" si="260"/>
        <v>0.94105398009283825</v>
      </c>
      <c r="Z444">
        <f t="shared" ca="1" si="251"/>
        <v>0.95195049344117033</v>
      </c>
      <c r="AA444">
        <f t="shared" ca="1" si="282"/>
        <v>1.1124628660600855E-6</v>
      </c>
      <c r="AB444">
        <f t="shared" ca="1" si="261"/>
        <v>0.14427588725216217</v>
      </c>
      <c r="AC444">
        <f t="shared" ca="1" si="262"/>
        <v>5.9295558639033252E-3</v>
      </c>
      <c r="AD444">
        <f t="shared" ca="1" si="263"/>
        <v>9.4633193639799811E-4</v>
      </c>
      <c r="AE444">
        <f t="shared" ca="1" si="264"/>
        <v>1.6286015217880526E-3</v>
      </c>
      <c r="AF444">
        <f t="shared" ca="1" si="265"/>
        <v>0</v>
      </c>
      <c r="AG444">
        <f t="shared" ca="1" si="266"/>
        <v>0</v>
      </c>
      <c r="AH444">
        <f t="shared" ca="1" si="252"/>
        <v>0</v>
      </c>
      <c r="AI444">
        <f t="shared" ca="1" si="283"/>
        <v>0.13577139796468149</v>
      </c>
      <c r="AJ444">
        <f t="shared" ca="1" si="267"/>
        <v>2.8285707909308644E-5</v>
      </c>
      <c r="AK444">
        <f t="shared" ca="1" si="253"/>
        <v>0</v>
      </c>
      <c r="AL444">
        <f t="shared" ca="1" si="254"/>
        <v>0</v>
      </c>
      <c r="AM444">
        <f t="shared" si="255"/>
        <v>0</v>
      </c>
      <c r="AN444" s="45">
        <f t="shared" ca="1" si="268"/>
        <v>-8.5327750299986852E-3</v>
      </c>
      <c r="AO444">
        <f t="shared" ca="1" si="284"/>
        <v>0</v>
      </c>
      <c r="AP444">
        <f t="shared" ca="1" si="285"/>
        <v>1.355148696501091E-4</v>
      </c>
      <c r="AR444">
        <v>434</v>
      </c>
      <c r="AS444">
        <v>0</v>
      </c>
      <c r="AT444">
        <v>65960.39654154754</v>
      </c>
      <c r="AU444">
        <v>1008.0244481294314</v>
      </c>
      <c r="AV444">
        <v>415.61161973752655</v>
      </c>
      <c r="AW444">
        <v>83802.644501980074</v>
      </c>
      <c r="AX444">
        <v>13.406448682541257</v>
      </c>
      <c r="AY444">
        <v>0</v>
      </c>
      <c r="AZ444">
        <v>-85239.687018529585</v>
      </c>
      <c r="BA444">
        <v>18.701748216022818</v>
      </c>
      <c r="BC444">
        <f t="shared" si="269"/>
        <v>0</v>
      </c>
      <c r="BD444">
        <f t="shared" ca="1" si="270"/>
        <v>65960.540817434798</v>
      </c>
      <c r="BE444">
        <f t="shared" ca="1" si="271"/>
        <v>1008.0303776852953</v>
      </c>
      <c r="BF444">
        <f t="shared" ca="1" si="272"/>
        <v>415.61256606946296</v>
      </c>
      <c r="BG444">
        <f t="shared" ca="1" si="273"/>
        <v>83802.64613058159</v>
      </c>
      <c r="BH444">
        <f t="shared" ca="1" si="274"/>
        <v>13.406476968249166</v>
      </c>
      <c r="BI444">
        <f t="shared" ca="1" si="275"/>
        <v>0</v>
      </c>
      <c r="BJ444">
        <f t="shared" ca="1" si="276"/>
        <v>-85239.695551304612</v>
      </c>
      <c r="BK444">
        <f t="shared" ca="1" si="277"/>
        <v>18.701883730892469</v>
      </c>
    </row>
    <row r="445" spans="2:63" x14ac:dyDescent="0.35">
      <c r="B445">
        <f t="shared" si="278"/>
        <v>435</v>
      </c>
      <c r="C445">
        <f t="shared" si="256"/>
        <v>37</v>
      </c>
      <c r="D445">
        <f t="shared" si="286"/>
        <v>3</v>
      </c>
      <c r="E445">
        <f t="shared" ca="1" si="246"/>
        <v>113</v>
      </c>
      <c r="F445" cm="1">
        <f t="array" aca="1" ref="F445" ca="1">_xlfn.XLOOKUP(E445,Mortality!$I$9:$I$130,IF($E$4="Female",Mortality!$J$9:$J$130,Mortality!$K$9:$K$130),,-1)</f>
        <v>0.39999999999999969</v>
      </c>
      <c r="G445" cm="1">
        <f t="array" aca="1" ref="G445" ca="1">_xlfn.XLOOKUP(E445,Mortality!$N$9:$N$130,IF($E$4="Female",Mortality!$O$9:$O$130,Mortality!$P$9:$P$130),,-1)</f>
        <v>0</v>
      </c>
      <c r="H445">
        <f t="shared" ca="1" si="257"/>
        <v>4.1675471372851991E-2</v>
      </c>
      <c r="I445" cm="1">
        <f t="array" ref="I445">INDEX('Product features '!$C$12:$C$22,MIN(11,C445))</f>
        <v>0</v>
      </c>
      <c r="J445" s="3">
        <f ca="1">IF(C445=1,0,IF($C$4="Q",MAX('Product features '!$C$8,_xlfn.XLOOKUP(E445,'Non-systematic PWDs'!$D$17:$D$64,'Non-systematic PWDs'!$F$17:$F$64,0,-1)),'Product features '!$C$8))</f>
        <v>0.32258064516129031</v>
      </c>
      <c r="K445">
        <f t="shared" ca="1" si="247"/>
        <v>0</v>
      </c>
      <c r="L445">
        <f ca="1">(1-K445)*(1-(1-J445*_xlfn.XLOOKUP(C445,'Non-systematic PWDs'!$D$9:$D$12,'Non-systematic PWDs'!$E$9:$E$12,,-1))^(1/12))</f>
        <v>1.144651263212515E-2</v>
      </c>
      <c r="M445" cm="1">
        <f t="array" ref="M445">IF(C445=11,_xlfn.SWITCH(D445,1,0.4,2,0.3,3,0.2,0.1/9),1/12)</f>
        <v>8.3333333333333329E-2</v>
      </c>
      <c r="O445">
        <f t="shared" ca="1" si="279"/>
        <v>0.13577139793007281</v>
      </c>
      <c r="P445">
        <f t="shared" ca="1" si="280"/>
        <v>0.17379993670423516</v>
      </c>
      <c r="Q445">
        <f ca="1">_xlfn.XLOOKUP(C445,'Surrender predictive model'!$E$8:$E$29,'Surrender predictive model'!$P$8:$P$29,,-1)+'Surrender predictive model'!$B$15+'Surrender predictive model'!$B$14+'Surrender predictive model'!$B$38*K445</f>
        <v>-2.2123742498454617</v>
      </c>
      <c r="R445">
        <f ca="1">+'Surrender predictive model'!$B$15*(MAX(1,MIN(2,P444/O444))-1)+'Surrender predictive model'!$B$14*(MAX(0.5,MIN(1,P444/O444))-1)+'Surrender predictive model'!$B$38*K445*(MAX(0.5,MIN(1,P444/O444))-1)</f>
        <v>-0.32411512757370903</v>
      </c>
      <c r="S445" s="43">
        <f t="shared" ca="1" si="258"/>
        <v>6.8473942205375948E-3</v>
      </c>
      <c r="T445">
        <f t="shared" ca="1" si="248"/>
        <v>0</v>
      </c>
      <c r="U445">
        <f t="shared" ca="1" si="281"/>
        <v>0</v>
      </c>
      <c r="V445">
        <f t="shared" ca="1" si="249"/>
        <v>0</v>
      </c>
      <c r="W445" s="41">
        <f t="shared" ca="1" si="250"/>
        <v>0</v>
      </c>
      <c r="X445">
        <f t="shared" ca="1" si="259"/>
        <v>0.94086814127747631</v>
      </c>
      <c r="Y445">
        <f t="shared" ca="1" si="260"/>
        <v>0.94086814127747631</v>
      </c>
      <c r="Z445">
        <f t="shared" ca="1" si="251"/>
        <v>0.95176250278842711</v>
      </c>
      <c r="AA445">
        <f t="shared" ca="1" si="282"/>
        <v>1.0590095742808769E-6</v>
      </c>
      <c r="AB445">
        <f t="shared" ca="1" si="261"/>
        <v>0.13577139793007281</v>
      </c>
      <c r="AC445">
        <f t="shared" ca="1" si="262"/>
        <v>5.5793138839083578E-3</v>
      </c>
      <c r="AD445">
        <f t="shared" ca="1" si="263"/>
        <v>9.1669656958279168E-4</v>
      </c>
      <c r="AE445">
        <f t="shared" ca="1" si="264"/>
        <v>1.5324046674694599E-3</v>
      </c>
      <c r="AF445">
        <f t="shared" ca="1" si="265"/>
        <v>0</v>
      </c>
      <c r="AG445">
        <f t="shared" ca="1" si="266"/>
        <v>0</v>
      </c>
      <c r="AH445">
        <f t="shared" ca="1" si="252"/>
        <v>0</v>
      </c>
      <c r="AI445">
        <f t="shared" ca="1" si="283"/>
        <v>0.12774298284372088</v>
      </c>
      <c r="AJ445">
        <f t="shared" ca="1" si="267"/>
        <v>2.6613121425775184E-5</v>
      </c>
      <c r="AK445">
        <f t="shared" ca="1" si="253"/>
        <v>0</v>
      </c>
      <c r="AL445">
        <f t="shared" ca="1" si="254"/>
        <v>0</v>
      </c>
      <c r="AM445">
        <f t="shared" si="255"/>
        <v>0</v>
      </c>
      <c r="AN445" s="45">
        <f t="shared" ca="1" si="268"/>
        <v>-8.0550282423863841E-3</v>
      </c>
      <c r="AO445">
        <f t="shared" ca="1" si="284"/>
        <v>0</v>
      </c>
      <c r="AP445">
        <f t="shared" ca="1" si="285"/>
        <v>1.2942753653244105E-4</v>
      </c>
      <c r="AR445">
        <v>435</v>
      </c>
      <c r="AS445">
        <v>0</v>
      </c>
      <c r="AT445">
        <v>64350.953676196819</v>
      </c>
      <c r="AU445">
        <v>979.67916826798773</v>
      </c>
      <c r="AV445">
        <v>414.87931315699564</v>
      </c>
      <c r="AW445">
        <v>82389.377799254347</v>
      </c>
      <c r="AX445">
        <v>13.078229531980908</v>
      </c>
      <c r="AY445">
        <v>0</v>
      </c>
      <c r="AZ445">
        <v>-83797.014510211215</v>
      </c>
      <c r="BA445">
        <v>18.542950379140777</v>
      </c>
      <c r="BC445">
        <f t="shared" si="269"/>
        <v>0</v>
      </c>
      <c r="BD445">
        <f t="shared" ca="1" si="270"/>
        <v>64351.08944759475</v>
      </c>
      <c r="BE445">
        <f t="shared" ca="1" si="271"/>
        <v>979.68474758187165</v>
      </c>
      <c r="BF445">
        <f t="shared" ca="1" si="272"/>
        <v>414.8802298535652</v>
      </c>
      <c r="BG445">
        <f t="shared" ca="1" si="273"/>
        <v>82389.379331659016</v>
      </c>
      <c r="BH445">
        <f t="shared" ca="1" si="274"/>
        <v>13.078256145102333</v>
      </c>
      <c r="BI445">
        <f t="shared" ca="1" si="275"/>
        <v>0</v>
      </c>
      <c r="BJ445">
        <f t="shared" ca="1" si="276"/>
        <v>-83797.022565239458</v>
      </c>
      <c r="BK445">
        <f t="shared" ca="1" si="277"/>
        <v>18.543079806677309</v>
      </c>
    </row>
    <row r="446" spans="2:63" x14ac:dyDescent="0.35">
      <c r="B446">
        <f t="shared" si="278"/>
        <v>436</v>
      </c>
      <c r="C446">
        <f t="shared" si="256"/>
        <v>37</v>
      </c>
      <c r="D446">
        <f t="shared" si="286"/>
        <v>4</v>
      </c>
      <c r="E446">
        <f t="shared" ca="1" si="246"/>
        <v>113</v>
      </c>
      <c r="F446" cm="1">
        <f t="array" aca="1" ref="F446" ca="1">_xlfn.XLOOKUP(E446,Mortality!$I$9:$I$130,IF($E$4="Female",Mortality!$J$9:$J$130,Mortality!$K$9:$K$130),,-1)</f>
        <v>0.39999999999999969</v>
      </c>
      <c r="G446" cm="1">
        <f t="array" aca="1" ref="G446" ca="1">_xlfn.XLOOKUP(E446,Mortality!$N$9:$N$130,IF($E$4="Female",Mortality!$O$9:$O$130,Mortality!$P$9:$P$130),,-1)</f>
        <v>0</v>
      </c>
      <c r="H446">
        <f t="shared" ca="1" si="257"/>
        <v>4.1675471372851991E-2</v>
      </c>
      <c r="I446" cm="1">
        <f t="array" ref="I446">INDEX('Product features '!$C$12:$C$22,MIN(11,C446))</f>
        <v>0</v>
      </c>
      <c r="J446" s="3">
        <f ca="1">IF(C446=1,0,IF($C$4="Q",MAX('Product features '!$C$8,_xlfn.XLOOKUP(E446,'Non-systematic PWDs'!$D$17:$D$64,'Non-systematic PWDs'!$F$17:$F$64,0,-1)),'Product features '!$C$8))</f>
        <v>0.32258064516129031</v>
      </c>
      <c r="K446">
        <f t="shared" ca="1" si="247"/>
        <v>0</v>
      </c>
      <c r="L446">
        <f ca="1">(1-K446)*(1-(1-J446*_xlfn.XLOOKUP(C446,'Non-systematic PWDs'!$D$9:$D$12,'Non-systematic PWDs'!$E$9:$E$12,,-1))^(1/12))</f>
        <v>1.144651263212515E-2</v>
      </c>
      <c r="M446" cm="1">
        <f t="array" ref="M446">IF(C446=11,_xlfn.SWITCH(D446,1,0.4,2,0.3,3,0.2,0.1/9),1/12)</f>
        <v>8.3333333333333329E-2</v>
      </c>
      <c r="O446">
        <f t="shared" ca="1" si="279"/>
        <v>0.1277429828091122</v>
      </c>
      <c r="P446">
        <f t="shared" ca="1" si="280"/>
        <v>0.16352282340105675</v>
      </c>
      <c r="Q446">
        <f ca="1">_xlfn.XLOOKUP(C446,'Surrender predictive model'!$E$8:$E$29,'Surrender predictive model'!$P$8:$P$29,,-1)+'Surrender predictive model'!$B$15+'Surrender predictive model'!$B$14+'Surrender predictive model'!$B$38*K446</f>
        <v>-2.2123742498454617</v>
      </c>
      <c r="R446">
        <f ca="1">+'Surrender predictive model'!$B$15*(MAX(1,MIN(2,P445/O445))-1)+'Surrender predictive model'!$B$14*(MAX(0.5,MIN(1,P445/O445))-1)+'Surrender predictive model'!$B$38*K446*(MAX(0.5,MIN(1,P445/O445))-1)</f>
        <v>-0.32411512757370875</v>
      </c>
      <c r="S446" s="43">
        <f t="shared" ca="1" si="258"/>
        <v>6.8473942205375948E-3</v>
      </c>
      <c r="T446">
        <f t="shared" ca="1" si="248"/>
        <v>0</v>
      </c>
      <c r="U446">
        <f t="shared" ca="1" si="281"/>
        <v>0</v>
      </c>
      <c r="V446">
        <f t="shared" ca="1" si="249"/>
        <v>0</v>
      </c>
      <c r="W446" s="41">
        <f t="shared" ca="1" si="250"/>
        <v>0</v>
      </c>
      <c r="X446">
        <f t="shared" ca="1" si="259"/>
        <v>0.94086814127747631</v>
      </c>
      <c r="Y446">
        <f t="shared" ca="1" si="260"/>
        <v>0.94086814127747631</v>
      </c>
      <c r="Z446">
        <f t="shared" ca="1" si="251"/>
        <v>0.95176250278842711</v>
      </c>
      <c r="AA446">
        <f t="shared" ca="1" si="282"/>
        <v>1.007925602894474E-6</v>
      </c>
      <c r="AB446">
        <f t="shared" ca="1" si="261"/>
        <v>0.1277429828091122</v>
      </c>
      <c r="AC446">
        <f t="shared" ca="1" si="262"/>
        <v>5.249398683556475E-3</v>
      </c>
      <c r="AD446">
        <f t="shared" ca="1" si="263"/>
        <v>8.6249059753879984E-4</v>
      </c>
      <c r="AE446">
        <f t="shared" ca="1" si="264"/>
        <v>1.4417907311669203E-3</v>
      </c>
      <c r="AF446">
        <f t="shared" ca="1" si="265"/>
        <v>0</v>
      </c>
      <c r="AG446">
        <f t="shared" ca="1" si="266"/>
        <v>0</v>
      </c>
      <c r="AH446">
        <f t="shared" ca="1" si="252"/>
        <v>0</v>
      </c>
      <c r="AI446">
        <f t="shared" ca="1" si="283"/>
        <v>0.12018930283145868</v>
      </c>
      <c r="AJ446">
        <f t="shared" ca="1" si="267"/>
        <v>2.5039438089887225E-5</v>
      </c>
      <c r="AK446">
        <f t="shared" ca="1" si="253"/>
        <v>0</v>
      </c>
      <c r="AL446">
        <f t="shared" ca="1" si="254"/>
        <v>0</v>
      </c>
      <c r="AM446">
        <f t="shared" si="255"/>
        <v>0</v>
      </c>
      <c r="AN446" s="45">
        <f t="shared" ca="1" si="268"/>
        <v>-7.5787194503520831E-3</v>
      </c>
      <c r="AO446">
        <f t="shared" ca="1" si="284"/>
        <v>0</v>
      </c>
      <c r="AP446">
        <f t="shared" ca="1" si="285"/>
        <v>1.2320082089907478E-4</v>
      </c>
      <c r="AR446">
        <v>436</v>
      </c>
      <c r="AS446">
        <v>0</v>
      </c>
      <c r="AT446">
        <v>62775.501753507124</v>
      </c>
      <c r="AU446">
        <v>952.13863727341914</v>
      </c>
      <c r="AV446">
        <v>404.77742375681373</v>
      </c>
      <c r="AW446">
        <v>81004.629920186926</v>
      </c>
      <c r="AX446">
        <v>12.758849706156267</v>
      </c>
      <c r="AY446">
        <v>0</v>
      </c>
      <c r="AZ446">
        <v>-82374.304830923284</v>
      </c>
      <c r="BA446">
        <v>18.235562526089875</v>
      </c>
      <c r="BC446">
        <f t="shared" si="269"/>
        <v>0</v>
      </c>
      <c r="BD446">
        <f t="shared" ca="1" si="270"/>
        <v>62775.629496489935</v>
      </c>
      <c r="BE446">
        <f t="shared" ca="1" si="271"/>
        <v>952.14388667210267</v>
      </c>
      <c r="BF446">
        <f t="shared" ca="1" si="272"/>
        <v>404.77828624741124</v>
      </c>
      <c r="BG446">
        <f t="shared" ca="1" si="273"/>
        <v>81004.631361977663</v>
      </c>
      <c r="BH446">
        <f t="shared" ca="1" si="274"/>
        <v>12.758874745594357</v>
      </c>
      <c r="BI446">
        <f t="shared" ca="1" si="275"/>
        <v>0</v>
      </c>
      <c r="BJ446">
        <f t="shared" ca="1" si="276"/>
        <v>-82374.312409642735</v>
      </c>
      <c r="BK446">
        <f t="shared" ca="1" si="277"/>
        <v>18.235685726910773</v>
      </c>
    </row>
    <row r="447" spans="2:63" x14ac:dyDescent="0.35">
      <c r="B447">
        <f t="shared" si="278"/>
        <v>437</v>
      </c>
      <c r="C447">
        <f t="shared" si="256"/>
        <v>37</v>
      </c>
      <c r="D447">
        <f t="shared" si="286"/>
        <v>5</v>
      </c>
      <c r="E447">
        <f t="shared" ca="1" si="246"/>
        <v>113</v>
      </c>
      <c r="F447" cm="1">
        <f t="array" aca="1" ref="F447" ca="1">_xlfn.XLOOKUP(E447,Mortality!$I$9:$I$130,IF($E$4="Female",Mortality!$J$9:$J$130,Mortality!$K$9:$K$130),,-1)</f>
        <v>0.39999999999999969</v>
      </c>
      <c r="G447" cm="1">
        <f t="array" aca="1" ref="G447" ca="1">_xlfn.XLOOKUP(E447,Mortality!$N$9:$N$130,IF($E$4="Female",Mortality!$O$9:$O$130,Mortality!$P$9:$P$130),,-1)</f>
        <v>0</v>
      </c>
      <c r="H447">
        <f t="shared" ca="1" si="257"/>
        <v>4.1675471372851991E-2</v>
      </c>
      <c r="I447" cm="1">
        <f t="array" ref="I447">INDEX('Product features '!$C$12:$C$22,MIN(11,C447))</f>
        <v>0</v>
      </c>
      <c r="J447" s="3">
        <f ca="1">IF(C447=1,0,IF($C$4="Q",MAX('Product features '!$C$8,_xlfn.XLOOKUP(E447,'Non-systematic PWDs'!$D$17:$D$64,'Non-systematic PWDs'!$F$17:$F$64,0,-1)),'Product features '!$C$8))</f>
        <v>0.32258064516129031</v>
      </c>
      <c r="K447">
        <f t="shared" ca="1" si="247"/>
        <v>0</v>
      </c>
      <c r="L447">
        <f ca="1">(1-K447)*(1-(1-J447*_xlfn.XLOOKUP(C447,'Non-systematic PWDs'!$D$9:$D$12,'Non-systematic PWDs'!$E$9:$E$12,,-1))^(1/12))</f>
        <v>1.144651263212515E-2</v>
      </c>
      <c r="M447" cm="1">
        <f t="array" ref="M447">IF(C447=11,_xlfn.SWITCH(D447,1,0.4,2,0.3,3,0.2,0.1/9),1/12)</f>
        <v>8.3333333333333329E-2</v>
      </c>
      <c r="O447">
        <f t="shared" ca="1" si="279"/>
        <v>0.12018930279685</v>
      </c>
      <c r="P447">
        <f t="shared" ca="1" si="280"/>
        <v>0.15385341490979729</v>
      </c>
      <c r="Q447">
        <f ca="1">_xlfn.XLOOKUP(C447,'Surrender predictive model'!$E$8:$E$29,'Surrender predictive model'!$P$8:$P$29,,-1)+'Surrender predictive model'!$B$15+'Surrender predictive model'!$B$14+'Surrender predictive model'!$B$38*K447</f>
        <v>-2.2123742498454617</v>
      </c>
      <c r="R447">
        <f ca="1">+'Surrender predictive model'!$B$15*(MAX(1,MIN(2,P446/O446))-1)+'Surrender predictive model'!$B$14*(MAX(0.5,MIN(1,P446/O446))-1)+'Surrender predictive model'!$B$38*K447*(MAX(0.5,MIN(1,P446/O446))-1)</f>
        <v>-0.32411512757370875</v>
      </c>
      <c r="S447" s="43">
        <f t="shared" ca="1" si="258"/>
        <v>6.8473942205375948E-3</v>
      </c>
      <c r="T447">
        <f t="shared" ca="1" si="248"/>
        <v>0</v>
      </c>
      <c r="U447">
        <f t="shared" ca="1" si="281"/>
        <v>0</v>
      </c>
      <c r="V447">
        <f t="shared" ca="1" si="249"/>
        <v>0</v>
      </c>
      <c r="W447" s="41">
        <f t="shared" ca="1" si="250"/>
        <v>0</v>
      </c>
      <c r="X447">
        <f t="shared" ca="1" si="259"/>
        <v>0.94086814127747631</v>
      </c>
      <c r="Y447">
        <f t="shared" ca="1" si="260"/>
        <v>0.94086814127747631</v>
      </c>
      <c r="Z447">
        <f t="shared" ca="1" si="251"/>
        <v>0.95176250278842711</v>
      </c>
      <c r="AA447">
        <f t="shared" ca="1" si="282"/>
        <v>9.5930579443537887E-7</v>
      </c>
      <c r="AB447">
        <f t="shared" ca="1" si="261"/>
        <v>0.12018930279685</v>
      </c>
      <c r="AC447">
        <f t="shared" ca="1" si="262"/>
        <v>4.9389919822222118E-3</v>
      </c>
      <c r="AD447">
        <f t="shared" ca="1" si="263"/>
        <v>8.114899253756306E-4</v>
      </c>
      <c r="AE447">
        <f t="shared" ca="1" si="264"/>
        <v>1.3565349653441136E-3</v>
      </c>
      <c r="AF447">
        <f t="shared" ca="1" si="265"/>
        <v>0</v>
      </c>
      <c r="AG447">
        <f t="shared" ca="1" si="266"/>
        <v>0</v>
      </c>
      <c r="AH447">
        <f t="shared" ca="1" si="252"/>
        <v>0</v>
      </c>
      <c r="AI447">
        <f t="shared" ca="1" si="283"/>
        <v>0.11308228595851672</v>
      </c>
      <c r="AJ447">
        <f t="shared" ca="1" si="267"/>
        <v>2.3558809574690984E-5</v>
      </c>
      <c r="AK447">
        <f t="shared" ca="1" si="253"/>
        <v>0</v>
      </c>
      <c r="AL447">
        <f t="shared" ca="1" si="254"/>
        <v>0</v>
      </c>
      <c r="AM447">
        <f t="shared" si="255"/>
        <v>0</v>
      </c>
      <c r="AN447" s="45">
        <f t="shared" ca="1" si="268"/>
        <v>-7.1305756825166466E-3</v>
      </c>
      <c r="AO447">
        <f t="shared" ca="1" si="284"/>
        <v>0</v>
      </c>
      <c r="AP447">
        <f t="shared" ca="1" si="285"/>
        <v>1.1727367047893566E-4</v>
      </c>
      <c r="AR447">
        <v>437</v>
      </c>
      <c r="AS447">
        <v>0</v>
      </c>
      <c r="AT447">
        <v>61242.478589548889</v>
      </c>
      <c r="AU447">
        <v>925.4517987934596</v>
      </c>
      <c r="AV447">
        <v>394.94777736596222</v>
      </c>
      <c r="AW447">
        <v>79647.74581396555</v>
      </c>
      <c r="AX447">
        <v>12.448045528582529</v>
      </c>
      <c r="AY447">
        <v>0</v>
      </c>
      <c r="AZ447">
        <v>-80980.593435653485</v>
      </c>
      <c r="BA447">
        <v>17.934720623569415</v>
      </c>
      <c r="BC447">
        <f t="shared" si="269"/>
        <v>0</v>
      </c>
      <c r="BD447">
        <f t="shared" ca="1" si="270"/>
        <v>61242.598778851687</v>
      </c>
      <c r="BE447">
        <f t="shared" ca="1" si="271"/>
        <v>925.45673778544187</v>
      </c>
      <c r="BF447">
        <f t="shared" ca="1" si="272"/>
        <v>394.94858885588758</v>
      </c>
      <c r="BG447">
        <f t="shared" ca="1" si="273"/>
        <v>79647.747170500515</v>
      </c>
      <c r="BH447">
        <f t="shared" ca="1" si="274"/>
        <v>12.448069087392104</v>
      </c>
      <c r="BI447">
        <f t="shared" ca="1" si="275"/>
        <v>0</v>
      </c>
      <c r="BJ447">
        <f t="shared" ca="1" si="276"/>
        <v>-80980.600566229172</v>
      </c>
      <c r="BK447">
        <f t="shared" ca="1" si="277"/>
        <v>17.934837897239895</v>
      </c>
    </row>
    <row r="448" spans="2:63" x14ac:dyDescent="0.35">
      <c r="B448">
        <f t="shared" si="278"/>
        <v>438</v>
      </c>
      <c r="C448">
        <f t="shared" si="256"/>
        <v>37</v>
      </c>
      <c r="D448">
        <f t="shared" si="286"/>
        <v>6</v>
      </c>
      <c r="E448">
        <f t="shared" ca="1" si="246"/>
        <v>113</v>
      </c>
      <c r="F448" cm="1">
        <f t="array" aca="1" ref="F448" ca="1">_xlfn.XLOOKUP(E448,Mortality!$I$9:$I$130,IF($E$4="Female",Mortality!$J$9:$J$130,Mortality!$K$9:$K$130),,-1)</f>
        <v>0.39999999999999969</v>
      </c>
      <c r="G448" cm="1">
        <f t="array" aca="1" ref="G448" ca="1">_xlfn.XLOOKUP(E448,Mortality!$N$9:$N$130,IF($E$4="Female",Mortality!$O$9:$O$130,Mortality!$P$9:$P$130),,-1)</f>
        <v>0</v>
      </c>
      <c r="H448">
        <f t="shared" ca="1" si="257"/>
        <v>4.1675471372851991E-2</v>
      </c>
      <c r="I448" cm="1">
        <f t="array" ref="I448">INDEX('Product features '!$C$12:$C$22,MIN(11,C448))</f>
        <v>0</v>
      </c>
      <c r="J448" s="3">
        <f ca="1">IF(C448=1,0,IF($C$4="Q",MAX('Product features '!$C$8,_xlfn.XLOOKUP(E448,'Non-systematic PWDs'!$D$17:$D$64,'Non-systematic PWDs'!$F$17:$F$64,0,-1)),'Product features '!$C$8))</f>
        <v>0.32258064516129031</v>
      </c>
      <c r="K448">
        <f t="shared" ca="1" si="247"/>
        <v>0</v>
      </c>
      <c r="L448">
        <f ca="1">(1-K448)*(1-(1-J448*_xlfn.XLOOKUP(C448,'Non-systematic PWDs'!$D$9:$D$12,'Non-systematic PWDs'!$E$9:$E$12,,-1))^(1/12))</f>
        <v>1.144651263212515E-2</v>
      </c>
      <c r="M448" cm="1">
        <f t="array" ref="M448">IF(C448=11,_xlfn.SWITCH(D448,1,0.4,2,0.3,3,0.2,0.1/9),1/12)</f>
        <v>8.3333333333333329E-2</v>
      </c>
      <c r="O448">
        <f t="shared" ca="1" si="279"/>
        <v>0.11308228592390805</v>
      </c>
      <c r="P448">
        <f t="shared" ca="1" si="280"/>
        <v>0.14475577651537333</v>
      </c>
      <c r="Q448">
        <f ca="1">_xlfn.XLOOKUP(C448,'Surrender predictive model'!$E$8:$E$29,'Surrender predictive model'!$P$8:$P$29,,-1)+'Surrender predictive model'!$B$15+'Surrender predictive model'!$B$14+'Surrender predictive model'!$B$38*K448</f>
        <v>-2.2123742498454617</v>
      </c>
      <c r="R448">
        <f ca="1">+'Surrender predictive model'!$B$15*(MAX(1,MIN(2,P447/O447))-1)+'Surrender predictive model'!$B$14*(MAX(0.5,MIN(1,P447/O447))-1)+'Surrender predictive model'!$B$38*K448*(MAX(0.5,MIN(1,P447/O447))-1)</f>
        <v>-0.32411512757370903</v>
      </c>
      <c r="S448" s="43">
        <f t="shared" ca="1" si="258"/>
        <v>6.8473942205375948E-3</v>
      </c>
      <c r="T448">
        <f t="shared" ca="1" si="248"/>
        <v>0</v>
      </c>
      <c r="U448">
        <f t="shared" ca="1" si="281"/>
        <v>0</v>
      </c>
      <c r="V448">
        <f t="shared" ca="1" si="249"/>
        <v>0</v>
      </c>
      <c r="W448" s="41">
        <f t="shared" ca="1" si="250"/>
        <v>0</v>
      </c>
      <c r="X448">
        <f t="shared" ca="1" si="259"/>
        <v>0.94086814127747631</v>
      </c>
      <c r="Y448">
        <f t="shared" ca="1" si="260"/>
        <v>0.94086814127747631</v>
      </c>
      <c r="Z448">
        <f t="shared" ca="1" si="251"/>
        <v>0.95176250278842711</v>
      </c>
      <c r="AA448">
        <f t="shared" ca="1" si="282"/>
        <v>9.1303128385125653E-7</v>
      </c>
      <c r="AB448">
        <f t="shared" ca="1" si="261"/>
        <v>0.11308228592390805</v>
      </c>
      <c r="AC448">
        <f t="shared" ca="1" si="262"/>
        <v>4.6469402060977712E-3</v>
      </c>
      <c r="AD448">
        <f t="shared" ca="1" si="263"/>
        <v>7.6350501775356754E-4</v>
      </c>
      <c r="AE448">
        <f t="shared" ca="1" si="264"/>
        <v>1.2763205314212222E-3</v>
      </c>
      <c r="AF448">
        <f t="shared" ca="1" si="265"/>
        <v>0</v>
      </c>
      <c r="AG448">
        <f t="shared" ca="1" si="266"/>
        <v>0</v>
      </c>
      <c r="AH448">
        <f t="shared" ca="1" si="252"/>
        <v>0</v>
      </c>
      <c r="AI448">
        <f t="shared" ca="1" si="283"/>
        <v>0.10639552020324415</v>
      </c>
      <c r="AJ448">
        <f t="shared" ca="1" si="267"/>
        <v>2.2165733375675867E-5</v>
      </c>
      <c r="AK448">
        <f t="shared" ca="1" si="253"/>
        <v>0</v>
      </c>
      <c r="AL448">
        <f t="shared" ca="1" si="254"/>
        <v>0</v>
      </c>
      <c r="AM448">
        <f t="shared" si="255"/>
        <v>0</v>
      </c>
      <c r="AN448" s="45">
        <f t="shared" ca="1" si="268"/>
        <v>-6.708931488648236E-3</v>
      </c>
      <c r="AO448">
        <f t="shared" ca="1" si="284"/>
        <v>0</v>
      </c>
      <c r="AP448">
        <f t="shared" ca="1" si="285"/>
        <v>1.1163167328948595E-4</v>
      </c>
      <c r="AR448">
        <v>438</v>
      </c>
      <c r="AS448">
        <v>0</v>
      </c>
      <c r="AT448">
        <v>59750.618537194969</v>
      </c>
      <c r="AU448">
        <v>899.58957933019053</v>
      </c>
      <c r="AV448">
        <v>385.38222312890798</v>
      </c>
      <c r="AW448">
        <v>78318.071013206572</v>
      </c>
      <c r="AX448">
        <v>12.145562018119708</v>
      </c>
      <c r="AY448">
        <v>0</v>
      </c>
      <c r="AZ448">
        <v>-79615.188377683735</v>
      </c>
      <c r="BA448">
        <v>17.640255810918937</v>
      </c>
      <c r="BC448">
        <f t="shared" si="269"/>
        <v>0</v>
      </c>
      <c r="BD448">
        <f t="shared" ca="1" si="270"/>
        <v>59750.731619480895</v>
      </c>
      <c r="BE448">
        <f t="shared" ca="1" si="271"/>
        <v>899.59422627039658</v>
      </c>
      <c r="BF448">
        <f t="shared" ca="1" si="272"/>
        <v>385.38298663392573</v>
      </c>
      <c r="BG448">
        <f t="shared" ca="1" si="273"/>
        <v>78318.072289527103</v>
      </c>
      <c r="BH448">
        <f t="shared" ca="1" si="274"/>
        <v>12.145584183853083</v>
      </c>
      <c r="BI448">
        <f t="shared" ca="1" si="275"/>
        <v>0</v>
      </c>
      <c r="BJ448">
        <f t="shared" ca="1" si="276"/>
        <v>-79615.195086615218</v>
      </c>
      <c r="BK448">
        <f t="shared" ca="1" si="277"/>
        <v>17.640367442592225</v>
      </c>
    </row>
    <row r="449" spans="2:63" x14ac:dyDescent="0.35">
      <c r="B449">
        <f t="shared" si="278"/>
        <v>439</v>
      </c>
      <c r="C449">
        <f t="shared" si="256"/>
        <v>37</v>
      </c>
      <c r="D449">
        <f t="shared" si="286"/>
        <v>7</v>
      </c>
      <c r="E449">
        <f t="shared" ca="1" si="246"/>
        <v>113</v>
      </c>
      <c r="F449" cm="1">
        <f t="array" aca="1" ref="F449" ca="1">_xlfn.XLOOKUP(E449,Mortality!$I$9:$I$130,IF($E$4="Female",Mortality!$J$9:$J$130,Mortality!$K$9:$K$130),,-1)</f>
        <v>0.39999999999999969</v>
      </c>
      <c r="G449" cm="1">
        <f t="array" aca="1" ref="G449" ca="1">_xlfn.XLOOKUP(E449,Mortality!$N$9:$N$130,IF($E$4="Female",Mortality!$O$9:$O$130,Mortality!$P$9:$P$130),,-1)</f>
        <v>0</v>
      </c>
      <c r="H449">
        <f t="shared" ca="1" si="257"/>
        <v>4.1675471372851991E-2</v>
      </c>
      <c r="I449" cm="1">
        <f t="array" ref="I449">INDEX('Product features '!$C$12:$C$22,MIN(11,C449))</f>
        <v>0</v>
      </c>
      <c r="J449" s="3">
        <f ca="1">IF(C449=1,0,IF($C$4="Q",MAX('Product features '!$C$8,_xlfn.XLOOKUP(E449,'Non-systematic PWDs'!$D$17:$D$64,'Non-systematic PWDs'!$F$17:$F$64,0,-1)),'Product features '!$C$8))</f>
        <v>0.32258064516129031</v>
      </c>
      <c r="K449">
        <f t="shared" ca="1" si="247"/>
        <v>0</v>
      </c>
      <c r="L449">
        <f ca="1">(1-K449)*(1-(1-J449*_xlfn.XLOOKUP(C449,'Non-systematic PWDs'!$D$9:$D$12,'Non-systematic PWDs'!$E$9:$E$12,,-1))^(1/12))</f>
        <v>1.144651263212515E-2</v>
      </c>
      <c r="M449" cm="1">
        <f t="array" ref="M449">IF(C449=11,_xlfn.SWITCH(D449,1,0.4,2,0.3,3,0.2,0.1/9),1/12)</f>
        <v>8.3333333333333329E-2</v>
      </c>
      <c r="O449">
        <f t="shared" ca="1" si="279"/>
        <v>0.10639552016863547</v>
      </c>
      <c r="P449">
        <f t="shared" ca="1" si="280"/>
        <v>0.13619609838919705</v>
      </c>
      <c r="Q449">
        <f ca="1">_xlfn.XLOOKUP(C449,'Surrender predictive model'!$E$8:$E$29,'Surrender predictive model'!$P$8:$P$29,,-1)+'Surrender predictive model'!$B$15+'Surrender predictive model'!$B$14+'Surrender predictive model'!$B$38*K449</f>
        <v>-2.2123742498454617</v>
      </c>
      <c r="R449">
        <f ca="1">+'Surrender predictive model'!$B$15*(MAX(1,MIN(2,P448/O448))-1)+'Surrender predictive model'!$B$14*(MAX(0.5,MIN(1,P448/O448))-1)+'Surrender predictive model'!$B$38*K449*(MAX(0.5,MIN(1,P448/O448))-1)</f>
        <v>-0.32411512757370875</v>
      </c>
      <c r="S449" s="43">
        <f t="shared" ca="1" si="258"/>
        <v>6.8473942205375948E-3</v>
      </c>
      <c r="T449">
        <f t="shared" ca="1" si="248"/>
        <v>0</v>
      </c>
      <c r="U449">
        <f t="shared" ca="1" si="281"/>
        <v>0</v>
      </c>
      <c r="V449">
        <f t="shared" ca="1" si="249"/>
        <v>0</v>
      </c>
      <c r="W449" s="41">
        <f t="shared" ca="1" si="250"/>
        <v>0</v>
      </c>
      <c r="X449">
        <f t="shared" ca="1" si="259"/>
        <v>0.94086814127747631</v>
      </c>
      <c r="Y449">
        <f t="shared" ca="1" si="260"/>
        <v>0.94086814127747631</v>
      </c>
      <c r="Z449">
        <f t="shared" ca="1" si="251"/>
        <v>0.95176250278842711</v>
      </c>
      <c r="AA449">
        <f t="shared" ca="1" si="282"/>
        <v>8.6898893984240271E-7</v>
      </c>
      <c r="AB449">
        <f t="shared" ca="1" si="261"/>
        <v>0.10639552016863547</v>
      </c>
      <c r="AC449">
        <f t="shared" ca="1" si="262"/>
        <v>4.3721579943387821E-3</v>
      </c>
      <c r="AD449">
        <f t="shared" ca="1" si="263"/>
        <v>7.1835754690982557E-4</v>
      </c>
      <c r="AE449">
        <f t="shared" ca="1" si="264"/>
        <v>1.2008493260725658E-3</v>
      </c>
      <c r="AF449">
        <f t="shared" ca="1" si="265"/>
        <v>0</v>
      </c>
      <c r="AG449">
        <f t="shared" ca="1" si="266"/>
        <v>0</v>
      </c>
      <c r="AH449">
        <f t="shared" ca="1" si="252"/>
        <v>0</v>
      </c>
      <c r="AI449">
        <f t="shared" ca="1" si="283"/>
        <v>0.10010415533592298</v>
      </c>
      <c r="AJ449">
        <f t="shared" ca="1" si="267"/>
        <v>2.0855032361650624E-5</v>
      </c>
      <c r="AK449">
        <f t="shared" ca="1" si="253"/>
        <v>0</v>
      </c>
      <c r="AL449">
        <f t="shared" ca="1" si="254"/>
        <v>0</v>
      </c>
      <c r="AM449">
        <f t="shared" si="255"/>
        <v>0</v>
      </c>
      <c r="AN449" s="45">
        <f t="shared" ca="1" si="268"/>
        <v>-6.3122198996828248E-3</v>
      </c>
      <c r="AO449">
        <f t="shared" ca="1" si="284"/>
        <v>0</v>
      </c>
      <c r="AP449">
        <f t="shared" ca="1" si="285"/>
        <v>1.0626111070386296E-4</v>
      </c>
      <c r="AR449">
        <v>439</v>
      </c>
      <c r="AS449">
        <v>0</v>
      </c>
      <c r="AT449">
        <v>58298.697686973392</v>
      </c>
      <c r="AU449">
        <v>874.52398193926274</v>
      </c>
      <c r="AV449">
        <v>376.07288015226368</v>
      </c>
      <c r="AW449">
        <v>77014.968479752031</v>
      </c>
      <c r="AX449">
        <v>11.85115257500231</v>
      </c>
      <c r="AY449">
        <v>0</v>
      </c>
      <c r="AZ449">
        <v>-78277.416494418547</v>
      </c>
      <c r="BA449">
        <v>17.35200422268375</v>
      </c>
      <c r="BC449">
        <f t="shared" si="269"/>
        <v>0</v>
      </c>
      <c r="BD449">
        <f t="shared" ca="1" si="270"/>
        <v>58298.80408249356</v>
      </c>
      <c r="BE449">
        <f t="shared" ca="1" si="271"/>
        <v>874.52835409725708</v>
      </c>
      <c r="BF449">
        <f t="shared" ca="1" si="272"/>
        <v>376.07359850981061</v>
      </c>
      <c r="BG449">
        <f t="shared" ca="1" si="273"/>
        <v>77014.969680601353</v>
      </c>
      <c r="BH449">
        <f t="shared" ca="1" si="274"/>
        <v>11.851173430034672</v>
      </c>
      <c r="BI449">
        <f t="shared" ca="1" si="275"/>
        <v>0</v>
      </c>
      <c r="BJ449">
        <f t="shared" ca="1" si="276"/>
        <v>-78277.422806638453</v>
      </c>
      <c r="BK449">
        <f t="shared" ca="1" si="277"/>
        <v>17.352110483794455</v>
      </c>
    </row>
    <row r="450" spans="2:63" x14ac:dyDescent="0.35">
      <c r="B450">
        <f t="shared" si="278"/>
        <v>440</v>
      </c>
      <c r="C450">
        <f t="shared" si="256"/>
        <v>37</v>
      </c>
      <c r="D450">
        <f t="shared" si="286"/>
        <v>8</v>
      </c>
      <c r="E450">
        <f t="shared" ca="1" si="246"/>
        <v>113</v>
      </c>
      <c r="F450" cm="1">
        <f t="array" aca="1" ref="F450" ca="1">_xlfn.XLOOKUP(E450,Mortality!$I$9:$I$130,IF($E$4="Female",Mortality!$J$9:$J$130,Mortality!$K$9:$K$130),,-1)</f>
        <v>0.39999999999999969</v>
      </c>
      <c r="G450" cm="1">
        <f t="array" aca="1" ref="G450" ca="1">_xlfn.XLOOKUP(E450,Mortality!$N$9:$N$130,IF($E$4="Female",Mortality!$O$9:$O$130,Mortality!$P$9:$P$130),,-1)</f>
        <v>0</v>
      </c>
      <c r="H450">
        <f t="shared" ca="1" si="257"/>
        <v>4.1675471372851991E-2</v>
      </c>
      <c r="I450" cm="1">
        <f t="array" ref="I450">INDEX('Product features '!$C$12:$C$22,MIN(11,C450))</f>
        <v>0</v>
      </c>
      <c r="J450" s="3">
        <f ca="1">IF(C450=1,0,IF($C$4="Q",MAX('Product features '!$C$8,_xlfn.XLOOKUP(E450,'Non-systematic PWDs'!$D$17:$D$64,'Non-systematic PWDs'!$F$17:$F$64,0,-1)),'Product features '!$C$8))</f>
        <v>0.32258064516129031</v>
      </c>
      <c r="K450">
        <f t="shared" ca="1" si="247"/>
        <v>0</v>
      </c>
      <c r="L450">
        <f ca="1">(1-K450)*(1-(1-J450*_xlfn.XLOOKUP(C450,'Non-systematic PWDs'!$D$9:$D$12,'Non-systematic PWDs'!$E$9:$E$12,,-1))^(1/12))</f>
        <v>1.144651263212515E-2</v>
      </c>
      <c r="M450" cm="1">
        <f t="array" ref="M450">IF(C450=11,_xlfn.SWITCH(D450,1,0.4,2,0.3,3,0.2,0.1/9),1/12)</f>
        <v>8.3333333333333329E-2</v>
      </c>
      <c r="O450">
        <f t="shared" ca="1" si="279"/>
        <v>0.10010415530131429</v>
      </c>
      <c r="P450">
        <f t="shared" ca="1" si="280"/>
        <v>0.12814256994068812</v>
      </c>
      <c r="Q450">
        <f ca="1">_xlfn.XLOOKUP(C450,'Surrender predictive model'!$E$8:$E$29,'Surrender predictive model'!$P$8:$P$29,,-1)+'Surrender predictive model'!$B$15+'Surrender predictive model'!$B$14+'Surrender predictive model'!$B$38*K450</f>
        <v>-2.2123742498454617</v>
      </c>
      <c r="R450">
        <f ca="1">+'Surrender predictive model'!$B$15*(MAX(1,MIN(2,P449/O449))-1)+'Surrender predictive model'!$B$14*(MAX(0.5,MIN(1,P449/O449))-1)+'Surrender predictive model'!$B$38*K450*(MAX(0.5,MIN(1,P449/O449))-1)</f>
        <v>-0.32411512757370903</v>
      </c>
      <c r="S450" s="43">
        <f t="shared" ca="1" si="258"/>
        <v>6.8473942205375948E-3</v>
      </c>
      <c r="T450">
        <f t="shared" ca="1" si="248"/>
        <v>0</v>
      </c>
      <c r="U450">
        <f t="shared" ca="1" si="281"/>
        <v>0</v>
      </c>
      <c r="V450">
        <f t="shared" ca="1" si="249"/>
        <v>0</v>
      </c>
      <c r="W450" s="41">
        <f t="shared" ca="1" si="250"/>
        <v>0</v>
      </c>
      <c r="X450">
        <f t="shared" ca="1" si="259"/>
        <v>0.94086814127747631</v>
      </c>
      <c r="Y450">
        <f t="shared" ca="1" si="260"/>
        <v>0.94086814127747631</v>
      </c>
      <c r="Z450">
        <f t="shared" ca="1" si="251"/>
        <v>0.95176250278842711</v>
      </c>
      <c r="AA450">
        <f t="shared" ca="1" si="282"/>
        <v>8.2707108827986713E-7</v>
      </c>
      <c r="AB450">
        <f t="shared" ca="1" si="261"/>
        <v>0.10010415530131429</v>
      </c>
      <c r="AC450">
        <f t="shared" ca="1" si="262"/>
        <v>4.1136241655049879E-3</v>
      </c>
      <c r="AD450">
        <f t="shared" ca="1" si="263"/>
        <v>6.7587972993369497E-4</v>
      </c>
      <c r="AE450">
        <f t="shared" ca="1" si="264"/>
        <v>1.1298408733762049E-3</v>
      </c>
      <c r="AF450">
        <f t="shared" ca="1" si="265"/>
        <v>0</v>
      </c>
      <c r="AG450">
        <f t="shared" ca="1" si="266"/>
        <v>0</v>
      </c>
      <c r="AH450">
        <f t="shared" ca="1" si="252"/>
        <v>0</v>
      </c>
      <c r="AI450">
        <f t="shared" ca="1" si="283"/>
        <v>9.418481056710809E-2</v>
      </c>
      <c r="AJ450">
        <f t="shared" ca="1" si="267"/>
        <v>1.9621835534814185E-5</v>
      </c>
      <c r="AK450">
        <f t="shared" ca="1" si="253"/>
        <v>0</v>
      </c>
      <c r="AL450">
        <f t="shared" ca="1" si="254"/>
        <v>0</v>
      </c>
      <c r="AM450">
        <f t="shared" si="255"/>
        <v>0</v>
      </c>
      <c r="AN450" s="45">
        <f t="shared" ca="1" si="268"/>
        <v>-5.9389666043497017E-3</v>
      </c>
      <c r="AO450">
        <f t="shared" ca="1" si="284"/>
        <v>0</v>
      </c>
      <c r="AP450">
        <f t="shared" ca="1" si="285"/>
        <v>1.0114892409376885E-4</v>
      </c>
      <c r="AR450">
        <v>440</v>
      </c>
      <c r="AS450">
        <v>0</v>
      </c>
      <c r="AT450">
        <v>56885.532360009878</v>
      </c>
      <c r="AU450">
        <v>850.22804347801127</v>
      </c>
      <c r="AV450">
        <v>367.01212771739296</v>
      </c>
      <c r="AW450">
        <v>75737.818093121765</v>
      </c>
      <c r="AX450">
        <v>11.564578679109793</v>
      </c>
      <c r="AY450">
        <v>0</v>
      </c>
      <c r="AZ450">
        <v>-76966.622842996207</v>
      </c>
      <c r="BA450">
        <v>17.069806826123333</v>
      </c>
      <c r="BC450">
        <f t="shared" si="269"/>
        <v>0</v>
      </c>
      <c r="BD450">
        <f t="shared" ca="1" si="270"/>
        <v>56885.632464165181</v>
      </c>
      <c r="BE450">
        <f t="shared" ca="1" si="271"/>
        <v>850.23215710217676</v>
      </c>
      <c r="BF450">
        <f t="shared" ca="1" si="272"/>
        <v>367.01280359712291</v>
      </c>
      <c r="BG450">
        <f t="shared" ca="1" si="273"/>
        <v>75737.819222962644</v>
      </c>
      <c r="BH450">
        <f t="shared" ca="1" si="274"/>
        <v>11.564598300945327</v>
      </c>
      <c r="BI450">
        <f t="shared" ca="1" si="275"/>
        <v>0</v>
      </c>
      <c r="BJ450">
        <f t="shared" ca="1" si="276"/>
        <v>-76966.628781962805</v>
      </c>
      <c r="BK450">
        <f t="shared" ca="1" si="277"/>
        <v>17.069907975047428</v>
      </c>
    </row>
    <row r="451" spans="2:63" x14ac:dyDescent="0.35">
      <c r="B451">
        <f t="shared" si="278"/>
        <v>441</v>
      </c>
      <c r="C451">
        <f t="shared" si="256"/>
        <v>37</v>
      </c>
      <c r="D451">
        <f t="shared" si="286"/>
        <v>9</v>
      </c>
      <c r="E451">
        <f t="shared" ca="1" si="246"/>
        <v>113</v>
      </c>
      <c r="F451" cm="1">
        <f t="array" aca="1" ref="F451" ca="1">_xlfn.XLOOKUP(E451,Mortality!$I$9:$I$130,IF($E$4="Female",Mortality!$J$9:$J$130,Mortality!$K$9:$K$130),,-1)</f>
        <v>0.39999999999999969</v>
      </c>
      <c r="G451" cm="1">
        <f t="array" aca="1" ref="G451" ca="1">_xlfn.XLOOKUP(E451,Mortality!$N$9:$N$130,IF($E$4="Female",Mortality!$O$9:$O$130,Mortality!$P$9:$P$130),,-1)</f>
        <v>0</v>
      </c>
      <c r="H451">
        <f t="shared" ca="1" si="257"/>
        <v>4.1675471372851991E-2</v>
      </c>
      <c r="I451" cm="1">
        <f t="array" ref="I451">INDEX('Product features '!$C$12:$C$22,MIN(11,C451))</f>
        <v>0</v>
      </c>
      <c r="J451" s="3">
        <f ca="1">IF(C451=1,0,IF($C$4="Q",MAX('Product features '!$C$8,_xlfn.XLOOKUP(E451,'Non-systematic PWDs'!$D$17:$D$64,'Non-systematic PWDs'!$F$17:$F$64,0,-1)),'Product features '!$C$8))</f>
        <v>0.32258064516129031</v>
      </c>
      <c r="K451">
        <f t="shared" ca="1" si="247"/>
        <v>0</v>
      </c>
      <c r="L451">
        <f ca="1">(1-K451)*(1-(1-J451*_xlfn.XLOOKUP(C451,'Non-systematic PWDs'!$D$9:$D$12,'Non-systematic PWDs'!$E$9:$E$12,,-1))^(1/12))</f>
        <v>1.144651263212515E-2</v>
      </c>
      <c r="M451" cm="1">
        <f t="array" ref="M451">IF(C451=11,_xlfn.SWITCH(D451,1,0.4,2,0.3,3,0.2,0.1/9),1/12)</f>
        <v>8.3333333333333329E-2</v>
      </c>
      <c r="O451">
        <f t="shared" ca="1" si="279"/>
        <v>9.4184810532499399E-2</v>
      </c>
      <c r="P451">
        <f t="shared" ca="1" si="280"/>
        <v>0.12056526159861425</v>
      </c>
      <c r="Q451">
        <f ca="1">_xlfn.XLOOKUP(C451,'Surrender predictive model'!$E$8:$E$29,'Surrender predictive model'!$P$8:$P$29,,-1)+'Surrender predictive model'!$B$15+'Surrender predictive model'!$B$14+'Surrender predictive model'!$B$38*K451</f>
        <v>-2.2123742498454617</v>
      </c>
      <c r="R451">
        <f ca="1">+'Surrender predictive model'!$B$15*(MAX(1,MIN(2,P450/O450))-1)+'Surrender predictive model'!$B$14*(MAX(0.5,MIN(1,P450/O450))-1)+'Surrender predictive model'!$B$38*K451*(MAX(0.5,MIN(1,P450/O450))-1)</f>
        <v>-0.32411512757370903</v>
      </c>
      <c r="S451" s="43">
        <f t="shared" ca="1" si="258"/>
        <v>6.8473942205375948E-3</v>
      </c>
      <c r="T451">
        <f t="shared" ca="1" si="248"/>
        <v>0</v>
      </c>
      <c r="U451">
        <f t="shared" ca="1" si="281"/>
        <v>0</v>
      </c>
      <c r="V451">
        <f t="shared" ca="1" si="249"/>
        <v>0</v>
      </c>
      <c r="W451" s="41">
        <f t="shared" ca="1" si="250"/>
        <v>0</v>
      </c>
      <c r="X451">
        <f t="shared" ca="1" si="259"/>
        <v>0.94086814127747631</v>
      </c>
      <c r="Y451">
        <f t="shared" ca="1" si="260"/>
        <v>0.94086814127747631</v>
      </c>
      <c r="Z451">
        <f t="shared" ca="1" si="251"/>
        <v>0.95176250278842711</v>
      </c>
      <c r="AA451">
        <f t="shared" ca="1" si="282"/>
        <v>7.8717524896519453E-7</v>
      </c>
      <c r="AB451">
        <f t="shared" ca="1" si="261"/>
        <v>9.4184810532499399E-2</v>
      </c>
      <c r="AC451">
        <f t="shared" ca="1" si="262"/>
        <v>3.870377922512787E-3</v>
      </c>
      <c r="AD451">
        <f t="shared" ca="1" si="263"/>
        <v>6.3591370522983828E-4</v>
      </c>
      <c r="AE451">
        <f t="shared" ca="1" si="264"/>
        <v>1.0630312824727905E-3</v>
      </c>
      <c r="AF451">
        <f t="shared" ca="1" si="265"/>
        <v>0</v>
      </c>
      <c r="AG451">
        <f t="shared" ca="1" si="266"/>
        <v>0</v>
      </c>
      <c r="AH451">
        <f t="shared" ca="1" si="252"/>
        <v>0</v>
      </c>
      <c r="AI451">
        <f t="shared" ca="1" si="283"/>
        <v>8.8615487656892672E-2</v>
      </c>
      <c r="AJ451">
        <f t="shared" ca="1" si="267"/>
        <v>1.8461559928519306E-5</v>
      </c>
      <c r="AK451">
        <f t="shared" ca="1" si="253"/>
        <v>0</v>
      </c>
      <c r="AL451">
        <f t="shared" ca="1" si="254"/>
        <v>0</v>
      </c>
      <c r="AM451">
        <f t="shared" si="255"/>
        <v>0</v>
      </c>
      <c r="AN451" s="45">
        <f t="shared" ca="1" si="268"/>
        <v>-5.5877844701439352E-3</v>
      </c>
      <c r="AO451">
        <f t="shared" ca="1" si="284"/>
        <v>0</v>
      </c>
      <c r="AP451">
        <f t="shared" ca="1" si="285"/>
        <v>9.6282683077159666E-5</v>
      </c>
      <c r="AR451">
        <v>441</v>
      </c>
      <c r="AS451">
        <v>0</v>
      </c>
      <c r="AT451">
        <v>55509.977659725773</v>
      </c>
      <c r="AU451">
        <v>826.67579364950416</v>
      </c>
      <c r="AV451">
        <v>358.19259587602136</v>
      </c>
      <c r="AW451">
        <v>74486.016155108911</v>
      </c>
      <c r="AX451">
        <v>11.285609599969822</v>
      </c>
      <c r="AY451">
        <v>0</v>
      </c>
      <c r="AZ451">
        <v>-75682.170154234482</v>
      </c>
      <c r="BA451">
        <v>16.793509264366964</v>
      </c>
      <c r="BC451">
        <f t="shared" si="269"/>
        <v>0</v>
      </c>
      <c r="BD451">
        <f t="shared" ca="1" si="270"/>
        <v>55510.071844536309</v>
      </c>
      <c r="BE451">
        <f t="shared" ca="1" si="271"/>
        <v>826.67966402742672</v>
      </c>
      <c r="BF451">
        <f t="shared" ca="1" si="272"/>
        <v>358.19323178972661</v>
      </c>
      <c r="BG451">
        <f t="shared" ca="1" si="273"/>
        <v>74486.017218140187</v>
      </c>
      <c r="BH451">
        <f t="shared" ca="1" si="274"/>
        <v>11.285628061529751</v>
      </c>
      <c r="BI451">
        <f t="shared" ca="1" si="275"/>
        <v>0</v>
      </c>
      <c r="BJ451">
        <f t="shared" ca="1" si="276"/>
        <v>-75682.175742018953</v>
      </c>
      <c r="BK451">
        <f t="shared" ca="1" si="277"/>
        <v>16.793605547050042</v>
      </c>
    </row>
    <row r="452" spans="2:63" x14ac:dyDescent="0.35">
      <c r="B452">
        <f t="shared" si="278"/>
        <v>442</v>
      </c>
      <c r="C452">
        <f t="shared" si="256"/>
        <v>37</v>
      </c>
      <c r="D452">
        <f t="shared" si="286"/>
        <v>10</v>
      </c>
      <c r="E452">
        <f t="shared" ca="1" si="246"/>
        <v>113</v>
      </c>
      <c r="F452" cm="1">
        <f t="array" aca="1" ref="F452" ca="1">_xlfn.XLOOKUP(E452,Mortality!$I$9:$I$130,IF($E$4="Female",Mortality!$J$9:$J$130,Mortality!$K$9:$K$130),,-1)</f>
        <v>0.39999999999999969</v>
      </c>
      <c r="G452" cm="1">
        <f t="array" aca="1" ref="G452" ca="1">_xlfn.XLOOKUP(E452,Mortality!$N$9:$N$130,IF($E$4="Female",Mortality!$O$9:$O$130,Mortality!$P$9:$P$130),,-1)</f>
        <v>0</v>
      </c>
      <c r="H452">
        <f t="shared" ca="1" si="257"/>
        <v>4.1675471372851991E-2</v>
      </c>
      <c r="I452" cm="1">
        <f t="array" ref="I452">INDEX('Product features '!$C$12:$C$22,MIN(11,C452))</f>
        <v>0</v>
      </c>
      <c r="J452" s="3">
        <f ca="1">IF(C452=1,0,IF($C$4="Q",MAX('Product features '!$C$8,_xlfn.XLOOKUP(E452,'Non-systematic PWDs'!$D$17:$D$64,'Non-systematic PWDs'!$F$17:$F$64,0,-1)),'Product features '!$C$8))</f>
        <v>0.32258064516129031</v>
      </c>
      <c r="K452">
        <f t="shared" ca="1" si="247"/>
        <v>0</v>
      </c>
      <c r="L452">
        <f ca="1">(1-K452)*(1-(1-J452*_xlfn.XLOOKUP(C452,'Non-systematic PWDs'!$D$9:$D$12,'Non-systematic PWDs'!$E$9:$E$12,,-1))^(1/12))</f>
        <v>1.144651263212515E-2</v>
      </c>
      <c r="M452" cm="1">
        <f t="array" ref="M452">IF(C452=11,_xlfn.SWITCH(D452,1,0.4,2,0.3,3,0.2,0.1/9),1/12)</f>
        <v>8.3333333333333329E-2</v>
      </c>
      <c r="O452">
        <f t="shared" ca="1" si="279"/>
        <v>8.8615487622283981E-2</v>
      </c>
      <c r="P452">
        <f t="shared" ca="1" si="280"/>
        <v>0.11343601358292088</v>
      </c>
      <c r="Q452">
        <f ca="1">_xlfn.XLOOKUP(C452,'Surrender predictive model'!$E$8:$E$29,'Surrender predictive model'!$P$8:$P$29,,-1)+'Surrender predictive model'!$B$15+'Surrender predictive model'!$B$14+'Surrender predictive model'!$B$38*K452</f>
        <v>-2.2123742498454617</v>
      </c>
      <c r="R452">
        <f ca="1">+'Surrender predictive model'!$B$15*(MAX(1,MIN(2,P451/O451))-1)+'Surrender predictive model'!$B$14*(MAX(0.5,MIN(1,P451/O451))-1)+'Surrender predictive model'!$B$38*K452*(MAX(0.5,MIN(1,P451/O451))-1)</f>
        <v>-0.32411512757370925</v>
      </c>
      <c r="S452" s="43">
        <f t="shared" ca="1" si="258"/>
        <v>6.8473942205375948E-3</v>
      </c>
      <c r="T452">
        <f t="shared" ca="1" si="248"/>
        <v>0</v>
      </c>
      <c r="U452">
        <f t="shared" ca="1" si="281"/>
        <v>0</v>
      </c>
      <c r="V452">
        <f t="shared" ca="1" si="249"/>
        <v>0</v>
      </c>
      <c r="W452" s="41">
        <f t="shared" ca="1" si="250"/>
        <v>0</v>
      </c>
      <c r="X452">
        <f t="shared" ca="1" si="259"/>
        <v>0.94086814127747631</v>
      </c>
      <c r="Y452">
        <f t="shared" ca="1" si="260"/>
        <v>0.94086814127747631</v>
      </c>
      <c r="Z452">
        <f t="shared" ca="1" si="251"/>
        <v>0.95176250278842711</v>
      </c>
      <c r="AA452">
        <f t="shared" ca="1" si="282"/>
        <v>7.4920388508821676E-7</v>
      </c>
      <c r="AB452">
        <f t="shared" ca="1" si="261"/>
        <v>8.8615487622283981E-2</v>
      </c>
      <c r="AC452">
        <f t="shared" ca="1" si="262"/>
        <v>3.6415152819959861E-3</v>
      </c>
      <c r="AD452">
        <f t="shared" ca="1" si="263"/>
        <v>5.9831094585247079E-4</v>
      </c>
      <c r="AE452">
        <f t="shared" ca="1" si="264"/>
        <v>1.0001722668599861E-3</v>
      </c>
      <c r="AF452">
        <f t="shared" ca="1" si="265"/>
        <v>0</v>
      </c>
      <c r="AG452">
        <f t="shared" ca="1" si="266"/>
        <v>0</v>
      </c>
      <c r="AH452">
        <f t="shared" ca="1" si="252"/>
        <v>0</v>
      </c>
      <c r="AI452">
        <f t="shared" ca="1" si="283"/>
        <v>8.3375489162184235E-2</v>
      </c>
      <c r="AJ452">
        <f t="shared" ca="1" si="267"/>
        <v>1.736989357545505E-5</v>
      </c>
      <c r="AK452">
        <f t="shared" ca="1" si="253"/>
        <v>0</v>
      </c>
      <c r="AL452">
        <f t="shared" ca="1" si="254"/>
        <v>0</v>
      </c>
      <c r="AM452">
        <f t="shared" si="255"/>
        <v>0</v>
      </c>
      <c r="AN452" s="45">
        <f t="shared" ca="1" si="268"/>
        <v>-5.2573683882838973E-3</v>
      </c>
      <c r="AO452">
        <f t="shared" ca="1" si="284"/>
        <v>0</v>
      </c>
      <c r="AP452">
        <f t="shared" ca="1" si="285"/>
        <v>9.1650555293527365E-5</v>
      </c>
      <c r="AR452">
        <v>442</v>
      </c>
      <c r="AS452">
        <v>0</v>
      </c>
      <c r="AT452">
        <v>54170.926079853998</v>
      </c>
      <c r="AU452">
        <v>803.84221576357447</v>
      </c>
      <c r="AV452">
        <v>349.6071564129291</v>
      </c>
      <c r="AW452">
        <v>73258.974909985409</v>
      </c>
      <c r="AX452">
        <v>11.014022118008933</v>
      </c>
      <c r="AY452">
        <v>0</v>
      </c>
      <c r="AZ452">
        <v>-74423.438304279887</v>
      </c>
      <c r="BA452">
        <v>16.522961705010818</v>
      </c>
      <c r="BC452">
        <f t="shared" si="269"/>
        <v>0</v>
      </c>
      <c r="BD452">
        <f t="shared" ca="1" si="270"/>
        <v>54171.014695341619</v>
      </c>
      <c r="BE452">
        <f t="shared" ca="1" si="271"/>
        <v>803.84585727885644</v>
      </c>
      <c r="BF452">
        <f t="shared" ca="1" si="272"/>
        <v>349.60775472387496</v>
      </c>
      <c r="BG452">
        <f t="shared" ca="1" si="273"/>
        <v>73258.975910157678</v>
      </c>
      <c r="BH452">
        <f t="shared" ca="1" si="274"/>
        <v>11.014039487902508</v>
      </c>
      <c r="BI452">
        <f t="shared" ca="1" si="275"/>
        <v>0</v>
      </c>
      <c r="BJ452">
        <f t="shared" ca="1" si="276"/>
        <v>-74423.443561648281</v>
      </c>
      <c r="BK452">
        <f t="shared" ca="1" si="277"/>
        <v>16.523053355566113</v>
      </c>
    </row>
    <row r="453" spans="2:63" x14ac:dyDescent="0.35">
      <c r="B453">
        <f t="shared" si="278"/>
        <v>443</v>
      </c>
      <c r="C453">
        <f t="shared" si="256"/>
        <v>37</v>
      </c>
      <c r="D453">
        <f t="shared" si="286"/>
        <v>11</v>
      </c>
      <c r="E453">
        <f t="shared" ca="1" si="246"/>
        <v>113</v>
      </c>
      <c r="F453" cm="1">
        <f t="array" aca="1" ref="F453" ca="1">_xlfn.XLOOKUP(E453,Mortality!$I$9:$I$130,IF($E$4="Female",Mortality!$J$9:$J$130,Mortality!$K$9:$K$130),,-1)</f>
        <v>0.39999999999999969</v>
      </c>
      <c r="G453" cm="1">
        <f t="array" aca="1" ref="G453" ca="1">_xlfn.XLOOKUP(E453,Mortality!$N$9:$N$130,IF($E$4="Female",Mortality!$O$9:$O$130,Mortality!$P$9:$P$130),,-1)</f>
        <v>0</v>
      </c>
      <c r="H453">
        <f t="shared" ca="1" si="257"/>
        <v>4.1675471372851991E-2</v>
      </c>
      <c r="I453" cm="1">
        <f t="array" ref="I453">INDEX('Product features '!$C$12:$C$22,MIN(11,C453))</f>
        <v>0</v>
      </c>
      <c r="J453" s="3">
        <f ca="1">IF(C453=1,0,IF($C$4="Q",MAX('Product features '!$C$8,_xlfn.XLOOKUP(E453,'Non-systematic PWDs'!$D$17:$D$64,'Non-systematic PWDs'!$F$17:$F$64,0,-1)),'Product features '!$C$8))</f>
        <v>0.32258064516129031</v>
      </c>
      <c r="K453">
        <f t="shared" ca="1" si="247"/>
        <v>0</v>
      </c>
      <c r="L453">
        <f ca="1">(1-K453)*(1-(1-J453*_xlfn.XLOOKUP(C453,'Non-systematic PWDs'!$D$9:$D$12,'Non-systematic PWDs'!$E$9:$E$12,,-1))^(1/12))</f>
        <v>1.144651263212515E-2</v>
      </c>
      <c r="M453" cm="1">
        <f t="array" ref="M453">IF(C453=11,_xlfn.SWITCH(D453,1,0.4,2,0.3,3,0.2,0.1/9),1/12)</f>
        <v>8.3333333333333329E-2</v>
      </c>
      <c r="O453">
        <f t="shared" ca="1" si="279"/>
        <v>8.3375489127575544E-2</v>
      </c>
      <c r="P453">
        <f t="shared" ca="1" si="280"/>
        <v>0.10672833125368933</v>
      </c>
      <c r="Q453">
        <f ca="1">_xlfn.XLOOKUP(C453,'Surrender predictive model'!$E$8:$E$29,'Surrender predictive model'!$P$8:$P$29,,-1)+'Surrender predictive model'!$B$15+'Surrender predictive model'!$B$14+'Surrender predictive model'!$B$38*K453</f>
        <v>-2.2123742498454617</v>
      </c>
      <c r="R453">
        <f ca="1">+'Surrender predictive model'!$B$15*(MAX(1,MIN(2,P452/O452))-1)+'Surrender predictive model'!$B$14*(MAX(0.5,MIN(1,P452/O452))-1)+'Surrender predictive model'!$B$38*K453*(MAX(0.5,MIN(1,P452/O452))-1)</f>
        <v>-0.32411512757370925</v>
      </c>
      <c r="S453" s="43">
        <f t="shared" ca="1" si="258"/>
        <v>6.8473942205375948E-3</v>
      </c>
      <c r="T453">
        <f t="shared" ca="1" si="248"/>
        <v>0</v>
      </c>
      <c r="U453">
        <f t="shared" ca="1" si="281"/>
        <v>0</v>
      </c>
      <c r="V453">
        <f t="shared" ca="1" si="249"/>
        <v>0</v>
      </c>
      <c r="W453" s="41">
        <f t="shared" ca="1" si="250"/>
        <v>0</v>
      </c>
      <c r="X453">
        <f t="shared" ca="1" si="259"/>
        <v>0.94086814127747631</v>
      </c>
      <c r="Y453">
        <f t="shared" ca="1" si="260"/>
        <v>0.94086814127747631</v>
      </c>
      <c r="Z453">
        <f t="shared" ca="1" si="251"/>
        <v>0.95176250278842711</v>
      </c>
      <c r="AA453">
        <f t="shared" ca="1" si="282"/>
        <v>7.1306416477037437E-7</v>
      </c>
      <c r="AB453">
        <f t="shared" ca="1" si="261"/>
        <v>8.3375489127575544E-2</v>
      </c>
      <c r="AC453">
        <f t="shared" ca="1" si="262"/>
        <v>3.4261857148050888E-3</v>
      </c>
      <c r="AD453">
        <f t="shared" ca="1" si="263"/>
        <v>5.6293170753018301E-4</v>
      </c>
      <c r="AE453">
        <f t="shared" ca="1" si="264"/>
        <v>9.4103022167783519E-4</v>
      </c>
      <c r="AF453">
        <f t="shared" ca="1" si="265"/>
        <v>0</v>
      </c>
      <c r="AG453">
        <f t="shared" ca="1" si="266"/>
        <v>0</v>
      </c>
      <c r="AH453">
        <f t="shared" ca="1" si="252"/>
        <v>0</v>
      </c>
      <c r="AI453">
        <f t="shared" ca="1" si="283"/>
        <v>7.8445341518171133E-2</v>
      </c>
      <c r="AJ453">
        <f t="shared" ca="1" si="267"/>
        <v>1.634277948295232E-5</v>
      </c>
      <c r="AK453">
        <f t="shared" ca="1" si="253"/>
        <v>0</v>
      </c>
      <c r="AL453">
        <f t="shared" ca="1" si="254"/>
        <v>0</v>
      </c>
      <c r="AM453">
        <f t="shared" si="255"/>
        <v>0</v>
      </c>
      <c r="AN453" s="45">
        <f t="shared" ca="1" si="268"/>
        <v>-4.9464904234960598E-3</v>
      </c>
      <c r="AO453">
        <f t="shared" ca="1" si="284"/>
        <v>0</v>
      </c>
      <c r="AP453">
        <f t="shared" ca="1" si="285"/>
        <v>8.7241277633283375E-5</v>
      </c>
      <c r="AR453">
        <v>443</v>
      </c>
      <c r="AS453">
        <v>0</v>
      </c>
      <c r="AT453">
        <v>52867.306166441675</v>
      </c>
      <c r="AU453">
        <v>781.70320913964758</v>
      </c>
      <c r="AV453">
        <v>341.24891416045938</v>
      </c>
      <c r="AW453">
        <v>72056.122079794484</v>
      </c>
      <c r="AX453">
        <v>10.74960025658585</v>
      </c>
      <c r="AY453">
        <v>0</v>
      </c>
      <c r="AZ453">
        <v>-73189.823803351173</v>
      </c>
      <c r="BA453">
        <v>16.258018693958409</v>
      </c>
      <c r="BC453">
        <f t="shared" si="269"/>
        <v>0</v>
      </c>
      <c r="BD453">
        <f t="shared" ca="1" si="270"/>
        <v>52867.389541930803</v>
      </c>
      <c r="BE453">
        <f t="shared" ca="1" si="271"/>
        <v>781.70663532536241</v>
      </c>
      <c r="BF453">
        <f t="shared" ca="1" si="272"/>
        <v>341.2494770921669</v>
      </c>
      <c r="BG453">
        <f t="shared" ca="1" si="273"/>
        <v>72056.1230208247</v>
      </c>
      <c r="BH453">
        <f t="shared" ca="1" si="274"/>
        <v>10.749616599365334</v>
      </c>
      <c r="BI453">
        <f t="shared" ca="1" si="275"/>
        <v>0</v>
      </c>
      <c r="BJ453">
        <f t="shared" ca="1" si="276"/>
        <v>-73189.828749841603</v>
      </c>
      <c r="BK453">
        <f t="shared" ca="1" si="277"/>
        <v>16.258105935236042</v>
      </c>
    </row>
    <row r="454" spans="2:63" x14ac:dyDescent="0.35">
      <c r="B454">
        <f t="shared" si="278"/>
        <v>444</v>
      </c>
      <c r="C454">
        <f t="shared" si="256"/>
        <v>37</v>
      </c>
      <c r="D454">
        <f t="shared" si="286"/>
        <v>12</v>
      </c>
      <c r="E454">
        <f t="shared" ca="1" si="246"/>
        <v>113</v>
      </c>
      <c r="F454" cm="1">
        <f t="array" aca="1" ref="F454" ca="1">_xlfn.XLOOKUP(E454,Mortality!$I$9:$I$130,IF($E$4="Female",Mortality!$J$9:$J$130,Mortality!$K$9:$K$130),,-1)</f>
        <v>0.39999999999999969</v>
      </c>
      <c r="G454" cm="1">
        <f t="array" aca="1" ref="G454" ca="1">_xlfn.XLOOKUP(E454,Mortality!$N$9:$N$130,IF($E$4="Female",Mortality!$O$9:$O$130,Mortality!$P$9:$P$130),,-1)</f>
        <v>0</v>
      </c>
      <c r="H454">
        <f t="shared" ca="1" si="257"/>
        <v>4.1675471372851991E-2</v>
      </c>
      <c r="I454" cm="1">
        <f t="array" ref="I454">INDEX('Product features '!$C$12:$C$22,MIN(11,C454))</f>
        <v>0</v>
      </c>
      <c r="J454" s="3">
        <f ca="1">IF(C454=1,0,IF($C$4="Q",MAX('Product features '!$C$8,_xlfn.XLOOKUP(E454,'Non-systematic PWDs'!$D$17:$D$64,'Non-systematic PWDs'!$F$17:$F$64,0,-1)),'Product features '!$C$8))</f>
        <v>0.32258064516129031</v>
      </c>
      <c r="K454">
        <f t="shared" ca="1" si="247"/>
        <v>0</v>
      </c>
      <c r="L454">
        <f ca="1">(1-K454)*(1-(1-J454*_xlfn.XLOOKUP(C454,'Non-systematic PWDs'!$D$9:$D$12,'Non-systematic PWDs'!$E$9:$E$12,,-1))^(1/12))</f>
        <v>1.144651263212515E-2</v>
      </c>
      <c r="M454" cm="1">
        <f t="array" ref="M454">IF(C454=11,_xlfn.SWITCH(D454,1,0.4,2,0.3,3,0.2,0.1/9),1/12)</f>
        <v>8.3333333333333329E-2</v>
      </c>
      <c r="O454">
        <f t="shared" ca="1" si="279"/>
        <v>7.8445341483562428E-2</v>
      </c>
      <c r="P454">
        <f t="shared" ca="1" si="280"/>
        <v>0.10041728664830546</v>
      </c>
      <c r="Q454">
        <f ca="1">_xlfn.XLOOKUP(C454,'Surrender predictive model'!$E$8:$E$29,'Surrender predictive model'!$P$8:$P$29,,-1)+'Surrender predictive model'!$B$15+'Surrender predictive model'!$B$14+'Surrender predictive model'!$B$38*K454</f>
        <v>-2.2123742498454617</v>
      </c>
      <c r="R454">
        <f ca="1">+'Surrender predictive model'!$B$15*(MAX(1,MIN(2,P453/O453))-1)+'Surrender predictive model'!$B$14*(MAX(0.5,MIN(1,P453/O453))-1)+'Surrender predictive model'!$B$38*K454*(MAX(0.5,MIN(1,P453/O453))-1)</f>
        <v>-0.32411512757370925</v>
      </c>
      <c r="S454" s="43">
        <f t="shared" ca="1" si="258"/>
        <v>6.8473942205375948E-3</v>
      </c>
      <c r="T454">
        <f t="shared" ca="1" si="248"/>
        <v>5.0000000000000001E-3</v>
      </c>
      <c r="U454">
        <f t="shared" ca="1" si="281"/>
        <v>0</v>
      </c>
      <c r="V454">
        <f t="shared" ca="1" si="249"/>
        <v>0</v>
      </c>
      <c r="W454" s="41">
        <f t="shared" ca="1" si="250"/>
        <v>0</v>
      </c>
      <c r="X454">
        <f t="shared" ca="1" si="259"/>
        <v>0.93484615042026808</v>
      </c>
      <c r="Y454">
        <f t="shared" ca="1" si="260"/>
        <v>0.94086814127747631</v>
      </c>
      <c r="Z454">
        <f t="shared" ca="1" si="251"/>
        <v>0.95176250278842711</v>
      </c>
      <c r="AA454">
        <f t="shared" ca="1" si="282"/>
        <v>6.7866773411059086E-7</v>
      </c>
      <c r="AB454">
        <f t="shared" ca="1" si="261"/>
        <v>7.8445341483562428E-2</v>
      </c>
      <c r="AC454">
        <f t="shared" ca="1" si="262"/>
        <v>3.2093492942015271E-3</v>
      </c>
      <c r="AD454">
        <f t="shared" ca="1" si="263"/>
        <v>5.2730488906040844E-4</v>
      </c>
      <c r="AE454">
        <f t="shared" ca="1" si="264"/>
        <v>8.8147430675277231E-4</v>
      </c>
      <c r="AF454">
        <f t="shared" ca="1" si="265"/>
        <v>4.9288748923602237E-4</v>
      </c>
      <c r="AG454">
        <f t="shared" ca="1" si="266"/>
        <v>0</v>
      </c>
      <c r="AH454">
        <f t="shared" ca="1" si="252"/>
        <v>0</v>
      </c>
      <c r="AI454">
        <f t="shared" ca="1" si="283"/>
        <v>7.33343255389204E-2</v>
      </c>
      <c r="AJ454">
        <f t="shared" ca="1" si="267"/>
        <v>1.5277984487275084E-5</v>
      </c>
      <c r="AK454">
        <f t="shared" ca="1" si="253"/>
        <v>0</v>
      </c>
      <c r="AL454">
        <f t="shared" ca="1" si="254"/>
        <v>0</v>
      </c>
      <c r="AM454">
        <f t="shared" si="255"/>
        <v>0</v>
      </c>
      <c r="AN454" s="45">
        <f t="shared" ca="1" si="268"/>
        <v>-4.6334064745019825E-3</v>
      </c>
      <c r="AO454">
        <f t="shared" ca="1" si="284"/>
        <v>0</v>
      </c>
      <c r="AP454">
        <f t="shared" ca="1" si="285"/>
        <v>9.150134625474973E-5</v>
      </c>
      <c r="AR454">
        <v>444</v>
      </c>
      <c r="AS454">
        <v>0</v>
      </c>
      <c r="AT454">
        <v>51598.081231610828</v>
      </c>
      <c r="AU454">
        <v>757.14326968979697</v>
      </c>
      <c r="AV454">
        <v>331.83718928516998</v>
      </c>
      <c r="AW454">
        <v>70876.270326012658</v>
      </c>
      <c r="AX454">
        <v>10.418896447219963</v>
      </c>
      <c r="AY454">
        <v>0</v>
      </c>
      <c r="AZ454">
        <v>-71975.669681434912</v>
      </c>
      <c r="BA454">
        <v>19.975755807407577</v>
      </c>
      <c r="BC454">
        <f t="shared" si="269"/>
        <v>0</v>
      </c>
      <c r="BD454">
        <f t="shared" ca="1" si="270"/>
        <v>51598.159676952309</v>
      </c>
      <c r="BE454">
        <f t="shared" ca="1" si="271"/>
        <v>757.14647903909122</v>
      </c>
      <c r="BF454">
        <f t="shared" ca="1" si="272"/>
        <v>331.83771659005902</v>
      </c>
      <c r="BG454">
        <f t="shared" ca="1" si="273"/>
        <v>70876.271207486963</v>
      </c>
      <c r="BH454">
        <f t="shared" ca="1" si="274"/>
        <v>10.418911725204449</v>
      </c>
      <c r="BI454">
        <f t="shared" ca="1" si="275"/>
        <v>0</v>
      </c>
      <c r="BJ454">
        <f t="shared" ca="1" si="276"/>
        <v>-71975.674314841381</v>
      </c>
      <c r="BK454">
        <f t="shared" ca="1" si="277"/>
        <v>19.975847308753831</v>
      </c>
    </row>
    <row r="455" spans="2:63" x14ac:dyDescent="0.35">
      <c r="B455">
        <f t="shared" si="278"/>
        <v>445</v>
      </c>
      <c r="C455">
        <f t="shared" si="256"/>
        <v>38</v>
      </c>
      <c r="D455">
        <f t="shared" si="286"/>
        <v>1</v>
      </c>
      <c r="E455">
        <f t="shared" ca="1" si="246"/>
        <v>114</v>
      </c>
      <c r="F455" cm="1">
        <f t="array" aca="1" ref="F455" ca="1">_xlfn.XLOOKUP(E455,Mortality!$I$9:$I$130,IF($E$4="Female",Mortality!$J$9:$J$130,Mortality!$K$9:$K$130),,-1)</f>
        <v>0.39999999999999969</v>
      </c>
      <c r="G455" cm="1">
        <f t="array" aca="1" ref="G455" ca="1">_xlfn.XLOOKUP(E455,Mortality!$N$9:$N$130,IF($E$4="Female",Mortality!$O$9:$O$130,Mortality!$P$9:$P$130),,-1)</f>
        <v>0</v>
      </c>
      <c r="H455">
        <f t="shared" ca="1" si="257"/>
        <v>4.1675471372851991E-2</v>
      </c>
      <c r="I455" cm="1">
        <f t="array" ref="I455">INDEX('Product features '!$C$12:$C$22,MIN(11,C455))</f>
        <v>0</v>
      </c>
      <c r="J455" s="3">
        <f ca="1">IF(C455=1,0,IF($C$4="Q",MAX('Product features '!$C$8,_xlfn.XLOOKUP(E455,'Non-systematic PWDs'!$D$17:$D$64,'Non-systematic PWDs'!$F$17:$F$64,0,-1)),'Product features '!$C$8))</f>
        <v>0.33333333333333331</v>
      </c>
      <c r="K455">
        <f t="shared" ca="1" si="247"/>
        <v>0</v>
      </c>
      <c r="L455">
        <f ca="1">(1-K455)*(1-(1-J455*_xlfn.XLOOKUP(C455,'Non-systematic PWDs'!$D$9:$D$12,'Non-systematic PWDs'!$E$9:$E$12,,-1))^(1/12))</f>
        <v>1.1854248450581695E-2</v>
      </c>
      <c r="M455" cm="1">
        <f t="array" ref="M455">IF(C455=11,_xlfn.SWITCH(D455,1,0.4,2,0.3,3,0.2,0.1/9),1/12)</f>
        <v>8.3333333333333329E-2</v>
      </c>
      <c r="O455">
        <f t="shared" ca="1" si="279"/>
        <v>7.3334325504311695E-2</v>
      </c>
      <c r="P455">
        <f t="shared" ca="1" si="280"/>
        <v>9.4479425840918702E-2</v>
      </c>
      <c r="Q455">
        <f ca="1">_xlfn.XLOOKUP(C455,'Surrender predictive model'!$E$8:$E$29,'Surrender predictive model'!$P$8:$P$29,,-1)+'Surrender predictive model'!$B$15+'Surrender predictive model'!$B$14+'Surrender predictive model'!$B$38*K455</f>
        <v>-2.2123742498454617</v>
      </c>
      <c r="R455">
        <f ca="1">+'Surrender predictive model'!$B$15*(MAX(1,MIN(2,P454/O454))-1)+'Surrender predictive model'!$B$14*(MAX(0.5,MIN(1,P454/O454))-1)+'Surrender predictive model'!$B$38*K455*(MAX(0.5,MIN(1,P454/O454))-1)</f>
        <v>-0.32411512757370953</v>
      </c>
      <c r="S455" s="43">
        <f t="shared" ca="1" si="258"/>
        <v>6.8473942205375948E-3</v>
      </c>
      <c r="T455">
        <f t="shared" ca="1" si="248"/>
        <v>0</v>
      </c>
      <c r="U455">
        <f t="shared" ca="1" si="281"/>
        <v>1.89E-2</v>
      </c>
      <c r="V455">
        <f t="shared" ca="1" si="249"/>
        <v>0</v>
      </c>
      <c r="W455" s="41">
        <f t="shared" ca="1" si="250"/>
        <v>0</v>
      </c>
      <c r="X455">
        <f t="shared" ca="1" si="259"/>
        <v>0.94048007361442565</v>
      </c>
      <c r="Y455">
        <f t="shared" ca="1" si="260"/>
        <v>0.94048007361442565</v>
      </c>
      <c r="Z455">
        <f t="shared" ca="1" si="251"/>
        <v>0.95176250278842711</v>
      </c>
      <c r="AA455">
        <f t="shared" ca="1" si="282"/>
        <v>6.459305011788467E-7</v>
      </c>
      <c r="AB455">
        <f t="shared" ca="1" si="261"/>
        <v>7.4720344256343177E-2</v>
      </c>
      <c r="AC455">
        <f t="shared" ca="1" si="262"/>
        <v>3.0697953207588957E-3</v>
      </c>
      <c r="AD455">
        <f t="shared" ca="1" si="263"/>
        <v>5.0437578856733973E-4</v>
      </c>
      <c r="AE455">
        <f t="shared" ca="1" si="264"/>
        <v>8.7317828031608367E-4</v>
      </c>
      <c r="AF455">
        <f t="shared" ca="1" si="265"/>
        <v>0</v>
      </c>
      <c r="AG455">
        <f t="shared" ca="1" si="266"/>
        <v>0</v>
      </c>
      <c r="AH455">
        <f t="shared" ca="1" si="252"/>
        <v>1.3860187520314815E-3</v>
      </c>
      <c r="AI455">
        <f t="shared" ca="1" si="283"/>
        <v>7.027299490130956E-2</v>
      </c>
      <c r="AJ455">
        <f t="shared" ca="1" si="267"/>
        <v>1.4640207271106159E-5</v>
      </c>
      <c r="AK455">
        <f t="shared" ca="1" si="253"/>
        <v>0</v>
      </c>
      <c r="AL455">
        <f t="shared" ca="1" si="254"/>
        <v>0</v>
      </c>
      <c r="AM455">
        <f t="shared" si="255"/>
        <v>0</v>
      </c>
      <c r="AN455" s="45">
        <f t="shared" ca="1" si="268"/>
        <v>-4.4619895969134253E-3</v>
      </c>
      <c r="AO455">
        <f t="shared" ca="1" si="284"/>
        <v>1.7325234400393638E-4</v>
      </c>
      <c r="AP455">
        <f t="shared" ca="1" si="285"/>
        <v>2.5231075584012882E-4</v>
      </c>
      <c r="AR455">
        <v>445</v>
      </c>
      <c r="AS455">
        <v>0</v>
      </c>
      <c r="AT455">
        <v>50010.702946654645</v>
      </c>
      <c r="AU455">
        <v>851.7407249837089</v>
      </c>
      <c r="AV455">
        <v>327.58779854979355</v>
      </c>
      <c r="AW455">
        <v>69730.309373668846</v>
      </c>
      <c r="AX455">
        <v>10.278059806920115</v>
      </c>
      <c r="AY455">
        <v>0</v>
      </c>
      <c r="AZ455">
        <v>-70919.915957009347</v>
      </c>
      <c r="BA455">
        <v>98.553565313586191</v>
      </c>
      <c r="BC455">
        <f t="shared" si="269"/>
        <v>0</v>
      </c>
      <c r="BD455">
        <f t="shared" ca="1" si="270"/>
        <v>50010.77628098015</v>
      </c>
      <c r="BE455">
        <f t="shared" ca="1" si="271"/>
        <v>851.74379477902971</v>
      </c>
      <c r="BF455">
        <f t="shared" ca="1" si="272"/>
        <v>327.58830292558213</v>
      </c>
      <c r="BG455">
        <f t="shared" ca="1" si="273"/>
        <v>69730.310246847133</v>
      </c>
      <c r="BH455">
        <f t="shared" ca="1" si="274"/>
        <v>10.278074447127386</v>
      </c>
      <c r="BI455">
        <f t="shared" ca="1" si="275"/>
        <v>0</v>
      </c>
      <c r="BJ455">
        <f t="shared" ca="1" si="276"/>
        <v>-70919.92041899894</v>
      </c>
      <c r="BK455">
        <f t="shared" ca="1" si="277"/>
        <v>98.553817624342031</v>
      </c>
    </row>
    <row r="456" spans="2:63" x14ac:dyDescent="0.35">
      <c r="B456">
        <f t="shared" si="278"/>
        <v>446</v>
      </c>
      <c r="C456">
        <f t="shared" si="256"/>
        <v>38</v>
      </c>
      <c r="D456">
        <f t="shared" si="286"/>
        <v>2</v>
      </c>
      <c r="E456">
        <f t="shared" ca="1" si="246"/>
        <v>114</v>
      </c>
      <c r="F456" cm="1">
        <f t="array" aca="1" ref="F456" ca="1">_xlfn.XLOOKUP(E456,Mortality!$I$9:$I$130,IF($E$4="Female",Mortality!$J$9:$J$130,Mortality!$K$9:$K$130),,-1)</f>
        <v>0.39999999999999969</v>
      </c>
      <c r="G456" cm="1">
        <f t="array" aca="1" ref="G456" ca="1">_xlfn.XLOOKUP(E456,Mortality!$N$9:$N$130,IF($E$4="Female",Mortality!$O$9:$O$130,Mortality!$P$9:$P$130),,-1)</f>
        <v>0</v>
      </c>
      <c r="H456">
        <f t="shared" ca="1" si="257"/>
        <v>4.1675471372851991E-2</v>
      </c>
      <c r="I456" cm="1">
        <f t="array" ref="I456">INDEX('Product features '!$C$12:$C$22,MIN(11,C456))</f>
        <v>0</v>
      </c>
      <c r="J456" s="3">
        <f ca="1">IF(C456=1,0,IF($C$4="Q",MAX('Product features '!$C$8,_xlfn.XLOOKUP(E456,'Non-systematic PWDs'!$D$17:$D$64,'Non-systematic PWDs'!$F$17:$F$64,0,-1)),'Product features '!$C$8))</f>
        <v>0.33333333333333331</v>
      </c>
      <c r="K456">
        <f t="shared" ca="1" si="247"/>
        <v>0</v>
      </c>
      <c r="L456">
        <f ca="1">(1-K456)*(1-(1-J456*_xlfn.XLOOKUP(C456,'Non-systematic PWDs'!$D$9:$D$12,'Non-systematic PWDs'!$E$9:$E$12,,-1))^(1/12))</f>
        <v>1.1854248450581695E-2</v>
      </c>
      <c r="M456" cm="1">
        <f t="array" ref="M456">IF(C456=11,_xlfn.SWITCH(D456,1,0.4,2,0.3,3,0.2,0.1/9),1/12)</f>
        <v>8.3333333333333329E-2</v>
      </c>
      <c r="O456">
        <f t="shared" ca="1" si="279"/>
        <v>7.0272994866700841E-2</v>
      </c>
      <c r="P456">
        <f t="shared" ca="1" si="280"/>
        <v>8.8856017369915885E-2</v>
      </c>
      <c r="Q456">
        <f ca="1">_xlfn.XLOOKUP(C456,'Surrender predictive model'!$E$8:$E$29,'Surrender predictive model'!$P$8:$P$29,,-1)+'Surrender predictive model'!$B$15+'Surrender predictive model'!$B$14+'Surrender predictive model'!$B$38*K456</f>
        <v>-2.2123742498454617</v>
      </c>
      <c r="R456">
        <f ca="1">+'Surrender predictive model'!$B$15*(MAX(1,MIN(2,P455/O455))-1)+'Surrender predictive model'!$B$14*(MAX(0.5,MIN(1,P455/O455))-1)+'Surrender predictive model'!$B$38*K456*(MAX(0.5,MIN(1,P455/O455))-1)</f>
        <v>-0.33365712346208187</v>
      </c>
      <c r="S456" s="43">
        <f t="shared" ca="1" si="258"/>
        <v>6.7798690006013462E-3</v>
      </c>
      <c r="T456">
        <f t="shared" ca="1" si="248"/>
        <v>0</v>
      </c>
      <c r="U456">
        <f t="shared" ca="1" si="281"/>
        <v>0</v>
      </c>
      <c r="V456">
        <f t="shared" ca="1" si="249"/>
        <v>0</v>
      </c>
      <c r="W456" s="41">
        <f t="shared" ca="1" si="250"/>
        <v>0</v>
      </c>
      <c r="X456">
        <f t="shared" ca="1" si="259"/>
        <v>0.94054401758783612</v>
      </c>
      <c r="Y456">
        <f t="shared" ca="1" si="260"/>
        <v>0.94054401758783612</v>
      </c>
      <c r="Z456">
        <f t="shared" ca="1" si="251"/>
        <v>0.95182721386299296</v>
      </c>
      <c r="AA456">
        <f t="shared" ca="1" si="282"/>
        <v>6.1477243042936224E-7</v>
      </c>
      <c r="AB456">
        <f t="shared" ca="1" si="261"/>
        <v>7.0272994866700841E-2</v>
      </c>
      <c r="AC456">
        <f t="shared" ca="1" si="262"/>
        <v>2.8872086826732439E-3</v>
      </c>
      <c r="AD456">
        <f t="shared" ca="1" si="263"/>
        <v>4.6969826617665445E-4</v>
      </c>
      <c r="AE456">
        <f t="shared" ca="1" si="264"/>
        <v>8.2124299799474936E-4</v>
      </c>
      <c r="AF456">
        <f t="shared" ca="1" si="265"/>
        <v>0</v>
      </c>
      <c r="AG456">
        <f t="shared" ca="1" si="266"/>
        <v>0</v>
      </c>
      <c r="AH456">
        <f t="shared" ca="1" si="252"/>
        <v>0</v>
      </c>
      <c r="AI456">
        <f t="shared" ca="1" si="283"/>
        <v>6.609484495446491E-2</v>
      </c>
      <c r="AJ456">
        <f t="shared" ca="1" si="267"/>
        <v>1.3769759365513524E-5</v>
      </c>
      <c r="AK456">
        <f t="shared" ca="1" si="253"/>
        <v>0</v>
      </c>
      <c r="AL456">
        <f t="shared" ca="1" si="254"/>
        <v>0</v>
      </c>
      <c r="AM456">
        <f t="shared" si="255"/>
        <v>0</v>
      </c>
      <c r="AN456" s="45">
        <f t="shared" ca="1" si="268"/>
        <v>-4.1919197062101612E-3</v>
      </c>
      <c r="AO456">
        <f t="shared" ca="1" si="284"/>
        <v>0</v>
      </c>
      <c r="AP456">
        <f t="shared" ca="1" si="285"/>
        <v>6.6576771865022304E-5</v>
      </c>
      <c r="AR456">
        <v>446</v>
      </c>
      <c r="AS456">
        <v>0</v>
      </c>
      <c r="AT456">
        <v>49334.687073215362</v>
      </c>
      <c r="AU456">
        <v>826.34465202936133</v>
      </c>
      <c r="AV456">
        <v>315.46307870480177</v>
      </c>
      <c r="AW456">
        <v>68430.294294070802</v>
      </c>
      <c r="AX456">
        <v>10.010119657058596</v>
      </c>
      <c r="AY456">
        <v>0</v>
      </c>
      <c r="AZ456">
        <v>-69582.112144462095</v>
      </c>
      <c r="BA456">
        <v>14.813563250670692</v>
      </c>
      <c r="BC456">
        <f t="shared" si="269"/>
        <v>0</v>
      </c>
      <c r="BD456">
        <f t="shared" ca="1" si="270"/>
        <v>49334.75734621023</v>
      </c>
      <c r="BE456">
        <f t="shared" ca="1" si="271"/>
        <v>826.34753923804396</v>
      </c>
      <c r="BF456">
        <f t="shared" ca="1" si="272"/>
        <v>315.46354840306793</v>
      </c>
      <c r="BG456">
        <f t="shared" ca="1" si="273"/>
        <v>68430.295115313798</v>
      </c>
      <c r="BH456">
        <f t="shared" ca="1" si="274"/>
        <v>10.01013342681796</v>
      </c>
      <c r="BI456">
        <f t="shared" ca="1" si="275"/>
        <v>0</v>
      </c>
      <c r="BJ456">
        <f t="shared" ca="1" si="276"/>
        <v>-69582.116336381805</v>
      </c>
      <c r="BK456">
        <f t="shared" ca="1" si="277"/>
        <v>14.813629827442556</v>
      </c>
    </row>
    <row r="457" spans="2:63" x14ac:dyDescent="0.35">
      <c r="B457">
        <f t="shared" si="278"/>
        <v>447</v>
      </c>
      <c r="C457">
        <f t="shared" si="256"/>
        <v>38</v>
      </c>
      <c r="D457">
        <f t="shared" si="286"/>
        <v>3</v>
      </c>
      <c r="E457">
        <f t="shared" ca="1" si="246"/>
        <v>114</v>
      </c>
      <c r="F457" cm="1">
        <f t="array" aca="1" ref="F457" ca="1">_xlfn.XLOOKUP(E457,Mortality!$I$9:$I$130,IF($E$4="Female",Mortality!$J$9:$J$130,Mortality!$K$9:$K$130),,-1)</f>
        <v>0.39999999999999969</v>
      </c>
      <c r="G457" cm="1">
        <f t="array" aca="1" ref="G457" ca="1">_xlfn.XLOOKUP(E457,Mortality!$N$9:$N$130,IF($E$4="Female",Mortality!$O$9:$O$130,Mortality!$P$9:$P$130),,-1)</f>
        <v>0</v>
      </c>
      <c r="H457">
        <f t="shared" ca="1" si="257"/>
        <v>4.1675471372851991E-2</v>
      </c>
      <c r="I457" cm="1">
        <f t="array" ref="I457">INDEX('Product features '!$C$12:$C$22,MIN(11,C457))</f>
        <v>0</v>
      </c>
      <c r="J457" s="3">
        <f ca="1">IF(C457=1,0,IF($C$4="Q",MAX('Product features '!$C$8,_xlfn.XLOOKUP(E457,'Non-systematic PWDs'!$D$17:$D$64,'Non-systematic PWDs'!$F$17:$F$64,0,-1)),'Product features '!$C$8))</f>
        <v>0.33333333333333331</v>
      </c>
      <c r="K457">
        <f t="shared" ca="1" si="247"/>
        <v>0</v>
      </c>
      <c r="L457">
        <f ca="1">(1-K457)*(1-(1-J457*_xlfn.XLOOKUP(C457,'Non-systematic PWDs'!$D$9:$D$12,'Non-systematic PWDs'!$E$9:$E$12,,-1))^(1/12))</f>
        <v>1.1854248450581695E-2</v>
      </c>
      <c r="M457" cm="1">
        <f t="array" ref="M457">IF(C457=11,_xlfn.SWITCH(D457,1,0.4,2,0.3,3,0.2,0.1/9),1/12)</f>
        <v>8.3333333333333329E-2</v>
      </c>
      <c r="O457">
        <f t="shared" ca="1" si="279"/>
        <v>6.6094844919856191E-2</v>
      </c>
      <c r="P457">
        <f t="shared" ca="1" si="280"/>
        <v>8.3572995563955241E-2</v>
      </c>
      <c r="Q457">
        <f ca="1">_xlfn.XLOOKUP(C457,'Surrender predictive model'!$E$8:$E$29,'Surrender predictive model'!$P$8:$P$29,,-1)+'Surrender predictive model'!$B$15+'Surrender predictive model'!$B$14+'Surrender predictive model'!$B$38*K457</f>
        <v>-2.2123742498454617</v>
      </c>
      <c r="R457">
        <f ca="1">+'Surrender predictive model'!$B$15*(MAX(1,MIN(2,P456/O456))-1)+'Surrender predictive model'!$B$14*(MAX(0.5,MIN(1,P456/O456))-1)+'Surrender predictive model'!$B$38*K457*(MAX(0.5,MIN(1,P456/O456))-1)</f>
        <v>-0.30600311201087083</v>
      </c>
      <c r="S457" s="43">
        <f t="shared" ca="1" si="258"/>
        <v>6.9774944717246878E-3</v>
      </c>
      <c r="T457">
        <f t="shared" ca="1" si="248"/>
        <v>0</v>
      </c>
      <c r="U457">
        <f t="shared" ca="1" si="281"/>
        <v>0</v>
      </c>
      <c r="V457">
        <f t="shared" ca="1" si="249"/>
        <v>0</v>
      </c>
      <c r="W457" s="41">
        <f t="shared" ca="1" si="250"/>
        <v>0</v>
      </c>
      <c r="X457">
        <f t="shared" ca="1" si="259"/>
        <v>0.94035687331962525</v>
      </c>
      <c r="Y457">
        <f t="shared" ca="1" si="260"/>
        <v>0.94035687331962525</v>
      </c>
      <c r="Z457">
        <f t="shared" ca="1" si="251"/>
        <v>0.95163782452653389</v>
      </c>
      <c r="AA457">
        <f t="shared" ca="1" si="282"/>
        <v>5.8515712961536048E-7</v>
      </c>
      <c r="AB457">
        <f t="shared" ca="1" si="261"/>
        <v>6.6094844919856191E-2</v>
      </c>
      <c r="AC457">
        <f t="shared" ca="1" si="262"/>
        <v>2.7151970443095009E-3</v>
      </c>
      <c r="AD457">
        <f t="shared" ca="1" si="263"/>
        <v>4.545904759376994E-4</v>
      </c>
      <c r="AE457">
        <f t="shared" ca="1" si="264"/>
        <v>7.7231568822750567E-4</v>
      </c>
      <c r="AF457">
        <f t="shared" ca="1" si="265"/>
        <v>0</v>
      </c>
      <c r="AG457">
        <f t="shared" ca="1" si="266"/>
        <v>0</v>
      </c>
      <c r="AH457">
        <f t="shared" ca="1" si="252"/>
        <v>0</v>
      </c>
      <c r="AI457">
        <f t="shared" ca="1" si="283"/>
        <v>6.2152741745990205E-2</v>
      </c>
      <c r="AJ457">
        <f t="shared" ca="1" si="267"/>
        <v>1.2948487863747961E-5</v>
      </c>
      <c r="AK457">
        <f t="shared" ca="1" si="253"/>
        <v>0</v>
      </c>
      <c r="AL457">
        <f t="shared" ca="1" si="254"/>
        <v>0</v>
      </c>
      <c r="AM457">
        <f t="shared" si="255"/>
        <v>0</v>
      </c>
      <c r="AN457" s="45">
        <f t="shared" ca="1" si="268"/>
        <v>-3.9550516963384541E-3</v>
      </c>
      <c r="AO457">
        <f t="shared" ca="1" si="284"/>
        <v>0</v>
      </c>
      <c r="AP457">
        <f t="shared" ca="1" si="285"/>
        <v>6.3551360927692669E-5</v>
      </c>
      <c r="AR457">
        <v>447</v>
      </c>
      <c r="AS457">
        <v>0</v>
      </c>
      <c r="AT457">
        <v>48048.57435388006</v>
      </c>
      <c r="AU457">
        <v>801.75231369332005</v>
      </c>
      <c r="AV457">
        <v>314.25471111408433</v>
      </c>
      <c r="AW457">
        <v>67158.995354024781</v>
      </c>
      <c r="AX457">
        <v>9.748402113014949</v>
      </c>
      <c r="AY457">
        <v>0</v>
      </c>
      <c r="AZ457">
        <v>-68284.75078094512</v>
      </c>
      <c r="BA457">
        <v>14.654453509585045</v>
      </c>
      <c r="BC457">
        <f t="shared" si="269"/>
        <v>0</v>
      </c>
      <c r="BD457">
        <f t="shared" ca="1" si="270"/>
        <v>48048.640448724982</v>
      </c>
      <c r="BE457">
        <f t="shared" ca="1" si="271"/>
        <v>801.75502889036431</v>
      </c>
      <c r="BF457">
        <f t="shared" ca="1" si="272"/>
        <v>314.25516570456028</v>
      </c>
      <c r="BG457">
        <f t="shared" ca="1" si="273"/>
        <v>67158.996126340469</v>
      </c>
      <c r="BH457">
        <f t="shared" ca="1" si="274"/>
        <v>9.7484150615028131</v>
      </c>
      <c r="BI457">
        <f t="shared" ca="1" si="275"/>
        <v>0</v>
      </c>
      <c r="BJ457">
        <f t="shared" ca="1" si="276"/>
        <v>-68284.754735996816</v>
      </c>
      <c r="BK457">
        <f t="shared" ca="1" si="277"/>
        <v>14.654517060945972</v>
      </c>
    </row>
    <row r="458" spans="2:63" x14ac:dyDescent="0.35">
      <c r="B458">
        <f t="shared" si="278"/>
        <v>448</v>
      </c>
      <c r="C458">
        <f t="shared" si="256"/>
        <v>38</v>
      </c>
      <c r="D458">
        <f t="shared" si="286"/>
        <v>4</v>
      </c>
      <c r="E458">
        <f t="shared" ca="1" si="246"/>
        <v>114</v>
      </c>
      <c r="F458" cm="1">
        <f t="array" aca="1" ref="F458" ca="1">_xlfn.XLOOKUP(E458,Mortality!$I$9:$I$130,IF($E$4="Female",Mortality!$J$9:$J$130,Mortality!$K$9:$K$130),,-1)</f>
        <v>0.39999999999999969</v>
      </c>
      <c r="G458" cm="1">
        <f t="array" aca="1" ref="G458" ca="1">_xlfn.XLOOKUP(E458,Mortality!$N$9:$N$130,IF($E$4="Female",Mortality!$O$9:$O$130,Mortality!$P$9:$P$130),,-1)</f>
        <v>0</v>
      </c>
      <c r="H458">
        <f t="shared" ca="1" si="257"/>
        <v>4.1675471372851991E-2</v>
      </c>
      <c r="I458" cm="1">
        <f t="array" ref="I458">INDEX('Product features '!$C$12:$C$22,MIN(11,C458))</f>
        <v>0</v>
      </c>
      <c r="J458" s="3">
        <f ca="1">IF(C458=1,0,IF($C$4="Q",MAX('Product features '!$C$8,_xlfn.XLOOKUP(E458,'Non-systematic PWDs'!$D$17:$D$64,'Non-systematic PWDs'!$F$17:$F$64,0,-1)),'Product features '!$C$8))</f>
        <v>0.33333333333333331</v>
      </c>
      <c r="K458">
        <f t="shared" ca="1" si="247"/>
        <v>0</v>
      </c>
      <c r="L458">
        <f ca="1">(1-K458)*(1-(1-J458*_xlfn.XLOOKUP(C458,'Non-systematic PWDs'!$D$9:$D$12,'Non-systematic PWDs'!$E$9:$E$12,,-1))^(1/12))</f>
        <v>1.1854248450581695E-2</v>
      </c>
      <c r="M458" cm="1">
        <f t="array" ref="M458">IF(C458=11,_xlfn.SWITCH(D458,1,0.4,2,0.3,3,0.2,0.1/9),1/12)</f>
        <v>8.3333333333333329E-2</v>
      </c>
      <c r="O458">
        <f t="shared" ca="1" si="279"/>
        <v>6.21527417113815E-2</v>
      </c>
      <c r="P458">
        <f t="shared" ca="1" si="280"/>
        <v>7.8588440802475859E-2</v>
      </c>
      <c r="Q458">
        <f ca="1">_xlfn.XLOOKUP(C458,'Surrender predictive model'!$E$8:$E$29,'Surrender predictive model'!$P$8:$P$29,,-1)+'Surrender predictive model'!$B$15+'Surrender predictive model'!$B$14+'Surrender predictive model'!$B$38*K458</f>
        <v>-2.2123742498454617</v>
      </c>
      <c r="R458">
        <f ca="1">+'Surrender predictive model'!$B$15*(MAX(1,MIN(2,P457/O457))-1)+'Surrender predictive model'!$B$14*(MAX(0.5,MIN(1,P457/O457))-1)+'Surrender predictive model'!$B$38*K458*(MAX(0.5,MIN(1,P457/O457))-1)</f>
        <v>-0.3060031120108711</v>
      </c>
      <c r="S458" s="43">
        <f t="shared" ca="1" si="258"/>
        <v>6.9774944717246878E-3</v>
      </c>
      <c r="T458">
        <f t="shared" ca="1" si="248"/>
        <v>0</v>
      </c>
      <c r="U458">
        <f t="shared" ca="1" si="281"/>
        <v>0</v>
      </c>
      <c r="V458">
        <f t="shared" ca="1" si="249"/>
        <v>0</v>
      </c>
      <c r="W458" s="41">
        <f t="shared" ca="1" si="250"/>
        <v>0</v>
      </c>
      <c r="X458">
        <f t="shared" ca="1" si="259"/>
        <v>0.94035687331962525</v>
      </c>
      <c r="Y458">
        <f t="shared" ca="1" si="260"/>
        <v>0.94035687331962525</v>
      </c>
      <c r="Z458">
        <f t="shared" ca="1" si="251"/>
        <v>0.95163782452653389</v>
      </c>
      <c r="AA458">
        <f t="shared" ca="1" si="282"/>
        <v>5.5685765783335267E-7</v>
      </c>
      <c r="AB458">
        <f t="shared" ca="1" si="261"/>
        <v>6.21527417113815E-2</v>
      </c>
      <c r="AC458">
        <f t="shared" ca="1" si="262"/>
        <v>2.5532542030335709E-3</v>
      </c>
      <c r="AD458">
        <f t="shared" ca="1" si="263"/>
        <v>4.2747727859365547E-4</v>
      </c>
      <c r="AE458">
        <f t="shared" ca="1" si="264"/>
        <v>7.2625236579731186E-4</v>
      </c>
      <c r="AF458">
        <f t="shared" ca="1" si="265"/>
        <v>0</v>
      </c>
      <c r="AG458">
        <f t="shared" ca="1" si="266"/>
        <v>0</v>
      </c>
      <c r="AH458">
        <f t="shared" ca="1" si="252"/>
        <v>0</v>
      </c>
      <c r="AI458">
        <f t="shared" ca="1" si="283"/>
        <v>5.8445757898565667E-2</v>
      </c>
      <c r="AJ458">
        <f t="shared" ca="1" si="267"/>
        <v>1.2176199562201181E-5</v>
      </c>
      <c r="AK458">
        <f t="shared" ca="1" si="253"/>
        <v>0</v>
      </c>
      <c r="AL458">
        <f t="shared" ca="1" si="254"/>
        <v>0</v>
      </c>
      <c r="AM458">
        <f t="shared" si="255"/>
        <v>0</v>
      </c>
      <c r="AN458" s="45">
        <f t="shared" ca="1" si="268"/>
        <v>-3.7191600469867392E-3</v>
      </c>
      <c r="AO458">
        <f t="shared" ca="1" si="284"/>
        <v>0</v>
      </c>
      <c r="AP458">
        <f t="shared" ca="1" si="285"/>
        <v>6.046105372757762E-5</v>
      </c>
      <c r="AR458">
        <v>448</v>
      </c>
      <c r="AS458">
        <v>0</v>
      </c>
      <c r="AT458">
        <v>46792.330142470535</v>
      </c>
      <c r="AU458">
        <v>777.90512138596216</v>
      </c>
      <c r="AV458">
        <v>306.07608585004408</v>
      </c>
      <c r="AW458">
        <v>65915.670590073889</v>
      </c>
      <c r="AX458">
        <v>9.4941803762739294</v>
      </c>
      <c r="AY458">
        <v>0</v>
      </c>
      <c r="AZ458">
        <v>-67009.145977686145</v>
      </c>
      <c r="BA458">
        <v>14.385549577321273</v>
      </c>
      <c r="BC458">
        <f t="shared" si="269"/>
        <v>0</v>
      </c>
      <c r="BD458">
        <f t="shared" ca="1" si="270"/>
        <v>46792.392295212245</v>
      </c>
      <c r="BE458">
        <f t="shared" ca="1" si="271"/>
        <v>777.90767464016517</v>
      </c>
      <c r="BF458">
        <f t="shared" ca="1" si="272"/>
        <v>306.07651332732269</v>
      </c>
      <c r="BG458">
        <f t="shared" ca="1" si="273"/>
        <v>65915.671316326261</v>
      </c>
      <c r="BH458">
        <f t="shared" ca="1" si="274"/>
        <v>9.4941925524734909</v>
      </c>
      <c r="BI458">
        <f t="shared" ca="1" si="275"/>
        <v>0</v>
      </c>
      <c r="BJ458">
        <f t="shared" ca="1" si="276"/>
        <v>-67009.149696846187</v>
      </c>
      <c r="BK458">
        <f t="shared" ca="1" si="277"/>
        <v>14.385610038375001</v>
      </c>
    </row>
    <row r="459" spans="2:63" x14ac:dyDescent="0.35">
      <c r="B459">
        <f t="shared" si="278"/>
        <v>449</v>
      </c>
      <c r="C459">
        <f t="shared" si="256"/>
        <v>38</v>
      </c>
      <c r="D459">
        <f t="shared" si="286"/>
        <v>5</v>
      </c>
      <c r="E459">
        <f t="shared" ref="E459:E522" ca="1" si="287">$D$4+C459-1</f>
        <v>114</v>
      </c>
      <c r="F459" cm="1">
        <f t="array" aca="1" ref="F459" ca="1">_xlfn.XLOOKUP(E459,Mortality!$I$9:$I$130,IF($E$4="Female",Mortality!$J$9:$J$130,Mortality!$K$9:$K$130),,-1)</f>
        <v>0.39999999999999969</v>
      </c>
      <c r="G459" cm="1">
        <f t="array" aca="1" ref="G459" ca="1">_xlfn.XLOOKUP(E459,Mortality!$N$9:$N$130,IF($E$4="Female",Mortality!$O$9:$O$130,Mortality!$P$9:$P$130),,-1)</f>
        <v>0</v>
      </c>
      <c r="H459">
        <f t="shared" ca="1" si="257"/>
        <v>4.1675471372851991E-2</v>
      </c>
      <c r="I459" cm="1">
        <f t="array" ref="I459">INDEX('Product features '!$C$12:$C$22,MIN(11,C459))</f>
        <v>0</v>
      </c>
      <c r="J459" s="3">
        <f ca="1">IF(C459=1,0,IF($C$4="Q",MAX('Product features '!$C$8,_xlfn.XLOOKUP(E459,'Non-systematic PWDs'!$D$17:$D$64,'Non-systematic PWDs'!$F$17:$F$64,0,-1)),'Product features '!$C$8))</f>
        <v>0.33333333333333331</v>
      </c>
      <c r="K459">
        <f t="shared" ref="K459:K522" ca="1" si="288">IF(C459&gt;=$S$4,1,0)</f>
        <v>0</v>
      </c>
      <c r="L459">
        <f ca="1">(1-K459)*(1-(1-J459*_xlfn.XLOOKUP(C459,'Non-systematic PWDs'!$D$9:$D$12,'Non-systematic PWDs'!$E$9:$E$12,,-1))^(1/12))</f>
        <v>1.1854248450581695E-2</v>
      </c>
      <c r="M459" cm="1">
        <f t="array" ref="M459">IF(C459=11,_xlfn.SWITCH(D459,1,0.4,2,0.3,3,0.2,0.1/9),1/12)</f>
        <v>8.3333333333333329E-2</v>
      </c>
      <c r="O459">
        <f t="shared" ca="1" si="279"/>
        <v>5.8445757863956962E-2</v>
      </c>
      <c r="P459">
        <f t="shared" ca="1" si="280"/>
        <v>7.3901180472080663E-2</v>
      </c>
      <c r="Q459">
        <f ca="1">_xlfn.XLOOKUP(C459,'Surrender predictive model'!$E$8:$E$29,'Surrender predictive model'!$P$8:$P$29,,-1)+'Surrender predictive model'!$B$15+'Surrender predictive model'!$B$14+'Surrender predictive model'!$B$38*K459</f>
        <v>-2.2123742498454617</v>
      </c>
      <c r="R459">
        <f ca="1">+'Surrender predictive model'!$B$15*(MAX(1,MIN(2,P458/O458))-1)+'Surrender predictive model'!$B$14*(MAX(0.5,MIN(1,P458/O458))-1)+'Surrender predictive model'!$B$38*K459*(MAX(0.5,MIN(1,P458/O458))-1)</f>
        <v>-0.3060031120108706</v>
      </c>
      <c r="S459" s="43">
        <f t="shared" ca="1" si="258"/>
        <v>6.9774944717246878E-3</v>
      </c>
      <c r="T459">
        <f t="shared" ref="T459:T522" ca="1" si="289">IF(K459=1,1.5%,0.5%)*IF(MOD(B459,12)=0,1,0)</f>
        <v>0</v>
      </c>
      <c r="U459">
        <f t="shared" ca="1" si="281"/>
        <v>0</v>
      </c>
      <c r="V459">
        <f t="shared" ref="V459:V522" ca="1" si="290">IF(C459&gt;=$S$4,$T$4/12,0)*P459</f>
        <v>0</v>
      </c>
      <c r="W459" s="41">
        <f t="shared" ref="W459:W522" ca="1" si="291">(1+$O$4+$Q$4*MIN(10,C459))/(1+$O$4+$Q$4*MIN(10,C459-1))-1</f>
        <v>0</v>
      </c>
      <c r="X459">
        <f t="shared" ca="1" si="259"/>
        <v>0.94035687331962525</v>
      </c>
      <c r="Y459">
        <f t="shared" ca="1" si="260"/>
        <v>0.94035687331962525</v>
      </c>
      <c r="Z459">
        <f t="shared" ref="Z459:Z522" ca="1" si="292">(1-H459)*(1-S459)</f>
        <v>0.95163782452653389</v>
      </c>
      <c r="AA459">
        <f t="shared" ca="1" si="282"/>
        <v>5.299268100714727E-7</v>
      </c>
      <c r="AB459">
        <f t="shared" ca="1" si="261"/>
        <v>5.8445757863956962E-2</v>
      </c>
      <c r="AC459">
        <f t="shared" ca="1" si="262"/>
        <v>2.4009701391548405E-3</v>
      </c>
      <c r="AD459">
        <f t="shared" ca="1" si="263"/>
        <v>4.0198119711351224E-4</v>
      </c>
      <c r="AE459">
        <f t="shared" ca="1" si="264"/>
        <v>6.82936403942141E-4</v>
      </c>
      <c r="AF459">
        <f t="shared" ca="1" si="265"/>
        <v>0</v>
      </c>
      <c r="AG459">
        <f t="shared" ca="1" si="266"/>
        <v>0</v>
      </c>
      <c r="AH459">
        <f t="shared" ref="AH459:AH522" ca="1" si="293">AB459-MAX(0, O459-V459)</f>
        <v>0</v>
      </c>
      <c r="AI459">
        <f t="shared" ca="1" si="283"/>
        <v>5.495987015835517E-2</v>
      </c>
      <c r="AJ459">
        <f t="shared" ca="1" si="267"/>
        <v>1.1449972949657329E-5</v>
      </c>
      <c r="AK459">
        <f t="shared" ref="AK459:AK522" ca="1" si="294">_xlfn.XLOOKUP($D$4,$AC$3:$AC$4,$AD$3:$AD$4,,-1)*N459</f>
        <v>0</v>
      </c>
      <c r="AL459">
        <f t="shared" ref="AL459:AL522" ca="1" si="295">AA459*(1-Z459)/$G$4*$AK$11*IF(C459&gt;1,0,IF(B459&gt;6,0.5,1))</f>
        <v>0</v>
      </c>
      <c r="AM459">
        <f t="shared" ref="AM459:AM522" si="296">IF(B459=13,O459*_xlfn.XLOOKUP($D$4,$AC$3:$AC$4,$AE$3:$AE$4,,-1),0)</f>
        <v>0</v>
      </c>
      <c r="AN459" s="45">
        <f t="shared" ca="1" si="268"/>
        <v>-3.4973377131601508E-3</v>
      </c>
      <c r="AO459">
        <f t="shared" ca="1" si="284"/>
        <v>0</v>
      </c>
      <c r="AP459">
        <f t="shared" ca="1" si="285"/>
        <v>5.7521018660925575E-5</v>
      </c>
      <c r="AR459">
        <v>449</v>
      </c>
      <c r="AS459">
        <v>0</v>
      </c>
      <c r="AT459">
        <v>45572.065806113635</v>
      </c>
      <c r="AU459">
        <v>754.83703007762961</v>
      </c>
      <c r="AV459">
        <v>298.13188982662848</v>
      </c>
      <c r="AW459">
        <v>64699.619653938942</v>
      </c>
      <c r="AX459">
        <v>9.2472177867377425</v>
      </c>
      <c r="AY459">
        <v>0</v>
      </c>
      <c r="AZ459">
        <v>-65761.835791629856</v>
      </c>
      <c r="BA459">
        <v>14.122813367793581</v>
      </c>
      <c r="BC459">
        <f t="shared" si="269"/>
        <v>0</v>
      </c>
      <c r="BD459">
        <f t="shared" ca="1" si="270"/>
        <v>45572.124251871501</v>
      </c>
      <c r="BE459">
        <f t="shared" ca="1" si="271"/>
        <v>754.83943104776881</v>
      </c>
      <c r="BF459">
        <f t="shared" ca="1" si="272"/>
        <v>298.1322918078256</v>
      </c>
      <c r="BG459">
        <f t="shared" ca="1" si="273"/>
        <v>64699.620336875349</v>
      </c>
      <c r="BH459">
        <f t="shared" ca="1" si="274"/>
        <v>9.2472292367106927</v>
      </c>
      <c r="BI459">
        <f t="shared" ca="1" si="275"/>
        <v>0</v>
      </c>
      <c r="BJ459">
        <f t="shared" ca="1" si="276"/>
        <v>-65761.839288967574</v>
      </c>
      <c r="BK459">
        <f t="shared" ca="1" si="277"/>
        <v>14.122870888812242</v>
      </c>
    </row>
    <row r="460" spans="2:63" x14ac:dyDescent="0.35">
      <c r="B460">
        <f t="shared" si="278"/>
        <v>450</v>
      </c>
      <c r="C460">
        <f t="shared" ref="C460:C523" si="297">FLOOR((B460-1)/12,1)+1</f>
        <v>38</v>
      </c>
      <c r="D460">
        <f t="shared" si="286"/>
        <v>6</v>
      </c>
      <c r="E460">
        <f t="shared" ca="1" si="287"/>
        <v>114</v>
      </c>
      <c r="F460" cm="1">
        <f t="array" aca="1" ref="F460" ca="1">_xlfn.XLOOKUP(E460,Mortality!$I$9:$I$130,IF($E$4="Female",Mortality!$J$9:$J$130,Mortality!$K$9:$K$130),,-1)</f>
        <v>0.39999999999999969</v>
      </c>
      <c r="G460" cm="1">
        <f t="array" aca="1" ref="G460" ca="1">_xlfn.XLOOKUP(E460,Mortality!$N$9:$N$130,IF($E$4="Female",Mortality!$O$9:$O$130,Mortality!$P$9:$P$130),,-1)</f>
        <v>0</v>
      </c>
      <c r="H460">
        <f t="shared" ref="H460:H523" ca="1" si="298">1-(1-F460*(1-G460)^(2026-2012-1+B460/12))^(1/12)</f>
        <v>4.1675471372851991E-2</v>
      </c>
      <c r="I460" cm="1">
        <f t="array" ref="I460">INDEX('Product features '!$C$12:$C$22,MIN(11,C460))</f>
        <v>0</v>
      </c>
      <c r="J460" s="3">
        <f ca="1">IF(C460=1,0,IF($C$4="Q",MAX('Product features '!$C$8,_xlfn.XLOOKUP(E460,'Non-systematic PWDs'!$D$17:$D$64,'Non-systematic PWDs'!$F$17:$F$64,0,-1)),'Product features '!$C$8))</f>
        <v>0.33333333333333331</v>
      </c>
      <c r="K460">
        <f t="shared" ca="1" si="288"/>
        <v>0</v>
      </c>
      <c r="L460">
        <f ca="1">(1-K460)*(1-(1-J460*_xlfn.XLOOKUP(C460,'Non-systematic PWDs'!$D$9:$D$12,'Non-systematic PWDs'!$E$9:$E$12,,-1))^(1/12))</f>
        <v>1.1854248450581695E-2</v>
      </c>
      <c r="M460" cm="1">
        <f t="array" ref="M460">IF(C460=11,_xlfn.SWITCH(D460,1,0.4,2,0.3,3,0.2,0.1/9),1/12)</f>
        <v>8.3333333333333329E-2</v>
      </c>
      <c r="O460">
        <f t="shared" ca="1" si="279"/>
        <v>5.4959870123746472E-2</v>
      </c>
      <c r="P460">
        <f t="shared" ca="1" si="280"/>
        <v>6.9493483003355117E-2</v>
      </c>
      <c r="Q460">
        <f ca="1">_xlfn.XLOOKUP(C460,'Surrender predictive model'!$E$8:$E$29,'Surrender predictive model'!$P$8:$P$29,,-1)+'Surrender predictive model'!$B$15+'Surrender predictive model'!$B$14+'Surrender predictive model'!$B$38*K460</f>
        <v>-2.2123742498454617</v>
      </c>
      <c r="R460">
        <f ca="1">+'Surrender predictive model'!$B$15*(MAX(1,MIN(2,P459/O459))-1)+'Surrender predictive model'!$B$14*(MAX(0.5,MIN(1,P459/O459))-1)+'Surrender predictive model'!$B$38*K460*(MAX(0.5,MIN(1,P459/O459))-1)</f>
        <v>-0.3060031120108706</v>
      </c>
      <c r="S460" s="43">
        <f t="shared" ref="S460:S523" ca="1" si="299">1-(1-IF(O460&gt;0,EXP(SUM(Q460:R460)),0))^M460</f>
        <v>6.9774944717246878E-3</v>
      </c>
      <c r="T460">
        <f t="shared" ca="1" si="289"/>
        <v>0</v>
      </c>
      <c r="U460">
        <f t="shared" ca="1" si="281"/>
        <v>0</v>
      </c>
      <c r="V460">
        <f t="shared" ca="1" si="290"/>
        <v>0</v>
      </c>
      <c r="W460" s="41">
        <f t="shared" ca="1" si="291"/>
        <v>0</v>
      </c>
      <c r="X460">
        <f t="shared" ref="X460:X523" ca="1" si="300">IFERROR((1-H460)*(1-S460)*(1-L460)*(1-T460*P460/O460),0)</f>
        <v>0.94035687331962525</v>
      </c>
      <c r="Y460">
        <f t="shared" ref="Y460:Y523" ca="1" si="301">(1-H460)*(1-S460)*(1-L460)</f>
        <v>0.94035687331962525</v>
      </c>
      <c r="Z460">
        <f t="shared" ca="1" si="292"/>
        <v>0.95163782452653389</v>
      </c>
      <c r="AA460">
        <f t="shared" ca="1" si="282"/>
        <v>5.04298396694702E-7</v>
      </c>
      <c r="AB460">
        <f t="shared" ref="AB460:AB523" ca="1" si="302">MAX(0, (O460-V460)*(1+U460))</f>
        <v>5.4959870123746472E-2</v>
      </c>
      <c r="AC460">
        <f t="shared" ref="AC460:AC523" ca="1" si="303">$AB460*(1-$X460)*H460/($H460+$S460+$L460+IFERROR($T460*$P460/$O460,0))</f>
        <v>2.2577687729894314E-3</v>
      </c>
      <c r="AD460">
        <f t="shared" ref="AD460:AD523" ca="1" si="304">$AB460*(1-$X460)*S460/($H460+$S460+$L460+IFERROR($T460*$P460/$O460,0))*(J460+(1-J460)*(1-I460))</f>
        <v>3.7800578165094237E-4</v>
      </c>
      <c r="AE460">
        <f t="shared" ref="AE460:AE523" ca="1" si="305">$AB460*(1-$X460)*L460/($H460+$S460+$L460+IFERROR($T460*$P460/$O460,0))+V460</f>
        <v>6.4220394148718047E-4</v>
      </c>
      <c r="AF460">
        <f t="shared" ref="AF460:AF523" ca="1" si="306">$AB460*(1-$X460)*IFERROR($T460*$P460/$O460,0)/($H460+$S460+$L460+IFERROR($T460*$P460/$O460,0))</f>
        <v>0</v>
      </c>
      <c r="AG460">
        <f t="shared" ref="AG460:AG523" ca="1" si="307">$AB460*(1-$X460)*S460/($H460+$S460+$L460+IFERROR($T460*$P460/$O460,0))*(1-J460)*I460</f>
        <v>0</v>
      </c>
      <c r="AH460">
        <f t="shared" ca="1" si="293"/>
        <v>0</v>
      </c>
      <c r="AI460">
        <f t="shared" ca="1" si="283"/>
        <v>5.1681891662227614E-2</v>
      </c>
      <c r="AJ460">
        <f t="shared" ref="AJ460:AJ523" ca="1" si="308">0.0025/12*AI460</f>
        <v>1.0767060762964087E-5</v>
      </c>
      <c r="AK460">
        <f t="shared" ca="1" si="294"/>
        <v>0</v>
      </c>
      <c r="AL460">
        <f t="shared" ca="1" si="295"/>
        <v>0</v>
      </c>
      <c r="AM460">
        <f t="shared" si="296"/>
        <v>0</v>
      </c>
      <c r="AN460" s="45">
        <f t="shared" ref="AN460:AN523" ca="1" si="309">N460-SUM(AC460:AE460,AJ460:AK460,-AL460,AM460)</f>
        <v>-3.2887455568905185E-3</v>
      </c>
      <c r="AO460">
        <f t="shared" ca="1" si="284"/>
        <v>0</v>
      </c>
      <c r="AP460">
        <f t="shared" ca="1" si="285"/>
        <v>5.4723948456118159E-5</v>
      </c>
      <c r="AR460">
        <v>450</v>
      </c>
      <c r="AS460">
        <v>0</v>
      </c>
      <c r="AT460">
        <v>44386.645376339977</v>
      </c>
      <c r="AU460">
        <v>732.5201956718696</v>
      </c>
      <c r="AV460">
        <v>290.41469571836035</v>
      </c>
      <c r="AW460">
        <v>63510.149639281102</v>
      </c>
      <c r="AX460">
        <v>9.0072859022760756</v>
      </c>
      <c r="AY460">
        <v>0</v>
      </c>
      <c r="AZ460">
        <v>-64542.091816573622</v>
      </c>
      <c r="BA460">
        <v>13.866076139784365</v>
      </c>
      <c r="BC460">
        <f t="shared" ref="BC460:BC523" si="310">AS460+N460</f>
        <v>0</v>
      </c>
      <c r="BD460">
        <f t="shared" ref="BD460:BD523" ca="1" si="311">AT460+O460</f>
        <v>44386.700336210102</v>
      </c>
      <c r="BE460">
        <f t="shared" ref="BE460:BE523" ca="1" si="312">AU460+AC460</f>
        <v>732.52245344064261</v>
      </c>
      <c r="BF460">
        <f t="shared" ref="BF460:BF523" ca="1" si="313">AV460+AD460</f>
        <v>290.41507372414202</v>
      </c>
      <c r="BG460">
        <f t="shared" ref="BG460:BG523" ca="1" si="314">AW460+AE460</f>
        <v>63510.150281485046</v>
      </c>
      <c r="BH460">
        <f t="shared" ref="BH460:BH523" ca="1" si="315">AX460+AJ460</f>
        <v>9.0072966693368386</v>
      </c>
      <c r="BI460">
        <f t="shared" ref="BI460:BI523" ca="1" si="316">AY460+AK460-AL460+AM460</f>
        <v>0</v>
      </c>
      <c r="BJ460">
        <f t="shared" ref="BJ460:BJ523" ca="1" si="317">AZ460+AN460</f>
        <v>-64542.095105319182</v>
      </c>
      <c r="BK460">
        <f t="shared" ref="BK460:BK523" ca="1" si="318">BA460+AP460</f>
        <v>13.86613086373282</v>
      </c>
    </row>
    <row r="461" spans="2:63" x14ac:dyDescent="0.35">
      <c r="B461">
        <f t="shared" ref="B461:B524" si="319">B460+1</f>
        <v>451</v>
      </c>
      <c r="C461">
        <f t="shared" si="297"/>
        <v>38</v>
      </c>
      <c r="D461">
        <f t="shared" si="286"/>
        <v>7</v>
      </c>
      <c r="E461">
        <f t="shared" ca="1" si="287"/>
        <v>114</v>
      </c>
      <c r="F461" cm="1">
        <f t="array" aca="1" ref="F461" ca="1">_xlfn.XLOOKUP(E461,Mortality!$I$9:$I$130,IF($E$4="Female",Mortality!$J$9:$J$130,Mortality!$K$9:$K$130),,-1)</f>
        <v>0.39999999999999969</v>
      </c>
      <c r="G461" cm="1">
        <f t="array" aca="1" ref="G461" ca="1">_xlfn.XLOOKUP(E461,Mortality!$N$9:$N$130,IF($E$4="Female",Mortality!$O$9:$O$130,Mortality!$P$9:$P$130),,-1)</f>
        <v>0</v>
      </c>
      <c r="H461">
        <f t="shared" ca="1" si="298"/>
        <v>4.1675471372851991E-2</v>
      </c>
      <c r="I461" cm="1">
        <f t="array" ref="I461">INDEX('Product features '!$C$12:$C$22,MIN(11,C461))</f>
        <v>0</v>
      </c>
      <c r="J461" s="3">
        <f ca="1">IF(C461=1,0,IF($C$4="Q",MAX('Product features '!$C$8,_xlfn.XLOOKUP(E461,'Non-systematic PWDs'!$D$17:$D$64,'Non-systematic PWDs'!$F$17:$F$64,0,-1)),'Product features '!$C$8))</f>
        <v>0.33333333333333331</v>
      </c>
      <c r="K461">
        <f t="shared" ca="1" si="288"/>
        <v>0</v>
      </c>
      <c r="L461">
        <f ca="1">(1-K461)*(1-(1-J461*_xlfn.XLOOKUP(C461,'Non-systematic PWDs'!$D$9:$D$12,'Non-systematic PWDs'!$E$9:$E$12,,-1))^(1/12))</f>
        <v>1.1854248450581695E-2</v>
      </c>
      <c r="M461" cm="1">
        <f t="array" ref="M461">IF(C461=11,_xlfn.SWITCH(D461,1,0.4,2,0.3,3,0.2,0.1/9),1/12)</f>
        <v>8.3333333333333329E-2</v>
      </c>
      <c r="O461">
        <f t="shared" ref="O461:O524" ca="1" si="320">MAX(MAX(0, O460-V460)*(1+U460)*IFERROR((1-T460*P460/O460),0)*(1-H460)*(1-S460)*(1-L460))</f>
        <v>5.1681891627618916E-2</v>
      </c>
      <c r="P461">
        <f t="shared" ref="P461:P524" ca="1" si="321">P460*Y460*(1+IF(AND(D460=12,K460=0),1,0)*W460)</f>
        <v>6.5348674393125541E-2</v>
      </c>
      <c r="Q461">
        <f ca="1">_xlfn.XLOOKUP(C461,'Surrender predictive model'!$E$8:$E$29,'Surrender predictive model'!$P$8:$P$29,,-1)+'Surrender predictive model'!$B$15+'Surrender predictive model'!$B$14+'Surrender predictive model'!$B$38*K461</f>
        <v>-2.2123742498454617</v>
      </c>
      <c r="R461">
        <f ca="1">+'Surrender predictive model'!$B$15*(MAX(1,MIN(2,P460/O460))-1)+'Surrender predictive model'!$B$14*(MAX(0.5,MIN(1,P460/O460))-1)+'Surrender predictive model'!$B$38*K461*(MAX(0.5,MIN(1,P460/O460))-1)</f>
        <v>-0.30600311201087033</v>
      </c>
      <c r="S461" s="43">
        <f t="shared" ca="1" si="299"/>
        <v>6.9774944717246878E-3</v>
      </c>
      <c r="T461">
        <f t="shared" ca="1" si="289"/>
        <v>0</v>
      </c>
      <c r="U461">
        <f t="shared" ref="U461:U524" ca="1" si="322">IF($K$4="Fixed",(1+$Z$3*IF(C461&gt;10,0.5,1))^(1/12)-1,IF(D460=12,$Z$4*IF(C460&gt;10,0.5,1),0))</f>
        <v>0</v>
      </c>
      <c r="V461">
        <f t="shared" ca="1" si="290"/>
        <v>0</v>
      </c>
      <c r="W461" s="41">
        <f t="shared" ca="1" si="291"/>
        <v>0</v>
      </c>
      <c r="X461">
        <f t="shared" ca="1" si="300"/>
        <v>0.94035687331962525</v>
      </c>
      <c r="Y461">
        <f t="shared" ca="1" si="301"/>
        <v>0.94035687331962525</v>
      </c>
      <c r="Z461">
        <f t="shared" ca="1" si="292"/>
        <v>0.95163782452653389</v>
      </c>
      <c r="AA461">
        <f t="shared" ref="AA461:AA524" ca="1" si="323">AA460*Z460</f>
        <v>4.7990942914276524E-7</v>
      </c>
      <c r="AB461">
        <f t="shared" ca="1" si="302"/>
        <v>5.1681891627618916E-2</v>
      </c>
      <c r="AC461">
        <f t="shared" ca="1" si="303"/>
        <v>2.1231083840470284E-3</v>
      </c>
      <c r="AD461">
        <f t="shared" ca="1" si="304"/>
        <v>3.5546033493002115E-4</v>
      </c>
      <c r="AE461">
        <f t="shared" ca="1" si="305"/>
        <v>6.0390089045042454E-4</v>
      </c>
      <c r="AF461">
        <f t="shared" ca="1" si="306"/>
        <v>0</v>
      </c>
      <c r="AG461">
        <f t="shared" ca="1" si="307"/>
        <v>0</v>
      </c>
      <c r="AH461">
        <f t="shared" ca="1" si="293"/>
        <v>0</v>
      </c>
      <c r="AI461">
        <f t="shared" ref="AI461:AI524" ca="1" si="324">MAX(0, AI460+AH461-SUM(AC461:AG461))</f>
        <v>4.8599422052800142E-2</v>
      </c>
      <c r="AJ461">
        <f t="shared" ca="1" si="308"/>
        <v>1.0124879594333364E-5</v>
      </c>
      <c r="AK461">
        <f t="shared" ca="1" si="294"/>
        <v>0</v>
      </c>
      <c r="AL461">
        <f t="shared" ca="1" si="295"/>
        <v>0</v>
      </c>
      <c r="AM461">
        <f t="shared" si="296"/>
        <v>0</v>
      </c>
      <c r="AN461" s="45">
        <f t="shared" ca="1" si="309"/>
        <v>-3.0925944890218071E-3</v>
      </c>
      <c r="AO461">
        <f t="shared" ref="AO461:AO524" ca="1" si="325">IF($K$4="Fixed",0,O461*IF(D460=12,$Z$4-$X$4*(1+$AA$4),0)*IF(C460&gt;10,0.5,1))</f>
        <v>0</v>
      </c>
      <c r="AP461">
        <f t="shared" ref="AP461:AP524" ca="1" si="326">IF($K$4="Fixed",0,O461*(1-X461)*$X$4*IF(C460&gt;10, 0.5, 1)*(1+$Y$4-$AA$4)^(D460/12)+AO461)</f>
        <v>5.2062891171678862E-5</v>
      </c>
      <c r="AR461">
        <v>451</v>
      </c>
      <c r="AS461">
        <v>0</v>
      </c>
      <c r="AT461">
        <v>43234.972330923993</v>
      </c>
      <c r="AU461">
        <v>710.92785142036394</v>
      </c>
      <c r="AV461">
        <v>282.91733519595778</v>
      </c>
      <c r="AW461">
        <v>62346.587468933503</v>
      </c>
      <c r="AX461">
        <v>8.7741641878348897</v>
      </c>
      <c r="AY461">
        <v>0</v>
      </c>
      <c r="AZ461">
        <v>-63349.206819737657</v>
      </c>
      <c r="BA461">
        <v>13.61517439876191</v>
      </c>
      <c r="BC461">
        <f t="shared" si="310"/>
        <v>0</v>
      </c>
      <c r="BD461">
        <f t="shared" ca="1" si="311"/>
        <v>43235.024012815622</v>
      </c>
      <c r="BE461">
        <f t="shared" ca="1" si="312"/>
        <v>710.92997452874795</v>
      </c>
      <c r="BF461">
        <f t="shared" ca="1" si="313"/>
        <v>282.91769065629268</v>
      </c>
      <c r="BG461">
        <f t="shared" ca="1" si="314"/>
        <v>62346.588072834391</v>
      </c>
      <c r="BH461">
        <f t="shared" ca="1" si="315"/>
        <v>8.774174312714484</v>
      </c>
      <c r="BI461">
        <f t="shared" ca="1" si="316"/>
        <v>0</v>
      </c>
      <c r="BJ461">
        <f t="shared" ca="1" si="317"/>
        <v>-63349.209912332146</v>
      </c>
      <c r="BK461">
        <f t="shared" ca="1" si="318"/>
        <v>13.615226461653082</v>
      </c>
    </row>
    <row r="462" spans="2:63" x14ac:dyDescent="0.35">
      <c r="B462">
        <f t="shared" si="319"/>
        <v>452</v>
      </c>
      <c r="C462">
        <f t="shared" si="297"/>
        <v>38</v>
      </c>
      <c r="D462">
        <f t="shared" si="286"/>
        <v>8</v>
      </c>
      <c r="E462">
        <f t="shared" ca="1" si="287"/>
        <v>114</v>
      </c>
      <c r="F462" cm="1">
        <f t="array" aca="1" ref="F462" ca="1">_xlfn.XLOOKUP(E462,Mortality!$I$9:$I$130,IF($E$4="Female",Mortality!$J$9:$J$130,Mortality!$K$9:$K$130),,-1)</f>
        <v>0.39999999999999969</v>
      </c>
      <c r="G462" cm="1">
        <f t="array" aca="1" ref="G462" ca="1">_xlfn.XLOOKUP(E462,Mortality!$N$9:$N$130,IF($E$4="Female",Mortality!$O$9:$O$130,Mortality!$P$9:$P$130),,-1)</f>
        <v>0</v>
      </c>
      <c r="H462">
        <f t="shared" ca="1" si="298"/>
        <v>4.1675471372851991E-2</v>
      </c>
      <c r="I462" cm="1">
        <f t="array" ref="I462">INDEX('Product features '!$C$12:$C$22,MIN(11,C462))</f>
        <v>0</v>
      </c>
      <c r="J462" s="3">
        <f ca="1">IF(C462=1,0,IF($C$4="Q",MAX('Product features '!$C$8,_xlfn.XLOOKUP(E462,'Non-systematic PWDs'!$D$17:$D$64,'Non-systematic PWDs'!$F$17:$F$64,0,-1)),'Product features '!$C$8))</f>
        <v>0.33333333333333331</v>
      </c>
      <c r="K462">
        <f t="shared" ca="1" si="288"/>
        <v>0</v>
      </c>
      <c r="L462">
        <f ca="1">(1-K462)*(1-(1-J462*_xlfn.XLOOKUP(C462,'Non-systematic PWDs'!$D$9:$D$12,'Non-systematic PWDs'!$E$9:$E$12,,-1))^(1/12))</f>
        <v>1.1854248450581695E-2</v>
      </c>
      <c r="M462" cm="1">
        <f t="array" ref="M462">IF(C462=11,_xlfn.SWITCH(D462,1,0.4,2,0.3,3,0.2,0.1/9),1/12)</f>
        <v>8.3333333333333329E-2</v>
      </c>
      <c r="O462">
        <f t="shared" ca="1" si="320"/>
        <v>4.8599422018191445E-2</v>
      </c>
      <c r="P462">
        <f t="shared" ca="1" si="321"/>
        <v>6.1451075127901794E-2</v>
      </c>
      <c r="Q462">
        <f ca="1">_xlfn.XLOOKUP(C462,'Surrender predictive model'!$E$8:$E$29,'Surrender predictive model'!$P$8:$P$29,,-1)+'Surrender predictive model'!$B$15+'Surrender predictive model'!$B$14+'Surrender predictive model'!$B$38*K462</f>
        <v>-2.2123742498454617</v>
      </c>
      <c r="R462">
        <f ca="1">+'Surrender predictive model'!$B$15*(MAX(1,MIN(2,P461/O461))-1)+'Surrender predictive model'!$B$14*(MAX(0.5,MIN(1,P461/O461))-1)+'Surrender predictive model'!$B$38*K462*(MAX(0.5,MIN(1,P461/O461))-1)</f>
        <v>-0.3060031120108706</v>
      </c>
      <c r="S462" s="43">
        <f t="shared" ca="1" si="299"/>
        <v>6.9774944717246878E-3</v>
      </c>
      <c r="T462">
        <f t="shared" ca="1" si="289"/>
        <v>0</v>
      </c>
      <c r="U462">
        <f t="shared" ca="1" si="322"/>
        <v>0</v>
      </c>
      <c r="V462">
        <f t="shared" ca="1" si="290"/>
        <v>0</v>
      </c>
      <c r="W462" s="41">
        <f t="shared" ca="1" si="291"/>
        <v>0</v>
      </c>
      <c r="X462">
        <f t="shared" ca="1" si="300"/>
        <v>0.94035687331962525</v>
      </c>
      <c r="Y462">
        <f t="shared" ca="1" si="301"/>
        <v>0.94035687331962525</v>
      </c>
      <c r="Z462">
        <f t="shared" ca="1" si="292"/>
        <v>0.95163782452653389</v>
      </c>
      <c r="AA462">
        <f t="shared" ca="1" si="323"/>
        <v>4.5669996511919187E-7</v>
      </c>
      <c r="AB462">
        <f t="shared" ca="1" si="302"/>
        <v>4.8599422018191445E-2</v>
      </c>
      <c r="AC462">
        <f t="shared" ca="1" si="303"/>
        <v>1.996479561741146E-3</v>
      </c>
      <c r="AD462">
        <f t="shared" ca="1" si="304"/>
        <v>3.3425956914394139E-4</v>
      </c>
      <c r="AE462">
        <f t="shared" ca="1" si="305"/>
        <v>5.6788235313889879E-4</v>
      </c>
      <c r="AF462">
        <f t="shared" ca="1" si="306"/>
        <v>0</v>
      </c>
      <c r="AG462">
        <f t="shared" ca="1" si="307"/>
        <v>0</v>
      </c>
      <c r="AH462">
        <f t="shared" ca="1" si="293"/>
        <v>0</v>
      </c>
      <c r="AI462">
        <f t="shared" ca="1" si="324"/>
        <v>4.5700800568776158E-2</v>
      </c>
      <c r="AJ462">
        <f t="shared" ca="1" si="308"/>
        <v>9.5210001184950329E-6</v>
      </c>
      <c r="AK462">
        <f t="shared" ca="1" si="294"/>
        <v>0</v>
      </c>
      <c r="AL462">
        <f t="shared" ca="1" si="295"/>
        <v>0</v>
      </c>
      <c r="AM462">
        <f t="shared" si="296"/>
        <v>0</v>
      </c>
      <c r="AN462" s="45">
        <f t="shared" ca="1" si="309"/>
        <v>-2.9081424841424816E-3</v>
      </c>
      <c r="AO462">
        <f t="shared" ca="1" si="325"/>
        <v>0</v>
      </c>
      <c r="AP462">
        <f t="shared" ca="1" si="326"/>
        <v>4.953123291766123E-5</v>
      </c>
      <c r="AR462">
        <v>452</v>
      </c>
      <c r="AS462">
        <v>0</v>
      </c>
      <c r="AT462">
        <v>42115.98810160633</v>
      </c>
      <c r="AU462">
        <v>690.03426339101452</v>
      </c>
      <c r="AV462">
        <v>275.63288908840718</v>
      </c>
      <c r="AW462">
        <v>61208.279272740561</v>
      </c>
      <c r="AX462">
        <v>8.5476397171865486</v>
      </c>
      <c r="AY462">
        <v>0</v>
      </c>
      <c r="AZ462">
        <v>-62182.494064937149</v>
      </c>
      <c r="BA462">
        <v>13.369949718503847</v>
      </c>
      <c r="BC462">
        <f t="shared" si="310"/>
        <v>0</v>
      </c>
      <c r="BD462">
        <f t="shared" ca="1" si="311"/>
        <v>42116.036701028352</v>
      </c>
      <c r="BE462">
        <f t="shared" ca="1" si="312"/>
        <v>690.03625987057626</v>
      </c>
      <c r="BF462">
        <f t="shared" ca="1" si="313"/>
        <v>275.63322334797635</v>
      </c>
      <c r="BG462">
        <f t="shared" ca="1" si="314"/>
        <v>61208.279840622912</v>
      </c>
      <c r="BH462">
        <f t="shared" ca="1" si="315"/>
        <v>8.5476492381866667</v>
      </c>
      <c r="BI462">
        <f t="shared" ca="1" si="316"/>
        <v>0</v>
      </c>
      <c r="BJ462">
        <f t="shared" ca="1" si="317"/>
        <v>-62182.496973079637</v>
      </c>
      <c r="BK462">
        <f t="shared" ca="1" si="318"/>
        <v>13.369999249736765</v>
      </c>
    </row>
    <row r="463" spans="2:63" x14ac:dyDescent="0.35">
      <c r="B463">
        <f t="shared" si="319"/>
        <v>453</v>
      </c>
      <c r="C463">
        <f t="shared" si="297"/>
        <v>38</v>
      </c>
      <c r="D463">
        <f t="shared" si="286"/>
        <v>9</v>
      </c>
      <c r="E463">
        <f t="shared" ca="1" si="287"/>
        <v>114</v>
      </c>
      <c r="F463" cm="1">
        <f t="array" aca="1" ref="F463" ca="1">_xlfn.XLOOKUP(E463,Mortality!$I$9:$I$130,IF($E$4="Female",Mortality!$J$9:$J$130,Mortality!$K$9:$K$130),,-1)</f>
        <v>0.39999999999999969</v>
      </c>
      <c r="G463" cm="1">
        <f t="array" aca="1" ref="G463" ca="1">_xlfn.XLOOKUP(E463,Mortality!$N$9:$N$130,IF($E$4="Female",Mortality!$O$9:$O$130,Mortality!$P$9:$P$130),,-1)</f>
        <v>0</v>
      </c>
      <c r="H463">
        <f t="shared" ca="1" si="298"/>
        <v>4.1675471372851991E-2</v>
      </c>
      <c r="I463" cm="1">
        <f t="array" ref="I463">INDEX('Product features '!$C$12:$C$22,MIN(11,C463))</f>
        <v>0</v>
      </c>
      <c r="J463" s="3">
        <f ca="1">IF(C463=1,0,IF($C$4="Q",MAX('Product features '!$C$8,_xlfn.XLOOKUP(E463,'Non-systematic PWDs'!$D$17:$D$64,'Non-systematic PWDs'!$F$17:$F$64,0,-1)),'Product features '!$C$8))</f>
        <v>0.33333333333333331</v>
      </c>
      <c r="K463">
        <f t="shared" ca="1" si="288"/>
        <v>0</v>
      </c>
      <c r="L463">
        <f ca="1">(1-K463)*(1-(1-J463*_xlfn.XLOOKUP(C463,'Non-systematic PWDs'!$D$9:$D$12,'Non-systematic PWDs'!$E$9:$E$12,,-1))^(1/12))</f>
        <v>1.1854248450581695E-2</v>
      </c>
      <c r="M463" cm="1">
        <f t="array" ref="M463">IF(C463=11,_xlfn.SWITCH(D463,1,0.4,2,0.3,3,0.2,0.1/9),1/12)</f>
        <v>8.3333333333333329E-2</v>
      </c>
      <c r="O463">
        <f t="shared" ca="1" si="320"/>
        <v>4.570080053416746E-2</v>
      </c>
      <c r="P463">
        <f t="shared" ca="1" si="321"/>
        <v>5.778594086940312E-2</v>
      </c>
      <c r="Q463">
        <f ca="1">_xlfn.XLOOKUP(C463,'Surrender predictive model'!$E$8:$E$29,'Surrender predictive model'!$P$8:$P$29,,-1)+'Surrender predictive model'!$B$15+'Surrender predictive model'!$B$14+'Surrender predictive model'!$B$38*K463</f>
        <v>-2.2123742498454617</v>
      </c>
      <c r="R463">
        <f ca="1">+'Surrender predictive model'!$B$15*(MAX(1,MIN(2,P462/O462))-1)+'Surrender predictive model'!$B$14*(MAX(0.5,MIN(1,P462/O462))-1)+'Surrender predictive model'!$B$38*K463*(MAX(0.5,MIN(1,P462/O462))-1)</f>
        <v>-0.3060031120108706</v>
      </c>
      <c r="S463" s="43">
        <f t="shared" ca="1" si="299"/>
        <v>6.9774944717246878E-3</v>
      </c>
      <c r="T463">
        <f t="shared" ca="1" si="289"/>
        <v>0</v>
      </c>
      <c r="U463">
        <f t="shared" ca="1" si="322"/>
        <v>0</v>
      </c>
      <c r="V463">
        <f t="shared" ca="1" si="290"/>
        <v>0</v>
      </c>
      <c r="W463" s="41">
        <f t="shared" ca="1" si="291"/>
        <v>0</v>
      </c>
      <c r="X463">
        <f t="shared" ca="1" si="300"/>
        <v>0.94035687331962525</v>
      </c>
      <c r="Y463">
        <f t="shared" ca="1" si="301"/>
        <v>0.94035687331962525</v>
      </c>
      <c r="Z463">
        <f t="shared" ca="1" si="292"/>
        <v>0.95163782452653389</v>
      </c>
      <c r="AA463">
        <f t="shared" ca="1" si="323"/>
        <v>4.3461296126737166E-7</v>
      </c>
      <c r="AB463">
        <f t="shared" ca="1" si="302"/>
        <v>4.570080053416746E-2</v>
      </c>
      <c r="AC463">
        <f t="shared" ca="1" si="303"/>
        <v>1.8774032783254399E-3</v>
      </c>
      <c r="AD463">
        <f t="shared" ca="1" si="304"/>
        <v>3.143232833173619E-4</v>
      </c>
      <c r="AE463">
        <f t="shared" ca="1" si="305"/>
        <v>5.3401207401108616E-4</v>
      </c>
      <c r="AF463">
        <f t="shared" ca="1" si="306"/>
        <v>0</v>
      </c>
      <c r="AG463">
        <f t="shared" ca="1" si="307"/>
        <v>0</v>
      </c>
      <c r="AH463">
        <f t="shared" ca="1" si="293"/>
        <v>0</v>
      </c>
      <c r="AI463">
        <f t="shared" ca="1" si="324"/>
        <v>4.2975061933122269E-2</v>
      </c>
      <c r="AJ463">
        <f t="shared" ca="1" si="308"/>
        <v>8.953137902733807E-6</v>
      </c>
      <c r="AK463">
        <f t="shared" ca="1" si="294"/>
        <v>0</v>
      </c>
      <c r="AL463">
        <f t="shared" ca="1" si="295"/>
        <v>0</v>
      </c>
      <c r="AM463">
        <f t="shared" si="296"/>
        <v>0</v>
      </c>
      <c r="AN463" s="45">
        <f t="shared" ca="1" si="309"/>
        <v>-2.734691773556622E-3</v>
      </c>
      <c r="AO463">
        <f t="shared" ca="1" si="325"/>
        <v>0</v>
      </c>
      <c r="AP463">
        <f t="shared" ca="1" si="326"/>
        <v>4.712268141724285E-5</v>
      </c>
      <c r="AR463">
        <v>453</v>
      </c>
      <c r="AS463">
        <v>0</v>
      </c>
      <c r="AT463">
        <v>41028.670642494268</v>
      </c>
      <c r="AU463">
        <v>669.8146878763115</v>
      </c>
      <c r="AV463">
        <v>268.55467794662684</v>
      </c>
      <c r="AW463">
        <v>60094.589786300188</v>
      </c>
      <c r="AX463">
        <v>8.3275068867768418</v>
      </c>
      <c r="AY463">
        <v>0</v>
      </c>
      <c r="AZ463">
        <v>-61041.2866590099</v>
      </c>
      <c r="BA463">
        <v>13.130248569169842</v>
      </c>
      <c r="BC463">
        <f t="shared" si="310"/>
        <v>0</v>
      </c>
      <c r="BD463">
        <f t="shared" ca="1" si="311"/>
        <v>41028.7163432948</v>
      </c>
      <c r="BE463">
        <f t="shared" ca="1" si="312"/>
        <v>669.81656527958978</v>
      </c>
      <c r="BF463">
        <f t="shared" ca="1" si="313"/>
        <v>268.55499226991014</v>
      </c>
      <c r="BG463">
        <f t="shared" ca="1" si="314"/>
        <v>60094.590320312265</v>
      </c>
      <c r="BH463">
        <f t="shared" ca="1" si="315"/>
        <v>8.327515839914744</v>
      </c>
      <c r="BI463">
        <f t="shared" ca="1" si="316"/>
        <v>0</v>
      </c>
      <c r="BJ463">
        <f t="shared" ca="1" si="317"/>
        <v>-61041.289393701671</v>
      </c>
      <c r="BK463">
        <f t="shared" ca="1" si="318"/>
        <v>13.130295691851259</v>
      </c>
    </row>
    <row r="464" spans="2:63" x14ac:dyDescent="0.35">
      <c r="B464">
        <f t="shared" si="319"/>
        <v>454</v>
      </c>
      <c r="C464">
        <f t="shared" si="297"/>
        <v>38</v>
      </c>
      <c r="D464">
        <f t="shared" si="286"/>
        <v>10</v>
      </c>
      <c r="E464">
        <f t="shared" ca="1" si="287"/>
        <v>114</v>
      </c>
      <c r="F464" cm="1">
        <f t="array" aca="1" ref="F464" ca="1">_xlfn.XLOOKUP(E464,Mortality!$I$9:$I$130,IF($E$4="Female",Mortality!$J$9:$J$130,Mortality!$K$9:$K$130),,-1)</f>
        <v>0.39999999999999969</v>
      </c>
      <c r="G464" cm="1">
        <f t="array" aca="1" ref="G464" ca="1">_xlfn.XLOOKUP(E464,Mortality!$N$9:$N$130,IF($E$4="Female",Mortality!$O$9:$O$130,Mortality!$P$9:$P$130),,-1)</f>
        <v>0</v>
      </c>
      <c r="H464">
        <f t="shared" ca="1" si="298"/>
        <v>4.1675471372851991E-2</v>
      </c>
      <c r="I464" cm="1">
        <f t="array" ref="I464">INDEX('Product features '!$C$12:$C$22,MIN(11,C464))</f>
        <v>0</v>
      </c>
      <c r="J464" s="3">
        <f ca="1">IF(C464=1,0,IF($C$4="Q",MAX('Product features '!$C$8,_xlfn.XLOOKUP(E464,'Non-systematic PWDs'!$D$17:$D$64,'Non-systematic PWDs'!$F$17:$F$64,0,-1)),'Product features '!$C$8))</f>
        <v>0.33333333333333331</v>
      </c>
      <c r="K464">
        <f t="shared" ca="1" si="288"/>
        <v>0</v>
      </c>
      <c r="L464">
        <f ca="1">(1-K464)*(1-(1-J464*_xlfn.XLOOKUP(C464,'Non-systematic PWDs'!$D$9:$D$12,'Non-systematic PWDs'!$E$9:$E$12,,-1))^(1/12))</f>
        <v>1.1854248450581695E-2</v>
      </c>
      <c r="M464" cm="1">
        <f t="array" ref="M464">IF(C464=11,_xlfn.SWITCH(D464,1,0.4,2,0.3,3,0.2,0.1/9),1/12)</f>
        <v>8.3333333333333329E-2</v>
      </c>
      <c r="O464">
        <f t="shared" ca="1" si="320"/>
        <v>4.2975061898513578E-2</v>
      </c>
      <c r="P464">
        <f t="shared" ca="1" si="321"/>
        <v>5.4339406677784668E-2</v>
      </c>
      <c r="Q464">
        <f ca="1">_xlfn.XLOOKUP(C464,'Surrender predictive model'!$E$8:$E$29,'Surrender predictive model'!$P$8:$P$29,,-1)+'Surrender predictive model'!$B$15+'Surrender predictive model'!$B$14+'Surrender predictive model'!$B$38*K464</f>
        <v>-2.2123742498454617</v>
      </c>
      <c r="R464">
        <f ca="1">+'Surrender predictive model'!$B$15*(MAX(1,MIN(2,P463/O463))-1)+'Surrender predictive model'!$B$14*(MAX(0.5,MIN(1,P463/O463))-1)+'Surrender predictive model'!$B$38*K464*(MAX(0.5,MIN(1,P463/O463))-1)</f>
        <v>-0.30600311201087033</v>
      </c>
      <c r="S464" s="43">
        <f t="shared" ca="1" si="299"/>
        <v>6.9774944717246878E-3</v>
      </c>
      <c r="T464">
        <f t="shared" ca="1" si="289"/>
        <v>0</v>
      </c>
      <c r="U464">
        <f t="shared" ca="1" si="322"/>
        <v>0</v>
      </c>
      <c r="V464">
        <f t="shared" ca="1" si="290"/>
        <v>0</v>
      </c>
      <c r="W464" s="41">
        <f t="shared" ca="1" si="291"/>
        <v>0</v>
      </c>
      <c r="X464">
        <f t="shared" ca="1" si="300"/>
        <v>0.94035687331962525</v>
      </c>
      <c r="Y464">
        <f t="shared" ca="1" si="301"/>
        <v>0.94035687331962525</v>
      </c>
      <c r="Z464">
        <f t="shared" ca="1" si="292"/>
        <v>0.95163782452653389</v>
      </c>
      <c r="AA464">
        <f t="shared" ca="1" si="323"/>
        <v>4.1359413297151629E-7</v>
      </c>
      <c r="AB464">
        <f t="shared" ca="1" si="302"/>
        <v>4.2975061898513578E-2</v>
      </c>
      <c r="AC464">
        <f t="shared" ca="1" si="303"/>
        <v>1.7654290767661247E-3</v>
      </c>
      <c r="AD464">
        <f t="shared" ca="1" si="304"/>
        <v>2.9557605991187318E-4</v>
      </c>
      <c r="AE464">
        <f t="shared" ca="1" si="305"/>
        <v>5.0216192423199323E-4</v>
      </c>
      <c r="AF464">
        <f t="shared" ca="1" si="306"/>
        <v>0</v>
      </c>
      <c r="AG464">
        <f t="shared" ca="1" si="307"/>
        <v>0</v>
      </c>
      <c r="AH464">
        <f t="shared" ca="1" si="293"/>
        <v>0</v>
      </c>
      <c r="AI464">
        <f t="shared" ca="1" si="324"/>
        <v>4.0411894872212278E-2</v>
      </c>
      <c r="AJ464">
        <f t="shared" ca="1" si="308"/>
        <v>8.4191447650442245E-6</v>
      </c>
      <c r="AK464">
        <f t="shared" ca="1" si="294"/>
        <v>0</v>
      </c>
      <c r="AL464">
        <f t="shared" ca="1" si="295"/>
        <v>0</v>
      </c>
      <c r="AM464">
        <f t="shared" si="296"/>
        <v>0</v>
      </c>
      <c r="AN464" s="45">
        <f t="shared" ca="1" si="309"/>
        <v>-2.571586205675035E-3</v>
      </c>
      <c r="AO464">
        <f t="shared" ca="1" si="325"/>
        <v>0</v>
      </c>
      <c r="AP464">
        <f t="shared" ca="1" si="326"/>
        <v>4.4831250367668293E-5</v>
      </c>
      <c r="AR464">
        <v>454</v>
      </c>
      <c r="AS464">
        <v>0</v>
      </c>
      <c r="AT464">
        <v>39972.033056527602</v>
      </c>
      <c r="AU464">
        <v>650.24533065393041</v>
      </c>
      <c r="AV464">
        <v>261.67625299134505</v>
      </c>
      <c r="AW464">
        <v>59004.901769866476</v>
      </c>
      <c r="AX464">
        <v>8.1135671411482395</v>
      </c>
      <c r="AY464">
        <v>0</v>
      </c>
      <c r="AZ464">
        <v>-59924.936920652915</v>
      </c>
      <c r="BA464">
        <v>12.895922151580402</v>
      </c>
      <c r="BC464">
        <f t="shared" si="310"/>
        <v>0</v>
      </c>
      <c r="BD464">
        <f t="shared" ca="1" si="311"/>
        <v>39972.076031589502</v>
      </c>
      <c r="BE464">
        <f t="shared" ca="1" si="312"/>
        <v>650.24709608300714</v>
      </c>
      <c r="BF464">
        <f t="shared" ca="1" si="313"/>
        <v>261.67654856740495</v>
      </c>
      <c r="BG464">
        <f t="shared" ca="1" si="314"/>
        <v>59004.902272028397</v>
      </c>
      <c r="BH464">
        <f t="shared" ca="1" si="315"/>
        <v>8.113575560293004</v>
      </c>
      <c r="BI464">
        <f t="shared" ca="1" si="316"/>
        <v>0</v>
      </c>
      <c r="BJ464">
        <f t="shared" ca="1" si="317"/>
        <v>-59924.939492239122</v>
      </c>
      <c r="BK464">
        <f t="shared" ca="1" si="318"/>
        <v>12.895966982830769</v>
      </c>
    </row>
    <row r="465" spans="2:63" x14ac:dyDescent="0.35">
      <c r="B465">
        <f t="shared" si="319"/>
        <v>455</v>
      </c>
      <c r="C465">
        <f t="shared" si="297"/>
        <v>38</v>
      </c>
      <c r="D465">
        <f t="shared" si="286"/>
        <v>11</v>
      </c>
      <c r="E465">
        <f t="shared" ca="1" si="287"/>
        <v>114</v>
      </c>
      <c r="F465" cm="1">
        <f t="array" aca="1" ref="F465" ca="1">_xlfn.XLOOKUP(E465,Mortality!$I$9:$I$130,IF($E$4="Female",Mortality!$J$9:$J$130,Mortality!$K$9:$K$130),,-1)</f>
        <v>0.39999999999999969</v>
      </c>
      <c r="G465" cm="1">
        <f t="array" aca="1" ref="G465" ca="1">_xlfn.XLOOKUP(E465,Mortality!$N$9:$N$130,IF($E$4="Female",Mortality!$O$9:$O$130,Mortality!$P$9:$P$130),,-1)</f>
        <v>0</v>
      </c>
      <c r="H465">
        <f t="shared" ca="1" si="298"/>
        <v>4.1675471372851991E-2</v>
      </c>
      <c r="I465" cm="1">
        <f t="array" ref="I465">INDEX('Product features '!$C$12:$C$22,MIN(11,C465))</f>
        <v>0</v>
      </c>
      <c r="J465" s="3">
        <f ca="1">IF(C465=1,0,IF($C$4="Q",MAX('Product features '!$C$8,_xlfn.XLOOKUP(E465,'Non-systematic PWDs'!$D$17:$D$64,'Non-systematic PWDs'!$F$17:$F$64,0,-1)),'Product features '!$C$8))</f>
        <v>0.33333333333333331</v>
      </c>
      <c r="K465">
        <f t="shared" ca="1" si="288"/>
        <v>0</v>
      </c>
      <c r="L465">
        <f ca="1">(1-K465)*(1-(1-J465*_xlfn.XLOOKUP(C465,'Non-systematic PWDs'!$D$9:$D$12,'Non-systematic PWDs'!$E$9:$E$12,,-1))^(1/12))</f>
        <v>1.1854248450581695E-2</v>
      </c>
      <c r="M465" cm="1">
        <f t="array" ref="M465">IF(C465=11,_xlfn.SWITCH(D465,1,0.4,2,0.3,3,0.2,0.1/9),1/12)</f>
        <v>8.3333333333333329E-2</v>
      </c>
      <c r="O465">
        <f t="shared" ca="1" si="320"/>
        <v>4.0411894837603594E-2</v>
      </c>
      <c r="P465">
        <f t="shared" ca="1" si="321"/>
        <v>5.1098434561565154E-2</v>
      </c>
      <c r="Q465">
        <f ca="1">_xlfn.XLOOKUP(C465,'Surrender predictive model'!$E$8:$E$29,'Surrender predictive model'!$P$8:$P$29,,-1)+'Surrender predictive model'!$B$15+'Surrender predictive model'!$B$14+'Surrender predictive model'!$B$38*K465</f>
        <v>-2.2123742498454617</v>
      </c>
      <c r="R465">
        <f ca="1">+'Surrender predictive model'!$B$15*(MAX(1,MIN(2,P464/O464))-1)+'Surrender predictive model'!$B$14*(MAX(0.5,MIN(1,P464/O464))-1)+'Surrender predictive model'!$B$38*K465*(MAX(0.5,MIN(1,P464/O464))-1)</f>
        <v>-0.30600311201087033</v>
      </c>
      <c r="S465" s="43">
        <f t="shared" ca="1" si="299"/>
        <v>6.9774944717246878E-3</v>
      </c>
      <c r="T465">
        <f t="shared" ca="1" si="289"/>
        <v>0</v>
      </c>
      <c r="U465">
        <f t="shared" ca="1" si="322"/>
        <v>0</v>
      </c>
      <c r="V465">
        <f t="shared" ca="1" si="290"/>
        <v>0</v>
      </c>
      <c r="W465" s="41">
        <f t="shared" ca="1" si="291"/>
        <v>0</v>
      </c>
      <c r="X465">
        <f t="shared" ca="1" si="300"/>
        <v>0.94035687331962525</v>
      </c>
      <c r="Y465">
        <f t="shared" ca="1" si="301"/>
        <v>0.94035687331962525</v>
      </c>
      <c r="Z465">
        <f t="shared" ca="1" si="292"/>
        <v>0.95163782452653389</v>
      </c>
      <c r="AA465">
        <f t="shared" ca="1" si="323"/>
        <v>3.9359182093795172E-7</v>
      </c>
      <c r="AB465">
        <f t="shared" ca="1" si="302"/>
        <v>4.0411894837603594E-2</v>
      </c>
      <c r="AC465">
        <f t="shared" ca="1" si="303"/>
        <v>1.6601333666953462E-3</v>
      </c>
      <c r="AD465">
        <f t="shared" ca="1" si="304"/>
        <v>2.7794697952686337E-4</v>
      </c>
      <c r="AE465">
        <f t="shared" ca="1" si="305"/>
        <v>4.7221141697096388E-4</v>
      </c>
      <c r="AF465">
        <f t="shared" ca="1" si="306"/>
        <v>0</v>
      </c>
      <c r="AG465">
        <f t="shared" ca="1" si="307"/>
        <v>0</v>
      </c>
      <c r="AH465">
        <f t="shared" ca="1" si="293"/>
        <v>0</v>
      </c>
      <c r="AI465">
        <f t="shared" ca="1" si="324"/>
        <v>3.8001603109019108E-2</v>
      </c>
      <c r="AJ465">
        <f t="shared" ca="1" si="308"/>
        <v>7.9170006477123141E-6</v>
      </c>
      <c r="AK465">
        <f t="shared" ca="1" si="294"/>
        <v>0</v>
      </c>
      <c r="AL465">
        <f t="shared" ca="1" si="295"/>
        <v>0</v>
      </c>
      <c r="AM465">
        <f t="shared" si="296"/>
        <v>0</v>
      </c>
      <c r="AN465" s="45">
        <f t="shared" ca="1" si="309"/>
        <v>-2.4182087638408858E-3</v>
      </c>
      <c r="AO465">
        <f t="shared" ca="1" si="325"/>
        <v>0</v>
      </c>
      <c r="AP465">
        <f t="shared" ca="1" si="326"/>
        <v>4.2651244561671528E-5</v>
      </c>
      <c r="AR465">
        <v>455</v>
      </c>
      <c r="AS465">
        <v>0</v>
      </c>
      <c r="AT465">
        <v>38945.122277510352</v>
      </c>
      <c r="AU465">
        <v>631.30330801559171</v>
      </c>
      <c r="AV465">
        <v>254.99138742861138</v>
      </c>
      <c r="AW465">
        <v>57938.615446710144</v>
      </c>
      <c r="AX465">
        <v>7.9056287094432474</v>
      </c>
      <c r="AY465">
        <v>0</v>
      </c>
      <c r="AZ465">
        <v>-58832.815770863803</v>
      </c>
      <c r="BA465">
        <v>12.666826237467788</v>
      </c>
      <c r="BC465">
        <f t="shared" si="310"/>
        <v>0</v>
      </c>
      <c r="BD465">
        <f t="shared" ca="1" si="311"/>
        <v>38945.162689405188</v>
      </c>
      <c r="BE465">
        <f t="shared" ca="1" si="312"/>
        <v>631.30496814895844</v>
      </c>
      <c r="BF465">
        <f t="shared" ca="1" si="313"/>
        <v>254.99166537559091</v>
      </c>
      <c r="BG465">
        <f t="shared" ca="1" si="314"/>
        <v>57938.615918921561</v>
      </c>
      <c r="BH465">
        <f t="shared" ca="1" si="315"/>
        <v>7.9056366264438953</v>
      </c>
      <c r="BI465">
        <f t="shared" ca="1" si="316"/>
        <v>0</v>
      </c>
      <c r="BJ465">
        <f t="shared" ca="1" si="317"/>
        <v>-58832.818189072568</v>
      </c>
      <c r="BK465">
        <f t="shared" ca="1" si="318"/>
        <v>12.666868888712349</v>
      </c>
    </row>
    <row r="466" spans="2:63" x14ac:dyDescent="0.35">
      <c r="B466">
        <f t="shared" si="319"/>
        <v>456</v>
      </c>
      <c r="C466">
        <f t="shared" si="297"/>
        <v>38</v>
      </c>
      <c r="D466">
        <f t="shared" si="286"/>
        <v>12</v>
      </c>
      <c r="E466">
        <f t="shared" ca="1" si="287"/>
        <v>114</v>
      </c>
      <c r="F466" cm="1">
        <f t="array" aca="1" ref="F466" ca="1">_xlfn.XLOOKUP(E466,Mortality!$I$9:$I$130,IF($E$4="Female",Mortality!$J$9:$J$130,Mortality!$K$9:$K$130),,-1)</f>
        <v>0.39999999999999969</v>
      </c>
      <c r="G466" cm="1">
        <f t="array" aca="1" ref="G466" ca="1">_xlfn.XLOOKUP(E466,Mortality!$N$9:$N$130,IF($E$4="Female",Mortality!$O$9:$O$130,Mortality!$P$9:$P$130),,-1)</f>
        <v>0</v>
      </c>
      <c r="H466">
        <f t="shared" ca="1" si="298"/>
        <v>4.1675471372851991E-2</v>
      </c>
      <c r="I466" cm="1">
        <f t="array" ref="I466">INDEX('Product features '!$C$12:$C$22,MIN(11,C466))</f>
        <v>0</v>
      </c>
      <c r="J466" s="3">
        <f ca="1">IF(C466=1,0,IF($C$4="Q",MAX('Product features '!$C$8,_xlfn.XLOOKUP(E466,'Non-systematic PWDs'!$D$17:$D$64,'Non-systematic PWDs'!$F$17:$F$64,0,-1)),'Product features '!$C$8))</f>
        <v>0.33333333333333331</v>
      </c>
      <c r="K466">
        <f t="shared" ca="1" si="288"/>
        <v>0</v>
      </c>
      <c r="L466">
        <f ca="1">(1-K466)*(1-(1-J466*_xlfn.XLOOKUP(C466,'Non-systematic PWDs'!$D$9:$D$12,'Non-systematic PWDs'!$E$9:$E$12,,-1))^(1/12))</f>
        <v>1.1854248450581695E-2</v>
      </c>
      <c r="M466" cm="1">
        <f t="array" ref="M466">IF(C466=11,_xlfn.SWITCH(D466,1,0.4,2,0.3,3,0.2,0.1/9),1/12)</f>
        <v>8.3333333333333329E-2</v>
      </c>
      <c r="O466">
        <f t="shared" ca="1" si="320"/>
        <v>3.8001603074410417E-2</v>
      </c>
      <c r="P466">
        <f t="shared" ca="1" si="321"/>
        <v>4.8050764155840885E-2</v>
      </c>
      <c r="Q466">
        <f ca="1">_xlfn.XLOOKUP(C466,'Surrender predictive model'!$E$8:$E$29,'Surrender predictive model'!$P$8:$P$29,,-1)+'Surrender predictive model'!$B$15+'Surrender predictive model'!$B$14+'Surrender predictive model'!$B$38*K466</f>
        <v>-2.2123742498454617</v>
      </c>
      <c r="R466">
        <f ca="1">+'Surrender predictive model'!$B$15*(MAX(1,MIN(2,P465/O465))-1)+'Surrender predictive model'!$B$14*(MAX(0.5,MIN(1,P465/O465))-1)+'Surrender predictive model'!$B$38*K466*(MAX(0.5,MIN(1,P465/O465))-1)</f>
        <v>-0.3060031120108701</v>
      </c>
      <c r="S466" s="43">
        <f t="shared" ca="1" si="299"/>
        <v>6.9774944717246878E-3</v>
      </c>
      <c r="T466">
        <f t="shared" ca="1" si="289"/>
        <v>5.0000000000000001E-3</v>
      </c>
      <c r="U466">
        <f t="shared" ca="1" si="322"/>
        <v>0</v>
      </c>
      <c r="V466">
        <f t="shared" ca="1" si="290"/>
        <v>0</v>
      </c>
      <c r="W466" s="41">
        <f t="shared" ca="1" si="291"/>
        <v>0</v>
      </c>
      <c r="X466">
        <f t="shared" ca="1" si="300"/>
        <v>0.93441174697143814</v>
      </c>
      <c r="Y466">
        <f t="shared" ca="1" si="301"/>
        <v>0.94035687331962525</v>
      </c>
      <c r="Z466">
        <f t="shared" ca="1" si="292"/>
        <v>0.95163782452653389</v>
      </c>
      <c r="AA466">
        <f t="shared" ca="1" si="323"/>
        <v>3.7455686422882944E-7</v>
      </c>
      <c r="AB466">
        <f t="shared" ca="1" si="302"/>
        <v>3.8001603074410417E-2</v>
      </c>
      <c r="AC466">
        <f t="shared" ca="1" si="303"/>
        <v>1.5543214196869579E-3</v>
      </c>
      <c r="AD466">
        <f t="shared" ca="1" si="304"/>
        <v>2.6023146843670217E-4</v>
      </c>
      <c r="AE466">
        <f t="shared" ca="1" si="305"/>
        <v>4.4211407031697248E-4</v>
      </c>
      <c r="AF466">
        <f t="shared" ca="1" si="306"/>
        <v>2.3579179949477258E-4</v>
      </c>
      <c r="AG466">
        <f t="shared" ca="1" si="307"/>
        <v>0</v>
      </c>
      <c r="AH466">
        <f t="shared" ca="1" si="293"/>
        <v>0</v>
      </c>
      <c r="AI466">
        <f t="shared" ca="1" si="324"/>
        <v>3.5509144351083703E-2</v>
      </c>
      <c r="AJ466">
        <f t="shared" ca="1" si="308"/>
        <v>7.3977384064757717E-6</v>
      </c>
      <c r="AK466">
        <f t="shared" ca="1" si="294"/>
        <v>0</v>
      </c>
      <c r="AL466">
        <f t="shared" ca="1" si="295"/>
        <v>0</v>
      </c>
      <c r="AM466">
        <f t="shared" si="296"/>
        <v>0</v>
      </c>
      <c r="AN466" s="45">
        <f t="shared" ca="1" si="309"/>
        <v>-2.2640646968471083E-3</v>
      </c>
      <c r="AO466">
        <f t="shared" ca="1" si="325"/>
        <v>0</v>
      </c>
      <c r="AP466">
        <f t="shared" ca="1" si="326"/>
        <v>4.4621917200298938E-5</v>
      </c>
      <c r="AR466">
        <v>456</v>
      </c>
      <c r="AS466">
        <v>0</v>
      </c>
      <c r="AT466">
        <v>37947.017805326373</v>
      </c>
      <c r="AU466">
        <v>610.44060956930491</v>
      </c>
      <c r="AV466">
        <v>247.52965603688375</v>
      </c>
      <c r="AW466">
        <v>56894.660931820887</v>
      </c>
      <c r="AX466">
        <v>7.6501717596060432</v>
      </c>
      <c r="AY466">
        <v>0</v>
      </c>
      <c r="AZ466">
        <v>-57760.281369186683</v>
      </c>
      <c r="BA466">
        <v>15.303583664670343</v>
      </c>
      <c r="BC466">
        <f t="shared" si="310"/>
        <v>0</v>
      </c>
      <c r="BD466">
        <f t="shared" ca="1" si="311"/>
        <v>37947.055806929449</v>
      </c>
      <c r="BE466">
        <f t="shared" ca="1" si="312"/>
        <v>610.4421638907246</v>
      </c>
      <c r="BF466">
        <f t="shared" ca="1" si="313"/>
        <v>247.5299162683522</v>
      </c>
      <c r="BG466">
        <f t="shared" ca="1" si="314"/>
        <v>56894.661373934956</v>
      </c>
      <c r="BH466">
        <f t="shared" ca="1" si="315"/>
        <v>7.65017915734445</v>
      </c>
      <c r="BI466">
        <f t="shared" ca="1" si="316"/>
        <v>0</v>
      </c>
      <c r="BJ466">
        <f t="shared" ca="1" si="317"/>
        <v>-57760.283633251383</v>
      </c>
      <c r="BK466">
        <f t="shared" ca="1" si="318"/>
        <v>15.303628286587543</v>
      </c>
    </row>
    <row r="467" spans="2:63" x14ac:dyDescent="0.35">
      <c r="B467">
        <f t="shared" si="319"/>
        <v>457</v>
      </c>
      <c r="C467">
        <f t="shared" si="297"/>
        <v>39</v>
      </c>
      <c r="D467">
        <f t="shared" si="286"/>
        <v>1</v>
      </c>
      <c r="E467">
        <f t="shared" ca="1" si="287"/>
        <v>115</v>
      </c>
      <c r="F467" cm="1">
        <f t="array" aca="1" ref="F467" ca="1">_xlfn.XLOOKUP(E467,Mortality!$I$9:$I$130,IF($E$4="Female",Mortality!$J$9:$J$130,Mortality!$K$9:$K$130),,-1)</f>
        <v>0.39999999999999969</v>
      </c>
      <c r="G467" cm="1">
        <f t="array" aca="1" ref="G467" ca="1">_xlfn.XLOOKUP(E467,Mortality!$N$9:$N$130,IF($E$4="Female",Mortality!$O$9:$O$130,Mortality!$P$9:$P$130),,-1)</f>
        <v>0</v>
      </c>
      <c r="H467">
        <f t="shared" ca="1" si="298"/>
        <v>4.1675471372851991E-2</v>
      </c>
      <c r="I467" cm="1">
        <f t="array" ref="I467">INDEX('Product features '!$C$12:$C$22,MIN(11,C467))</f>
        <v>0</v>
      </c>
      <c r="J467" s="3">
        <f ca="1">IF(C467=1,0,IF($C$4="Q",MAX('Product features '!$C$8,_xlfn.XLOOKUP(E467,'Non-systematic PWDs'!$D$17:$D$64,'Non-systematic PWDs'!$F$17:$F$64,0,-1)),'Product features '!$C$8))</f>
        <v>0.34482758620689657</v>
      </c>
      <c r="K467">
        <f t="shared" ca="1" si="288"/>
        <v>0</v>
      </c>
      <c r="L467">
        <f ca="1">(1-K467)*(1-(1-J467*_xlfn.XLOOKUP(C467,'Non-systematic PWDs'!$D$9:$D$12,'Non-systematic PWDs'!$E$9:$E$12,,-1))^(1/12))</f>
        <v>1.2292160289578469E-2</v>
      </c>
      <c r="M467" cm="1">
        <f t="array" ref="M467">IF(C467=11,_xlfn.SWITCH(D467,1,0.4,2,0.3,3,0.2,0.1/9),1/12)</f>
        <v>8.3333333333333329E-2</v>
      </c>
      <c r="O467">
        <f t="shared" ca="1" si="320"/>
        <v>3.5509144316475012E-2</v>
      </c>
      <c r="P467">
        <f t="shared" ca="1" si="321"/>
        <v>4.5184866342205254E-2</v>
      </c>
      <c r="Q467">
        <f ca="1">_xlfn.XLOOKUP(C467,'Surrender predictive model'!$E$8:$E$29,'Surrender predictive model'!$P$8:$P$29,,-1)+'Surrender predictive model'!$B$15+'Surrender predictive model'!$B$14+'Surrender predictive model'!$B$38*K467</f>
        <v>-2.2123742498454617</v>
      </c>
      <c r="R467">
        <f ca="1">+'Surrender predictive model'!$B$15*(MAX(1,MIN(2,P466/O466))-1)+'Surrender predictive model'!$B$14*(MAX(0.5,MIN(1,P466/O466))-1)+'Surrender predictive model'!$B$38*K467*(MAX(0.5,MIN(1,P466/O466))-1)</f>
        <v>-0.3060031120108701</v>
      </c>
      <c r="S467" s="43">
        <f t="shared" ca="1" si="299"/>
        <v>6.9774944717246878E-3</v>
      </c>
      <c r="T467">
        <f t="shared" ca="1" si="289"/>
        <v>0</v>
      </c>
      <c r="U467">
        <f t="shared" ca="1" si="322"/>
        <v>1.89E-2</v>
      </c>
      <c r="V467">
        <f t="shared" ca="1" si="290"/>
        <v>0</v>
      </c>
      <c r="W467" s="41">
        <f t="shared" ca="1" si="291"/>
        <v>0</v>
      </c>
      <c r="X467">
        <f t="shared" ca="1" si="300"/>
        <v>0.93994013984982794</v>
      </c>
      <c r="Y467">
        <f t="shared" ca="1" si="301"/>
        <v>0.93994013984982794</v>
      </c>
      <c r="Z467">
        <f t="shared" ca="1" si="292"/>
        <v>0.95163782452653389</v>
      </c>
      <c r="AA467">
        <f t="shared" ca="1" si="323"/>
        <v>3.5644247943620357E-7</v>
      </c>
      <c r="AB467">
        <f t="shared" ca="1" si="302"/>
        <v>3.6180267144056387E-2</v>
      </c>
      <c r="AC467">
        <f t="shared" ca="1" si="303"/>
        <v>1.4859275205969023E-3</v>
      </c>
      <c r="AD467">
        <f t="shared" ca="1" si="304"/>
        <v>2.4878065487466468E-4</v>
      </c>
      <c r="AE467">
        <f t="shared" ca="1" si="305"/>
        <v>4.3827360939632451E-4</v>
      </c>
      <c r="AF467">
        <f t="shared" ca="1" si="306"/>
        <v>0</v>
      </c>
      <c r="AG467">
        <f t="shared" ca="1" si="307"/>
        <v>0</v>
      </c>
      <c r="AH467">
        <f t="shared" ca="1" si="293"/>
        <v>6.7112282758137465E-4</v>
      </c>
      <c r="AI467">
        <f t="shared" ca="1" si="324"/>
        <v>3.4007285393797188E-2</v>
      </c>
      <c r="AJ467">
        <f t="shared" ca="1" si="308"/>
        <v>7.0848511237077481E-6</v>
      </c>
      <c r="AK467">
        <f t="shared" ca="1" si="294"/>
        <v>0</v>
      </c>
      <c r="AL467">
        <f t="shared" ca="1" si="295"/>
        <v>0</v>
      </c>
      <c r="AM467">
        <f t="shared" si="296"/>
        <v>0</v>
      </c>
      <c r="AN467" s="45">
        <f t="shared" ca="1" si="309"/>
        <v>-2.1800666359915993E-3</v>
      </c>
      <c r="AO467">
        <f t="shared" ca="1" si="325"/>
        <v>8.389035344767221E-5</v>
      </c>
      <c r="AP467">
        <f t="shared" ca="1" si="326"/>
        <v>1.2251841565045921E-4</v>
      </c>
      <c r="AR467">
        <v>457</v>
      </c>
      <c r="AS467">
        <v>0</v>
      </c>
      <c r="AT467">
        <v>36720.824446107836</v>
      </c>
      <c r="AU467">
        <v>665.90898227546757</v>
      </c>
      <c r="AV467">
        <v>243.97588282408609</v>
      </c>
      <c r="AW467">
        <v>55881.063098071987</v>
      </c>
      <c r="AX467">
        <v>7.5359672570012037</v>
      </c>
      <c r="AY467">
        <v>0</v>
      </c>
      <c r="AZ467">
        <v>-56798.483930428549</v>
      </c>
      <c r="BA467">
        <v>72.379825512367674</v>
      </c>
      <c r="BC467">
        <f t="shared" si="310"/>
        <v>0</v>
      </c>
      <c r="BD467">
        <f t="shared" ca="1" si="311"/>
        <v>36720.859955252155</v>
      </c>
      <c r="BE467">
        <f t="shared" ca="1" si="312"/>
        <v>665.91046820298811</v>
      </c>
      <c r="BF467">
        <f t="shared" ca="1" si="313"/>
        <v>243.97613160474097</v>
      </c>
      <c r="BG467">
        <f t="shared" ca="1" si="314"/>
        <v>55881.063536345595</v>
      </c>
      <c r="BH467">
        <f t="shared" ca="1" si="315"/>
        <v>7.5359743418523273</v>
      </c>
      <c r="BI467">
        <f t="shared" ca="1" si="316"/>
        <v>0</v>
      </c>
      <c r="BJ467">
        <f t="shared" ca="1" si="317"/>
        <v>-56798.486110495185</v>
      </c>
      <c r="BK467">
        <f t="shared" ca="1" si="318"/>
        <v>72.379948030783325</v>
      </c>
    </row>
    <row r="468" spans="2:63" x14ac:dyDescent="0.35">
      <c r="B468">
        <f t="shared" si="319"/>
        <v>458</v>
      </c>
      <c r="C468">
        <f t="shared" si="297"/>
        <v>39</v>
      </c>
      <c r="D468">
        <f t="shared" si="286"/>
        <v>2</v>
      </c>
      <c r="E468">
        <f t="shared" ca="1" si="287"/>
        <v>115</v>
      </c>
      <c r="F468" cm="1">
        <f t="array" aca="1" ref="F468" ca="1">_xlfn.XLOOKUP(E468,Mortality!$I$9:$I$130,IF($E$4="Female",Mortality!$J$9:$J$130,Mortality!$K$9:$K$130),,-1)</f>
        <v>0.39999999999999969</v>
      </c>
      <c r="G468" cm="1">
        <f t="array" aca="1" ref="G468" ca="1">_xlfn.XLOOKUP(E468,Mortality!$N$9:$N$130,IF($E$4="Female",Mortality!$O$9:$O$130,Mortality!$P$9:$P$130),,-1)</f>
        <v>0</v>
      </c>
      <c r="H468">
        <f t="shared" ca="1" si="298"/>
        <v>4.1675471372851991E-2</v>
      </c>
      <c r="I468" cm="1">
        <f t="array" ref="I468">INDEX('Product features '!$C$12:$C$22,MIN(11,C468))</f>
        <v>0</v>
      </c>
      <c r="J468" s="3">
        <f ca="1">IF(C468=1,0,IF($C$4="Q",MAX('Product features '!$C$8,_xlfn.XLOOKUP(E468,'Non-systematic PWDs'!$D$17:$D$64,'Non-systematic PWDs'!$F$17:$F$64,0,-1)),'Product features '!$C$8))</f>
        <v>0.34482758620689657</v>
      </c>
      <c r="K468">
        <f t="shared" ca="1" si="288"/>
        <v>0</v>
      </c>
      <c r="L468">
        <f ca="1">(1-K468)*(1-(1-J468*_xlfn.XLOOKUP(C468,'Non-systematic PWDs'!$D$9:$D$12,'Non-systematic PWDs'!$E$9:$E$12,,-1))^(1/12))</f>
        <v>1.2292160289578469E-2</v>
      </c>
      <c r="M468" cm="1">
        <f t="array" ref="M468">IF(C468=11,_xlfn.SWITCH(D468,1,0.4,2,0.3,3,0.2,0.1/9),1/12)</f>
        <v>8.3333333333333329E-2</v>
      </c>
      <c r="O468">
        <f t="shared" ca="1" si="320"/>
        <v>3.4007285359188497E-2</v>
      </c>
      <c r="P468">
        <f t="shared" ca="1" si="321"/>
        <v>4.2471069588788192E-2</v>
      </c>
      <c r="Q468">
        <f ca="1">_xlfn.XLOOKUP(C468,'Surrender predictive model'!$E$8:$E$29,'Surrender predictive model'!$P$8:$P$29,,-1)+'Surrender predictive model'!$B$15+'Surrender predictive model'!$B$14+'Surrender predictive model'!$B$38*K468</f>
        <v>-2.2123742498454617</v>
      </c>
      <c r="R468">
        <f ca="1">+'Surrender predictive model'!$B$15*(MAX(1,MIN(2,P467/O467))-1)+'Surrender predictive model'!$B$14*(MAX(0.5,MIN(1,P467/O467))-1)+'Surrender predictive model'!$B$38*K468*(MAX(0.5,MIN(1,P467/O467))-1)</f>
        <v>-0.31531245718507572</v>
      </c>
      <c r="S468" s="43">
        <f t="shared" ca="1" si="299"/>
        <v>6.9103069005851392E-3</v>
      </c>
      <c r="T468">
        <f t="shared" ca="1" si="289"/>
        <v>0</v>
      </c>
      <c r="U468">
        <f t="shared" ca="1" si="322"/>
        <v>0</v>
      </c>
      <c r="V468">
        <f t="shared" ca="1" si="290"/>
        <v>0</v>
      </c>
      <c r="W468" s="41">
        <f t="shared" ca="1" si="291"/>
        <v>0</v>
      </c>
      <c r="X468">
        <f t="shared" ca="1" si="300"/>
        <v>0.94000373588583075</v>
      </c>
      <c r="Y468">
        <f t="shared" ca="1" si="301"/>
        <v>0.94000373588583075</v>
      </c>
      <c r="Z468">
        <f t="shared" ca="1" si="292"/>
        <v>0.95170221202397587</v>
      </c>
      <c r="AA468">
        <f t="shared" ca="1" si="323"/>
        <v>3.3920414569951255E-7</v>
      </c>
      <c r="AB468">
        <f t="shared" ca="1" si="302"/>
        <v>3.4007285359188497E-2</v>
      </c>
      <c r="AC468">
        <f t="shared" ca="1" si="303"/>
        <v>1.3967438138810368E-3</v>
      </c>
      <c r="AD468">
        <f t="shared" ca="1" si="304"/>
        <v>2.3159734245259528E-4</v>
      </c>
      <c r="AE468">
        <f t="shared" ca="1" si="305"/>
        <v>4.1196891788216212E-4</v>
      </c>
      <c r="AF468">
        <f t="shared" ca="1" si="306"/>
        <v>0</v>
      </c>
      <c r="AG468">
        <f t="shared" ca="1" si="307"/>
        <v>0</v>
      </c>
      <c r="AH468">
        <f t="shared" ca="1" si="293"/>
        <v>0</v>
      </c>
      <c r="AI468">
        <f t="shared" ca="1" si="324"/>
        <v>3.1966975319581391E-2</v>
      </c>
      <c r="AJ468">
        <f t="shared" ca="1" si="308"/>
        <v>6.6597865249127898E-6</v>
      </c>
      <c r="AK468">
        <f t="shared" ca="1" si="294"/>
        <v>0</v>
      </c>
      <c r="AL468">
        <f t="shared" ca="1" si="295"/>
        <v>0</v>
      </c>
      <c r="AM468">
        <f t="shared" si="296"/>
        <v>0</v>
      </c>
      <c r="AN468" s="45">
        <f t="shared" ca="1" si="309"/>
        <v>-2.0469698607407071E-3</v>
      </c>
      <c r="AO468">
        <f t="shared" ca="1" si="325"/>
        <v>0</v>
      </c>
      <c r="AP468">
        <f t="shared" ca="1" si="326"/>
        <v>3.2511341161309057E-5</v>
      </c>
      <c r="AR468">
        <v>458</v>
      </c>
      <c r="AS468">
        <v>0</v>
      </c>
      <c r="AT468">
        <v>36172.642833604579</v>
      </c>
      <c r="AU468">
        <v>645.50332743427055</v>
      </c>
      <c r="AV468">
        <v>234.67895482680348</v>
      </c>
      <c r="AW468">
        <v>54776.556182489636</v>
      </c>
      <c r="AX468">
        <v>7.3297524606556106</v>
      </c>
      <c r="AY468">
        <v>0</v>
      </c>
      <c r="AZ468">
        <v>-55664.068217211418</v>
      </c>
      <c r="BA468">
        <v>11.304685123120056</v>
      </c>
      <c r="BC468">
        <f t="shared" si="310"/>
        <v>0</v>
      </c>
      <c r="BD468">
        <f t="shared" ca="1" si="311"/>
        <v>36172.676840889937</v>
      </c>
      <c r="BE468">
        <f t="shared" ca="1" si="312"/>
        <v>645.50472417808442</v>
      </c>
      <c r="BF468">
        <f t="shared" ca="1" si="313"/>
        <v>234.67918642414594</v>
      </c>
      <c r="BG468">
        <f t="shared" ca="1" si="314"/>
        <v>54776.556594458554</v>
      </c>
      <c r="BH468">
        <f t="shared" ca="1" si="315"/>
        <v>7.3297591204421355</v>
      </c>
      <c r="BI468">
        <f t="shared" ca="1" si="316"/>
        <v>0</v>
      </c>
      <c r="BJ468">
        <f t="shared" ca="1" si="317"/>
        <v>-55664.070264181275</v>
      </c>
      <c r="BK468">
        <f t="shared" ca="1" si="318"/>
        <v>11.304717634461216</v>
      </c>
    </row>
    <row r="469" spans="2:63" x14ac:dyDescent="0.35">
      <c r="B469">
        <f t="shared" si="319"/>
        <v>459</v>
      </c>
      <c r="C469">
        <f t="shared" si="297"/>
        <v>39</v>
      </c>
      <c r="D469">
        <f t="shared" si="286"/>
        <v>3</v>
      </c>
      <c r="E469">
        <f t="shared" ca="1" si="287"/>
        <v>115</v>
      </c>
      <c r="F469" cm="1">
        <f t="array" aca="1" ref="F469" ca="1">_xlfn.XLOOKUP(E469,Mortality!$I$9:$I$130,IF($E$4="Female",Mortality!$J$9:$J$130,Mortality!$K$9:$K$130),,-1)</f>
        <v>0.39999999999999969</v>
      </c>
      <c r="G469" cm="1">
        <f t="array" aca="1" ref="G469" ca="1">_xlfn.XLOOKUP(E469,Mortality!$N$9:$N$130,IF($E$4="Female",Mortality!$O$9:$O$130,Mortality!$P$9:$P$130),,-1)</f>
        <v>0</v>
      </c>
      <c r="H469">
        <f t="shared" ca="1" si="298"/>
        <v>4.1675471372851991E-2</v>
      </c>
      <c r="I469" cm="1">
        <f t="array" ref="I469">INDEX('Product features '!$C$12:$C$22,MIN(11,C469))</f>
        <v>0</v>
      </c>
      <c r="J469" s="3">
        <f ca="1">IF(C469=1,0,IF($C$4="Q",MAX('Product features '!$C$8,_xlfn.XLOOKUP(E469,'Non-systematic PWDs'!$D$17:$D$64,'Non-systematic PWDs'!$F$17:$F$64,0,-1)),'Product features '!$C$8))</f>
        <v>0.34482758620689657</v>
      </c>
      <c r="K469">
        <f t="shared" ca="1" si="288"/>
        <v>0</v>
      </c>
      <c r="L469">
        <f ca="1">(1-K469)*(1-(1-J469*_xlfn.XLOOKUP(C469,'Non-systematic PWDs'!$D$9:$D$12,'Non-systematic PWDs'!$E$9:$E$12,,-1))^(1/12))</f>
        <v>1.2292160289578469E-2</v>
      </c>
      <c r="M469" cm="1">
        <f t="array" ref="M469">IF(C469=11,_xlfn.SWITCH(D469,1,0.4,2,0.3,3,0.2,0.1/9),1/12)</f>
        <v>8.3333333333333329E-2</v>
      </c>
      <c r="O469">
        <f t="shared" ca="1" si="320"/>
        <v>3.19669752849727E-2</v>
      </c>
      <c r="P469">
        <f t="shared" ca="1" si="321"/>
        <v>3.9922964080527992E-2</v>
      </c>
      <c r="Q469">
        <f ca="1">_xlfn.XLOOKUP(C469,'Surrender predictive model'!$E$8:$E$29,'Surrender predictive model'!$P$8:$P$29,,-1)+'Surrender predictive model'!$B$15+'Surrender predictive model'!$B$14+'Surrender predictive model'!$B$38*K469</f>
        <v>-2.2123742498454617</v>
      </c>
      <c r="R469">
        <f ca="1">+'Surrender predictive model'!$B$15*(MAX(1,MIN(2,P468/O468))-1)+'Surrender predictive model'!$B$14*(MAX(0.5,MIN(1,P468/O468))-1)+'Surrender predictive model'!$B$38*K469*(MAX(0.5,MIN(1,P468/O468))-1)</f>
        <v>-0.28799872858069486</v>
      </c>
      <c r="S469" s="43">
        <f t="shared" ca="1" si="299"/>
        <v>7.1093694093049553E-3</v>
      </c>
      <c r="T469">
        <f t="shared" ca="1" si="289"/>
        <v>0</v>
      </c>
      <c r="U469">
        <f t="shared" ca="1" si="322"/>
        <v>0</v>
      </c>
      <c r="V469">
        <f t="shared" ca="1" si="290"/>
        <v>0</v>
      </c>
      <c r="W469" s="41">
        <f t="shared" ca="1" si="291"/>
        <v>0</v>
      </c>
      <c r="X469">
        <f t="shared" ca="1" si="300"/>
        <v>0.93981531433320398</v>
      </c>
      <c r="Y469">
        <f t="shared" ca="1" si="301"/>
        <v>0.93981531433320398</v>
      </c>
      <c r="Z469">
        <f t="shared" ca="1" si="292"/>
        <v>0.95151144553913958</v>
      </c>
      <c r="AA469">
        <f t="shared" ca="1" si="323"/>
        <v>3.2282133578992911E-7</v>
      </c>
      <c r="AB469">
        <f t="shared" ca="1" si="302"/>
        <v>3.19669752849727E-2</v>
      </c>
      <c r="AC469">
        <f t="shared" ca="1" si="303"/>
        <v>1.3127751821361369E-3</v>
      </c>
      <c r="AD469">
        <f t="shared" ca="1" si="304"/>
        <v>2.2394476687918272E-4</v>
      </c>
      <c r="AE469">
        <f t="shared" ca="1" si="305"/>
        <v>3.872024102289996E-4</v>
      </c>
      <c r="AF469">
        <f t="shared" ca="1" si="306"/>
        <v>0</v>
      </c>
      <c r="AG469">
        <f t="shared" ca="1" si="307"/>
        <v>0</v>
      </c>
      <c r="AH469">
        <f t="shared" ca="1" si="293"/>
        <v>0</v>
      </c>
      <c r="AI469">
        <f t="shared" ca="1" si="324"/>
        <v>3.0043052960337071E-2</v>
      </c>
      <c r="AJ469">
        <f t="shared" ca="1" si="308"/>
        <v>6.2589693667368905E-6</v>
      </c>
      <c r="AK469">
        <f t="shared" ca="1" si="294"/>
        <v>0</v>
      </c>
      <c r="AL469">
        <f t="shared" ca="1" si="295"/>
        <v>0</v>
      </c>
      <c r="AM469">
        <f t="shared" si="296"/>
        <v>0</v>
      </c>
      <c r="AN469" s="45">
        <f t="shared" ca="1" si="309"/>
        <v>-1.9301813286110561E-3</v>
      </c>
      <c r="AO469">
        <f t="shared" ca="1" si="325"/>
        <v>0</v>
      </c>
      <c r="AP469">
        <f t="shared" ca="1" si="326"/>
        <v>3.1015901355992679E-5</v>
      </c>
      <c r="AR469">
        <v>459</v>
      </c>
      <c r="AS469">
        <v>0</v>
      </c>
      <c r="AT469">
        <v>35182.811811145744</v>
      </c>
      <c r="AU469">
        <v>625.75428805272816</v>
      </c>
      <c r="AV469">
        <v>233.38428949653041</v>
      </c>
      <c r="AW469">
        <v>53697.313976410944</v>
      </c>
      <c r="AX469">
        <v>7.128593838711395</v>
      </c>
      <c r="AY469">
        <v>0</v>
      </c>
      <c r="AZ469">
        <v>-54563.581147798948</v>
      </c>
      <c r="BA469">
        <v>11.167308210788699</v>
      </c>
      <c r="BC469">
        <f t="shared" si="310"/>
        <v>0</v>
      </c>
      <c r="BD469">
        <f t="shared" ca="1" si="311"/>
        <v>35182.84377812103</v>
      </c>
      <c r="BE469">
        <f t="shared" ca="1" si="312"/>
        <v>625.75560082791026</v>
      </c>
      <c r="BF469">
        <f t="shared" ca="1" si="313"/>
        <v>233.38451344129729</v>
      </c>
      <c r="BG469">
        <f t="shared" ca="1" si="314"/>
        <v>53697.314363613354</v>
      </c>
      <c r="BH469">
        <f t="shared" ca="1" si="315"/>
        <v>7.1286000976807617</v>
      </c>
      <c r="BI469">
        <f t="shared" ca="1" si="316"/>
        <v>0</v>
      </c>
      <c r="BJ469">
        <f t="shared" ca="1" si="317"/>
        <v>-54563.583077980278</v>
      </c>
      <c r="BK469">
        <f t="shared" ca="1" si="318"/>
        <v>11.167339226690055</v>
      </c>
    </row>
    <row r="470" spans="2:63" x14ac:dyDescent="0.35">
      <c r="B470">
        <f t="shared" si="319"/>
        <v>460</v>
      </c>
      <c r="C470">
        <f t="shared" si="297"/>
        <v>39</v>
      </c>
      <c r="D470">
        <f t="shared" si="286"/>
        <v>4</v>
      </c>
      <c r="E470">
        <f t="shared" ca="1" si="287"/>
        <v>115</v>
      </c>
      <c r="F470" cm="1">
        <f t="array" aca="1" ref="F470" ca="1">_xlfn.XLOOKUP(E470,Mortality!$I$9:$I$130,IF($E$4="Female",Mortality!$J$9:$J$130,Mortality!$K$9:$K$130),,-1)</f>
        <v>0.39999999999999969</v>
      </c>
      <c r="G470" cm="1">
        <f t="array" aca="1" ref="G470" ca="1">_xlfn.XLOOKUP(E470,Mortality!$N$9:$N$130,IF($E$4="Female",Mortality!$O$9:$O$130,Mortality!$P$9:$P$130),,-1)</f>
        <v>0</v>
      </c>
      <c r="H470">
        <f t="shared" ca="1" si="298"/>
        <v>4.1675471372851991E-2</v>
      </c>
      <c r="I470" cm="1">
        <f t="array" ref="I470">INDEX('Product features '!$C$12:$C$22,MIN(11,C470))</f>
        <v>0</v>
      </c>
      <c r="J470" s="3">
        <f ca="1">IF(C470=1,0,IF($C$4="Q",MAX('Product features '!$C$8,_xlfn.XLOOKUP(E470,'Non-systematic PWDs'!$D$17:$D$64,'Non-systematic PWDs'!$F$17:$F$64,0,-1)),'Product features '!$C$8))</f>
        <v>0.34482758620689657</v>
      </c>
      <c r="K470">
        <f t="shared" ca="1" si="288"/>
        <v>0</v>
      </c>
      <c r="L470">
        <f ca="1">(1-K470)*(1-(1-J470*_xlfn.XLOOKUP(C470,'Non-systematic PWDs'!$D$9:$D$12,'Non-systematic PWDs'!$E$9:$E$12,,-1))^(1/12))</f>
        <v>1.2292160289578469E-2</v>
      </c>
      <c r="M470" cm="1">
        <f t="array" ref="M470">IF(C470=11,_xlfn.SWITCH(D470,1,0.4,2,0.3,3,0.2,0.1/9),1/12)</f>
        <v>8.3333333333333329E-2</v>
      </c>
      <c r="O470">
        <f t="shared" ca="1" si="320"/>
        <v>3.004305292572838E-2</v>
      </c>
      <c r="P470">
        <f t="shared" ca="1" si="321"/>
        <v>3.7520213036454628E-2</v>
      </c>
      <c r="Q470">
        <f ca="1">_xlfn.XLOOKUP(C470,'Surrender predictive model'!$E$8:$E$29,'Surrender predictive model'!$P$8:$P$29,,-1)+'Surrender predictive model'!$B$15+'Surrender predictive model'!$B$14+'Surrender predictive model'!$B$38*K470</f>
        <v>-2.2123742498454617</v>
      </c>
      <c r="R470">
        <f ca="1">+'Surrender predictive model'!$B$15*(MAX(1,MIN(2,P469/O469))-1)+'Surrender predictive model'!$B$14*(MAX(0.5,MIN(1,P469/O469))-1)+'Surrender predictive model'!$B$38*K470*(MAX(0.5,MIN(1,P469/O469))-1)</f>
        <v>-0.28799872858069486</v>
      </c>
      <c r="S470" s="43">
        <f t="shared" ca="1" si="299"/>
        <v>7.1093694093049553E-3</v>
      </c>
      <c r="T470">
        <f t="shared" ca="1" si="289"/>
        <v>0</v>
      </c>
      <c r="U470">
        <f t="shared" ca="1" si="322"/>
        <v>0</v>
      </c>
      <c r="V470">
        <f t="shared" ca="1" si="290"/>
        <v>0</v>
      </c>
      <c r="W470" s="41">
        <f t="shared" ca="1" si="291"/>
        <v>0</v>
      </c>
      <c r="X470">
        <f t="shared" ca="1" si="300"/>
        <v>0.93981531433320398</v>
      </c>
      <c r="Y470">
        <f t="shared" ca="1" si="301"/>
        <v>0.93981531433320398</v>
      </c>
      <c r="Z470">
        <f t="shared" ca="1" si="292"/>
        <v>0.95151144553913958</v>
      </c>
      <c r="AA470">
        <f t="shared" ca="1" si="323"/>
        <v>3.0716819586835142E-7</v>
      </c>
      <c r="AB470">
        <f t="shared" ca="1" si="302"/>
        <v>3.004305292572838E-2</v>
      </c>
      <c r="AC470">
        <f t="shared" ca="1" si="303"/>
        <v>1.2337662204481028E-3</v>
      </c>
      <c r="AD470">
        <f t="shared" ca="1" si="304"/>
        <v>2.1046672147783521E-4</v>
      </c>
      <c r="AE470">
        <f t="shared" ca="1" si="305"/>
        <v>3.6389875487994141E-4</v>
      </c>
      <c r="AF470">
        <f t="shared" ca="1" si="306"/>
        <v>0</v>
      </c>
      <c r="AG470">
        <f t="shared" ca="1" si="307"/>
        <v>0</v>
      </c>
      <c r="AH470">
        <f t="shared" ca="1" si="293"/>
        <v>0</v>
      </c>
      <c r="AI470">
        <f t="shared" ca="1" si="324"/>
        <v>2.8234921263531193E-2</v>
      </c>
      <c r="AJ470">
        <f t="shared" ca="1" si="308"/>
        <v>5.8822752632356659E-6</v>
      </c>
      <c r="AK470">
        <f t="shared" ca="1" si="294"/>
        <v>0</v>
      </c>
      <c r="AL470">
        <f t="shared" ca="1" si="295"/>
        <v>0</v>
      </c>
      <c r="AM470">
        <f t="shared" si="296"/>
        <v>0</v>
      </c>
      <c r="AN470" s="45">
        <f t="shared" ca="1" si="309"/>
        <v>-1.814013972069115E-3</v>
      </c>
      <c r="AO470">
        <f t="shared" ca="1" si="325"/>
        <v>0</v>
      </c>
      <c r="AP470">
        <f t="shared" ca="1" si="326"/>
        <v>2.9490699762036599E-5</v>
      </c>
      <c r="AR470">
        <v>460</v>
      </c>
      <c r="AS470">
        <v>0</v>
      </c>
      <c r="AT470">
        <v>34217.250425813509</v>
      </c>
      <c r="AU470">
        <v>606.61671667479141</v>
      </c>
      <c r="AV470">
        <v>227.00429684637476</v>
      </c>
      <c r="AW470">
        <v>52642.67168599493</v>
      </c>
      <c r="AX470">
        <v>6.9334038794266304</v>
      </c>
      <c r="AY470">
        <v>0</v>
      </c>
      <c r="AZ470">
        <v>-53483.226103395515</v>
      </c>
      <c r="BA470">
        <v>10.950094810883916</v>
      </c>
      <c r="BC470">
        <f t="shared" si="310"/>
        <v>0</v>
      </c>
      <c r="BD470">
        <f t="shared" ca="1" si="311"/>
        <v>34217.280468866433</v>
      </c>
      <c r="BE470">
        <f t="shared" ca="1" si="312"/>
        <v>606.61795044101189</v>
      </c>
      <c r="BF470">
        <f t="shared" ca="1" si="313"/>
        <v>227.00450731309624</v>
      </c>
      <c r="BG470">
        <f t="shared" ca="1" si="314"/>
        <v>52642.672049893685</v>
      </c>
      <c r="BH470">
        <f t="shared" ca="1" si="315"/>
        <v>6.9334097617018937</v>
      </c>
      <c r="BI470">
        <f t="shared" ca="1" si="316"/>
        <v>0</v>
      </c>
      <c r="BJ470">
        <f t="shared" ca="1" si="317"/>
        <v>-53483.227917409487</v>
      </c>
      <c r="BK470">
        <f t="shared" ca="1" si="318"/>
        <v>10.950124301583678</v>
      </c>
    </row>
    <row r="471" spans="2:63" x14ac:dyDescent="0.35">
      <c r="B471">
        <f t="shared" si="319"/>
        <v>461</v>
      </c>
      <c r="C471">
        <f t="shared" si="297"/>
        <v>39</v>
      </c>
      <c r="D471">
        <f t="shared" si="286"/>
        <v>5</v>
      </c>
      <c r="E471">
        <f t="shared" ca="1" si="287"/>
        <v>115</v>
      </c>
      <c r="F471" cm="1">
        <f t="array" aca="1" ref="F471" ca="1">_xlfn.XLOOKUP(E471,Mortality!$I$9:$I$130,IF($E$4="Female",Mortality!$J$9:$J$130,Mortality!$K$9:$K$130),,-1)</f>
        <v>0.39999999999999969</v>
      </c>
      <c r="G471" cm="1">
        <f t="array" aca="1" ref="G471" ca="1">_xlfn.XLOOKUP(E471,Mortality!$N$9:$N$130,IF($E$4="Female",Mortality!$O$9:$O$130,Mortality!$P$9:$P$130),,-1)</f>
        <v>0</v>
      </c>
      <c r="H471">
        <f t="shared" ca="1" si="298"/>
        <v>4.1675471372851991E-2</v>
      </c>
      <c r="I471" cm="1">
        <f t="array" ref="I471">INDEX('Product features '!$C$12:$C$22,MIN(11,C471))</f>
        <v>0</v>
      </c>
      <c r="J471" s="3">
        <f ca="1">IF(C471=1,0,IF($C$4="Q",MAX('Product features '!$C$8,_xlfn.XLOOKUP(E471,'Non-systematic PWDs'!$D$17:$D$64,'Non-systematic PWDs'!$F$17:$F$64,0,-1)),'Product features '!$C$8))</f>
        <v>0.34482758620689657</v>
      </c>
      <c r="K471">
        <f t="shared" ca="1" si="288"/>
        <v>0</v>
      </c>
      <c r="L471">
        <f ca="1">(1-K471)*(1-(1-J471*_xlfn.XLOOKUP(C471,'Non-systematic PWDs'!$D$9:$D$12,'Non-systematic PWDs'!$E$9:$E$12,,-1))^(1/12))</f>
        <v>1.2292160289578469E-2</v>
      </c>
      <c r="M471" cm="1">
        <f t="array" ref="M471">IF(C471=11,_xlfn.SWITCH(D471,1,0.4,2,0.3,3,0.2,0.1/9),1/12)</f>
        <v>8.3333333333333329E-2</v>
      </c>
      <c r="O471">
        <f t="shared" ca="1" si="320"/>
        <v>2.8234921228922499E-2</v>
      </c>
      <c r="P471">
        <f t="shared" ca="1" si="321"/>
        <v>3.5262070808704381E-2</v>
      </c>
      <c r="Q471">
        <f ca="1">_xlfn.XLOOKUP(C471,'Surrender predictive model'!$E$8:$E$29,'Surrender predictive model'!$P$8:$P$29,,-1)+'Surrender predictive model'!$B$15+'Surrender predictive model'!$B$14+'Surrender predictive model'!$B$38*K471</f>
        <v>-2.2123742498454617</v>
      </c>
      <c r="R471">
        <f ca="1">+'Surrender predictive model'!$B$15*(MAX(1,MIN(2,P470/O470))-1)+'Surrender predictive model'!$B$14*(MAX(0.5,MIN(1,P470/O470))-1)+'Surrender predictive model'!$B$38*K471*(MAX(0.5,MIN(1,P470/O470))-1)</f>
        <v>-0.28799872858069486</v>
      </c>
      <c r="S471" s="43">
        <f t="shared" ca="1" si="299"/>
        <v>7.1093694093049553E-3</v>
      </c>
      <c r="T471">
        <f t="shared" ca="1" si="289"/>
        <v>0</v>
      </c>
      <c r="U471">
        <f t="shared" ca="1" si="322"/>
        <v>0</v>
      </c>
      <c r="V471">
        <f t="shared" ca="1" si="290"/>
        <v>0</v>
      </c>
      <c r="W471" s="41">
        <f t="shared" ca="1" si="291"/>
        <v>0</v>
      </c>
      <c r="X471">
        <f t="shared" ca="1" si="300"/>
        <v>0.93981531433320398</v>
      </c>
      <c r="Y471">
        <f t="shared" ca="1" si="301"/>
        <v>0.93981531433320398</v>
      </c>
      <c r="Z471">
        <f t="shared" ca="1" si="292"/>
        <v>0.95151144553913958</v>
      </c>
      <c r="AA471">
        <f t="shared" ca="1" si="323"/>
        <v>2.9227405407434461E-7</v>
      </c>
      <c r="AB471">
        <f t="shared" ca="1" si="302"/>
        <v>2.8234921228922499E-2</v>
      </c>
      <c r="AC471">
        <f t="shared" ca="1" si="303"/>
        <v>1.1595123882841224E-3</v>
      </c>
      <c r="AD471">
        <f t="shared" ca="1" si="304"/>
        <v>1.9779984800237055E-4</v>
      </c>
      <c r="AE471">
        <f t="shared" ca="1" si="305"/>
        <v>3.4199762270295363E-4</v>
      </c>
      <c r="AF471">
        <f t="shared" ca="1" si="306"/>
        <v>0</v>
      </c>
      <c r="AG471">
        <f t="shared" ca="1" si="307"/>
        <v>0</v>
      </c>
      <c r="AH471">
        <f t="shared" ca="1" si="293"/>
        <v>0</v>
      </c>
      <c r="AI471">
        <f t="shared" ca="1" si="324"/>
        <v>2.6535611404541748E-2</v>
      </c>
      <c r="AJ471">
        <f t="shared" ca="1" si="308"/>
        <v>5.5282523759461974E-6</v>
      </c>
      <c r="AK471">
        <f t="shared" ca="1" si="294"/>
        <v>0</v>
      </c>
      <c r="AL471">
        <f t="shared" ca="1" si="295"/>
        <v>0</v>
      </c>
      <c r="AM471">
        <f t="shared" si="296"/>
        <v>0</v>
      </c>
      <c r="AN471" s="45">
        <f t="shared" ca="1" si="309"/>
        <v>-1.7048381113653928E-3</v>
      </c>
      <c r="AO471">
        <f t="shared" ca="1" si="325"/>
        <v>0</v>
      </c>
      <c r="AP471">
        <f t="shared" ca="1" si="326"/>
        <v>2.8040499693121044E-5</v>
      </c>
      <c r="AR471">
        <v>461</v>
      </c>
      <c r="AS471">
        <v>0</v>
      </c>
      <c r="AT471">
        <v>33280.338621246614</v>
      </c>
      <c r="AU471">
        <v>588.11514528941041</v>
      </c>
      <c r="AV471">
        <v>220.8137945716073</v>
      </c>
      <c r="AW471">
        <v>51611.99847949807</v>
      </c>
      <c r="AX471">
        <v>6.743989781636536</v>
      </c>
      <c r="AY471">
        <v>0</v>
      </c>
      <c r="AZ471">
        <v>-52427.671409140763</v>
      </c>
      <c r="BA471">
        <v>10.737978314940641</v>
      </c>
      <c r="BC471">
        <f t="shared" si="310"/>
        <v>0</v>
      </c>
      <c r="BD471">
        <f t="shared" ca="1" si="311"/>
        <v>33280.366856167842</v>
      </c>
      <c r="BE471">
        <f t="shared" ca="1" si="312"/>
        <v>588.11630480179872</v>
      </c>
      <c r="BF471">
        <f t="shared" ca="1" si="313"/>
        <v>220.8139923714553</v>
      </c>
      <c r="BG471">
        <f t="shared" ca="1" si="314"/>
        <v>51611.99882149569</v>
      </c>
      <c r="BH471">
        <f t="shared" ca="1" si="315"/>
        <v>6.7439953098889118</v>
      </c>
      <c r="BI471">
        <f t="shared" ca="1" si="316"/>
        <v>0</v>
      </c>
      <c r="BJ471">
        <f t="shared" ca="1" si="317"/>
        <v>-52427.673113978875</v>
      </c>
      <c r="BK471">
        <f t="shared" ca="1" si="318"/>
        <v>10.738006355440334</v>
      </c>
    </row>
    <row r="472" spans="2:63" x14ac:dyDescent="0.35">
      <c r="B472">
        <f t="shared" si="319"/>
        <v>462</v>
      </c>
      <c r="C472">
        <f t="shared" si="297"/>
        <v>39</v>
      </c>
      <c r="D472">
        <f t="shared" ref="D472:D535" si="327">D460</f>
        <v>6</v>
      </c>
      <c r="E472">
        <f t="shared" ca="1" si="287"/>
        <v>115</v>
      </c>
      <c r="F472" cm="1">
        <f t="array" aca="1" ref="F472" ca="1">_xlfn.XLOOKUP(E472,Mortality!$I$9:$I$130,IF($E$4="Female",Mortality!$J$9:$J$130,Mortality!$K$9:$K$130),,-1)</f>
        <v>0.39999999999999969</v>
      </c>
      <c r="G472" cm="1">
        <f t="array" aca="1" ref="G472" ca="1">_xlfn.XLOOKUP(E472,Mortality!$N$9:$N$130,IF($E$4="Female",Mortality!$O$9:$O$130,Mortality!$P$9:$P$130),,-1)</f>
        <v>0</v>
      </c>
      <c r="H472">
        <f t="shared" ca="1" si="298"/>
        <v>4.1675471372851991E-2</v>
      </c>
      <c r="I472" cm="1">
        <f t="array" ref="I472">INDEX('Product features '!$C$12:$C$22,MIN(11,C472))</f>
        <v>0</v>
      </c>
      <c r="J472" s="3">
        <f ca="1">IF(C472=1,0,IF($C$4="Q",MAX('Product features '!$C$8,_xlfn.XLOOKUP(E472,'Non-systematic PWDs'!$D$17:$D$64,'Non-systematic PWDs'!$F$17:$F$64,0,-1)),'Product features '!$C$8))</f>
        <v>0.34482758620689657</v>
      </c>
      <c r="K472">
        <f t="shared" ca="1" si="288"/>
        <v>0</v>
      </c>
      <c r="L472">
        <f ca="1">(1-K472)*(1-(1-J472*_xlfn.XLOOKUP(C472,'Non-systematic PWDs'!$D$9:$D$12,'Non-systematic PWDs'!$E$9:$E$12,,-1))^(1/12))</f>
        <v>1.2292160289578469E-2</v>
      </c>
      <c r="M472" cm="1">
        <f t="array" ref="M472">IF(C472=11,_xlfn.SWITCH(D472,1,0.4,2,0.3,3,0.2,0.1/9),1/12)</f>
        <v>8.3333333333333329E-2</v>
      </c>
      <c r="O472">
        <f t="shared" ca="1" si="320"/>
        <v>2.6535611369933054E-2</v>
      </c>
      <c r="P472">
        <f t="shared" ca="1" si="321"/>
        <v>3.3139834161122206E-2</v>
      </c>
      <c r="Q472">
        <f ca="1">_xlfn.XLOOKUP(C472,'Surrender predictive model'!$E$8:$E$29,'Surrender predictive model'!$P$8:$P$29,,-1)+'Surrender predictive model'!$B$15+'Surrender predictive model'!$B$14+'Surrender predictive model'!$B$38*K472</f>
        <v>-2.2123742498454617</v>
      </c>
      <c r="R472">
        <f ca="1">+'Surrender predictive model'!$B$15*(MAX(1,MIN(2,P471/O471))-1)+'Surrender predictive model'!$B$14*(MAX(0.5,MIN(1,P471/O471))-1)+'Surrender predictive model'!$B$38*K472*(MAX(0.5,MIN(1,P471/O471))-1)</f>
        <v>-0.28799872858069486</v>
      </c>
      <c r="S472" s="43">
        <f t="shared" ca="1" si="299"/>
        <v>7.1093694093049553E-3</v>
      </c>
      <c r="T472">
        <f t="shared" ca="1" si="289"/>
        <v>0</v>
      </c>
      <c r="U472">
        <f t="shared" ca="1" si="322"/>
        <v>0</v>
      </c>
      <c r="V472">
        <f t="shared" ca="1" si="290"/>
        <v>0</v>
      </c>
      <c r="W472" s="41">
        <f t="shared" ca="1" si="291"/>
        <v>0</v>
      </c>
      <c r="X472">
        <f t="shared" ca="1" si="300"/>
        <v>0.93981531433320398</v>
      </c>
      <c r="Y472">
        <f t="shared" ca="1" si="301"/>
        <v>0.93981531433320398</v>
      </c>
      <c r="Z472">
        <f t="shared" ca="1" si="292"/>
        <v>0.95151144553913958</v>
      </c>
      <c r="AA472">
        <f t="shared" ca="1" si="323"/>
        <v>2.7810210768586428E-7</v>
      </c>
      <c r="AB472">
        <f t="shared" ca="1" si="302"/>
        <v>2.6535611369933054E-2</v>
      </c>
      <c r="AC472">
        <f t="shared" ca="1" si="303"/>
        <v>1.0897274996684867E-3</v>
      </c>
      <c r="AD472">
        <f t="shared" ca="1" si="304"/>
        <v>1.8589532632540788E-4</v>
      </c>
      <c r="AE472">
        <f t="shared" ca="1" si="305"/>
        <v>3.2141460328178489E-4</v>
      </c>
      <c r="AF472">
        <f t="shared" ca="1" si="306"/>
        <v>0</v>
      </c>
      <c r="AG472">
        <f t="shared" ca="1" si="307"/>
        <v>0</v>
      </c>
      <c r="AH472">
        <f t="shared" ca="1" si="293"/>
        <v>0</v>
      </c>
      <c r="AI472">
        <f t="shared" ca="1" si="324"/>
        <v>2.4938573975266068E-2</v>
      </c>
      <c r="AJ472">
        <f t="shared" ca="1" si="308"/>
        <v>5.1955362448470976E-6</v>
      </c>
      <c r="AK472">
        <f t="shared" ca="1" si="294"/>
        <v>0</v>
      </c>
      <c r="AL472">
        <f t="shared" ca="1" si="295"/>
        <v>0</v>
      </c>
      <c r="AM472">
        <f t="shared" si="296"/>
        <v>0</v>
      </c>
      <c r="AN472" s="45">
        <f t="shared" ca="1" si="309"/>
        <v>-1.6022329655205265E-3</v>
      </c>
      <c r="AO472">
        <f t="shared" ca="1" si="325"/>
        <v>0</v>
      </c>
      <c r="AP472">
        <f t="shared" ca="1" si="326"/>
        <v>2.6661612962201973E-5</v>
      </c>
      <c r="AR472">
        <v>462</v>
      </c>
      <c r="AS472">
        <v>0</v>
      </c>
      <c r="AT472">
        <v>32371.150951854168</v>
      </c>
      <c r="AU472">
        <v>570.22661490586245</v>
      </c>
      <c r="AV472">
        <v>214.8066392171481</v>
      </c>
      <c r="AW472">
        <v>50604.672531809585</v>
      </c>
      <c r="AX472">
        <v>6.5601655311163052</v>
      </c>
      <c r="AY472">
        <v>0</v>
      </c>
      <c r="AZ472">
        <v>-51396.265951463683</v>
      </c>
      <c r="BA472">
        <v>10.530818131429166</v>
      </c>
      <c r="BC472">
        <f t="shared" si="310"/>
        <v>0</v>
      </c>
      <c r="BD472">
        <f t="shared" ca="1" si="311"/>
        <v>32371.177487465538</v>
      </c>
      <c r="BE472">
        <f t="shared" ca="1" si="312"/>
        <v>570.22770463336212</v>
      </c>
      <c r="BF472">
        <f t="shared" ca="1" si="313"/>
        <v>214.80682511247443</v>
      </c>
      <c r="BG472">
        <f t="shared" ca="1" si="314"/>
        <v>50604.67285322419</v>
      </c>
      <c r="BH472">
        <f t="shared" ca="1" si="315"/>
        <v>6.56017072665255</v>
      </c>
      <c r="BI472">
        <f t="shared" ca="1" si="316"/>
        <v>0</v>
      </c>
      <c r="BJ472">
        <f t="shared" ca="1" si="317"/>
        <v>-51396.267553696649</v>
      </c>
      <c r="BK472">
        <f t="shared" ca="1" si="318"/>
        <v>10.530844793042128</v>
      </c>
    </row>
    <row r="473" spans="2:63" x14ac:dyDescent="0.35">
      <c r="B473">
        <f t="shared" si="319"/>
        <v>463</v>
      </c>
      <c r="C473">
        <f t="shared" si="297"/>
        <v>39</v>
      </c>
      <c r="D473">
        <f t="shared" si="327"/>
        <v>7</v>
      </c>
      <c r="E473">
        <f t="shared" ca="1" si="287"/>
        <v>115</v>
      </c>
      <c r="F473" cm="1">
        <f t="array" aca="1" ref="F473" ca="1">_xlfn.XLOOKUP(E473,Mortality!$I$9:$I$130,IF($E$4="Female",Mortality!$J$9:$J$130,Mortality!$K$9:$K$130),,-1)</f>
        <v>0.39999999999999969</v>
      </c>
      <c r="G473" cm="1">
        <f t="array" aca="1" ref="G473" ca="1">_xlfn.XLOOKUP(E473,Mortality!$N$9:$N$130,IF($E$4="Female",Mortality!$O$9:$O$130,Mortality!$P$9:$P$130),,-1)</f>
        <v>0</v>
      </c>
      <c r="H473">
        <f t="shared" ca="1" si="298"/>
        <v>4.1675471372851991E-2</v>
      </c>
      <c r="I473" cm="1">
        <f t="array" ref="I473">INDEX('Product features '!$C$12:$C$22,MIN(11,C473))</f>
        <v>0</v>
      </c>
      <c r="J473" s="3">
        <f ca="1">IF(C473=1,0,IF($C$4="Q",MAX('Product features '!$C$8,_xlfn.XLOOKUP(E473,'Non-systematic PWDs'!$D$17:$D$64,'Non-systematic PWDs'!$F$17:$F$64,0,-1)),'Product features '!$C$8))</f>
        <v>0.34482758620689657</v>
      </c>
      <c r="K473">
        <f t="shared" ca="1" si="288"/>
        <v>0</v>
      </c>
      <c r="L473">
        <f ca="1">(1-K473)*(1-(1-J473*_xlfn.XLOOKUP(C473,'Non-systematic PWDs'!$D$9:$D$12,'Non-systematic PWDs'!$E$9:$E$12,,-1))^(1/12))</f>
        <v>1.2292160289578469E-2</v>
      </c>
      <c r="M473" cm="1">
        <f t="array" ref="M473">IF(C473=11,_xlfn.SWITCH(D473,1,0.4,2,0.3,3,0.2,0.1/9),1/12)</f>
        <v>8.3333333333333329E-2</v>
      </c>
      <c r="O473">
        <f t="shared" ca="1" si="320"/>
        <v>2.493857394065737E-2</v>
      </c>
      <c r="P473">
        <f t="shared" ca="1" si="321"/>
        <v>3.1145323659085317E-2</v>
      </c>
      <c r="Q473">
        <f ca="1">_xlfn.XLOOKUP(C473,'Surrender predictive model'!$E$8:$E$29,'Surrender predictive model'!$P$8:$P$29,,-1)+'Surrender predictive model'!$B$15+'Surrender predictive model'!$B$14+'Surrender predictive model'!$B$38*K473</f>
        <v>-2.2123742498454617</v>
      </c>
      <c r="R473">
        <f ca="1">+'Surrender predictive model'!$B$15*(MAX(1,MIN(2,P472/O472))-1)+'Surrender predictive model'!$B$14*(MAX(0.5,MIN(1,P472/O472))-1)+'Surrender predictive model'!$B$38*K473*(MAX(0.5,MIN(1,P472/O472))-1)</f>
        <v>-0.28799872858069486</v>
      </c>
      <c r="S473" s="43">
        <f t="shared" ca="1" si="299"/>
        <v>7.1093694093049553E-3</v>
      </c>
      <c r="T473">
        <f t="shared" ca="1" si="289"/>
        <v>0</v>
      </c>
      <c r="U473">
        <f t="shared" ca="1" si="322"/>
        <v>0</v>
      </c>
      <c r="V473">
        <f t="shared" ca="1" si="290"/>
        <v>0</v>
      </c>
      <c r="W473" s="41">
        <f t="shared" ca="1" si="291"/>
        <v>0</v>
      </c>
      <c r="X473">
        <f t="shared" ca="1" si="300"/>
        <v>0.93981531433320398</v>
      </c>
      <c r="Y473">
        <f t="shared" ca="1" si="301"/>
        <v>0.93981531433320398</v>
      </c>
      <c r="Z473">
        <f t="shared" ca="1" si="292"/>
        <v>0.95151144553913958</v>
      </c>
      <c r="AA473">
        <f t="shared" ca="1" si="323"/>
        <v>2.6461733849165818E-7</v>
      </c>
      <c r="AB473">
        <f t="shared" ca="1" si="302"/>
        <v>2.493857394065737E-2</v>
      </c>
      <c r="AC473">
        <f t="shared" ca="1" si="303"/>
        <v>1.024142592638475E-3</v>
      </c>
      <c r="AD473">
        <f t="shared" ca="1" si="304"/>
        <v>1.7470727454358672E-4</v>
      </c>
      <c r="AE473">
        <f t="shared" ca="1" si="305"/>
        <v>3.0207036641455266E-4</v>
      </c>
      <c r="AF473">
        <f t="shared" ca="1" si="306"/>
        <v>0</v>
      </c>
      <c r="AG473">
        <f t="shared" ca="1" si="307"/>
        <v>0</v>
      </c>
      <c r="AH473">
        <f t="shared" ca="1" si="293"/>
        <v>0</v>
      </c>
      <c r="AI473">
        <f t="shared" ca="1" si="324"/>
        <v>2.3437653741669454E-2</v>
      </c>
      <c r="AJ473">
        <f t="shared" ca="1" si="308"/>
        <v>4.8828445295144702E-6</v>
      </c>
      <c r="AK473">
        <f t="shared" ca="1" si="294"/>
        <v>0</v>
      </c>
      <c r="AL473">
        <f t="shared" ca="1" si="295"/>
        <v>0</v>
      </c>
      <c r="AM473">
        <f t="shared" si="296"/>
        <v>0</v>
      </c>
      <c r="AN473" s="45">
        <f t="shared" ca="1" si="309"/>
        <v>-1.505803078126129E-3</v>
      </c>
      <c r="AO473">
        <f t="shared" ca="1" si="325"/>
        <v>0</v>
      </c>
      <c r="AP473">
        <f t="shared" ca="1" si="326"/>
        <v>2.5350532748196401E-5</v>
      </c>
      <c r="AR473">
        <v>463</v>
      </c>
      <c r="AS473">
        <v>0</v>
      </c>
      <c r="AT473">
        <v>31488.794549357073</v>
      </c>
      <c r="AU473">
        <v>552.9290614118139</v>
      </c>
      <c r="AV473">
        <v>208.97690457643628</v>
      </c>
      <c r="AW473">
        <v>49620.090080313879</v>
      </c>
      <c r="AX473">
        <v>6.38175164151105</v>
      </c>
      <c r="AY473">
        <v>0</v>
      </c>
      <c r="AZ473">
        <v>-50388.37779794362</v>
      </c>
      <c r="BA473">
        <v>10.328478073883096</v>
      </c>
      <c r="BC473">
        <f t="shared" si="310"/>
        <v>0</v>
      </c>
      <c r="BD473">
        <f t="shared" ca="1" si="311"/>
        <v>31488.819487931014</v>
      </c>
      <c r="BE473">
        <f t="shared" ca="1" si="312"/>
        <v>552.93008555440656</v>
      </c>
      <c r="BF473">
        <f t="shared" ca="1" si="313"/>
        <v>208.97707928371082</v>
      </c>
      <c r="BG473">
        <f t="shared" ca="1" si="314"/>
        <v>49620.090382384245</v>
      </c>
      <c r="BH473">
        <f t="shared" ca="1" si="315"/>
        <v>6.3817565243555796</v>
      </c>
      <c r="BI473">
        <f t="shared" ca="1" si="316"/>
        <v>0</v>
      </c>
      <c r="BJ473">
        <f t="shared" ca="1" si="317"/>
        <v>-50388.379303746697</v>
      </c>
      <c r="BK473">
        <f t="shared" ca="1" si="318"/>
        <v>10.328503424415844</v>
      </c>
    </row>
    <row r="474" spans="2:63" x14ac:dyDescent="0.35">
      <c r="B474">
        <f t="shared" si="319"/>
        <v>464</v>
      </c>
      <c r="C474">
        <f t="shared" si="297"/>
        <v>39</v>
      </c>
      <c r="D474">
        <f t="shared" si="327"/>
        <v>8</v>
      </c>
      <c r="E474">
        <f t="shared" ca="1" si="287"/>
        <v>115</v>
      </c>
      <c r="F474" cm="1">
        <f t="array" aca="1" ref="F474" ca="1">_xlfn.XLOOKUP(E474,Mortality!$I$9:$I$130,IF($E$4="Female",Mortality!$J$9:$J$130,Mortality!$K$9:$K$130),,-1)</f>
        <v>0.39999999999999969</v>
      </c>
      <c r="G474" cm="1">
        <f t="array" aca="1" ref="G474" ca="1">_xlfn.XLOOKUP(E474,Mortality!$N$9:$N$130,IF($E$4="Female",Mortality!$O$9:$O$130,Mortality!$P$9:$P$130),,-1)</f>
        <v>0</v>
      </c>
      <c r="H474">
        <f t="shared" ca="1" si="298"/>
        <v>4.1675471372851991E-2</v>
      </c>
      <c r="I474" cm="1">
        <f t="array" ref="I474">INDEX('Product features '!$C$12:$C$22,MIN(11,C474))</f>
        <v>0</v>
      </c>
      <c r="J474" s="3">
        <f ca="1">IF(C474=1,0,IF($C$4="Q",MAX('Product features '!$C$8,_xlfn.XLOOKUP(E474,'Non-systematic PWDs'!$D$17:$D$64,'Non-systematic PWDs'!$F$17:$F$64,0,-1)),'Product features '!$C$8))</f>
        <v>0.34482758620689657</v>
      </c>
      <c r="K474">
        <f t="shared" ca="1" si="288"/>
        <v>0</v>
      </c>
      <c r="L474">
        <f ca="1">(1-K474)*(1-(1-J474*_xlfn.XLOOKUP(C474,'Non-systematic PWDs'!$D$9:$D$12,'Non-systematic PWDs'!$E$9:$E$12,,-1))^(1/12))</f>
        <v>1.2292160289578469E-2</v>
      </c>
      <c r="M474" cm="1">
        <f t="array" ref="M474">IF(C474=11,_xlfn.SWITCH(D474,1,0.4,2,0.3,3,0.2,0.1/9),1/12)</f>
        <v>8.3333333333333329E-2</v>
      </c>
      <c r="O474">
        <f t="shared" ca="1" si="320"/>
        <v>2.3437653707060756E-2</v>
      </c>
      <c r="P474">
        <f t="shared" ca="1" si="321"/>
        <v>2.9270852144672642E-2</v>
      </c>
      <c r="Q474">
        <f ca="1">_xlfn.XLOOKUP(C474,'Surrender predictive model'!$E$8:$E$29,'Surrender predictive model'!$P$8:$P$29,,-1)+'Surrender predictive model'!$B$15+'Surrender predictive model'!$B$14+'Surrender predictive model'!$B$38*K474</f>
        <v>-2.2123742498454617</v>
      </c>
      <c r="R474">
        <f ca="1">+'Surrender predictive model'!$B$15*(MAX(1,MIN(2,P473/O473))-1)+'Surrender predictive model'!$B$14*(MAX(0.5,MIN(1,P473/O473))-1)+'Surrender predictive model'!$B$38*K474*(MAX(0.5,MIN(1,P473/O473))-1)</f>
        <v>-0.28799872858069514</v>
      </c>
      <c r="S474" s="43">
        <f t="shared" ca="1" si="299"/>
        <v>7.1093694093049553E-3</v>
      </c>
      <c r="T474">
        <f t="shared" ca="1" si="289"/>
        <v>0</v>
      </c>
      <c r="U474">
        <f t="shared" ca="1" si="322"/>
        <v>0</v>
      </c>
      <c r="V474">
        <f t="shared" ca="1" si="290"/>
        <v>0</v>
      </c>
      <c r="W474" s="41">
        <f t="shared" ca="1" si="291"/>
        <v>0</v>
      </c>
      <c r="X474">
        <f t="shared" ca="1" si="300"/>
        <v>0.93981531433320398</v>
      </c>
      <c r="Y474">
        <f t="shared" ca="1" si="301"/>
        <v>0.93981531433320398</v>
      </c>
      <c r="Z474">
        <f t="shared" ca="1" si="292"/>
        <v>0.95151144553913958</v>
      </c>
      <c r="AA474">
        <f t="shared" ca="1" si="323"/>
        <v>2.517864262629175E-7</v>
      </c>
      <c r="AB474">
        <f t="shared" ca="1" si="302"/>
        <v>2.3437653707060756E-2</v>
      </c>
      <c r="AC474">
        <f t="shared" ca="1" si="303"/>
        <v>9.6250489262255095E-4</v>
      </c>
      <c r="AD474">
        <f t="shared" ca="1" si="304"/>
        <v>1.6419257214147831E-4</v>
      </c>
      <c r="AE474">
        <f t="shared" ca="1" si="305"/>
        <v>2.8389035636263891E-4</v>
      </c>
      <c r="AF474">
        <f t="shared" ca="1" si="306"/>
        <v>0</v>
      </c>
      <c r="AG474">
        <f t="shared" ca="1" si="307"/>
        <v>0</v>
      </c>
      <c r="AH474">
        <f t="shared" ca="1" si="293"/>
        <v>0</v>
      </c>
      <c r="AI474">
        <f t="shared" ca="1" si="324"/>
        <v>2.2027065920542786E-2</v>
      </c>
      <c r="AJ474">
        <f t="shared" ca="1" si="308"/>
        <v>4.5889720667797477E-6</v>
      </c>
      <c r="AK474">
        <f t="shared" ca="1" si="294"/>
        <v>0</v>
      </c>
      <c r="AL474">
        <f t="shared" ca="1" si="295"/>
        <v>0</v>
      </c>
      <c r="AM474">
        <f t="shared" si="296"/>
        <v>0</v>
      </c>
      <c r="AN474" s="45">
        <f t="shared" ca="1" si="309"/>
        <v>-1.4151767931934477E-3</v>
      </c>
      <c r="AO474">
        <f t="shared" ca="1" si="325"/>
        <v>0</v>
      </c>
      <c r="AP474">
        <f t="shared" ca="1" si="326"/>
        <v>2.4103924677342626E-5</v>
      </c>
      <c r="AR474">
        <v>464</v>
      </c>
      <c r="AS474">
        <v>0</v>
      </c>
      <c r="AT474">
        <v>30632.407879251859</v>
      </c>
      <c r="AU474">
        <v>536.2012782803962</v>
      </c>
      <c r="AV474">
        <v>203.31887336112371</v>
      </c>
      <c r="AW474">
        <v>48657.664849724242</v>
      </c>
      <c r="AX474">
        <v>6.2085749058890514</v>
      </c>
      <c r="AY474">
        <v>0</v>
      </c>
      <c r="AZ474">
        <v>-49403.393576271577</v>
      </c>
      <c r="BA474">
        <v>10.130826209166306</v>
      </c>
      <c r="BC474">
        <f t="shared" si="310"/>
        <v>0</v>
      </c>
      <c r="BD474">
        <f t="shared" ca="1" si="311"/>
        <v>30632.431316905568</v>
      </c>
      <c r="BE474">
        <f t="shared" ca="1" si="312"/>
        <v>536.20224078528884</v>
      </c>
      <c r="BF474">
        <f t="shared" ca="1" si="313"/>
        <v>203.31903755369584</v>
      </c>
      <c r="BG474">
        <f t="shared" ca="1" si="314"/>
        <v>48657.665133614595</v>
      </c>
      <c r="BH474">
        <f t="shared" ca="1" si="315"/>
        <v>6.2085794948611177</v>
      </c>
      <c r="BI474">
        <f t="shared" ca="1" si="316"/>
        <v>0</v>
      </c>
      <c r="BJ474">
        <f t="shared" ca="1" si="317"/>
        <v>-49403.394991448367</v>
      </c>
      <c r="BK474">
        <f t="shared" ca="1" si="318"/>
        <v>10.130850313090983</v>
      </c>
    </row>
    <row r="475" spans="2:63" x14ac:dyDescent="0.35">
      <c r="B475">
        <f t="shared" si="319"/>
        <v>465</v>
      </c>
      <c r="C475">
        <f t="shared" si="297"/>
        <v>39</v>
      </c>
      <c r="D475">
        <f t="shared" si="327"/>
        <v>9</v>
      </c>
      <c r="E475">
        <f t="shared" ca="1" si="287"/>
        <v>115</v>
      </c>
      <c r="F475" cm="1">
        <f t="array" aca="1" ref="F475" ca="1">_xlfn.XLOOKUP(E475,Mortality!$I$9:$I$130,IF($E$4="Female",Mortality!$J$9:$J$130,Mortality!$K$9:$K$130),,-1)</f>
        <v>0.39999999999999969</v>
      </c>
      <c r="G475" cm="1">
        <f t="array" aca="1" ref="G475" ca="1">_xlfn.XLOOKUP(E475,Mortality!$N$9:$N$130,IF($E$4="Female",Mortality!$O$9:$O$130,Mortality!$P$9:$P$130),,-1)</f>
        <v>0</v>
      </c>
      <c r="H475">
        <f t="shared" ca="1" si="298"/>
        <v>4.1675471372851991E-2</v>
      </c>
      <c r="I475" cm="1">
        <f t="array" ref="I475">INDEX('Product features '!$C$12:$C$22,MIN(11,C475))</f>
        <v>0</v>
      </c>
      <c r="J475" s="3">
        <f ca="1">IF(C475=1,0,IF($C$4="Q",MAX('Product features '!$C$8,_xlfn.XLOOKUP(E475,'Non-systematic PWDs'!$D$17:$D$64,'Non-systematic PWDs'!$F$17:$F$64,0,-1)),'Product features '!$C$8))</f>
        <v>0.34482758620689657</v>
      </c>
      <c r="K475">
        <f t="shared" ca="1" si="288"/>
        <v>0</v>
      </c>
      <c r="L475">
        <f ca="1">(1-K475)*(1-(1-J475*_xlfn.XLOOKUP(C475,'Non-systematic PWDs'!$D$9:$D$12,'Non-systematic PWDs'!$E$9:$E$12,,-1))^(1/12))</f>
        <v>1.2292160289578469E-2</v>
      </c>
      <c r="M475" cm="1">
        <f t="array" ref="M475">IF(C475=11,_xlfn.SWITCH(D475,1,0.4,2,0.3,3,0.2,0.1/9),1/12)</f>
        <v>8.3333333333333329E-2</v>
      </c>
      <c r="O475">
        <f t="shared" ca="1" si="320"/>
        <v>2.2027065885934088E-2</v>
      </c>
      <c r="P475">
        <f t="shared" ca="1" si="321"/>
        <v>2.7509195109146258E-2</v>
      </c>
      <c r="Q475">
        <f ca="1">_xlfn.XLOOKUP(C475,'Surrender predictive model'!$E$8:$E$29,'Surrender predictive model'!$P$8:$P$29,,-1)+'Surrender predictive model'!$B$15+'Surrender predictive model'!$B$14+'Surrender predictive model'!$B$38*K475</f>
        <v>-2.2123742498454617</v>
      </c>
      <c r="R475">
        <f ca="1">+'Surrender predictive model'!$B$15*(MAX(1,MIN(2,P474/O474))-1)+'Surrender predictive model'!$B$14*(MAX(0.5,MIN(1,P474/O474))-1)+'Surrender predictive model'!$B$38*K475*(MAX(0.5,MIN(1,P474/O474))-1)</f>
        <v>-0.28799872858069514</v>
      </c>
      <c r="S475" s="43">
        <f t="shared" ca="1" si="299"/>
        <v>7.1093694093049553E-3</v>
      </c>
      <c r="T475">
        <f t="shared" ca="1" si="289"/>
        <v>0</v>
      </c>
      <c r="U475">
        <f t="shared" ca="1" si="322"/>
        <v>0</v>
      </c>
      <c r="V475">
        <f t="shared" ca="1" si="290"/>
        <v>0</v>
      </c>
      <c r="W475" s="41">
        <f t="shared" ca="1" si="291"/>
        <v>0</v>
      </c>
      <c r="X475">
        <f t="shared" ca="1" si="300"/>
        <v>0.93981531433320398</v>
      </c>
      <c r="Y475">
        <f t="shared" ca="1" si="301"/>
        <v>0.93981531433320398</v>
      </c>
      <c r="Z475">
        <f t="shared" ca="1" si="292"/>
        <v>0.95151144553913958</v>
      </c>
      <c r="AA475">
        <f t="shared" ca="1" si="323"/>
        <v>2.3957766642056259E-7</v>
      </c>
      <c r="AB475">
        <f t="shared" ca="1" si="302"/>
        <v>2.2027065885934088E-2</v>
      </c>
      <c r="AC475">
        <f t="shared" ca="1" si="303"/>
        <v>9.0457683820730948E-4</v>
      </c>
      <c r="AD475">
        <f t="shared" ca="1" si="304"/>
        <v>1.5431069379832072E-4</v>
      </c>
      <c r="AE475">
        <f t="shared" ca="1" si="305"/>
        <v>2.6680450450111882E-4</v>
      </c>
      <c r="AF475">
        <f t="shared" ca="1" si="306"/>
        <v>0</v>
      </c>
      <c r="AG475">
        <f t="shared" ca="1" si="307"/>
        <v>0</v>
      </c>
      <c r="AH475">
        <f t="shared" ca="1" si="293"/>
        <v>0</v>
      </c>
      <c r="AI475">
        <f t="shared" ca="1" si="324"/>
        <v>2.0701373884036037E-2</v>
      </c>
      <c r="AJ475">
        <f t="shared" ca="1" si="308"/>
        <v>4.3127862258408411E-6</v>
      </c>
      <c r="AK475">
        <f t="shared" ca="1" si="294"/>
        <v>0</v>
      </c>
      <c r="AL475">
        <f t="shared" ca="1" si="295"/>
        <v>0</v>
      </c>
      <c r="AM475">
        <f t="shared" si="296"/>
        <v>0</v>
      </c>
      <c r="AN475" s="45">
        <f t="shared" ca="1" si="309"/>
        <v>-1.3300048227325898E-3</v>
      </c>
      <c r="AO475">
        <f t="shared" ca="1" si="325"/>
        <v>0</v>
      </c>
      <c r="AP475">
        <f t="shared" ca="1" si="326"/>
        <v>2.2918618343132963E-5</v>
      </c>
      <c r="AR475">
        <v>465</v>
      </c>
      <c r="AS475">
        <v>0</v>
      </c>
      <c r="AT475">
        <v>29801.159548266263</v>
      </c>
      <c r="AU475">
        <v>520.02288092020456</v>
      </c>
      <c r="AV475">
        <v>197.82702921381636</v>
      </c>
      <c r="AW475">
        <v>47716.827496588128</v>
      </c>
      <c r="AX475">
        <v>6.0404681584558171</v>
      </c>
      <c r="AY475">
        <v>0</v>
      </c>
      <c r="AZ475">
        <v>-48440.717874880618</v>
      </c>
      <c r="BA475">
        <v>9.9377347113344037</v>
      </c>
      <c r="BC475">
        <f t="shared" si="310"/>
        <v>0</v>
      </c>
      <c r="BD475">
        <f t="shared" ca="1" si="311"/>
        <v>29801.18157533215</v>
      </c>
      <c r="BE475">
        <f t="shared" ca="1" si="312"/>
        <v>520.02378549704281</v>
      </c>
      <c r="BF475">
        <f t="shared" ca="1" si="313"/>
        <v>197.82718352451016</v>
      </c>
      <c r="BG475">
        <f t="shared" ca="1" si="314"/>
        <v>47716.827763392634</v>
      </c>
      <c r="BH475">
        <f t="shared" ca="1" si="315"/>
        <v>6.040472471242043</v>
      </c>
      <c r="BI475">
        <f t="shared" ca="1" si="316"/>
        <v>0</v>
      </c>
      <c r="BJ475">
        <f t="shared" ca="1" si="317"/>
        <v>-48440.719204885441</v>
      </c>
      <c r="BK475">
        <f t="shared" ca="1" si="318"/>
        <v>9.9377576299527473</v>
      </c>
    </row>
    <row r="476" spans="2:63" x14ac:dyDescent="0.35">
      <c r="B476">
        <f t="shared" si="319"/>
        <v>466</v>
      </c>
      <c r="C476">
        <f t="shared" si="297"/>
        <v>39</v>
      </c>
      <c r="D476">
        <f t="shared" si="327"/>
        <v>10</v>
      </c>
      <c r="E476">
        <f t="shared" ca="1" si="287"/>
        <v>115</v>
      </c>
      <c r="F476" cm="1">
        <f t="array" aca="1" ref="F476" ca="1">_xlfn.XLOOKUP(E476,Mortality!$I$9:$I$130,IF($E$4="Female",Mortality!$J$9:$J$130,Mortality!$K$9:$K$130),,-1)</f>
        <v>0.39999999999999969</v>
      </c>
      <c r="G476" cm="1">
        <f t="array" aca="1" ref="G476" ca="1">_xlfn.XLOOKUP(E476,Mortality!$N$9:$N$130,IF($E$4="Female",Mortality!$O$9:$O$130,Mortality!$P$9:$P$130),,-1)</f>
        <v>0</v>
      </c>
      <c r="H476">
        <f t="shared" ca="1" si="298"/>
        <v>4.1675471372851991E-2</v>
      </c>
      <c r="I476" cm="1">
        <f t="array" ref="I476">INDEX('Product features '!$C$12:$C$22,MIN(11,C476))</f>
        <v>0</v>
      </c>
      <c r="J476" s="3">
        <f ca="1">IF(C476=1,0,IF($C$4="Q",MAX('Product features '!$C$8,_xlfn.XLOOKUP(E476,'Non-systematic PWDs'!$D$17:$D$64,'Non-systematic PWDs'!$F$17:$F$64,0,-1)),'Product features '!$C$8))</f>
        <v>0.34482758620689657</v>
      </c>
      <c r="K476">
        <f t="shared" ca="1" si="288"/>
        <v>0</v>
      </c>
      <c r="L476">
        <f ca="1">(1-K476)*(1-(1-J476*_xlfn.XLOOKUP(C476,'Non-systematic PWDs'!$D$9:$D$12,'Non-systematic PWDs'!$E$9:$E$12,,-1))^(1/12))</f>
        <v>1.2292160289578469E-2</v>
      </c>
      <c r="M476" cm="1">
        <f t="array" ref="M476">IF(C476=11,_xlfn.SWITCH(D476,1,0.4,2,0.3,3,0.2,0.1/9),1/12)</f>
        <v>8.3333333333333329E-2</v>
      </c>
      <c r="O476">
        <f t="shared" ca="1" si="320"/>
        <v>2.070137384942734E-2</v>
      </c>
      <c r="P476">
        <f t="shared" ca="1" si="321"/>
        <v>2.5853562848555729E-2</v>
      </c>
      <c r="Q476">
        <f ca="1">_xlfn.XLOOKUP(C476,'Surrender predictive model'!$E$8:$E$29,'Surrender predictive model'!$P$8:$P$29,,-1)+'Surrender predictive model'!$B$15+'Surrender predictive model'!$B$14+'Surrender predictive model'!$B$38*K476</f>
        <v>-2.2123742498454617</v>
      </c>
      <c r="R476">
        <f ca="1">+'Surrender predictive model'!$B$15*(MAX(1,MIN(2,P475/O475))-1)+'Surrender predictive model'!$B$14*(MAX(0.5,MIN(1,P475/O475))-1)+'Surrender predictive model'!$B$38*K476*(MAX(0.5,MIN(1,P475/O475))-1)</f>
        <v>-0.28799872858069514</v>
      </c>
      <c r="S476" s="43">
        <f t="shared" ca="1" si="299"/>
        <v>7.1093694093049553E-3</v>
      </c>
      <c r="T476">
        <f t="shared" ca="1" si="289"/>
        <v>0</v>
      </c>
      <c r="U476">
        <f t="shared" ca="1" si="322"/>
        <v>0</v>
      </c>
      <c r="V476">
        <f t="shared" ca="1" si="290"/>
        <v>0</v>
      </c>
      <c r="W476" s="41">
        <f t="shared" ca="1" si="291"/>
        <v>0</v>
      </c>
      <c r="X476">
        <f t="shared" ca="1" si="300"/>
        <v>0.93981531433320398</v>
      </c>
      <c r="Y476">
        <f t="shared" ca="1" si="301"/>
        <v>0.93981531433320398</v>
      </c>
      <c r="Z476">
        <f t="shared" ca="1" si="292"/>
        <v>0.95151144553913958</v>
      </c>
      <c r="AA476">
        <f t="shared" ca="1" si="323"/>
        <v>2.2796089169472328E-7</v>
      </c>
      <c r="AB476">
        <f t="shared" ca="1" si="302"/>
        <v>2.070137384942734E-2</v>
      </c>
      <c r="AC476">
        <f t="shared" ca="1" si="303"/>
        <v>8.5013516553833837E-4</v>
      </c>
      <c r="AD476">
        <f t="shared" ca="1" si="304"/>
        <v>1.4502355319704355E-4</v>
      </c>
      <c r="AE476">
        <f t="shared" ca="1" si="305"/>
        <v>2.5074695926323372E-4</v>
      </c>
      <c r="AF476">
        <f t="shared" ca="1" si="306"/>
        <v>0</v>
      </c>
      <c r="AG476">
        <f t="shared" ca="1" si="307"/>
        <v>0</v>
      </c>
      <c r="AH476">
        <f t="shared" ca="1" si="293"/>
        <v>0</v>
      </c>
      <c r="AI476">
        <f t="shared" ca="1" si="324"/>
        <v>1.9455468206037423E-2</v>
      </c>
      <c r="AJ476">
        <f t="shared" ca="1" si="308"/>
        <v>4.0532225429244639E-6</v>
      </c>
      <c r="AK476">
        <f t="shared" ca="1" si="294"/>
        <v>0</v>
      </c>
      <c r="AL476">
        <f t="shared" ca="1" si="295"/>
        <v>0</v>
      </c>
      <c r="AM476">
        <f t="shared" si="296"/>
        <v>0</v>
      </c>
      <c r="AN476" s="45">
        <f t="shared" ca="1" si="309"/>
        <v>-1.24995890054154E-3</v>
      </c>
      <c r="AO476">
        <f t="shared" ca="1" si="325"/>
        <v>0</v>
      </c>
      <c r="AP476">
        <f t="shared" ca="1" si="326"/>
        <v>2.1791599243252325E-5</v>
      </c>
      <c r="AR476">
        <v>466</v>
      </c>
      <c r="AS476">
        <v>0</v>
      </c>
      <c r="AT476">
        <v>28994.247160586699</v>
      </c>
      <c r="AU476">
        <v>504.37427259254599</v>
      </c>
      <c r="AV476">
        <v>192.49604904886854</v>
      </c>
      <c r="AW476">
        <v>46797.025072749369</v>
      </c>
      <c r="AX476">
        <v>5.8772700459874034</v>
      </c>
      <c r="AY476">
        <v>0</v>
      </c>
      <c r="AZ476">
        <v>-47499.772664436779</v>
      </c>
      <c r="BA476">
        <v>9.7490797208742741</v>
      </c>
      <c r="BC476">
        <f t="shared" si="310"/>
        <v>0</v>
      </c>
      <c r="BD476">
        <f t="shared" ca="1" si="311"/>
        <v>28994.26786196055</v>
      </c>
      <c r="BE476">
        <f t="shared" ca="1" si="312"/>
        <v>504.37512272771153</v>
      </c>
      <c r="BF476">
        <f t="shared" ca="1" si="313"/>
        <v>192.49619407242173</v>
      </c>
      <c r="BG476">
        <f t="shared" ca="1" si="314"/>
        <v>46797.025323496331</v>
      </c>
      <c r="BH476">
        <f t="shared" ca="1" si="315"/>
        <v>5.8772740992099459</v>
      </c>
      <c r="BI476">
        <f t="shared" ca="1" si="316"/>
        <v>0</v>
      </c>
      <c r="BJ476">
        <f t="shared" ca="1" si="317"/>
        <v>-47499.773914395679</v>
      </c>
      <c r="BK476">
        <f t="shared" ca="1" si="318"/>
        <v>9.7491015124735174</v>
      </c>
    </row>
    <row r="477" spans="2:63" x14ac:dyDescent="0.35">
      <c r="B477">
        <f t="shared" si="319"/>
        <v>467</v>
      </c>
      <c r="C477">
        <f t="shared" si="297"/>
        <v>39</v>
      </c>
      <c r="D477">
        <f t="shared" si="327"/>
        <v>11</v>
      </c>
      <c r="E477">
        <f t="shared" ca="1" si="287"/>
        <v>115</v>
      </c>
      <c r="F477" cm="1">
        <f t="array" aca="1" ref="F477" ca="1">_xlfn.XLOOKUP(E477,Mortality!$I$9:$I$130,IF($E$4="Female",Mortality!$J$9:$J$130,Mortality!$K$9:$K$130),,-1)</f>
        <v>0.39999999999999969</v>
      </c>
      <c r="G477" cm="1">
        <f t="array" aca="1" ref="G477" ca="1">_xlfn.XLOOKUP(E477,Mortality!$N$9:$N$130,IF($E$4="Female",Mortality!$O$9:$O$130,Mortality!$P$9:$P$130),,-1)</f>
        <v>0</v>
      </c>
      <c r="H477">
        <f t="shared" ca="1" si="298"/>
        <v>4.1675471372851991E-2</v>
      </c>
      <c r="I477" cm="1">
        <f t="array" ref="I477">INDEX('Product features '!$C$12:$C$22,MIN(11,C477))</f>
        <v>0</v>
      </c>
      <c r="J477" s="3">
        <f ca="1">IF(C477=1,0,IF($C$4="Q",MAX('Product features '!$C$8,_xlfn.XLOOKUP(E477,'Non-systematic PWDs'!$D$17:$D$64,'Non-systematic PWDs'!$F$17:$F$64,0,-1)),'Product features '!$C$8))</f>
        <v>0.34482758620689657</v>
      </c>
      <c r="K477">
        <f t="shared" ca="1" si="288"/>
        <v>0</v>
      </c>
      <c r="L477">
        <f ca="1">(1-K477)*(1-(1-J477*_xlfn.XLOOKUP(C477,'Non-systematic PWDs'!$D$9:$D$12,'Non-systematic PWDs'!$E$9:$E$12,,-1))^(1/12))</f>
        <v>1.2292160289578469E-2</v>
      </c>
      <c r="M477" cm="1">
        <f t="array" ref="M477">IF(C477=11,_xlfn.SWITCH(D477,1,0.4,2,0.3,3,0.2,0.1/9),1/12)</f>
        <v>8.3333333333333329E-2</v>
      </c>
      <c r="O477">
        <f t="shared" ca="1" si="320"/>
        <v>1.9455468171428722E-2</v>
      </c>
      <c r="P477">
        <f t="shared" ca="1" si="321"/>
        <v>2.4297574295148647E-2</v>
      </c>
      <c r="Q477">
        <f ca="1">_xlfn.XLOOKUP(C477,'Surrender predictive model'!$E$8:$E$29,'Surrender predictive model'!$P$8:$P$29,,-1)+'Surrender predictive model'!$B$15+'Surrender predictive model'!$B$14+'Surrender predictive model'!$B$38*K477</f>
        <v>-2.2123742498454617</v>
      </c>
      <c r="R477">
        <f ca="1">+'Surrender predictive model'!$B$15*(MAX(1,MIN(2,P476/O476))-1)+'Surrender predictive model'!$B$14*(MAX(0.5,MIN(1,P476/O476))-1)+'Surrender predictive model'!$B$38*K477*(MAX(0.5,MIN(1,P476/O476))-1)</f>
        <v>-0.28799872858069514</v>
      </c>
      <c r="S477" s="43">
        <f t="shared" ca="1" si="299"/>
        <v>7.1093694093049553E-3</v>
      </c>
      <c r="T477">
        <f t="shared" ca="1" si="289"/>
        <v>0</v>
      </c>
      <c r="U477">
        <f t="shared" ca="1" si="322"/>
        <v>0</v>
      </c>
      <c r="V477">
        <f t="shared" ca="1" si="290"/>
        <v>0</v>
      </c>
      <c r="W477" s="41">
        <f t="shared" ca="1" si="291"/>
        <v>0</v>
      </c>
      <c r="X477">
        <f t="shared" ca="1" si="300"/>
        <v>0.93981531433320398</v>
      </c>
      <c r="Y477">
        <f t="shared" ca="1" si="301"/>
        <v>0.93981531433320398</v>
      </c>
      <c r="Z477">
        <f t="shared" ca="1" si="292"/>
        <v>0.95151144553913958</v>
      </c>
      <c r="AA477">
        <f t="shared" ca="1" si="323"/>
        <v>2.169073975828374E-7</v>
      </c>
      <c r="AB477">
        <f t="shared" ca="1" si="302"/>
        <v>1.9455468171428722E-2</v>
      </c>
      <c r="AC477">
        <f t="shared" ca="1" si="303"/>
        <v>7.989700478261239E-4</v>
      </c>
      <c r="AD477">
        <f t="shared" ca="1" si="304"/>
        <v>1.3629535623359764E-4</v>
      </c>
      <c r="AE477">
        <f t="shared" ca="1" si="305"/>
        <v>2.3565583233807106E-4</v>
      </c>
      <c r="AF477">
        <f t="shared" ca="1" si="306"/>
        <v>0</v>
      </c>
      <c r="AG477">
        <f t="shared" ca="1" si="307"/>
        <v>0</v>
      </c>
      <c r="AH477">
        <f t="shared" ca="1" si="293"/>
        <v>0</v>
      </c>
      <c r="AI477">
        <f t="shared" ca="1" si="324"/>
        <v>1.8284546969639631E-2</v>
      </c>
      <c r="AJ477">
        <f t="shared" ca="1" si="308"/>
        <v>3.8092806186749234E-6</v>
      </c>
      <c r="AK477">
        <f t="shared" ca="1" si="294"/>
        <v>0</v>
      </c>
      <c r="AL477">
        <f t="shared" ca="1" si="295"/>
        <v>0</v>
      </c>
      <c r="AM477">
        <f t="shared" si="296"/>
        <v>0</v>
      </c>
      <c r="AN477" s="45">
        <f t="shared" ca="1" si="309"/>
        <v>-1.1747305170164675E-3</v>
      </c>
      <c r="AO477">
        <f t="shared" ca="1" si="325"/>
        <v>0</v>
      </c>
      <c r="AP477">
        <f t="shared" ca="1" si="326"/>
        <v>2.0720001113016497E-5</v>
      </c>
      <c r="AR477">
        <v>467</v>
      </c>
      <c r="AS477">
        <v>0</v>
      </c>
      <c r="AT477">
        <v>28210.896220738334</v>
      </c>
      <c r="AU477">
        <v>489.23661182387747</v>
      </c>
      <c r="AV477">
        <v>187.32079570691087</v>
      </c>
      <c r="AW477">
        <v>45897.720507090744</v>
      </c>
      <c r="AX477">
        <v>5.7188248085618083</v>
      </c>
      <c r="AY477">
        <v>0</v>
      </c>
      <c r="AZ477">
        <v>-46579.996739430113</v>
      </c>
      <c r="BA477">
        <v>9.5647412091140698</v>
      </c>
      <c r="BC477">
        <f t="shared" si="310"/>
        <v>0</v>
      </c>
      <c r="BD477">
        <f t="shared" ca="1" si="311"/>
        <v>28210.915676206507</v>
      </c>
      <c r="BE477">
        <f t="shared" ca="1" si="312"/>
        <v>489.23741079392528</v>
      </c>
      <c r="BF477">
        <f t="shared" ca="1" si="313"/>
        <v>187.32093200226711</v>
      </c>
      <c r="BG477">
        <f t="shared" ca="1" si="314"/>
        <v>45897.720742746576</v>
      </c>
      <c r="BH477">
        <f t="shared" ca="1" si="315"/>
        <v>5.7188286178424272</v>
      </c>
      <c r="BI477">
        <f t="shared" ca="1" si="316"/>
        <v>0</v>
      </c>
      <c r="BJ477">
        <f t="shared" ca="1" si="317"/>
        <v>-46579.997914160631</v>
      </c>
      <c r="BK477">
        <f t="shared" ca="1" si="318"/>
        <v>9.564761929115182</v>
      </c>
    </row>
    <row r="478" spans="2:63" x14ac:dyDescent="0.35">
      <c r="B478">
        <f t="shared" si="319"/>
        <v>468</v>
      </c>
      <c r="C478">
        <f t="shared" si="297"/>
        <v>39</v>
      </c>
      <c r="D478">
        <f t="shared" si="327"/>
        <v>12</v>
      </c>
      <c r="E478">
        <f t="shared" ca="1" si="287"/>
        <v>115</v>
      </c>
      <c r="F478" cm="1">
        <f t="array" aca="1" ref="F478" ca="1">_xlfn.XLOOKUP(E478,Mortality!$I$9:$I$130,IF($E$4="Female",Mortality!$J$9:$J$130,Mortality!$K$9:$K$130),,-1)</f>
        <v>0.39999999999999969</v>
      </c>
      <c r="G478" cm="1">
        <f t="array" aca="1" ref="G478" ca="1">_xlfn.XLOOKUP(E478,Mortality!$N$9:$N$130,IF($E$4="Female",Mortality!$O$9:$O$130,Mortality!$P$9:$P$130),,-1)</f>
        <v>0</v>
      </c>
      <c r="H478">
        <f t="shared" ca="1" si="298"/>
        <v>4.1675471372851991E-2</v>
      </c>
      <c r="I478" cm="1">
        <f t="array" ref="I478">INDEX('Product features '!$C$12:$C$22,MIN(11,C478))</f>
        <v>0</v>
      </c>
      <c r="J478" s="3">
        <f ca="1">IF(C478=1,0,IF($C$4="Q",MAX('Product features '!$C$8,_xlfn.XLOOKUP(E478,'Non-systematic PWDs'!$D$17:$D$64,'Non-systematic PWDs'!$F$17:$F$64,0,-1)),'Product features '!$C$8))</f>
        <v>0.34482758620689657</v>
      </c>
      <c r="K478">
        <f t="shared" ca="1" si="288"/>
        <v>0</v>
      </c>
      <c r="L478">
        <f ca="1">(1-K478)*(1-(1-J478*_xlfn.XLOOKUP(C478,'Non-systematic PWDs'!$D$9:$D$12,'Non-systematic PWDs'!$E$9:$E$12,,-1))^(1/12))</f>
        <v>1.2292160289578469E-2</v>
      </c>
      <c r="M478" cm="1">
        <f t="array" ref="M478">IF(C478=11,_xlfn.SWITCH(D478,1,0.4,2,0.3,3,0.2,0.1/9),1/12)</f>
        <v>8.3333333333333329E-2</v>
      </c>
      <c r="O478">
        <f t="shared" ca="1" si="320"/>
        <v>1.828454693503093E-2</v>
      </c>
      <c r="P478">
        <f t="shared" ca="1" si="321"/>
        <v>2.2835232423729503E-2</v>
      </c>
      <c r="Q478">
        <f ca="1">_xlfn.XLOOKUP(C478,'Surrender predictive model'!$E$8:$E$29,'Surrender predictive model'!$P$8:$P$29,,-1)+'Surrender predictive model'!$B$15+'Surrender predictive model'!$B$14+'Surrender predictive model'!$B$38*K478</f>
        <v>-2.2123742498454617</v>
      </c>
      <c r="R478">
        <f ca="1">+'Surrender predictive model'!$B$15*(MAX(1,MIN(2,P477/O477))-1)+'Surrender predictive model'!$B$14*(MAX(0.5,MIN(1,P477/O477))-1)+'Surrender predictive model'!$B$38*K478*(MAX(0.5,MIN(1,P477/O477))-1)</f>
        <v>-0.28799872858069536</v>
      </c>
      <c r="S478" s="43">
        <f t="shared" ca="1" si="299"/>
        <v>7.1093694093049553E-3</v>
      </c>
      <c r="T478">
        <f t="shared" ca="1" si="289"/>
        <v>5.0000000000000001E-3</v>
      </c>
      <c r="U478">
        <f t="shared" ca="1" si="322"/>
        <v>0</v>
      </c>
      <c r="V478">
        <f t="shared" ca="1" si="290"/>
        <v>0</v>
      </c>
      <c r="W478" s="41">
        <f t="shared" ca="1" si="291"/>
        <v>0</v>
      </c>
      <c r="X478">
        <f t="shared" ca="1" si="300"/>
        <v>0.93394672453045025</v>
      </c>
      <c r="Y478">
        <f t="shared" ca="1" si="301"/>
        <v>0.93981531433320398</v>
      </c>
      <c r="Z478">
        <f t="shared" ca="1" si="292"/>
        <v>0.95151144553913958</v>
      </c>
      <c r="AA478">
        <f t="shared" ca="1" si="323"/>
        <v>2.0638987142217847E-7</v>
      </c>
      <c r="AB478">
        <f t="shared" ca="1" si="302"/>
        <v>1.828454693503093E-2</v>
      </c>
      <c r="AC478">
        <f t="shared" ca="1" si="303"/>
        <v>7.4766299901654458E-4</v>
      </c>
      <c r="AD478">
        <f t="shared" ca="1" si="304"/>
        <v>1.275429474119868E-4</v>
      </c>
      <c r="AE478">
        <f t="shared" ca="1" si="305"/>
        <v>2.2052284290382545E-4</v>
      </c>
      <c r="AF478">
        <f t="shared" ca="1" si="306"/>
        <v>1.1202542620315291E-4</v>
      </c>
      <c r="AG478">
        <f t="shared" ca="1" si="307"/>
        <v>0</v>
      </c>
      <c r="AH478">
        <f t="shared" ca="1" si="293"/>
        <v>0</v>
      </c>
      <c r="AI478">
        <f t="shared" ca="1" si="324"/>
        <v>1.707679275410412E-2</v>
      </c>
      <c r="AJ478">
        <f t="shared" ca="1" si="308"/>
        <v>3.5576651571050253E-6</v>
      </c>
      <c r="AK478">
        <f t="shared" ca="1" si="294"/>
        <v>0</v>
      </c>
      <c r="AL478">
        <f t="shared" ca="1" si="295"/>
        <v>0</v>
      </c>
      <c r="AM478">
        <f t="shared" si="296"/>
        <v>0</v>
      </c>
      <c r="AN478" s="45">
        <f t="shared" ca="1" si="309"/>
        <v>-1.099286454489462E-3</v>
      </c>
      <c r="AO478">
        <f t="shared" ca="1" si="325"/>
        <v>0</v>
      </c>
      <c r="AP478">
        <f t="shared" ca="1" si="326"/>
        <v>2.162214657809564E-5</v>
      </c>
      <c r="AR478">
        <v>468</v>
      </c>
      <c r="AS478">
        <v>0</v>
      </c>
      <c r="AT478">
        <v>27450.359081095496</v>
      </c>
      <c r="AU478">
        <v>472.62715811950494</v>
      </c>
      <c r="AV478">
        <v>181.58143075815272</v>
      </c>
      <c r="AW478">
        <v>45018.023997600445</v>
      </c>
      <c r="AX478">
        <v>5.5267632957417687</v>
      </c>
      <c r="AY478">
        <v>0</v>
      </c>
      <c r="AZ478">
        <v>-45677.759349773864</v>
      </c>
      <c r="BA478">
        <v>11.408017540628359</v>
      </c>
      <c r="BC478">
        <f t="shared" si="310"/>
        <v>0</v>
      </c>
      <c r="BD478">
        <f t="shared" ca="1" si="311"/>
        <v>27450.377365642431</v>
      </c>
      <c r="BE478">
        <f t="shared" ca="1" si="312"/>
        <v>472.62790578250394</v>
      </c>
      <c r="BF478">
        <f t="shared" ca="1" si="313"/>
        <v>181.58155830110013</v>
      </c>
      <c r="BG478">
        <f t="shared" ca="1" si="314"/>
        <v>45018.02421812329</v>
      </c>
      <c r="BH478">
        <f t="shared" ca="1" si="315"/>
        <v>5.5267668534069259</v>
      </c>
      <c r="BI478">
        <f t="shared" ca="1" si="316"/>
        <v>0</v>
      </c>
      <c r="BJ478">
        <f t="shared" ca="1" si="317"/>
        <v>-45677.760449060319</v>
      </c>
      <c r="BK478">
        <f t="shared" ca="1" si="318"/>
        <v>11.408039162774937</v>
      </c>
    </row>
    <row r="479" spans="2:63" x14ac:dyDescent="0.35">
      <c r="B479">
        <f t="shared" si="319"/>
        <v>469</v>
      </c>
      <c r="C479">
        <f t="shared" si="297"/>
        <v>40</v>
      </c>
      <c r="D479">
        <f t="shared" si="327"/>
        <v>1</v>
      </c>
      <c r="E479">
        <f t="shared" ca="1" si="287"/>
        <v>116</v>
      </c>
      <c r="F479" cm="1">
        <f t="array" aca="1" ref="F479" ca="1">_xlfn.XLOOKUP(E479,Mortality!$I$9:$I$130,IF($E$4="Female",Mortality!$J$9:$J$130,Mortality!$K$9:$K$130),,-1)</f>
        <v>0.39999999999999969</v>
      </c>
      <c r="G479" cm="1">
        <f t="array" aca="1" ref="G479" ca="1">_xlfn.XLOOKUP(E479,Mortality!$N$9:$N$130,IF($E$4="Female",Mortality!$O$9:$O$130,Mortality!$P$9:$P$130),,-1)</f>
        <v>0</v>
      </c>
      <c r="H479">
        <f t="shared" ca="1" si="298"/>
        <v>4.1675471372851991E-2</v>
      </c>
      <c r="I479" cm="1">
        <f t="array" ref="I479">INDEX('Product features '!$C$12:$C$22,MIN(11,C479))</f>
        <v>0</v>
      </c>
      <c r="J479" s="3">
        <f ca="1">IF(C479=1,0,IF($C$4="Q",MAX('Product features '!$C$8,_xlfn.XLOOKUP(E479,'Non-systematic PWDs'!$D$17:$D$64,'Non-systematic PWDs'!$F$17:$F$64,0,-1)),'Product features '!$C$8))</f>
        <v>0.35714285714285715</v>
      </c>
      <c r="K479">
        <f t="shared" ca="1" si="288"/>
        <v>0</v>
      </c>
      <c r="L479">
        <f ca="1">(1-K479)*(1-(1-J479*_xlfn.XLOOKUP(C479,'Non-systematic PWDs'!$D$9:$D$12,'Non-systematic PWDs'!$E$9:$E$12,,-1))^(1/12))</f>
        <v>1.2763733707280012E-2</v>
      </c>
      <c r="M479" cm="1">
        <f t="array" ref="M479">IF(C479=11,_xlfn.SWITCH(D479,1,0.4,2,0.3,3,0.2,0.1/9),1/12)</f>
        <v>8.3333333333333329E-2</v>
      </c>
      <c r="O479">
        <f t="shared" ca="1" si="320"/>
        <v>1.7076792719495418E-2</v>
      </c>
      <c r="P479">
        <f t="shared" ca="1" si="321"/>
        <v>2.1460901138179115E-2</v>
      </c>
      <c r="Q479">
        <f ca="1">_xlfn.XLOOKUP(C479,'Surrender predictive model'!$E$8:$E$29,'Surrender predictive model'!$P$8:$P$29,,-1)+'Surrender predictive model'!$B$15+'Surrender predictive model'!$B$14+'Surrender predictive model'!$B$38*K479</f>
        <v>-2.2123742498454617</v>
      </c>
      <c r="R479">
        <f ca="1">+'Surrender predictive model'!$B$15*(MAX(1,MIN(2,P478/O478))-1)+'Surrender predictive model'!$B$14*(MAX(0.5,MIN(1,P478/O478))-1)+'Surrender predictive model'!$B$38*K479*(MAX(0.5,MIN(1,P478/O478))-1)</f>
        <v>-0.28799872858069536</v>
      </c>
      <c r="S479" s="43">
        <f t="shared" ca="1" si="299"/>
        <v>7.1093694093049553E-3</v>
      </c>
      <c r="T479">
        <f t="shared" ca="1" si="289"/>
        <v>0</v>
      </c>
      <c r="U479">
        <f t="shared" ca="1" si="322"/>
        <v>1.89E-2</v>
      </c>
      <c r="V479">
        <f t="shared" ca="1" si="290"/>
        <v>0</v>
      </c>
      <c r="W479" s="41">
        <f t="shared" ca="1" si="291"/>
        <v>0</v>
      </c>
      <c r="X479">
        <f t="shared" ca="1" si="300"/>
        <v>0.93936660682884898</v>
      </c>
      <c r="Y479">
        <f t="shared" ca="1" si="301"/>
        <v>0.93936660682884898</v>
      </c>
      <c r="Z479">
        <f t="shared" ca="1" si="292"/>
        <v>0.95151144553913958</v>
      </c>
      <c r="AA479">
        <f t="shared" ca="1" si="323"/>
        <v>1.9638232490155418E-7</v>
      </c>
      <c r="AB479">
        <f t="shared" ca="1" si="302"/>
        <v>1.7399544101893882E-2</v>
      </c>
      <c r="AC479">
        <f t="shared" ca="1" si="303"/>
        <v>7.1435199829827565E-4</v>
      </c>
      <c r="AD479">
        <f t="shared" ca="1" si="304"/>
        <v>1.218604631664921E-4</v>
      </c>
      <c r="AE479">
        <f t="shared" ca="1" si="305"/>
        <v>2.1878093706414561E-4</v>
      </c>
      <c r="AF479">
        <f t="shared" ca="1" si="306"/>
        <v>0</v>
      </c>
      <c r="AG479">
        <f t="shared" ca="1" si="307"/>
        <v>0</v>
      </c>
      <c r="AH479">
        <f t="shared" ca="1" si="293"/>
        <v>3.2275138239846318E-4</v>
      </c>
      <c r="AI479">
        <f t="shared" ca="1" si="324"/>
        <v>1.6344550737973671E-2</v>
      </c>
      <c r="AJ479">
        <f t="shared" ca="1" si="308"/>
        <v>3.4051147370778485E-6</v>
      </c>
      <c r="AK479">
        <f t="shared" ca="1" si="294"/>
        <v>0</v>
      </c>
      <c r="AL479">
        <f t="shared" ca="1" si="295"/>
        <v>0</v>
      </c>
      <c r="AM479">
        <f t="shared" si="296"/>
        <v>0</v>
      </c>
      <c r="AN479" s="45">
        <f t="shared" ca="1" si="309"/>
        <v>-1.0583985132659912E-3</v>
      </c>
      <c r="AO479">
        <f t="shared" ca="1" si="325"/>
        <v>4.0343922799807925E-5</v>
      </c>
      <c r="AP479">
        <f t="shared" ca="1" si="326"/>
        <v>5.9098037954244025E-5</v>
      </c>
      <c r="AR479">
        <v>469</v>
      </c>
      <c r="AS479">
        <v>0</v>
      </c>
      <c r="AT479">
        <v>26528.463819559285</v>
      </c>
      <c r="AU479">
        <v>508.73279555030439</v>
      </c>
      <c r="AV479">
        <v>178.74027978617502</v>
      </c>
      <c r="AW479">
        <v>44163.674855951263</v>
      </c>
      <c r="AX479">
        <v>5.4367726331311585</v>
      </c>
      <c r="AY479">
        <v>0</v>
      </c>
      <c r="AZ479">
        <v>-44856.584703920867</v>
      </c>
      <c r="BA479">
        <v>52.252490320041723</v>
      </c>
      <c r="BC479">
        <f t="shared" si="310"/>
        <v>0</v>
      </c>
      <c r="BD479">
        <f t="shared" ca="1" si="311"/>
        <v>26528.480896352004</v>
      </c>
      <c r="BE479">
        <f t="shared" ca="1" si="312"/>
        <v>508.73350990230267</v>
      </c>
      <c r="BF479">
        <f t="shared" ca="1" si="313"/>
        <v>178.74040164663819</v>
      </c>
      <c r="BG479">
        <f t="shared" ca="1" si="314"/>
        <v>44163.6750747322</v>
      </c>
      <c r="BH479">
        <f t="shared" ca="1" si="315"/>
        <v>5.4367760382458954</v>
      </c>
      <c r="BI479">
        <f t="shared" ca="1" si="316"/>
        <v>0</v>
      </c>
      <c r="BJ479">
        <f t="shared" ca="1" si="317"/>
        <v>-44856.585762319381</v>
      </c>
      <c r="BK479">
        <f t="shared" ca="1" si="318"/>
        <v>52.252549418079674</v>
      </c>
    </row>
    <row r="480" spans="2:63" x14ac:dyDescent="0.35">
      <c r="B480">
        <f t="shared" si="319"/>
        <v>470</v>
      </c>
      <c r="C480">
        <f t="shared" si="297"/>
        <v>40</v>
      </c>
      <c r="D480">
        <f t="shared" si="327"/>
        <v>2</v>
      </c>
      <c r="E480">
        <f t="shared" ca="1" si="287"/>
        <v>116</v>
      </c>
      <c r="F480" cm="1">
        <f t="array" aca="1" ref="F480" ca="1">_xlfn.XLOOKUP(E480,Mortality!$I$9:$I$130,IF($E$4="Female",Mortality!$J$9:$J$130,Mortality!$K$9:$K$130),,-1)</f>
        <v>0.39999999999999969</v>
      </c>
      <c r="G480" cm="1">
        <f t="array" aca="1" ref="G480" ca="1">_xlfn.XLOOKUP(E480,Mortality!$N$9:$N$130,IF($E$4="Female",Mortality!$O$9:$O$130,Mortality!$P$9:$P$130),,-1)</f>
        <v>0</v>
      </c>
      <c r="H480">
        <f t="shared" ca="1" si="298"/>
        <v>4.1675471372851991E-2</v>
      </c>
      <c r="I480" cm="1">
        <f t="array" ref="I480">INDEX('Product features '!$C$12:$C$22,MIN(11,C480))</f>
        <v>0</v>
      </c>
      <c r="J480" s="3">
        <f ca="1">IF(C480=1,0,IF($C$4="Q",MAX('Product features '!$C$8,_xlfn.XLOOKUP(E480,'Non-systematic PWDs'!$D$17:$D$64,'Non-systematic PWDs'!$F$17:$F$64,0,-1)),'Product features '!$C$8))</f>
        <v>0.35714285714285715</v>
      </c>
      <c r="K480">
        <f t="shared" ca="1" si="288"/>
        <v>0</v>
      </c>
      <c r="L480">
        <f ca="1">(1-K480)*(1-(1-J480*_xlfn.XLOOKUP(C480,'Non-systematic PWDs'!$D$9:$D$12,'Non-systematic PWDs'!$E$9:$E$12,,-1))^(1/12))</f>
        <v>1.2763733707280012E-2</v>
      </c>
      <c r="M480" cm="1">
        <f t="array" ref="M480">IF(C480=11,_xlfn.SWITCH(D480,1,0.4,2,0.3,3,0.2,0.1/9),1/12)</f>
        <v>8.3333333333333329E-2</v>
      </c>
      <c r="O480">
        <f t="shared" ca="1" si="320"/>
        <v>1.634455070336497E-2</v>
      </c>
      <c r="P480">
        <f t="shared" ca="1" si="321"/>
        <v>2.0159653881660699E-2</v>
      </c>
      <c r="Q480">
        <f ca="1">_xlfn.XLOOKUP(C480,'Surrender predictive model'!$E$8:$E$29,'Surrender predictive model'!$P$8:$P$29,,-1)+'Surrender predictive model'!$B$15+'Surrender predictive model'!$B$14+'Surrender predictive model'!$B$38*K480</f>
        <v>-2.2123742498454617</v>
      </c>
      <c r="R480">
        <f ca="1">+'Surrender predictive model'!$B$15*(MAX(1,MIN(2,P479/O479))-1)+'Surrender predictive model'!$B$14*(MAX(0.5,MIN(1,P479/O479))-1)+'Surrender predictive model'!$B$38*K480*(MAX(0.5,MIN(1,P479/O479))-1)</f>
        <v>-0.29707966922512619</v>
      </c>
      <c r="S480" s="43">
        <f t="shared" ca="1" si="299"/>
        <v>7.0425342997565421E-3</v>
      </c>
      <c r="T480">
        <f t="shared" ca="1" si="289"/>
        <v>0</v>
      </c>
      <c r="U480">
        <f t="shared" ca="1" si="322"/>
        <v>0</v>
      </c>
      <c r="V480">
        <f t="shared" ca="1" si="290"/>
        <v>0</v>
      </c>
      <c r="W480" s="41">
        <f t="shared" ca="1" si="291"/>
        <v>0</v>
      </c>
      <c r="X480">
        <f t="shared" ca="1" si="300"/>
        <v>0.9394298390400706</v>
      </c>
      <c r="Y480">
        <f t="shared" ca="1" si="301"/>
        <v>0.9394298390400706</v>
      </c>
      <c r="Z480">
        <f t="shared" ca="1" si="292"/>
        <v>0.95157549526399332</v>
      </c>
      <c r="AA480">
        <f t="shared" ca="1" si="323"/>
        <v>1.8686002984541479E-7</v>
      </c>
      <c r="AB480">
        <f t="shared" ca="1" si="302"/>
        <v>1.634455070336497E-2</v>
      </c>
      <c r="AC480">
        <f t="shared" ca="1" si="303"/>
        <v>6.7106731950712867E-4</v>
      </c>
      <c r="AD480">
        <f t="shared" ca="1" si="304"/>
        <v>1.1340038779149192E-4</v>
      </c>
      <c r="AE480">
        <f t="shared" ca="1" si="305"/>
        <v>2.0552435962192285E-4</v>
      </c>
      <c r="AF480">
        <f t="shared" ca="1" si="306"/>
        <v>0</v>
      </c>
      <c r="AG480">
        <f t="shared" ca="1" si="307"/>
        <v>0</v>
      </c>
      <c r="AH480">
        <f t="shared" ca="1" si="293"/>
        <v>0</v>
      </c>
      <c r="AI480">
        <f t="shared" ca="1" si="324"/>
        <v>1.5354558671053127E-2</v>
      </c>
      <c r="AJ480">
        <f t="shared" ca="1" si="308"/>
        <v>3.1988663898027352E-6</v>
      </c>
      <c r="AK480">
        <f t="shared" ca="1" si="294"/>
        <v>0</v>
      </c>
      <c r="AL480">
        <f t="shared" ca="1" si="295"/>
        <v>0</v>
      </c>
      <c r="AM480">
        <f t="shared" si="296"/>
        <v>0</v>
      </c>
      <c r="AN480" s="45">
        <f t="shared" ca="1" si="309"/>
        <v>-9.9319093331034624E-4</v>
      </c>
      <c r="AO480">
        <f t="shared" ca="1" si="325"/>
        <v>0</v>
      </c>
      <c r="AP480">
        <f t="shared" ca="1" si="326"/>
        <v>1.5775038432339346E-5</v>
      </c>
      <c r="AR480">
        <v>470</v>
      </c>
      <c r="AS480">
        <v>0</v>
      </c>
      <c r="AT480">
        <v>26096.508639028354</v>
      </c>
      <c r="AU480">
        <v>492.62938395874426</v>
      </c>
      <c r="AV480">
        <v>171.74300806499764</v>
      </c>
      <c r="AW480">
        <v>43240.920445254451</v>
      </c>
      <c r="AX480">
        <v>5.2813119791870156</v>
      </c>
      <c r="AY480">
        <v>0</v>
      </c>
      <c r="AZ480">
        <v>-43910.574149257416</v>
      </c>
      <c r="BA480">
        <v>8.4477809198512919</v>
      </c>
      <c r="BC480">
        <f t="shared" si="310"/>
        <v>0</v>
      </c>
      <c r="BD480">
        <f t="shared" ca="1" si="311"/>
        <v>26096.524983579056</v>
      </c>
      <c r="BE480">
        <f t="shared" ca="1" si="312"/>
        <v>492.63005502606376</v>
      </c>
      <c r="BF480">
        <f t="shared" ca="1" si="313"/>
        <v>171.74312146538543</v>
      </c>
      <c r="BG480">
        <f t="shared" ca="1" si="314"/>
        <v>43240.920650778811</v>
      </c>
      <c r="BH480">
        <f t="shared" ca="1" si="315"/>
        <v>5.2813151780534051</v>
      </c>
      <c r="BI480">
        <f t="shared" ca="1" si="316"/>
        <v>0</v>
      </c>
      <c r="BJ480">
        <f t="shared" ca="1" si="317"/>
        <v>-43910.575142448346</v>
      </c>
      <c r="BK480">
        <f t="shared" ca="1" si="318"/>
        <v>8.4477966948897247</v>
      </c>
    </row>
    <row r="481" spans="2:63" x14ac:dyDescent="0.35">
      <c r="B481">
        <f t="shared" si="319"/>
        <v>471</v>
      </c>
      <c r="C481">
        <f t="shared" si="297"/>
        <v>40</v>
      </c>
      <c r="D481">
        <f t="shared" si="327"/>
        <v>3</v>
      </c>
      <c r="E481">
        <f t="shared" ca="1" si="287"/>
        <v>116</v>
      </c>
      <c r="F481" cm="1">
        <f t="array" aca="1" ref="F481" ca="1">_xlfn.XLOOKUP(E481,Mortality!$I$9:$I$130,IF($E$4="Female",Mortality!$J$9:$J$130,Mortality!$K$9:$K$130),,-1)</f>
        <v>0.39999999999999969</v>
      </c>
      <c r="G481" cm="1">
        <f t="array" aca="1" ref="G481" ca="1">_xlfn.XLOOKUP(E481,Mortality!$N$9:$N$130,IF($E$4="Female",Mortality!$O$9:$O$130,Mortality!$P$9:$P$130),,-1)</f>
        <v>0</v>
      </c>
      <c r="H481">
        <f t="shared" ca="1" si="298"/>
        <v>4.1675471372851991E-2</v>
      </c>
      <c r="I481" cm="1">
        <f t="array" ref="I481">INDEX('Product features '!$C$12:$C$22,MIN(11,C481))</f>
        <v>0</v>
      </c>
      <c r="J481" s="3">
        <f ca="1">IF(C481=1,0,IF($C$4="Q",MAX('Product features '!$C$8,_xlfn.XLOOKUP(E481,'Non-systematic PWDs'!$D$17:$D$64,'Non-systematic PWDs'!$F$17:$F$64,0,-1)),'Product features '!$C$8))</f>
        <v>0.35714285714285715</v>
      </c>
      <c r="K481">
        <f t="shared" ca="1" si="288"/>
        <v>0</v>
      </c>
      <c r="L481">
        <f ca="1">(1-K481)*(1-(1-J481*_xlfn.XLOOKUP(C481,'Non-systematic PWDs'!$D$9:$D$12,'Non-systematic PWDs'!$E$9:$E$12,,-1))^(1/12))</f>
        <v>1.2763733707280012E-2</v>
      </c>
      <c r="M481" cm="1">
        <f t="array" ref="M481">IF(C481=11,_xlfn.SWITCH(D481,1,0.4,2,0.3,3,0.2,0.1/9),1/12)</f>
        <v>8.3333333333333329E-2</v>
      </c>
      <c r="O481">
        <f t="shared" ca="1" si="320"/>
        <v>1.5354558636444424E-2</v>
      </c>
      <c r="P481">
        <f t="shared" ca="1" si="321"/>
        <v>1.8938580401152046E-2</v>
      </c>
      <c r="Q481">
        <f ca="1">_xlfn.XLOOKUP(C481,'Surrender predictive model'!$E$8:$E$29,'Surrender predictive model'!$P$8:$P$29,,-1)+'Surrender predictive model'!$B$15+'Surrender predictive model'!$B$14+'Surrender predictive model'!$B$38*K481</f>
        <v>-2.2123742498454617</v>
      </c>
      <c r="R481">
        <f ca="1">+'Surrender predictive model'!$B$15*(MAX(1,MIN(2,P480/O480))-1)+'Surrender predictive model'!$B$14*(MAX(0.5,MIN(1,P480/O480))-1)+'Surrender predictive model'!$B$38*K481*(MAX(0.5,MIN(1,P480/O480))-1)</f>
        <v>-0.27010414819012663</v>
      </c>
      <c r="S481" s="43">
        <f t="shared" ca="1" si="299"/>
        <v>7.2430103670739765E-3</v>
      </c>
      <c r="T481">
        <f t="shared" ca="1" si="289"/>
        <v>0</v>
      </c>
      <c r="U481">
        <f t="shared" ca="1" si="322"/>
        <v>0</v>
      </c>
      <c r="V481">
        <f t="shared" ca="1" si="290"/>
        <v>0</v>
      </c>
      <c r="W481" s="41">
        <f t="shared" ca="1" si="291"/>
        <v>0</v>
      </c>
      <c r="X481">
        <f t="shared" ca="1" si="300"/>
        <v>0.939240170090335</v>
      </c>
      <c r="Y481">
        <f t="shared" ca="1" si="301"/>
        <v>0.939240170090335</v>
      </c>
      <c r="Z481">
        <f t="shared" ca="1" si="292"/>
        <v>0.95138337413128027</v>
      </c>
      <c r="AA481">
        <f t="shared" ca="1" si="323"/>
        <v>1.7781142544519515E-7</v>
      </c>
      <c r="AB481">
        <f t="shared" ca="1" si="302"/>
        <v>1.5354558636444424E-2</v>
      </c>
      <c r="AC481">
        <f t="shared" ca="1" si="303"/>
        <v>6.3033938463426644E-4</v>
      </c>
      <c r="AD481">
        <f t="shared" ca="1" si="304"/>
        <v>1.0955016337631856E-4</v>
      </c>
      <c r="AE481">
        <f t="shared" ca="1" si="305"/>
        <v>1.930508230777558E-4</v>
      </c>
      <c r="AF481">
        <f t="shared" ca="1" si="306"/>
        <v>0</v>
      </c>
      <c r="AG481">
        <f t="shared" ca="1" si="307"/>
        <v>0</v>
      </c>
      <c r="AH481">
        <f t="shared" ca="1" si="293"/>
        <v>0</v>
      </c>
      <c r="AI481">
        <f t="shared" ca="1" si="324"/>
        <v>1.4421618299964786E-2</v>
      </c>
      <c r="AJ481">
        <f t="shared" ca="1" si="308"/>
        <v>3.0045038124926641E-6</v>
      </c>
      <c r="AK481">
        <f t="shared" ca="1" si="294"/>
        <v>0</v>
      </c>
      <c r="AL481">
        <f t="shared" ca="1" si="295"/>
        <v>0</v>
      </c>
      <c r="AM481">
        <f t="shared" si="296"/>
        <v>0</v>
      </c>
      <c r="AN481" s="45">
        <f t="shared" ca="1" si="309"/>
        <v>-9.3594487490083339E-4</v>
      </c>
      <c r="AO481">
        <f t="shared" ca="1" si="325"/>
        <v>0</v>
      </c>
      <c r="AP481">
        <f t="shared" ca="1" si="326"/>
        <v>1.5040100959201233E-5</v>
      </c>
      <c r="AR481">
        <v>471</v>
      </c>
      <c r="AS481">
        <v>0</v>
      </c>
      <c r="AT481">
        <v>25350.297500096458</v>
      </c>
      <c r="AU481">
        <v>477.05706279804741</v>
      </c>
      <c r="AV481">
        <v>170.51660113077298</v>
      </c>
      <c r="AW481">
        <v>42340.173758906858</v>
      </c>
      <c r="AX481">
        <v>5.1298741936890702</v>
      </c>
      <c r="AY481">
        <v>0</v>
      </c>
      <c r="AZ481">
        <v>-42992.877297029387</v>
      </c>
      <c r="BA481">
        <v>8.3327846161406125</v>
      </c>
      <c r="BC481">
        <f t="shared" si="310"/>
        <v>0</v>
      </c>
      <c r="BD481">
        <f t="shared" ca="1" si="311"/>
        <v>25350.312854655094</v>
      </c>
      <c r="BE481">
        <f t="shared" ca="1" si="312"/>
        <v>477.05769313743207</v>
      </c>
      <c r="BF481">
        <f t="shared" ca="1" si="313"/>
        <v>170.51671068093637</v>
      </c>
      <c r="BG481">
        <f t="shared" ca="1" si="314"/>
        <v>42340.17395195768</v>
      </c>
      <c r="BH481">
        <f t="shared" ca="1" si="315"/>
        <v>5.129877198192883</v>
      </c>
      <c r="BI481">
        <f t="shared" ca="1" si="316"/>
        <v>0</v>
      </c>
      <c r="BJ481">
        <f t="shared" ca="1" si="317"/>
        <v>-42992.878232974261</v>
      </c>
      <c r="BK481">
        <f t="shared" ca="1" si="318"/>
        <v>8.3327996562415709</v>
      </c>
    </row>
    <row r="482" spans="2:63" x14ac:dyDescent="0.35">
      <c r="B482">
        <f t="shared" si="319"/>
        <v>472</v>
      </c>
      <c r="C482">
        <f t="shared" si="297"/>
        <v>40</v>
      </c>
      <c r="D482">
        <f t="shared" si="327"/>
        <v>4</v>
      </c>
      <c r="E482">
        <f t="shared" ca="1" si="287"/>
        <v>116</v>
      </c>
      <c r="F482" cm="1">
        <f t="array" aca="1" ref="F482" ca="1">_xlfn.XLOOKUP(E482,Mortality!$I$9:$I$130,IF($E$4="Female",Mortality!$J$9:$J$130,Mortality!$K$9:$K$130),,-1)</f>
        <v>0.39999999999999969</v>
      </c>
      <c r="G482" cm="1">
        <f t="array" aca="1" ref="G482" ca="1">_xlfn.XLOOKUP(E482,Mortality!$N$9:$N$130,IF($E$4="Female",Mortality!$O$9:$O$130,Mortality!$P$9:$P$130),,-1)</f>
        <v>0</v>
      </c>
      <c r="H482">
        <f t="shared" ca="1" si="298"/>
        <v>4.1675471372851991E-2</v>
      </c>
      <c r="I482" cm="1">
        <f t="array" ref="I482">INDEX('Product features '!$C$12:$C$22,MIN(11,C482))</f>
        <v>0</v>
      </c>
      <c r="J482" s="3">
        <f ca="1">IF(C482=1,0,IF($C$4="Q",MAX('Product features '!$C$8,_xlfn.XLOOKUP(E482,'Non-systematic PWDs'!$D$17:$D$64,'Non-systematic PWDs'!$F$17:$F$64,0,-1)),'Product features '!$C$8))</f>
        <v>0.35714285714285715</v>
      </c>
      <c r="K482">
        <f t="shared" ca="1" si="288"/>
        <v>0</v>
      </c>
      <c r="L482">
        <f ca="1">(1-K482)*(1-(1-J482*_xlfn.XLOOKUP(C482,'Non-systematic PWDs'!$D$9:$D$12,'Non-systematic PWDs'!$E$9:$E$12,,-1))^(1/12))</f>
        <v>1.2763733707280012E-2</v>
      </c>
      <c r="M482" cm="1">
        <f t="array" ref="M482">IF(C482=11,_xlfn.SWITCH(D482,1,0.4,2,0.3,3,0.2,0.1/9),1/12)</f>
        <v>8.3333333333333329E-2</v>
      </c>
      <c r="O482">
        <f t="shared" ca="1" si="320"/>
        <v>1.4421618265356085E-2</v>
      </c>
      <c r="P482">
        <f t="shared" ca="1" si="321"/>
        <v>1.7787875477247531E-2</v>
      </c>
      <c r="Q482">
        <f ca="1">_xlfn.XLOOKUP(C482,'Surrender predictive model'!$E$8:$E$29,'Surrender predictive model'!$P$8:$P$29,,-1)+'Surrender predictive model'!$B$15+'Surrender predictive model'!$B$14+'Surrender predictive model'!$B$38*K482</f>
        <v>-2.2123742498454617</v>
      </c>
      <c r="R482">
        <f ca="1">+'Surrender predictive model'!$B$15*(MAX(1,MIN(2,P481/O481))-1)+'Surrender predictive model'!$B$14*(MAX(0.5,MIN(1,P481/O481))-1)+'Surrender predictive model'!$B$38*K482*(MAX(0.5,MIN(1,P481/O481))-1)</f>
        <v>-0.2701041481901269</v>
      </c>
      <c r="S482" s="43">
        <f t="shared" ca="1" si="299"/>
        <v>7.2430103670739765E-3</v>
      </c>
      <c r="T482">
        <f t="shared" ca="1" si="289"/>
        <v>0</v>
      </c>
      <c r="U482">
        <f t="shared" ca="1" si="322"/>
        <v>0</v>
      </c>
      <c r="V482">
        <f t="shared" ca="1" si="290"/>
        <v>0</v>
      </c>
      <c r="W482" s="41">
        <f t="shared" ca="1" si="291"/>
        <v>0</v>
      </c>
      <c r="X482">
        <f t="shared" ca="1" si="300"/>
        <v>0.939240170090335</v>
      </c>
      <c r="Y482">
        <f t="shared" ca="1" si="301"/>
        <v>0.939240170090335</v>
      </c>
      <c r="Z482">
        <f t="shared" ca="1" si="292"/>
        <v>0.95138337413128027</v>
      </c>
      <c r="AA482">
        <f t="shared" ca="1" si="323"/>
        <v>1.6916683389914236E-7</v>
      </c>
      <c r="AB482">
        <f t="shared" ca="1" si="302"/>
        <v>1.4421618265356085E-2</v>
      </c>
      <c r="AC482">
        <f t="shared" ca="1" si="303"/>
        <v>5.9204007083852564E-4</v>
      </c>
      <c r="AD482">
        <f t="shared" ca="1" si="304"/>
        <v>1.0289391408299745E-4</v>
      </c>
      <c r="AE482">
        <f t="shared" ca="1" si="305"/>
        <v>1.813210879036306E-4</v>
      </c>
      <c r="AF482">
        <f t="shared" ca="1" si="306"/>
        <v>0</v>
      </c>
      <c r="AG482">
        <f t="shared" ca="1" si="307"/>
        <v>0</v>
      </c>
      <c r="AH482">
        <f t="shared" ca="1" si="293"/>
        <v>0</v>
      </c>
      <c r="AI482">
        <f t="shared" ca="1" si="324"/>
        <v>1.3545363227139633E-2</v>
      </c>
      <c r="AJ482">
        <f t="shared" ca="1" si="308"/>
        <v>2.821950672320757E-6</v>
      </c>
      <c r="AK482">
        <f t="shared" ca="1" si="294"/>
        <v>0</v>
      </c>
      <c r="AL482">
        <f t="shared" ca="1" si="295"/>
        <v>0</v>
      </c>
      <c r="AM482">
        <f t="shared" si="296"/>
        <v>0</v>
      </c>
      <c r="AN482" s="45">
        <f t="shared" ca="1" si="309"/>
        <v>-8.7907702349747439E-4</v>
      </c>
      <c r="AO482">
        <f t="shared" ca="1" si="325"/>
        <v>0</v>
      </c>
      <c r="AP482">
        <f t="shared" ca="1" si="326"/>
        <v>1.4291755027190616E-5</v>
      </c>
      <c r="AR482">
        <v>472</v>
      </c>
      <c r="AS482">
        <v>0</v>
      </c>
      <c r="AT482">
        <v>24623.396129706358</v>
      </c>
      <c r="AU482">
        <v>461.98145498906774</v>
      </c>
      <c r="AV482">
        <v>165.64289405531119</v>
      </c>
      <c r="AW482">
        <v>41460.841305886024</v>
      </c>
      <c r="AX482">
        <v>4.983099733301918</v>
      </c>
      <c r="AY482">
        <v>0</v>
      </c>
      <c r="AZ482">
        <v>-42093.448754663696</v>
      </c>
      <c r="BA482">
        <v>8.160800772849548</v>
      </c>
      <c r="BC482">
        <f t="shared" si="310"/>
        <v>0</v>
      </c>
      <c r="BD482">
        <f t="shared" ca="1" si="311"/>
        <v>24623.410551324625</v>
      </c>
      <c r="BE482">
        <f t="shared" ca="1" si="312"/>
        <v>461.98204702913858</v>
      </c>
      <c r="BF482">
        <f t="shared" ca="1" si="313"/>
        <v>165.64299694922528</v>
      </c>
      <c r="BG482">
        <f t="shared" ca="1" si="314"/>
        <v>41460.841487207115</v>
      </c>
      <c r="BH482">
        <f t="shared" ca="1" si="315"/>
        <v>4.9831025552525903</v>
      </c>
      <c r="BI482">
        <f t="shared" ca="1" si="316"/>
        <v>0</v>
      </c>
      <c r="BJ482">
        <f t="shared" ca="1" si="317"/>
        <v>-42093.449633740718</v>
      </c>
      <c r="BK482">
        <f t="shared" ca="1" si="318"/>
        <v>8.1608150646045754</v>
      </c>
    </row>
    <row r="483" spans="2:63" x14ac:dyDescent="0.35">
      <c r="B483">
        <f t="shared" si="319"/>
        <v>473</v>
      </c>
      <c r="C483">
        <f t="shared" si="297"/>
        <v>40</v>
      </c>
      <c r="D483">
        <f t="shared" si="327"/>
        <v>5</v>
      </c>
      <c r="E483">
        <f t="shared" ca="1" si="287"/>
        <v>116</v>
      </c>
      <c r="F483" cm="1">
        <f t="array" aca="1" ref="F483" ca="1">_xlfn.XLOOKUP(E483,Mortality!$I$9:$I$130,IF($E$4="Female",Mortality!$J$9:$J$130,Mortality!$K$9:$K$130),,-1)</f>
        <v>0.39999999999999969</v>
      </c>
      <c r="G483" cm="1">
        <f t="array" aca="1" ref="G483" ca="1">_xlfn.XLOOKUP(E483,Mortality!$N$9:$N$130,IF($E$4="Female",Mortality!$O$9:$O$130,Mortality!$P$9:$P$130),,-1)</f>
        <v>0</v>
      </c>
      <c r="H483">
        <f t="shared" ca="1" si="298"/>
        <v>4.1675471372851991E-2</v>
      </c>
      <c r="I483" cm="1">
        <f t="array" ref="I483">INDEX('Product features '!$C$12:$C$22,MIN(11,C483))</f>
        <v>0</v>
      </c>
      <c r="J483" s="3">
        <f ca="1">IF(C483=1,0,IF($C$4="Q",MAX('Product features '!$C$8,_xlfn.XLOOKUP(E483,'Non-systematic PWDs'!$D$17:$D$64,'Non-systematic PWDs'!$F$17:$F$64,0,-1)),'Product features '!$C$8))</f>
        <v>0.35714285714285715</v>
      </c>
      <c r="K483">
        <f t="shared" ca="1" si="288"/>
        <v>0</v>
      </c>
      <c r="L483">
        <f ca="1">(1-K483)*(1-(1-J483*_xlfn.XLOOKUP(C483,'Non-systematic PWDs'!$D$9:$D$12,'Non-systematic PWDs'!$E$9:$E$12,,-1))^(1/12))</f>
        <v>1.2763733707280012E-2</v>
      </c>
      <c r="M483" cm="1">
        <f t="array" ref="M483">IF(C483=11,_xlfn.SWITCH(D483,1,0.4,2,0.3,3,0.2,0.1/9),1/12)</f>
        <v>8.3333333333333329E-2</v>
      </c>
      <c r="O483">
        <f t="shared" ca="1" si="320"/>
        <v>1.3545363192530933E-2</v>
      </c>
      <c r="P483">
        <f t="shared" ca="1" si="321"/>
        <v>1.6707087188795669E-2</v>
      </c>
      <c r="Q483">
        <f ca="1">_xlfn.XLOOKUP(C483,'Surrender predictive model'!$E$8:$E$29,'Surrender predictive model'!$P$8:$P$29,,-1)+'Surrender predictive model'!$B$15+'Surrender predictive model'!$B$14+'Surrender predictive model'!$B$38*K483</f>
        <v>-2.2123742498454617</v>
      </c>
      <c r="R483">
        <f ca="1">+'Surrender predictive model'!$B$15*(MAX(1,MIN(2,P482/O482))-1)+'Surrender predictive model'!$B$14*(MAX(0.5,MIN(1,P482/O482))-1)+'Surrender predictive model'!$B$38*K483*(MAX(0.5,MIN(1,P482/O482))-1)</f>
        <v>-0.27010414819012663</v>
      </c>
      <c r="S483" s="43">
        <f t="shared" ca="1" si="299"/>
        <v>7.2430103670739765E-3</v>
      </c>
      <c r="T483">
        <f t="shared" ca="1" si="289"/>
        <v>0</v>
      </c>
      <c r="U483">
        <f t="shared" ca="1" si="322"/>
        <v>0</v>
      </c>
      <c r="V483">
        <f t="shared" ca="1" si="290"/>
        <v>0</v>
      </c>
      <c r="W483" s="41">
        <f t="shared" ca="1" si="291"/>
        <v>0</v>
      </c>
      <c r="X483">
        <f t="shared" ca="1" si="300"/>
        <v>0.939240170090335</v>
      </c>
      <c r="Y483">
        <f t="shared" ca="1" si="301"/>
        <v>0.939240170090335</v>
      </c>
      <c r="Z483">
        <f t="shared" ca="1" si="292"/>
        <v>0.95138337413128027</v>
      </c>
      <c r="AA483">
        <f t="shared" ca="1" si="323"/>
        <v>1.609425132260719E-7</v>
      </c>
      <c r="AB483">
        <f t="shared" ca="1" si="302"/>
        <v>1.3545363192530933E-2</v>
      </c>
      <c r="AC483">
        <f t="shared" ca="1" si="303"/>
        <v>5.5606781683467091E-4</v>
      </c>
      <c r="AD483">
        <f t="shared" ca="1" si="304"/>
        <v>9.6642097364574872E-5</v>
      </c>
      <c r="AE483">
        <f t="shared" ca="1" si="305"/>
        <v>1.7030404944357063E-4</v>
      </c>
      <c r="AF483">
        <f t="shared" ca="1" si="306"/>
        <v>0</v>
      </c>
      <c r="AG483">
        <f t="shared" ca="1" si="307"/>
        <v>0</v>
      </c>
      <c r="AH483">
        <f t="shared" ca="1" si="293"/>
        <v>0</v>
      </c>
      <c r="AI483">
        <f t="shared" ca="1" si="324"/>
        <v>1.2722349263496817E-2</v>
      </c>
      <c r="AJ483">
        <f t="shared" ca="1" si="308"/>
        <v>2.6504894298951706E-6</v>
      </c>
      <c r="AK483">
        <f t="shared" ca="1" si="294"/>
        <v>0</v>
      </c>
      <c r="AL483">
        <f t="shared" ca="1" si="295"/>
        <v>0</v>
      </c>
      <c r="AM483">
        <f t="shared" si="296"/>
        <v>0</v>
      </c>
      <c r="AN483" s="45">
        <f t="shared" ca="1" si="309"/>
        <v>-8.2566445307271155E-4</v>
      </c>
      <c r="AO483">
        <f t="shared" ca="1" si="325"/>
        <v>0</v>
      </c>
      <c r="AP483">
        <f t="shared" ca="1" si="326"/>
        <v>1.3580644326211755E-5</v>
      </c>
      <c r="AR483">
        <v>473</v>
      </c>
      <c r="AS483">
        <v>0</v>
      </c>
      <c r="AT483">
        <v>23918.878719848009</v>
      </c>
      <c r="AU483">
        <v>447.41933802294119</v>
      </c>
      <c r="AV483">
        <v>160.91945576207661</v>
      </c>
      <c r="AW483">
        <v>40602.357444401714</v>
      </c>
      <c r="AX483">
        <v>4.840833553504992</v>
      </c>
      <c r="AY483">
        <v>0</v>
      </c>
      <c r="AZ483">
        <v>-41215.537071740204</v>
      </c>
      <c r="BA483">
        <v>7.9929958164137291</v>
      </c>
      <c r="BC483">
        <f t="shared" si="310"/>
        <v>0</v>
      </c>
      <c r="BD483">
        <f t="shared" ca="1" si="311"/>
        <v>23918.892265211201</v>
      </c>
      <c r="BE483">
        <f t="shared" ca="1" si="312"/>
        <v>447.41989409075802</v>
      </c>
      <c r="BF483">
        <f t="shared" ca="1" si="313"/>
        <v>160.91955240417397</v>
      </c>
      <c r="BG483">
        <f t="shared" ca="1" si="314"/>
        <v>40602.357614705761</v>
      </c>
      <c r="BH483">
        <f t="shared" ca="1" si="315"/>
        <v>4.8408362039944217</v>
      </c>
      <c r="BI483">
        <f t="shared" ca="1" si="316"/>
        <v>0</v>
      </c>
      <c r="BJ483">
        <f t="shared" ca="1" si="317"/>
        <v>-41215.537897404654</v>
      </c>
      <c r="BK483">
        <f t="shared" ca="1" si="318"/>
        <v>7.9930093970580556</v>
      </c>
    </row>
    <row r="484" spans="2:63" x14ac:dyDescent="0.35">
      <c r="B484">
        <f t="shared" si="319"/>
        <v>474</v>
      </c>
      <c r="C484">
        <f t="shared" si="297"/>
        <v>40</v>
      </c>
      <c r="D484">
        <f t="shared" si="327"/>
        <v>6</v>
      </c>
      <c r="E484">
        <f t="shared" ca="1" si="287"/>
        <v>116</v>
      </c>
      <c r="F484" cm="1">
        <f t="array" aca="1" ref="F484" ca="1">_xlfn.XLOOKUP(E484,Mortality!$I$9:$I$130,IF($E$4="Female",Mortality!$J$9:$J$130,Mortality!$K$9:$K$130),,-1)</f>
        <v>0.39999999999999969</v>
      </c>
      <c r="G484" cm="1">
        <f t="array" aca="1" ref="G484" ca="1">_xlfn.XLOOKUP(E484,Mortality!$N$9:$N$130,IF($E$4="Female",Mortality!$O$9:$O$130,Mortality!$P$9:$P$130),,-1)</f>
        <v>0</v>
      </c>
      <c r="H484">
        <f t="shared" ca="1" si="298"/>
        <v>4.1675471372851991E-2</v>
      </c>
      <c r="I484" cm="1">
        <f t="array" ref="I484">INDEX('Product features '!$C$12:$C$22,MIN(11,C484))</f>
        <v>0</v>
      </c>
      <c r="J484" s="3">
        <f ca="1">IF(C484=1,0,IF($C$4="Q",MAX('Product features '!$C$8,_xlfn.XLOOKUP(E484,'Non-systematic PWDs'!$D$17:$D$64,'Non-systematic PWDs'!$F$17:$F$64,0,-1)),'Product features '!$C$8))</f>
        <v>0.35714285714285715</v>
      </c>
      <c r="K484">
        <f t="shared" ca="1" si="288"/>
        <v>0</v>
      </c>
      <c r="L484">
        <f ca="1">(1-K484)*(1-(1-J484*_xlfn.XLOOKUP(C484,'Non-systematic PWDs'!$D$9:$D$12,'Non-systematic PWDs'!$E$9:$E$12,,-1))^(1/12))</f>
        <v>1.2763733707280012E-2</v>
      </c>
      <c r="M484" cm="1">
        <f t="array" ref="M484">IF(C484=11,_xlfn.SWITCH(D484,1,0.4,2,0.3,3,0.2,0.1/9),1/12)</f>
        <v>8.3333333333333329E-2</v>
      </c>
      <c r="O484">
        <f t="shared" ca="1" si="320"/>
        <v>1.2722349228888118E-2</v>
      </c>
      <c r="P484">
        <f t="shared" ca="1" si="321"/>
        <v>1.5691967412918503E-2</v>
      </c>
      <c r="Q484">
        <f ca="1">_xlfn.XLOOKUP(C484,'Surrender predictive model'!$E$8:$E$29,'Surrender predictive model'!$P$8:$P$29,,-1)+'Surrender predictive model'!$B$15+'Surrender predictive model'!$B$14+'Surrender predictive model'!$B$38*K484</f>
        <v>-2.2123742498454617</v>
      </c>
      <c r="R484">
        <f ca="1">+'Surrender predictive model'!$B$15*(MAX(1,MIN(2,P483/O483))-1)+'Surrender predictive model'!$B$14*(MAX(0.5,MIN(1,P483/O483))-1)+'Surrender predictive model'!$B$38*K484*(MAX(0.5,MIN(1,P483/O483))-1)</f>
        <v>-0.2701041481901264</v>
      </c>
      <c r="S484" s="43">
        <f t="shared" ca="1" si="299"/>
        <v>7.2430103670739765E-3</v>
      </c>
      <c r="T484">
        <f t="shared" ca="1" si="289"/>
        <v>0</v>
      </c>
      <c r="U484">
        <f t="shared" ca="1" si="322"/>
        <v>0</v>
      </c>
      <c r="V484">
        <f t="shared" ca="1" si="290"/>
        <v>0</v>
      </c>
      <c r="W484" s="41">
        <f t="shared" ca="1" si="291"/>
        <v>0</v>
      </c>
      <c r="X484">
        <f t="shared" ca="1" si="300"/>
        <v>0.939240170090335</v>
      </c>
      <c r="Y484">
        <f t="shared" ca="1" si="301"/>
        <v>0.939240170090335</v>
      </c>
      <c r="Z484">
        <f t="shared" ca="1" si="292"/>
        <v>0.95138337413128027</v>
      </c>
      <c r="AA484">
        <f t="shared" ca="1" si="323"/>
        <v>1.5311803127418847E-7</v>
      </c>
      <c r="AB484">
        <f t="shared" ca="1" si="302"/>
        <v>1.2722349228888118E-2</v>
      </c>
      <c r="AC484">
        <f t="shared" ca="1" si="303"/>
        <v>5.2228123086555756E-4</v>
      </c>
      <c r="AD484">
        <f t="shared" ca="1" si="304"/>
        <v>9.0770139966590022E-5</v>
      </c>
      <c r="AE484">
        <f t="shared" ca="1" si="305"/>
        <v>1.5995640436645208E-4</v>
      </c>
      <c r="AF484">
        <f t="shared" ca="1" si="306"/>
        <v>0</v>
      </c>
      <c r="AG484">
        <f t="shared" ca="1" si="307"/>
        <v>0</v>
      </c>
      <c r="AH484">
        <f t="shared" ca="1" si="293"/>
        <v>0</v>
      </c>
      <c r="AI484">
        <f t="shared" ca="1" si="324"/>
        <v>1.1949341488298218E-2</v>
      </c>
      <c r="AJ484">
        <f t="shared" ca="1" si="308"/>
        <v>2.4894461433954624E-6</v>
      </c>
      <c r="AK484">
        <f t="shared" ca="1" si="294"/>
        <v>0</v>
      </c>
      <c r="AL484">
        <f t="shared" ca="1" si="295"/>
        <v>0</v>
      </c>
      <c r="AM484">
        <f t="shared" si="296"/>
        <v>0</v>
      </c>
      <c r="AN484" s="45">
        <f t="shared" ca="1" si="309"/>
        <v>-7.7549722134199518E-4</v>
      </c>
      <c r="AO484">
        <f t="shared" ca="1" si="325"/>
        <v>0</v>
      </c>
      <c r="AP484">
        <f t="shared" ca="1" si="326"/>
        <v>1.2904916153696655E-5</v>
      </c>
      <c r="AR484">
        <v>474</v>
      </c>
      <c r="AS484">
        <v>0</v>
      </c>
      <c r="AT484">
        <v>23236.001056822763</v>
      </c>
      <c r="AU484">
        <v>433.35188358626448</v>
      </c>
      <c r="AV484">
        <v>156.34127106036871</v>
      </c>
      <c r="AW484">
        <v>39764.166360260082</v>
      </c>
      <c r="AX484">
        <v>4.7029261753155156</v>
      </c>
      <c r="AY484">
        <v>0</v>
      </c>
      <c r="AZ484">
        <v>-40358.562441081966</v>
      </c>
      <c r="BA484">
        <v>7.8292527409131392</v>
      </c>
      <c r="BC484">
        <f t="shared" si="310"/>
        <v>0</v>
      </c>
      <c r="BD484">
        <f t="shared" ca="1" si="311"/>
        <v>23236.01377917199</v>
      </c>
      <c r="BE484">
        <f t="shared" ca="1" si="312"/>
        <v>433.35240586749535</v>
      </c>
      <c r="BF484">
        <f t="shared" ca="1" si="313"/>
        <v>156.34136183050867</v>
      </c>
      <c r="BG484">
        <f t="shared" ca="1" si="314"/>
        <v>39764.166520216488</v>
      </c>
      <c r="BH484">
        <f t="shared" ca="1" si="315"/>
        <v>4.702928664761659</v>
      </c>
      <c r="BI484">
        <f t="shared" ca="1" si="316"/>
        <v>0</v>
      </c>
      <c r="BJ484">
        <f t="shared" ca="1" si="317"/>
        <v>-40358.56321657919</v>
      </c>
      <c r="BK484">
        <f t="shared" ca="1" si="318"/>
        <v>7.8292656458292926</v>
      </c>
    </row>
    <row r="485" spans="2:63" x14ac:dyDescent="0.35">
      <c r="B485">
        <f t="shared" si="319"/>
        <v>475</v>
      </c>
      <c r="C485">
        <f t="shared" si="297"/>
        <v>40</v>
      </c>
      <c r="D485">
        <f t="shared" si="327"/>
        <v>7</v>
      </c>
      <c r="E485">
        <f t="shared" ca="1" si="287"/>
        <v>116</v>
      </c>
      <c r="F485" cm="1">
        <f t="array" aca="1" ref="F485" ca="1">_xlfn.XLOOKUP(E485,Mortality!$I$9:$I$130,IF($E$4="Female",Mortality!$J$9:$J$130,Mortality!$K$9:$K$130),,-1)</f>
        <v>0.39999999999999969</v>
      </c>
      <c r="G485" cm="1">
        <f t="array" aca="1" ref="G485" ca="1">_xlfn.XLOOKUP(E485,Mortality!$N$9:$N$130,IF($E$4="Female",Mortality!$O$9:$O$130,Mortality!$P$9:$P$130),,-1)</f>
        <v>0</v>
      </c>
      <c r="H485">
        <f t="shared" ca="1" si="298"/>
        <v>4.1675471372851991E-2</v>
      </c>
      <c r="I485" cm="1">
        <f t="array" ref="I485">INDEX('Product features '!$C$12:$C$22,MIN(11,C485))</f>
        <v>0</v>
      </c>
      <c r="J485" s="3">
        <f ca="1">IF(C485=1,0,IF($C$4="Q",MAX('Product features '!$C$8,_xlfn.XLOOKUP(E485,'Non-systematic PWDs'!$D$17:$D$64,'Non-systematic PWDs'!$F$17:$F$64,0,-1)),'Product features '!$C$8))</f>
        <v>0.35714285714285715</v>
      </c>
      <c r="K485">
        <f t="shared" ca="1" si="288"/>
        <v>0</v>
      </c>
      <c r="L485">
        <f ca="1">(1-K485)*(1-(1-J485*_xlfn.XLOOKUP(C485,'Non-systematic PWDs'!$D$9:$D$12,'Non-systematic PWDs'!$E$9:$E$12,,-1))^(1/12))</f>
        <v>1.2763733707280012E-2</v>
      </c>
      <c r="M485" cm="1">
        <f t="array" ref="M485">IF(C485=11,_xlfn.SWITCH(D485,1,0.4,2,0.3,3,0.2,0.1/9),1/12)</f>
        <v>8.3333333333333329E-2</v>
      </c>
      <c r="O485">
        <f t="shared" ca="1" si="320"/>
        <v>1.1949341453689519E-2</v>
      </c>
      <c r="P485">
        <f t="shared" ca="1" si="321"/>
        <v>1.4738526141961569E-2</v>
      </c>
      <c r="Q485">
        <f ca="1">_xlfn.XLOOKUP(C485,'Surrender predictive model'!$E$8:$E$29,'Surrender predictive model'!$P$8:$P$29,,-1)+'Surrender predictive model'!$B$15+'Surrender predictive model'!$B$14+'Surrender predictive model'!$B$38*K485</f>
        <v>-2.2123742498454617</v>
      </c>
      <c r="R485">
        <f ca="1">+'Surrender predictive model'!$B$15*(MAX(1,MIN(2,P484/O484))-1)+'Surrender predictive model'!$B$14*(MAX(0.5,MIN(1,P484/O484))-1)+'Surrender predictive model'!$B$38*K485*(MAX(0.5,MIN(1,P484/O484))-1)</f>
        <v>-0.2701041481901264</v>
      </c>
      <c r="S485" s="43">
        <f t="shared" ca="1" si="299"/>
        <v>7.2430103670739765E-3</v>
      </c>
      <c r="T485">
        <f t="shared" ca="1" si="289"/>
        <v>0</v>
      </c>
      <c r="U485">
        <f t="shared" ca="1" si="322"/>
        <v>0</v>
      </c>
      <c r="V485">
        <f t="shared" ca="1" si="290"/>
        <v>0</v>
      </c>
      <c r="W485" s="41">
        <f t="shared" ca="1" si="291"/>
        <v>0</v>
      </c>
      <c r="X485">
        <f t="shared" ca="1" si="300"/>
        <v>0.939240170090335</v>
      </c>
      <c r="Y485">
        <f t="shared" ca="1" si="301"/>
        <v>0.939240170090335</v>
      </c>
      <c r="Z485">
        <f t="shared" ca="1" si="292"/>
        <v>0.95138337413128027</v>
      </c>
      <c r="AA485">
        <f t="shared" ca="1" si="323"/>
        <v>1.4567394923397632E-7</v>
      </c>
      <c r="AB485">
        <f t="shared" ca="1" si="302"/>
        <v>1.1949341453689519E-2</v>
      </c>
      <c r="AC485">
        <f t="shared" ca="1" si="303"/>
        <v>4.9054751211315584E-4</v>
      </c>
      <c r="AD485">
        <f t="shared" ca="1" si="304"/>
        <v>8.5254961701343527E-5</v>
      </c>
      <c r="AE485">
        <f t="shared" ca="1" si="305"/>
        <v>1.5023748044418488E-4</v>
      </c>
      <c r="AF485">
        <f t="shared" ca="1" si="306"/>
        <v>0</v>
      </c>
      <c r="AG485">
        <f t="shared" ca="1" si="307"/>
        <v>0</v>
      </c>
      <c r="AH485">
        <f t="shared" ca="1" si="293"/>
        <v>0</v>
      </c>
      <c r="AI485">
        <f t="shared" ca="1" si="324"/>
        <v>1.1223301534039535E-2</v>
      </c>
      <c r="AJ485">
        <f t="shared" ca="1" si="308"/>
        <v>2.3381878195915698E-6</v>
      </c>
      <c r="AK485">
        <f t="shared" ca="1" si="294"/>
        <v>0</v>
      </c>
      <c r="AL485">
        <f t="shared" ca="1" si="295"/>
        <v>0</v>
      </c>
      <c r="AM485">
        <f t="shared" si="296"/>
        <v>0</v>
      </c>
      <c r="AN485" s="45">
        <f t="shared" ca="1" si="309"/>
        <v>-7.2837814207827581E-4</v>
      </c>
      <c r="AO485">
        <f t="shared" ca="1" si="325"/>
        <v>0</v>
      </c>
      <c r="AP485">
        <f t="shared" ca="1" si="326"/>
        <v>1.22628099914605E-5</v>
      </c>
      <c r="AR485">
        <v>475</v>
      </c>
      <c r="AS485">
        <v>0</v>
      </c>
      <c r="AT485">
        <v>22574.045641513265</v>
      </c>
      <c r="AU485">
        <v>419.76100243911998</v>
      </c>
      <c r="AV485">
        <v>151.90350565599022</v>
      </c>
      <c r="AW485">
        <v>38945.728574684916</v>
      </c>
      <c r="AX485">
        <v>4.5692334706270987</v>
      </c>
      <c r="AY485">
        <v>0</v>
      </c>
      <c r="AZ485">
        <v>-39521.96231625064</v>
      </c>
      <c r="BA485">
        <v>7.669458209285791</v>
      </c>
      <c r="BC485">
        <f t="shared" si="310"/>
        <v>0</v>
      </c>
      <c r="BD485">
        <f t="shared" ca="1" si="311"/>
        <v>22574.057590854718</v>
      </c>
      <c r="BE485">
        <f t="shared" ca="1" si="312"/>
        <v>419.76149298663211</v>
      </c>
      <c r="BF485">
        <f t="shared" ca="1" si="313"/>
        <v>151.90359091095192</v>
      </c>
      <c r="BG485">
        <f t="shared" ca="1" si="314"/>
        <v>38945.728724922395</v>
      </c>
      <c r="BH485">
        <f t="shared" ca="1" si="315"/>
        <v>4.5692358088149181</v>
      </c>
      <c r="BI485">
        <f t="shared" ca="1" si="316"/>
        <v>0</v>
      </c>
      <c r="BJ485">
        <f t="shared" ca="1" si="317"/>
        <v>-39521.963044628785</v>
      </c>
      <c r="BK485">
        <f t="shared" ca="1" si="318"/>
        <v>7.6694704720957825</v>
      </c>
    </row>
    <row r="486" spans="2:63" x14ac:dyDescent="0.35">
      <c r="B486">
        <f t="shared" si="319"/>
        <v>476</v>
      </c>
      <c r="C486">
        <f t="shared" si="297"/>
        <v>40</v>
      </c>
      <c r="D486">
        <f t="shared" si="327"/>
        <v>8</v>
      </c>
      <c r="E486">
        <f t="shared" ca="1" si="287"/>
        <v>116</v>
      </c>
      <c r="F486" cm="1">
        <f t="array" aca="1" ref="F486" ca="1">_xlfn.XLOOKUP(E486,Mortality!$I$9:$I$130,IF($E$4="Female",Mortality!$J$9:$J$130,Mortality!$K$9:$K$130),,-1)</f>
        <v>0.39999999999999969</v>
      </c>
      <c r="G486" cm="1">
        <f t="array" aca="1" ref="G486" ca="1">_xlfn.XLOOKUP(E486,Mortality!$N$9:$N$130,IF($E$4="Female",Mortality!$O$9:$O$130,Mortality!$P$9:$P$130),,-1)</f>
        <v>0</v>
      </c>
      <c r="H486">
        <f t="shared" ca="1" si="298"/>
        <v>4.1675471372851991E-2</v>
      </c>
      <c r="I486" cm="1">
        <f t="array" ref="I486">INDEX('Product features '!$C$12:$C$22,MIN(11,C486))</f>
        <v>0</v>
      </c>
      <c r="J486" s="3">
        <f ca="1">IF(C486=1,0,IF($C$4="Q",MAX('Product features '!$C$8,_xlfn.XLOOKUP(E486,'Non-systematic PWDs'!$D$17:$D$64,'Non-systematic PWDs'!$F$17:$F$64,0,-1)),'Product features '!$C$8))</f>
        <v>0.35714285714285715</v>
      </c>
      <c r="K486">
        <f t="shared" ca="1" si="288"/>
        <v>0</v>
      </c>
      <c r="L486">
        <f ca="1">(1-K486)*(1-(1-J486*_xlfn.XLOOKUP(C486,'Non-systematic PWDs'!$D$9:$D$12,'Non-systematic PWDs'!$E$9:$E$12,,-1))^(1/12))</f>
        <v>1.2763733707280012E-2</v>
      </c>
      <c r="M486" cm="1">
        <f t="array" ref="M486">IF(C486=11,_xlfn.SWITCH(D486,1,0.4,2,0.3,3,0.2,0.1/9),1/12)</f>
        <v>8.3333333333333329E-2</v>
      </c>
      <c r="O486">
        <f t="shared" ca="1" si="320"/>
        <v>1.1223301499430833E-2</v>
      </c>
      <c r="P486">
        <f t="shared" ca="1" si="321"/>
        <v>1.3843015800456833E-2</v>
      </c>
      <c r="Q486">
        <f ca="1">_xlfn.XLOOKUP(C486,'Surrender predictive model'!$E$8:$E$29,'Surrender predictive model'!$P$8:$P$29,,-1)+'Surrender predictive model'!$B$15+'Surrender predictive model'!$B$14+'Surrender predictive model'!$B$38*K486</f>
        <v>-2.2123742498454617</v>
      </c>
      <c r="R486">
        <f ca="1">+'Surrender predictive model'!$B$15*(MAX(1,MIN(2,P485/O485))-1)+'Surrender predictive model'!$B$14*(MAX(0.5,MIN(1,P485/O485))-1)+'Surrender predictive model'!$B$38*K486*(MAX(0.5,MIN(1,P485/O485))-1)</f>
        <v>-0.2701041481901264</v>
      </c>
      <c r="S486" s="43">
        <f t="shared" ca="1" si="299"/>
        <v>7.2430103670739765E-3</v>
      </c>
      <c r="T486">
        <f t="shared" ca="1" si="289"/>
        <v>0</v>
      </c>
      <c r="U486">
        <f t="shared" ca="1" si="322"/>
        <v>0</v>
      </c>
      <c r="V486">
        <f t="shared" ca="1" si="290"/>
        <v>0</v>
      </c>
      <c r="W486" s="41">
        <f t="shared" ca="1" si="291"/>
        <v>0</v>
      </c>
      <c r="X486">
        <f t="shared" ca="1" si="300"/>
        <v>0.939240170090335</v>
      </c>
      <c r="Y486">
        <f t="shared" ca="1" si="301"/>
        <v>0.939240170090335</v>
      </c>
      <c r="Z486">
        <f t="shared" ca="1" si="292"/>
        <v>0.95138337413128027</v>
      </c>
      <c r="AA486">
        <f t="shared" ca="1" si="323"/>
        <v>1.3859177334524922E-7</v>
      </c>
      <c r="AB486">
        <f t="shared" ca="1" si="302"/>
        <v>1.1223301499430833E-2</v>
      </c>
      <c r="AC486">
        <f t="shared" ca="1" si="303"/>
        <v>4.6074192871455109E-4</v>
      </c>
      <c r="AD486">
        <f t="shared" ca="1" si="304"/>
        <v>8.0074884729414871E-5</v>
      </c>
      <c r="AE486">
        <f t="shared" ca="1" si="305"/>
        <v>1.4110907668633954E-4</v>
      </c>
      <c r="AF486">
        <f t="shared" ca="1" si="306"/>
        <v>0</v>
      </c>
      <c r="AG486">
        <f t="shared" ca="1" si="307"/>
        <v>0</v>
      </c>
      <c r="AH486">
        <f t="shared" ca="1" si="293"/>
        <v>0</v>
      </c>
      <c r="AI486">
        <f t="shared" ca="1" si="324"/>
        <v>1.0541375643909228E-2</v>
      </c>
      <c r="AJ486">
        <f t="shared" ca="1" si="308"/>
        <v>2.1961199258144228E-6</v>
      </c>
      <c r="AK486">
        <f t="shared" ca="1" si="294"/>
        <v>0</v>
      </c>
      <c r="AL486">
        <f t="shared" ca="1" si="295"/>
        <v>0</v>
      </c>
      <c r="AM486">
        <f t="shared" si="296"/>
        <v>0</v>
      </c>
      <c r="AN486" s="45">
        <f t="shared" ca="1" si="309"/>
        <v>-6.841220100561199E-4</v>
      </c>
      <c r="AO486">
        <f t="shared" ca="1" si="325"/>
        <v>0</v>
      </c>
      <c r="AP486">
        <f t="shared" ca="1" si="326"/>
        <v>1.1652652918910098E-5</v>
      </c>
      <c r="AR486">
        <v>476</v>
      </c>
      <c r="AS486">
        <v>0</v>
      </c>
      <c r="AT486">
        <v>21932.320659008867</v>
      </c>
      <c r="AU486">
        <v>406.62931360786081</v>
      </c>
      <c r="AV486">
        <v>147.60149913930633</v>
      </c>
      <c r="AW486">
        <v>38146.520424871349</v>
      </c>
      <c r="AX486">
        <v>4.4396164563745897</v>
      </c>
      <c r="AY486">
        <v>0</v>
      </c>
      <c r="AZ486">
        <v>-38705.190854074899</v>
      </c>
      <c r="BA486">
        <v>7.5135024278321696</v>
      </c>
      <c r="BC486">
        <f t="shared" si="310"/>
        <v>0</v>
      </c>
      <c r="BD486">
        <f t="shared" ca="1" si="311"/>
        <v>21932.331882310365</v>
      </c>
      <c r="BE486">
        <f t="shared" ca="1" si="312"/>
        <v>406.6297743497895</v>
      </c>
      <c r="BF486">
        <f t="shared" ca="1" si="313"/>
        <v>147.60157921419105</v>
      </c>
      <c r="BG486">
        <f t="shared" ca="1" si="314"/>
        <v>38146.520565980427</v>
      </c>
      <c r="BH486">
        <f t="shared" ca="1" si="315"/>
        <v>4.4396186524945156</v>
      </c>
      <c r="BI486">
        <f t="shared" ca="1" si="316"/>
        <v>0</v>
      </c>
      <c r="BJ486">
        <f t="shared" ca="1" si="317"/>
        <v>-38705.191538196908</v>
      </c>
      <c r="BK486">
        <f t="shared" ca="1" si="318"/>
        <v>7.5135140804850886</v>
      </c>
    </row>
    <row r="487" spans="2:63" x14ac:dyDescent="0.35">
      <c r="B487">
        <f t="shared" si="319"/>
        <v>477</v>
      </c>
      <c r="C487">
        <f t="shared" si="297"/>
        <v>40</v>
      </c>
      <c r="D487">
        <f t="shared" si="327"/>
        <v>9</v>
      </c>
      <c r="E487">
        <f t="shared" ca="1" si="287"/>
        <v>116</v>
      </c>
      <c r="F487" cm="1">
        <f t="array" aca="1" ref="F487" ca="1">_xlfn.XLOOKUP(E487,Mortality!$I$9:$I$130,IF($E$4="Female",Mortality!$J$9:$J$130,Mortality!$K$9:$K$130),,-1)</f>
        <v>0.39999999999999969</v>
      </c>
      <c r="G487" cm="1">
        <f t="array" aca="1" ref="G487" ca="1">_xlfn.XLOOKUP(E487,Mortality!$N$9:$N$130,IF($E$4="Female",Mortality!$O$9:$O$130,Mortality!$P$9:$P$130),,-1)</f>
        <v>0</v>
      </c>
      <c r="H487">
        <f t="shared" ca="1" si="298"/>
        <v>4.1675471372851991E-2</v>
      </c>
      <c r="I487" cm="1">
        <f t="array" ref="I487">INDEX('Product features '!$C$12:$C$22,MIN(11,C487))</f>
        <v>0</v>
      </c>
      <c r="J487" s="3">
        <f ca="1">IF(C487=1,0,IF($C$4="Q",MAX('Product features '!$C$8,_xlfn.XLOOKUP(E487,'Non-systematic PWDs'!$D$17:$D$64,'Non-systematic PWDs'!$F$17:$F$64,0,-1)),'Product features '!$C$8))</f>
        <v>0.35714285714285715</v>
      </c>
      <c r="K487">
        <f t="shared" ca="1" si="288"/>
        <v>0</v>
      </c>
      <c r="L487">
        <f ca="1">(1-K487)*(1-(1-J487*_xlfn.XLOOKUP(C487,'Non-systematic PWDs'!$D$9:$D$12,'Non-systematic PWDs'!$E$9:$E$12,,-1))^(1/12))</f>
        <v>1.2763733707280012E-2</v>
      </c>
      <c r="M487" cm="1">
        <f t="array" ref="M487">IF(C487=11,_xlfn.SWITCH(D487,1,0.4,2,0.3,3,0.2,0.1/9),1/12)</f>
        <v>8.3333333333333329E-2</v>
      </c>
      <c r="O487">
        <f t="shared" ca="1" si="320"/>
        <v>1.0541375609300529E-2</v>
      </c>
      <c r="P487">
        <f t="shared" ca="1" si="321"/>
        <v>1.3001916514984271E-2</v>
      </c>
      <c r="Q487">
        <f ca="1">_xlfn.XLOOKUP(C487,'Surrender predictive model'!$E$8:$E$29,'Surrender predictive model'!$P$8:$P$29,,-1)+'Surrender predictive model'!$B$15+'Surrender predictive model'!$B$14+'Surrender predictive model'!$B$38*K487</f>
        <v>-2.2123742498454617</v>
      </c>
      <c r="R487">
        <f ca="1">+'Surrender predictive model'!$B$15*(MAX(1,MIN(2,P486/O486))-1)+'Surrender predictive model'!$B$14*(MAX(0.5,MIN(1,P486/O486))-1)+'Surrender predictive model'!$B$38*K487*(MAX(0.5,MIN(1,P486/O486))-1)</f>
        <v>-0.2701041481901264</v>
      </c>
      <c r="S487" s="43">
        <f t="shared" ca="1" si="299"/>
        <v>7.2430103670739765E-3</v>
      </c>
      <c r="T487">
        <f t="shared" ca="1" si="289"/>
        <v>0</v>
      </c>
      <c r="U487">
        <f t="shared" ca="1" si="322"/>
        <v>0</v>
      </c>
      <c r="V487">
        <f t="shared" ca="1" si="290"/>
        <v>0</v>
      </c>
      <c r="W487" s="41">
        <f t="shared" ca="1" si="291"/>
        <v>0</v>
      </c>
      <c r="X487">
        <f t="shared" ca="1" si="300"/>
        <v>0.939240170090335</v>
      </c>
      <c r="Y487">
        <f t="shared" ca="1" si="301"/>
        <v>0.939240170090335</v>
      </c>
      <c r="Z487">
        <f t="shared" ca="1" si="292"/>
        <v>0.95138337413128027</v>
      </c>
      <c r="AA487">
        <f t="shared" ca="1" si="323"/>
        <v>1.3185390895204083E-7</v>
      </c>
      <c r="AB487">
        <f t="shared" ca="1" si="302"/>
        <v>1.0541375609300529E-2</v>
      </c>
      <c r="AC487">
        <f t="shared" ca="1" si="303"/>
        <v>4.3274732749360405E-4</v>
      </c>
      <c r="AD487">
        <f t="shared" ca="1" si="304"/>
        <v>7.5209548353219607E-5</v>
      </c>
      <c r="AE487">
        <f t="shared" ca="1" si="305"/>
        <v>1.3253531318816768E-4</v>
      </c>
      <c r="AF487">
        <f t="shared" ca="1" si="306"/>
        <v>0</v>
      </c>
      <c r="AG487">
        <f t="shared" ca="1" si="307"/>
        <v>0</v>
      </c>
      <c r="AH487">
        <f t="shared" ca="1" si="293"/>
        <v>0</v>
      </c>
      <c r="AI487">
        <f t="shared" ca="1" si="324"/>
        <v>9.9008834548742364E-3</v>
      </c>
      <c r="AJ487">
        <f t="shared" ca="1" si="308"/>
        <v>2.0626840530987994E-6</v>
      </c>
      <c r="AK487">
        <f t="shared" ca="1" si="294"/>
        <v>0</v>
      </c>
      <c r="AL487">
        <f t="shared" ca="1" si="295"/>
        <v>0</v>
      </c>
      <c r="AM487">
        <f t="shared" si="296"/>
        <v>0</v>
      </c>
      <c r="AN487" s="45">
        <f t="shared" ca="1" si="309"/>
        <v>-6.4255487308809015E-4</v>
      </c>
      <c r="AO487">
        <f t="shared" ca="1" si="325"/>
        <v>0</v>
      </c>
      <c r="AP487">
        <f t="shared" ca="1" si="326"/>
        <v>1.1072855254475994E-5</v>
      </c>
      <c r="AR487">
        <v>477</v>
      </c>
      <c r="AS487">
        <v>0</v>
      </c>
      <c r="AT487">
        <v>21310.158990596829</v>
      </c>
      <c r="AU487">
        <v>393.94011492956639</v>
      </c>
      <c r="AV487">
        <v>143.43075826302265</v>
      </c>
      <c r="AW487">
        <v>37366.033562127879</v>
      </c>
      <c r="AX487">
        <v>4.3139410971416305</v>
      </c>
      <c r="AY487">
        <v>0</v>
      </c>
      <c r="AZ487">
        <v>-37907.718376417593</v>
      </c>
      <c r="BA487">
        <v>7.3612790253057847</v>
      </c>
      <c r="BC487">
        <f t="shared" si="310"/>
        <v>0</v>
      </c>
      <c r="BD487">
        <f t="shared" ca="1" si="311"/>
        <v>21310.169531972439</v>
      </c>
      <c r="BE487">
        <f t="shared" ca="1" si="312"/>
        <v>393.94054767689386</v>
      </c>
      <c r="BF487">
        <f t="shared" ca="1" si="313"/>
        <v>143.43083347257101</v>
      </c>
      <c r="BG487">
        <f t="shared" ca="1" si="314"/>
        <v>37366.033694663194</v>
      </c>
      <c r="BH487">
        <f t="shared" ca="1" si="315"/>
        <v>4.3139431598256834</v>
      </c>
      <c r="BI487">
        <f t="shared" ca="1" si="316"/>
        <v>0</v>
      </c>
      <c r="BJ487">
        <f t="shared" ca="1" si="317"/>
        <v>-37907.719018972464</v>
      </c>
      <c r="BK487">
        <f t="shared" ca="1" si="318"/>
        <v>7.3612900981610387</v>
      </c>
    </row>
    <row r="488" spans="2:63" x14ac:dyDescent="0.35">
      <c r="B488">
        <f t="shared" si="319"/>
        <v>478</v>
      </c>
      <c r="C488">
        <f t="shared" si="297"/>
        <v>40</v>
      </c>
      <c r="D488">
        <f t="shared" si="327"/>
        <v>10</v>
      </c>
      <c r="E488">
        <f t="shared" ca="1" si="287"/>
        <v>116</v>
      </c>
      <c r="F488" cm="1">
        <f t="array" aca="1" ref="F488" ca="1">_xlfn.XLOOKUP(E488,Mortality!$I$9:$I$130,IF($E$4="Female",Mortality!$J$9:$J$130,Mortality!$K$9:$K$130),,-1)</f>
        <v>0.39999999999999969</v>
      </c>
      <c r="G488" cm="1">
        <f t="array" aca="1" ref="G488" ca="1">_xlfn.XLOOKUP(E488,Mortality!$N$9:$N$130,IF($E$4="Female",Mortality!$O$9:$O$130,Mortality!$P$9:$P$130),,-1)</f>
        <v>0</v>
      </c>
      <c r="H488">
        <f t="shared" ca="1" si="298"/>
        <v>4.1675471372851991E-2</v>
      </c>
      <c r="I488" cm="1">
        <f t="array" ref="I488">INDEX('Product features '!$C$12:$C$22,MIN(11,C488))</f>
        <v>0</v>
      </c>
      <c r="J488" s="3">
        <f ca="1">IF(C488=1,0,IF($C$4="Q",MAX('Product features '!$C$8,_xlfn.XLOOKUP(E488,'Non-systematic PWDs'!$D$17:$D$64,'Non-systematic PWDs'!$F$17:$F$64,0,-1)),'Product features '!$C$8))</f>
        <v>0.35714285714285715</v>
      </c>
      <c r="K488">
        <f t="shared" ca="1" si="288"/>
        <v>0</v>
      </c>
      <c r="L488">
        <f ca="1">(1-K488)*(1-(1-J488*_xlfn.XLOOKUP(C488,'Non-systematic PWDs'!$D$9:$D$12,'Non-systematic PWDs'!$E$9:$E$12,,-1))^(1/12))</f>
        <v>1.2763733707280012E-2</v>
      </c>
      <c r="M488" cm="1">
        <f t="array" ref="M488">IF(C488=11,_xlfn.SWITCH(D488,1,0.4,2,0.3,3,0.2,0.1/9),1/12)</f>
        <v>8.3333333333333329E-2</v>
      </c>
      <c r="O488">
        <f t="shared" ca="1" si="320"/>
        <v>9.9008834202655369E-3</v>
      </c>
      <c r="P488">
        <f t="shared" ca="1" si="321"/>
        <v>1.2211922279034162E-2</v>
      </c>
      <c r="Q488">
        <f ca="1">_xlfn.XLOOKUP(C488,'Surrender predictive model'!$E$8:$E$29,'Surrender predictive model'!$P$8:$P$29,,-1)+'Surrender predictive model'!$B$15+'Surrender predictive model'!$B$14+'Surrender predictive model'!$B$38*K488</f>
        <v>-2.2123742498454617</v>
      </c>
      <c r="R488">
        <f ca="1">+'Surrender predictive model'!$B$15*(MAX(1,MIN(2,P487/O487))-1)+'Surrender predictive model'!$B$14*(MAX(0.5,MIN(1,P487/O487))-1)+'Surrender predictive model'!$B$38*K488*(MAX(0.5,MIN(1,P487/O487))-1)</f>
        <v>-0.2701041481901264</v>
      </c>
      <c r="S488" s="43">
        <f t="shared" ca="1" si="299"/>
        <v>7.2430103670739765E-3</v>
      </c>
      <c r="T488">
        <f t="shared" ca="1" si="289"/>
        <v>0</v>
      </c>
      <c r="U488">
        <f t="shared" ca="1" si="322"/>
        <v>0</v>
      </c>
      <c r="V488">
        <f t="shared" ca="1" si="290"/>
        <v>0</v>
      </c>
      <c r="W488" s="41">
        <f t="shared" ca="1" si="291"/>
        <v>0</v>
      </c>
      <c r="X488">
        <f t="shared" ca="1" si="300"/>
        <v>0.939240170090335</v>
      </c>
      <c r="Y488">
        <f t="shared" ca="1" si="301"/>
        <v>0.939240170090335</v>
      </c>
      <c r="Z488">
        <f t="shared" ca="1" si="292"/>
        <v>0.95138337413128027</v>
      </c>
      <c r="AA488">
        <f t="shared" ca="1" si="323"/>
        <v>1.2544361679119122E-7</v>
      </c>
      <c r="AB488">
        <f t="shared" ca="1" si="302"/>
        <v>9.9008834202655369E-3</v>
      </c>
      <c r="AC488">
        <f t="shared" ca="1" si="303"/>
        <v>4.0645367348123056E-4</v>
      </c>
      <c r="AD488">
        <f t="shared" ca="1" si="304"/>
        <v>7.0639828987695261E-5</v>
      </c>
      <c r="AE488">
        <f t="shared" ca="1" si="305"/>
        <v>1.2448249010183046E-4</v>
      </c>
      <c r="AF488">
        <f t="shared" ca="1" si="306"/>
        <v>0</v>
      </c>
      <c r="AG488">
        <f t="shared" ca="1" si="307"/>
        <v>0</v>
      </c>
      <c r="AH488">
        <f t="shared" ca="1" si="293"/>
        <v>0</v>
      </c>
      <c r="AI488">
        <f t="shared" ca="1" si="324"/>
        <v>9.2993074623034799E-3</v>
      </c>
      <c r="AJ488">
        <f t="shared" ca="1" si="308"/>
        <v>1.9373557213132252E-6</v>
      </c>
      <c r="AK488">
        <f t="shared" ca="1" si="294"/>
        <v>0</v>
      </c>
      <c r="AL488">
        <f t="shared" ca="1" si="295"/>
        <v>0</v>
      </c>
      <c r="AM488">
        <f t="shared" si="296"/>
        <v>0</v>
      </c>
      <c r="AN488" s="45">
        <f t="shared" ca="1" si="309"/>
        <v>-6.0351334829206952E-4</v>
      </c>
      <c r="AO488">
        <f t="shared" ca="1" si="325"/>
        <v>0</v>
      </c>
      <c r="AP488">
        <f t="shared" ca="1" si="326"/>
        <v>1.0521906413912517E-5</v>
      </c>
      <c r="AR488">
        <v>478</v>
      </c>
      <c r="AS488">
        <v>0</v>
      </c>
      <c r="AT488">
        <v>20706.917266278615</v>
      </c>
      <c r="AU488">
        <v>381.67735488627517</v>
      </c>
      <c r="AV488">
        <v>139.38695049704137</v>
      </c>
      <c r="AW488">
        <v>36603.774466981806</v>
      </c>
      <c r="AX488">
        <v>4.1920781158451446</v>
      </c>
      <c r="AY488">
        <v>0</v>
      </c>
      <c r="AZ488">
        <v>-37129.030850481002</v>
      </c>
      <c r="BA488">
        <v>7.2126849364133747</v>
      </c>
      <c r="BC488">
        <f t="shared" si="310"/>
        <v>0</v>
      </c>
      <c r="BD488">
        <f t="shared" ca="1" si="311"/>
        <v>20706.927167162034</v>
      </c>
      <c r="BE488">
        <f t="shared" ca="1" si="312"/>
        <v>381.67776133994863</v>
      </c>
      <c r="BF488">
        <f t="shared" ca="1" si="313"/>
        <v>139.38702113687035</v>
      </c>
      <c r="BG488">
        <f t="shared" ca="1" si="314"/>
        <v>36603.774591464295</v>
      </c>
      <c r="BH488">
        <f t="shared" ca="1" si="315"/>
        <v>4.1920800532008657</v>
      </c>
      <c r="BI488">
        <f t="shared" ca="1" si="316"/>
        <v>0</v>
      </c>
      <c r="BJ488">
        <f t="shared" ca="1" si="317"/>
        <v>-37129.03145399435</v>
      </c>
      <c r="BK488">
        <f t="shared" ca="1" si="318"/>
        <v>7.2126954583197884</v>
      </c>
    </row>
    <row r="489" spans="2:63" x14ac:dyDescent="0.35">
      <c r="B489">
        <f t="shared" si="319"/>
        <v>479</v>
      </c>
      <c r="C489">
        <f t="shared" si="297"/>
        <v>40</v>
      </c>
      <c r="D489">
        <f t="shared" si="327"/>
        <v>11</v>
      </c>
      <c r="E489">
        <f t="shared" ca="1" si="287"/>
        <v>116</v>
      </c>
      <c r="F489" cm="1">
        <f t="array" aca="1" ref="F489" ca="1">_xlfn.XLOOKUP(E489,Mortality!$I$9:$I$130,IF($E$4="Female",Mortality!$J$9:$J$130,Mortality!$K$9:$K$130),,-1)</f>
        <v>0.39999999999999969</v>
      </c>
      <c r="G489" cm="1">
        <f t="array" aca="1" ref="G489" ca="1">_xlfn.XLOOKUP(E489,Mortality!$N$9:$N$130,IF($E$4="Female",Mortality!$O$9:$O$130,Mortality!$P$9:$P$130),,-1)</f>
        <v>0</v>
      </c>
      <c r="H489">
        <f t="shared" ca="1" si="298"/>
        <v>4.1675471372851991E-2</v>
      </c>
      <c r="I489" cm="1">
        <f t="array" ref="I489">INDEX('Product features '!$C$12:$C$22,MIN(11,C489))</f>
        <v>0</v>
      </c>
      <c r="J489" s="3">
        <f ca="1">IF(C489=1,0,IF($C$4="Q",MAX('Product features '!$C$8,_xlfn.XLOOKUP(E489,'Non-systematic PWDs'!$D$17:$D$64,'Non-systematic PWDs'!$F$17:$F$64,0,-1)),'Product features '!$C$8))</f>
        <v>0.35714285714285715</v>
      </c>
      <c r="K489">
        <f t="shared" ca="1" si="288"/>
        <v>0</v>
      </c>
      <c r="L489">
        <f ca="1">(1-K489)*(1-(1-J489*_xlfn.XLOOKUP(C489,'Non-systematic PWDs'!$D$9:$D$12,'Non-systematic PWDs'!$E$9:$E$12,,-1))^(1/12))</f>
        <v>1.2763733707280012E-2</v>
      </c>
      <c r="M489" cm="1">
        <f t="array" ref="M489">IF(C489=11,_xlfn.SWITCH(D489,1,0.4,2,0.3,3,0.2,0.1/9),1/12)</f>
        <v>8.3333333333333329E-2</v>
      </c>
      <c r="O489">
        <f t="shared" ca="1" si="320"/>
        <v>9.2993074276947821E-3</v>
      </c>
      <c r="P489">
        <f t="shared" ca="1" si="321"/>
        <v>1.1469927958489999E-2</v>
      </c>
      <c r="Q489">
        <f ca="1">_xlfn.XLOOKUP(C489,'Surrender predictive model'!$E$8:$E$29,'Surrender predictive model'!$P$8:$P$29,,-1)+'Surrender predictive model'!$B$15+'Surrender predictive model'!$B$14+'Surrender predictive model'!$B$38*K489</f>
        <v>-2.2123742498454617</v>
      </c>
      <c r="R489">
        <f ca="1">+'Surrender predictive model'!$B$15*(MAX(1,MIN(2,P488/O488))-1)+'Surrender predictive model'!$B$14*(MAX(0.5,MIN(1,P488/O488))-1)+'Surrender predictive model'!$B$38*K489*(MAX(0.5,MIN(1,P488/O488))-1)</f>
        <v>-0.2701041481901264</v>
      </c>
      <c r="S489" s="43">
        <f t="shared" ca="1" si="299"/>
        <v>7.2430103670739765E-3</v>
      </c>
      <c r="T489">
        <f t="shared" ca="1" si="289"/>
        <v>0</v>
      </c>
      <c r="U489">
        <f t="shared" ca="1" si="322"/>
        <v>0</v>
      </c>
      <c r="V489">
        <f t="shared" ca="1" si="290"/>
        <v>0</v>
      </c>
      <c r="W489" s="41">
        <f t="shared" ca="1" si="291"/>
        <v>0</v>
      </c>
      <c r="X489">
        <f t="shared" ca="1" si="300"/>
        <v>0.939240170090335</v>
      </c>
      <c r="Y489">
        <f t="shared" ca="1" si="301"/>
        <v>0.939240170090335</v>
      </c>
      <c r="Z489">
        <f t="shared" ca="1" si="292"/>
        <v>0.95138337413128027</v>
      </c>
      <c r="AA489">
        <f t="shared" ca="1" si="323"/>
        <v>1.1934497140603484E-7</v>
      </c>
      <c r="AB489">
        <f t="shared" ca="1" si="302"/>
        <v>9.2993074276947821E-3</v>
      </c>
      <c r="AC489">
        <f t="shared" ca="1" si="303"/>
        <v>3.8175761741435254E-4</v>
      </c>
      <c r="AD489">
        <f t="shared" ca="1" si="304"/>
        <v>6.6347764993555082E-5</v>
      </c>
      <c r="AE489">
        <f t="shared" ca="1" si="305"/>
        <v>1.1691895517651171E-4</v>
      </c>
      <c r="AF489">
        <f t="shared" ca="1" si="306"/>
        <v>0</v>
      </c>
      <c r="AG489">
        <f t="shared" ca="1" si="307"/>
        <v>0</v>
      </c>
      <c r="AH489">
        <f t="shared" ca="1" si="293"/>
        <v>0</v>
      </c>
      <c r="AI489">
        <f t="shared" ca="1" si="324"/>
        <v>8.7342831247190604E-3</v>
      </c>
      <c r="AJ489">
        <f t="shared" ca="1" si="308"/>
        <v>1.8196423176498043E-6</v>
      </c>
      <c r="AK489">
        <f t="shared" ca="1" si="294"/>
        <v>0</v>
      </c>
      <c r="AL489">
        <f t="shared" ca="1" si="295"/>
        <v>0</v>
      </c>
      <c r="AM489">
        <f t="shared" si="296"/>
        <v>0</v>
      </c>
      <c r="AN489" s="45">
        <f t="shared" ca="1" si="309"/>
        <v>-5.6684397990206914E-4</v>
      </c>
      <c r="AO489">
        <f t="shared" ca="1" si="325"/>
        <v>0</v>
      </c>
      <c r="AP489">
        <f t="shared" ca="1" si="326"/>
        <v>9.9983709746752765E-6</v>
      </c>
      <c r="AR489">
        <v>479</v>
      </c>
      <c r="AS489">
        <v>0</v>
      </c>
      <c r="AT489">
        <v>20121.974956055496</v>
      </c>
      <c r="AU489">
        <v>369.82560567002952</v>
      </c>
      <c r="AV489">
        <v>135.46589784832852</v>
      </c>
      <c r="AW489">
        <v>35859.263980646312</v>
      </c>
      <c r="AX489">
        <v>4.0739028121473417</v>
      </c>
      <c r="AY489">
        <v>0</v>
      </c>
      <c r="AZ489">
        <v>-36368.629386976798</v>
      </c>
      <c r="BA489">
        <v>7.0676202895558919</v>
      </c>
      <c r="BC489">
        <f t="shared" si="310"/>
        <v>0</v>
      </c>
      <c r="BD489">
        <f t="shared" ca="1" si="311"/>
        <v>20121.984255362924</v>
      </c>
      <c r="BE489">
        <f t="shared" ca="1" si="312"/>
        <v>369.82598742764691</v>
      </c>
      <c r="BF489">
        <f t="shared" ca="1" si="313"/>
        <v>135.46596419609352</v>
      </c>
      <c r="BG489">
        <f t="shared" ca="1" si="314"/>
        <v>35859.264097565268</v>
      </c>
      <c r="BH489">
        <f t="shared" ca="1" si="315"/>
        <v>4.0739046317896594</v>
      </c>
      <c r="BI489">
        <f t="shared" ca="1" si="316"/>
        <v>0</v>
      </c>
      <c r="BJ489">
        <f t="shared" ca="1" si="317"/>
        <v>-36368.629953820775</v>
      </c>
      <c r="BK489">
        <f t="shared" ca="1" si="318"/>
        <v>7.0676302879268667</v>
      </c>
    </row>
    <row r="490" spans="2:63" x14ac:dyDescent="0.35">
      <c r="B490">
        <f t="shared" si="319"/>
        <v>480</v>
      </c>
      <c r="C490">
        <f t="shared" si="297"/>
        <v>40</v>
      </c>
      <c r="D490">
        <f t="shared" si="327"/>
        <v>12</v>
      </c>
      <c r="E490">
        <f t="shared" ca="1" si="287"/>
        <v>116</v>
      </c>
      <c r="F490" cm="1">
        <f t="array" aca="1" ref="F490" ca="1">_xlfn.XLOOKUP(E490,Mortality!$I$9:$I$130,IF($E$4="Female",Mortality!$J$9:$J$130,Mortality!$K$9:$K$130),,-1)</f>
        <v>0.39999999999999969</v>
      </c>
      <c r="G490" cm="1">
        <f t="array" aca="1" ref="G490" ca="1">_xlfn.XLOOKUP(E490,Mortality!$N$9:$N$130,IF($E$4="Female",Mortality!$O$9:$O$130,Mortality!$P$9:$P$130),,-1)</f>
        <v>0</v>
      </c>
      <c r="H490">
        <f t="shared" ca="1" si="298"/>
        <v>4.1675471372851991E-2</v>
      </c>
      <c r="I490" cm="1">
        <f t="array" ref="I490">INDEX('Product features '!$C$12:$C$22,MIN(11,C490))</f>
        <v>0</v>
      </c>
      <c r="J490" s="3">
        <f ca="1">IF(C490=1,0,IF($C$4="Q",MAX('Product features '!$C$8,_xlfn.XLOOKUP(E490,'Non-systematic PWDs'!$D$17:$D$64,'Non-systematic PWDs'!$F$17:$F$64,0,-1)),'Product features '!$C$8))</f>
        <v>0.35714285714285715</v>
      </c>
      <c r="K490">
        <f t="shared" ca="1" si="288"/>
        <v>0</v>
      </c>
      <c r="L490">
        <f ca="1">(1-K490)*(1-(1-J490*_xlfn.XLOOKUP(C490,'Non-systematic PWDs'!$D$9:$D$12,'Non-systematic PWDs'!$E$9:$E$12,,-1))^(1/12))</f>
        <v>1.2763733707280012E-2</v>
      </c>
      <c r="M490" cm="1">
        <f t="array" ref="M490">IF(C490=11,_xlfn.SWITCH(D490,1,0.4,2,0.3,3,0.2,0.1/9),1/12)</f>
        <v>8.3333333333333329E-2</v>
      </c>
      <c r="O490">
        <f t="shared" ca="1" si="320"/>
        <v>8.7342830901103643E-3</v>
      </c>
      <c r="P490">
        <f t="shared" ca="1" si="321"/>
        <v>1.0773017086656036E-2</v>
      </c>
      <c r="Q490">
        <f ca="1">_xlfn.XLOOKUP(C490,'Surrender predictive model'!$E$8:$E$29,'Surrender predictive model'!$P$8:$P$29,,-1)+'Surrender predictive model'!$B$15+'Surrender predictive model'!$B$14+'Surrender predictive model'!$B$38*K490</f>
        <v>-2.2123742498454617</v>
      </c>
      <c r="R490">
        <f ca="1">+'Surrender predictive model'!$B$15*(MAX(1,MIN(2,P489/O489))-1)+'Surrender predictive model'!$B$14*(MAX(0.5,MIN(1,P489/O489))-1)+'Surrender predictive model'!$B$38*K490*(MAX(0.5,MIN(1,P489/O489))-1)</f>
        <v>-0.2701041481901264</v>
      </c>
      <c r="S490" s="43">
        <f t="shared" ca="1" si="299"/>
        <v>7.2430103670739765E-3</v>
      </c>
      <c r="T490">
        <f t="shared" ca="1" si="289"/>
        <v>5.0000000000000001E-3</v>
      </c>
      <c r="U490">
        <f t="shared" ca="1" si="322"/>
        <v>0</v>
      </c>
      <c r="V490">
        <f t="shared" ca="1" si="290"/>
        <v>0</v>
      </c>
      <c r="W490" s="41">
        <f t="shared" ca="1" si="291"/>
        <v>0</v>
      </c>
      <c r="X490">
        <f t="shared" ca="1" si="300"/>
        <v>0.93344779406103406</v>
      </c>
      <c r="Y490">
        <f t="shared" ca="1" si="301"/>
        <v>0.939240170090335</v>
      </c>
      <c r="Z490">
        <f t="shared" ca="1" si="292"/>
        <v>0.95138337413128027</v>
      </c>
      <c r="AA490">
        <f t="shared" ca="1" si="323"/>
        <v>1.1354282158187459E-7</v>
      </c>
      <c r="AB490">
        <f t="shared" ca="1" si="302"/>
        <v>8.7342830901103643E-3</v>
      </c>
      <c r="AC490">
        <f t="shared" ca="1" si="303"/>
        <v>3.570465585056769E-4</v>
      </c>
      <c r="AD490">
        <f t="shared" ca="1" si="304"/>
        <v>6.2053093572669724E-5</v>
      </c>
      <c r="AE490">
        <f t="shared" ca="1" si="305"/>
        <v>1.0935082540748154E-4</v>
      </c>
      <c r="AF490">
        <f t="shared" ca="1" si="306"/>
        <v>5.2835329456424569E-5</v>
      </c>
      <c r="AG490">
        <f t="shared" ca="1" si="307"/>
        <v>0</v>
      </c>
      <c r="AH490">
        <f t="shared" ca="1" si="293"/>
        <v>0</v>
      </c>
      <c r="AI490">
        <f t="shared" ca="1" si="324"/>
        <v>8.152997317776807E-3</v>
      </c>
      <c r="AJ490">
        <f t="shared" ca="1" si="308"/>
        <v>1.6985411078701682E-6</v>
      </c>
      <c r="AK490">
        <f t="shared" ca="1" si="294"/>
        <v>0</v>
      </c>
      <c r="AL490">
        <f t="shared" ca="1" si="295"/>
        <v>0</v>
      </c>
      <c r="AM490">
        <f t="shared" si="296"/>
        <v>0</v>
      </c>
      <c r="AN490" s="45">
        <f t="shared" ca="1" si="309"/>
        <v>-5.3014901859369835E-4</v>
      </c>
      <c r="AO490">
        <f t="shared" ca="1" si="325"/>
        <v>0</v>
      </c>
      <c r="AP490">
        <f t="shared" ca="1" si="326"/>
        <v>1.0406626414381127E-5</v>
      </c>
      <c r="AR490">
        <v>480</v>
      </c>
      <c r="AS490">
        <v>0</v>
      </c>
      <c r="AT490">
        <v>19554.733498306068</v>
      </c>
      <c r="AU490">
        <v>356.87990705730397</v>
      </c>
      <c r="AV490">
        <v>131.14371838034185</v>
      </c>
      <c r="AW490">
        <v>35131.764215392883</v>
      </c>
      <c r="AX490">
        <v>3.9323190611940766</v>
      </c>
      <c r="AY490">
        <v>0</v>
      </c>
      <c r="AZ490">
        <v>-35623.720159891782</v>
      </c>
      <c r="BA490">
        <v>8.33465615964991</v>
      </c>
      <c r="BC490">
        <f t="shared" si="310"/>
        <v>0</v>
      </c>
      <c r="BD490">
        <f t="shared" ca="1" si="311"/>
        <v>19554.742232589157</v>
      </c>
      <c r="BE490">
        <f t="shared" ca="1" si="312"/>
        <v>356.88026410386249</v>
      </c>
      <c r="BF490">
        <f t="shared" ca="1" si="313"/>
        <v>131.14378043343544</v>
      </c>
      <c r="BG490">
        <f t="shared" ca="1" si="314"/>
        <v>35131.764324743708</v>
      </c>
      <c r="BH490">
        <f t="shared" ca="1" si="315"/>
        <v>3.9323207597351844</v>
      </c>
      <c r="BI490">
        <f t="shared" ca="1" si="316"/>
        <v>0</v>
      </c>
      <c r="BJ490">
        <f t="shared" ca="1" si="317"/>
        <v>-35623.720690040798</v>
      </c>
      <c r="BK490">
        <f t="shared" ca="1" si="318"/>
        <v>8.334666566276324</v>
      </c>
    </row>
    <row r="491" spans="2:63" x14ac:dyDescent="0.35">
      <c r="B491">
        <f t="shared" si="319"/>
        <v>481</v>
      </c>
      <c r="C491">
        <f t="shared" si="297"/>
        <v>41</v>
      </c>
      <c r="D491">
        <f t="shared" si="327"/>
        <v>1</v>
      </c>
      <c r="E491">
        <f t="shared" ca="1" si="287"/>
        <v>117</v>
      </c>
      <c r="F491" cm="1">
        <f t="array" aca="1" ref="F491" ca="1">_xlfn.XLOOKUP(E491,Mortality!$I$9:$I$130,IF($E$4="Female",Mortality!$J$9:$J$130,Mortality!$K$9:$K$130),,-1)</f>
        <v>0.39999999999999969</v>
      </c>
      <c r="G491" cm="1">
        <f t="array" aca="1" ref="G491" ca="1">_xlfn.XLOOKUP(E491,Mortality!$N$9:$N$130,IF($E$4="Female",Mortality!$O$9:$O$130,Mortality!$P$9:$P$130),,-1)</f>
        <v>0</v>
      </c>
      <c r="H491">
        <f t="shared" ca="1" si="298"/>
        <v>4.1675471372851991E-2</v>
      </c>
      <c r="I491" cm="1">
        <f t="array" ref="I491">INDEX('Product features '!$C$12:$C$22,MIN(11,C491))</f>
        <v>0</v>
      </c>
      <c r="J491" s="3">
        <f ca="1">IF(C491=1,0,IF($C$4="Q",MAX('Product features '!$C$8,_xlfn.XLOOKUP(E491,'Non-systematic PWDs'!$D$17:$D$64,'Non-systematic PWDs'!$F$17:$F$64,0,-1)),'Product features '!$C$8))</f>
        <v>0.37037037037037035</v>
      </c>
      <c r="K491">
        <f t="shared" ca="1" si="288"/>
        <v>0</v>
      </c>
      <c r="L491">
        <f ca="1">(1-K491)*(1-(1-J491*_xlfn.XLOOKUP(C491,'Non-systematic PWDs'!$D$9:$D$12,'Non-systematic PWDs'!$E$9:$E$12,,-1))^(1/12))</f>
        <v>1.3273013768068664E-2</v>
      </c>
      <c r="M491" cm="1">
        <f t="array" ref="M491">IF(C491=11,_xlfn.SWITCH(D491,1,0.4,2,0.3,3,0.2,0.1/9),1/12)</f>
        <v>8.3333333333333329E-2</v>
      </c>
      <c r="O491">
        <f t="shared" ca="1" si="320"/>
        <v>8.1529972831681126E-3</v>
      </c>
      <c r="P491">
        <f t="shared" ca="1" si="321"/>
        <v>1.0118450400856901E-2</v>
      </c>
      <c r="Q491">
        <f ca="1">_xlfn.XLOOKUP(C491,'Surrender predictive model'!$E$8:$E$29,'Surrender predictive model'!$P$8:$P$29,,-1)+'Surrender predictive model'!$B$15+'Surrender predictive model'!$B$14+'Surrender predictive model'!$B$38*K491</f>
        <v>-2.2123742498454617</v>
      </c>
      <c r="R491">
        <f ca="1">+'Surrender predictive model'!$B$15*(MAX(1,MIN(2,P490/O490))-1)+'Surrender predictive model'!$B$14*(MAX(0.5,MIN(1,P490/O490))-1)+'Surrender predictive model'!$B$38*K491*(MAX(0.5,MIN(1,P490/O490))-1)</f>
        <v>-0.27010414819012613</v>
      </c>
      <c r="S491" s="43">
        <f t="shared" ca="1" si="299"/>
        <v>7.2430103670739765E-3</v>
      </c>
      <c r="T491">
        <f t="shared" ca="1" si="289"/>
        <v>0</v>
      </c>
      <c r="U491">
        <f t="shared" ca="1" si="322"/>
        <v>1.89E-2</v>
      </c>
      <c r="V491">
        <f t="shared" ca="1" si="290"/>
        <v>0</v>
      </c>
      <c r="W491" s="41">
        <f t="shared" ca="1" si="291"/>
        <v>0</v>
      </c>
      <c r="X491">
        <f t="shared" ca="1" si="300"/>
        <v>0.93875564950772417</v>
      </c>
      <c r="Y491">
        <f t="shared" ca="1" si="301"/>
        <v>0.93875564950772417</v>
      </c>
      <c r="Z491">
        <f t="shared" ca="1" si="292"/>
        <v>0.95138337413128027</v>
      </c>
      <c r="AA491">
        <f t="shared" ca="1" si="323"/>
        <v>1.080227527049498E-7</v>
      </c>
      <c r="AB491">
        <f t="shared" ca="1" si="302"/>
        <v>8.3070889318199899E-3</v>
      </c>
      <c r="AC491">
        <f t="shared" ca="1" si="303"/>
        <v>3.4092936797389031E-4</v>
      </c>
      <c r="AD491">
        <f t="shared" ca="1" si="304"/>
        <v>5.9251998005796764E-5</v>
      </c>
      <c r="AE491">
        <f t="shared" ca="1" si="305"/>
        <v>1.0858090013120162E-4</v>
      </c>
      <c r="AF491">
        <f t="shared" ca="1" si="306"/>
        <v>0</v>
      </c>
      <c r="AG491">
        <f t="shared" ca="1" si="307"/>
        <v>0</v>
      </c>
      <c r="AH491">
        <f t="shared" ca="1" si="293"/>
        <v>1.540916486518773E-4</v>
      </c>
      <c r="AI491">
        <f t="shared" ca="1" si="324"/>
        <v>7.7983267003177955E-3</v>
      </c>
      <c r="AJ491">
        <f t="shared" ca="1" si="308"/>
        <v>1.6246513958995408E-6</v>
      </c>
      <c r="AK491">
        <f t="shared" ca="1" si="294"/>
        <v>0</v>
      </c>
      <c r="AL491">
        <f t="shared" ca="1" si="295"/>
        <v>0</v>
      </c>
      <c r="AM491">
        <f t="shared" si="296"/>
        <v>0</v>
      </c>
      <c r="AN491" s="45">
        <f t="shared" ca="1" si="309"/>
        <v>-5.1038691750678825E-4</v>
      </c>
      <c r="AO491">
        <f t="shared" ca="1" si="325"/>
        <v>1.9261456081484666E-5</v>
      </c>
      <c r="AP491">
        <f t="shared" ca="1" si="326"/>
        <v>2.8305480563704188E-5</v>
      </c>
      <c r="AR491">
        <v>481</v>
      </c>
      <c r="AS491">
        <v>0</v>
      </c>
      <c r="AT491">
        <v>18875.131493730401</v>
      </c>
      <c r="AU491">
        <v>402.08565484322889</v>
      </c>
      <c r="AV491">
        <v>128.91380299348597</v>
      </c>
      <c r="AW491">
        <v>34426.066243677473</v>
      </c>
      <c r="AX491">
        <v>3.8585465283886515</v>
      </c>
      <c r="AY491">
        <v>0</v>
      </c>
      <c r="AZ491">
        <v>-34960.924248042596</v>
      </c>
      <c r="BA491">
        <v>37.383845407379269</v>
      </c>
      <c r="BC491">
        <f t="shared" si="310"/>
        <v>0</v>
      </c>
      <c r="BD491">
        <f t="shared" ca="1" si="311"/>
        <v>18875.139646727686</v>
      </c>
      <c r="BE491">
        <f t="shared" ca="1" si="312"/>
        <v>402.08599577259685</v>
      </c>
      <c r="BF491">
        <f t="shared" ca="1" si="313"/>
        <v>128.91386224548398</v>
      </c>
      <c r="BG491">
        <f t="shared" ca="1" si="314"/>
        <v>34426.066352258371</v>
      </c>
      <c r="BH491">
        <f t="shared" ca="1" si="315"/>
        <v>3.8585481530400476</v>
      </c>
      <c r="BI491">
        <f t="shared" ca="1" si="316"/>
        <v>0</v>
      </c>
      <c r="BJ491">
        <f t="shared" ca="1" si="317"/>
        <v>-34960.924758429515</v>
      </c>
      <c r="BK491">
        <f t="shared" ca="1" si="318"/>
        <v>37.383873712859831</v>
      </c>
    </row>
    <row r="492" spans="2:63" x14ac:dyDescent="0.35">
      <c r="B492">
        <f t="shared" si="319"/>
        <v>482</v>
      </c>
      <c r="C492">
        <f t="shared" si="297"/>
        <v>41</v>
      </c>
      <c r="D492">
        <f t="shared" si="327"/>
        <v>2</v>
      </c>
      <c r="E492">
        <f t="shared" ca="1" si="287"/>
        <v>117</v>
      </c>
      <c r="F492" cm="1">
        <f t="array" aca="1" ref="F492" ca="1">_xlfn.XLOOKUP(E492,Mortality!$I$9:$I$130,IF($E$4="Female",Mortality!$J$9:$J$130,Mortality!$K$9:$K$130),,-1)</f>
        <v>0.39999999999999969</v>
      </c>
      <c r="G492" cm="1">
        <f t="array" aca="1" ref="G492" ca="1">_xlfn.XLOOKUP(E492,Mortality!$N$9:$N$130,IF($E$4="Female",Mortality!$O$9:$O$130,Mortality!$P$9:$P$130),,-1)</f>
        <v>0</v>
      </c>
      <c r="H492">
        <f t="shared" ca="1" si="298"/>
        <v>4.1675471372851991E-2</v>
      </c>
      <c r="I492" cm="1">
        <f t="array" ref="I492">INDEX('Product features '!$C$12:$C$22,MIN(11,C492))</f>
        <v>0</v>
      </c>
      <c r="J492" s="3">
        <f ca="1">IF(C492=1,0,IF($C$4="Q",MAX('Product features '!$C$8,_xlfn.XLOOKUP(E492,'Non-systematic PWDs'!$D$17:$D$64,'Non-systematic PWDs'!$F$17:$F$64,0,-1)),'Product features '!$C$8))</f>
        <v>0.37037037037037035</v>
      </c>
      <c r="K492">
        <f t="shared" ca="1" si="288"/>
        <v>0</v>
      </c>
      <c r="L492">
        <f ca="1">(1-K492)*(1-(1-J492*_xlfn.XLOOKUP(C492,'Non-systematic PWDs'!$D$9:$D$12,'Non-systematic PWDs'!$E$9:$E$12,,-1))^(1/12))</f>
        <v>1.3273013768068664E-2</v>
      </c>
      <c r="M492" cm="1">
        <f t="array" ref="M492">IF(C492=11,_xlfn.SWITCH(D492,1,0.4,2,0.3,3,0.2,0.1/9),1/12)</f>
        <v>8.3333333333333329E-2</v>
      </c>
      <c r="O492">
        <f t="shared" ca="1" si="320"/>
        <v>7.7983266657091019E-3</v>
      </c>
      <c r="P492">
        <f t="shared" ca="1" si="321"/>
        <v>9.4987524780681121E-3</v>
      </c>
      <c r="Q492">
        <f ca="1">_xlfn.XLOOKUP(C492,'Surrender predictive model'!$E$8:$E$29,'Surrender predictive model'!$P$8:$P$29,,-1)+'Surrender predictive model'!$B$15+'Surrender predictive model'!$B$14+'Surrender predictive model'!$B$38*K492</f>
        <v>-2.2123742498454617</v>
      </c>
      <c r="R492">
        <f ca="1">+'Surrender predictive model'!$B$15*(MAX(1,MIN(2,P491/O491))-1)+'Surrender predictive model'!$B$14*(MAX(0.5,MIN(1,P491/O491))-1)+'Surrender predictive model'!$B$38*K492*(MAX(0.5,MIN(1,P491/O491))-1)</f>
        <v>-0.27896090564641612</v>
      </c>
      <c r="S492" s="43">
        <f t="shared" ca="1" si="299"/>
        <v>7.1765423664098549E-3</v>
      </c>
      <c r="T492">
        <f t="shared" ca="1" si="289"/>
        <v>0</v>
      </c>
      <c r="U492">
        <f t="shared" ca="1" si="322"/>
        <v>0</v>
      </c>
      <c r="V492">
        <f t="shared" ca="1" si="290"/>
        <v>0</v>
      </c>
      <c r="W492" s="41">
        <f t="shared" ca="1" si="291"/>
        <v>0</v>
      </c>
      <c r="X492">
        <f t="shared" ca="1" si="300"/>
        <v>0.93881850195982131</v>
      </c>
      <c r="Y492">
        <f t="shared" ca="1" si="301"/>
        <v>0.93881850195982131</v>
      </c>
      <c r="Z492">
        <f t="shared" ca="1" si="292"/>
        <v>0.95144707204668555</v>
      </c>
      <c r="AA492">
        <f t="shared" ca="1" si="323"/>
        <v>1.0277105095138403E-7</v>
      </c>
      <c r="AB492">
        <f t="shared" ca="1" si="302"/>
        <v>7.7983266657091019E-3</v>
      </c>
      <c r="AC492">
        <f t="shared" ca="1" si="303"/>
        <v>3.2006298895818127E-4</v>
      </c>
      <c r="AD492">
        <f t="shared" ca="1" si="304"/>
        <v>5.5115047881004205E-5</v>
      </c>
      <c r="AE492">
        <f t="shared" ca="1" si="305"/>
        <v>1.0193527077556917E-4</v>
      </c>
      <c r="AF492">
        <f t="shared" ca="1" si="306"/>
        <v>0</v>
      </c>
      <c r="AG492">
        <f t="shared" ca="1" si="307"/>
        <v>0</v>
      </c>
      <c r="AH492">
        <f t="shared" ca="1" si="293"/>
        <v>0</v>
      </c>
      <c r="AI492">
        <f t="shared" ca="1" si="324"/>
        <v>7.3212133927030411E-3</v>
      </c>
      <c r="AJ492">
        <f t="shared" ca="1" si="308"/>
        <v>1.5252527901464669E-6</v>
      </c>
      <c r="AK492">
        <f t="shared" ca="1" si="294"/>
        <v>0</v>
      </c>
      <c r="AL492">
        <f t="shared" ca="1" si="295"/>
        <v>0</v>
      </c>
      <c r="AM492">
        <f t="shared" si="296"/>
        <v>0</v>
      </c>
      <c r="AN492" s="45">
        <f t="shared" ca="1" si="309"/>
        <v>-4.7863856040490107E-4</v>
      </c>
      <c r="AO492">
        <f t="shared" ca="1" si="325"/>
        <v>0</v>
      </c>
      <c r="AP492">
        <f t="shared" ca="1" si="326"/>
        <v>7.6025667434033834E-6</v>
      </c>
      <c r="AR492">
        <v>482</v>
      </c>
      <c r="AS492">
        <v>0</v>
      </c>
      <c r="AT492">
        <v>18521.023336264345</v>
      </c>
      <c r="AU492">
        <v>388.56489757863994</v>
      </c>
      <c r="AV492">
        <v>123.59159513356427</v>
      </c>
      <c r="AW492">
        <v>33630.301544135247</v>
      </c>
      <c r="AX492">
        <v>3.7392038249584574</v>
      </c>
      <c r="AY492">
        <v>0</v>
      </c>
      <c r="AZ492">
        <v>-34146.197240672365</v>
      </c>
      <c r="BA492">
        <v>6.4160414275007227</v>
      </c>
      <c r="BC492">
        <f t="shared" si="310"/>
        <v>0</v>
      </c>
      <c r="BD492">
        <f t="shared" ca="1" si="311"/>
        <v>18521.031134591012</v>
      </c>
      <c r="BE492">
        <f t="shared" ca="1" si="312"/>
        <v>388.56521764162892</v>
      </c>
      <c r="BF492">
        <f t="shared" ca="1" si="313"/>
        <v>123.59165024861215</v>
      </c>
      <c r="BG492">
        <f t="shared" ca="1" si="314"/>
        <v>33630.301646070518</v>
      </c>
      <c r="BH492">
        <f t="shared" ca="1" si="315"/>
        <v>3.7392053502112477</v>
      </c>
      <c r="BI492">
        <f t="shared" ca="1" si="316"/>
        <v>0</v>
      </c>
      <c r="BJ492">
        <f t="shared" ca="1" si="317"/>
        <v>-34146.197719310927</v>
      </c>
      <c r="BK492">
        <f t="shared" ca="1" si="318"/>
        <v>6.416049030067466</v>
      </c>
    </row>
    <row r="493" spans="2:63" x14ac:dyDescent="0.35">
      <c r="B493">
        <f t="shared" si="319"/>
        <v>483</v>
      </c>
      <c r="C493">
        <f t="shared" si="297"/>
        <v>41</v>
      </c>
      <c r="D493">
        <f t="shared" si="327"/>
        <v>3</v>
      </c>
      <c r="E493">
        <f t="shared" ca="1" si="287"/>
        <v>117</v>
      </c>
      <c r="F493" cm="1">
        <f t="array" aca="1" ref="F493" ca="1">_xlfn.XLOOKUP(E493,Mortality!$I$9:$I$130,IF($E$4="Female",Mortality!$J$9:$J$130,Mortality!$K$9:$K$130),,-1)</f>
        <v>0.39999999999999969</v>
      </c>
      <c r="G493" cm="1">
        <f t="array" aca="1" ref="G493" ca="1">_xlfn.XLOOKUP(E493,Mortality!$N$9:$N$130,IF($E$4="Female",Mortality!$O$9:$O$130,Mortality!$P$9:$P$130),,-1)</f>
        <v>0</v>
      </c>
      <c r="H493">
        <f t="shared" ca="1" si="298"/>
        <v>4.1675471372851991E-2</v>
      </c>
      <c r="I493" cm="1">
        <f t="array" ref="I493">INDEX('Product features '!$C$12:$C$22,MIN(11,C493))</f>
        <v>0</v>
      </c>
      <c r="J493" s="3">
        <f ca="1">IF(C493=1,0,IF($C$4="Q",MAX('Product features '!$C$8,_xlfn.XLOOKUP(E493,'Non-systematic PWDs'!$D$17:$D$64,'Non-systematic PWDs'!$F$17:$F$64,0,-1)),'Product features '!$C$8))</f>
        <v>0.37037037037037035</v>
      </c>
      <c r="K493">
        <f t="shared" ca="1" si="288"/>
        <v>0</v>
      </c>
      <c r="L493">
        <f ca="1">(1-K493)*(1-(1-J493*_xlfn.XLOOKUP(C493,'Non-systematic PWDs'!$D$9:$D$12,'Non-systematic PWDs'!$E$9:$E$12,,-1))^(1/12))</f>
        <v>1.3273013768068664E-2</v>
      </c>
      <c r="M493" cm="1">
        <f t="array" ref="M493">IF(C493=11,_xlfn.SWITCH(D493,1,0.4,2,0.3,3,0.2,0.1/9),1/12)</f>
        <v>8.3333333333333329E-2</v>
      </c>
      <c r="O493">
        <f t="shared" ca="1" si="320"/>
        <v>7.3212133580943467E-3</v>
      </c>
      <c r="P493">
        <f t="shared" ca="1" si="321"/>
        <v>8.9176045719470461E-3</v>
      </c>
      <c r="Q493">
        <f ca="1">_xlfn.XLOOKUP(C493,'Surrender predictive model'!$E$8:$E$29,'Surrender predictive model'!$P$8:$P$29,,-1)+'Surrender predictive model'!$B$15+'Surrender predictive model'!$B$14+'Surrender predictive model'!$B$38*K493</f>
        <v>-2.2123742498454617</v>
      </c>
      <c r="R493">
        <f ca="1">+'Surrender predictive model'!$B$15*(MAX(1,MIN(2,P492/O492))-1)+'Surrender predictive model'!$B$14*(MAX(0.5,MIN(1,P492/O492))-1)+'Surrender predictive model'!$B$38*K493*(MAX(0.5,MIN(1,P492/O492))-1)</f>
        <v>-0.25232147709511232</v>
      </c>
      <c r="S493" s="43">
        <f t="shared" ca="1" si="299"/>
        <v>7.3784075156502205E-3</v>
      </c>
      <c r="T493">
        <f t="shared" ca="1" si="289"/>
        <v>0</v>
      </c>
      <c r="U493">
        <f t="shared" ca="1" si="322"/>
        <v>0</v>
      </c>
      <c r="V493">
        <f t="shared" ca="1" si="290"/>
        <v>0</v>
      </c>
      <c r="W493" s="41">
        <f t="shared" ca="1" si="291"/>
        <v>0</v>
      </c>
      <c r="X493">
        <f t="shared" ca="1" si="300"/>
        <v>0.93862761733118905</v>
      </c>
      <c r="Y493">
        <f t="shared" ca="1" si="301"/>
        <v>0.93862761733118905</v>
      </c>
      <c r="Z493">
        <f t="shared" ca="1" si="292"/>
        <v>0.95125361972269351</v>
      </c>
      <c r="AA493">
        <f t="shared" ca="1" si="323"/>
        <v>9.7781215518855067E-8</v>
      </c>
      <c r="AB493">
        <f t="shared" ca="1" si="302"/>
        <v>7.3212133580943467E-3</v>
      </c>
      <c r="AC493">
        <f t="shared" ca="1" si="303"/>
        <v>3.0044231033113416E-4</v>
      </c>
      <c r="AD493">
        <f t="shared" ca="1" si="304"/>
        <v>5.3191619135725069E-5</v>
      </c>
      <c r="AE493">
        <f t="shared" ca="1" si="305"/>
        <v>9.5686378346117462E-5</v>
      </c>
      <c r="AF493">
        <f t="shared" ca="1" si="306"/>
        <v>0</v>
      </c>
      <c r="AG493">
        <f t="shared" ca="1" si="307"/>
        <v>0</v>
      </c>
      <c r="AH493">
        <f t="shared" ca="1" si="293"/>
        <v>0</v>
      </c>
      <c r="AI493">
        <f t="shared" ca="1" si="324"/>
        <v>6.8718930848900642E-3</v>
      </c>
      <c r="AJ493">
        <f t="shared" ca="1" si="308"/>
        <v>1.4316443926854301E-6</v>
      </c>
      <c r="AK493">
        <f t="shared" ca="1" si="294"/>
        <v>0</v>
      </c>
      <c r="AL493">
        <f t="shared" ca="1" si="295"/>
        <v>0</v>
      </c>
      <c r="AM493">
        <f t="shared" si="296"/>
        <v>0</v>
      </c>
      <c r="AN493" s="45">
        <f t="shared" ca="1" si="309"/>
        <v>-4.5075195220566208E-4</v>
      </c>
      <c r="AO493">
        <f t="shared" ca="1" si="325"/>
        <v>0</v>
      </c>
      <c r="AP493">
        <f t="shared" ca="1" si="326"/>
        <v>7.2435741896805976E-6</v>
      </c>
      <c r="AR493">
        <v>483</v>
      </c>
      <c r="AS493">
        <v>0</v>
      </c>
      <c r="AT493">
        <v>17948.178359799374</v>
      </c>
      <c r="AU493">
        <v>375.5120825987151</v>
      </c>
      <c r="AV493">
        <v>122.36845207778923</v>
      </c>
      <c r="AW493">
        <v>32855.055294048601</v>
      </c>
      <c r="AX493">
        <v>3.6232527000355788</v>
      </c>
      <c r="AY493">
        <v>0</v>
      </c>
      <c r="AZ493">
        <v>-33356.559081425163</v>
      </c>
      <c r="BA493">
        <v>6.3112099845131189</v>
      </c>
      <c r="BC493">
        <f t="shared" si="310"/>
        <v>0</v>
      </c>
      <c r="BD493">
        <f t="shared" ca="1" si="311"/>
        <v>17948.185681012732</v>
      </c>
      <c r="BE493">
        <f t="shared" ca="1" si="312"/>
        <v>375.51238304102543</v>
      </c>
      <c r="BF493">
        <f t="shared" ca="1" si="313"/>
        <v>122.36850526940836</v>
      </c>
      <c r="BG493">
        <f t="shared" ca="1" si="314"/>
        <v>32855.055389734982</v>
      </c>
      <c r="BH493">
        <f t="shared" ca="1" si="315"/>
        <v>3.6232541316799716</v>
      </c>
      <c r="BI493">
        <f t="shared" ca="1" si="316"/>
        <v>0</v>
      </c>
      <c r="BJ493">
        <f t="shared" ca="1" si="317"/>
        <v>-33356.559532177118</v>
      </c>
      <c r="BK493">
        <f t="shared" ca="1" si="318"/>
        <v>6.3112172280873082</v>
      </c>
    </row>
    <row r="494" spans="2:63" x14ac:dyDescent="0.35">
      <c r="B494">
        <f t="shared" si="319"/>
        <v>484</v>
      </c>
      <c r="C494">
        <f t="shared" si="297"/>
        <v>41</v>
      </c>
      <c r="D494">
        <f t="shared" si="327"/>
        <v>4</v>
      </c>
      <c r="E494">
        <f t="shared" ca="1" si="287"/>
        <v>117</v>
      </c>
      <c r="F494" cm="1">
        <f t="array" aca="1" ref="F494" ca="1">_xlfn.XLOOKUP(E494,Mortality!$I$9:$I$130,IF($E$4="Female",Mortality!$J$9:$J$130,Mortality!$K$9:$K$130),,-1)</f>
        <v>0.39999999999999969</v>
      </c>
      <c r="G494" cm="1">
        <f t="array" aca="1" ref="G494" ca="1">_xlfn.XLOOKUP(E494,Mortality!$N$9:$N$130,IF($E$4="Female",Mortality!$O$9:$O$130,Mortality!$P$9:$P$130),,-1)</f>
        <v>0</v>
      </c>
      <c r="H494">
        <f t="shared" ca="1" si="298"/>
        <v>4.1675471372851991E-2</v>
      </c>
      <c r="I494" cm="1">
        <f t="array" ref="I494">INDEX('Product features '!$C$12:$C$22,MIN(11,C494))</f>
        <v>0</v>
      </c>
      <c r="J494" s="3">
        <f ca="1">IF(C494=1,0,IF($C$4="Q",MAX('Product features '!$C$8,_xlfn.XLOOKUP(E494,'Non-systematic PWDs'!$D$17:$D$64,'Non-systematic PWDs'!$F$17:$F$64,0,-1)),'Product features '!$C$8))</f>
        <v>0.37037037037037035</v>
      </c>
      <c r="K494">
        <f t="shared" ca="1" si="288"/>
        <v>0</v>
      </c>
      <c r="L494">
        <f ca="1">(1-K494)*(1-(1-J494*_xlfn.XLOOKUP(C494,'Non-systematic PWDs'!$D$9:$D$12,'Non-systematic PWDs'!$E$9:$E$12,,-1))^(1/12))</f>
        <v>1.3273013768068664E-2</v>
      </c>
      <c r="M494" cm="1">
        <f t="array" ref="M494">IF(C494=11,_xlfn.SWITCH(D494,1,0.4,2,0.3,3,0.2,0.1/9),1/12)</f>
        <v>8.3333333333333329E-2</v>
      </c>
      <c r="O494">
        <f t="shared" ca="1" si="320"/>
        <v>6.8718930502813698E-3</v>
      </c>
      <c r="P494">
        <f t="shared" ca="1" si="321"/>
        <v>8.3703099316683738E-3</v>
      </c>
      <c r="Q494">
        <f ca="1">_xlfn.XLOOKUP(C494,'Surrender predictive model'!$E$8:$E$29,'Surrender predictive model'!$P$8:$P$29,,-1)+'Surrender predictive model'!$B$15+'Surrender predictive model'!$B$14+'Surrender predictive model'!$B$38*K494</f>
        <v>-2.2123742498454617</v>
      </c>
      <c r="R494">
        <f ca="1">+'Surrender predictive model'!$B$15*(MAX(1,MIN(2,P493/O493))-1)+'Surrender predictive model'!$B$14*(MAX(0.5,MIN(1,P493/O493))-1)+'Surrender predictive model'!$B$38*K494*(MAX(0.5,MIN(1,P493/O493))-1)</f>
        <v>-0.25232147709511255</v>
      </c>
      <c r="S494" s="43">
        <f t="shared" ca="1" si="299"/>
        <v>7.3784075156502205E-3</v>
      </c>
      <c r="T494">
        <f t="shared" ca="1" si="289"/>
        <v>0</v>
      </c>
      <c r="U494">
        <f t="shared" ca="1" si="322"/>
        <v>0</v>
      </c>
      <c r="V494">
        <f t="shared" ca="1" si="290"/>
        <v>0</v>
      </c>
      <c r="W494" s="41">
        <f t="shared" ca="1" si="291"/>
        <v>0</v>
      </c>
      <c r="X494">
        <f t="shared" ca="1" si="300"/>
        <v>0.93862761733118905</v>
      </c>
      <c r="Y494">
        <f t="shared" ca="1" si="301"/>
        <v>0.93862761733118905</v>
      </c>
      <c r="Z494">
        <f t="shared" ca="1" si="292"/>
        <v>0.95125361972269351</v>
      </c>
      <c r="AA494">
        <f t="shared" ca="1" si="323"/>
        <v>9.3014735203195694E-8</v>
      </c>
      <c r="AB494">
        <f t="shared" ca="1" si="302"/>
        <v>6.8718930502813698E-3</v>
      </c>
      <c r="AC494">
        <f t="shared" ca="1" si="303"/>
        <v>2.820034498915902E-4</v>
      </c>
      <c r="AD494">
        <f t="shared" ca="1" si="304"/>
        <v>4.9927122731353704E-5</v>
      </c>
      <c r="AE494">
        <f t="shared" ca="1" si="305"/>
        <v>8.9813877318066911E-5</v>
      </c>
      <c r="AF494">
        <f t="shared" ca="1" si="306"/>
        <v>0</v>
      </c>
      <c r="AG494">
        <f t="shared" ca="1" si="307"/>
        <v>0</v>
      </c>
      <c r="AH494">
        <f t="shared" ca="1" si="293"/>
        <v>0</v>
      </c>
      <c r="AI494">
        <f t="shared" ca="1" si="324"/>
        <v>6.4501486349490536E-3</v>
      </c>
      <c r="AJ494">
        <f t="shared" ca="1" si="308"/>
        <v>1.3437809656143863E-6</v>
      </c>
      <c r="AK494">
        <f t="shared" ca="1" si="294"/>
        <v>0</v>
      </c>
      <c r="AL494">
        <f t="shared" ca="1" si="295"/>
        <v>0</v>
      </c>
      <c r="AM494">
        <f t="shared" si="296"/>
        <v>0</v>
      </c>
      <c r="AN494" s="45">
        <f t="shared" ca="1" si="309"/>
        <v>-4.2308823090662521E-4</v>
      </c>
      <c r="AO494">
        <f t="shared" ca="1" si="325"/>
        <v>0</v>
      </c>
      <c r="AP494">
        <f t="shared" ca="1" si="326"/>
        <v>6.8786687227965317E-6</v>
      </c>
      <c r="AR494">
        <v>484</v>
      </c>
      <c r="AS494">
        <v>0</v>
      </c>
      <c r="AT494">
        <v>17391.612960169594</v>
      </c>
      <c r="AU494">
        <v>362.9005192936761</v>
      </c>
      <c r="AV494">
        <v>118.58353343462551</v>
      </c>
      <c r="AW494">
        <v>32099.743725476619</v>
      </c>
      <c r="AX494">
        <v>3.5111212253408985</v>
      </c>
      <c r="AY494">
        <v>0</v>
      </c>
      <c r="AZ494">
        <v>-32584.738899430256</v>
      </c>
      <c r="BA494">
        <v>6.1668447858982294</v>
      </c>
      <c r="BC494">
        <f t="shared" si="310"/>
        <v>0</v>
      </c>
      <c r="BD494">
        <f t="shared" ca="1" si="311"/>
        <v>17391.619832062643</v>
      </c>
      <c r="BE494">
        <f t="shared" ca="1" si="312"/>
        <v>362.90080129712601</v>
      </c>
      <c r="BF494">
        <f t="shared" ca="1" si="313"/>
        <v>118.58358336174824</v>
      </c>
      <c r="BG494">
        <f t="shared" ca="1" si="314"/>
        <v>32099.743815290498</v>
      </c>
      <c r="BH494">
        <f t="shared" ca="1" si="315"/>
        <v>3.5111225691218642</v>
      </c>
      <c r="BI494">
        <f t="shared" ca="1" si="316"/>
        <v>0</v>
      </c>
      <c r="BJ494">
        <f t="shared" ca="1" si="317"/>
        <v>-32584.739322518486</v>
      </c>
      <c r="BK494">
        <f t="shared" ca="1" si="318"/>
        <v>6.166851664566952</v>
      </c>
    </row>
    <row r="495" spans="2:63" x14ac:dyDescent="0.35">
      <c r="B495">
        <f t="shared" si="319"/>
        <v>485</v>
      </c>
      <c r="C495">
        <f t="shared" si="297"/>
        <v>41</v>
      </c>
      <c r="D495">
        <f t="shared" si="327"/>
        <v>5</v>
      </c>
      <c r="E495">
        <f t="shared" ca="1" si="287"/>
        <v>117</v>
      </c>
      <c r="F495" cm="1">
        <f t="array" aca="1" ref="F495" ca="1">_xlfn.XLOOKUP(E495,Mortality!$I$9:$I$130,IF($E$4="Female",Mortality!$J$9:$J$130,Mortality!$K$9:$K$130),,-1)</f>
        <v>0.39999999999999969</v>
      </c>
      <c r="G495" cm="1">
        <f t="array" aca="1" ref="G495" ca="1">_xlfn.XLOOKUP(E495,Mortality!$N$9:$N$130,IF($E$4="Female",Mortality!$O$9:$O$130,Mortality!$P$9:$P$130),,-1)</f>
        <v>0</v>
      </c>
      <c r="H495">
        <f t="shared" ca="1" si="298"/>
        <v>4.1675471372851991E-2</v>
      </c>
      <c r="I495" cm="1">
        <f t="array" ref="I495">INDEX('Product features '!$C$12:$C$22,MIN(11,C495))</f>
        <v>0</v>
      </c>
      <c r="J495" s="3">
        <f ca="1">IF(C495=1,0,IF($C$4="Q",MAX('Product features '!$C$8,_xlfn.XLOOKUP(E495,'Non-systematic PWDs'!$D$17:$D$64,'Non-systematic PWDs'!$F$17:$F$64,0,-1)),'Product features '!$C$8))</f>
        <v>0.37037037037037035</v>
      </c>
      <c r="K495">
        <f t="shared" ca="1" si="288"/>
        <v>0</v>
      </c>
      <c r="L495">
        <f ca="1">(1-K495)*(1-(1-J495*_xlfn.XLOOKUP(C495,'Non-systematic PWDs'!$D$9:$D$12,'Non-systematic PWDs'!$E$9:$E$12,,-1))^(1/12))</f>
        <v>1.3273013768068664E-2</v>
      </c>
      <c r="M495" cm="1">
        <f t="array" ref="M495">IF(C495=11,_xlfn.SWITCH(D495,1,0.4,2,0.3,3,0.2,0.1/9),1/12)</f>
        <v>8.3333333333333329E-2</v>
      </c>
      <c r="O495">
        <f t="shared" ca="1" si="320"/>
        <v>6.4501486003403583E-3</v>
      </c>
      <c r="P495">
        <f t="shared" ca="1" si="321"/>
        <v>7.8566040674854735E-3</v>
      </c>
      <c r="Q495">
        <f ca="1">_xlfn.XLOOKUP(C495,'Surrender predictive model'!$E$8:$E$29,'Surrender predictive model'!$P$8:$P$29,,-1)+'Surrender predictive model'!$B$15+'Surrender predictive model'!$B$14+'Surrender predictive model'!$B$38*K495</f>
        <v>-2.2123742498454617</v>
      </c>
      <c r="R495">
        <f ca="1">+'Surrender predictive model'!$B$15*(MAX(1,MIN(2,P494/O494))-1)+'Surrender predictive model'!$B$14*(MAX(0.5,MIN(1,P494/O494))-1)+'Surrender predictive model'!$B$38*K495*(MAX(0.5,MIN(1,P494/O494))-1)</f>
        <v>-0.25232147709511255</v>
      </c>
      <c r="S495" s="43">
        <f t="shared" ca="1" si="299"/>
        <v>7.3784075156502205E-3</v>
      </c>
      <c r="T495">
        <f t="shared" ca="1" si="289"/>
        <v>0</v>
      </c>
      <c r="U495">
        <f t="shared" ca="1" si="322"/>
        <v>0</v>
      </c>
      <c r="V495">
        <f t="shared" ca="1" si="290"/>
        <v>0</v>
      </c>
      <c r="W495" s="41">
        <f t="shared" ca="1" si="291"/>
        <v>0</v>
      </c>
      <c r="X495">
        <f t="shared" ca="1" si="300"/>
        <v>0.93862761733118905</v>
      </c>
      <c r="Y495">
        <f t="shared" ca="1" si="301"/>
        <v>0.93862761733118905</v>
      </c>
      <c r="Z495">
        <f t="shared" ca="1" si="292"/>
        <v>0.95125361972269351</v>
      </c>
      <c r="AA495">
        <f t="shared" ca="1" si="323"/>
        <v>8.8480603549587745E-8</v>
      </c>
      <c r="AB495">
        <f t="shared" ca="1" si="302"/>
        <v>6.4501486003403583E-3</v>
      </c>
      <c r="AC495">
        <f t="shared" ca="1" si="303"/>
        <v>2.6469622625091864E-4</v>
      </c>
      <c r="AD495">
        <f t="shared" ca="1" si="304"/>
        <v>4.6862976249532372E-5</v>
      </c>
      <c r="AE495">
        <f t="shared" ca="1" si="305"/>
        <v>8.4301785670332861E-5</v>
      </c>
      <c r="AF495">
        <f t="shared" ca="1" si="306"/>
        <v>0</v>
      </c>
      <c r="AG495">
        <f t="shared" ca="1" si="307"/>
        <v>0</v>
      </c>
      <c r="AH495">
        <f t="shared" ca="1" si="293"/>
        <v>0</v>
      </c>
      <c r="AI495">
        <f t="shared" ca="1" si="324"/>
        <v>6.05428764677827E-3</v>
      </c>
      <c r="AJ495">
        <f t="shared" ca="1" si="308"/>
        <v>1.2613099264121397E-6</v>
      </c>
      <c r="AK495">
        <f t="shared" ca="1" si="294"/>
        <v>0</v>
      </c>
      <c r="AL495">
        <f t="shared" ca="1" si="295"/>
        <v>0</v>
      </c>
      <c r="AM495">
        <f t="shared" si="296"/>
        <v>0</v>
      </c>
      <c r="AN495" s="45">
        <f t="shared" ca="1" si="309"/>
        <v>-3.9712229809719599E-4</v>
      </c>
      <c r="AO495">
        <f t="shared" ca="1" si="325"/>
        <v>0</v>
      </c>
      <c r="AP495">
        <f t="shared" ca="1" si="326"/>
        <v>6.5321458935820811E-6</v>
      </c>
      <c r="AR495">
        <v>485</v>
      </c>
      <c r="AS495">
        <v>0</v>
      </c>
      <c r="AT495">
        <v>16853.381881635105</v>
      </c>
      <c r="AU495">
        <v>350.73989472417668</v>
      </c>
      <c r="AV495">
        <v>114.92345751042625</v>
      </c>
      <c r="AW495">
        <v>31363.807760850341</v>
      </c>
      <c r="AX495">
        <v>3.4026752580241708</v>
      </c>
      <c r="AY495">
        <v>0</v>
      </c>
      <c r="AZ495">
        <v>-31832.873788342989</v>
      </c>
      <c r="BA495">
        <v>6.0262338921884693</v>
      </c>
      <c r="BC495">
        <f t="shared" si="310"/>
        <v>0</v>
      </c>
      <c r="BD495">
        <f t="shared" ca="1" si="311"/>
        <v>16853.388331783706</v>
      </c>
      <c r="BE495">
        <f t="shared" ca="1" si="312"/>
        <v>350.7401594204029</v>
      </c>
      <c r="BF495">
        <f t="shared" ca="1" si="313"/>
        <v>114.92350437340249</v>
      </c>
      <c r="BG495">
        <f t="shared" ca="1" si="314"/>
        <v>31363.807845152125</v>
      </c>
      <c r="BH495">
        <f t="shared" ca="1" si="315"/>
        <v>3.4026765193340971</v>
      </c>
      <c r="BI495">
        <f t="shared" ca="1" si="316"/>
        <v>0</v>
      </c>
      <c r="BJ495">
        <f t="shared" ca="1" si="317"/>
        <v>-31832.874185465287</v>
      </c>
      <c r="BK495">
        <f t="shared" ca="1" si="318"/>
        <v>6.0262404243343628</v>
      </c>
    </row>
    <row r="496" spans="2:63" x14ac:dyDescent="0.35">
      <c r="B496">
        <f t="shared" si="319"/>
        <v>486</v>
      </c>
      <c r="C496">
        <f t="shared" si="297"/>
        <v>41</v>
      </c>
      <c r="D496">
        <f t="shared" si="327"/>
        <v>6</v>
      </c>
      <c r="E496">
        <f t="shared" ca="1" si="287"/>
        <v>117</v>
      </c>
      <c r="F496" cm="1">
        <f t="array" aca="1" ref="F496" ca="1">_xlfn.XLOOKUP(E496,Mortality!$I$9:$I$130,IF($E$4="Female",Mortality!$J$9:$J$130,Mortality!$K$9:$K$130),,-1)</f>
        <v>0.39999999999999969</v>
      </c>
      <c r="G496" cm="1">
        <f t="array" aca="1" ref="G496" ca="1">_xlfn.XLOOKUP(E496,Mortality!$N$9:$N$130,IF($E$4="Female",Mortality!$O$9:$O$130,Mortality!$P$9:$P$130),,-1)</f>
        <v>0</v>
      </c>
      <c r="H496">
        <f t="shared" ca="1" si="298"/>
        <v>4.1675471372851991E-2</v>
      </c>
      <c r="I496" cm="1">
        <f t="array" ref="I496">INDEX('Product features '!$C$12:$C$22,MIN(11,C496))</f>
        <v>0</v>
      </c>
      <c r="J496" s="3">
        <f ca="1">IF(C496=1,0,IF($C$4="Q",MAX('Product features '!$C$8,_xlfn.XLOOKUP(E496,'Non-systematic PWDs'!$D$17:$D$64,'Non-systematic PWDs'!$F$17:$F$64,0,-1)),'Product features '!$C$8))</f>
        <v>0.37037037037037035</v>
      </c>
      <c r="K496">
        <f t="shared" ca="1" si="288"/>
        <v>0</v>
      </c>
      <c r="L496">
        <f ca="1">(1-K496)*(1-(1-J496*_xlfn.XLOOKUP(C496,'Non-systematic PWDs'!$D$9:$D$12,'Non-systematic PWDs'!$E$9:$E$12,,-1))^(1/12))</f>
        <v>1.3273013768068664E-2</v>
      </c>
      <c r="M496" cm="1">
        <f t="array" ref="M496">IF(C496=11,_xlfn.SWITCH(D496,1,0.4,2,0.3,3,0.2,0.1/9),1/12)</f>
        <v>8.3333333333333329E-2</v>
      </c>
      <c r="O496">
        <f t="shared" ca="1" si="320"/>
        <v>6.0542876121695748E-3</v>
      </c>
      <c r="P496">
        <f t="shared" ca="1" si="321"/>
        <v>7.374425556178418E-3</v>
      </c>
      <c r="Q496">
        <f ca="1">_xlfn.XLOOKUP(C496,'Surrender predictive model'!$E$8:$E$29,'Surrender predictive model'!$P$8:$P$29,,-1)+'Surrender predictive model'!$B$15+'Surrender predictive model'!$B$14+'Surrender predictive model'!$B$38*K496</f>
        <v>-2.2123742498454617</v>
      </c>
      <c r="R496">
        <f ca="1">+'Surrender predictive model'!$B$15*(MAX(1,MIN(2,P495/O495))-1)+'Surrender predictive model'!$B$14*(MAX(0.5,MIN(1,P495/O495))-1)+'Surrender predictive model'!$B$38*K496*(MAX(0.5,MIN(1,P495/O495))-1)</f>
        <v>-0.25232147709511282</v>
      </c>
      <c r="S496" s="43">
        <f t="shared" ca="1" si="299"/>
        <v>7.3784075156502205E-3</v>
      </c>
      <c r="T496">
        <f t="shared" ca="1" si="289"/>
        <v>0</v>
      </c>
      <c r="U496">
        <f t="shared" ca="1" si="322"/>
        <v>0</v>
      </c>
      <c r="V496">
        <f t="shared" ca="1" si="290"/>
        <v>0</v>
      </c>
      <c r="W496" s="41">
        <f t="shared" ca="1" si="291"/>
        <v>0</v>
      </c>
      <c r="X496">
        <f t="shared" ca="1" si="300"/>
        <v>0.93862761733118905</v>
      </c>
      <c r="Y496">
        <f t="shared" ca="1" si="301"/>
        <v>0.93862761733118905</v>
      </c>
      <c r="Z496">
        <f t="shared" ca="1" si="292"/>
        <v>0.95125361972269351</v>
      </c>
      <c r="AA496">
        <f t="shared" ca="1" si="323"/>
        <v>8.416749440179395E-8</v>
      </c>
      <c r="AB496">
        <f t="shared" ca="1" si="302"/>
        <v>6.0542876121695748E-3</v>
      </c>
      <c r="AC496">
        <f t="shared" ca="1" si="303"/>
        <v>2.4845118816245703E-4</v>
      </c>
      <c r="AD496">
        <f t="shared" ca="1" si="304"/>
        <v>4.398688373814667E-5</v>
      </c>
      <c r="AE496">
        <f t="shared" ca="1" si="305"/>
        <v>7.9127984220509092E-5</v>
      </c>
      <c r="AF496">
        <f t="shared" ca="1" si="306"/>
        <v>0</v>
      </c>
      <c r="AG496">
        <f t="shared" ca="1" si="307"/>
        <v>0</v>
      </c>
      <c r="AH496">
        <f t="shared" ca="1" si="293"/>
        <v>0</v>
      </c>
      <c r="AI496">
        <f t="shared" ca="1" si="324"/>
        <v>5.6827215906571568E-3</v>
      </c>
      <c r="AJ496">
        <f t="shared" ca="1" si="308"/>
        <v>1.1839003313869078E-6</v>
      </c>
      <c r="AK496">
        <f t="shared" ca="1" si="294"/>
        <v>0</v>
      </c>
      <c r="AL496">
        <f t="shared" ca="1" si="295"/>
        <v>0</v>
      </c>
      <c r="AM496">
        <f t="shared" si="296"/>
        <v>0</v>
      </c>
      <c r="AN496" s="45">
        <f t="shared" ca="1" si="309"/>
        <v>-3.7274995645249968E-4</v>
      </c>
      <c r="AO496">
        <f t="shared" ca="1" si="325"/>
        <v>0</v>
      </c>
      <c r="AP496">
        <f t="shared" ca="1" si="326"/>
        <v>6.2030796502283267E-6</v>
      </c>
      <c r="AR496">
        <v>486</v>
      </c>
      <c r="AS496">
        <v>0</v>
      </c>
      <c r="AT496">
        <v>16332.84123851484</v>
      </c>
      <c r="AU496">
        <v>339.01307786365459</v>
      </c>
      <c r="AV496">
        <v>111.38382390289706</v>
      </c>
      <c r="AW496">
        <v>30646.700562303904</v>
      </c>
      <c r="AX496">
        <v>3.2977856723721639</v>
      </c>
      <c r="AY496">
        <v>0</v>
      </c>
      <c r="AZ496">
        <v>-31100.395249742825</v>
      </c>
      <c r="BA496">
        <v>5.8892680108283626</v>
      </c>
      <c r="BC496">
        <f t="shared" si="310"/>
        <v>0</v>
      </c>
      <c r="BD496">
        <f t="shared" ca="1" si="311"/>
        <v>16332.847292802453</v>
      </c>
      <c r="BE496">
        <f t="shared" ca="1" si="312"/>
        <v>339.01332631484274</v>
      </c>
      <c r="BF496">
        <f t="shared" ca="1" si="313"/>
        <v>111.3838678897808</v>
      </c>
      <c r="BG496">
        <f t="shared" ca="1" si="314"/>
        <v>30646.700641431889</v>
      </c>
      <c r="BH496">
        <f t="shared" ca="1" si="315"/>
        <v>3.2977868562724955</v>
      </c>
      <c r="BI496">
        <f t="shared" ca="1" si="316"/>
        <v>0</v>
      </c>
      <c r="BJ496">
        <f t="shared" ca="1" si="317"/>
        <v>-31100.395622492782</v>
      </c>
      <c r="BK496">
        <f t="shared" ca="1" si="318"/>
        <v>5.8892742139080125</v>
      </c>
    </row>
    <row r="497" spans="2:63" x14ac:dyDescent="0.35">
      <c r="B497">
        <f t="shared" si="319"/>
        <v>487</v>
      </c>
      <c r="C497">
        <f t="shared" si="297"/>
        <v>41</v>
      </c>
      <c r="D497">
        <f t="shared" si="327"/>
        <v>7</v>
      </c>
      <c r="E497">
        <f t="shared" ca="1" si="287"/>
        <v>117</v>
      </c>
      <c r="F497" cm="1">
        <f t="array" aca="1" ref="F497" ca="1">_xlfn.XLOOKUP(E497,Mortality!$I$9:$I$130,IF($E$4="Female",Mortality!$J$9:$J$130,Mortality!$K$9:$K$130),,-1)</f>
        <v>0.39999999999999969</v>
      </c>
      <c r="G497" cm="1">
        <f t="array" aca="1" ref="G497" ca="1">_xlfn.XLOOKUP(E497,Mortality!$N$9:$N$130,IF($E$4="Female",Mortality!$O$9:$O$130,Mortality!$P$9:$P$130),,-1)</f>
        <v>0</v>
      </c>
      <c r="H497">
        <f t="shared" ca="1" si="298"/>
        <v>4.1675471372851991E-2</v>
      </c>
      <c r="I497" cm="1">
        <f t="array" ref="I497">INDEX('Product features '!$C$12:$C$22,MIN(11,C497))</f>
        <v>0</v>
      </c>
      <c r="J497" s="3">
        <f ca="1">IF(C497=1,0,IF($C$4="Q",MAX('Product features '!$C$8,_xlfn.XLOOKUP(E497,'Non-systematic PWDs'!$D$17:$D$64,'Non-systematic PWDs'!$F$17:$F$64,0,-1)),'Product features '!$C$8))</f>
        <v>0.37037037037037035</v>
      </c>
      <c r="K497">
        <f t="shared" ca="1" si="288"/>
        <v>0</v>
      </c>
      <c r="L497">
        <f ca="1">(1-K497)*(1-(1-J497*_xlfn.XLOOKUP(C497,'Non-systematic PWDs'!$D$9:$D$12,'Non-systematic PWDs'!$E$9:$E$12,,-1))^(1/12))</f>
        <v>1.3273013768068664E-2</v>
      </c>
      <c r="M497" cm="1">
        <f t="array" ref="M497">IF(C497=11,_xlfn.SWITCH(D497,1,0.4,2,0.3,3,0.2,0.1/9),1/12)</f>
        <v>8.3333333333333329E-2</v>
      </c>
      <c r="O497">
        <f t="shared" ca="1" si="320"/>
        <v>5.6827215560484616E-3</v>
      </c>
      <c r="P497">
        <f t="shared" ca="1" si="321"/>
        <v>6.9218394889819772E-3</v>
      </c>
      <c r="Q497">
        <f ca="1">_xlfn.XLOOKUP(C497,'Surrender predictive model'!$E$8:$E$29,'Surrender predictive model'!$P$8:$P$29,,-1)+'Surrender predictive model'!$B$15+'Surrender predictive model'!$B$14+'Surrender predictive model'!$B$38*K497</f>
        <v>-2.2123742498454617</v>
      </c>
      <c r="R497">
        <f ca="1">+'Surrender predictive model'!$B$15*(MAX(1,MIN(2,P496/O496))-1)+'Surrender predictive model'!$B$14*(MAX(0.5,MIN(1,P496/O496))-1)+'Surrender predictive model'!$B$38*K497*(MAX(0.5,MIN(1,P496/O496))-1)</f>
        <v>-0.25232147709511255</v>
      </c>
      <c r="S497" s="43">
        <f t="shared" ca="1" si="299"/>
        <v>7.3784075156502205E-3</v>
      </c>
      <c r="T497">
        <f t="shared" ca="1" si="289"/>
        <v>0</v>
      </c>
      <c r="U497">
        <f t="shared" ca="1" si="322"/>
        <v>0</v>
      </c>
      <c r="V497">
        <f t="shared" ca="1" si="290"/>
        <v>0</v>
      </c>
      <c r="W497" s="41">
        <f t="shared" ca="1" si="291"/>
        <v>0</v>
      </c>
      <c r="X497">
        <f t="shared" ca="1" si="300"/>
        <v>0.93862761733118905</v>
      </c>
      <c r="Y497">
        <f t="shared" ca="1" si="301"/>
        <v>0.93862761733118905</v>
      </c>
      <c r="Z497">
        <f t="shared" ca="1" si="292"/>
        <v>0.95125361972269351</v>
      </c>
      <c r="AA497">
        <f t="shared" ca="1" si="323"/>
        <v>8.0064633712696038E-8</v>
      </c>
      <c r="AB497">
        <f t="shared" ca="1" si="302"/>
        <v>5.6827215560484616E-3</v>
      </c>
      <c r="AC497">
        <f t="shared" ca="1" si="303"/>
        <v>2.3320314676803002E-4</v>
      </c>
      <c r="AD497">
        <f t="shared" ca="1" si="304"/>
        <v>4.1287303876960636E-5</v>
      </c>
      <c r="AE497">
        <f t="shared" ca="1" si="305"/>
        <v>7.4271711293116388E-5</v>
      </c>
      <c r="AF497">
        <f t="shared" ca="1" si="306"/>
        <v>0</v>
      </c>
      <c r="AG497">
        <f t="shared" ca="1" si="307"/>
        <v>0</v>
      </c>
      <c r="AH497">
        <f t="shared" ca="1" si="293"/>
        <v>0</v>
      </c>
      <c r="AI497">
        <f t="shared" ca="1" si="324"/>
        <v>5.3339594287190499E-3</v>
      </c>
      <c r="AJ497">
        <f t="shared" ca="1" si="308"/>
        <v>1.1112415476498021E-6</v>
      </c>
      <c r="AK497">
        <f t="shared" ca="1" si="294"/>
        <v>0</v>
      </c>
      <c r="AL497">
        <f t="shared" ca="1" si="295"/>
        <v>0</v>
      </c>
      <c r="AM497">
        <f t="shared" si="296"/>
        <v>0</v>
      </c>
      <c r="AN497" s="45">
        <f t="shared" ca="1" si="309"/>
        <v>-3.4987340348575691E-4</v>
      </c>
      <c r="AO497">
        <f t="shared" ca="1" si="325"/>
        <v>0</v>
      </c>
      <c r="AP497">
        <f t="shared" ca="1" si="326"/>
        <v>5.8905905921179931E-6</v>
      </c>
      <c r="AR497">
        <v>487</v>
      </c>
      <c r="AS497">
        <v>0</v>
      </c>
      <c r="AT497">
        <v>15829.371227385202</v>
      </c>
      <c r="AU497">
        <v>327.70362541455398</v>
      </c>
      <c r="AV497">
        <v>107.96039758260019</v>
      </c>
      <c r="AW497">
        <v>29947.891955227147</v>
      </c>
      <c r="AX497">
        <v>3.1963281609303453</v>
      </c>
      <c r="AY497">
        <v>0</v>
      </c>
      <c r="AZ497">
        <v>-30386.752306385235</v>
      </c>
      <c r="BA497">
        <v>5.7558413322712045</v>
      </c>
      <c r="BC497">
        <f t="shared" si="310"/>
        <v>0</v>
      </c>
      <c r="BD497">
        <f t="shared" ca="1" si="311"/>
        <v>15829.376910106757</v>
      </c>
      <c r="BE497">
        <f t="shared" ca="1" si="312"/>
        <v>327.70385861770075</v>
      </c>
      <c r="BF497">
        <f t="shared" ca="1" si="313"/>
        <v>107.96043886990407</v>
      </c>
      <c r="BG497">
        <f t="shared" ca="1" si="314"/>
        <v>29947.89202949886</v>
      </c>
      <c r="BH497">
        <f t="shared" ca="1" si="315"/>
        <v>3.196329272171893</v>
      </c>
      <c r="BI497">
        <f t="shared" ca="1" si="316"/>
        <v>0</v>
      </c>
      <c r="BJ497">
        <f t="shared" ca="1" si="317"/>
        <v>-30386.752656258639</v>
      </c>
      <c r="BK497">
        <f t="shared" ca="1" si="318"/>
        <v>5.7558472228617967</v>
      </c>
    </row>
    <row r="498" spans="2:63" x14ac:dyDescent="0.35">
      <c r="B498">
        <f t="shared" si="319"/>
        <v>488</v>
      </c>
      <c r="C498">
        <f t="shared" si="297"/>
        <v>41</v>
      </c>
      <c r="D498">
        <f t="shared" si="327"/>
        <v>8</v>
      </c>
      <c r="E498">
        <f t="shared" ca="1" si="287"/>
        <v>117</v>
      </c>
      <c r="F498" cm="1">
        <f t="array" aca="1" ref="F498" ca="1">_xlfn.XLOOKUP(E498,Mortality!$I$9:$I$130,IF($E$4="Female",Mortality!$J$9:$J$130,Mortality!$K$9:$K$130),,-1)</f>
        <v>0.39999999999999969</v>
      </c>
      <c r="G498" cm="1">
        <f t="array" aca="1" ref="G498" ca="1">_xlfn.XLOOKUP(E498,Mortality!$N$9:$N$130,IF($E$4="Female",Mortality!$O$9:$O$130,Mortality!$P$9:$P$130),,-1)</f>
        <v>0</v>
      </c>
      <c r="H498">
        <f t="shared" ca="1" si="298"/>
        <v>4.1675471372851991E-2</v>
      </c>
      <c r="I498" cm="1">
        <f t="array" ref="I498">INDEX('Product features '!$C$12:$C$22,MIN(11,C498))</f>
        <v>0</v>
      </c>
      <c r="J498" s="3">
        <f ca="1">IF(C498=1,0,IF($C$4="Q",MAX('Product features '!$C$8,_xlfn.XLOOKUP(E498,'Non-systematic PWDs'!$D$17:$D$64,'Non-systematic PWDs'!$F$17:$F$64,0,-1)),'Product features '!$C$8))</f>
        <v>0.37037037037037035</v>
      </c>
      <c r="K498">
        <f t="shared" ca="1" si="288"/>
        <v>0</v>
      </c>
      <c r="L498">
        <f ca="1">(1-K498)*(1-(1-J498*_xlfn.XLOOKUP(C498,'Non-systematic PWDs'!$D$9:$D$12,'Non-systematic PWDs'!$E$9:$E$12,,-1))^(1/12))</f>
        <v>1.3273013768068664E-2</v>
      </c>
      <c r="M498" cm="1">
        <f t="array" ref="M498">IF(C498=11,_xlfn.SWITCH(D498,1,0.4,2,0.3,3,0.2,0.1/9),1/12)</f>
        <v>8.3333333333333329E-2</v>
      </c>
      <c r="O498">
        <f t="shared" ca="1" si="320"/>
        <v>5.3339593941103538E-3</v>
      </c>
      <c r="P498">
        <f t="shared" ca="1" si="321"/>
        <v>6.4970297070920885E-3</v>
      </c>
      <c r="Q498">
        <f ca="1">_xlfn.XLOOKUP(C498,'Surrender predictive model'!$E$8:$E$29,'Surrender predictive model'!$P$8:$P$29,,-1)+'Surrender predictive model'!$B$15+'Surrender predictive model'!$B$14+'Surrender predictive model'!$B$38*K498</f>
        <v>-2.2123742498454617</v>
      </c>
      <c r="R498">
        <f ca="1">+'Surrender predictive model'!$B$15*(MAX(1,MIN(2,P497/O497))-1)+'Surrender predictive model'!$B$14*(MAX(0.5,MIN(1,P497/O497))-1)+'Surrender predictive model'!$B$38*K498*(MAX(0.5,MIN(1,P497/O497))-1)</f>
        <v>-0.25232147709511255</v>
      </c>
      <c r="S498" s="43">
        <f t="shared" ca="1" si="299"/>
        <v>7.3784075156502205E-3</v>
      </c>
      <c r="T498">
        <f t="shared" ca="1" si="289"/>
        <v>0</v>
      </c>
      <c r="U498">
        <f t="shared" ca="1" si="322"/>
        <v>0</v>
      </c>
      <c r="V498">
        <f t="shared" ca="1" si="290"/>
        <v>0</v>
      </c>
      <c r="W498" s="41">
        <f t="shared" ca="1" si="291"/>
        <v>0</v>
      </c>
      <c r="X498">
        <f t="shared" ca="1" si="300"/>
        <v>0.93862761733118905</v>
      </c>
      <c r="Y498">
        <f t="shared" ca="1" si="301"/>
        <v>0.93862761733118905</v>
      </c>
      <c r="Z498">
        <f t="shared" ca="1" si="292"/>
        <v>0.95125361972269351</v>
      </c>
      <c r="AA498">
        <f t="shared" ca="1" si="323"/>
        <v>7.61617726309737E-8</v>
      </c>
      <c r="AB498">
        <f t="shared" ca="1" si="302"/>
        <v>5.3339593941103538E-3</v>
      </c>
      <c r="AC498">
        <f t="shared" ca="1" si="303"/>
        <v>2.1889091400501153E-4</v>
      </c>
      <c r="AD498">
        <f t="shared" ca="1" si="304"/>
        <v>3.8753403664060321E-5</v>
      </c>
      <c r="AE498">
        <f t="shared" ca="1" si="305"/>
        <v>6.9713479406167787E-5</v>
      </c>
      <c r="AF498">
        <f t="shared" ca="1" si="306"/>
        <v>0</v>
      </c>
      <c r="AG498">
        <f t="shared" ca="1" si="307"/>
        <v>0</v>
      </c>
      <c r="AH498">
        <f t="shared" ca="1" si="293"/>
        <v>0</v>
      </c>
      <c r="AI498">
        <f t="shared" ca="1" si="324"/>
        <v>5.0066016316438105E-3</v>
      </c>
      <c r="AJ498">
        <f t="shared" ca="1" si="308"/>
        <v>1.0430420065924605E-6</v>
      </c>
      <c r="AK498">
        <f t="shared" ca="1" si="294"/>
        <v>0</v>
      </c>
      <c r="AL498">
        <f t="shared" ca="1" si="295"/>
        <v>0</v>
      </c>
      <c r="AM498">
        <f t="shared" si="296"/>
        <v>0</v>
      </c>
      <c r="AN498" s="45">
        <f t="shared" ca="1" si="309"/>
        <v>-3.2840083908183208E-4</v>
      </c>
      <c r="AO498">
        <f t="shared" ca="1" si="325"/>
        <v>0</v>
      </c>
      <c r="AP498">
        <f t="shared" ca="1" si="326"/>
        <v>5.5938436197045727E-6</v>
      </c>
      <c r="AR498">
        <v>488</v>
      </c>
      <c r="AS498">
        <v>0</v>
      </c>
      <c r="AT498">
        <v>15342.375172464461</v>
      </c>
      <c r="AU498">
        <v>316.79575283538276</v>
      </c>
      <c r="AV498">
        <v>104.64910230315601</v>
      </c>
      <c r="AW498">
        <v>29266.867889361951</v>
      </c>
      <c r="AX498">
        <v>3.0981830439223854</v>
      </c>
      <c r="AY498">
        <v>0</v>
      </c>
      <c r="AZ498">
        <v>-29691.410927544421</v>
      </c>
      <c r="BA498">
        <v>5.6258514109562654</v>
      </c>
      <c r="BC498">
        <f t="shared" si="310"/>
        <v>0</v>
      </c>
      <c r="BD498">
        <f t="shared" ca="1" si="311"/>
        <v>15342.380506423855</v>
      </c>
      <c r="BE498">
        <f t="shared" ca="1" si="312"/>
        <v>316.79597172629678</v>
      </c>
      <c r="BF498">
        <f t="shared" ca="1" si="313"/>
        <v>104.64914105655967</v>
      </c>
      <c r="BG498">
        <f t="shared" ca="1" si="314"/>
        <v>29266.867959075429</v>
      </c>
      <c r="BH498">
        <f t="shared" ca="1" si="315"/>
        <v>3.098184086964392</v>
      </c>
      <c r="BI498">
        <f t="shared" ca="1" si="316"/>
        <v>0</v>
      </c>
      <c r="BJ498">
        <f t="shared" ca="1" si="317"/>
        <v>-29691.411255945259</v>
      </c>
      <c r="BK498">
        <f t="shared" ca="1" si="318"/>
        <v>5.6258570047998848</v>
      </c>
    </row>
    <row r="499" spans="2:63" x14ac:dyDescent="0.35">
      <c r="B499">
        <f t="shared" si="319"/>
        <v>489</v>
      </c>
      <c r="C499">
        <f t="shared" si="297"/>
        <v>41</v>
      </c>
      <c r="D499">
        <f t="shared" si="327"/>
        <v>9</v>
      </c>
      <c r="E499">
        <f t="shared" ca="1" si="287"/>
        <v>117</v>
      </c>
      <c r="F499" cm="1">
        <f t="array" aca="1" ref="F499" ca="1">_xlfn.XLOOKUP(E499,Mortality!$I$9:$I$130,IF($E$4="Female",Mortality!$J$9:$J$130,Mortality!$K$9:$K$130),,-1)</f>
        <v>0.39999999999999969</v>
      </c>
      <c r="G499" cm="1">
        <f t="array" aca="1" ref="G499" ca="1">_xlfn.XLOOKUP(E499,Mortality!$N$9:$N$130,IF($E$4="Female",Mortality!$O$9:$O$130,Mortality!$P$9:$P$130),,-1)</f>
        <v>0</v>
      </c>
      <c r="H499">
        <f t="shared" ca="1" si="298"/>
        <v>4.1675471372851991E-2</v>
      </c>
      <c r="I499" cm="1">
        <f t="array" ref="I499">INDEX('Product features '!$C$12:$C$22,MIN(11,C499))</f>
        <v>0</v>
      </c>
      <c r="J499" s="3">
        <f ca="1">IF(C499=1,0,IF($C$4="Q",MAX('Product features '!$C$8,_xlfn.XLOOKUP(E499,'Non-systematic PWDs'!$D$17:$D$64,'Non-systematic PWDs'!$F$17:$F$64,0,-1)),'Product features '!$C$8))</f>
        <v>0.37037037037037035</v>
      </c>
      <c r="K499">
        <f t="shared" ca="1" si="288"/>
        <v>0</v>
      </c>
      <c r="L499">
        <f ca="1">(1-K499)*(1-(1-J499*_xlfn.XLOOKUP(C499,'Non-systematic PWDs'!$D$9:$D$12,'Non-systematic PWDs'!$E$9:$E$12,,-1))^(1/12))</f>
        <v>1.3273013768068664E-2</v>
      </c>
      <c r="M499" cm="1">
        <f t="array" ref="M499">IF(C499=11,_xlfn.SWITCH(D499,1,0.4,2,0.3,3,0.2,0.1/9),1/12)</f>
        <v>8.3333333333333329E-2</v>
      </c>
      <c r="O499">
        <f t="shared" ca="1" si="320"/>
        <v>5.0066015970351143E-3</v>
      </c>
      <c r="P499">
        <f t="shared" ca="1" si="321"/>
        <v>6.0982915136978001E-3</v>
      </c>
      <c r="Q499">
        <f ca="1">_xlfn.XLOOKUP(C499,'Surrender predictive model'!$E$8:$E$29,'Surrender predictive model'!$P$8:$P$29,,-1)+'Surrender predictive model'!$B$15+'Surrender predictive model'!$B$14+'Surrender predictive model'!$B$38*K499</f>
        <v>-2.2123742498454617</v>
      </c>
      <c r="R499">
        <f ca="1">+'Surrender predictive model'!$B$15*(MAX(1,MIN(2,P498/O498))-1)+'Surrender predictive model'!$B$14*(MAX(0.5,MIN(1,P498/O498))-1)+'Surrender predictive model'!$B$38*K499*(MAX(0.5,MIN(1,P498/O498))-1)</f>
        <v>-0.25232147709511282</v>
      </c>
      <c r="S499" s="43">
        <f t="shared" ca="1" si="299"/>
        <v>7.3784075156502205E-3</v>
      </c>
      <c r="T499">
        <f t="shared" ca="1" si="289"/>
        <v>0</v>
      </c>
      <c r="U499">
        <f t="shared" ca="1" si="322"/>
        <v>0</v>
      </c>
      <c r="V499">
        <f t="shared" ca="1" si="290"/>
        <v>0</v>
      </c>
      <c r="W499" s="41">
        <f t="shared" ca="1" si="291"/>
        <v>0</v>
      </c>
      <c r="X499">
        <f t="shared" ca="1" si="300"/>
        <v>0.93862761733118905</v>
      </c>
      <c r="Y499">
        <f t="shared" ca="1" si="301"/>
        <v>0.93862761733118905</v>
      </c>
      <c r="Z499">
        <f t="shared" ca="1" si="292"/>
        <v>0.95125361972269351</v>
      </c>
      <c r="AA499">
        <f t="shared" ca="1" si="323"/>
        <v>7.2449161899710499E-8</v>
      </c>
      <c r="AB499">
        <f t="shared" ca="1" si="302"/>
        <v>5.0066015970351143E-3</v>
      </c>
      <c r="AC499">
        <f t="shared" ca="1" si="303"/>
        <v>2.0545705706797018E-4</v>
      </c>
      <c r="AD499">
        <f t="shared" ca="1" si="304"/>
        <v>3.6375014944670708E-5</v>
      </c>
      <c r="AE499">
        <f t="shared" ca="1" si="305"/>
        <v>6.5434997070878183E-5</v>
      </c>
      <c r="AF499">
        <f t="shared" ca="1" si="306"/>
        <v>0</v>
      </c>
      <c r="AG499">
        <f t="shared" ca="1" si="307"/>
        <v>0</v>
      </c>
      <c r="AH499">
        <f t="shared" ca="1" si="293"/>
        <v>0</v>
      </c>
      <c r="AI499">
        <f t="shared" ca="1" si="324"/>
        <v>4.6993345625602912E-3</v>
      </c>
      <c r="AJ499">
        <f t="shared" ca="1" si="308"/>
        <v>9.7902803386672732E-7</v>
      </c>
      <c r="AK499">
        <f t="shared" ca="1" si="294"/>
        <v>0</v>
      </c>
      <c r="AL499">
        <f t="shared" ca="1" si="295"/>
        <v>0</v>
      </c>
      <c r="AM499">
        <f t="shared" si="296"/>
        <v>0</v>
      </c>
      <c r="AN499" s="45">
        <f t="shared" ca="1" si="309"/>
        <v>-3.0824609711738583E-4</v>
      </c>
      <c r="AO499">
        <f t="shared" ca="1" si="325"/>
        <v>0</v>
      </c>
      <c r="AP499">
        <f t="shared" ca="1" si="326"/>
        <v>5.3120457027821876E-6</v>
      </c>
      <c r="AR499">
        <v>489</v>
      </c>
      <c r="AS499">
        <v>0</v>
      </c>
      <c r="AT499">
        <v>14871.278610826253</v>
      </c>
      <c r="AU499">
        <v>306.27430663974633</v>
      </c>
      <c r="AV499">
        <v>101.44601428788879</v>
      </c>
      <c r="AW499">
        <v>28603.129918159029</v>
      </c>
      <c r="AX499">
        <v>3.0032350866056814</v>
      </c>
      <c r="AY499">
        <v>0</v>
      </c>
      <c r="AZ499">
        <v>-29013.853474173273</v>
      </c>
      <c r="BA499">
        <v>5.4991990505797084</v>
      </c>
      <c r="BC499">
        <f t="shared" si="310"/>
        <v>0</v>
      </c>
      <c r="BD499">
        <f t="shared" ca="1" si="311"/>
        <v>14871.283617427851</v>
      </c>
      <c r="BE499">
        <f t="shared" ca="1" si="312"/>
        <v>306.27451209680339</v>
      </c>
      <c r="BF499">
        <f t="shared" ca="1" si="313"/>
        <v>101.44605066290373</v>
      </c>
      <c r="BG499">
        <f t="shared" ca="1" si="314"/>
        <v>28603.129983594026</v>
      </c>
      <c r="BH499">
        <f t="shared" ca="1" si="315"/>
        <v>3.0032360656337151</v>
      </c>
      <c r="BI499">
        <f t="shared" ca="1" si="316"/>
        <v>0</v>
      </c>
      <c r="BJ499">
        <f t="shared" ca="1" si="317"/>
        <v>-29013.85378241937</v>
      </c>
      <c r="BK499">
        <f t="shared" ca="1" si="318"/>
        <v>5.4992043626254112</v>
      </c>
    </row>
    <row r="500" spans="2:63" x14ac:dyDescent="0.35">
      <c r="B500">
        <f t="shared" si="319"/>
        <v>490</v>
      </c>
      <c r="C500">
        <f t="shared" si="297"/>
        <v>41</v>
      </c>
      <c r="D500">
        <f t="shared" si="327"/>
        <v>10</v>
      </c>
      <c r="E500">
        <f t="shared" ca="1" si="287"/>
        <v>117</v>
      </c>
      <c r="F500" cm="1">
        <f t="array" aca="1" ref="F500" ca="1">_xlfn.XLOOKUP(E500,Mortality!$I$9:$I$130,IF($E$4="Female",Mortality!$J$9:$J$130,Mortality!$K$9:$K$130),,-1)</f>
        <v>0.39999999999999969</v>
      </c>
      <c r="G500" cm="1">
        <f t="array" aca="1" ref="G500" ca="1">_xlfn.XLOOKUP(E500,Mortality!$N$9:$N$130,IF($E$4="Female",Mortality!$O$9:$O$130,Mortality!$P$9:$P$130),,-1)</f>
        <v>0</v>
      </c>
      <c r="H500">
        <f t="shared" ca="1" si="298"/>
        <v>4.1675471372851991E-2</v>
      </c>
      <c r="I500" cm="1">
        <f t="array" ref="I500">INDEX('Product features '!$C$12:$C$22,MIN(11,C500))</f>
        <v>0</v>
      </c>
      <c r="J500" s="3">
        <f ca="1">IF(C500=1,0,IF($C$4="Q",MAX('Product features '!$C$8,_xlfn.XLOOKUP(E500,'Non-systematic PWDs'!$D$17:$D$64,'Non-systematic PWDs'!$F$17:$F$64,0,-1)),'Product features '!$C$8))</f>
        <v>0.37037037037037035</v>
      </c>
      <c r="K500">
        <f t="shared" ca="1" si="288"/>
        <v>0</v>
      </c>
      <c r="L500">
        <f ca="1">(1-K500)*(1-(1-J500*_xlfn.XLOOKUP(C500,'Non-systematic PWDs'!$D$9:$D$12,'Non-systematic PWDs'!$E$9:$E$12,,-1))^(1/12))</f>
        <v>1.3273013768068664E-2</v>
      </c>
      <c r="M500" cm="1">
        <f t="array" ref="M500">IF(C500=11,_xlfn.SWITCH(D500,1,0.4,2,0.3,3,0.2,0.1/9),1/12)</f>
        <v>8.3333333333333329E-2</v>
      </c>
      <c r="O500">
        <f t="shared" ca="1" si="320"/>
        <v>4.6993345279515951E-3</v>
      </c>
      <c r="P500">
        <f t="shared" ca="1" si="321"/>
        <v>5.7240248332931761E-3</v>
      </c>
      <c r="Q500">
        <f ca="1">_xlfn.XLOOKUP(C500,'Surrender predictive model'!$E$8:$E$29,'Surrender predictive model'!$P$8:$P$29,,-1)+'Surrender predictive model'!$B$15+'Surrender predictive model'!$B$14+'Surrender predictive model'!$B$38*K500</f>
        <v>-2.2123742498454617</v>
      </c>
      <c r="R500">
        <f ca="1">+'Surrender predictive model'!$B$15*(MAX(1,MIN(2,P499/O499))-1)+'Surrender predictive model'!$B$14*(MAX(0.5,MIN(1,P499/O499))-1)+'Surrender predictive model'!$B$38*K500*(MAX(0.5,MIN(1,P499/O499))-1)</f>
        <v>-0.25232147709511282</v>
      </c>
      <c r="S500" s="43">
        <f t="shared" ca="1" si="299"/>
        <v>7.3784075156502205E-3</v>
      </c>
      <c r="T500">
        <f t="shared" ca="1" si="289"/>
        <v>0</v>
      </c>
      <c r="U500">
        <f t="shared" ca="1" si="322"/>
        <v>0</v>
      </c>
      <c r="V500">
        <f t="shared" ca="1" si="290"/>
        <v>0</v>
      </c>
      <c r="W500" s="41">
        <f t="shared" ca="1" si="291"/>
        <v>0</v>
      </c>
      <c r="X500">
        <f t="shared" ca="1" si="300"/>
        <v>0.93862761733118905</v>
      </c>
      <c r="Y500">
        <f t="shared" ca="1" si="301"/>
        <v>0.93862761733118905</v>
      </c>
      <c r="Z500">
        <f t="shared" ca="1" si="292"/>
        <v>0.95125361972269351</v>
      </c>
      <c r="AA500">
        <f t="shared" ca="1" si="323"/>
        <v>6.8917527502975073E-8</v>
      </c>
      <c r="AB500">
        <f t="shared" ca="1" si="302"/>
        <v>4.6993345279515951E-3</v>
      </c>
      <c r="AC500">
        <f t="shared" ca="1" si="303"/>
        <v>1.92847667939587E-4</v>
      </c>
      <c r="AD500">
        <f t="shared" ca="1" si="304"/>
        <v>3.4142593607902659E-5</v>
      </c>
      <c r="AE500">
        <f t="shared" ca="1" si="305"/>
        <v>6.141909539071173E-5</v>
      </c>
      <c r="AF500">
        <f t="shared" ca="1" si="306"/>
        <v>0</v>
      </c>
      <c r="AG500">
        <f t="shared" ca="1" si="307"/>
        <v>0</v>
      </c>
      <c r="AH500">
        <f t="shared" ca="1" si="293"/>
        <v>0</v>
      </c>
      <c r="AI500">
        <f t="shared" ca="1" si="324"/>
        <v>4.4109252056220901E-3</v>
      </c>
      <c r="AJ500">
        <f t="shared" ca="1" si="308"/>
        <v>9.1894275117126887E-7</v>
      </c>
      <c r="AK500">
        <f t="shared" ca="1" si="294"/>
        <v>0</v>
      </c>
      <c r="AL500">
        <f t="shared" ca="1" si="295"/>
        <v>0</v>
      </c>
      <c r="AM500">
        <f t="shared" si="296"/>
        <v>0</v>
      </c>
      <c r="AN500" s="45">
        <f t="shared" ca="1" si="309"/>
        <v>-2.8932829968937265E-4</v>
      </c>
      <c r="AO500">
        <f t="shared" ca="1" si="325"/>
        <v>0</v>
      </c>
      <c r="AP500">
        <f t="shared" ca="1" si="326"/>
        <v>5.044443761182042E-6</v>
      </c>
      <c r="AR500">
        <v>490</v>
      </c>
      <c r="AS500">
        <v>0</v>
      </c>
      <c r="AT500">
        <v>14415.528415706072</v>
      </c>
      <c r="AU500">
        <v>296.12473790954192</v>
      </c>
      <c r="AV500">
        <v>98.347356180796481</v>
      </c>
      <c r="AW500">
        <v>27956.194695751743</v>
      </c>
      <c r="AX500">
        <v>2.9113733242175219</v>
      </c>
      <c r="AY500">
        <v>0</v>
      </c>
      <c r="AZ500">
        <v>-28353.578163166287</v>
      </c>
      <c r="BA500">
        <v>5.3757881934978711</v>
      </c>
      <c r="BC500">
        <f t="shared" si="310"/>
        <v>0</v>
      </c>
      <c r="BD500">
        <f t="shared" ca="1" si="311"/>
        <v>14415.5331150406</v>
      </c>
      <c r="BE500">
        <f t="shared" ca="1" si="312"/>
        <v>296.12493075720988</v>
      </c>
      <c r="BF500">
        <f t="shared" ca="1" si="313"/>
        <v>98.347390323390087</v>
      </c>
      <c r="BG500">
        <f t="shared" ca="1" si="314"/>
        <v>27956.194757170837</v>
      </c>
      <c r="BH500">
        <f t="shared" ca="1" si="315"/>
        <v>2.9113742431602732</v>
      </c>
      <c r="BI500">
        <f t="shared" ca="1" si="316"/>
        <v>0</v>
      </c>
      <c r="BJ500">
        <f t="shared" ca="1" si="317"/>
        <v>-28353.578452494585</v>
      </c>
      <c r="BK500">
        <f t="shared" ca="1" si="318"/>
        <v>5.3757932379416324</v>
      </c>
    </row>
    <row r="501" spans="2:63" x14ac:dyDescent="0.35">
      <c r="B501">
        <f t="shared" si="319"/>
        <v>491</v>
      </c>
      <c r="C501">
        <f t="shared" si="297"/>
        <v>41</v>
      </c>
      <c r="D501">
        <f t="shared" si="327"/>
        <v>11</v>
      </c>
      <c r="E501">
        <f t="shared" ca="1" si="287"/>
        <v>117</v>
      </c>
      <c r="F501" cm="1">
        <f t="array" aca="1" ref="F501" ca="1">_xlfn.XLOOKUP(E501,Mortality!$I$9:$I$130,IF($E$4="Female",Mortality!$J$9:$J$130,Mortality!$K$9:$K$130),,-1)</f>
        <v>0.39999999999999969</v>
      </c>
      <c r="G501" cm="1">
        <f t="array" aca="1" ref="G501" ca="1">_xlfn.XLOOKUP(E501,Mortality!$N$9:$N$130,IF($E$4="Female",Mortality!$O$9:$O$130,Mortality!$P$9:$P$130),,-1)</f>
        <v>0</v>
      </c>
      <c r="H501">
        <f t="shared" ca="1" si="298"/>
        <v>4.1675471372851991E-2</v>
      </c>
      <c r="I501" cm="1">
        <f t="array" ref="I501">INDEX('Product features '!$C$12:$C$22,MIN(11,C501))</f>
        <v>0</v>
      </c>
      <c r="J501" s="3">
        <f ca="1">IF(C501=1,0,IF($C$4="Q",MAX('Product features '!$C$8,_xlfn.XLOOKUP(E501,'Non-systematic PWDs'!$D$17:$D$64,'Non-systematic PWDs'!$F$17:$F$64,0,-1)),'Product features '!$C$8))</f>
        <v>0.37037037037037035</v>
      </c>
      <c r="K501">
        <f t="shared" ca="1" si="288"/>
        <v>0</v>
      </c>
      <c r="L501">
        <f ca="1">(1-K501)*(1-(1-J501*_xlfn.XLOOKUP(C501,'Non-systematic PWDs'!$D$9:$D$12,'Non-systematic PWDs'!$E$9:$E$12,,-1))^(1/12))</f>
        <v>1.3273013768068664E-2</v>
      </c>
      <c r="M501" cm="1">
        <f t="array" ref="M501">IF(C501=11,_xlfn.SWITCH(D501,1,0.4,2,0.3,3,0.2,0.1/9),1/12)</f>
        <v>8.3333333333333329E-2</v>
      </c>
      <c r="O501">
        <f t="shared" ca="1" si="320"/>
        <v>4.410925171013394E-3</v>
      </c>
      <c r="P501">
        <f t="shared" ca="1" si="321"/>
        <v>5.3727277908185303E-3</v>
      </c>
      <c r="Q501">
        <f ca="1">_xlfn.XLOOKUP(C501,'Surrender predictive model'!$E$8:$E$29,'Surrender predictive model'!$P$8:$P$29,,-1)+'Surrender predictive model'!$B$15+'Surrender predictive model'!$B$14+'Surrender predictive model'!$B$38*K501</f>
        <v>-2.2123742498454617</v>
      </c>
      <c r="R501">
        <f ca="1">+'Surrender predictive model'!$B$15*(MAX(1,MIN(2,P500/O500))-1)+'Surrender predictive model'!$B$14*(MAX(0.5,MIN(1,P500/O500))-1)+'Surrender predictive model'!$B$38*K501*(MAX(0.5,MIN(1,P500/O500))-1)</f>
        <v>-0.25232147709511282</v>
      </c>
      <c r="S501" s="43">
        <f t="shared" ca="1" si="299"/>
        <v>7.3784075156502205E-3</v>
      </c>
      <c r="T501">
        <f t="shared" ca="1" si="289"/>
        <v>0</v>
      </c>
      <c r="U501">
        <f t="shared" ca="1" si="322"/>
        <v>0</v>
      </c>
      <c r="V501">
        <f t="shared" ca="1" si="290"/>
        <v>0</v>
      </c>
      <c r="W501" s="41">
        <f t="shared" ca="1" si="291"/>
        <v>0</v>
      </c>
      <c r="X501">
        <f t="shared" ca="1" si="300"/>
        <v>0.93862761733118905</v>
      </c>
      <c r="Y501">
        <f t="shared" ca="1" si="301"/>
        <v>0.93862761733118905</v>
      </c>
      <c r="Z501">
        <f t="shared" ca="1" si="292"/>
        <v>0.95125361972269351</v>
      </c>
      <c r="AA501">
        <f t="shared" ca="1" si="323"/>
        <v>6.5558047499543328E-8</v>
      </c>
      <c r="AB501">
        <f t="shared" ca="1" si="302"/>
        <v>4.410925171013394E-3</v>
      </c>
      <c r="AC501">
        <f t="shared" ca="1" si="303"/>
        <v>1.8101214706601091E-4</v>
      </c>
      <c r="AD501">
        <f t="shared" ca="1" si="304"/>
        <v>3.2047181287692764E-5</v>
      </c>
      <c r="AE501">
        <f t="shared" ca="1" si="305"/>
        <v>5.7649659165220769E-5</v>
      </c>
      <c r="AF501">
        <f t="shared" ca="1" si="306"/>
        <v>0</v>
      </c>
      <c r="AG501">
        <f t="shared" ca="1" si="307"/>
        <v>0</v>
      </c>
      <c r="AH501">
        <f t="shared" ca="1" si="293"/>
        <v>0</v>
      </c>
      <c r="AI501">
        <f t="shared" ca="1" si="324"/>
        <v>4.1402162181031661E-3</v>
      </c>
      <c r="AJ501">
        <f t="shared" ca="1" si="308"/>
        <v>8.6254504543815969E-7</v>
      </c>
      <c r="AK501">
        <f t="shared" ca="1" si="294"/>
        <v>0</v>
      </c>
      <c r="AL501">
        <f t="shared" ca="1" si="295"/>
        <v>0</v>
      </c>
      <c r="AM501">
        <f t="shared" si="296"/>
        <v>0</v>
      </c>
      <c r="AN501" s="45">
        <f t="shared" ca="1" si="309"/>
        <v>-2.7157153256436258E-4</v>
      </c>
      <c r="AO501">
        <f t="shared" ca="1" si="325"/>
        <v>0</v>
      </c>
      <c r="AP501">
        <f t="shared" ca="1" si="326"/>
        <v>4.790322652231861E-6</v>
      </c>
      <c r="AR501">
        <v>491</v>
      </c>
      <c r="AS501">
        <v>0</v>
      </c>
      <c r="AT501">
        <v>13974.591956242904</v>
      </c>
      <c r="AU501">
        <v>286.3330769671615</v>
      </c>
      <c r="AV501">
        <v>95.349491250273772</v>
      </c>
      <c r="AW501">
        <v>27325.593490928146</v>
      </c>
      <c r="AX501">
        <v>2.8224908941821072</v>
      </c>
      <c r="AY501">
        <v>0</v>
      </c>
      <c r="AZ501">
        <v>-27710.098550039766</v>
      </c>
      <c r="BA501">
        <v>5.2555258141070738</v>
      </c>
      <c r="BC501">
        <f t="shared" si="310"/>
        <v>0</v>
      </c>
      <c r="BD501">
        <f t="shared" ca="1" si="311"/>
        <v>13974.596367168075</v>
      </c>
      <c r="BE501">
        <f t="shared" ca="1" si="312"/>
        <v>286.33325797930854</v>
      </c>
      <c r="BF501">
        <f t="shared" ca="1" si="313"/>
        <v>95.349523297455065</v>
      </c>
      <c r="BG501">
        <f t="shared" ca="1" si="314"/>
        <v>27325.593548577806</v>
      </c>
      <c r="BH501">
        <f t="shared" ca="1" si="315"/>
        <v>2.8224917567271528</v>
      </c>
      <c r="BI501">
        <f t="shared" ca="1" si="316"/>
        <v>0</v>
      </c>
      <c r="BJ501">
        <f t="shared" ca="1" si="317"/>
        <v>-27710.098821611296</v>
      </c>
      <c r="BK501">
        <f t="shared" ca="1" si="318"/>
        <v>5.2555306044297261</v>
      </c>
    </row>
    <row r="502" spans="2:63" x14ac:dyDescent="0.35">
      <c r="B502">
        <f t="shared" si="319"/>
        <v>492</v>
      </c>
      <c r="C502">
        <f t="shared" si="297"/>
        <v>41</v>
      </c>
      <c r="D502">
        <f t="shared" si="327"/>
        <v>12</v>
      </c>
      <c r="E502">
        <f t="shared" ca="1" si="287"/>
        <v>117</v>
      </c>
      <c r="F502" cm="1">
        <f t="array" aca="1" ref="F502" ca="1">_xlfn.XLOOKUP(E502,Mortality!$I$9:$I$130,IF($E$4="Female",Mortality!$J$9:$J$130,Mortality!$K$9:$K$130),,-1)</f>
        <v>0.39999999999999969</v>
      </c>
      <c r="G502" cm="1">
        <f t="array" aca="1" ref="G502" ca="1">_xlfn.XLOOKUP(E502,Mortality!$N$9:$N$130,IF($E$4="Female",Mortality!$O$9:$O$130,Mortality!$P$9:$P$130),,-1)</f>
        <v>0</v>
      </c>
      <c r="H502">
        <f t="shared" ca="1" si="298"/>
        <v>4.1675471372851991E-2</v>
      </c>
      <c r="I502" cm="1">
        <f t="array" ref="I502">INDEX('Product features '!$C$12:$C$22,MIN(11,C502))</f>
        <v>0</v>
      </c>
      <c r="J502" s="3">
        <f ca="1">IF(C502=1,0,IF($C$4="Q",MAX('Product features '!$C$8,_xlfn.XLOOKUP(E502,'Non-systematic PWDs'!$D$17:$D$64,'Non-systematic PWDs'!$F$17:$F$64,0,-1)),'Product features '!$C$8))</f>
        <v>0.37037037037037035</v>
      </c>
      <c r="K502">
        <f t="shared" ca="1" si="288"/>
        <v>0</v>
      </c>
      <c r="L502">
        <f ca="1">(1-K502)*(1-(1-J502*_xlfn.XLOOKUP(C502,'Non-systematic PWDs'!$D$9:$D$12,'Non-systematic PWDs'!$E$9:$E$12,,-1))^(1/12))</f>
        <v>1.3273013768068664E-2</v>
      </c>
      <c r="M502" cm="1">
        <f t="array" ref="M502">IF(C502=11,_xlfn.SWITCH(D502,1,0.4,2,0.3,3,0.2,0.1/9),1/12)</f>
        <v>8.3333333333333329E-2</v>
      </c>
      <c r="O502">
        <f t="shared" ca="1" si="320"/>
        <v>4.1402161834944691E-3</v>
      </c>
      <c r="P502">
        <f t="shared" ca="1" si="321"/>
        <v>5.0429906848650603E-3</v>
      </c>
      <c r="Q502">
        <f ca="1">_xlfn.XLOOKUP(C502,'Surrender predictive model'!$E$8:$E$29,'Surrender predictive model'!$P$8:$P$29,,-1)+'Surrender predictive model'!$B$15+'Surrender predictive model'!$B$14+'Surrender predictive model'!$B$38*K502</f>
        <v>-2.2123742498454617</v>
      </c>
      <c r="R502">
        <f ca="1">+'Surrender predictive model'!$B$15*(MAX(1,MIN(2,P501/O501))-1)+'Surrender predictive model'!$B$14*(MAX(0.5,MIN(1,P501/O501))-1)+'Surrender predictive model'!$B$38*K502*(MAX(0.5,MIN(1,P501/O501))-1)</f>
        <v>-0.25232147709511282</v>
      </c>
      <c r="S502" s="43">
        <f t="shared" ca="1" si="299"/>
        <v>7.3784075156502205E-3</v>
      </c>
      <c r="T502">
        <f t="shared" ca="1" si="289"/>
        <v>5.0000000000000001E-3</v>
      </c>
      <c r="U502">
        <f t="shared" ca="1" si="322"/>
        <v>0</v>
      </c>
      <c r="V502">
        <f t="shared" ca="1" si="290"/>
        <v>0</v>
      </c>
      <c r="W502" s="41">
        <f t="shared" ca="1" si="291"/>
        <v>0</v>
      </c>
      <c r="X502">
        <f t="shared" ca="1" si="300"/>
        <v>0.93291114007375864</v>
      </c>
      <c r="Y502">
        <f t="shared" ca="1" si="301"/>
        <v>0.93862761733118905</v>
      </c>
      <c r="Z502">
        <f t="shared" ca="1" si="292"/>
        <v>0.95125361972269351</v>
      </c>
      <c r="AA502">
        <f t="shared" ca="1" si="323"/>
        <v>6.236232998589287E-8</v>
      </c>
      <c r="AB502">
        <f t="shared" ca="1" si="302"/>
        <v>4.1402161834944691E-3</v>
      </c>
      <c r="AC502">
        <f t="shared" ca="1" si="303"/>
        <v>1.6919558085247576E-4</v>
      </c>
      <c r="AD502">
        <f t="shared" ca="1" si="304"/>
        <v>2.9955124783302001E-5</v>
      </c>
      <c r="AE502">
        <f t="shared" ca="1" si="305"/>
        <v>5.3886259715209617E-5</v>
      </c>
      <c r="AF502">
        <f t="shared" ca="1" si="306"/>
        <v>2.472541824783063E-5</v>
      </c>
      <c r="AG502">
        <f t="shared" ca="1" si="307"/>
        <v>0</v>
      </c>
      <c r="AH502">
        <f t="shared" ca="1" si="293"/>
        <v>0</v>
      </c>
      <c r="AI502">
        <f t="shared" ca="1" si="324"/>
        <v>3.8624538345043481E-3</v>
      </c>
      <c r="AJ502">
        <f t="shared" ca="1" si="308"/>
        <v>8.0467788218840588E-7</v>
      </c>
      <c r="AK502">
        <f t="shared" ca="1" si="294"/>
        <v>0</v>
      </c>
      <c r="AL502">
        <f t="shared" ca="1" si="295"/>
        <v>0</v>
      </c>
      <c r="AM502">
        <f t="shared" si="296"/>
        <v>0</v>
      </c>
      <c r="AN502" s="45">
        <f t="shared" ca="1" si="309"/>
        <v>-2.538416432331758E-4</v>
      </c>
      <c r="AO502">
        <f t="shared" ca="1" si="325"/>
        <v>0</v>
      </c>
      <c r="AP502">
        <f t="shared" ca="1" si="326"/>
        <v>4.97271621560181E-6</v>
      </c>
      <c r="AR502">
        <v>492</v>
      </c>
      <c r="AS502">
        <v>0</v>
      </c>
      <c r="AT502">
        <v>13547.956292072917</v>
      </c>
      <c r="AU502">
        <v>275.71544052640229</v>
      </c>
      <c r="AV502">
        <v>92.076729630916418</v>
      </c>
      <c r="AW502">
        <v>26710.671089517091</v>
      </c>
      <c r="AX502">
        <v>2.7179857911301739</v>
      </c>
      <c r="AY502">
        <v>0</v>
      </c>
      <c r="AZ502">
        <v>-27081.181245465519</v>
      </c>
      <c r="BA502">
        <v>6.0904179467880475</v>
      </c>
      <c r="BC502">
        <f t="shared" si="310"/>
        <v>0</v>
      </c>
      <c r="BD502">
        <f t="shared" ca="1" si="311"/>
        <v>13547.960432289101</v>
      </c>
      <c r="BE502">
        <f t="shared" ca="1" si="312"/>
        <v>275.71560972198313</v>
      </c>
      <c r="BF502">
        <f t="shared" ca="1" si="313"/>
        <v>92.076759586041206</v>
      </c>
      <c r="BG502">
        <f t="shared" ca="1" si="314"/>
        <v>26710.67114340335</v>
      </c>
      <c r="BH502">
        <f t="shared" ca="1" si="315"/>
        <v>2.717986595808056</v>
      </c>
      <c r="BI502">
        <f t="shared" ca="1" si="316"/>
        <v>0</v>
      </c>
      <c r="BJ502">
        <f t="shared" ca="1" si="317"/>
        <v>-27081.181499307164</v>
      </c>
      <c r="BK502">
        <f t="shared" ca="1" si="318"/>
        <v>6.0904229195042632</v>
      </c>
    </row>
    <row r="503" spans="2:63" x14ac:dyDescent="0.35">
      <c r="B503">
        <f t="shared" si="319"/>
        <v>493</v>
      </c>
      <c r="C503">
        <f t="shared" si="297"/>
        <v>42</v>
      </c>
      <c r="D503">
        <f t="shared" si="327"/>
        <v>1</v>
      </c>
      <c r="E503">
        <f t="shared" ca="1" si="287"/>
        <v>118</v>
      </c>
      <c r="F503" cm="1">
        <f t="array" aca="1" ref="F503" ca="1">_xlfn.XLOOKUP(E503,Mortality!$I$9:$I$130,IF($E$4="Female",Mortality!$J$9:$J$130,Mortality!$K$9:$K$130),,-1)</f>
        <v>0.39999999999999969</v>
      </c>
      <c r="G503" cm="1">
        <f t="array" aca="1" ref="G503" ca="1">_xlfn.XLOOKUP(E503,Mortality!$N$9:$N$130,IF($E$4="Female",Mortality!$O$9:$O$130,Mortality!$P$9:$P$130),,-1)</f>
        <v>0</v>
      </c>
      <c r="H503">
        <f t="shared" ca="1" si="298"/>
        <v>4.1675471372851991E-2</v>
      </c>
      <c r="I503" cm="1">
        <f t="array" ref="I503">INDEX('Product features '!$C$12:$C$22,MIN(11,C503))</f>
        <v>0</v>
      </c>
      <c r="J503" s="3">
        <f ca="1">IF(C503=1,0,IF($C$4="Q",MAX('Product features '!$C$8,_xlfn.XLOOKUP(E503,'Non-systematic PWDs'!$D$17:$D$64,'Non-systematic PWDs'!$F$17:$F$64,0,-1)),'Product features '!$C$8))</f>
        <v>0.4</v>
      </c>
      <c r="K503">
        <f t="shared" ca="1" si="288"/>
        <v>0</v>
      </c>
      <c r="L503">
        <f ca="1">(1-K503)*(1-(1-J503*_xlfn.XLOOKUP(C503,'Non-systematic PWDs'!$D$9:$D$12,'Non-systematic PWDs'!$E$9:$E$12,,-1))^(1/12))</f>
        <v>1.4424405840418708E-2</v>
      </c>
      <c r="M503" cm="1">
        <f t="array" ref="M503">IF(C503=11,_xlfn.SWITCH(D503,1,0.4,2,0.3,3,0.2,0.1/9),1/12)</f>
        <v>8.3333333333333329E-2</v>
      </c>
      <c r="O503">
        <f t="shared" ca="1" si="320"/>
        <v>3.8624537998956511E-3</v>
      </c>
      <c r="P503">
        <f t="shared" ca="1" si="321"/>
        <v>4.7334903307582731E-3</v>
      </c>
      <c r="Q503">
        <f ca="1">_xlfn.XLOOKUP(C503,'Surrender predictive model'!$E$8:$E$29,'Surrender predictive model'!$P$8:$P$29,,-1)+'Surrender predictive model'!$B$15+'Surrender predictive model'!$B$14+'Surrender predictive model'!$B$38*K503</f>
        <v>-2.2123742498454617</v>
      </c>
      <c r="R503">
        <f ca="1">+'Surrender predictive model'!$B$15*(MAX(1,MIN(2,P502/O502))-1)+'Surrender predictive model'!$B$14*(MAX(0.5,MIN(1,P502/O502))-1)+'Surrender predictive model'!$B$38*K503*(MAX(0.5,MIN(1,P502/O502))-1)</f>
        <v>-0.25232147709511282</v>
      </c>
      <c r="S503" s="43">
        <f t="shared" ca="1" si="299"/>
        <v>7.3784075156502205E-3</v>
      </c>
      <c r="T503">
        <f t="shared" ca="1" si="289"/>
        <v>0</v>
      </c>
      <c r="U503">
        <f t="shared" ca="1" si="322"/>
        <v>1.89E-2</v>
      </c>
      <c r="V503">
        <f t="shared" ca="1" si="290"/>
        <v>0</v>
      </c>
      <c r="W503" s="41">
        <f t="shared" ca="1" si="291"/>
        <v>0</v>
      </c>
      <c r="X503">
        <f t="shared" ca="1" si="300"/>
        <v>0.93753235145464608</v>
      </c>
      <c r="Y503">
        <f t="shared" ca="1" si="301"/>
        <v>0.93753235145464608</v>
      </c>
      <c r="Z503">
        <f t="shared" ca="1" si="292"/>
        <v>0.95125361972269351</v>
      </c>
      <c r="AA503">
        <f t="shared" ca="1" si="323"/>
        <v>5.9322392133421665E-8</v>
      </c>
      <c r="AB503">
        <f t="shared" ca="1" si="302"/>
        <v>3.935454176713679E-3</v>
      </c>
      <c r="AC503">
        <f t="shared" ca="1" si="303"/>
        <v>1.6140067839739576E-4</v>
      </c>
      <c r="AD503">
        <f t="shared" ca="1" si="304"/>
        <v>2.8575081199780874E-5</v>
      </c>
      <c r="AE503">
        <f t="shared" ca="1" si="305"/>
        <v>5.5862808780118583E-5</v>
      </c>
      <c r="AF503">
        <f t="shared" ca="1" si="306"/>
        <v>0</v>
      </c>
      <c r="AG503">
        <f t="shared" ca="1" si="307"/>
        <v>0</v>
      </c>
      <c r="AH503">
        <f t="shared" ca="1" si="293"/>
        <v>7.3000376818027884E-5</v>
      </c>
      <c r="AI503">
        <f t="shared" ca="1" si="324"/>
        <v>3.6896156429450807E-3</v>
      </c>
      <c r="AJ503">
        <f t="shared" ca="1" si="308"/>
        <v>7.6866992561355849E-7</v>
      </c>
      <c r="AK503">
        <f t="shared" ca="1" si="294"/>
        <v>0</v>
      </c>
      <c r="AL503">
        <f t="shared" ca="1" si="295"/>
        <v>0</v>
      </c>
      <c r="AM503">
        <f t="shared" si="296"/>
        <v>0</v>
      </c>
      <c r="AN503" s="45">
        <f t="shared" ca="1" si="309"/>
        <v>-2.466072383029088E-4</v>
      </c>
      <c r="AO503">
        <f t="shared" ca="1" si="325"/>
        <v>9.1250471022534753E-6</v>
      </c>
      <c r="AP503">
        <f t="shared" ca="1" si="326"/>
        <v>1.349520223988598E-5</v>
      </c>
      <c r="AR503">
        <v>493</v>
      </c>
      <c r="AS503">
        <v>0</v>
      </c>
      <c r="AT503">
        <v>13046.331797423643</v>
      </c>
      <c r="AU503">
        <v>292.30429971566178</v>
      </c>
      <c r="AV503">
        <v>90.308351119252123</v>
      </c>
      <c r="AW503">
        <v>26114.656782647067</v>
      </c>
      <c r="AX503">
        <v>2.6630331360456148</v>
      </c>
      <c r="AY503">
        <v>0</v>
      </c>
      <c r="AZ503">
        <v>-26499.932466618033</v>
      </c>
      <c r="BA503">
        <v>25.804095634934242</v>
      </c>
      <c r="BC503">
        <f t="shared" si="310"/>
        <v>0</v>
      </c>
      <c r="BD503">
        <f t="shared" ca="1" si="311"/>
        <v>13046.335659877443</v>
      </c>
      <c r="BE503">
        <f t="shared" ca="1" si="312"/>
        <v>292.30446111634018</v>
      </c>
      <c r="BF503">
        <f t="shared" ca="1" si="313"/>
        <v>90.308379694333325</v>
      </c>
      <c r="BG503">
        <f t="shared" ca="1" si="314"/>
        <v>26114.656838509876</v>
      </c>
      <c r="BH503">
        <f t="shared" ca="1" si="315"/>
        <v>2.6630339047155402</v>
      </c>
      <c r="BI503">
        <f t="shared" ca="1" si="316"/>
        <v>0</v>
      </c>
      <c r="BJ503">
        <f t="shared" ca="1" si="317"/>
        <v>-26499.932713225273</v>
      </c>
      <c r="BK503">
        <f t="shared" ca="1" si="318"/>
        <v>25.804109130136482</v>
      </c>
    </row>
    <row r="504" spans="2:63" x14ac:dyDescent="0.35">
      <c r="B504">
        <f t="shared" si="319"/>
        <v>494</v>
      </c>
      <c r="C504">
        <f t="shared" si="297"/>
        <v>42</v>
      </c>
      <c r="D504">
        <f t="shared" si="327"/>
        <v>2</v>
      </c>
      <c r="E504">
        <f t="shared" ca="1" si="287"/>
        <v>118</v>
      </c>
      <c r="F504" cm="1">
        <f t="array" aca="1" ref="F504" ca="1">_xlfn.XLOOKUP(E504,Mortality!$I$9:$I$130,IF($E$4="Female",Mortality!$J$9:$J$130,Mortality!$K$9:$K$130),,-1)</f>
        <v>0.39999999999999969</v>
      </c>
      <c r="G504" cm="1">
        <f t="array" aca="1" ref="G504" ca="1">_xlfn.XLOOKUP(E504,Mortality!$N$9:$N$130,IF($E$4="Female",Mortality!$O$9:$O$130,Mortality!$P$9:$P$130),,-1)</f>
        <v>0</v>
      </c>
      <c r="H504">
        <f t="shared" ca="1" si="298"/>
        <v>4.1675471372851991E-2</v>
      </c>
      <c r="I504" cm="1">
        <f t="array" ref="I504">INDEX('Product features '!$C$12:$C$22,MIN(11,C504))</f>
        <v>0</v>
      </c>
      <c r="J504" s="3">
        <f ca="1">IF(C504=1,0,IF($C$4="Q",MAX('Product features '!$C$8,_xlfn.XLOOKUP(E504,'Non-systematic PWDs'!$D$17:$D$64,'Non-systematic PWDs'!$F$17:$F$64,0,-1)),'Product features '!$C$8))</f>
        <v>0.4</v>
      </c>
      <c r="K504">
        <f t="shared" ca="1" si="288"/>
        <v>0</v>
      </c>
      <c r="L504">
        <f ca="1">(1-K504)*(1-(1-J504*_xlfn.XLOOKUP(C504,'Non-systematic PWDs'!$D$9:$D$12,'Non-systematic PWDs'!$E$9:$E$12,,-1))^(1/12))</f>
        <v>1.4424405840418708E-2</v>
      </c>
      <c r="M504" cm="1">
        <f t="array" ref="M504">IF(C504=11,_xlfn.SWITCH(D504,1,0.4,2,0.3,3,0.2,0.1/9),1/12)</f>
        <v>8.3333333333333329E-2</v>
      </c>
      <c r="O504">
        <f t="shared" ca="1" si="320"/>
        <v>3.6896156083363837E-3</v>
      </c>
      <c r="P504">
        <f t="shared" ca="1" si="321"/>
        <v>4.4378003203836341E-3</v>
      </c>
      <c r="Q504">
        <f ca="1">_xlfn.XLOOKUP(C504,'Surrender predictive model'!$E$8:$E$29,'Surrender predictive model'!$P$8:$P$29,,-1)+'Surrender predictive model'!$B$15+'Surrender predictive model'!$B$14+'Surrender predictive model'!$B$38*K504</f>
        <v>-2.2123742498454617</v>
      </c>
      <c r="R504">
        <f ca="1">+'Surrender predictive model'!$B$15*(MAX(1,MIN(2,P503/O503))-1)+'Surrender predictive model'!$B$14*(MAX(0.5,MIN(1,P503/O503))-1)+'Surrender predictive model'!$B$38*K504*(MAX(0.5,MIN(1,P503/O503))-1)</f>
        <v>-0.2609582460380222</v>
      </c>
      <c r="S504" s="43">
        <f t="shared" ca="1" si="299"/>
        <v>7.3123210895952306E-3</v>
      </c>
      <c r="T504">
        <f t="shared" ca="1" si="289"/>
        <v>0</v>
      </c>
      <c r="U504">
        <f t="shared" ca="1" si="322"/>
        <v>0</v>
      </c>
      <c r="V504">
        <f t="shared" ca="1" si="290"/>
        <v>0</v>
      </c>
      <c r="W504" s="41">
        <f t="shared" ca="1" si="291"/>
        <v>0</v>
      </c>
      <c r="X504">
        <f t="shared" ca="1" si="300"/>
        <v>0.93759477016776671</v>
      </c>
      <c r="Y504">
        <f t="shared" ca="1" si="301"/>
        <v>0.93759477016776671</v>
      </c>
      <c r="Z504">
        <f t="shared" ca="1" si="292"/>
        <v>0.95131695196579136</v>
      </c>
      <c r="AA504">
        <f t="shared" ca="1" si="323"/>
        <v>5.6430640247526395E-8</v>
      </c>
      <c r="AB504">
        <f t="shared" ca="1" si="302"/>
        <v>3.6896156083363837E-3</v>
      </c>
      <c r="AC504">
        <f t="shared" ca="1" si="303"/>
        <v>1.5132469992477338E-4</v>
      </c>
      <c r="AD504">
        <f t="shared" ca="1" si="304"/>
        <v>2.655122445375394E-5</v>
      </c>
      <c r="AE504">
        <f t="shared" ca="1" si="305"/>
        <v>5.237538565229995E-5</v>
      </c>
      <c r="AF504">
        <f t="shared" ca="1" si="306"/>
        <v>0</v>
      </c>
      <c r="AG504">
        <f t="shared" ca="1" si="307"/>
        <v>0</v>
      </c>
      <c r="AH504">
        <f t="shared" ca="1" si="293"/>
        <v>0</v>
      </c>
      <c r="AI504">
        <f t="shared" ca="1" si="324"/>
        <v>3.4593643329142534E-3</v>
      </c>
      <c r="AJ504">
        <f t="shared" ca="1" si="308"/>
        <v>7.2070090269046953E-7</v>
      </c>
      <c r="AK504">
        <f t="shared" ca="1" si="294"/>
        <v>0</v>
      </c>
      <c r="AL504">
        <f t="shared" ca="1" si="295"/>
        <v>0</v>
      </c>
      <c r="AM504">
        <f t="shared" si="296"/>
        <v>0</v>
      </c>
      <c r="AN504" s="45">
        <f t="shared" ca="1" si="309"/>
        <v>-2.3097201093351773E-4</v>
      </c>
      <c r="AO504">
        <f t="shared" ca="1" si="325"/>
        <v>0</v>
      </c>
      <c r="AP504">
        <f t="shared" ca="1" si="326"/>
        <v>3.6689417887267815E-6</v>
      </c>
      <c r="AR504">
        <v>494</v>
      </c>
      <c r="AS504">
        <v>0</v>
      </c>
      <c r="AT504">
        <v>12782.559053017754</v>
      </c>
      <c r="AU504">
        <v>282.16090096808512</v>
      </c>
      <c r="AV504">
        <v>86.476727365352446</v>
      </c>
      <c r="AW504">
        <v>25482.64128331652</v>
      </c>
      <c r="AX504">
        <v>2.5771419058628795</v>
      </c>
      <c r="AY504">
        <v>0</v>
      </c>
      <c r="AZ504">
        <v>-25853.856053555806</v>
      </c>
      <c r="BA504">
        <v>4.5729416398690788</v>
      </c>
      <c r="BC504">
        <f t="shared" si="310"/>
        <v>0</v>
      </c>
      <c r="BD504">
        <f t="shared" ca="1" si="311"/>
        <v>12782.562742633363</v>
      </c>
      <c r="BE504">
        <f t="shared" ca="1" si="312"/>
        <v>282.16105229278503</v>
      </c>
      <c r="BF504">
        <f t="shared" ca="1" si="313"/>
        <v>86.476753916576897</v>
      </c>
      <c r="BG504">
        <f t="shared" ca="1" si="314"/>
        <v>25482.641335691904</v>
      </c>
      <c r="BH504">
        <f t="shared" ca="1" si="315"/>
        <v>2.577142626563782</v>
      </c>
      <c r="BI504">
        <f t="shared" ca="1" si="316"/>
        <v>0</v>
      </c>
      <c r="BJ504">
        <f t="shared" ca="1" si="317"/>
        <v>-25853.856284527817</v>
      </c>
      <c r="BK504">
        <f t="shared" ca="1" si="318"/>
        <v>4.5729453088108674</v>
      </c>
    </row>
    <row r="505" spans="2:63" x14ac:dyDescent="0.35">
      <c r="B505">
        <f t="shared" si="319"/>
        <v>495</v>
      </c>
      <c r="C505">
        <f t="shared" si="297"/>
        <v>42</v>
      </c>
      <c r="D505">
        <f t="shared" si="327"/>
        <v>3</v>
      </c>
      <c r="E505">
        <f t="shared" ca="1" si="287"/>
        <v>118</v>
      </c>
      <c r="F505" cm="1">
        <f t="array" aca="1" ref="F505" ca="1">_xlfn.XLOOKUP(E505,Mortality!$I$9:$I$130,IF($E$4="Female",Mortality!$J$9:$J$130,Mortality!$K$9:$K$130),,-1)</f>
        <v>0.39999999999999969</v>
      </c>
      <c r="G505" cm="1">
        <f t="array" aca="1" ref="G505" ca="1">_xlfn.XLOOKUP(E505,Mortality!$N$9:$N$130,IF($E$4="Female",Mortality!$O$9:$O$130,Mortality!$P$9:$P$130),,-1)</f>
        <v>0</v>
      </c>
      <c r="H505">
        <f t="shared" ca="1" si="298"/>
        <v>4.1675471372851991E-2</v>
      </c>
      <c r="I505" cm="1">
        <f t="array" ref="I505">INDEX('Product features '!$C$12:$C$22,MIN(11,C505))</f>
        <v>0</v>
      </c>
      <c r="J505" s="3">
        <f ca="1">IF(C505=1,0,IF($C$4="Q",MAX('Product features '!$C$8,_xlfn.XLOOKUP(E505,'Non-systematic PWDs'!$D$17:$D$64,'Non-systematic PWDs'!$F$17:$F$64,0,-1)),'Product features '!$C$8))</f>
        <v>0.4</v>
      </c>
      <c r="K505">
        <f t="shared" ca="1" si="288"/>
        <v>0</v>
      </c>
      <c r="L505">
        <f ca="1">(1-K505)*(1-(1-J505*_xlfn.XLOOKUP(C505,'Non-systematic PWDs'!$D$9:$D$12,'Non-systematic PWDs'!$E$9:$E$12,,-1))^(1/12))</f>
        <v>1.4424405840418708E-2</v>
      </c>
      <c r="M505" cm="1">
        <f t="array" ref="M505">IF(C505=11,_xlfn.SWITCH(D505,1,0.4,2,0.3,3,0.2,0.1/9),1/12)</f>
        <v>8.3333333333333329E-2</v>
      </c>
      <c r="O505">
        <f t="shared" ca="1" si="320"/>
        <v>3.459364298305556E-3</v>
      </c>
      <c r="P505">
        <f t="shared" ca="1" si="321"/>
        <v>4.1608583714405345E-3</v>
      </c>
      <c r="Q505">
        <f ca="1">_xlfn.XLOOKUP(C505,'Surrender predictive model'!$E$8:$E$29,'Surrender predictive model'!$P$8:$P$29,,-1)+'Surrender predictive model'!$B$15+'Surrender predictive model'!$B$14+'Surrender predictive model'!$B$38*K505</f>
        <v>-2.2123742498454617</v>
      </c>
      <c r="R505">
        <f ca="1">+'Surrender predictive model'!$B$15*(MAX(1,MIN(2,P504/O504))-1)+'Surrender predictive model'!$B$14*(MAX(0.5,MIN(1,P504/O504))-1)+'Surrender predictive model'!$B$38*K505*(MAX(0.5,MIN(1,P504/O504))-1)</f>
        <v>-0.23465275630956531</v>
      </c>
      <c r="S505" s="43">
        <f t="shared" ca="1" si="299"/>
        <v>7.5155498572637702E-3</v>
      </c>
      <c r="T505">
        <f t="shared" ca="1" si="289"/>
        <v>0</v>
      </c>
      <c r="U505">
        <f t="shared" ca="1" si="322"/>
        <v>0</v>
      </c>
      <c r="V505">
        <f t="shared" ca="1" si="290"/>
        <v>0</v>
      </c>
      <c r="W505" s="41">
        <f t="shared" ca="1" si="291"/>
        <v>0</v>
      </c>
      <c r="X505">
        <f t="shared" ca="1" si="300"/>
        <v>0.93740282033927391</v>
      </c>
      <c r="Y505">
        <f t="shared" ca="1" si="301"/>
        <v>0.93740282033927391</v>
      </c>
      <c r="Z505">
        <f t="shared" ca="1" si="292"/>
        <v>0.95112219285281185</v>
      </c>
      <c r="AA505">
        <f t="shared" ca="1" si="323"/>
        <v>5.3683424677754923E-8</v>
      </c>
      <c r="AB505">
        <f t="shared" ca="1" si="302"/>
        <v>3.459364298305556E-3</v>
      </c>
      <c r="AC505">
        <f t="shared" ca="1" si="303"/>
        <v>1.4186299975717888E-4</v>
      </c>
      <c r="AD505">
        <f t="shared" ca="1" si="304"/>
        <v>2.5582876748710274E-5</v>
      </c>
      <c r="AE505">
        <f t="shared" ca="1" si="305"/>
        <v>4.9100571987045389E-5</v>
      </c>
      <c r="AF505">
        <f t="shared" ca="1" si="306"/>
        <v>0</v>
      </c>
      <c r="AG505">
        <f t="shared" ca="1" si="307"/>
        <v>0</v>
      </c>
      <c r="AH505">
        <f t="shared" ca="1" si="293"/>
        <v>0</v>
      </c>
      <c r="AI505">
        <f t="shared" ca="1" si="324"/>
        <v>3.242817884421319E-3</v>
      </c>
      <c r="AJ505">
        <f t="shared" ca="1" si="308"/>
        <v>6.755870592544415E-7</v>
      </c>
      <c r="AK505">
        <f t="shared" ca="1" si="294"/>
        <v>0</v>
      </c>
      <c r="AL505">
        <f t="shared" ca="1" si="295"/>
        <v>0</v>
      </c>
      <c r="AM505">
        <f t="shared" si="296"/>
        <v>0</v>
      </c>
      <c r="AN505" s="45">
        <f t="shared" ca="1" si="309"/>
        <v>-2.1722203555218897E-4</v>
      </c>
      <c r="AO505">
        <f t="shared" ca="1" si="325"/>
        <v>0</v>
      </c>
      <c r="AP505">
        <f t="shared" ca="1" si="326"/>
        <v>3.4909845780291658E-6</v>
      </c>
      <c r="AR505">
        <v>495</v>
      </c>
      <c r="AS505">
        <v>0</v>
      </c>
      <c r="AT505">
        <v>12370.281148140628</v>
      </c>
      <c r="AU505">
        <v>272.37788535801593</v>
      </c>
      <c r="AV505">
        <v>85.471932132540047</v>
      </c>
      <c r="AW505">
        <v>24867.504496949823</v>
      </c>
      <c r="AX505">
        <v>2.4938105654084053</v>
      </c>
      <c r="AY505">
        <v>0</v>
      </c>
      <c r="AZ505">
        <v>-25227.84812500577</v>
      </c>
      <c r="BA505">
        <v>4.4914198678362816</v>
      </c>
      <c r="BC505">
        <f t="shared" si="310"/>
        <v>0</v>
      </c>
      <c r="BD505">
        <f t="shared" ca="1" si="311"/>
        <v>12370.284607504926</v>
      </c>
      <c r="BE505">
        <f t="shared" ca="1" si="312"/>
        <v>272.37802722101571</v>
      </c>
      <c r="BF505">
        <f t="shared" ca="1" si="313"/>
        <v>85.471957715416792</v>
      </c>
      <c r="BG505">
        <f t="shared" ca="1" si="314"/>
        <v>24867.504546050393</v>
      </c>
      <c r="BH505">
        <f t="shared" ca="1" si="315"/>
        <v>2.4938112409954645</v>
      </c>
      <c r="BI505">
        <f t="shared" ca="1" si="316"/>
        <v>0</v>
      </c>
      <c r="BJ505">
        <f t="shared" ca="1" si="317"/>
        <v>-25227.848342227804</v>
      </c>
      <c r="BK505">
        <f t="shared" ca="1" si="318"/>
        <v>4.4914233588208594</v>
      </c>
    </row>
    <row r="506" spans="2:63" x14ac:dyDescent="0.35">
      <c r="B506">
        <f t="shared" si="319"/>
        <v>496</v>
      </c>
      <c r="C506">
        <f t="shared" si="297"/>
        <v>42</v>
      </c>
      <c r="D506">
        <f t="shared" si="327"/>
        <v>4</v>
      </c>
      <c r="E506">
        <f t="shared" ca="1" si="287"/>
        <v>118</v>
      </c>
      <c r="F506" cm="1">
        <f t="array" aca="1" ref="F506" ca="1">_xlfn.XLOOKUP(E506,Mortality!$I$9:$I$130,IF($E$4="Female",Mortality!$J$9:$J$130,Mortality!$K$9:$K$130),,-1)</f>
        <v>0.39999999999999969</v>
      </c>
      <c r="G506" cm="1">
        <f t="array" aca="1" ref="G506" ca="1">_xlfn.XLOOKUP(E506,Mortality!$N$9:$N$130,IF($E$4="Female",Mortality!$O$9:$O$130,Mortality!$P$9:$P$130),,-1)</f>
        <v>0</v>
      </c>
      <c r="H506">
        <f t="shared" ca="1" si="298"/>
        <v>4.1675471372851991E-2</v>
      </c>
      <c r="I506" cm="1">
        <f t="array" ref="I506">INDEX('Product features '!$C$12:$C$22,MIN(11,C506))</f>
        <v>0</v>
      </c>
      <c r="J506" s="3">
        <f ca="1">IF(C506=1,0,IF($C$4="Q",MAX('Product features '!$C$8,_xlfn.XLOOKUP(E506,'Non-systematic PWDs'!$D$17:$D$64,'Non-systematic PWDs'!$F$17:$F$64,0,-1)),'Product features '!$C$8))</f>
        <v>0.4</v>
      </c>
      <c r="K506">
        <f t="shared" ca="1" si="288"/>
        <v>0</v>
      </c>
      <c r="L506">
        <f ca="1">(1-K506)*(1-(1-J506*_xlfn.XLOOKUP(C506,'Non-systematic PWDs'!$D$9:$D$12,'Non-systematic PWDs'!$E$9:$E$12,,-1))^(1/12))</f>
        <v>1.4424405840418708E-2</v>
      </c>
      <c r="M506" cm="1">
        <f t="array" ref="M506">IF(C506=11,_xlfn.SWITCH(D506,1,0.4,2,0.3,3,0.2,0.1/9),1/12)</f>
        <v>8.3333333333333329E-2</v>
      </c>
      <c r="O506">
        <f t="shared" ca="1" si="320"/>
        <v>3.2428178498126211E-3</v>
      </c>
      <c r="P506">
        <f t="shared" ca="1" si="321"/>
        <v>3.9004003724206352E-3</v>
      </c>
      <c r="Q506">
        <f ca="1">_xlfn.XLOOKUP(C506,'Surrender predictive model'!$E$8:$E$29,'Surrender predictive model'!$P$8:$P$29,,-1)+'Surrender predictive model'!$B$15+'Surrender predictive model'!$B$14+'Surrender predictive model'!$B$38*K506</f>
        <v>-2.2123742498454617</v>
      </c>
      <c r="R506">
        <f ca="1">+'Surrender predictive model'!$B$15*(MAX(1,MIN(2,P505/O505))-1)+'Surrender predictive model'!$B$14*(MAX(0.5,MIN(1,P505/O505))-1)+'Surrender predictive model'!$B$38*K506*(MAX(0.5,MIN(1,P505/O505))-1)</f>
        <v>-0.23465275630956531</v>
      </c>
      <c r="S506" s="43">
        <f t="shared" ca="1" si="299"/>
        <v>7.5155498572637702E-3</v>
      </c>
      <c r="T506">
        <f t="shared" ca="1" si="289"/>
        <v>0</v>
      </c>
      <c r="U506">
        <f t="shared" ca="1" si="322"/>
        <v>0</v>
      </c>
      <c r="V506">
        <f t="shared" ca="1" si="290"/>
        <v>0</v>
      </c>
      <c r="W506" s="41">
        <f t="shared" ca="1" si="291"/>
        <v>0</v>
      </c>
      <c r="X506">
        <f t="shared" ca="1" si="300"/>
        <v>0.93740282033927391</v>
      </c>
      <c r="Y506">
        <f t="shared" ca="1" si="301"/>
        <v>0.93740282033927391</v>
      </c>
      <c r="Z506">
        <f t="shared" ca="1" si="292"/>
        <v>0.95112219285281185</v>
      </c>
      <c r="AA506">
        <f t="shared" ca="1" si="323"/>
        <v>5.1059496599355014E-8</v>
      </c>
      <c r="AB506">
        <f t="shared" ca="1" si="302"/>
        <v>3.2428178498126211E-3</v>
      </c>
      <c r="AC506">
        <f t="shared" ca="1" si="303"/>
        <v>1.3298277607416917E-4</v>
      </c>
      <c r="AD506">
        <f t="shared" ca="1" si="304"/>
        <v>2.3981460816633044E-5</v>
      </c>
      <c r="AE506">
        <f t="shared" ca="1" si="305"/>
        <v>4.6027014660927893E-5</v>
      </c>
      <c r="AF506">
        <f t="shared" ca="1" si="306"/>
        <v>0</v>
      </c>
      <c r="AG506">
        <f t="shared" ca="1" si="307"/>
        <v>0</v>
      </c>
      <c r="AH506">
        <f t="shared" ca="1" si="293"/>
        <v>0</v>
      </c>
      <c r="AI506">
        <f t="shared" ca="1" si="324"/>
        <v>3.039826632869589E-3</v>
      </c>
      <c r="AJ506">
        <f t="shared" ca="1" si="308"/>
        <v>6.3329721518116446E-7</v>
      </c>
      <c r="AK506">
        <f t="shared" ca="1" si="294"/>
        <v>0</v>
      </c>
      <c r="AL506">
        <f t="shared" ca="1" si="295"/>
        <v>0</v>
      </c>
      <c r="AM506">
        <f t="shared" si="296"/>
        <v>0</v>
      </c>
      <c r="AN506" s="45">
        <f t="shared" ca="1" si="309"/>
        <v>-2.0362454876691127E-4</v>
      </c>
      <c r="AO506">
        <f t="shared" ca="1" si="325"/>
        <v>0</v>
      </c>
      <c r="AP506">
        <f t="shared" ca="1" si="326"/>
        <v>3.3107953720446355E-6</v>
      </c>
      <c r="AR506">
        <v>496</v>
      </c>
      <c r="AS506">
        <v>0</v>
      </c>
      <c r="AT506">
        <v>11970.290713959146</v>
      </c>
      <c r="AU506">
        <v>262.93553689891326</v>
      </c>
      <c r="AV506">
        <v>82.713760525933182</v>
      </c>
      <c r="AW506">
        <v>24268.753448834097</v>
      </c>
      <c r="AX506">
        <v>2.4133227534220696</v>
      </c>
      <c r="AY506">
        <v>0</v>
      </c>
      <c r="AZ506">
        <v>-24616.81606901237</v>
      </c>
      <c r="BA506">
        <v>4.3830436431045534</v>
      </c>
      <c r="BC506">
        <f t="shared" si="310"/>
        <v>0</v>
      </c>
      <c r="BD506">
        <f t="shared" ca="1" si="311"/>
        <v>11970.293956776995</v>
      </c>
      <c r="BE506">
        <f t="shared" ca="1" si="312"/>
        <v>262.93566988168931</v>
      </c>
      <c r="BF506">
        <f t="shared" ca="1" si="313"/>
        <v>82.713784507393996</v>
      </c>
      <c r="BG506">
        <f t="shared" ca="1" si="314"/>
        <v>24268.75349486111</v>
      </c>
      <c r="BH506">
        <f t="shared" ca="1" si="315"/>
        <v>2.4133233867192847</v>
      </c>
      <c r="BI506">
        <f t="shared" ca="1" si="316"/>
        <v>0</v>
      </c>
      <c r="BJ506">
        <f t="shared" ca="1" si="317"/>
        <v>-24616.816272636919</v>
      </c>
      <c r="BK506">
        <f t="shared" ca="1" si="318"/>
        <v>4.3830469538999255</v>
      </c>
    </row>
    <row r="507" spans="2:63" x14ac:dyDescent="0.35">
      <c r="B507">
        <f t="shared" si="319"/>
        <v>497</v>
      </c>
      <c r="C507">
        <f t="shared" si="297"/>
        <v>42</v>
      </c>
      <c r="D507">
        <f t="shared" si="327"/>
        <v>5</v>
      </c>
      <c r="E507">
        <f t="shared" ca="1" si="287"/>
        <v>118</v>
      </c>
      <c r="F507" cm="1">
        <f t="array" aca="1" ref="F507" ca="1">_xlfn.XLOOKUP(E507,Mortality!$I$9:$I$130,IF($E$4="Female",Mortality!$J$9:$J$130,Mortality!$K$9:$K$130),,-1)</f>
        <v>0.39999999999999969</v>
      </c>
      <c r="G507" cm="1">
        <f t="array" aca="1" ref="G507" ca="1">_xlfn.XLOOKUP(E507,Mortality!$N$9:$N$130,IF($E$4="Female",Mortality!$O$9:$O$130,Mortality!$P$9:$P$130),,-1)</f>
        <v>0</v>
      </c>
      <c r="H507">
        <f t="shared" ca="1" si="298"/>
        <v>4.1675471372851991E-2</v>
      </c>
      <c r="I507" cm="1">
        <f t="array" ref="I507">INDEX('Product features '!$C$12:$C$22,MIN(11,C507))</f>
        <v>0</v>
      </c>
      <c r="J507" s="3">
        <f ca="1">IF(C507=1,0,IF($C$4="Q",MAX('Product features '!$C$8,_xlfn.XLOOKUP(E507,'Non-systematic PWDs'!$D$17:$D$64,'Non-systematic PWDs'!$F$17:$F$64,0,-1)),'Product features '!$C$8))</f>
        <v>0.4</v>
      </c>
      <c r="K507">
        <f t="shared" ca="1" si="288"/>
        <v>0</v>
      </c>
      <c r="L507">
        <f ca="1">(1-K507)*(1-(1-J507*_xlfn.XLOOKUP(C507,'Non-systematic PWDs'!$D$9:$D$12,'Non-systematic PWDs'!$E$9:$E$12,,-1))^(1/12))</f>
        <v>1.4424405840418708E-2</v>
      </c>
      <c r="M507" cm="1">
        <f t="array" ref="M507">IF(C507=11,_xlfn.SWITCH(D507,1,0.4,2,0.3,3,0.2,0.1/9),1/12)</f>
        <v>8.3333333333333329E-2</v>
      </c>
      <c r="O507">
        <f t="shared" ca="1" si="320"/>
        <v>3.0398265982608912E-3</v>
      </c>
      <c r="P507">
        <f t="shared" ca="1" si="321"/>
        <v>3.6562463095594576E-3</v>
      </c>
      <c r="Q507">
        <f ca="1">_xlfn.XLOOKUP(C507,'Surrender predictive model'!$E$8:$E$29,'Surrender predictive model'!$P$8:$P$29,,-1)+'Surrender predictive model'!$B$15+'Surrender predictive model'!$B$14+'Surrender predictive model'!$B$38*K507</f>
        <v>-2.2123742498454617</v>
      </c>
      <c r="R507">
        <f ca="1">+'Surrender predictive model'!$B$15*(MAX(1,MIN(2,P506/O506))-1)+'Surrender predictive model'!$B$14*(MAX(0.5,MIN(1,P506/O506))-1)+'Surrender predictive model'!$B$38*K507*(MAX(0.5,MIN(1,P506/O506))-1)</f>
        <v>-0.23465275630956556</v>
      </c>
      <c r="S507" s="43">
        <f t="shared" ca="1" si="299"/>
        <v>7.5155498572637702E-3</v>
      </c>
      <c r="T507">
        <f t="shared" ca="1" si="289"/>
        <v>0</v>
      </c>
      <c r="U507">
        <f t="shared" ca="1" si="322"/>
        <v>0</v>
      </c>
      <c r="V507">
        <f t="shared" ca="1" si="290"/>
        <v>0</v>
      </c>
      <c r="W507" s="41">
        <f t="shared" ca="1" si="291"/>
        <v>0</v>
      </c>
      <c r="X507">
        <f t="shared" ca="1" si="300"/>
        <v>0.93740282033927391</v>
      </c>
      <c r="Y507">
        <f t="shared" ca="1" si="301"/>
        <v>0.93740282033927391</v>
      </c>
      <c r="Z507">
        <f t="shared" ca="1" si="292"/>
        <v>0.95112219285281185</v>
      </c>
      <c r="AA507">
        <f t="shared" ca="1" si="323"/>
        <v>4.8563820371539229E-8</v>
      </c>
      <c r="AB507">
        <f t="shared" ca="1" si="302"/>
        <v>3.0398265982608912E-3</v>
      </c>
      <c r="AC507">
        <f t="shared" ca="1" si="303"/>
        <v>1.2465842934847231E-4</v>
      </c>
      <c r="AD507">
        <f t="shared" ca="1" si="304"/>
        <v>2.2480289005367603E-5</v>
      </c>
      <c r="AE507">
        <f t="shared" ca="1" si="305"/>
        <v>4.3145853354950913E-5</v>
      </c>
      <c r="AF507">
        <f t="shared" ca="1" si="306"/>
        <v>0</v>
      </c>
      <c r="AG507">
        <f t="shared" ca="1" si="307"/>
        <v>0</v>
      </c>
      <c r="AH507">
        <f t="shared" ca="1" si="293"/>
        <v>0</v>
      </c>
      <c r="AI507">
        <f t="shared" ca="1" si="324"/>
        <v>2.8495420611607983E-3</v>
      </c>
      <c r="AJ507">
        <f t="shared" ca="1" si="308"/>
        <v>5.9365459607516631E-7</v>
      </c>
      <c r="AK507">
        <f t="shared" ca="1" si="294"/>
        <v>0</v>
      </c>
      <c r="AL507">
        <f t="shared" ca="1" si="295"/>
        <v>0</v>
      </c>
      <c r="AM507">
        <f t="shared" si="296"/>
        <v>0</v>
      </c>
      <c r="AN507" s="45">
        <f t="shared" ca="1" si="309"/>
        <v>-1.90878226304866E-4</v>
      </c>
      <c r="AO507">
        <f t="shared" ca="1" si="325"/>
        <v>0</v>
      </c>
      <c r="AP507">
        <f t="shared" ca="1" si="326"/>
        <v>3.1399067370674009E-6</v>
      </c>
      <c r="AR507">
        <v>497</v>
      </c>
      <c r="AS507">
        <v>0</v>
      </c>
      <c r="AT507">
        <v>11583.949216424735</v>
      </c>
      <c r="AU507">
        <v>253.83953764619164</v>
      </c>
      <c r="AV507">
        <v>80.049850407722715</v>
      </c>
      <c r="AW507">
        <v>23685.915225187571</v>
      </c>
      <c r="AX507">
        <v>2.3355757103212365</v>
      </c>
      <c r="AY507">
        <v>0</v>
      </c>
      <c r="AZ507">
        <v>-24022.140188951795</v>
      </c>
      <c r="BA507">
        <v>4.2775901333560036</v>
      </c>
      <c r="BC507">
        <f t="shared" si="310"/>
        <v>0</v>
      </c>
      <c r="BD507">
        <f t="shared" ca="1" si="311"/>
        <v>11583.952256251334</v>
      </c>
      <c r="BE507">
        <f t="shared" ca="1" si="312"/>
        <v>253.83966230462099</v>
      </c>
      <c r="BF507">
        <f t="shared" ca="1" si="313"/>
        <v>80.04987288801172</v>
      </c>
      <c r="BG507">
        <f t="shared" ca="1" si="314"/>
        <v>23685.915268333425</v>
      </c>
      <c r="BH507">
        <f t="shared" ca="1" si="315"/>
        <v>2.3355763039758326</v>
      </c>
      <c r="BI507">
        <f t="shared" ca="1" si="316"/>
        <v>0</v>
      </c>
      <c r="BJ507">
        <f t="shared" ca="1" si="317"/>
        <v>-24022.14037983002</v>
      </c>
      <c r="BK507">
        <f t="shared" ca="1" si="318"/>
        <v>4.2775932732627409</v>
      </c>
    </row>
    <row r="508" spans="2:63" x14ac:dyDescent="0.35">
      <c r="B508">
        <f t="shared" si="319"/>
        <v>498</v>
      </c>
      <c r="C508">
        <f t="shared" si="297"/>
        <v>42</v>
      </c>
      <c r="D508">
        <f t="shared" si="327"/>
        <v>6</v>
      </c>
      <c r="E508">
        <f t="shared" ca="1" si="287"/>
        <v>118</v>
      </c>
      <c r="F508" cm="1">
        <f t="array" aca="1" ref="F508" ca="1">_xlfn.XLOOKUP(E508,Mortality!$I$9:$I$130,IF($E$4="Female",Mortality!$J$9:$J$130,Mortality!$K$9:$K$130),,-1)</f>
        <v>0.39999999999999969</v>
      </c>
      <c r="G508" cm="1">
        <f t="array" aca="1" ref="G508" ca="1">_xlfn.XLOOKUP(E508,Mortality!$N$9:$N$130,IF($E$4="Female",Mortality!$O$9:$O$130,Mortality!$P$9:$P$130),,-1)</f>
        <v>0</v>
      </c>
      <c r="H508">
        <f t="shared" ca="1" si="298"/>
        <v>4.1675471372851991E-2</v>
      </c>
      <c r="I508" cm="1">
        <f t="array" ref="I508">INDEX('Product features '!$C$12:$C$22,MIN(11,C508))</f>
        <v>0</v>
      </c>
      <c r="J508" s="3">
        <f ca="1">IF(C508=1,0,IF($C$4="Q",MAX('Product features '!$C$8,_xlfn.XLOOKUP(E508,'Non-systematic PWDs'!$D$17:$D$64,'Non-systematic PWDs'!$F$17:$F$64,0,-1)),'Product features '!$C$8))</f>
        <v>0.4</v>
      </c>
      <c r="K508">
        <f t="shared" ca="1" si="288"/>
        <v>0</v>
      </c>
      <c r="L508">
        <f ca="1">(1-K508)*(1-(1-J508*_xlfn.XLOOKUP(C508,'Non-systematic PWDs'!$D$9:$D$12,'Non-systematic PWDs'!$E$9:$E$12,,-1))^(1/12))</f>
        <v>1.4424405840418708E-2</v>
      </c>
      <c r="M508" cm="1">
        <f t="array" ref="M508">IF(C508=11,_xlfn.SWITCH(D508,1,0.4,2,0.3,3,0.2,0.1/9),1/12)</f>
        <v>8.3333333333333329E-2</v>
      </c>
      <c r="O508">
        <f t="shared" ca="1" si="320"/>
        <v>2.8495420265521004E-3</v>
      </c>
      <c r="P508">
        <f t="shared" ca="1" si="321"/>
        <v>3.4273756024360974E-3</v>
      </c>
      <c r="Q508">
        <f ca="1">_xlfn.XLOOKUP(C508,'Surrender predictive model'!$E$8:$E$29,'Surrender predictive model'!$P$8:$P$29,,-1)+'Surrender predictive model'!$B$15+'Surrender predictive model'!$B$14+'Surrender predictive model'!$B$38*K508</f>
        <v>-2.2123742498454617</v>
      </c>
      <c r="R508">
        <f ca="1">+'Surrender predictive model'!$B$15*(MAX(1,MIN(2,P507/O507))-1)+'Surrender predictive model'!$B$14*(MAX(0.5,MIN(1,P507/O507))-1)+'Surrender predictive model'!$B$38*K508*(MAX(0.5,MIN(1,P507/O507))-1)</f>
        <v>-0.23465275630956531</v>
      </c>
      <c r="S508" s="43">
        <f t="shared" ca="1" si="299"/>
        <v>7.5155498572637702E-3</v>
      </c>
      <c r="T508">
        <f t="shared" ca="1" si="289"/>
        <v>0</v>
      </c>
      <c r="U508">
        <f t="shared" ca="1" si="322"/>
        <v>0</v>
      </c>
      <c r="V508">
        <f t="shared" ca="1" si="290"/>
        <v>0</v>
      </c>
      <c r="W508" s="41">
        <f t="shared" ca="1" si="291"/>
        <v>0</v>
      </c>
      <c r="X508">
        <f t="shared" ca="1" si="300"/>
        <v>0.93740282033927391</v>
      </c>
      <c r="Y508">
        <f t="shared" ca="1" si="301"/>
        <v>0.93740282033927391</v>
      </c>
      <c r="Z508">
        <f t="shared" ca="1" si="292"/>
        <v>0.95112219285281185</v>
      </c>
      <c r="AA508">
        <f t="shared" ca="1" si="323"/>
        <v>4.6190127325088449E-8</v>
      </c>
      <c r="AB508">
        <f t="shared" ca="1" si="302"/>
        <v>2.8495420265521004E-3</v>
      </c>
      <c r="AC508">
        <f t="shared" ca="1" si="303"/>
        <v>1.1685516325032208E-4</v>
      </c>
      <c r="AD508">
        <f t="shared" ca="1" si="304"/>
        <v>2.1073086315673562E-5</v>
      </c>
      <c r="AE508">
        <f t="shared" ca="1" si="305"/>
        <v>4.0445044620875716E-5</v>
      </c>
      <c r="AF508">
        <f t="shared" ca="1" si="306"/>
        <v>0</v>
      </c>
      <c r="AG508">
        <f t="shared" ca="1" si="307"/>
        <v>0</v>
      </c>
      <c r="AH508">
        <f t="shared" ca="1" si="293"/>
        <v>0</v>
      </c>
      <c r="AI508">
        <f t="shared" ca="1" si="324"/>
        <v>2.6711687669739269E-3</v>
      </c>
      <c r="AJ508">
        <f t="shared" ca="1" si="308"/>
        <v>5.5649349311956812E-7</v>
      </c>
      <c r="AK508">
        <f t="shared" ca="1" si="294"/>
        <v>0</v>
      </c>
      <c r="AL508">
        <f t="shared" ca="1" si="295"/>
        <v>0</v>
      </c>
      <c r="AM508">
        <f t="shared" si="296"/>
        <v>0</v>
      </c>
      <c r="AN508" s="45">
        <f t="shared" ca="1" si="309"/>
        <v>-1.7892978767999093E-4</v>
      </c>
      <c r="AO508">
        <f t="shared" ca="1" si="325"/>
        <v>0</v>
      </c>
      <c r="AP508">
        <f t="shared" ca="1" si="326"/>
        <v>2.9778386186980384E-6</v>
      </c>
      <c r="AR508">
        <v>498</v>
      </c>
      <c r="AS508">
        <v>0</v>
      </c>
      <c r="AT508">
        <v>11210.763409540727</v>
      </c>
      <c r="AU508">
        <v>245.07646341770169</v>
      </c>
      <c r="AV508">
        <v>77.476782416342502</v>
      </c>
      <c r="AW508">
        <v>23118.528260631327</v>
      </c>
      <c r="AX508">
        <v>2.2604706075890464</v>
      </c>
      <c r="AY508">
        <v>0</v>
      </c>
      <c r="AZ508">
        <v>-23443.341977072956</v>
      </c>
      <c r="BA508">
        <v>4.1749721711152636</v>
      </c>
      <c r="BC508">
        <f t="shared" si="310"/>
        <v>0</v>
      </c>
      <c r="BD508">
        <f t="shared" ca="1" si="311"/>
        <v>11210.766259082753</v>
      </c>
      <c r="BE508">
        <f t="shared" ca="1" si="312"/>
        <v>245.07658027286493</v>
      </c>
      <c r="BF508">
        <f t="shared" ca="1" si="313"/>
        <v>77.476803489428818</v>
      </c>
      <c r="BG508">
        <f t="shared" ca="1" si="314"/>
        <v>23118.528301076371</v>
      </c>
      <c r="BH508">
        <f t="shared" ca="1" si="315"/>
        <v>2.2604711640825395</v>
      </c>
      <c r="BI508">
        <f t="shared" ca="1" si="316"/>
        <v>0</v>
      </c>
      <c r="BJ508">
        <f t="shared" ca="1" si="317"/>
        <v>-23443.342156002745</v>
      </c>
      <c r="BK508">
        <f t="shared" ca="1" si="318"/>
        <v>4.174975148953882</v>
      </c>
    </row>
    <row r="509" spans="2:63" x14ac:dyDescent="0.35">
      <c r="B509">
        <f t="shared" si="319"/>
        <v>499</v>
      </c>
      <c r="C509">
        <f t="shared" si="297"/>
        <v>42</v>
      </c>
      <c r="D509">
        <f t="shared" si="327"/>
        <v>7</v>
      </c>
      <c r="E509">
        <f t="shared" ca="1" si="287"/>
        <v>118</v>
      </c>
      <c r="F509" cm="1">
        <f t="array" aca="1" ref="F509" ca="1">_xlfn.XLOOKUP(E509,Mortality!$I$9:$I$130,IF($E$4="Female",Mortality!$J$9:$J$130,Mortality!$K$9:$K$130),,-1)</f>
        <v>0.39999999999999969</v>
      </c>
      <c r="G509" cm="1">
        <f t="array" aca="1" ref="G509" ca="1">_xlfn.XLOOKUP(E509,Mortality!$N$9:$N$130,IF($E$4="Female",Mortality!$O$9:$O$130,Mortality!$P$9:$P$130),,-1)</f>
        <v>0</v>
      </c>
      <c r="H509">
        <f t="shared" ca="1" si="298"/>
        <v>4.1675471372851991E-2</v>
      </c>
      <c r="I509" cm="1">
        <f t="array" ref="I509">INDEX('Product features '!$C$12:$C$22,MIN(11,C509))</f>
        <v>0</v>
      </c>
      <c r="J509" s="3">
        <f ca="1">IF(C509=1,0,IF($C$4="Q",MAX('Product features '!$C$8,_xlfn.XLOOKUP(E509,'Non-systematic PWDs'!$D$17:$D$64,'Non-systematic PWDs'!$F$17:$F$64,0,-1)),'Product features '!$C$8))</f>
        <v>0.4</v>
      </c>
      <c r="K509">
        <f t="shared" ca="1" si="288"/>
        <v>0</v>
      </c>
      <c r="L509">
        <f ca="1">(1-K509)*(1-(1-J509*_xlfn.XLOOKUP(C509,'Non-systematic PWDs'!$D$9:$D$12,'Non-systematic PWDs'!$E$9:$E$12,,-1))^(1/12))</f>
        <v>1.4424405840418708E-2</v>
      </c>
      <c r="M509" cm="1">
        <f t="array" ref="M509">IF(C509=11,_xlfn.SWITCH(D509,1,0.4,2,0.3,3,0.2,0.1/9),1/12)</f>
        <v>8.3333333333333329E-2</v>
      </c>
      <c r="O509">
        <f t="shared" ca="1" si="320"/>
        <v>2.671168732365229E-3</v>
      </c>
      <c r="P509">
        <f t="shared" ca="1" si="321"/>
        <v>3.2128315560856157E-3</v>
      </c>
      <c r="Q509">
        <f ca="1">_xlfn.XLOOKUP(C509,'Surrender predictive model'!$E$8:$E$29,'Surrender predictive model'!$P$8:$P$29,,-1)+'Surrender predictive model'!$B$15+'Surrender predictive model'!$B$14+'Surrender predictive model'!$B$38*K509</f>
        <v>-2.2123742498454617</v>
      </c>
      <c r="R509">
        <f ca="1">+'Surrender predictive model'!$B$15*(MAX(1,MIN(2,P508/O508))-1)+'Surrender predictive model'!$B$14*(MAX(0.5,MIN(1,P508/O508))-1)+'Surrender predictive model'!$B$38*K509*(MAX(0.5,MIN(1,P508/O508))-1)</f>
        <v>-0.23465275630956531</v>
      </c>
      <c r="S509" s="43">
        <f t="shared" ca="1" si="299"/>
        <v>7.5155498572637702E-3</v>
      </c>
      <c r="T509">
        <f t="shared" ca="1" si="289"/>
        <v>0</v>
      </c>
      <c r="U509">
        <f t="shared" ca="1" si="322"/>
        <v>0</v>
      </c>
      <c r="V509">
        <f t="shared" ca="1" si="290"/>
        <v>0</v>
      </c>
      <c r="W509" s="41">
        <f t="shared" ca="1" si="291"/>
        <v>0</v>
      </c>
      <c r="X509">
        <f t="shared" ca="1" si="300"/>
        <v>0.93740282033927391</v>
      </c>
      <c r="Y509">
        <f t="shared" ca="1" si="301"/>
        <v>0.93740282033927391</v>
      </c>
      <c r="Z509">
        <f t="shared" ca="1" si="292"/>
        <v>0.95112219285281185</v>
      </c>
      <c r="AA509">
        <f t="shared" ca="1" si="323"/>
        <v>4.3932455189588713E-8</v>
      </c>
      <c r="AB509">
        <f t="shared" ca="1" si="302"/>
        <v>2.671168732365229E-3</v>
      </c>
      <c r="AC509">
        <f t="shared" ca="1" si="303"/>
        <v>1.0954035960205818E-4</v>
      </c>
      <c r="AD509">
        <f t="shared" ca="1" si="304"/>
        <v>1.9753970545565358E-5</v>
      </c>
      <c r="AE509">
        <f t="shared" ca="1" si="305"/>
        <v>3.7913298896356675E-5</v>
      </c>
      <c r="AF509">
        <f t="shared" ca="1" si="306"/>
        <v>0</v>
      </c>
      <c r="AG509">
        <f t="shared" ca="1" si="307"/>
        <v>0</v>
      </c>
      <c r="AH509">
        <f t="shared" ca="1" si="293"/>
        <v>0</v>
      </c>
      <c r="AI509">
        <f t="shared" ca="1" si="324"/>
        <v>2.5039611379299468E-3</v>
      </c>
      <c r="AJ509">
        <f t="shared" ca="1" si="308"/>
        <v>5.2165857040207233E-7</v>
      </c>
      <c r="AK509">
        <f t="shared" ca="1" si="294"/>
        <v>0</v>
      </c>
      <c r="AL509">
        <f t="shared" ca="1" si="295"/>
        <v>0</v>
      </c>
      <c r="AM509">
        <f t="shared" si="296"/>
        <v>0</v>
      </c>
      <c r="AN509" s="45">
        <f t="shared" ca="1" si="309"/>
        <v>-1.677292876143823E-4</v>
      </c>
      <c r="AO509">
        <f t="shared" ca="1" si="325"/>
        <v>0</v>
      </c>
      <c r="AP509">
        <f t="shared" ca="1" si="326"/>
        <v>2.824135740825059E-6</v>
      </c>
      <c r="AR509">
        <v>499</v>
      </c>
      <c r="AS509">
        <v>0</v>
      </c>
      <c r="AT509">
        <v>10850.258916426215</v>
      </c>
      <c r="AU509">
        <v>236.63343726691676</v>
      </c>
      <c r="AV509">
        <v>74.991268647756925</v>
      </c>
      <c r="AW509">
        <v>22566.14535357328</v>
      </c>
      <c r="AX509">
        <v>2.1879123892252177</v>
      </c>
      <c r="AY509">
        <v>0</v>
      </c>
      <c r="AZ509">
        <v>-22879.957971877186</v>
      </c>
      <c r="BA509">
        <v>4.0751054115711245</v>
      </c>
      <c r="BC509">
        <f t="shared" si="310"/>
        <v>0</v>
      </c>
      <c r="BD509">
        <f t="shared" ca="1" si="311"/>
        <v>10850.261587594947</v>
      </c>
      <c r="BE509">
        <f t="shared" ca="1" si="312"/>
        <v>236.63354680727636</v>
      </c>
      <c r="BF509">
        <f t="shared" ca="1" si="313"/>
        <v>74.991288401727473</v>
      </c>
      <c r="BG509">
        <f t="shared" ca="1" si="314"/>
        <v>22566.145391486578</v>
      </c>
      <c r="BH509">
        <f t="shared" ca="1" si="315"/>
        <v>2.1879129108837883</v>
      </c>
      <c r="BI509">
        <f t="shared" ca="1" si="316"/>
        <v>0</v>
      </c>
      <c r="BJ509">
        <f t="shared" ca="1" si="317"/>
        <v>-22879.958139606475</v>
      </c>
      <c r="BK509">
        <f t="shared" ca="1" si="318"/>
        <v>4.0751082357068658</v>
      </c>
    </row>
    <row r="510" spans="2:63" x14ac:dyDescent="0.35">
      <c r="B510">
        <f t="shared" si="319"/>
        <v>500</v>
      </c>
      <c r="C510">
        <f t="shared" si="297"/>
        <v>42</v>
      </c>
      <c r="D510">
        <f t="shared" si="327"/>
        <v>8</v>
      </c>
      <c r="E510">
        <f t="shared" ca="1" si="287"/>
        <v>118</v>
      </c>
      <c r="F510" cm="1">
        <f t="array" aca="1" ref="F510" ca="1">_xlfn.XLOOKUP(E510,Mortality!$I$9:$I$130,IF($E$4="Female",Mortality!$J$9:$J$130,Mortality!$K$9:$K$130),,-1)</f>
        <v>0.39999999999999969</v>
      </c>
      <c r="G510" cm="1">
        <f t="array" aca="1" ref="G510" ca="1">_xlfn.XLOOKUP(E510,Mortality!$N$9:$N$130,IF($E$4="Female",Mortality!$O$9:$O$130,Mortality!$P$9:$P$130),,-1)</f>
        <v>0</v>
      </c>
      <c r="H510">
        <f t="shared" ca="1" si="298"/>
        <v>4.1675471372851991E-2</v>
      </c>
      <c r="I510" cm="1">
        <f t="array" ref="I510">INDEX('Product features '!$C$12:$C$22,MIN(11,C510))</f>
        <v>0</v>
      </c>
      <c r="J510" s="3">
        <f ca="1">IF(C510=1,0,IF($C$4="Q",MAX('Product features '!$C$8,_xlfn.XLOOKUP(E510,'Non-systematic PWDs'!$D$17:$D$64,'Non-systematic PWDs'!$F$17:$F$64,0,-1)),'Product features '!$C$8))</f>
        <v>0.4</v>
      </c>
      <c r="K510">
        <f t="shared" ca="1" si="288"/>
        <v>0</v>
      </c>
      <c r="L510">
        <f ca="1">(1-K510)*(1-(1-J510*_xlfn.XLOOKUP(C510,'Non-systematic PWDs'!$D$9:$D$12,'Non-systematic PWDs'!$E$9:$E$12,,-1))^(1/12))</f>
        <v>1.4424405840418708E-2</v>
      </c>
      <c r="M510" cm="1">
        <f t="array" ref="M510">IF(C510=11,_xlfn.SWITCH(D510,1,0.4,2,0.3,3,0.2,0.1/9),1/12)</f>
        <v>8.3333333333333329E-2</v>
      </c>
      <c r="O510">
        <f t="shared" ca="1" si="320"/>
        <v>2.5039611033212486E-3</v>
      </c>
      <c r="P510">
        <f t="shared" ca="1" si="321"/>
        <v>3.0117173619496744E-3</v>
      </c>
      <c r="Q510">
        <f ca="1">_xlfn.XLOOKUP(C510,'Surrender predictive model'!$E$8:$E$29,'Surrender predictive model'!$P$8:$P$29,,-1)+'Surrender predictive model'!$B$15+'Surrender predictive model'!$B$14+'Surrender predictive model'!$B$38*K510</f>
        <v>-2.2123742498454617</v>
      </c>
      <c r="R510">
        <f ca="1">+'Surrender predictive model'!$B$15*(MAX(1,MIN(2,P509/O509))-1)+'Surrender predictive model'!$B$14*(MAX(0.5,MIN(1,P509/O509))-1)+'Surrender predictive model'!$B$38*K510*(MAX(0.5,MIN(1,P509/O509))-1)</f>
        <v>-0.23465275630956531</v>
      </c>
      <c r="S510" s="43">
        <f t="shared" ca="1" si="299"/>
        <v>7.5155498572637702E-3</v>
      </c>
      <c r="T510">
        <f t="shared" ca="1" si="289"/>
        <v>0</v>
      </c>
      <c r="U510">
        <f t="shared" ca="1" si="322"/>
        <v>0</v>
      </c>
      <c r="V510">
        <f t="shared" ca="1" si="290"/>
        <v>0</v>
      </c>
      <c r="W510" s="41">
        <f t="shared" ca="1" si="291"/>
        <v>0</v>
      </c>
      <c r="X510">
        <f t="shared" ca="1" si="300"/>
        <v>0.93740282033927391</v>
      </c>
      <c r="Y510">
        <f t="shared" ca="1" si="301"/>
        <v>0.93740282033927391</v>
      </c>
      <c r="Z510">
        <f t="shared" ca="1" si="292"/>
        <v>0.95112219285281185</v>
      </c>
      <c r="AA510">
        <f t="shared" ca="1" si="323"/>
        <v>4.1785133117329514E-8</v>
      </c>
      <c r="AB510">
        <f t="shared" ca="1" si="302"/>
        <v>2.5039611033212486E-3</v>
      </c>
      <c r="AC510">
        <f t="shared" ca="1" si="303"/>
        <v>1.0268344203194759E-4</v>
      </c>
      <c r="AD510">
        <f t="shared" ca="1" si="304"/>
        <v>1.851742770231191E-5</v>
      </c>
      <c r="AE510">
        <f t="shared" ca="1" si="305"/>
        <v>3.5540033313810629E-5</v>
      </c>
      <c r="AF510">
        <f t="shared" ca="1" si="306"/>
        <v>0</v>
      </c>
      <c r="AG510">
        <f t="shared" ca="1" si="307"/>
        <v>0</v>
      </c>
      <c r="AH510">
        <f t="shared" ca="1" si="293"/>
        <v>0</v>
      </c>
      <c r="AI510">
        <f t="shared" ca="1" si="324"/>
        <v>2.3472202348818767E-3</v>
      </c>
      <c r="AJ510">
        <f t="shared" ca="1" si="308"/>
        <v>4.8900421560039097E-7</v>
      </c>
      <c r="AK510">
        <f t="shared" ca="1" si="294"/>
        <v>0</v>
      </c>
      <c r="AL510">
        <f t="shared" ca="1" si="295"/>
        <v>0</v>
      </c>
      <c r="AM510">
        <f t="shared" si="296"/>
        <v>0</v>
      </c>
      <c r="AN510" s="45">
        <f t="shared" ca="1" si="309"/>
        <v>-1.5722990726367052E-4</v>
      </c>
      <c r="AO510">
        <f t="shared" ca="1" si="325"/>
        <v>0</v>
      </c>
      <c r="AP510">
        <f t="shared" ca="1" si="326"/>
        <v>2.6783663266791253E-6</v>
      </c>
      <c r="AR510">
        <v>500</v>
      </c>
      <c r="AS510">
        <v>0</v>
      </c>
      <c r="AT510">
        <v>10501.979468279855</v>
      </c>
      <c r="AU510">
        <v>228.49810617211466</v>
      </c>
      <c r="AV510">
        <v>72.590147324487745</v>
      </c>
      <c r="AW510">
        <v>22028.333194666619</v>
      </c>
      <c r="AX510">
        <v>2.1178096198964718</v>
      </c>
      <c r="AY510">
        <v>0</v>
      </c>
      <c r="AZ510">
        <v>-22331.539257783126</v>
      </c>
      <c r="BA510">
        <v>3.9779082352059594</v>
      </c>
      <c r="BC510">
        <f t="shared" si="310"/>
        <v>0</v>
      </c>
      <c r="BD510">
        <f t="shared" ca="1" si="311"/>
        <v>10501.981972240957</v>
      </c>
      <c r="BE510">
        <f t="shared" ca="1" si="312"/>
        <v>228.4982088555567</v>
      </c>
      <c r="BF510">
        <f t="shared" ca="1" si="313"/>
        <v>72.59016584191545</v>
      </c>
      <c r="BG510">
        <f t="shared" ca="1" si="314"/>
        <v>22028.333230206652</v>
      </c>
      <c r="BH510">
        <f t="shared" ca="1" si="315"/>
        <v>2.1178101089006875</v>
      </c>
      <c r="BI510">
        <f t="shared" ca="1" si="316"/>
        <v>0</v>
      </c>
      <c r="BJ510">
        <f t="shared" ca="1" si="317"/>
        <v>-22331.539415013034</v>
      </c>
      <c r="BK510">
        <f t="shared" ca="1" si="318"/>
        <v>3.9779109135722859</v>
      </c>
    </row>
    <row r="511" spans="2:63" x14ac:dyDescent="0.35">
      <c r="B511">
        <f t="shared" si="319"/>
        <v>501</v>
      </c>
      <c r="C511">
        <f t="shared" si="297"/>
        <v>42</v>
      </c>
      <c r="D511">
        <f t="shared" si="327"/>
        <v>9</v>
      </c>
      <c r="E511">
        <f t="shared" ca="1" si="287"/>
        <v>118</v>
      </c>
      <c r="F511" cm="1">
        <f t="array" aca="1" ref="F511" ca="1">_xlfn.XLOOKUP(E511,Mortality!$I$9:$I$130,IF($E$4="Female",Mortality!$J$9:$J$130,Mortality!$K$9:$K$130),,-1)</f>
        <v>0.39999999999999969</v>
      </c>
      <c r="G511" cm="1">
        <f t="array" aca="1" ref="G511" ca="1">_xlfn.XLOOKUP(E511,Mortality!$N$9:$N$130,IF($E$4="Female",Mortality!$O$9:$O$130,Mortality!$P$9:$P$130),,-1)</f>
        <v>0</v>
      </c>
      <c r="H511">
        <f t="shared" ca="1" si="298"/>
        <v>4.1675471372851991E-2</v>
      </c>
      <c r="I511" cm="1">
        <f t="array" ref="I511">INDEX('Product features '!$C$12:$C$22,MIN(11,C511))</f>
        <v>0</v>
      </c>
      <c r="J511" s="3">
        <f ca="1">IF(C511=1,0,IF($C$4="Q",MAX('Product features '!$C$8,_xlfn.XLOOKUP(E511,'Non-systematic PWDs'!$D$17:$D$64,'Non-systematic PWDs'!$F$17:$F$64,0,-1)),'Product features '!$C$8))</f>
        <v>0.4</v>
      </c>
      <c r="K511">
        <f t="shared" ca="1" si="288"/>
        <v>0</v>
      </c>
      <c r="L511">
        <f ca="1">(1-K511)*(1-(1-J511*_xlfn.XLOOKUP(C511,'Non-systematic PWDs'!$D$9:$D$12,'Non-systematic PWDs'!$E$9:$E$12,,-1))^(1/12))</f>
        <v>1.4424405840418708E-2</v>
      </c>
      <c r="M511" cm="1">
        <f t="array" ref="M511">IF(C511=11,_xlfn.SWITCH(D511,1,0.4,2,0.3,3,0.2,0.1/9),1/12)</f>
        <v>8.3333333333333329E-2</v>
      </c>
      <c r="O511">
        <f t="shared" ca="1" si="320"/>
        <v>2.3472202002731784E-3</v>
      </c>
      <c r="P511">
        <f t="shared" ca="1" si="321"/>
        <v>2.8231923491563826E-3</v>
      </c>
      <c r="Q511">
        <f ca="1">_xlfn.XLOOKUP(C511,'Surrender predictive model'!$E$8:$E$29,'Surrender predictive model'!$P$8:$P$29,,-1)+'Surrender predictive model'!$B$15+'Surrender predictive model'!$B$14+'Surrender predictive model'!$B$38*K511</f>
        <v>-2.2123742498454617</v>
      </c>
      <c r="R511">
        <f ca="1">+'Surrender predictive model'!$B$15*(MAX(1,MIN(2,P510/O510))-1)+'Surrender predictive model'!$B$14*(MAX(0.5,MIN(1,P510/O510))-1)+'Surrender predictive model'!$B$38*K511*(MAX(0.5,MIN(1,P510/O510))-1)</f>
        <v>-0.23465275630956556</v>
      </c>
      <c r="S511" s="43">
        <f t="shared" ca="1" si="299"/>
        <v>7.5155498572637702E-3</v>
      </c>
      <c r="T511">
        <f t="shared" ca="1" si="289"/>
        <v>0</v>
      </c>
      <c r="U511">
        <f t="shared" ca="1" si="322"/>
        <v>0</v>
      </c>
      <c r="V511">
        <f t="shared" ca="1" si="290"/>
        <v>0</v>
      </c>
      <c r="W511" s="41">
        <f t="shared" ca="1" si="291"/>
        <v>0</v>
      </c>
      <c r="X511">
        <f t="shared" ca="1" si="300"/>
        <v>0.93740282033927391</v>
      </c>
      <c r="Y511">
        <f t="shared" ca="1" si="301"/>
        <v>0.93740282033927391</v>
      </c>
      <c r="Z511">
        <f t="shared" ca="1" si="292"/>
        <v>0.95112219285281185</v>
      </c>
      <c r="AA511">
        <f t="shared" ca="1" si="323"/>
        <v>3.9742767439201098E-8</v>
      </c>
      <c r="AB511">
        <f t="shared" ca="1" si="302"/>
        <v>2.3472202002731784E-3</v>
      </c>
      <c r="AC511">
        <f t="shared" ca="1" si="303"/>
        <v>9.625574816289201E-5</v>
      </c>
      <c r="AD511">
        <f t="shared" ca="1" si="304"/>
        <v>1.7358288953575784E-5</v>
      </c>
      <c r="AE511">
        <f t="shared" ca="1" si="305"/>
        <v>3.331532746331783E-5</v>
      </c>
      <c r="AF511">
        <f t="shared" ca="1" si="306"/>
        <v>0</v>
      </c>
      <c r="AG511">
        <f t="shared" ca="1" si="307"/>
        <v>0</v>
      </c>
      <c r="AH511">
        <f t="shared" ca="1" si="293"/>
        <v>0</v>
      </c>
      <c r="AI511">
        <f t="shared" ca="1" si="324"/>
        <v>2.200290870302091E-3</v>
      </c>
      <c r="AJ511">
        <f t="shared" ca="1" si="308"/>
        <v>4.5839393131293567E-7</v>
      </c>
      <c r="AK511">
        <f t="shared" ca="1" si="294"/>
        <v>0</v>
      </c>
      <c r="AL511">
        <f t="shared" ca="1" si="295"/>
        <v>0</v>
      </c>
      <c r="AM511">
        <f t="shared" si="296"/>
        <v>0</v>
      </c>
      <c r="AN511" s="45">
        <f t="shared" ca="1" si="309"/>
        <v>-1.4738775851109857E-4</v>
      </c>
      <c r="AO511">
        <f t="shared" ca="1" si="325"/>
        <v>0</v>
      </c>
      <c r="AP511">
        <f t="shared" ca="1" si="326"/>
        <v>2.5401208859007894E-6</v>
      </c>
      <c r="AR511">
        <v>501</v>
      </c>
      <c r="AS511">
        <v>0</v>
      </c>
      <c r="AT511">
        <v>10165.486175501876</v>
      </c>
      <c r="AU511">
        <v>220.65861875616594</v>
      </c>
      <c r="AV511">
        <v>70.270377691188216</v>
      </c>
      <c r="AW511">
        <v>21504.671911382116</v>
      </c>
      <c r="AX511">
        <v>2.0500743394920411</v>
      </c>
      <c r="AY511">
        <v>0</v>
      </c>
      <c r="AZ511">
        <v>-21797.650982168972</v>
      </c>
      <c r="BA511">
        <v>3.8833016539487484</v>
      </c>
      <c r="BC511">
        <f t="shared" si="310"/>
        <v>0</v>
      </c>
      <c r="BD511">
        <f t="shared" ca="1" si="311"/>
        <v>10165.488522722077</v>
      </c>
      <c r="BE511">
        <f t="shared" ca="1" si="312"/>
        <v>220.6587150119141</v>
      </c>
      <c r="BF511">
        <f t="shared" ca="1" si="313"/>
        <v>70.270395049477173</v>
      </c>
      <c r="BG511">
        <f t="shared" ca="1" si="314"/>
        <v>21504.671944697442</v>
      </c>
      <c r="BH511">
        <f t="shared" ca="1" si="315"/>
        <v>2.0500747978859724</v>
      </c>
      <c r="BI511">
        <f t="shared" ca="1" si="316"/>
        <v>0</v>
      </c>
      <c r="BJ511">
        <f t="shared" ca="1" si="317"/>
        <v>-21797.651129556732</v>
      </c>
      <c r="BK511">
        <f t="shared" ca="1" si="318"/>
        <v>3.8833041940696345</v>
      </c>
    </row>
    <row r="512" spans="2:63" x14ac:dyDescent="0.35">
      <c r="B512">
        <f t="shared" si="319"/>
        <v>502</v>
      </c>
      <c r="C512">
        <f t="shared" si="297"/>
        <v>42</v>
      </c>
      <c r="D512">
        <f t="shared" si="327"/>
        <v>10</v>
      </c>
      <c r="E512">
        <f t="shared" ca="1" si="287"/>
        <v>118</v>
      </c>
      <c r="F512" cm="1">
        <f t="array" aca="1" ref="F512" ca="1">_xlfn.XLOOKUP(E512,Mortality!$I$9:$I$130,IF($E$4="Female",Mortality!$J$9:$J$130,Mortality!$K$9:$K$130),,-1)</f>
        <v>0.39999999999999969</v>
      </c>
      <c r="G512" cm="1">
        <f t="array" aca="1" ref="G512" ca="1">_xlfn.XLOOKUP(E512,Mortality!$N$9:$N$130,IF($E$4="Female",Mortality!$O$9:$O$130,Mortality!$P$9:$P$130),,-1)</f>
        <v>0</v>
      </c>
      <c r="H512">
        <f t="shared" ca="1" si="298"/>
        <v>4.1675471372851991E-2</v>
      </c>
      <c r="I512" cm="1">
        <f t="array" ref="I512">INDEX('Product features '!$C$12:$C$22,MIN(11,C512))</f>
        <v>0</v>
      </c>
      <c r="J512" s="3">
        <f ca="1">IF(C512=1,0,IF($C$4="Q",MAX('Product features '!$C$8,_xlfn.XLOOKUP(E512,'Non-systematic PWDs'!$D$17:$D$64,'Non-systematic PWDs'!$F$17:$F$64,0,-1)),'Product features '!$C$8))</f>
        <v>0.4</v>
      </c>
      <c r="K512">
        <f t="shared" ca="1" si="288"/>
        <v>0</v>
      </c>
      <c r="L512">
        <f ca="1">(1-K512)*(1-(1-J512*_xlfn.XLOOKUP(C512,'Non-systematic PWDs'!$D$9:$D$12,'Non-systematic PWDs'!$E$9:$E$12,,-1))^(1/12))</f>
        <v>1.4424405840418708E-2</v>
      </c>
      <c r="M512" cm="1">
        <f t="array" ref="M512">IF(C512=11,_xlfn.SWITCH(D512,1,0.4,2,0.3,3,0.2,0.1/9),1/12)</f>
        <v>8.3333333333333329E-2</v>
      </c>
      <c r="O512">
        <f t="shared" ca="1" si="320"/>
        <v>2.2002908356933927E-3</v>
      </c>
      <c r="P512">
        <f t="shared" ca="1" si="321"/>
        <v>2.646468470459453E-3</v>
      </c>
      <c r="Q512">
        <f ca="1">_xlfn.XLOOKUP(C512,'Surrender predictive model'!$E$8:$E$29,'Surrender predictive model'!$P$8:$P$29,,-1)+'Surrender predictive model'!$B$15+'Surrender predictive model'!$B$14+'Surrender predictive model'!$B$38*K512</f>
        <v>-2.2123742498454617</v>
      </c>
      <c r="R512">
        <f ca="1">+'Surrender predictive model'!$B$15*(MAX(1,MIN(2,P511/O511))-1)+'Surrender predictive model'!$B$14*(MAX(0.5,MIN(1,P511/O511))-1)+'Surrender predictive model'!$B$38*K512*(MAX(0.5,MIN(1,P511/O511))-1)</f>
        <v>-0.23465275630956556</v>
      </c>
      <c r="S512" s="43">
        <f t="shared" ca="1" si="299"/>
        <v>7.5155498572637702E-3</v>
      </c>
      <c r="T512">
        <f t="shared" ca="1" si="289"/>
        <v>0</v>
      </c>
      <c r="U512">
        <f t="shared" ca="1" si="322"/>
        <v>0</v>
      </c>
      <c r="V512">
        <f t="shared" ca="1" si="290"/>
        <v>0</v>
      </c>
      <c r="W512" s="41">
        <f t="shared" ca="1" si="291"/>
        <v>0</v>
      </c>
      <c r="X512">
        <f t="shared" ca="1" si="300"/>
        <v>0.93740282033927391</v>
      </c>
      <c r="Y512">
        <f t="shared" ca="1" si="301"/>
        <v>0.93740282033927391</v>
      </c>
      <c r="Z512">
        <f t="shared" ca="1" si="292"/>
        <v>0.95112219285281185</v>
      </c>
      <c r="AA512">
        <f t="shared" ca="1" si="323"/>
        <v>3.7800228116812276E-8</v>
      </c>
      <c r="AB512">
        <f t="shared" ca="1" si="302"/>
        <v>2.2002908356933927E-3</v>
      </c>
      <c r="AC512">
        <f t="shared" ca="1" si="303"/>
        <v>9.0230409801761842E-5</v>
      </c>
      <c r="AD512">
        <f t="shared" ca="1" si="304"/>
        <v>1.6271709021345999E-5</v>
      </c>
      <c r="AE512">
        <f t="shared" ca="1" si="305"/>
        <v>3.1229881924640598E-5</v>
      </c>
      <c r="AF512">
        <f t="shared" ca="1" si="306"/>
        <v>0</v>
      </c>
      <c r="AG512">
        <f t="shared" ca="1" si="307"/>
        <v>0</v>
      </c>
      <c r="AH512">
        <f t="shared" ca="1" si="293"/>
        <v>0</v>
      </c>
      <c r="AI512">
        <f t="shared" ca="1" si="324"/>
        <v>2.0625588695543425E-3</v>
      </c>
      <c r="AJ512">
        <f t="shared" ca="1" si="308"/>
        <v>4.2969976449048807E-7</v>
      </c>
      <c r="AK512">
        <f t="shared" ca="1" si="294"/>
        <v>0</v>
      </c>
      <c r="AL512">
        <f t="shared" ca="1" si="295"/>
        <v>0</v>
      </c>
      <c r="AM512">
        <f t="shared" si="296"/>
        <v>0</v>
      </c>
      <c r="AN512" s="45">
        <f t="shared" ca="1" si="309"/>
        <v>-1.3816170051223894E-4</v>
      </c>
      <c r="AO512">
        <f t="shared" ca="1" si="325"/>
        <v>0</v>
      </c>
      <c r="AP512">
        <f t="shared" ca="1" si="326"/>
        <v>2.4090110642144438E-6</v>
      </c>
      <c r="AR512">
        <v>502</v>
      </c>
      <c r="AS512">
        <v>0</v>
      </c>
      <c r="AT512">
        <v>9840.3568295606001</v>
      </c>
      <c r="AU512">
        <v>213.10360398992776</v>
      </c>
      <c r="AV512">
        <v>68.029035126747416</v>
      </c>
      <c r="AW512">
        <v>20994.754628125778</v>
      </c>
      <c r="AX512">
        <v>1.9846219238031071</v>
      </c>
      <c r="AY512">
        <v>0</v>
      </c>
      <c r="AZ512">
        <v>-21277.871889166232</v>
      </c>
      <c r="BA512">
        <v>3.791209220719471</v>
      </c>
      <c r="BC512">
        <f t="shared" si="310"/>
        <v>0</v>
      </c>
      <c r="BD512">
        <f t="shared" ca="1" si="311"/>
        <v>9840.3590298514355</v>
      </c>
      <c r="BE512">
        <f t="shared" ca="1" si="312"/>
        <v>213.10369422033756</v>
      </c>
      <c r="BF512">
        <f t="shared" ca="1" si="313"/>
        <v>68.029051398456431</v>
      </c>
      <c r="BG512">
        <f t="shared" ca="1" si="314"/>
        <v>20994.754659355662</v>
      </c>
      <c r="BH512">
        <f t="shared" ca="1" si="315"/>
        <v>1.9846223535028715</v>
      </c>
      <c r="BI512">
        <f t="shared" ca="1" si="316"/>
        <v>0</v>
      </c>
      <c r="BJ512">
        <f t="shared" ca="1" si="317"/>
        <v>-21277.872027327932</v>
      </c>
      <c r="BK512">
        <f t="shared" ca="1" si="318"/>
        <v>3.7912116297305354</v>
      </c>
    </row>
    <row r="513" spans="2:63" x14ac:dyDescent="0.35">
      <c r="B513">
        <f t="shared" si="319"/>
        <v>503</v>
      </c>
      <c r="C513">
        <f t="shared" si="297"/>
        <v>42</v>
      </c>
      <c r="D513">
        <f t="shared" si="327"/>
        <v>11</v>
      </c>
      <c r="E513">
        <f t="shared" ca="1" si="287"/>
        <v>118</v>
      </c>
      <c r="F513" cm="1">
        <f t="array" aca="1" ref="F513" ca="1">_xlfn.XLOOKUP(E513,Mortality!$I$9:$I$130,IF($E$4="Female",Mortality!$J$9:$J$130,Mortality!$K$9:$K$130),,-1)</f>
        <v>0.39999999999999969</v>
      </c>
      <c r="G513" cm="1">
        <f t="array" aca="1" ref="G513" ca="1">_xlfn.XLOOKUP(E513,Mortality!$N$9:$N$130,IF($E$4="Female",Mortality!$O$9:$O$130,Mortality!$P$9:$P$130),,-1)</f>
        <v>0</v>
      </c>
      <c r="H513">
        <f t="shared" ca="1" si="298"/>
        <v>4.1675471372851991E-2</v>
      </c>
      <c r="I513" cm="1">
        <f t="array" ref="I513">INDEX('Product features '!$C$12:$C$22,MIN(11,C513))</f>
        <v>0</v>
      </c>
      <c r="J513" s="3">
        <f ca="1">IF(C513=1,0,IF($C$4="Q",MAX('Product features '!$C$8,_xlfn.XLOOKUP(E513,'Non-systematic PWDs'!$D$17:$D$64,'Non-systematic PWDs'!$F$17:$F$64,0,-1)),'Product features '!$C$8))</f>
        <v>0.4</v>
      </c>
      <c r="K513">
        <f t="shared" ca="1" si="288"/>
        <v>0</v>
      </c>
      <c r="L513">
        <f ca="1">(1-K513)*(1-(1-J513*_xlfn.XLOOKUP(C513,'Non-systematic PWDs'!$D$9:$D$12,'Non-systematic PWDs'!$E$9:$E$12,,-1))^(1/12))</f>
        <v>1.4424405840418708E-2</v>
      </c>
      <c r="M513" cm="1">
        <f t="array" ref="M513">IF(C513=11,_xlfn.SWITCH(D513,1,0.4,2,0.3,3,0.2,0.1/9),1/12)</f>
        <v>8.3333333333333329E-2</v>
      </c>
      <c r="O513">
        <f t="shared" ca="1" si="320"/>
        <v>2.0625588349456447E-3</v>
      </c>
      <c r="P513">
        <f t="shared" ca="1" si="321"/>
        <v>2.4808070081476555E-3</v>
      </c>
      <c r="Q513">
        <f ca="1">_xlfn.XLOOKUP(C513,'Surrender predictive model'!$E$8:$E$29,'Surrender predictive model'!$P$8:$P$29,,-1)+'Surrender predictive model'!$B$15+'Surrender predictive model'!$B$14+'Surrender predictive model'!$B$38*K513</f>
        <v>-2.2123742498454617</v>
      </c>
      <c r="R513">
        <f ca="1">+'Surrender predictive model'!$B$15*(MAX(1,MIN(2,P512/O512))-1)+'Surrender predictive model'!$B$14*(MAX(0.5,MIN(1,P512/O512))-1)+'Surrender predictive model'!$B$38*K513*(MAX(0.5,MIN(1,P512/O512))-1)</f>
        <v>-0.23465275630956556</v>
      </c>
      <c r="S513" s="43">
        <f t="shared" ca="1" si="299"/>
        <v>7.5155498572637702E-3</v>
      </c>
      <c r="T513">
        <f t="shared" ca="1" si="289"/>
        <v>0</v>
      </c>
      <c r="U513">
        <f t="shared" ca="1" si="322"/>
        <v>0</v>
      </c>
      <c r="V513">
        <f t="shared" ca="1" si="290"/>
        <v>0</v>
      </c>
      <c r="W513" s="41">
        <f t="shared" ca="1" si="291"/>
        <v>0</v>
      </c>
      <c r="X513">
        <f t="shared" ca="1" si="300"/>
        <v>0.93740282033927391</v>
      </c>
      <c r="Y513">
        <f t="shared" ca="1" si="301"/>
        <v>0.93740282033927391</v>
      </c>
      <c r="Z513">
        <f t="shared" ca="1" si="292"/>
        <v>0.95112219285281185</v>
      </c>
      <c r="AA513">
        <f t="shared" ca="1" si="323"/>
        <v>3.5952635856799009E-8</v>
      </c>
      <c r="AB513">
        <f t="shared" ca="1" si="302"/>
        <v>2.0625588349456447E-3</v>
      </c>
      <c r="AC513">
        <f t="shared" ca="1" si="303"/>
        <v>8.4582240628540027E-5</v>
      </c>
      <c r="AD513">
        <f t="shared" ca="1" si="304"/>
        <v>1.525314592834975E-5</v>
      </c>
      <c r="AE513">
        <f t="shared" ca="1" si="305"/>
        <v>2.9274979395020611E-5</v>
      </c>
      <c r="AF513">
        <f t="shared" ca="1" si="306"/>
        <v>0</v>
      </c>
      <c r="AG513">
        <f t="shared" ca="1" si="307"/>
        <v>0</v>
      </c>
      <c r="AH513">
        <f t="shared" ca="1" si="293"/>
        <v>0</v>
      </c>
      <c r="AI513">
        <f t="shared" ca="1" si="324"/>
        <v>1.933448503602432E-3</v>
      </c>
      <c r="AJ513">
        <f t="shared" ca="1" si="308"/>
        <v>4.0280177158384001E-7</v>
      </c>
      <c r="AK513">
        <f t="shared" ca="1" si="294"/>
        <v>0</v>
      </c>
      <c r="AL513">
        <f t="shared" ca="1" si="295"/>
        <v>0</v>
      </c>
      <c r="AM513">
        <f t="shared" si="296"/>
        <v>0</v>
      </c>
      <c r="AN513" s="45">
        <f t="shared" ca="1" si="309"/>
        <v>-1.2951316772349424E-4</v>
      </c>
      <c r="AO513">
        <f t="shared" ca="1" si="325"/>
        <v>0</v>
      </c>
      <c r="AP513">
        <f t="shared" ca="1" si="326"/>
        <v>2.2846685524770229E-6</v>
      </c>
      <c r="AR513">
        <v>503</v>
      </c>
      <c r="AS513">
        <v>0</v>
      </c>
      <c r="AT513">
        <v>9526.1852342537168</v>
      </c>
      <c r="AU513">
        <v>205.8221508344256</v>
      </c>
      <c r="AV513">
        <v>65.863306463363159</v>
      </c>
      <c r="AW513">
        <v>20498.187041354024</v>
      </c>
      <c r="AX513">
        <v>1.9213709510577643</v>
      </c>
      <c r="AY513">
        <v>0</v>
      </c>
      <c r="AZ513">
        <v>-20771.79386960288</v>
      </c>
      <c r="BA513">
        <v>3.7015569422374996</v>
      </c>
      <c r="BC513">
        <f t="shared" si="310"/>
        <v>0</v>
      </c>
      <c r="BD513">
        <f t="shared" ca="1" si="311"/>
        <v>9526.1872968125517</v>
      </c>
      <c r="BE513">
        <f t="shared" ca="1" si="312"/>
        <v>205.82223541666622</v>
      </c>
      <c r="BF513">
        <f t="shared" ca="1" si="313"/>
        <v>65.863321716509091</v>
      </c>
      <c r="BG513">
        <f t="shared" ca="1" si="314"/>
        <v>20498.187070629003</v>
      </c>
      <c r="BH513">
        <f t="shared" ca="1" si="315"/>
        <v>1.9213713538595358</v>
      </c>
      <c r="BI513">
        <f t="shared" ca="1" si="316"/>
        <v>0</v>
      </c>
      <c r="BJ513">
        <f t="shared" ca="1" si="317"/>
        <v>-20771.793999116046</v>
      </c>
      <c r="BK513">
        <f t="shared" ca="1" si="318"/>
        <v>3.7015592269060522</v>
      </c>
    </row>
    <row r="514" spans="2:63" x14ac:dyDescent="0.35">
      <c r="B514">
        <f t="shared" si="319"/>
        <v>504</v>
      </c>
      <c r="C514">
        <f t="shared" si="297"/>
        <v>42</v>
      </c>
      <c r="D514">
        <f t="shared" si="327"/>
        <v>12</v>
      </c>
      <c r="E514">
        <f t="shared" ca="1" si="287"/>
        <v>118</v>
      </c>
      <c r="F514" cm="1">
        <f t="array" aca="1" ref="F514" ca="1">_xlfn.XLOOKUP(E514,Mortality!$I$9:$I$130,IF($E$4="Female",Mortality!$J$9:$J$130,Mortality!$K$9:$K$130),,-1)</f>
        <v>0.39999999999999969</v>
      </c>
      <c r="G514" cm="1">
        <f t="array" aca="1" ref="G514" ca="1">_xlfn.XLOOKUP(E514,Mortality!$N$9:$N$130,IF($E$4="Female",Mortality!$O$9:$O$130,Mortality!$P$9:$P$130),,-1)</f>
        <v>0</v>
      </c>
      <c r="H514">
        <f t="shared" ca="1" si="298"/>
        <v>4.1675471372851991E-2</v>
      </c>
      <c r="I514" cm="1">
        <f t="array" ref="I514">INDEX('Product features '!$C$12:$C$22,MIN(11,C514))</f>
        <v>0</v>
      </c>
      <c r="J514" s="3">
        <f ca="1">IF(C514=1,0,IF($C$4="Q",MAX('Product features '!$C$8,_xlfn.XLOOKUP(E514,'Non-systematic PWDs'!$D$17:$D$64,'Non-systematic PWDs'!$F$17:$F$64,0,-1)),'Product features '!$C$8))</f>
        <v>0.4</v>
      </c>
      <c r="K514">
        <f t="shared" ca="1" si="288"/>
        <v>0</v>
      </c>
      <c r="L514">
        <f ca="1">(1-K514)*(1-(1-J514*_xlfn.XLOOKUP(C514,'Non-systematic PWDs'!$D$9:$D$12,'Non-systematic PWDs'!$E$9:$E$12,,-1))^(1/12))</f>
        <v>1.4424405840418708E-2</v>
      </c>
      <c r="M514" cm="1">
        <f t="array" ref="M514">IF(C514=11,_xlfn.SWITCH(D514,1,0.4,2,0.3,3,0.2,0.1/9),1/12)</f>
        <v>8.3333333333333329E-2</v>
      </c>
      <c r="O514">
        <f t="shared" ca="1" si="320"/>
        <v>1.9334484689937344E-3</v>
      </c>
      <c r="P514">
        <f t="shared" ca="1" si="321"/>
        <v>2.3255154861550483E-3</v>
      </c>
      <c r="Q514">
        <f ca="1">_xlfn.XLOOKUP(C514,'Surrender predictive model'!$E$8:$E$29,'Surrender predictive model'!$P$8:$P$29,,-1)+'Surrender predictive model'!$B$15+'Surrender predictive model'!$B$14+'Surrender predictive model'!$B$38*K514</f>
        <v>-2.2123742498454617</v>
      </c>
      <c r="R514">
        <f ca="1">+'Surrender predictive model'!$B$15*(MAX(1,MIN(2,P513/O513))-1)+'Surrender predictive model'!$B$14*(MAX(0.5,MIN(1,P513/O513))-1)+'Surrender predictive model'!$B$38*K514*(MAX(0.5,MIN(1,P513/O513))-1)</f>
        <v>-0.23465275630956506</v>
      </c>
      <c r="S514" s="43">
        <f t="shared" ca="1" si="299"/>
        <v>7.5155498572637702E-3</v>
      </c>
      <c r="T514">
        <f t="shared" ca="1" si="289"/>
        <v>5.0000000000000001E-3</v>
      </c>
      <c r="U514">
        <f t="shared" ca="1" si="322"/>
        <v>0</v>
      </c>
      <c r="V514">
        <f t="shared" ca="1" si="290"/>
        <v>0</v>
      </c>
      <c r="W514" s="41">
        <f t="shared" ca="1" si="291"/>
        <v>0</v>
      </c>
      <c r="X514">
        <f t="shared" ca="1" si="300"/>
        <v>0.9317653678536667</v>
      </c>
      <c r="Y514">
        <f t="shared" ca="1" si="301"/>
        <v>0.93740282033927391</v>
      </c>
      <c r="Z514">
        <f t="shared" ca="1" si="292"/>
        <v>0.95112219285281185</v>
      </c>
      <c r="AA514">
        <f t="shared" ca="1" si="323"/>
        <v>3.4195349854957303E-8</v>
      </c>
      <c r="AB514">
        <f t="shared" ca="1" si="302"/>
        <v>1.9334484689937344E-3</v>
      </c>
      <c r="AC514">
        <f t="shared" ca="1" si="303"/>
        <v>7.8963382050584456E-5</v>
      </c>
      <c r="AD514">
        <f t="shared" ca="1" si="304"/>
        <v>1.4239868564172229E-5</v>
      </c>
      <c r="AE514">
        <f t="shared" ca="1" si="305"/>
        <v>2.7330221631797198E-5</v>
      </c>
      <c r="AF514">
        <f t="shared" ca="1" si="306"/>
        <v>1.139467280912487E-5</v>
      </c>
      <c r="AG514">
        <f t="shared" ca="1" si="307"/>
        <v>0</v>
      </c>
      <c r="AH514">
        <f t="shared" ca="1" si="293"/>
        <v>0</v>
      </c>
      <c r="AI514">
        <f t="shared" ca="1" si="324"/>
        <v>1.8015203585467533E-3</v>
      </c>
      <c r="AJ514">
        <f t="shared" ca="1" si="308"/>
        <v>3.7531674136390694E-7</v>
      </c>
      <c r="AK514">
        <f t="shared" ca="1" si="294"/>
        <v>0</v>
      </c>
      <c r="AL514">
        <f t="shared" ca="1" si="295"/>
        <v>0</v>
      </c>
      <c r="AM514">
        <f t="shared" si="296"/>
        <v>0</v>
      </c>
      <c r="AN514" s="45">
        <f t="shared" ca="1" si="309"/>
        <v>-1.2090878898791779E-4</v>
      </c>
      <c r="AO514">
        <f t="shared" ca="1" si="325"/>
        <v>0</v>
      </c>
      <c r="AP514">
        <f t="shared" ca="1" si="326"/>
        <v>2.3618793074593741E-6</v>
      </c>
      <c r="AR514">
        <v>504</v>
      </c>
      <c r="AS514">
        <v>0</v>
      </c>
      <c r="AT514">
        <v>9222.5805650760885</v>
      </c>
      <c r="AU514">
        <v>197.96067489318321</v>
      </c>
      <c r="AV514">
        <v>63.512404919782462</v>
      </c>
      <c r="AW514">
        <v>20014.444354511706</v>
      </c>
      <c r="AX514">
        <v>1.8477638508897034</v>
      </c>
      <c r="AY514">
        <v>0</v>
      </c>
      <c r="AZ514">
        <v>-20277.765198175555</v>
      </c>
      <c r="BA514">
        <v>4.246787819478782</v>
      </c>
      <c r="BC514">
        <f t="shared" si="310"/>
        <v>0</v>
      </c>
      <c r="BD514">
        <f t="shared" ca="1" si="311"/>
        <v>9222.5824985245581</v>
      </c>
      <c r="BE514">
        <f t="shared" ca="1" si="312"/>
        <v>197.96075385656525</v>
      </c>
      <c r="BF514">
        <f t="shared" ca="1" si="313"/>
        <v>63.512419159651024</v>
      </c>
      <c r="BG514">
        <f t="shared" ca="1" si="314"/>
        <v>20014.444381841928</v>
      </c>
      <c r="BH514">
        <f t="shared" ca="1" si="315"/>
        <v>1.8477642262064449</v>
      </c>
      <c r="BI514">
        <f t="shared" ca="1" si="316"/>
        <v>0</v>
      </c>
      <c r="BJ514">
        <f t="shared" ca="1" si="317"/>
        <v>-20277.765319084345</v>
      </c>
      <c r="BK514">
        <f t="shared" ca="1" si="318"/>
        <v>4.2467901813580893</v>
      </c>
    </row>
    <row r="515" spans="2:63" x14ac:dyDescent="0.35">
      <c r="B515">
        <f t="shared" si="319"/>
        <v>505</v>
      </c>
      <c r="C515">
        <f t="shared" si="297"/>
        <v>43</v>
      </c>
      <c r="D515">
        <f t="shared" si="327"/>
        <v>1</v>
      </c>
      <c r="E515">
        <f t="shared" ca="1" si="287"/>
        <v>119</v>
      </c>
      <c r="F515" cm="1">
        <f t="array" aca="1" ref="F515" ca="1">_xlfn.XLOOKUP(E515,Mortality!$I$9:$I$130,IF($E$4="Female",Mortality!$J$9:$J$130,Mortality!$K$9:$K$130),,-1)</f>
        <v>0.39999999999999969</v>
      </c>
      <c r="G515" cm="1">
        <f t="array" aca="1" ref="G515" ca="1">_xlfn.XLOOKUP(E515,Mortality!$N$9:$N$130,IF($E$4="Female",Mortality!$O$9:$O$130,Mortality!$P$9:$P$130),,-1)</f>
        <v>0</v>
      </c>
      <c r="H515">
        <f t="shared" ca="1" si="298"/>
        <v>4.1675471372851991E-2</v>
      </c>
      <c r="I515" cm="1">
        <f t="array" ref="I515">INDEX('Product features '!$C$12:$C$22,MIN(11,C515))</f>
        <v>0</v>
      </c>
      <c r="J515" s="3">
        <f ca="1">IF(C515=1,0,IF($C$4="Q",MAX('Product features '!$C$8,_xlfn.XLOOKUP(E515,'Non-systematic PWDs'!$D$17:$D$64,'Non-systematic PWDs'!$F$17:$F$64,0,-1)),'Product features '!$C$8))</f>
        <v>0.43478260869565222</v>
      </c>
      <c r="K515">
        <f t="shared" ca="1" si="288"/>
        <v>0</v>
      </c>
      <c r="L515">
        <f ca="1">(1-K515)*(1-(1-J515*_xlfn.XLOOKUP(C515,'Non-systematic PWDs'!$D$9:$D$12,'Non-systematic PWDs'!$E$9:$E$12,,-1))^(1/12))</f>
        <v>1.5795196285200097E-2</v>
      </c>
      <c r="M515" cm="1">
        <f t="array" ref="M515">IF(C515=11,_xlfn.SWITCH(D515,1,0.4,2,0.3,3,0.2,0.1/9),1/12)</f>
        <v>8.3333333333333329E-2</v>
      </c>
      <c r="O515">
        <f t="shared" ca="1" si="320"/>
        <v>1.8015203239380559E-3</v>
      </c>
      <c r="P515">
        <f t="shared" ca="1" si="321"/>
        <v>2.1799447754643998E-3</v>
      </c>
      <c r="Q515">
        <f ca="1">_xlfn.XLOOKUP(C515,'Surrender predictive model'!$E$8:$E$29,'Surrender predictive model'!$P$8:$P$29,,-1)+'Surrender predictive model'!$B$15+'Surrender predictive model'!$B$14+'Surrender predictive model'!$B$38*K515</f>
        <v>-2.2123742498454617</v>
      </c>
      <c r="R515">
        <f ca="1">+'Surrender predictive model'!$B$15*(MAX(1,MIN(2,P514/O514))-1)+'Surrender predictive model'!$B$14*(MAX(0.5,MIN(1,P514/O514))-1)+'Surrender predictive model'!$B$38*K515*(MAX(0.5,MIN(1,P514/O514))-1)</f>
        <v>-0.23465275630956506</v>
      </c>
      <c r="S515" s="43">
        <f t="shared" ca="1" si="299"/>
        <v>7.5155498572637702E-3</v>
      </c>
      <c r="T515">
        <f t="shared" ca="1" si="289"/>
        <v>0</v>
      </c>
      <c r="U515">
        <f t="shared" ca="1" si="322"/>
        <v>1.89E-2</v>
      </c>
      <c r="V515">
        <f t="shared" ca="1" si="290"/>
        <v>0</v>
      </c>
      <c r="W515" s="41">
        <f t="shared" ca="1" si="291"/>
        <v>0</v>
      </c>
      <c r="X515">
        <f t="shared" ca="1" si="300"/>
        <v>0.93609903112549175</v>
      </c>
      <c r="Y515">
        <f t="shared" ca="1" si="301"/>
        <v>0.93609903112549175</v>
      </c>
      <c r="Z515">
        <f t="shared" ca="1" si="292"/>
        <v>0.95112219285281185</v>
      </c>
      <c r="AA515">
        <f t="shared" ca="1" si="323"/>
        <v>3.2523956139416071E-8</v>
      </c>
      <c r="AB515">
        <f t="shared" ca="1" si="302"/>
        <v>1.835569058060485E-3</v>
      </c>
      <c r="AC515">
        <f t="shared" ca="1" si="303"/>
        <v>7.5220710642069755E-5</v>
      </c>
      <c r="AD515">
        <f t="shared" ca="1" si="304"/>
        <v>1.3564933580992384E-5</v>
      </c>
      <c r="AE515">
        <f t="shared" ca="1" si="305"/>
        <v>2.8508997023071327E-5</v>
      </c>
      <c r="AF515">
        <f t="shared" ca="1" si="306"/>
        <v>0</v>
      </c>
      <c r="AG515">
        <f t="shared" ca="1" si="307"/>
        <v>0</v>
      </c>
      <c r="AH515">
        <f t="shared" ca="1" si="293"/>
        <v>3.4048734122429144E-5</v>
      </c>
      <c r="AI515">
        <f t="shared" ca="1" si="324"/>
        <v>1.718274451423049E-3</v>
      </c>
      <c r="AJ515">
        <f t="shared" ca="1" si="308"/>
        <v>3.5797384404646859E-7</v>
      </c>
      <c r="AK515">
        <f t="shared" ca="1" si="294"/>
        <v>0</v>
      </c>
      <c r="AL515">
        <f t="shared" ca="1" si="295"/>
        <v>0</v>
      </c>
      <c r="AM515">
        <f t="shared" si="296"/>
        <v>0</v>
      </c>
      <c r="AN515" s="45">
        <f t="shared" ca="1" si="309"/>
        <v>-1.1765261509017994E-4</v>
      </c>
      <c r="AO515">
        <f t="shared" ca="1" si="325"/>
        <v>4.2560917653036574E-6</v>
      </c>
      <c r="AP515">
        <f t="shared" ca="1" si="326"/>
        <v>6.3411827355368428E-6</v>
      </c>
      <c r="AR515">
        <v>505</v>
      </c>
      <c r="AS515">
        <v>0</v>
      </c>
      <c r="AT515">
        <v>8869.2664842693812</v>
      </c>
      <c r="AU515">
        <v>222.4782877061665</v>
      </c>
      <c r="AV515">
        <v>62.198147446303572</v>
      </c>
      <c r="AW515">
        <v>19545.741488715004</v>
      </c>
      <c r="AX515">
        <v>1.8047859283332954</v>
      </c>
      <c r="AY515">
        <v>0</v>
      </c>
      <c r="AZ515">
        <v>-19832.222709795813</v>
      </c>
      <c r="BA515">
        <v>17.672033910901796</v>
      </c>
      <c r="BC515">
        <f t="shared" si="310"/>
        <v>0</v>
      </c>
      <c r="BD515">
        <f t="shared" ca="1" si="311"/>
        <v>8869.2682857897053</v>
      </c>
      <c r="BE515">
        <f t="shared" ca="1" si="312"/>
        <v>222.47836292687714</v>
      </c>
      <c r="BF515">
        <f t="shared" ca="1" si="313"/>
        <v>62.198161011237154</v>
      </c>
      <c r="BG515">
        <f t="shared" ca="1" si="314"/>
        <v>19545.741517224</v>
      </c>
      <c r="BH515">
        <f t="shared" ca="1" si="315"/>
        <v>1.8047862863071396</v>
      </c>
      <c r="BI515">
        <f t="shared" ca="1" si="316"/>
        <v>0</v>
      </c>
      <c r="BJ515">
        <f t="shared" ca="1" si="317"/>
        <v>-19832.22282744843</v>
      </c>
      <c r="BK515">
        <f t="shared" ca="1" si="318"/>
        <v>17.672040252084532</v>
      </c>
    </row>
    <row r="516" spans="2:63" x14ac:dyDescent="0.35">
      <c r="B516">
        <f t="shared" si="319"/>
        <v>506</v>
      </c>
      <c r="C516">
        <f t="shared" si="297"/>
        <v>43</v>
      </c>
      <c r="D516">
        <f t="shared" si="327"/>
        <v>2</v>
      </c>
      <c r="E516">
        <f t="shared" ca="1" si="287"/>
        <v>119</v>
      </c>
      <c r="F516" cm="1">
        <f t="array" aca="1" ref="F516" ca="1">_xlfn.XLOOKUP(E516,Mortality!$I$9:$I$130,IF($E$4="Female",Mortality!$J$9:$J$130,Mortality!$K$9:$K$130),,-1)</f>
        <v>0.39999999999999969</v>
      </c>
      <c r="G516" cm="1">
        <f t="array" aca="1" ref="G516" ca="1">_xlfn.XLOOKUP(E516,Mortality!$N$9:$N$130,IF($E$4="Female",Mortality!$O$9:$O$130,Mortality!$P$9:$P$130),,-1)</f>
        <v>0</v>
      </c>
      <c r="H516">
        <f t="shared" ca="1" si="298"/>
        <v>4.1675471372851991E-2</v>
      </c>
      <c r="I516" cm="1">
        <f t="array" ref="I516">INDEX('Product features '!$C$12:$C$22,MIN(11,C516))</f>
        <v>0</v>
      </c>
      <c r="J516" s="3">
        <f ca="1">IF(C516=1,0,IF($C$4="Q",MAX('Product features '!$C$8,_xlfn.XLOOKUP(E516,'Non-systematic PWDs'!$D$17:$D$64,'Non-systematic PWDs'!$F$17:$F$64,0,-1)),'Product features '!$C$8))</f>
        <v>0.43478260869565222</v>
      </c>
      <c r="K516">
        <f t="shared" ca="1" si="288"/>
        <v>0</v>
      </c>
      <c r="L516">
        <f ca="1">(1-K516)*(1-(1-J516*_xlfn.XLOOKUP(C516,'Non-systematic PWDs'!$D$9:$D$12,'Non-systematic PWDs'!$E$9:$E$12,,-1))^(1/12))</f>
        <v>1.5795196285200097E-2</v>
      </c>
      <c r="M516" cm="1">
        <f t="array" ref="M516">IF(C516=11,_xlfn.SWITCH(D516,1,0.4,2,0.3,3,0.2,0.1/9),1/12)</f>
        <v>8.3333333333333329E-2</v>
      </c>
      <c r="O516">
        <f t="shared" ca="1" si="320"/>
        <v>1.7182744168143518E-3</v>
      </c>
      <c r="P516">
        <f t="shared" ca="1" si="321"/>
        <v>2.0406441922193024E-3</v>
      </c>
      <c r="Q516">
        <f ca="1">_xlfn.XLOOKUP(C516,'Surrender predictive model'!$E$8:$E$29,'Surrender predictive model'!$P$8:$P$29,,-1)+'Surrender predictive model'!$B$15+'Surrender predictive model'!$B$14+'Surrender predictive model'!$B$38*K516</f>
        <v>-2.2123742498454617</v>
      </c>
      <c r="R516">
        <f ca="1">+'Surrender predictive model'!$B$15*(MAX(1,MIN(2,P515/O515))-1)+'Surrender predictive model'!$B$14*(MAX(0.5,MIN(1,P515/O515))-1)+'Surrender predictive model'!$B$38*K516*(MAX(0.5,MIN(1,P515/O515))-1)</f>
        <v>-0.24307370298755113</v>
      </c>
      <c r="S516" s="43">
        <f t="shared" ca="1" si="299"/>
        <v>7.4498592741795155E-3</v>
      </c>
      <c r="T516">
        <f t="shared" ca="1" si="289"/>
        <v>0</v>
      </c>
      <c r="U516">
        <f t="shared" ca="1" si="322"/>
        <v>0</v>
      </c>
      <c r="V516">
        <f t="shared" ca="1" si="290"/>
        <v>0</v>
      </c>
      <c r="W516" s="41">
        <f t="shared" ca="1" si="291"/>
        <v>0</v>
      </c>
      <c r="X516">
        <f t="shared" ca="1" si="300"/>
        <v>0.93616098966919525</v>
      </c>
      <c r="Y516">
        <f t="shared" ca="1" si="301"/>
        <v>0.93616098966919525</v>
      </c>
      <c r="Z516">
        <f t="shared" ca="1" si="292"/>
        <v>0.95118514574988133</v>
      </c>
      <c r="AA516">
        <f t="shared" ca="1" si="323"/>
        <v>3.0934256483570084E-8</v>
      </c>
      <c r="AB516">
        <f t="shared" ca="1" si="302"/>
        <v>1.7182744168143518E-3</v>
      </c>
      <c r="AC516">
        <f t="shared" ca="1" si="303"/>
        <v>7.0416940892273976E-5</v>
      </c>
      <c r="AD516">
        <f t="shared" ca="1" si="304"/>
        <v>1.2587651270271838E-5</v>
      </c>
      <c r="AE516">
        <f t="shared" ca="1" si="305"/>
        <v>2.668834608362309E-5</v>
      </c>
      <c r="AF516">
        <f t="shared" ca="1" si="306"/>
        <v>0</v>
      </c>
      <c r="AG516">
        <f t="shared" ca="1" si="307"/>
        <v>0</v>
      </c>
      <c r="AH516">
        <f t="shared" ca="1" si="293"/>
        <v>0</v>
      </c>
      <c r="AI516">
        <f t="shared" ca="1" si="324"/>
        <v>1.6085815131768801E-3</v>
      </c>
      <c r="AJ516">
        <f t="shared" ca="1" si="308"/>
        <v>3.3512114857851671E-7</v>
      </c>
      <c r="AK516">
        <f t="shared" ca="1" si="294"/>
        <v>0</v>
      </c>
      <c r="AL516">
        <f t="shared" ca="1" si="295"/>
        <v>0</v>
      </c>
      <c r="AM516">
        <f t="shared" si="296"/>
        <v>0</v>
      </c>
      <c r="AN516" s="45">
        <f t="shared" ca="1" si="309"/>
        <v>-1.1002805939474742E-4</v>
      </c>
      <c r="AO516">
        <f t="shared" ca="1" si="325"/>
        <v>0</v>
      </c>
      <c r="AP516">
        <f t="shared" ca="1" si="326"/>
        <v>1.7479032149945738E-6</v>
      </c>
      <c r="AR516">
        <v>506</v>
      </c>
      <c r="AS516">
        <v>0</v>
      </c>
      <c r="AT516">
        <v>8662.9724559986262</v>
      </c>
      <c r="AU516">
        <v>214.16393125463622</v>
      </c>
      <c r="AV516">
        <v>59.391860601020134</v>
      </c>
      <c r="AW516">
        <v>19018.839620633487</v>
      </c>
      <c r="AX516">
        <v>1.7413802862528958</v>
      </c>
      <c r="AY516">
        <v>0</v>
      </c>
      <c r="AZ516">
        <v>-19294.136792775378</v>
      </c>
      <c r="BA516">
        <v>3.3353990326503147</v>
      </c>
      <c r="BC516">
        <f t="shared" si="310"/>
        <v>0</v>
      </c>
      <c r="BD516">
        <f t="shared" ca="1" si="311"/>
        <v>8662.9741742730421</v>
      </c>
      <c r="BE516">
        <f t="shared" ca="1" si="312"/>
        <v>214.16400167157713</v>
      </c>
      <c r="BF516">
        <f t="shared" ca="1" si="313"/>
        <v>59.391873188671404</v>
      </c>
      <c r="BG516">
        <f t="shared" ca="1" si="314"/>
        <v>19018.839647321834</v>
      </c>
      <c r="BH516">
        <f t="shared" ca="1" si="315"/>
        <v>1.7413806213740444</v>
      </c>
      <c r="BI516">
        <f t="shared" ca="1" si="316"/>
        <v>0</v>
      </c>
      <c r="BJ516">
        <f t="shared" ca="1" si="317"/>
        <v>-19294.136902803439</v>
      </c>
      <c r="BK516">
        <f t="shared" ca="1" si="318"/>
        <v>3.3354007805535297</v>
      </c>
    </row>
    <row r="517" spans="2:63" x14ac:dyDescent="0.35">
      <c r="B517">
        <f t="shared" si="319"/>
        <v>507</v>
      </c>
      <c r="C517">
        <f t="shared" si="297"/>
        <v>43</v>
      </c>
      <c r="D517">
        <f t="shared" si="327"/>
        <v>3</v>
      </c>
      <c r="E517">
        <f t="shared" ca="1" si="287"/>
        <v>119</v>
      </c>
      <c r="F517" cm="1">
        <f t="array" aca="1" ref="F517" ca="1">_xlfn.XLOOKUP(E517,Mortality!$I$9:$I$130,IF($E$4="Female",Mortality!$J$9:$J$130,Mortality!$K$9:$K$130),,-1)</f>
        <v>0.39999999999999969</v>
      </c>
      <c r="G517" cm="1">
        <f t="array" aca="1" ref="G517" ca="1">_xlfn.XLOOKUP(E517,Mortality!$N$9:$N$130,IF($E$4="Female",Mortality!$O$9:$O$130,Mortality!$P$9:$P$130),,-1)</f>
        <v>0</v>
      </c>
      <c r="H517">
        <f t="shared" ca="1" si="298"/>
        <v>4.1675471372851991E-2</v>
      </c>
      <c r="I517" cm="1">
        <f t="array" ref="I517">INDEX('Product features '!$C$12:$C$22,MIN(11,C517))</f>
        <v>0</v>
      </c>
      <c r="J517" s="3">
        <f ca="1">IF(C517=1,0,IF($C$4="Q",MAX('Product features '!$C$8,_xlfn.XLOOKUP(E517,'Non-systematic PWDs'!$D$17:$D$64,'Non-systematic PWDs'!$F$17:$F$64,0,-1)),'Product features '!$C$8))</f>
        <v>0.43478260869565222</v>
      </c>
      <c r="K517">
        <f t="shared" ca="1" si="288"/>
        <v>0</v>
      </c>
      <c r="L517">
        <f ca="1">(1-K517)*(1-(1-J517*_xlfn.XLOOKUP(C517,'Non-systematic PWDs'!$D$9:$D$12,'Non-systematic PWDs'!$E$9:$E$12,,-1))^(1/12))</f>
        <v>1.5795196285200097E-2</v>
      </c>
      <c r="M517" cm="1">
        <f t="array" ref="M517">IF(C517=11,_xlfn.SWITCH(D517,1,0.4,2,0.3,3,0.2,0.1/9),1/12)</f>
        <v>8.3333333333333329E-2</v>
      </c>
      <c r="O517">
        <f t="shared" ca="1" si="320"/>
        <v>1.6085814785681831E-3</v>
      </c>
      <c r="P517">
        <f t="shared" ca="1" si="321"/>
        <v>1.9103714865507176E-3</v>
      </c>
      <c r="Q517">
        <f ca="1">_xlfn.XLOOKUP(C517,'Surrender predictive model'!$E$8:$E$29,'Surrender predictive model'!$P$8:$P$29,,-1)+'Surrender predictive model'!$B$15+'Surrender predictive model'!$B$14+'Surrender predictive model'!$B$38*K517</f>
        <v>-2.2123742498454617</v>
      </c>
      <c r="R517">
        <f ca="1">+'Surrender predictive model'!$B$15*(MAX(1,MIN(2,P516/O516))-1)+'Surrender predictive model'!$B$14*(MAX(0.5,MIN(1,P516/O516))-1)+'Surrender predictive model'!$B$38*K517*(MAX(0.5,MIN(1,P516/O516))-1)</f>
        <v>-0.21709996108876745</v>
      </c>
      <c r="S517" s="43">
        <f t="shared" ca="1" si="299"/>
        <v>7.6544252222072728E-3</v>
      </c>
      <c r="T517">
        <f t="shared" ca="1" si="289"/>
        <v>0</v>
      </c>
      <c r="U517">
        <f t="shared" ca="1" si="322"/>
        <v>0</v>
      </c>
      <c r="V517">
        <f t="shared" ca="1" si="290"/>
        <v>0</v>
      </c>
      <c r="W517" s="41">
        <f t="shared" ca="1" si="291"/>
        <v>0</v>
      </c>
      <c r="X517">
        <f t="shared" ca="1" si="300"/>
        <v>0.93596804560269375</v>
      </c>
      <c r="Y517">
        <f t="shared" ca="1" si="301"/>
        <v>0.93596804560269375</v>
      </c>
      <c r="Z517">
        <f t="shared" ca="1" si="292"/>
        <v>0.95098910518416446</v>
      </c>
      <c r="AA517">
        <f t="shared" ca="1" si="323"/>
        <v>2.9424205261988821E-8</v>
      </c>
      <c r="AB517">
        <f t="shared" ca="1" si="302"/>
        <v>1.6085814785681831E-3</v>
      </c>
      <c r="AC517">
        <f t="shared" ca="1" si="303"/>
        <v>6.5913137757619308E-5</v>
      </c>
      <c r="AD517">
        <f t="shared" ca="1" si="304"/>
        <v>1.2106094244572843E-5</v>
      </c>
      <c r="AE517">
        <f t="shared" ca="1" si="305"/>
        <v>2.4981383877837206E-5</v>
      </c>
      <c r="AF517">
        <f t="shared" ca="1" si="306"/>
        <v>0</v>
      </c>
      <c r="AG517">
        <f t="shared" ca="1" si="307"/>
        <v>0</v>
      </c>
      <c r="AH517">
        <f t="shared" ca="1" si="293"/>
        <v>0</v>
      </c>
      <c r="AI517">
        <f t="shared" ca="1" si="324"/>
        <v>1.5055808972968508E-3</v>
      </c>
      <c r="AJ517">
        <f t="shared" ca="1" si="308"/>
        <v>3.1366268693684392E-7</v>
      </c>
      <c r="AK517">
        <f t="shared" ca="1" si="294"/>
        <v>0</v>
      </c>
      <c r="AL517">
        <f t="shared" ca="1" si="295"/>
        <v>0</v>
      </c>
      <c r="AM517">
        <f t="shared" si="296"/>
        <v>0</v>
      </c>
      <c r="AN517" s="45">
        <f t="shared" ca="1" si="309"/>
        <v>-1.033142785669662E-4</v>
      </c>
      <c r="AO517">
        <f t="shared" ca="1" si="325"/>
        <v>0</v>
      </c>
      <c r="AP517">
        <f t="shared" ca="1" si="326"/>
        <v>1.6604916130795868E-6</v>
      </c>
      <c r="AR517">
        <v>507</v>
      </c>
      <c r="AS517">
        <v>0</v>
      </c>
      <c r="AT517">
        <v>8358.6253740126995</v>
      </c>
      <c r="AU517">
        <v>206.16617424205918</v>
      </c>
      <c r="AV517">
        <v>58.504909601472576</v>
      </c>
      <c r="AW517">
        <v>18507.401617789386</v>
      </c>
      <c r="AX517">
        <v>1.680064682919143</v>
      </c>
      <c r="AY517">
        <v>0</v>
      </c>
      <c r="AZ517">
        <v>-18773.752766315851</v>
      </c>
      <c r="BA517">
        <v>3.264736196019145</v>
      </c>
      <c r="BC517">
        <f t="shared" si="310"/>
        <v>0</v>
      </c>
      <c r="BD517">
        <f t="shared" ca="1" si="311"/>
        <v>8358.6269825941781</v>
      </c>
      <c r="BE517">
        <f t="shared" ca="1" si="312"/>
        <v>206.16624015519693</v>
      </c>
      <c r="BF517">
        <f t="shared" ca="1" si="313"/>
        <v>58.504921707566822</v>
      </c>
      <c r="BG517">
        <f t="shared" ca="1" si="314"/>
        <v>18507.401642770772</v>
      </c>
      <c r="BH517">
        <f t="shared" ca="1" si="315"/>
        <v>1.68006499658183</v>
      </c>
      <c r="BI517">
        <f t="shared" ca="1" si="316"/>
        <v>0</v>
      </c>
      <c r="BJ517">
        <f t="shared" ca="1" si="317"/>
        <v>-18773.752869630131</v>
      </c>
      <c r="BK517">
        <f t="shared" ca="1" si="318"/>
        <v>3.2647378565107581</v>
      </c>
    </row>
    <row r="518" spans="2:63" x14ac:dyDescent="0.35">
      <c r="B518">
        <f t="shared" si="319"/>
        <v>508</v>
      </c>
      <c r="C518">
        <f t="shared" si="297"/>
        <v>43</v>
      </c>
      <c r="D518">
        <f t="shared" si="327"/>
        <v>4</v>
      </c>
      <c r="E518">
        <f t="shared" ca="1" si="287"/>
        <v>119</v>
      </c>
      <c r="F518" cm="1">
        <f t="array" aca="1" ref="F518" ca="1">_xlfn.XLOOKUP(E518,Mortality!$I$9:$I$130,IF($E$4="Female",Mortality!$J$9:$J$130,Mortality!$K$9:$K$130),,-1)</f>
        <v>0.39999999999999969</v>
      </c>
      <c r="G518" cm="1">
        <f t="array" aca="1" ref="G518" ca="1">_xlfn.XLOOKUP(E518,Mortality!$N$9:$N$130,IF($E$4="Female",Mortality!$O$9:$O$130,Mortality!$P$9:$P$130),,-1)</f>
        <v>0</v>
      </c>
      <c r="H518">
        <f t="shared" ca="1" si="298"/>
        <v>4.1675471372851991E-2</v>
      </c>
      <c r="I518" cm="1">
        <f t="array" ref="I518">INDEX('Product features '!$C$12:$C$22,MIN(11,C518))</f>
        <v>0</v>
      </c>
      <c r="J518" s="3">
        <f ca="1">IF(C518=1,0,IF($C$4="Q",MAX('Product features '!$C$8,_xlfn.XLOOKUP(E518,'Non-systematic PWDs'!$D$17:$D$64,'Non-systematic PWDs'!$F$17:$F$64,0,-1)),'Product features '!$C$8))</f>
        <v>0.43478260869565222</v>
      </c>
      <c r="K518">
        <f t="shared" ca="1" si="288"/>
        <v>0</v>
      </c>
      <c r="L518">
        <f ca="1">(1-K518)*(1-(1-J518*_xlfn.XLOOKUP(C518,'Non-systematic PWDs'!$D$9:$D$12,'Non-systematic PWDs'!$E$9:$E$12,,-1))^(1/12))</f>
        <v>1.5795196285200097E-2</v>
      </c>
      <c r="M518" cm="1">
        <f t="array" ref="M518">IF(C518=11,_xlfn.SWITCH(D518,1,0.4,2,0.3,3,0.2,0.1/9),1/12)</f>
        <v>8.3333333333333329E-2</v>
      </c>
      <c r="O518">
        <f t="shared" ca="1" si="320"/>
        <v>1.5055808626881536E-3</v>
      </c>
      <c r="P518">
        <f t="shared" ca="1" si="321"/>
        <v>1.7880466666419879E-3</v>
      </c>
      <c r="Q518">
        <f ca="1">_xlfn.XLOOKUP(C518,'Surrender predictive model'!$E$8:$E$29,'Surrender predictive model'!$P$8:$P$29,,-1)+'Surrender predictive model'!$B$15+'Surrender predictive model'!$B$14+'Surrender predictive model'!$B$38*K518</f>
        <v>-2.2123742498454617</v>
      </c>
      <c r="R518">
        <f ca="1">+'Surrender predictive model'!$B$15*(MAX(1,MIN(2,P517/O517))-1)+'Surrender predictive model'!$B$14*(MAX(0.5,MIN(1,P517/O517))-1)+'Surrender predictive model'!$B$38*K518*(MAX(0.5,MIN(1,P517/O517))-1)</f>
        <v>-0.2170999610887672</v>
      </c>
      <c r="S518" s="43">
        <f t="shared" ca="1" si="299"/>
        <v>7.6544252222072728E-3</v>
      </c>
      <c r="T518">
        <f t="shared" ca="1" si="289"/>
        <v>0</v>
      </c>
      <c r="U518">
        <f t="shared" ca="1" si="322"/>
        <v>0</v>
      </c>
      <c r="V518">
        <f t="shared" ca="1" si="290"/>
        <v>0</v>
      </c>
      <c r="W518" s="41">
        <f t="shared" ca="1" si="291"/>
        <v>0</v>
      </c>
      <c r="X518">
        <f t="shared" ca="1" si="300"/>
        <v>0.93596804560269375</v>
      </c>
      <c r="Y518">
        <f t="shared" ca="1" si="301"/>
        <v>0.93596804560269375</v>
      </c>
      <c r="Z518">
        <f t="shared" ca="1" si="292"/>
        <v>0.95098910518416446</v>
      </c>
      <c r="AA518">
        <f t="shared" ca="1" si="323"/>
        <v>2.7982098632853933E-8</v>
      </c>
      <c r="AB518">
        <f t="shared" ca="1" si="302"/>
        <v>1.5055808626881536E-3</v>
      </c>
      <c r="AC518">
        <f t="shared" ca="1" si="303"/>
        <v>6.1692590726540063E-5</v>
      </c>
      <c r="AD518">
        <f t="shared" ca="1" si="304"/>
        <v>1.133091736997486E-5</v>
      </c>
      <c r="AE518">
        <f t="shared" ca="1" si="305"/>
        <v>2.3381777044589929E-5</v>
      </c>
      <c r="AF518">
        <f t="shared" ca="1" si="306"/>
        <v>0</v>
      </c>
      <c r="AG518">
        <f t="shared" ca="1" si="307"/>
        <v>0</v>
      </c>
      <c r="AH518">
        <f t="shared" ca="1" si="293"/>
        <v>0</v>
      </c>
      <c r="AI518">
        <f t="shared" ca="1" si="324"/>
        <v>1.4091756121557459E-3</v>
      </c>
      <c r="AJ518">
        <f t="shared" ca="1" si="308"/>
        <v>2.9357825253244711E-7</v>
      </c>
      <c r="AK518">
        <f t="shared" ca="1" si="294"/>
        <v>0</v>
      </c>
      <c r="AL518">
        <f t="shared" ca="1" si="295"/>
        <v>0</v>
      </c>
      <c r="AM518">
        <f t="shared" si="296"/>
        <v>0</v>
      </c>
      <c r="AN518" s="45">
        <f t="shared" ca="1" si="309"/>
        <v>-9.6698863393637294E-5</v>
      </c>
      <c r="AO518">
        <f t="shared" ca="1" si="325"/>
        <v>0</v>
      </c>
      <c r="AP518">
        <f t="shared" ca="1" si="326"/>
        <v>1.5723740281707377E-6</v>
      </c>
      <c r="AR518">
        <v>508</v>
      </c>
      <c r="AS518">
        <v>0</v>
      </c>
      <c r="AT518">
        <v>8064.3104780106978</v>
      </c>
      <c r="AU518">
        <v>198.46936644900671</v>
      </c>
      <c r="AV518">
        <v>56.447892231917471</v>
      </c>
      <c r="AW518">
        <v>18010.936652326709</v>
      </c>
      <c r="AX518">
        <v>1.6210112808418629</v>
      </c>
      <c r="AY518">
        <v>0</v>
      </c>
      <c r="AZ518">
        <v>-18267.47492228846</v>
      </c>
      <c r="BA518">
        <v>3.1766004827791297</v>
      </c>
      <c r="BC518">
        <f t="shared" si="310"/>
        <v>0</v>
      </c>
      <c r="BD518">
        <f t="shared" ca="1" si="311"/>
        <v>8064.3119835915604</v>
      </c>
      <c r="BE518">
        <f t="shared" ca="1" si="312"/>
        <v>198.46942814159743</v>
      </c>
      <c r="BF518">
        <f t="shared" ca="1" si="313"/>
        <v>56.447903562834838</v>
      </c>
      <c r="BG518">
        <f t="shared" ca="1" si="314"/>
        <v>18010.936675708486</v>
      </c>
      <c r="BH518">
        <f t="shared" ca="1" si="315"/>
        <v>1.6210115744201155</v>
      </c>
      <c r="BI518">
        <f t="shared" ca="1" si="316"/>
        <v>0</v>
      </c>
      <c r="BJ518">
        <f t="shared" ca="1" si="317"/>
        <v>-18267.475018987323</v>
      </c>
      <c r="BK518">
        <f t="shared" ca="1" si="318"/>
        <v>3.176602055153158</v>
      </c>
    </row>
    <row r="519" spans="2:63" x14ac:dyDescent="0.35">
      <c r="B519">
        <f t="shared" si="319"/>
        <v>509</v>
      </c>
      <c r="C519">
        <f t="shared" si="297"/>
        <v>43</v>
      </c>
      <c r="D519">
        <f t="shared" si="327"/>
        <v>5</v>
      </c>
      <c r="E519">
        <f t="shared" ca="1" si="287"/>
        <v>119</v>
      </c>
      <c r="F519" cm="1">
        <f t="array" aca="1" ref="F519" ca="1">_xlfn.XLOOKUP(E519,Mortality!$I$9:$I$130,IF($E$4="Female",Mortality!$J$9:$J$130,Mortality!$K$9:$K$130),,-1)</f>
        <v>0.39999999999999969</v>
      </c>
      <c r="G519" cm="1">
        <f t="array" aca="1" ref="G519" ca="1">_xlfn.XLOOKUP(E519,Mortality!$N$9:$N$130,IF($E$4="Female",Mortality!$O$9:$O$130,Mortality!$P$9:$P$130),,-1)</f>
        <v>0</v>
      </c>
      <c r="H519">
        <f t="shared" ca="1" si="298"/>
        <v>4.1675471372851991E-2</v>
      </c>
      <c r="I519" cm="1">
        <f t="array" ref="I519">INDEX('Product features '!$C$12:$C$22,MIN(11,C519))</f>
        <v>0</v>
      </c>
      <c r="J519" s="3">
        <f ca="1">IF(C519=1,0,IF($C$4="Q",MAX('Product features '!$C$8,_xlfn.XLOOKUP(E519,'Non-systematic PWDs'!$D$17:$D$64,'Non-systematic PWDs'!$F$17:$F$64,0,-1)),'Product features '!$C$8))</f>
        <v>0.43478260869565222</v>
      </c>
      <c r="K519">
        <f t="shared" ca="1" si="288"/>
        <v>0</v>
      </c>
      <c r="L519">
        <f ca="1">(1-K519)*(1-(1-J519*_xlfn.XLOOKUP(C519,'Non-systematic PWDs'!$D$9:$D$12,'Non-systematic PWDs'!$E$9:$E$12,,-1))^(1/12))</f>
        <v>1.5795196285200097E-2</v>
      </c>
      <c r="M519" cm="1">
        <f t="array" ref="M519">IF(C519=11,_xlfn.SWITCH(D519,1,0.4,2,0.3,3,0.2,0.1/9),1/12)</f>
        <v>8.3333333333333329E-2</v>
      </c>
      <c r="O519">
        <f t="shared" ca="1" si="320"/>
        <v>1.4091755775470487E-3</v>
      </c>
      <c r="P519">
        <f t="shared" ca="1" si="321"/>
        <v>1.6735545440233126E-3</v>
      </c>
      <c r="Q519">
        <f ca="1">_xlfn.XLOOKUP(C519,'Surrender predictive model'!$E$8:$E$29,'Surrender predictive model'!$P$8:$P$29,,-1)+'Surrender predictive model'!$B$15+'Surrender predictive model'!$B$14+'Surrender predictive model'!$B$38*K519</f>
        <v>-2.2123742498454617</v>
      </c>
      <c r="R519">
        <f ca="1">+'Surrender predictive model'!$B$15*(MAX(1,MIN(2,P518/O518))-1)+'Surrender predictive model'!$B$14*(MAX(0.5,MIN(1,P518/O518))-1)+'Surrender predictive model'!$B$38*K519*(MAX(0.5,MIN(1,P518/O518))-1)</f>
        <v>-0.2170999610887672</v>
      </c>
      <c r="S519" s="43">
        <f t="shared" ca="1" si="299"/>
        <v>7.6544252222072728E-3</v>
      </c>
      <c r="T519">
        <f t="shared" ca="1" si="289"/>
        <v>0</v>
      </c>
      <c r="U519">
        <f t="shared" ca="1" si="322"/>
        <v>0</v>
      </c>
      <c r="V519">
        <f t="shared" ca="1" si="290"/>
        <v>0</v>
      </c>
      <c r="W519" s="41">
        <f t="shared" ca="1" si="291"/>
        <v>0</v>
      </c>
      <c r="X519">
        <f t="shared" ca="1" si="300"/>
        <v>0.93596804560269375</v>
      </c>
      <c r="Y519">
        <f t="shared" ca="1" si="301"/>
        <v>0.93596804560269375</v>
      </c>
      <c r="Z519">
        <f t="shared" ca="1" si="292"/>
        <v>0.95098910518416446</v>
      </c>
      <c r="AA519">
        <f t="shared" ca="1" si="323"/>
        <v>2.6610670940032794E-8</v>
      </c>
      <c r="AB519">
        <f t="shared" ca="1" si="302"/>
        <v>1.4091755775470487E-3</v>
      </c>
      <c r="AC519">
        <f t="shared" ca="1" si="303"/>
        <v>5.7742293570486562E-5</v>
      </c>
      <c r="AD519">
        <f t="shared" ca="1" si="304"/>
        <v>1.0605376585660985E-5</v>
      </c>
      <c r="AE519">
        <f t="shared" ca="1" si="305"/>
        <v>2.1884596163142767E-5</v>
      </c>
      <c r="AF519">
        <f t="shared" ca="1" si="306"/>
        <v>0</v>
      </c>
      <c r="AG519">
        <f t="shared" ca="1" si="307"/>
        <v>0</v>
      </c>
      <c r="AH519">
        <f t="shared" ca="1" si="293"/>
        <v>0</v>
      </c>
      <c r="AI519">
        <f t="shared" ca="1" si="324"/>
        <v>1.3189433458364555E-3</v>
      </c>
      <c r="AJ519">
        <f t="shared" ca="1" si="308"/>
        <v>2.7477986371592824E-7</v>
      </c>
      <c r="AK519">
        <f t="shared" ca="1" si="294"/>
        <v>0</v>
      </c>
      <c r="AL519">
        <f t="shared" ca="1" si="295"/>
        <v>0</v>
      </c>
      <c r="AM519">
        <f t="shared" si="296"/>
        <v>0</v>
      </c>
      <c r="AN519" s="45">
        <f t="shared" ca="1" si="309"/>
        <v>-9.0507046183006237E-5</v>
      </c>
      <c r="AO519">
        <f t="shared" ca="1" si="325"/>
        <v>0</v>
      </c>
      <c r="AP519">
        <f t="shared" ca="1" si="326"/>
        <v>1.4889325938121269E-6</v>
      </c>
      <c r="AR519">
        <v>509</v>
      </c>
      <c r="AS519">
        <v>0</v>
      </c>
      <c r="AT519">
        <v>7780.8541480397416</v>
      </c>
      <c r="AU519">
        <v>191.0746713544068</v>
      </c>
      <c r="AV519">
        <v>54.466883967222088</v>
      </c>
      <c r="AW519">
        <v>17528.973316166725</v>
      </c>
      <c r="AX519">
        <v>1.5641323004931129</v>
      </c>
      <c r="AY519">
        <v>0</v>
      </c>
      <c r="AZ519">
        <v>-17776.079003788836</v>
      </c>
      <c r="BA519">
        <v>3.0910729033681106</v>
      </c>
      <c r="BC519">
        <f t="shared" si="310"/>
        <v>0</v>
      </c>
      <c r="BD519">
        <f t="shared" ca="1" si="311"/>
        <v>7780.8555572153191</v>
      </c>
      <c r="BE519">
        <f t="shared" ca="1" si="312"/>
        <v>191.07472909670037</v>
      </c>
      <c r="BF519">
        <f t="shared" ca="1" si="313"/>
        <v>54.466894572598676</v>
      </c>
      <c r="BG519">
        <f t="shared" ca="1" si="314"/>
        <v>17528.973338051321</v>
      </c>
      <c r="BH519">
        <f t="shared" ca="1" si="315"/>
        <v>1.5641325752729767</v>
      </c>
      <c r="BI519">
        <f t="shared" ca="1" si="316"/>
        <v>0</v>
      </c>
      <c r="BJ519">
        <f t="shared" ca="1" si="317"/>
        <v>-17776.079094295881</v>
      </c>
      <c r="BK519">
        <f t="shared" ca="1" si="318"/>
        <v>3.0910743923007042</v>
      </c>
    </row>
    <row r="520" spans="2:63" x14ac:dyDescent="0.35">
      <c r="B520">
        <f t="shared" si="319"/>
        <v>510</v>
      </c>
      <c r="C520">
        <f t="shared" si="297"/>
        <v>43</v>
      </c>
      <c r="D520">
        <f t="shared" si="327"/>
        <v>6</v>
      </c>
      <c r="E520">
        <f t="shared" ca="1" si="287"/>
        <v>119</v>
      </c>
      <c r="F520" cm="1">
        <f t="array" aca="1" ref="F520" ca="1">_xlfn.XLOOKUP(E520,Mortality!$I$9:$I$130,IF($E$4="Female",Mortality!$J$9:$J$130,Mortality!$K$9:$K$130),,-1)</f>
        <v>0.39999999999999969</v>
      </c>
      <c r="G520" cm="1">
        <f t="array" aca="1" ref="G520" ca="1">_xlfn.XLOOKUP(E520,Mortality!$N$9:$N$130,IF($E$4="Female",Mortality!$O$9:$O$130,Mortality!$P$9:$P$130),,-1)</f>
        <v>0</v>
      </c>
      <c r="H520">
        <f t="shared" ca="1" si="298"/>
        <v>4.1675471372851991E-2</v>
      </c>
      <c r="I520" cm="1">
        <f t="array" ref="I520">INDEX('Product features '!$C$12:$C$22,MIN(11,C520))</f>
        <v>0</v>
      </c>
      <c r="J520" s="3">
        <f ca="1">IF(C520=1,0,IF($C$4="Q",MAX('Product features '!$C$8,_xlfn.XLOOKUP(E520,'Non-systematic PWDs'!$D$17:$D$64,'Non-systematic PWDs'!$F$17:$F$64,0,-1)),'Product features '!$C$8))</f>
        <v>0.43478260869565222</v>
      </c>
      <c r="K520">
        <f t="shared" ca="1" si="288"/>
        <v>0</v>
      </c>
      <c r="L520">
        <f ca="1">(1-K520)*(1-(1-J520*_xlfn.XLOOKUP(C520,'Non-systematic PWDs'!$D$9:$D$12,'Non-systematic PWDs'!$E$9:$E$12,,-1))^(1/12))</f>
        <v>1.5795196285200097E-2</v>
      </c>
      <c r="M520" cm="1">
        <f t="array" ref="M520">IF(C520=11,_xlfn.SWITCH(D520,1,0.4,2,0.3,3,0.2,0.1/9),1/12)</f>
        <v>8.3333333333333329E-2</v>
      </c>
      <c r="O520">
        <f t="shared" ca="1" si="320"/>
        <v>1.3189433112277586E-3</v>
      </c>
      <c r="P520">
        <f t="shared" ca="1" si="321"/>
        <v>1.5663935757790071E-3</v>
      </c>
      <c r="Q520">
        <f ca="1">_xlfn.XLOOKUP(C520,'Surrender predictive model'!$E$8:$E$29,'Surrender predictive model'!$P$8:$P$29,,-1)+'Surrender predictive model'!$B$15+'Surrender predictive model'!$B$14+'Surrender predictive model'!$B$38*K520</f>
        <v>-2.2123742498454617</v>
      </c>
      <c r="R520">
        <f ca="1">+'Surrender predictive model'!$B$15*(MAX(1,MIN(2,P519/O519))-1)+'Surrender predictive model'!$B$14*(MAX(0.5,MIN(1,P519/O519))-1)+'Surrender predictive model'!$B$38*K520*(MAX(0.5,MIN(1,P519/O519))-1)</f>
        <v>-0.2170999610887672</v>
      </c>
      <c r="S520" s="43">
        <f t="shared" ca="1" si="299"/>
        <v>7.6544252222072728E-3</v>
      </c>
      <c r="T520">
        <f t="shared" ca="1" si="289"/>
        <v>0</v>
      </c>
      <c r="U520">
        <f t="shared" ca="1" si="322"/>
        <v>0</v>
      </c>
      <c r="V520">
        <f t="shared" ca="1" si="290"/>
        <v>0</v>
      </c>
      <c r="W520" s="41">
        <f t="shared" ca="1" si="291"/>
        <v>0</v>
      </c>
      <c r="X520">
        <f t="shared" ca="1" si="300"/>
        <v>0.93596804560269375</v>
      </c>
      <c r="Y520">
        <f t="shared" ca="1" si="301"/>
        <v>0.93596804560269375</v>
      </c>
      <c r="Z520">
        <f t="shared" ca="1" si="292"/>
        <v>0.95098910518416446</v>
      </c>
      <c r="AA520">
        <f t="shared" ca="1" si="323"/>
        <v>2.5306458145612037E-8</v>
      </c>
      <c r="AB520">
        <f t="shared" ca="1" si="302"/>
        <v>1.3189433112277586E-3</v>
      </c>
      <c r="AC520">
        <f t="shared" ca="1" si="303"/>
        <v>5.4044941661785304E-5</v>
      </c>
      <c r="AD520">
        <f t="shared" ca="1" si="304"/>
        <v>9.9262935957616833E-6</v>
      </c>
      <c r="AE520">
        <f t="shared" ca="1" si="305"/>
        <v>2.0483282699620949E-5</v>
      </c>
      <c r="AF520">
        <f t="shared" ca="1" si="306"/>
        <v>0</v>
      </c>
      <c r="AG520">
        <f t="shared" ca="1" si="307"/>
        <v>0</v>
      </c>
      <c r="AH520">
        <f t="shared" ca="1" si="293"/>
        <v>0</v>
      </c>
      <c r="AI520">
        <f t="shared" ca="1" si="324"/>
        <v>1.2344888278792876E-3</v>
      </c>
      <c r="AJ520">
        <f t="shared" ca="1" si="308"/>
        <v>2.5718517247485159E-7</v>
      </c>
      <c r="AK520">
        <f t="shared" ca="1" si="294"/>
        <v>0</v>
      </c>
      <c r="AL520">
        <f t="shared" ca="1" si="295"/>
        <v>0</v>
      </c>
      <c r="AM520">
        <f t="shared" si="296"/>
        <v>0</v>
      </c>
      <c r="AN520" s="45">
        <f t="shared" ca="1" si="309"/>
        <v>-8.4711703129642789E-5</v>
      </c>
      <c r="AO520">
        <f t="shared" ca="1" si="325"/>
        <v>0</v>
      </c>
      <c r="AP520">
        <f t="shared" ca="1" si="326"/>
        <v>1.4099191599439102E-6</v>
      </c>
      <c r="AR520">
        <v>510</v>
      </c>
      <c r="AS520">
        <v>0</v>
      </c>
      <c r="AT520">
        <v>7507.8350423657484</v>
      </c>
      <c r="AU520">
        <v>183.96962782225455</v>
      </c>
      <c r="AV520">
        <v>52.558924983210353</v>
      </c>
      <c r="AW520">
        <v>17061.0538172411</v>
      </c>
      <c r="AX520">
        <v>1.5093435456658189</v>
      </c>
      <c r="AY520">
        <v>0</v>
      </c>
      <c r="AZ520">
        <v>-17299.091713592246</v>
      </c>
      <c r="BA520">
        <v>3.0080693092707675</v>
      </c>
      <c r="BC520">
        <f t="shared" si="310"/>
        <v>0</v>
      </c>
      <c r="BD520">
        <f t="shared" ca="1" si="311"/>
        <v>7507.8363613090596</v>
      </c>
      <c r="BE520">
        <f t="shared" ca="1" si="312"/>
        <v>183.96968186719621</v>
      </c>
      <c r="BF520">
        <f t="shared" ca="1" si="313"/>
        <v>52.558934909503947</v>
      </c>
      <c r="BG520">
        <f t="shared" ca="1" si="314"/>
        <v>17061.053837724383</v>
      </c>
      <c r="BH520">
        <f t="shared" ca="1" si="315"/>
        <v>1.5093438028509913</v>
      </c>
      <c r="BI520">
        <f t="shared" ca="1" si="316"/>
        <v>0</v>
      </c>
      <c r="BJ520">
        <f t="shared" ca="1" si="317"/>
        <v>-17299.091798303951</v>
      </c>
      <c r="BK520">
        <f t="shared" ca="1" si="318"/>
        <v>3.0080707191899276</v>
      </c>
    </row>
    <row r="521" spans="2:63" x14ac:dyDescent="0.35">
      <c r="B521">
        <f t="shared" si="319"/>
        <v>511</v>
      </c>
      <c r="C521">
        <f t="shared" si="297"/>
        <v>43</v>
      </c>
      <c r="D521">
        <f t="shared" si="327"/>
        <v>7</v>
      </c>
      <c r="E521">
        <f t="shared" ca="1" si="287"/>
        <v>119</v>
      </c>
      <c r="F521" cm="1">
        <f t="array" aca="1" ref="F521" ca="1">_xlfn.XLOOKUP(E521,Mortality!$I$9:$I$130,IF($E$4="Female",Mortality!$J$9:$J$130,Mortality!$K$9:$K$130),,-1)</f>
        <v>0.39999999999999969</v>
      </c>
      <c r="G521" cm="1">
        <f t="array" aca="1" ref="G521" ca="1">_xlfn.XLOOKUP(E521,Mortality!$N$9:$N$130,IF($E$4="Female",Mortality!$O$9:$O$130,Mortality!$P$9:$P$130),,-1)</f>
        <v>0</v>
      </c>
      <c r="H521">
        <f t="shared" ca="1" si="298"/>
        <v>4.1675471372851991E-2</v>
      </c>
      <c r="I521" cm="1">
        <f t="array" ref="I521">INDEX('Product features '!$C$12:$C$22,MIN(11,C521))</f>
        <v>0</v>
      </c>
      <c r="J521" s="3">
        <f ca="1">IF(C521=1,0,IF($C$4="Q",MAX('Product features '!$C$8,_xlfn.XLOOKUP(E521,'Non-systematic PWDs'!$D$17:$D$64,'Non-systematic PWDs'!$F$17:$F$64,0,-1)),'Product features '!$C$8))</f>
        <v>0.43478260869565222</v>
      </c>
      <c r="K521">
        <f t="shared" ca="1" si="288"/>
        <v>0</v>
      </c>
      <c r="L521">
        <f ca="1">(1-K521)*(1-(1-J521*_xlfn.XLOOKUP(C521,'Non-systematic PWDs'!$D$9:$D$12,'Non-systematic PWDs'!$E$9:$E$12,,-1))^(1/12))</f>
        <v>1.5795196285200097E-2</v>
      </c>
      <c r="M521" cm="1">
        <f t="array" ref="M521">IF(C521=11,_xlfn.SWITCH(D521,1,0.4,2,0.3,3,0.2,0.1/9),1/12)</f>
        <v>8.3333333333333329E-2</v>
      </c>
      <c r="O521">
        <f t="shared" ca="1" si="320"/>
        <v>1.2344887932705907E-3</v>
      </c>
      <c r="P521">
        <f t="shared" ca="1" si="321"/>
        <v>1.4660943337664921E-3</v>
      </c>
      <c r="Q521">
        <f ca="1">_xlfn.XLOOKUP(C521,'Surrender predictive model'!$E$8:$E$29,'Surrender predictive model'!$P$8:$P$29,,-1)+'Surrender predictive model'!$B$15+'Surrender predictive model'!$B$14+'Surrender predictive model'!$B$38*K521</f>
        <v>-2.2123742498454617</v>
      </c>
      <c r="R521">
        <f ca="1">+'Surrender predictive model'!$B$15*(MAX(1,MIN(2,P520/O520))-1)+'Surrender predictive model'!$B$14*(MAX(0.5,MIN(1,P520/O520))-1)+'Surrender predictive model'!$B$38*K521*(MAX(0.5,MIN(1,P520/O520))-1)</f>
        <v>-0.21709996108876692</v>
      </c>
      <c r="S521" s="43">
        <f t="shared" ca="1" si="299"/>
        <v>7.6544252222072728E-3</v>
      </c>
      <c r="T521">
        <f t="shared" ca="1" si="289"/>
        <v>0</v>
      </c>
      <c r="U521">
        <f t="shared" ca="1" si="322"/>
        <v>0</v>
      </c>
      <c r="V521">
        <f t="shared" ca="1" si="290"/>
        <v>0</v>
      </c>
      <c r="W521" s="41">
        <f t="shared" ca="1" si="291"/>
        <v>0</v>
      </c>
      <c r="X521">
        <f t="shared" ca="1" si="300"/>
        <v>0.93596804560269375</v>
      </c>
      <c r="Y521">
        <f t="shared" ca="1" si="301"/>
        <v>0.93596804560269375</v>
      </c>
      <c r="Z521">
        <f t="shared" ca="1" si="292"/>
        <v>0.95098910518416446</v>
      </c>
      <c r="AA521">
        <f t="shared" ca="1" si="323"/>
        <v>2.4066165987276101E-8</v>
      </c>
      <c r="AB521">
        <f t="shared" ca="1" si="302"/>
        <v>1.2344887932705907E-3</v>
      </c>
      <c r="AC521">
        <f t="shared" ca="1" si="303"/>
        <v>5.05843384218928E-5</v>
      </c>
      <c r="AD521">
        <f t="shared" ca="1" si="304"/>
        <v>9.2906936169035974E-6</v>
      </c>
      <c r="AE521">
        <f t="shared" ca="1" si="305"/>
        <v>1.9171698075891688E-5</v>
      </c>
      <c r="AF521">
        <f t="shared" ca="1" si="306"/>
        <v>0</v>
      </c>
      <c r="AG521">
        <f t="shared" ca="1" si="307"/>
        <v>0</v>
      </c>
      <c r="AH521">
        <f t="shared" ca="1" si="293"/>
        <v>0</v>
      </c>
      <c r="AI521">
        <f t="shared" ca="1" si="324"/>
        <v>1.1554420977645996E-3</v>
      </c>
      <c r="AJ521">
        <f t="shared" ca="1" si="308"/>
        <v>2.4071710370095828E-7</v>
      </c>
      <c r="AK521">
        <f t="shared" ca="1" si="294"/>
        <v>0</v>
      </c>
      <c r="AL521">
        <f t="shared" ca="1" si="295"/>
        <v>0</v>
      </c>
      <c r="AM521">
        <f t="shared" si="296"/>
        <v>0</v>
      </c>
      <c r="AN521" s="45">
        <f t="shared" ca="1" si="309"/>
        <v>-7.9287447218389046E-5</v>
      </c>
      <c r="AO521">
        <f t="shared" ca="1" si="325"/>
        <v>0</v>
      </c>
      <c r="AP521">
        <f t="shared" ca="1" si="326"/>
        <v>1.3350987451267864E-6</v>
      </c>
      <c r="AR521">
        <v>511</v>
      </c>
      <c r="AS521">
        <v>0</v>
      </c>
      <c r="AT521">
        <v>7244.8490191947385</v>
      </c>
      <c r="AU521">
        <v>177.14231275557879</v>
      </c>
      <c r="AV521">
        <v>50.721176845354037</v>
      </c>
      <c r="AW521">
        <v>16606.735758529583</v>
      </c>
      <c r="AX521">
        <v>1.4565642500684295</v>
      </c>
      <c r="AY521">
        <v>0</v>
      </c>
      <c r="AZ521">
        <v>-16836.055812380579</v>
      </c>
      <c r="BA521">
        <v>2.9275084718993525</v>
      </c>
      <c r="BC521">
        <f t="shared" si="310"/>
        <v>0</v>
      </c>
      <c r="BD521">
        <f t="shared" ca="1" si="311"/>
        <v>7244.8502536835322</v>
      </c>
      <c r="BE521">
        <f t="shared" ca="1" si="312"/>
        <v>177.14236333991721</v>
      </c>
      <c r="BF521">
        <f t="shared" ca="1" si="313"/>
        <v>50.721186136047656</v>
      </c>
      <c r="BG521">
        <f t="shared" ca="1" si="314"/>
        <v>16606.73577770128</v>
      </c>
      <c r="BH521">
        <f t="shared" ca="1" si="315"/>
        <v>1.4565644907855333</v>
      </c>
      <c r="BI521">
        <f t="shared" ca="1" si="316"/>
        <v>0</v>
      </c>
      <c r="BJ521">
        <f t="shared" ca="1" si="317"/>
        <v>-16836.055891668027</v>
      </c>
      <c r="BK521">
        <f t="shared" ca="1" si="318"/>
        <v>2.9275098069980978</v>
      </c>
    </row>
    <row r="522" spans="2:63" x14ac:dyDescent="0.35">
      <c r="B522">
        <f t="shared" si="319"/>
        <v>512</v>
      </c>
      <c r="C522">
        <f t="shared" si="297"/>
        <v>43</v>
      </c>
      <c r="D522">
        <f t="shared" si="327"/>
        <v>8</v>
      </c>
      <c r="E522">
        <f t="shared" ca="1" si="287"/>
        <v>119</v>
      </c>
      <c r="F522" cm="1">
        <f t="array" aca="1" ref="F522" ca="1">_xlfn.XLOOKUP(E522,Mortality!$I$9:$I$130,IF($E$4="Female",Mortality!$J$9:$J$130,Mortality!$K$9:$K$130),,-1)</f>
        <v>0.39999999999999969</v>
      </c>
      <c r="G522" cm="1">
        <f t="array" aca="1" ref="G522" ca="1">_xlfn.XLOOKUP(E522,Mortality!$N$9:$N$130,IF($E$4="Female",Mortality!$O$9:$O$130,Mortality!$P$9:$P$130),,-1)</f>
        <v>0</v>
      </c>
      <c r="H522">
        <f t="shared" ca="1" si="298"/>
        <v>4.1675471372851991E-2</v>
      </c>
      <c r="I522" cm="1">
        <f t="array" ref="I522">INDEX('Product features '!$C$12:$C$22,MIN(11,C522))</f>
        <v>0</v>
      </c>
      <c r="J522" s="3">
        <f ca="1">IF(C522=1,0,IF($C$4="Q",MAX('Product features '!$C$8,_xlfn.XLOOKUP(E522,'Non-systematic PWDs'!$D$17:$D$64,'Non-systematic PWDs'!$F$17:$F$64,0,-1)),'Product features '!$C$8))</f>
        <v>0.43478260869565222</v>
      </c>
      <c r="K522">
        <f t="shared" ca="1" si="288"/>
        <v>0</v>
      </c>
      <c r="L522">
        <f ca="1">(1-K522)*(1-(1-J522*_xlfn.XLOOKUP(C522,'Non-systematic PWDs'!$D$9:$D$12,'Non-systematic PWDs'!$E$9:$E$12,,-1))^(1/12))</f>
        <v>1.5795196285200097E-2</v>
      </c>
      <c r="M522" cm="1">
        <f t="array" ref="M522">IF(C522=11,_xlfn.SWITCH(D522,1,0.4,2,0.3,3,0.2,0.1/9),1/12)</f>
        <v>8.3333333333333329E-2</v>
      </c>
      <c r="O522">
        <f t="shared" ca="1" si="320"/>
        <v>1.1554420631559028E-3</v>
      </c>
      <c r="P522">
        <f t="shared" ca="1" si="321"/>
        <v>1.372217448244607E-3</v>
      </c>
      <c r="Q522">
        <f ca="1">_xlfn.XLOOKUP(C522,'Surrender predictive model'!$E$8:$E$29,'Surrender predictive model'!$P$8:$P$29,,-1)+'Surrender predictive model'!$B$15+'Surrender predictive model'!$B$14+'Surrender predictive model'!$B$38*K522</f>
        <v>-2.2123742498454617</v>
      </c>
      <c r="R522">
        <f ca="1">+'Surrender predictive model'!$B$15*(MAX(1,MIN(2,P521/O521))-1)+'Surrender predictive model'!$B$14*(MAX(0.5,MIN(1,P521/O521))-1)+'Surrender predictive model'!$B$38*K522*(MAX(0.5,MIN(1,P521/O521))-1)</f>
        <v>-0.21709996108876667</v>
      </c>
      <c r="S522" s="43">
        <f t="shared" ca="1" si="299"/>
        <v>7.6544252222072728E-3</v>
      </c>
      <c r="T522">
        <f t="shared" ca="1" si="289"/>
        <v>0</v>
      </c>
      <c r="U522">
        <f t="shared" ca="1" si="322"/>
        <v>0</v>
      </c>
      <c r="V522">
        <f t="shared" ca="1" si="290"/>
        <v>0</v>
      </c>
      <c r="W522" s="41">
        <f t="shared" ca="1" si="291"/>
        <v>0</v>
      </c>
      <c r="X522">
        <f t="shared" ca="1" si="300"/>
        <v>0.93596804560269375</v>
      </c>
      <c r="Y522">
        <f t="shared" ca="1" si="301"/>
        <v>0.93596804560269375</v>
      </c>
      <c r="Z522">
        <f t="shared" ca="1" si="292"/>
        <v>0.95098910518416446</v>
      </c>
      <c r="AA522">
        <f t="shared" ca="1" si="323"/>
        <v>2.2886661657453272E-8</v>
      </c>
      <c r="AB522">
        <f t="shared" ca="1" si="302"/>
        <v>1.1554420631559028E-3</v>
      </c>
      <c r="AC522">
        <f t="shared" ca="1" si="303"/>
        <v>4.7345324370844253E-5</v>
      </c>
      <c r="AD522">
        <f t="shared" ca="1" si="304"/>
        <v>8.6957923469066842E-6</v>
      </c>
      <c r="AE522">
        <f t="shared" ca="1" si="305"/>
        <v>1.7944096778977267E-5</v>
      </c>
      <c r="AF522">
        <f t="shared" ca="1" si="306"/>
        <v>0</v>
      </c>
      <c r="AG522">
        <f t="shared" ca="1" si="307"/>
        <v>0</v>
      </c>
      <c r="AH522">
        <f t="shared" ca="1" si="293"/>
        <v>0</v>
      </c>
      <c r="AI522">
        <f t="shared" ca="1" si="324"/>
        <v>1.0814568842678713E-3</v>
      </c>
      <c r="AJ522">
        <f t="shared" ca="1" si="308"/>
        <v>2.2530351755580654E-7</v>
      </c>
      <c r="AK522">
        <f t="shared" ca="1" si="294"/>
        <v>0</v>
      </c>
      <c r="AL522">
        <f t="shared" ca="1" si="295"/>
        <v>0</v>
      </c>
      <c r="AM522">
        <f t="shared" si="296"/>
        <v>0</v>
      </c>
      <c r="AN522" s="45">
        <f t="shared" ca="1" si="309"/>
        <v>-7.4210517014284015E-5</v>
      </c>
      <c r="AO522">
        <f t="shared" ca="1" si="325"/>
        <v>0</v>
      </c>
      <c r="AP522">
        <f t="shared" ca="1" si="326"/>
        <v>1.2642488377206183E-6</v>
      </c>
      <c r="AR522">
        <v>512</v>
      </c>
      <c r="AS522">
        <v>0</v>
      </c>
      <c r="AT522">
        <v>6991.5084003272686</v>
      </c>
      <c r="AU522">
        <v>170.58131692266565</v>
      </c>
      <c r="AV522">
        <v>48.950917284918006</v>
      </c>
      <c r="AW522">
        <v>16165.591595283948</v>
      </c>
      <c r="AX522">
        <v>1.4057169307683042</v>
      </c>
      <c r="AY522">
        <v>0</v>
      </c>
      <c r="AZ522">
        <v>-16386.529546422331</v>
      </c>
      <c r="BA522">
        <v>2.8493119754215006</v>
      </c>
      <c r="BC522">
        <f t="shared" si="310"/>
        <v>0</v>
      </c>
      <c r="BD522">
        <f t="shared" ca="1" si="311"/>
        <v>6991.5095557693321</v>
      </c>
      <c r="BE522">
        <f t="shared" ca="1" si="312"/>
        <v>170.58136426799001</v>
      </c>
      <c r="BF522">
        <f t="shared" ca="1" si="313"/>
        <v>48.950925980710352</v>
      </c>
      <c r="BG522">
        <f t="shared" ca="1" si="314"/>
        <v>16165.591613228045</v>
      </c>
      <c r="BH522">
        <f t="shared" ca="1" si="315"/>
        <v>1.4057171560718218</v>
      </c>
      <c r="BI522">
        <f t="shared" ca="1" si="316"/>
        <v>0</v>
      </c>
      <c r="BJ522">
        <f t="shared" ca="1" si="317"/>
        <v>-16386.529620632849</v>
      </c>
      <c r="BK522">
        <f t="shared" ca="1" si="318"/>
        <v>2.8493132396703382</v>
      </c>
    </row>
    <row r="523" spans="2:63" x14ac:dyDescent="0.35">
      <c r="B523">
        <f t="shared" si="319"/>
        <v>513</v>
      </c>
      <c r="C523">
        <f t="shared" si="297"/>
        <v>43</v>
      </c>
      <c r="D523">
        <f t="shared" si="327"/>
        <v>9</v>
      </c>
      <c r="E523">
        <f t="shared" ref="E523:E586" ca="1" si="328">$D$4+C523-1</f>
        <v>119</v>
      </c>
      <c r="F523" cm="1">
        <f t="array" aca="1" ref="F523" ca="1">_xlfn.XLOOKUP(E523,Mortality!$I$9:$I$130,IF($E$4="Female",Mortality!$J$9:$J$130,Mortality!$K$9:$K$130),,-1)</f>
        <v>0.39999999999999969</v>
      </c>
      <c r="G523" cm="1">
        <f t="array" aca="1" ref="G523" ca="1">_xlfn.XLOOKUP(E523,Mortality!$N$9:$N$130,IF($E$4="Female",Mortality!$O$9:$O$130,Mortality!$P$9:$P$130),,-1)</f>
        <v>0</v>
      </c>
      <c r="H523">
        <f t="shared" ca="1" si="298"/>
        <v>4.1675471372851991E-2</v>
      </c>
      <c r="I523" cm="1">
        <f t="array" ref="I523">INDEX('Product features '!$C$12:$C$22,MIN(11,C523))</f>
        <v>0</v>
      </c>
      <c r="J523" s="3">
        <f ca="1">IF(C523=1,0,IF($C$4="Q",MAX('Product features '!$C$8,_xlfn.XLOOKUP(E523,'Non-systematic PWDs'!$D$17:$D$64,'Non-systematic PWDs'!$F$17:$F$64,0,-1)),'Product features '!$C$8))</f>
        <v>0.43478260869565222</v>
      </c>
      <c r="K523">
        <f t="shared" ref="K523:K586" ca="1" si="329">IF(C523&gt;=$S$4,1,0)</f>
        <v>0</v>
      </c>
      <c r="L523">
        <f ca="1">(1-K523)*(1-(1-J523*_xlfn.XLOOKUP(C523,'Non-systematic PWDs'!$D$9:$D$12,'Non-systematic PWDs'!$E$9:$E$12,,-1))^(1/12))</f>
        <v>1.5795196285200097E-2</v>
      </c>
      <c r="M523" cm="1">
        <f t="array" ref="M523">IF(C523=11,_xlfn.SWITCH(D523,1,0.4,2,0.3,3,0.2,0.1/9),1/12)</f>
        <v>8.3333333333333329E-2</v>
      </c>
      <c r="O523">
        <f t="shared" ca="1" si="320"/>
        <v>1.0814568496591748E-3</v>
      </c>
      <c r="P523">
        <f t="shared" ca="1" si="321"/>
        <v>1.2843516831754203E-3</v>
      </c>
      <c r="Q523">
        <f ca="1">_xlfn.XLOOKUP(C523,'Surrender predictive model'!$E$8:$E$29,'Surrender predictive model'!$P$8:$P$29,,-1)+'Surrender predictive model'!$B$15+'Surrender predictive model'!$B$14+'Surrender predictive model'!$B$38*K523</f>
        <v>-2.2123742498454617</v>
      </c>
      <c r="R523">
        <f ca="1">+'Surrender predictive model'!$B$15*(MAX(1,MIN(2,P522/O522))-1)+'Surrender predictive model'!$B$14*(MAX(0.5,MIN(1,P522/O522))-1)+'Surrender predictive model'!$B$38*K523*(MAX(0.5,MIN(1,P522/O522))-1)</f>
        <v>-0.21709996108876642</v>
      </c>
      <c r="S523" s="43">
        <f t="shared" ca="1" si="299"/>
        <v>7.6544252222072728E-3</v>
      </c>
      <c r="T523">
        <f t="shared" ref="T523:T586" ca="1" si="330">IF(K523=1,1.5%,0.5%)*IF(MOD(B523,12)=0,1,0)</f>
        <v>0</v>
      </c>
      <c r="U523">
        <f t="shared" ca="1" si="322"/>
        <v>0</v>
      </c>
      <c r="V523">
        <f t="shared" ref="V523:V586" ca="1" si="331">IF(C523&gt;=$S$4,$T$4/12,0)*P523</f>
        <v>0</v>
      </c>
      <c r="W523" s="41">
        <f t="shared" ref="W523:W586" ca="1" si="332">(1+$O$4+$Q$4*MIN(10,C523))/(1+$O$4+$Q$4*MIN(10,C523-1))-1</f>
        <v>0</v>
      </c>
      <c r="X523">
        <f t="shared" ca="1" si="300"/>
        <v>0.93596804560269375</v>
      </c>
      <c r="Y523">
        <f t="shared" ca="1" si="301"/>
        <v>0.93596804560269375</v>
      </c>
      <c r="Z523">
        <f t="shared" ref="Z523:Z586" ca="1" si="333">(1-H523)*(1-S523)</f>
        <v>0.95098910518416446</v>
      </c>
      <c r="AA523">
        <f t="shared" ca="1" si="323"/>
        <v>2.1764965890274213E-8</v>
      </c>
      <c r="AB523">
        <f t="shared" ca="1" si="302"/>
        <v>1.0814568496591748E-3</v>
      </c>
      <c r="AC523">
        <f t="shared" ca="1" si="303"/>
        <v>4.4313710719804692E-5</v>
      </c>
      <c r="AD523">
        <f t="shared" ca="1" si="304"/>
        <v>8.138983767901113E-6</v>
      </c>
      <c r="AE523">
        <f t="shared" ca="1" si="305"/>
        <v>1.679510119232495E-5</v>
      </c>
      <c r="AF523">
        <f t="shared" ca="1" si="306"/>
        <v>0</v>
      </c>
      <c r="AG523">
        <f t="shared" ca="1" si="307"/>
        <v>0</v>
      </c>
      <c r="AH523">
        <f t="shared" ref="AH523:AH586" ca="1" si="334">AB523-MAX(0, O523-V523)</f>
        <v>0</v>
      </c>
      <c r="AI523">
        <f t="shared" ca="1" si="324"/>
        <v>1.0122090885878406E-3</v>
      </c>
      <c r="AJ523">
        <f t="shared" ca="1" si="308"/>
        <v>2.1087689345580015E-7</v>
      </c>
      <c r="AK523">
        <f t="shared" ref="AK523:AK586" ca="1" si="335">_xlfn.XLOOKUP($D$4,$AC$3:$AC$4,$AD$3:$AD$4,,-1)*N523</f>
        <v>0</v>
      </c>
      <c r="AL523">
        <f t="shared" ref="AL523:AL586" ca="1" si="336">AA523*(1-Z523)/$G$4*$AK$11*IF(C523&gt;1,0,IF(B523&gt;6,0.5,1))</f>
        <v>0</v>
      </c>
      <c r="AM523">
        <f t="shared" ref="AM523:AM586" si="337">IF(B523=13,O523*_xlfn.XLOOKUP($D$4,$AC$3:$AC$4,$AE$3:$AE$4,,-1),0)</f>
        <v>0</v>
      </c>
      <c r="AN523" s="45">
        <f t="shared" ca="1" si="309"/>
        <v>-6.9458672573486553E-5</v>
      </c>
      <c r="AO523">
        <f t="shared" ca="1" si="325"/>
        <v>0</v>
      </c>
      <c r="AP523">
        <f t="shared" ca="1" si="326"/>
        <v>1.1971587341475266E-6</v>
      </c>
      <c r="AR523">
        <v>513</v>
      </c>
      <c r="AS523">
        <v>0</v>
      </c>
      <c r="AT523">
        <v>6747.4412676866677</v>
      </c>
      <c r="AU523">
        <v>164.27572190592178</v>
      </c>
      <c r="AV523">
        <v>47.245535209603148</v>
      </c>
      <c r="AW523">
        <v>15737.208112042221</v>
      </c>
      <c r="AX523">
        <v>1.356727248167104</v>
      </c>
      <c r="AY523">
        <v>0</v>
      </c>
      <c r="AZ523">
        <v>-15950.086096405916</v>
      </c>
      <c r="BA523">
        <v>2.7734041136865959</v>
      </c>
      <c r="BC523">
        <f t="shared" si="310"/>
        <v>0</v>
      </c>
      <c r="BD523">
        <f t="shared" ca="1" si="311"/>
        <v>6747.4423491435173</v>
      </c>
      <c r="BE523">
        <f t="shared" ca="1" si="312"/>
        <v>164.27576621963252</v>
      </c>
      <c r="BF523">
        <f t="shared" ca="1" si="313"/>
        <v>47.245543348586914</v>
      </c>
      <c r="BG523">
        <f t="shared" ca="1" si="314"/>
        <v>15737.208128837323</v>
      </c>
      <c r="BH523">
        <f t="shared" ca="1" si="315"/>
        <v>1.3567274590439975</v>
      </c>
      <c r="BI523">
        <f t="shared" ca="1" si="316"/>
        <v>0</v>
      </c>
      <c r="BJ523">
        <f t="shared" ca="1" si="317"/>
        <v>-15950.086165864588</v>
      </c>
      <c r="BK523">
        <f t="shared" ca="1" si="318"/>
        <v>2.7734053108453303</v>
      </c>
    </row>
    <row r="524" spans="2:63" x14ac:dyDescent="0.35">
      <c r="B524">
        <f t="shared" si="319"/>
        <v>514</v>
      </c>
      <c r="C524">
        <f t="shared" ref="C524:C587" si="338">FLOOR((B524-1)/12,1)+1</f>
        <v>43</v>
      </c>
      <c r="D524">
        <f t="shared" si="327"/>
        <v>10</v>
      </c>
      <c r="E524">
        <f t="shared" ca="1" si="328"/>
        <v>119</v>
      </c>
      <c r="F524" cm="1">
        <f t="array" aca="1" ref="F524" ca="1">_xlfn.XLOOKUP(E524,Mortality!$I$9:$I$130,IF($E$4="Female",Mortality!$J$9:$J$130,Mortality!$K$9:$K$130),,-1)</f>
        <v>0.39999999999999969</v>
      </c>
      <c r="G524" cm="1">
        <f t="array" aca="1" ref="G524" ca="1">_xlfn.XLOOKUP(E524,Mortality!$N$9:$N$130,IF($E$4="Female",Mortality!$O$9:$O$130,Mortality!$P$9:$P$130),,-1)</f>
        <v>0</v>
      </c>
      <c r="H524">
        <f t="shared" ref="H524:H587" ca="1" si="339">1-(1-F524*(1-G524)^(2026-2012-1+B524/12))^(1/12)</f>
        <v>4.1675471372851991E-2</v>
      </c>
      <c r="I524" cm="1">
        <f t="array" ref="I524">INDEX('Product features '!$C$12:$C$22,MIN(11,C524))</f>
        <v>0</v>
      </c>
      <c r="J524" s="3">
        <f ca="1">IF(C524=1,0,IF($C$4="Q",MAX('Product features '!$C$8,_xlfn.XLOOKUP(E524,'Non-systematic PWDs'!$D$17:$D$64,'Non-systematic PWDs'!$F$17:$F$64,0,-1)),'Product features '!$C$8))</f>
        <v>0.43478260869565222</v>
      </c>
      <c r="K524">
        <f t="shared" ca="1" si="329"/>
        <v>0</v>
      </c>
      <c r="L524">
        <f ca="1">(1-K524)*(1-(1-J524*_xlfn.XLOOKUP(C524,'Non-systematic PWDs'!$D$9:$D$12,'Non-systematic PWDs'!$E$9:$E$12,,-1))^(1/12))</f>
        <v>1.5795196285200097E-2</v>
      </c>
      <c r="M524" cm="1">
        <f t="array" ref="M524">IF(C524=11,_xlfn.SWITCH(D524,1,0.4,2,0.3,3,0.2,0.1/9),1/12)</f>
        <v>8.3333333333333329E-2</v>
      </c>
      <c r="O524">
        <f t="shared" ca="1" si="320"/>
        <v>1.0122090539791441E-3</v>
      </c>
      <c r="P524">
        <f t="shared" ca="1" si="321"/>
        <v>1.2021121347682282E-3</v>
      </c>
      <c r="Q524">
        <f ca="1">_xlfn.XLOOKUP(C524,'Surrender predictive model'!$E$8:$E$29,'Surrender predictive model'!$P$8:$P$29,,-1)+'Surrender predictive model'!$B$15+'Surrender predictive model'!$B$14+'Surrender predictive model'!$B$38*K524</f>
        <v>-2.2123742498454617</v>
      </c>
      <c r="R524">
        <f ca="1">+'Surrender predictive model'!$B$15*(MAX(1,MIN(2,P523/O523))-1)+'Surrender predictive model'!$B$14*(MAX(0.5,MIN(1,P523/O523))-1)+'Surrender predictive model'!$B$38*K524*(MAX(0.5,MIN(1,P523/O523))-1)</f>
        <v>-0.21709996108876617</v>
      </c>
      <c r="S524" s="43">
        <f t="shared" ref="S524:S587" ca="1" si="340">1-(1-IF(O524&gt;0,EXP(SUM(Q524:R524)),0))^M524</f>
        <v>7.6544252222072728E-3</v>
      </c>
      <c r="T524">
        <f t="shared" ca="1" si="330"/>
        <v>0</v>
      </c>
      <c r="U524">
        <f t="shared" ca="1" si="322"/>
        <v>0</v>
      </c>
      <c r="V524">
        <f t="shared" ca="1" si="331"/>
        <v>0</v>
      </c>
      <c r="W524" s="41">
        <f t="shared" ca="1" si="332"/>
        <v>0</v>
      </c>
      <c r="X524">
        <f t="shared" ref="X524:X587" ca="1" si="341">IFERROR((1-H524)*(1-S524)*(1-L524)*(1-T524*P524/O524),0)</f>
        <v>0.93596804560269375</v>
      </c>
      <c r="Y524">
        <f t="shared" ref="Y524:Y587" ca="1" si="342">(1-H524)*(1-S524)*(1-L524)</f>
        <v>0.93596804560269375</v>
      </c>
      <c r="Z524">
        <f t="shared" ca="1" si="333"/>
        <v>0.95098910518416446</v>
      </c>
      <c r="AA524">
        <f t="shared" ca="1" si="323"/>
        <v>2.0698245436355736E-8</v>
      </c>
      <c r="AB524">
        <f t="shared" ref="AB524:AB587" ca="1" si="343">MAX(0, (O524-V524)*(1+U524))</f>
        <v>1.0122090539791441E-3</v>
      </c>
      <c r="AC524">
        <f t="shared" ref="AC524:AC587" ca="1" si="344">$AB524*(1-$X524)*H524/($H524+$S524+$L524+IFERROR($T524*$P524/$O524,0))</f>
        <v>4.1476217215818744E-5</v>
      </c>
      <c r="AD524">
        <f t="shared" ref="AD524:AD587" ca="1" si="345">$AB524*(1-$X524)*S524/($H524+$S524+$L524+IFERROR($T524*$P524/$O524,0))*(J524+(1-J524)*(1-I524))</f>
        <v>7.6178287304344542E-6</v>
      </c>
      <c r="AE524">
        <f t="shared" ref="AE524:AE587" ca="1" si="346">$AB524*(1-$X524)*L524/($H524+$S524+$L524+IFERROR($T524*$P524/$O524,0))+V524</f>
        <v>1.5719678038679859E-5</v>
      </c>
      <c r="AF524">
        <f t="shared" ref="AF524:AF587" ca="1" si="347">$AB524*(1-$X524)*IFERROR($T524*$P524/$O524,0)/($H524+$S524+$L524+IFERROR($T524*$P524/$O524,0))</f>
        <v>0</v>
      </c>
      <c r="AG524">
        <f t="shared" ref="AG524:AG587" ca="1" si="348">$AB524*(1-$X524)*S524/($H524+$S524+$L524+IFERROR($T524*$P524/$O524,0))*(1-J524)*I524</f>
        <v>0</v>
      </c>
      <c r="AH524">
        <f t="shared" ca="1" si="334"/>
        <v>0</v>
      </c>
      <c r="AI524">
        <f t="shared" ca="1" si="324"/>
        <v>9.4739536460290762E-4</v>
      </c>
      <c r="AJ524">
        <f t="shared" ref="AJ524:AJ587" ca="1" si="349">0.0025/12*AI524</f>
        <v>1.9737403429227245E-7</v>
      </c>
      <c r="AK524">
        <f t="shared" ca="1" si="335"/>
        <v>0</v>
      </c>
      <c r="AL524">
        <f t="shared" ca="1" si="336"/>
        <v>0</v>
      </c>
      <c r="AM524">
        <f t="shared" si="337"/>
        <v>0</v>
      </c>
      <c r="AN524" s="45">
        <f t="shared" ref="AN524:AN587" ca="1" si="350">N524-SUM(AC524:AE524,AJ524:AK524,-AL524,AM524)</f>
        <v>-6.5011098019225323E-5</v>
      </c>
      <c r="AO524">
        <f t="shared" ca="1" si="325"/>
        <v>0</v>
      </c>
      <c r="AP524">
        <f t="shared" ca="1" si="326"/>
        <v>1.1336289122714807E-6</v>
      </c>
      <c r="AR524">
        <v>514</v>
      </c>
      <c r="AS524">
        <v>0</v>
      </c>
      <c r="AT524">
        <v>6512.290791200905</v>
      </c>
      <c r="AU524">
        <v>158.21507811982883</v>
      </c>
      <c r="AV524">
        <v>45.602525937779518</v>
      </c>
      <c r="AW524">
        <v>15321.185918693463</v>
      </c>
      <c r="AX524">
        <v>1.309523872206565</v>
      </c>
      <c r="AY524">
        <v>0</v>
      </c>
      <c r="AZ524">
        <v>-15526.313046623292</v>
      </c>
      <c r="BA524">
        <v>2.6997117910893156</v>
      </c>
      <c r="BC524">
        <f t="shared" ref="BC524:BC587" si="351">AS524+N524</f>
        <v>0</v>
      </c>
      <c r="BD524">
        <f t="shared" ref="BD524:BD587" ca="1" si="352">AT524+O524</f>
        <v>6512.2918034099594</v>
      </c>
      <c r="BE524">
        <f t="shared" ref="BE524:BE587" ca="1" si="353">AU524+AC524</f>
        <v>158.21511959604604</v>
      </c>
      <c r="BF524">
        <f t="shared" ref="BF524:BF587" ca="1" si="354">AV524+AD524</f>
        <v>45.602533555608247</v>
      </c>
      <c r="BG524">
        <f t="shared" ref="BG524:BG587" ca="1" si="355">AW524+AE524</f>
        <v>15321.185934413141</v>
      </c>
      <c r="BH524">
        <f t="shared" ref="BH524:BH587" ca="1" si="356">AX524+AJ524</f>
        <v>1.3095240695805992</v>
      </c>
      <c r="BI524">
        <f t="shared" ref="BI524:BI587" ca="1" si="357">AY524+AK524-AL524+AM524</f>
        <v>0</v>
      </c>
      <c r="BJ524">
        <f t="shared" ref="BJ524:BJ587" ca="1" si="358">AZ524+AN524</f>
        <v>-15526.31311163439</v>
      </c>
      <c r="BK524">
        <f t="shared" ref="BK524:BK587" ca="1" si="359">BA524+AP524</f>
        <v>2.6997129247182277</v>
      </c>
    </row>
    <row r="525" spans="2:63" x14ac:dyDescent="0.35">
      <c r="B525">
        <f t="shared" ref="B525:B588" si="360">B524+1</f>
        <v>515</v>
      </c>
      <c r="C525">
        <f t="shared" si="338"/>
        <v>43</v>
      </c>
      <c r="D525">
        <f t="shared" si="327"/>
        <v>11</v>
      </c>
      <c r="E525">
        <f t="shared" ca="1" si="328"/>
        <v>119</v>
      </c>
      <c r="F525" cm="1">
        <f t="array" aca="1" ref="F525" ca="1">_xlfn.XLOOKUP(E525,Mortality!$I$9:$I$130,IF($E$4="Female",Mortality!$J$9:$J$130,Mortality!$K$9:$K$130),,-1)</f>
        <v>0.39999999999999969</v>
      </c>
      <c r="G525" cm="1">
        <f t="array" aca="1" ref="G525" ca="1">_xlfn.XLOOKUP(E525,Mortality!$N$9:$N$130,IF($E$4="Female",Mortality!$O$9:$O$130,Mortality!$P$9:$P$130),,-1)</f>
        <v>0</v>
      </c>
      <c r="H525">
        <f t="shared" ca="1" si="339"/>
        <v>4.1675471372851991E-2</v>
      </c>
      <c r="I525" cm="1">
        <f t="array" ref="I525">INDEX('Product features '!$C$12:$C$22,MIN(11,C525))</f>
        <v>0</v>
      </c>
      <c r="J525" s="3">
        <f ca="1">IF(C525=1,0,IF($C$4="Q",MAX('Product features '!$C$8,_xlfn.XLOOKUP(E525,'Non-systematic PWDs'!$D$17:$D$64,'Non-systematic PWDs'!$F$17:$F$64,0,-1)),'Product features '!$C$8))</f>
        <v>0.43478260869565222</v>
      </c>
      <c r="K525">
        <f t="shared" ca="1" si="329"/>
        <v>0</v>
      </c>
      <c r="L525">
        <f ca="1">(1-K525)*(1-(1-J525*_xlfn.XLOOKUP(C525,'Non-systematic PWDs'!$D$9:$D$12,'Non-systematic PWDs'!$E$9:$E$12,,-1))^(1/12))</f>
        <v>1.5795196285200097E-2</v>
      </c>
      <c r="M525" cm="1">
        <f t="array" ref="M525">IF(C525=11,_xlfn.SWITCH(D525,1,0.4,2,0.3,3,0.2,0.1/9),1/12)</f>
        <v>8.3333333333333329E-2</v>
      </c>
      <c r="O525">
        <f t="shared" ref="O525:O588" ca="1" si="361">MAX(MAX(0, O524-V524)*(1+U524)*IFERROR((1-T524*P524/O524),0)*(1-H524)*(1-S524)*(1-L524))</f>
        <v>9.4739532999421107E-4</v>
      </c>
      <c r="P525">
        <f t="shared" ref="P525:P588" ca="1" si="362">P524*Y524*(1+IF(AND(D524=12,K524=0),1,0)*W524)</f>
        <v>1.1251385453743005E-3</v>
      </c>
      <c r="Q525">
        <f ca="1">_xlfn.XLOOKUP(C525,'Surrender predictive model'!$E$8:$E$29,'Surrender predictive model'!$P$8:$P$29,,-1)+'Surrender predictive model'!$B$15+'Surrender predictive model'!$B$14+'Surrender predictive model'!$B$38*K525</f>
        <v>-2.2123742498454617</v>
      </c>
      <c r="R525">
        <f ca="1">+'Surrender predictive model'!$B$15*(MAX(1,MIN(2,P524/O524))-1)+'Surrender predictive model'!$B$14*(MAX(0.5,MIN(1,P524/O524))-1)+'Surrender predictive model'!$B$38*K525*(MAX(0.5,MIN(1,P524/O524))-1)</f>
        <v>-0.21709996108876589</v>
      </c>
      <c r="S525" s="43">
        <f t="shared" ca="1" si="340"/>
        <v>7.6544252222072728E-3</v>
      </c>
      <c r="T525">
        <f t="shared" ca="1" si="330"/>
        <v>0</v>
      </c>
      <c r="U525">
        <f t="shared" ref="U525:U588" ca="1" si="363">IF($K$4="Fixed",(1+$Z$3*IF(C525&gt;10,0.5,1))^(1/12)-1,IF(D524=12,$Z$4*IF(C524&gt;10,0.5,1),0))</f>
        <v>0</v>
      </c>
      <c r="V525">
        <f t="shared" ca="1" si="331"/>
        <v>0</v>
      </c>
      <c r="W525" s="41">
        <f t="shared" ca="1" si="332"/>
        <v>0</v>
      </c>
      <c r="X525">
        <f t="shared" ca="1" si="341"/>
        <v>0.93596804560269375</v>
      </c>
      <c r="Y525">
        <f t="shared" ca="1" si="342"/>
        <v>0.93596804560269375</v>
      </c>
      <c r="Z525">
        <f t="shared" ca="1" si="333"/>
        <v>0.95098910518416446</v>
      </c>
      <c r="AA525">
        <f t="shared" ref="AA525:AA588" ca="1" si="364">AA524*Z524</f>
        <v>1.9683805906402158E-8</v>
      </c>
      <c r="AB525">
        <f t="shared" ca="1" si="343"/>
        <v>9.4739532999421107E-4</v>
      </c>
      <c r="AC525">
        <f t="shared" ca="1" si="344"/>
        <v>3.8820413966482666E-5</v>
      </c>
      <c r="AD525">
        <f t="shared" ca="1" si="345"/>
        <v>7.1300442685607845E-6</v>
      </c>
      <c r="AE525">
        <f t="shared" ca="1" si="346"/>
        <v>1.4713116331366772E-5</v>
      </c>
      <c r="AF525">
        <f t="shared" ca="1" si="347"/>
        <v>0</v>
      </c>
      <c r="AG525">
        <f t="shared" ca="1" si="348"/>
        <v>0</v>
      </c>
      <c r="AH525">
        <f t="shared" ca="1" si="334"/>
        <v>0</v>
      </c>
      <c r="AI525">
        <f t="shared" ref="AI525:AI588" ca="1" si="365">MAX(0, AI524+AH525-SUM(AC525:AG525))</f>
        <v>8.8673179003649735E-4</v>
      </c>
      <c r="AJ525">
        <f t="shared" ca="1" si="349"/>
        <v>1.8473578959093695E-7</v>
      </c>
      <c r="AK525">
        <f t="shared" ca="1" si="335"/>
        <v>0</v>
      </c>
      <c r="AL525">
        <f t="shared" ca="1" si="336"/>
        <v>0</v>
      </c>
      <c r="AM525">
        <f t="shared" si="337"/>
        <v>0</v>
      </c>
      <c r="AN525" s="45">
        <f t="shared" ca="1" si="350"/>
        <v>-6.0848310356001157E-5</v>
      </c>
      <c r="AO525">
        <f t="shared" ref="AO525:AO588" ca="1" si="366">IF($K$4="Fixed",0,O525*IF(D524=12,$Z$4-$X$4*(1+$AA$4),0)*IF(C524&gt;10,0.5,1))</f>
        <v>0</v>
      </c>
      <c r="AP525">
        <f t="shared" ref="AP525:AP588" ca="1" si="367">IF($K$4="Fixed",0,O525*(1-X525)*$X$4*IF(C524&gt;10, 0.5, 1)*(1+$Y$4-$AA$4)^(D524/12)+AO525)</f>
        <v>1.0734704380308641E-6</v>
      </c>
      <c r="AR525">
        <v>515</v>
      </c>
      <c r="AS525">
        <v>0</v>
      </c>
      <c r="AT525">
        <v>6285.7145865903158</v>
      </c>
      <c r="AU525">
        <v>152.3893838470583</v>
      </c>
      <c r="AV525">
        <v>44.019486645926818</v>
      </c>
      <c r="AW525">
        <v>14917.138964884172</v>
      </c>
      <c r="AX525">
        <v>1.2640383545172995</v>
      </c>
      <c r="AY525">
        <v>0</v>
      </c>
      <c r="AZ525">
        <v>-15114.811873731678</v>
      </c>
      <c r="BA525">
        <v>2.6281644272154576</v>
      </c>
      <c r="BC525">
        <f t="shared" si="351"/>
        <v>0</v>
      </c>
      <c r="BD525">
        <f t="shared" ca="1" si="352"/>
        <v>6285.7155339856454</v>
      </c>
      <c r="BE525">
        <f t="shared" ca="1" si="353"/>
        <v>152.38942266747227</v>
      </c>
      <c r="BF525">
        <f t="shared" ca="1" si="354"/>
        <v>44.019493775971085</v>
      </c>
      <c r="BG525">
        <f t="shared" ca="1" si="355"/>
        <v>14917.138979597288</v>
      </c>
      <c r="BH525">
        <f t="shared" ca="1" si="356"/>
        <v>1.2640385392530891</v>
      </c>
      <c r="BI525">
        <f t="shared" ca="1" si="357"/>
        <v>0</v>
      </c>
      <c r="BJ525">
        <f t="shared" ca="1" si="358"/>
        <v>-15114.811934579988</v>
      </c>
      <c r="BK525">
        <f t="shared" ca="1" si="359"/>
        <v>2.6281655006858955</v>
      </c>
    </row>
    <row r="526" spans="2:63" x14ac:dyDescent="0.35">
      <c r="B526">
        <f t="shared" si="360"/>
        <v>516</v>
      </c>
      <c r="C526">
        <f t="shared" si="338"/>
        <v>43</v>
      </c>
      <c r="D526">
        <f t="shared" si="327"/>
        <v>12</v>
      </c>
      <c r="E526">
        <f t="shared" ca="1" si="328"/>
        <v>119</v>
      </c>
      <c r="F526" cm="1">
        <f t="array" aca="1" ref="F526" ca="1">_xlfn.XLOOKUP(E526,Mortality!$I$9:$I$130,IF($E$4="Female",Mortality!$J$9:$J$130,Mortality!$K$9:$K$130),,-1)</f>
        <v>0.39999999999999969</v>
      </c>
      <c r="G526" cm="1">
        <f t="array" aca="1" ref="G526" ca="1">_xlfn.XLOOKUP(E526,Mortality!$N$9:$N$130,IF($E$4="Female",Mortality!$O$9:$O$130,Mortality!$P$9:$P$130),,-1)</f>
        <v>0</v>
      </c>
      <c r="H526">
        <f t="shared" ca="1" si="339"/>
        <v>4.1675471372851991E-2</v>
      </c>
      <c r="I526" cm="1">
        <f t="array" ref="I526">INDEX('Product features '!$C$12:$C$22,MIN(11,C526))</f>
        <v>0</v>
      </c>
      <c r="J526" s="3">
        <f ca="1">IF(C526=1,0,IF($C$4="Q",MAX('Product features '!$C$8,_xlfn.XLOOKUP(E526,'Non-systematic PWDs'!$D$17:$D$64,'Non-systematic PWDs'!$F$17:$F$64,0,-1)),'Product features '!$C$8))</f>
        <v>0.43478260869565222</v>
      </c>
      <c r="K526">
        <f t="shared" ca="1" si="329"/>
        <v>0</v>
      </c>
      <c r="L526">
        <f ca="1">(1-K526)*(1-(1-J526*_xlfn.XLOOKUP(C526,'Non-systematic PWDs'!$D$9:$D$12,'Non-systematic PWDs'!$E$9:$E$12,,-1))^(1/12))</f>
        <v>1.5795196285200097E-2</v>
      </c>
      <c r="M526" cm="1">
        <f t="array" ref="M526">IF(C526=11,_xlfn.SWITCH(D526,1,0.4,2,0.3,3,0.2,0.1/9),1/12)</f>
        <v>8.3333333333333329E-2</v>
      </c>
      <c r="O526">
        <f t="shared" ca="1" si="361"/>
        <v>8.8673175542780091E-4</v>
      </c>
      <c r="P526">
        <f t="shared" ca="1" si="362"/>
        <v>1.0530937253462418E-3</v>
      </c>
      <c r="Q526">
        <f ca="1">_xlfn.XLOOKUP(C526,'Surrender predictive model'!$E$8:$E$29,'Surrender predictive model'!$P$8:$P$29,,-1)+'Surrender predictive model'!$B$15+'Surrender predictive model'!$B$14+'Surrender predictive model'!$B$38*K526</f>
        <v>-2.2123742498454617</v>
      </c>
      <c r="R526">
        <f ca="1">+'Surrender predictive model'!$B$15*(MAX(1,MIN(2,P525/O525))-1)+'Surrender predictive model'!$B$14*(MAX(0.5,MIN(1,P525/O525))-1)+'Surrender predictive model'!$B$38*K526*(MAX(0.5,MIN(1,P525/O525))-1)</f>
        <v>-0.21709996108876589</v>
      </c>
      <c r="S526" s="43">
        <f t="shared" ca="1" si="340"/>
        <v>7.6544252222072728E-3</v>
      </c>
      <c r="T526">
        <f t="shared" ca="1" si="330"/>
        <v>5.0000000000000001E-3</v>
      </c>
      <c r="U526">
        <f t="shared" ca="1" si="363"/>
        <v>0</v>
      </c>
      <c r="V526">
        <f t="shared" ca="1" si="331"/>
        <v>0</v>
      </c>
      <c r="W526" s="41">
        <f t="shared" ca="1" si="332"/>
        <v>0</v>
      </c>
      <c r="X526">
        <f t="shared" ca="1" si="341"/>
        <v>0.93041020880528902</v>
      </c>
      <c r="Y526">
        <f t="shared" ca="1" si="342"/>
        <v>0.93596804560269375</v>
      </c>
      <c r="Z526">
        <f t="shared" ca="1" si="333"/>
        <v>0.95098910518416446</v>
      </c>
      <c r="AA526">
        <f t="shared" ca="1" si="364"/>
        <v>1.871908496554816E-8</v>
      </c>
      <c r="AB526">
        <f t="shared" ca="1" si="343"/>
        <v>8.8673175542780091E-4</v>
      </c>
      <c r="AC526">
        <f t="shared" ca="1" si="344"/>
        <v>3.6188770469573869E-5</v>
      </c>
      <c r="AD526">
        <f t="shared" ca="1" si="345"/>
        <v>6.6466971654559511E-6</v>
      </c>
      <c r="AE526">
        <f t="shared" ca="1" si="346"/>
        <v>1.3715711281896297E-5</v>
      </c>
      <c r="AF526">
        <f t="shared" ca="1" si="347"/>
        <v>5.1562987890140784E-6</v>
      </c>
      <c r="AG526">
        <f t="shared" ca="1" si="348"/>
        <v>0</v>
      </c>
      <c r="AH526">
        <f t="shared" ca="1" si="334"/>
        <v>0</v>
      </c>
      <c r="AI526">
        <f t="shared" ca="1" si="365"/>
        <v>8.2502431233055719E-4</v>
      </c>
      <c r="AJ526">
        <f t="shared" ca="1" si="349"/>
        <v>1.7188006506886608E-7</v>
      </c>
      <c r="AK526">
        <f t="shared" ca="1" si="335"/>
        <v>0</v>
      </c>
      <c r="AL526">
        <f t="shared" ca="1" si="336"/>
        <v>0</v>
      </c>
      <c r="AM526">
        <f t="shared" si="337"/>
        <v>0</v>
      </c>
      <c r="AN526" s="45">
        <f t="shared" ca="1" si="350"/>
        <v>-5.672305898199498E-5</v>
      </c>
      <c r="AO526">
        <f t="shared" ca="1" si="366"/>
        <v>0</v>
      </c>
      <c r="AP526">
        <f t="shared" ca="1" si="367"/>
        <v>1.1047348133914907E-6</v>
      </c>
      <c r="AR526">
        <v>516</v>
      </c>
      <c r="AS526">
        <v>0</v>
      </c>
      <c r="AT526">
        <v>6067.3841016818487</v>
      </c>
      <c r="AU526">
        <v>146.15456150230992</v>
      </c>
      <c r="AV526">
        <v>42.31862102419052</v>
      </c>
      <c r="AW526">
        <v>14524.594619988547</v>
      </c>
      <c r="AX526">
        <v>1.2120808851972935</v>
      </c>
      <c r="AY526">
        <v>0</v>
      </c>
      <c r="AZ526">
        <v>-14714.279883400248</v>
      </c>
      <c r="BA526">
        <v>2.9638744533855625</v>
      </c>
      <c r="BC526">
        <f t="shared" si="351"/>
        <v>0</v>
      </c>
      <c r="BD526">
        <f t="shared" ca="1" si="352"/>
        <v>6067.3849884136043</v>
      </c>
      <c r="BE526">
        <f t="shared" ca="1" si="353"/>
        <v>146.1545976910804</v>
      </c>
      <c r="BF526">
        <f t="shared" ca="1" si="354"/>
        <v>42.318627670887686</v>
      </c>
      <c r="BG526">
        <f t="shared" ca="1" si="355"/>
        <v>14524.594633704259</v>
      </c>
      <c r="BH526">
        <f t="shared" ca="1" si="356"/>
        <v>1.2120810570773586</v>
      </c>
      <c r="BI526">
        <f t="shared" ca="1" si="357"/>
        <v>0</v>
      </c>
      <c r="BJ526">
        <f t="shared" ca="1" si="358"/>
        <v>-14714.279940123306</v>
      </c>
      <c r="BK526">
        <f t="shared" ca="1" si="359"/>
        <v>2.963875558120376</v>
      </c>
    </row>
    <row r="527" spans="2:63" x14ac:dyDescent="0.35">
      <c r="B527">
        <f t="shared" si="360"/>
        <v>517</v>
      </c>
      <c r="C527">
        <f t="shared" si="338"/>
        <v>44</v>
      </c>
      <c r="D527">
        <f t="shared" si="327"/>
        <v>1</v>
      </c>
      <c r="E527">
        <f t="shared" ca="1" si="328"/>
        <v>120</v>
      </c>
      <c r="F527" cm="1">
        <f t="array" aca="1" ref="F527" ca="1">_xlfn.XLOOKUP(E527,Mortality!$I$9:$I$130,IF($E$4="Female",Mortality!$J$9:$J$130,Mortality!$K$9:$K$130),,-1)</f>
        <v>0.39999999999999969</v>
      </c>
      <c r="G527" cm="1">
        <f t="array" aca="1" ref="G527" ca="1">_xlfn.XLOOKUP(E527,Mortality!$N$9:$N$130,IF($E$4="Female",Mortality!$O$9:$O$130,Mortality!$P$9:$P$130),,-1)</f>
        <v>0</v>
      </c>
      <c r="H527">
        <f t="shared" ca="1" si="339"/>
        <v>4.1675471372851991E-2</v>
      </c>
      <c r="I527" cm="1">
        <f t="array" ref="I527">INDEX('Product features '!$C$12:$C$22,MIN(11,C527))</f>
        <v>0</v>
      </c>
      <c r="J527" s="3">
        <f ca="1">IF(C527=1,0,IF($C$4="Q",MAX('Product features '!$C$8,_xlfn.XLOOKUP(E527,'Non-systematic PWDs'!$D$17:$D$64,'Non-systematic PWDs'!$F$17:$F$64,0,-1)),'Product features '!$C$8))</f>
        <v>0.5</v>
      </c>
      <c r="K527">
        <f t="shared" ca="1" si="329"/>
        <v>0</v>
      </c>
      <c r="L527">
        <f ca="1">(1-K527)*(1-(1-J527*_xlfn.XLOOKUP(C527,'Non-systematic PWDs'!$D$9:$D$12,'Non-systematic PWDs'!$E$9:$E$12,,-1))^(1/12))</f>
        <v>1.8423470126248342E-2</v>
      </c>
      <c r="M527" cm="1">
        <f t="array" ref="M527">IF(C527=11,_xlfn.SWITCH(D527,1,0.4,2,0.3,3,0.2,0.1/9),1/12)</f>
        <v>8.3333333333333329E-2</v>
      </c>
      <c r="O527">
        <f t="shared" ca="1" si="361"/>
        <v>8.2502427772186075E-4</v>
      </c>
      <c r="P527">
        <f t="shared" ca="1" si="362"/>
        <v>9.8566207594878198E-4</v>
      </c>
      <c r="Q527">
        <f ca="1">_xlfn.XLOOKUP(C527,'Surrender predictive model'!$E$8:$E$29,'Surrender predictive model'!$P$8:$P$29,,-1)+'Surrender predictive model'!$B$15+'Surrender predictive model'!$B$14+'Surrender predictive model'!$B$38*K527</f>
        <v>-2.2123742498454617</v>
      </c>
      <c r="R527">
        <f ca="1">+'Surrender predictive model'!$B$15*(MAX(1,MIN(2,P526/O526))-1)+'Surrender predictive model'!$B$14*(MAX(0.5,MIN(1,P526/O526))-1)+'Surrender predictive model'!$B$38*K527*(MAX(0.5,MIN(1,P526/O526))-1)</f>
        <v>-0.21709996108876564</v>
      </c>
      <c r="S527" s="43">
        <f t="shared" ca="1" si="340"/>
        <v>7.6544252222072728E-3</v>
      </c>
      <c r="T527">
        <f t="shared" ca="1" si="330"/>
        <v>0</v>
      </c>
      <c r="U527">
        <f t="shared" ca="1" si="363"/>
        <v>1.89E-2</v>
      </c>
      <c r="V527">
        <f t="shared" ca="1" si="331"/>
        <v>0</v>
      </c>
      <c r="W527" s="41">
        <f t="shared" ca="1" si="332"/>
        <v>0</v>
      </c>
      <c r="X527">
        <f t="shared" ca="1" si="341"/>
        <v>0.93346858581441639</v>
      </c>
      <c r="Y527">
        <f t="shared" ca="1" si="342"/>
        <v>0.93346858581441639</v>
      </c>
      <c r="Z527">
        <f t="shared" ca="1" si="333"/>
        <v>0.95098910518416446</v>
      </c>
      <c r="AA527">
        <f t="shared" ca="1" si="364"/>
        <v>1.7801645861252991E-8</v>
      </c>
      <c r="AB527">
        <f t="shared" ca="1" si="343"/>
        <v>8.4061723657080385E-4</v>
      </c>
      <c r="AC527">
        <f t="shared" ca="1" si="344"/>
        <v>3.4401286632143915E-5</v>
      </c>
      <c r="AD527">
        <f t="shared" ca="1" si="345"/>
        <v>6.3183946671565687E-6</v>
      </c>
      <c r="AE527">
        <f t="shared" ca="1" si="346"/>
        <v>1.5207772238532391E-5</v>
      </c>
      <c r="AF527">
        <f t="shared" ca="1" si="347"/>
        <v>0</v>
      </c>
      <c r="AG527">
        <f t="shared" ca="1" si="348"/>
        <v>0</v>
      </c>
      <c r="AH527">
        <f t="shared" ca="1" si="334"/>
        <v>1.5592958848943098E-5</v>
      </c>
      <c r="AI527">
        <f t="shared" ca="1" si="365"/>
        <v>7.8468981764166746E-4</v>
      </c>
      <c r="AJ527">
        <f t="shared" ca="1" si="349"/>
        <v>1.6347704534201407E-7</v>
      </c>
      <c r="AK527">
        <f t="shared" ca="1" si="335"/>
        <v>0</v>
      </c>
      <c r="AL527">
        <f t="shared" ca="1" si="336"/>
        <v>0</v>
      </c>
      <c r="AM527">
        <f t="shared" si="337"/>
        <v>0</v>
      </c>
      <c r="AN527" s="45">
        <f t="shared" ca="1" si="350"/>
        <v>-5.609093058317489E-5</v>
      </c>
      <c r="AO527">
        <f t="shared" ca="1" si="366"/>
        <v>1.9491198561178961E-6</v>
      </c>
      <c r="AP527">
        <f t="shared" ca="1" si="367"/>
        <v>2.9433155595274534E-6</v>
      </c>
      <c r="AR527">
        <v>517</v>
      </c>
      <c r="AS527">
        <v>0</v>
      </c>
      <c r="AT527">
        <v>5817.988248945815</v>
      </c>
      <c r="AU527">
        <v>153.56221558117005</v>
      </c>
      <c r="AV527">
        <v>41.327721514364931</v>
      </c>
      <c r="AW527">
        <v>14144.833092777</v>
      </c>
      <c r="AX527">
        <v>1.1818753114448901</v>
      </c>
      <c r="AY527">
        <v>0</v>
      </c>
      <c r="AZ527">
        <v>-14340.904905183979</v>
      </c>
      <c r="BA527">
        <v>11.573716402440484</v>
      </c>
      <c r="BC527">
        <f t="shared" si="351"/>
        <v>0</v>
      </c>
      <c r="BD527">
        <f t="shared" ca="1" si="352"/>
        <v>5817.9890739700932</v>
      </c>
      <c r="BE527">
        <f t="shared" ca="1" si="353"/>
        <v>153.56224998245668</v>
      </c>
      <c r="BF527">
        <f t="shared" ca="1" si="354"/>
        <v>41.327727832759599</v>
      </c>
      <c r="BG527">
        <f t="shared" ca="1" si="355"/>
        <v>14144.833107984772</v>
      </c>
      <c r="BH527">
        <f t="shared" ca="1" si="356"/>
        <v>1.1818754749219353</v>
      </c>
      <c r="BI527">
        <f t="shared" ca="1" si="357"/>
        <v>0</v>
      </c>
      <c r="BJ527">
        <f t="shared" ca="1" si="358"/>
        <v>-14340.90496127491</v>
      </c>
      <c r="BK527">
        <f t="shared" ca="1" si="359"/>
        <v>11.573719345756043</v>
      </c>
    </row>
    <row r="528" spans="2:63" x14ac:dyDescent="0.35">
      <c r="B528">
        <f t="shared" si="360"/>
        <v>518</v>
      </c>
      <c r="C528">
        <f t="shared" si="338"/>
        <v>44</v>
      </c>
      <c r="D528">
        <f t="shared" si="327"/>
        <v>2</v>
      </c>
      <c r="E528">
        <f t="shared" ca="1" si="328"/>
        <v>120</v>
      </c>
      <c r="F528" cm="1">
        <f t="array" aca="1" ref="F528" ca="1">_xlfn.XLOOKUP(E528,Mortality!$I$9:$I$130,IF($E$4="Female",Mortality!$J$9:$J$130,Mortality!$K$9:$K$130),,-1)</f>
        <v>0.39999999999999969</v>
      </c>
      <c r="G528" cm="1">
        <f t="array" aca="1" ref="G528" ca="1">_xlfn.XLOOKUP(E528,Mortality!$N$9:$N$130,IF($E$4="Female",Mortality!$O$9:$O$130,Mortality!$P$9:$P$130),,-1)</f>
        <v>0</v>
      </c>
      <c r="H528">
        <f t="shared" ca="1" si="339"/>
        <v>4.1675471372851991E-2</v>
      </c>
      <c r="I528" cm="1">
        <f t="array" ref="I528">INDEX('Product features '!$C$12:$C$22,MIN(11,C528))</f>
        <v>0</v>
      </c>
      <c r="J528" s="3">
        <f ca="1">IF(C528=1,0,IF($C$4="Q",MAX('Product features '!$C$8,_xlfn.XLOOKUP(E528,'Non-systematic PWDs'!$D$17:$D$64,'Non-systematic PWDs'!$F$17:$F$64,0,-1)),'Product features '!$C$8))</f>
        <v>0.5</v>
      </c>
      <c r="K528">
        <f t="shared" ca="1" si="329"/>
        <v>0</v>
      </c>
      <c r="L528">
        <f ca="1">(1-K528)*(1-(1-J528*_xlfn.XLOOKUP(C528,'Non-systematic PWDs'!$D$9:$D$12,'Non-systematic PWDs'!$E$9:$E$12,,-1))^(1/12))</f>
        <v>1.8423470126248342E-2</v>
      </c>
      <c r="M528" cm="1">
        <f t="array" ref="M528">IF(C528=11,_xlfn.SWITCH(D528,1,0.4,2,0.3,3,0.2,0.1/9),1/12)</f>
        <v>8.3333333333333329E-2</v>
      </c>
      <c r="O528">
        <f t="shared" ca="1" si="361"/>
        <v>7.8468978303297102E-4</v>
      </c>
      <c r="P528">
        <f t="shared" ca="1" si="362"/>
        <v>9.2008458412681142E-4</v>
      </c>
      <c r="Q528">
        <f ca="1">_xlfn.XLOOKUP(C528,'Surrender predictive model'!$E$8:$E$29,'Surrender predictive model'!$P$8:$P$29,,-1)+'Surrender predictive model'!$B$15+'Surrender predictive model'!$B$14+'Surrender predictive model'!$B$38*K528</f>
        <v>-2.2123742498454617</v>
      </c>
      <c r="R528">
        <f ca="1">+'Surrender predictive model'!$B$15*(MAX(1,MIN(2,P527/O527))-1)+'Surrender predictive model'!$B$14*(MAX(0.5,MIN(1,P527/O527))-1)+'Surrender predictive model'!$B$38*K528*(MAX(0.5,MIN(1,P527/O527))-1)</f>
        <v>-0.22530922163005432</v>
      </c>
      <c r="S528" s="43">
        <f t="shared" ca="1" si="340"/>
        <v>7.5891445376022881E-3</v>
      </c>
      <c r="T528">
        <f t="shared" ca="1" si="330"/>
        <v>0</v>
      </c>
      <c r="U528">
        <f t="shared" ca="1" si="363"/>
        <v>0</v>
      </c>
      <c r="V528">
        <f t="shared" ca="1" si="331"/>
        <v>0</v>
      </c>
      <c r="W528" s="41">
        <f t="shared" ca="1" si="332"/>
        <v>0</v>
      </c>
      <c r="X528">
        <f t="shared" ca="1" si="341"/>
        <v>0.93352999332192999</v>
      </c>
      <c r="Y528">
        <f t="shared" ca="1" si="342"/>
        <v>0.93352999332192999</v>
      </c>
      <c r="Z528">
        <f t="shared" ca="1" si="333"/>
        <v>0.95105166526546703</v>
      </c>
      <c r="AA528">
        <f t="shared" ca="1" si="364"/>
        <v>1.6929171268398368E-8</v>
      </c>
      <c r="AB528">
        <f t="shared" ca="1" si="343"/>
        <v>7.8468978303297102E-4</v>
      </c>
      <c r="AC528">
        <f t="shared" ca="1" si="344"/>
        <v>3.2113822821115952E-5</v>
      </c>
      <c r="AD528">
        <f t="shared" ca="1" si="345"/>
        <v>5.8479588836314942E-6</v>
      </c>
      <c r="AE528">
        <f t="shared" ca="1" si="346"/>
        <v>1.4196553413667448E-5</v>
      </c>
      <c r="AF528">
        <f t="shared" ca="1" si="347"/>
        <v>0</v>
      </c>
      <c r="AG528">
        <f t="shared" ca="1" si="348"/>
        <v>0</v>
      </c>
      <c r="AH528">
        <f t="shared" ca="1" si="334"/>
        <v>0</v>
      </c>
      <c r="AI528">
        <f t="shared" ca="1" si="365"/>
        <v>7.3253148252325261E-4</v>
      </c>
      <c r="AJ528">
        <f t="shared" ca="1" si="349"/>
        <v>1.5261072552567764E-7</v>
      </c>
      <c r="AK528">
        <f t="shared" ca="1" si="335"/>
        <v>0</v>
      </c>
      <c r="AL528">
        <f t="shared" ca="1" si="336"/>
        <v>0</v>
      </c>
      <c r="AM528">
        <f t="shared" si="337"/>
        <v>0</v>
      </c>
      <c r="AN528" s="45">
        <f t="shared" ca="1" si="350"/>
        <v>-5.231094584394057E-5</v>
      </c>
      <c r="AO528">
        <f t="shared" ca="1" si="366"/>
        <v>0</v>
      </c>
      <c r="AP528">
        <f t="shared" ca="1" si="367"/>
        <v>8.3111750947582866E-7</v>
      </c>
      <c r="AR528">
        <v>518</v>
      </c>
      <c r="AS528">
        <v>0</v>
      </c>
      <c r="AT528">
        <v>5673.0014949342794</v>
      </c>
      <c r="AU528">
        <v>147.62783304676717</v>
      </c>
      <c r="AV528">
        <v>39.407508811136111</v>
      </c>
      <c r="AW528">
        <v>13746.407322129256</v>
      </c>
      <c r="AX528">
        <v>1.1385633525348611</v>
      </c>
      <c r="AY528">
        <v>0</v>
      </c>
      <c r="AZ528">
        <v>-13934.581227339695</v>
      </c>
      <c r="BA528">
        <v>2.2536752712557</v>
      </c>
      <c r="BC528">
        <f t="shared" si="351"/>
        <v>0</v>
      </c>
      <c r="BD528">
        <f t="shared" ca="1" si="352"/>
        <v>5673.0022796240628</v>
      </c>
      <c r="BE528">
        <f t="shared" ca="1" si="353"/>
        <v>147.62786516058998</v>
      </c>
      <c r="BF528">
        <f t="shared" ca="1" si="354"/>
        <v>39.407514659094993</v>
      </c>
      <c r="BG528">
        <f t="shared" ca="1" si="355"/>
        <v>13746.40733632581</v>
      </c>
      <c r="BH528">
        <f t="shared" ca="1" si="356"/>
        <v>1.1385635051455867</v>
      </c>
      <c r="BI528">
        <f t="shared" ca="1" si="357"/>
        <v>0</v>
      </c>
      <c r="BJ528">
        <f t="shared" ca="1" si="358"/>
        <v>-13934.581279650642</v>
      </c>
      <c r="BK528">
        <f t="shared" ca="1" si="359"/>
        <v>2.2536761023732095</v>
      </c>
    </row>
    <row r="529" spans="2:63" x14ac:dyDescent="0.35">
      <c r="B529">
        <f t="shared" si="360"/>
        <v>519</v>
      </c>
      <c r="C529">
        <f t="shared" si="338"/>
        <v>44</v>
      </c>
      <c r="D529">
        <f t="shared" si="327"/>
        <v>3</v>
      </c>
      <c r="E529">
        <f t="shared" ca="1" si="328"/>
        <v>120</v>
      </c>
      <c r="F529" cm="1">
        <f t="array" aca="1" ref="F529" ca="1">_xlfn.XLOOKUP(E529,Mortality!$I$9:$I$130,IF($E$4="Female",Mortality!$J$9:$J$130,Mortality!$K$9:$K$130),,-1)</f>
        <v>0.39999999999999969</v>
      </c>
      <c r="G529" cm="1">
        <f t="array" aca="1" ref="G529" ca="1">_xlfn.XLOOKUP(E529,Mortality!$N$9:$N$130,IF($E$4="Female",Mortality!$O$9:$O$130,Mortality!$P$9:$P$130),,-1)</f>
        <v>0</v>
      </c>
      <c r="H529">
        <f t="shared" ca="1" si="339"/>
        <v>4.1675471372851991E-2</v>
      </c>
      <c r="I529" cm="1">
        <f t="array" ref="I529">INDEX('Product features '!$C$12:$C$22,MIN(11,C529))</f>
        <v>0</v>
      </c>
      <c r="J529" s="3">
        <f ca="1">IF(C529=1,0,IF($C$4="Q",MAX('Product features '!$C$8,_xlfn.XLOOKUP(E529,'Non-systematic PWDs'!$D$17:$D$64,'Non-systematic PWDs'!$F$17:$F$64,0,-1)),'Product features '!$C$8))</f>
        <v>0.5</v>
      </c>
      <c r="K529">
        <f t="shared" ca="1" si="329"/>
        <v>0</v>
      </c>
      <c r="L529">
        <f ca="1">(1-K529)*(1-(1-J529*_xlfn.XLOOKUP(C529,'Non-systematic PWDs'!$D$9:$D$12,'Non-systematic PWDs'!$E$9:$E$12,,-1))^(1/12))</f>
        <v>1.8423470126248342E-2</v>
      </c>
      <c r="M529" cm="1">
        <f t="array" ref="M529">IF(C529=11,_xlfn.SWITCH(D529,1,0.4,2,0.3,3,0.2,0.1/9),1/12)</f>
        <v>8.3333333333333329E-2</v>
      </c>
      <c r="O529">
        <f t="shared" ca="1" si="361"/>
        <v>7.3253144791455606E-4</v>
      </c>
      <c r="P529">
        <f t="shared" ca="1" si="362"/>
        <v>8.5892655567551296E-4</v>
      </c>
      <c r="Q529">
        <f ca="1">_xlfn.XLOOKUP(C529,'Surrender predictive model'!$E$8:$E$29,'Surrender predictive model'!$P$8:$P$29,,-1)+'Surrender predictive model'!$B$15+'Surrender predictive model'!$B$14+'Surrender predictive model'!$B$38*K529</f>
        <v>-2.2123742498454617</v>
      </c>
      <c r="R529">
        <f ca="1">+'Surrender predictive model'!$B$15*(MAX(1,MIN(2,P528/O528))-1)+'Surrender predictive model'!$B$14*(MAX(0.5,MIN(1,P528/O528))-1)+'Surrender predictive model'!$B$38*K529*(MAX(0.5,MIN(1,P528/O528))-1)</f>
        <v>-0.19966500048665067</v>
      </c>
      <c r="S529" s="43">
        <f t="shared" ca="1" si="340"/>
        <v>7.7950202669681001E-3</v>
      </c>
      <c r="T529">
        <f t="shared" ca="1" si="330"/>
        <v>0</v>
      </c>
      <c r="U529">
        <f t="shared" ca="1" si="363"/>
        <v>0</v>
      </c>
      <c r="V529">
        <f t="shared" ca="1" si="331"/>
        <v>0</v>
      </c>
      <c r="W529" s="41">
        <f t="shared" ca="1" si="332"/>
        <v>0</v>
      </c>
      <c r="X529">
        <f t="shared" ca="1" si="341"/>
        <v>0.93333633243319392</v>
      </c>
      <c r="Y529">
        <f t="shared" ca="1" si="342"/>
        <v>0.93333633243319392</v>
      </c>
      <c r="Z529">
        <f t="shared" ca="1" si="333"/>
        <v>0.95085436950416669</v>
      </c>
      <c r="AA529">
        <f t="shared" ca="1" si="364"/>
        <v>1.6100516526374567E-8</v>
      </c>
      <c r="AB529">
        <f t="shared" ca="1" si="343"/>
        <v>7.3253144791455606E-4</v>
      </c>
      <c r="AC529">
        <f t="shared" ca="1" si="344"/>
        <v>2.9975390269075947E-5</v>
      </c>
      <c r="AD529">
        <f t="shared" ca="1" si="345"/>
        <v>5.6066258391484943E-6</v>
      </c>
      <c r="AE529">
        <f t="shared" ca="1" si="346"/>
        <v>1.3251216817782655E-5</v>
      </c>
      <c r="AF529">
        <f t="shared" ca="1" si="347"/>
        <v>0</v>
      </c>
      <c r="AG529">
        <f t="shared" ca="1" si="348"/>
        <v>0</v>
      </c>
      <c r="AH529">
        <f t="shared" ca="1" si="334"/>
        <v>0</v>
      </c>
      <c r="AI529">
        <f t="shared" ca="1" si="365"/>
        <v>6.8369824959724549E-4</v>
      </c>
      <c r="AJ529">
        <f t="shared" ca="1" si="349"/>
        <v>1.4243713533275949E-7</v>
      </c>
      <c r="AK529">
        <f t="shared" ca="1" si="335"/>
        <v>0</v>
      </c>
      <c r="AL529">
        <f t="shared" ca="1" si="336"/>
        <v>0</v>
      </c>
      <c r="AM529">
        <f t="shared" si="337"/>
        <v>0</v>
      </c>
      <c r="AN529" s="45">
        <f t="shared" ca="1" si="350"/>
        <v>-4.8975670061339853E-5</v>
      </c>
      <c r="AO529">
        <f t="shared" ca="1" si="366"/>
        <v>0</v>
      </c>
      <c r="AP529">
        <f t="shared" ca="1" si="367"/>
        <v>7.8724940642727341E-7</v>
      </c>
      <c r="AR529">
        <v>519</v>
      </c>
      <c r="AS529">
        <v>0</v>
      </c>
      <c r="AT529">
        <v>5465.1040921661388</v>
      </c>
      <c r="AU529">
        <v>141.92624506250971</v>
      </c>
      <c r="AV529">
        <v>38.743230067673295</v>
      </c>
      <c r="AW529">
        <v>13360.087750232195</v>
      </c>
      <c r="AX529">
        <v>1.0967462390433964</v>
      </c>
      <c r="AY529">
        <v>0</v>
      </c>
      <c r="AZ529">
        <v>-13541.853971601427</v>
      </c>
      <c r="BA529">
        <v>2.2021905320173145</v>
      </c>
      <c r="BC529">
        <f t="shared" si="351"/>
        <v>0</v>
      </c>
      <c r="BD529">
        <f t="shared" ca="1" si="352"/>
        <v>5465.104824697587</v>
      </c>
      <c r="BE529">
        <f t="shared" ca="1" si="353"/>
        <v>141.92627503789998</v>
      </c>
      <c r="BF529">
        <f t="shared" ca="1" si="354"/>
        <v>38.743235674299136</v>
      </c>
      <c r="BG529">
        <f t="shared" ca="1" si="355"/>
        <v>13360.087763483411</v>
      </c>
      <c r="BH529">
        <f t="shared" ca="1" si="356"/>
        <v>1.0967463814805318</v>
      </c>
      <c r="BI529">
        <f t="shared" ca="1" si="357"/>
        <v>0</v>
      </c>
      <c r="BJ529">
        <f t="shared" ca="1" si="358"/>
        <v>-13541.854020577097</v>
      </c>
      <c r="BK529">
        <f t="shared" ca="1" si="359"/>
        <v>2.2021913192667211</v>
      </c>
    </row>
    <row r="530" spans="2:63" x14ac:dyDescent="0.35">
      <c r="B530">
        <f t="shared" si="360"/>
        <v>520</v>
      </c>
      <c r="C530">
        <f t="shared" si="338"/>
        <v>44</v>
      </c>
      <c r="D530">
        <f t="shared" si="327"/>
        <v>4</v>
      </c>
      <c r="E530">
        <f t="shared" ca="1" si="328"/>
        <v>120</v>
      </c>
      <c r="F530" cm="1">
        <f t="array" aca="1" ref="F530" ca="1">_xlfn.XLOOKUP(E530,Mortality!$I$9:$I$130,IF($E$4="Female",Mortality!$J$9:$J$130,Mortality!$K$9:$K$130),,-1)</f>
        <v>0.39999999999999969</v>
      </c>
      <c r="G530" cm="1">
        <f t="array" aca="1" ref="G530" ca="1">_xlfn.XLOOKUP(E530,Mortality!$N$9:$N$130,IF($E$4="Female",Mortality!$O$9:$O$130,Mortality!$P$9:$P$130),,-1)</f>
        <v>0</v>
      </c>
      <c r="H530">
        <f t="shared" ca="1" si="339"/>
        <v>4.1675471372851991E-2</v>
      </c>
      <c r="I530" cm="1">
        <f t="array" ref="I530">INDEX('Product features '!$C$12:$C$22,MIN(11,C530))</f>
        <v>0</v>
      </c>
      <c r="J530" s="3">
        <f ca="1">IF(C530=1,0,IF($C$4="Q",MAX('Product features '!$C$8,_xlfn.XLOOKUP(E530,'Non-systematic PWDs'!$D$17:$D$64,'Non-systematic PWDs'!$F$17:$F$64,0,-1)),'Product features '!$C$8))</f>
        <v>0.5</v>
      </c>
      <c r="K530">
        <f t="shared" ca="1" si="329"/>
        <v>0</v>
      </c>
      <c r="L530">
        <f ca="1">(1-K530)*(1-(1-J530*_xlfn.XLOOKUP(C530,'Non-systematic PWDs'!$D$9:$D$12,'Non-systematic PWDs'!$E$9:$E$12,,-1))^(1/12))</f>
        <v>1.8423470126248342E-2</v>
      </c>
      <c r="M530" cm="1">
        <f t="array" ref="M530">IF(C530=11,_xlfn.SWITCH(D530,1,0.4,2,0.3,3,0.2,0.1/9),1/12)</f>
        <v>8.3333333333333329E-2</v>
      </c>
      <c r="O530">
        <f t="shared" ca="1" si="361"/>
        <v>6.8369821498854904E-4</v>
      </c>
      <c r="P530">
        <f t="shared" ca="1" si="362"/>
        <v>8.0166736130365881E-4</v>
      </c>
      <c r="Q530">
        <f ca="1">_xlfn.XLOOKUP(C530,'Surrender predictive model'!$E$8:$E$29,'Surrender predictive model'!$P$8:$P$29,,-1)+'Surrender predictive model'!$B$15+'Surrender predictive model'!$B$14+'Surrender predictive model'!$B$38*K530</f>
        <v>-2.2123742498454617</v>
      </c>
      <c r="R530">
        <f ca="1">+'Surrender predictive model'!$B$15*(MAX(1,MIN(2,P529/O529))-1)+'Surrender predictive model'!$B$14*(MAX(0.5,MIN(1,P529/O529))-1)+'Surrender predictive model'!$B$38*K530*(MAX(0.5,MIN(1,P529/O529))-1)</f>
        <v>-0.19966500048665092</v>
      </c>
      <c r="S530" s="43">
        <f t="shared" ca="1" si="340"/>
        <v>7.7950202669681001E-3</v>
      </c>
      <c r="T530">
        <f t="shared" ca="1" si="330"/>
        <v>0</v>
      </c>
      <c r="U530">
        <f t="shared" ca="1" si="363"/>
        <v>0</v>
      </c>
      <c r="V530">
        <f t="shared" ca="1" si="331"/>
        <v>0</v>
      </c>
      <c r="W530" s="41">
        <f t="shared" ca="1" si="332"/>
        <v>0</v>
      </c>
      <c r="X530">
        <f t="shared" ca="1" si="341"/>
        <v>0.93333633243319392</v>
      </c>
      <c r="Y530">
        <f t="shared" ca="1" si="342"/>
        <v>0.93333633243319392</v>
      </c>
      <c r="Z530">
        <f t="shared" ca="1" si="333"/>
        <v>0.95085436950416669</v>
      </c>
      <c r="AA530">
        <f t="shared" ca="1" si="364"/>
        <v>1.5309246490377305E-8</v>
      </c>
      <c r="AB530">
        <f t="shared" ca="1" si="343"/>
        <v>6.8369821498854904E-4</v>
      </c>
      <c r="AC530">
        <f t="shared" ca="1" si="344"/>
        <v>2.7977120816992993E-5</v>
      </c>
      <c r="AD530">
        <f t="shared" ca="1" si="345"/>
        <v>5.2328675980360344E-6</v>
      </c>
      <c r="AE530">
        <f t="shared" ca="1" si="346"/>
        <v>1.2367842104986322E-5</v>
      </c>
      <c r="AF530">
        <f t="shared" ca="1" si="347"/>
        <v>0</v>
      </c>
      <c r="AG530">
        <f t="shared" ca="1" si="348"/>
        <v>0</v>
      </c>
      <c r="AH530">
        <f t="shared" ca="1" si="334"/>
        <v>0</v>
      </c>
      <c r="AI530">
        <f t="shared" ca="1" si="365"/>
        <v>6.3812041907723011E-4</v>
      </c>
      <c r="AJ530">
        <f t="shared" ca="1" si="349"/>
        <v>1.3294175397442295E-7</v>
      </c>
      <c r="AK530">
        <f t="shared" ca="1" si="335"/>
        <v>0</v>
      </c>
      <c r="AL530">
        <f t="shared" ca="1" si="336"/>
        <v>0</v>
      </c>
      <c r="AM530">
        <f t="shared" si="337"/>
        <v>0</v>
      </c>
      <c r="AN530" s="45">
        <f t="shared" ca="1" si="350"/>
        <v>-4.5710772273989774E-5</v>
      </c>
      <c r="AO530">
        <f t="shared" ca="1" si="366"/>
        <v>0</v>
      </c>
      <c r="AP530">
        <f t="shared" ca="1" si="367"/>
        <v>7.4337622532982224E-7</v>
      </c>
      <c r="AR530">
        <v>520</v>
      </c>
      <c r="AS530">
        <v>0</v>
      </c>
      <c r="AT530">
        <v>5264.3819474071097</v>
      </c>
      <c r="AU530">
        <v>136.44621816780545</v>
      </c>
      <c r="AV530">
        <v>37.321653185633942</v>
      </c>
      <c r="AW530">
        <v>12985.478752841562</v>
      </c>
      <c r="AX530">
        <v>1.0565290507515965</v>
      </c>
      <c r="AY530">
        <v>0</v>
      </c>
      <c r="AZ530">
        <v>-13160.303153245752</v>
      </c>
      <c r="BA530">
        <v>2.1395519722038703</v>
      </c>
      <c r="BC530">
        <f t="shared" si="351"/>
        <v>0</v>
      </c>
      <c r="BD530">
        <f t="shared" ca="1" si="352"/>
        <v>5264.3826311053244</v>
      </c>
      <c r="BE530">
        <f t="shared" ca="1" si="353"/>
        <v>136.44624614492628</v>
      </c>
      <c r="BF530">
        <f t="shared" ca="1" si="354"/>
        <v>37.321658418501542</v>
      </c>
      <c r="BG530">
        <f t="shared" ca="1" si="355"/>
        <v>12985.478765209404</v>
      </c>
      <c r="BH530">
        <f t="shared" ca="1" si="356"/>
        <v>1.0565291836933506</v>
      </c>
      <c r="BI530">
        <f t="shared" ca="1" si="357"/>
        <v>0</v>
      </c>
      <c r="BJ530">
        <f t="shared" ca="1" si="358"/>
        <v>-13160.303198956524</v>
      </c>
      <c r="BK530">
        <f t="shared" ca="1" si="359"/>
        <v>2.1395527155800957</v>
      </c>
    </row>
    <row r="531" spans="2:63" x14ac:dyDescent="0.35">
      <c r="B531">
        <f t="shared" si="360"/>
        <v>521</v>
      </c>
      <c r="C531">
        <f t="shared" si="338"/>
        <v>44</v>
      </c>
      <c r="D531">
        <f t="shared" si="327"/>
        <v>5</v>
      </c>
      <c r="E531">
        <f t="shared" ca="1" si="328"/>
        <v>120</v>
      </c>
      <c r="F531" cm="1">
        <f t="array" aca="1" ref="F531" ca="1">_xlfn.XLOOKUP(E531,Mortality!$I$9:$I$130,IF($E$4="Female",Mortality!$J$9:$J$130,Mortality!$K$9:$K$130),,-1)</f>
        <v>0.39999999999999969</v>
      </c>
      <c r="G531" cm="1">
        <f t="array" aca="1" ref="G531" ca="1">_xlfn.XLOOKUP(E531,Mortality!$N$9:$N$130,IF($E$4="Female",Mortality!$O$9:$O$130,Mortality!$P$9:$P$130),,-1)</f>
        <v>0</v>
      </c>
      <c r="H531">
        <f t="shared" ca="1" si="339"/>
        <v>4.1675471372851991E-2</v>
      </c>
      <c r="I531" cm="1">
        <f t="array" ref="I531">INDEX('Product features '!$C$12:$C$22,MIN(11,C531))</f>
        <v>0</v>
      </c>
      <c r="J531" s="3">
        <f ca="1">IF(C531=1,0,IF($C$4="Q",MAX('Product features '!$C$8,_xlfn.XLOOKUP(E531,'Non-systematic PWDs'!$D$17:$D$64,'Non-systematic PWDs'!$F$17:$F$64,0,-1)),'Product features '!$C$8))</f>
        <v>0.5</v>
      </c>
      <c r="K531">
        <f t="shared" ca="1" si="329"/>
        <v>0</v>
      </c>
      <c r="L531">
        <f ca="1">(1-K531)*(1-(1-J531*_xlfn.XLOOKUP(C531,'Non-systematic PWDs'!$D$9:$D$12,'Non-systematic PWDs'!$E$9:$E$12,,-1))^(1/12))</f>
        <v>1.8423470126248342E-2</v>
      </c>
      <c r="M531" cm="1">
        <f t="array" ref="M531">IF(C531=11,_xlfn.SWITCH(D531,1,0.4,2,0.3,3,0.2,0.1/9),1/12)</f>
        <v>8.3333333333333329E-2</v>
      </c>
      <c r="O531">
        <f t="shared" ca="1" si="361"/>
        <v>6.3812038446853367E-4</v>
      </c>
      <c r="P531">
        <f t="shared" ca="1" si="362"/>
        <v>7.482252748305531E-4</v>
      </c>
      <c r="Q531">
        <f ca="1">_xlfn.XLOOKUP(C531,'Surrender predictive model'!$E$8:$E$29,'Surrender predictive model'!$P$8:$P$29,,-1)+'Surrender predictive model'!$B$15+'Surrender predictive model'!$B$14+'Surrender predictive model'!$B$38*K531</f>
        <v>-2.2123742498454617</v>
      </c>
      <c r="R531">
        <f ca="1">+'Surrender predictive model'!$B$15*(MAX(1,MIN(2,P530/O530))-1)+'Surrender predictive model'!$B$14*(MAX(0.5,MIN(1,P530/O530))-1)+'Surrender predictive model'!$B$38*K531*(MAX(0.5,MIN(1,P530/O530))-1)</f>
        <v>-0.19966500048665067</v>
      </c>
      <c r="S531" s="43">
        <f t="shared" ca="1" si="340"/>
        <v>7.7950202669681001E-3</v>
      </c>
      <c r="T531">
        <f t="shared" ca="1" si="330"/>
        <v>0</v>
      </c>
      <c r="U531">
        <f t="shared" ca="1" si="363"/>
        <v>0</v>
      </c>
      <c r="V531">
        <f t="shared" ca="1" si="331"/>
        <v>0</v>
      </c>
      <c r="W531" s="41">
        <f t="shared" ca="1" si="332"/>
        <v>0</v>
      </c>
      <c r="X531">
        <f t="shared" ca="1" si="341"/>
        <v>0.93333633243319392</v>
      </c>
      <c r="Y531">
        <f t="shared" ca="1" si="342"/>
        <v>0.93333633243319392</v>
      </c>
      <c r="Z531">
        <f t="shared" ca="1" si="333"/>
        <v>0.95085436950416669</v>
      </c>
      <c r="AA531">
        <f t="shared" ca="1" si="364"/>
        <v>1.4556863919191588E-8</v>
      </c>
      <c r="AB531">
        <f t="shared" ca="1" si="343"/>
        <v>6.3812038446853367E-4</v>
      </c>
      <c r="AC531">
        <f t="shared" ca="1" si="344"/>
        <v>2.6112063335372598E-5</v>
      </c>
      <c r="AD531">
        <f t="shared" ca="1" si="345"/>
        <v>4.8840254520594479E-6</v>
      </c>
      <c r="AE531">
        <f t="shared" ca="1" si="346"/>
        <v>1.1543356390380767E-5</v>
      </c>
      <c r="AF531">
        <f t="shared" ca="1" si="347"/>
        <v>0</v>
      </c>
      <c r="AG531">
        <f t="shared" ca="1" si="348"/>
        <v>0</v>
      </c>
      <c r="AH531">
        <f t="shared" ca="1" si="334"/>
        <v>0</v>
      </c>
      <c r="AI531">
        <f t="shared" ca="1" si="365"/>
        <v>5.9558097389941734E-4</v>
      </c>
      <c r="AJ531">
        <f t="shared" ca="1" si="349"/>
        <v>1.2407936956237863E-7</v>
      </c>
      <c r="AK531">
        <f t="shared" ca="1" si="335"/>
        <v>0</v>
      </c>
      <c r="AL531">
        <f t="shared" ca="1" si="336"/>
        <v>0</v>
      </c>
      <c r="AM531">
        <f t="shared" si="337"/>
        <v>0</v>
      </c>
      <c r="AN531" s="45">
        <f t="shared" ca="1" si="350"/>
        <v>-4.2663524547375182E-5</v>
      </c>
      <c r="AO531">
        <f t="shared" ca="1" si="366"/>
        <v>0</v>
      </c>
      <c r="AP531">
        <f t="shared" ca="1" si="367"/>
        <v>7.0194808389057175E-7</v>
      </c>
      <c r="AR531">
        <v>521</v>
      </c>
      <c r="AS531">
        <v>0</v>
      </c>
      <c r="AT531">
        <v>5071.3394436064709</v>
      </c>
      <c r="AU531">
        <v>131.18754472380684</v>
      </c>
      <c r="AV531">
        <v>35.954564285614502</v>
      </c>
      <c r="AW531">
        <v>12622.20026077836</v>
      </c>
      <c r="AX531">
        <v>1.0178477569247451</v>
      </c>
      <c r="AY531">
        <v>0</v>
      </c>
      <c r="AZ531">
        <v>-12790.360217544701</v>
      </c>
      <c r="BA531">
        <v>2.0788422762563239</v>
      </c>
      <c r="BC531">
        <f t="shared" si="351"/>
        <v>0</v>
      </c>
      <c r="BD531">
        <f t="shared" ca="1" si="352"/>
        <v>5071.3400817268557</v>
      </c>
      <c r="BE531">
        <f t="shared" ca="1" si="353"/>
        <v>131.18757083587016</v>
      </c>
      <c r="BF531">
        <f t="shared" ca="1" si="354"/>
        <v>35.954569169639953</v>
      </c>
      <c r="BG531">
        <f t="shared" ca="1" si="355"/>
        <v>12622.200272321716</v>
      </c>
      <c r="BH531">
        <f t="shared" ca="1" si="356"/>
        <v>1.0178478810041147</v>
      </c>
      <c r="BI531">
        <f t="shared" ca="1" si="357"/>
        <v>0</v>
      </c>
      <c r="BJ531">
        <f t="shared" ca="1" si="358"/>
        <v>-12790.360260208226</v>
      </c>
      <c r="BK531">
        <f t="shared" ca="1" si="359"/>
        <v>2.078842978204408</v>
      </c>
    </row>
    <row r="532" spans="2:63" x14ac:dyDescent="0.35">
      <c r="B532">
        <f t="shared" si="360"/>
        <v>522</v>
      </c>
      <c r="C532">
        <f t="shared" si="338"/>
        <v>44</v>
      </c>
      <c r="D532">
        <f t="shared" si="327"/>
        <v>6</v>
      </c>
      <c r="E532">
        <f t="shared" ca="1" si="328"/>
        <v>120</v>
      </c>
      <c r="F532" cm="1">
        <f t="array" aca="1" ref="F532" ca="1">_xlfn.XLOOKUP(E532,Mortality!$I$9:$I$130,IF($E$4="Female",Mortality!$J$9:$J$130,Mortality!$K$9:$K$130),,-1)</f>
        <v>0.39999999999999969</v>
      </c>
      <c r="G532" cm="1">
        <f t="array" aca="1" ref="G532" ca="1">_xlfn.XLOOKUP(E532,Mortality!$N$9:$N$130,IF($E$4="Female",Mortality!$O$9:$O$130,Mortality!$P$9:$P$130),,-1)</f>
        <v>0</v>
      </c>
      <c r="H532">
        <f t="shared" ca="1" si="339"/>
        <v>4.1675471372851991E-2</v>
      </c>
      <c r="I532" cm="1">
        <f t="array" ref="I532">INDEX('Product features '!$C$12:$C$22,MIN(11,C532))</f>
        <v>0</v>
      </c>
      <c r="J532" s="3">
        <f ca="1">IF(C532=1,0,IF($C$4="Q",MAX('Product features '!$C$8,_xlfn.XLOOKUP(E532,'Non-systematic PWDs'!$D$17:$D$64,'Non-systematic PWDs'!$F$17:$F$64,0,-1)),'Product features '!$C$8))</f>
        <v>0.5</v>
      </c>
      <c r="K532">
        <f t="shared" ca="1" si="329"/>
        <v>0</v>
      </c>
      <c r="L532">
        <f ca="1">(1-K532)*(1-(1-J532*_xlfn.XLOOKUP(C532,'Non-systematic PWDs'!$D$9:$D$12,'Non-systematic PWDs'!$E$9:$E$12,,-1))^(1/12))</f>
        <v>1.8423470126248342E-2</v>
      </c>
      <c r="M532" cm="1">
        <f t="array" ref="M532">IF(C532=11,_xlfn.SWITCH(D532,1,0.4,2,0.3,3,0.2,0.1/9),1/12)</f>
        <v>8.3333333333333329E-2</v>
      </c>
      <c r="O532">
        <f t="shared" ca="1" si="361"/>
        <v>5.955809392907209E-4</v>
      </c>
      <c r="P532">
        <f t="shared" ca="1" si="362"/>
        <v>6.9834583384416696E-4</v>
      </c>
      <c r="Q532">
        <f ca="1">_xlfn.XLOOKUP(C532,'Surrender predictive model'!$E$8:$E$29,'Surrender predictive model'!$P$8:$P$29,,-1)+'Surrender predictive model'!$B$15+'Surrender predictive model'!$B$14+'Surrender predictive model'!$B$38*K532</f>
        <v>-2.2123742498454617</v>
      </c>
      <c r="R532">
        <f ca="1">+'Surrender predictive model'!$B$15*(MAX(1,MIN(2,P531/O531))-1)+'Surrender predictive model'!$B$14*(MAX(0.5,MIN(1,P531/O531))-1)+'Surrender predictive model'!$B$38*K532*(MAX(0.5,MIN(1,P531/O531))-1)</f>
        <v>-0.19966500048665067</v>
      </c>
      <c r="S532" s="43">
        <f t="shared" ca="1" si="340"/>
        <v>7.7950202669681001E-3</v>
      </c>
      <c r="T532">
        <f t="shared" ca="1" si="330"/>
        <v>0</v>
      </c>
      <c r="U532">
        <f t="shared" ca="1" si="363"/>
        <v>0</v>
      </c>
      <c r="V532">
        <f t="shared" ca="1" si="331"/>
        <v>0</v>
      </c>
      <c r="W532" s="41">
        <f t="shared" ca="1" si="332"/>
        <v>0</v>
      </c>
      <c r="X532">
        <f t="shared" ca="1" si="341"/>
        <v>0.93333633243319392</v>
      </c>
      <c r="Y532">
        <f t="shared" ca="1" si="342"/>
        <v>0.93333633243319392</v>
      </c>
      <c r="Z532">
        <f t="shared" ca="1" si="333"/>
        <v>0.95085436950416669</v>
      </c>
      <c r="AA532">
        <f t="shared" ca="1" si="364"/>
        <v>1.384145766384087E-8</v>
      </c>
      <c r="AB532">
        <f t="shared" ca="1" si="343"/>
        <v>5.955809392907209E-4</v>
      </c>
      <c r="AC532">
        <f t="shared" ca="1" si="344"/>
        <v>2.4371337425699938E-5</v>
      </c>
      <c r="AD532">
        <f t="shared" ca="1" si="345"/>
        <v>4.5584384029355382E-6</v>
      </c>
      <c r="AE532">
        <f t="shared" ca="1" si="346"/>
        <v>1.0773833917367258E-5</v>
      </c>
      <c r="AF532">
        <f t="shared" ca="1" si="347"/>
        <v>0</v>
      </c>
      <c r="AG532">
        <f t="shared" ca="1" si="348"/>
        <v>0</v>
      </c>
      <c r="AH532">
        <f t="shared" ca="1" si="334"/>
        <v>0</v>
      </c>
      <c r="AI532">
        <f t="shared" ca="1" si="365"/>
        <v>5.5587736415341465E-4</v>
      </c>
      <c r="AJ532">
        <f t="shared" ca="1" si="349"/>
        <v>1.1580778419862806E-7</v>
      </c>
      <c r="AK532">
        <f t="shared" ca="1" si="335"/>
        <v>0</v>
      </c>
      <c r="AL532">
        <f t="shared" ca="1" si="336"/>
        <v>0</v>
      </c>
      <c r="AM532">
        <f t="shared" si="337"/>
        <v>0</v>
      </c>
      <c r="AN532" s="45">
        <f t="shared" ca="1" si="350"/>
        <v>-3.9819417530201364E-5</v>
      </c>
      <c r="AO532">
        <f t="shared" ca="1" si="366"/>
        <v>0</v>
      </c>
      <c r="AP532">
        <f t="shared" ca="1" si="367"/>
        <v>6.6282872075849569E-7</v>
      </c>
      <c r="AR532">
        <v>522</v>
      </c>
      <c r="AS532">
        <v>0</v>
      </c>
      <c r="AT532">
        <v>4885.6692332375778</v>
      </c>
      <c r="AU532">
        <v>126.14086224116905</v>
      </c>
      <c r="AV532">
        <v>34.639774532904255</v>
      </c>
      <c r="AW532">
        <v>12269.883877752873</v>
      </c>
      <c r="AX532">
        <v>0.98064101165294393</v>
      </c>
      <c r="AY532">
        <v>0</v>
      </c>
      <c r="AZ532">
        <v>-12431.645155538601</v>
      </c>
      <c r="BA532">
        <v>2.0199971951396809</v>
      </c>
      <c r="BC532">
        <f t="shared" si="351"/>
        <v>0</v>
      </c>
      <c r="BD532">
        <f t="shared" ca="1" si="352"/>
        <v>4885.6698288185171</v>
      </c>
      <c r="BE532">
        <f t="shared" ca="1" si="353"/>
        <v>126.14088661250648</v>
      </c>
      <c r="BF532">
        <f t="shared" ca="1" si="354"/>
        <v>34.63977909134266</v>
      </c>
      <c r="BG532">
        <f t="shared" ca="1" si="355"/>
        <v>12269.883888526707</v>
      </c>
      <c r="BH532">
        <f t="shared" ca="1" si="356"/>
        <v>0.98064112746072818</v>
      </c>
      <c r="BI532">
        <f t="shared" ca="1" si="357"/>
        <v>0</v>
      </c>
      <c r="BJ532">
        <f t="shared" ca="1" si="358"/>
        <v>-12431.645195358018</v>
      </c>
      <c r="BK532">
        <f t="shared" ca="1" si="359"/>
        <v>2.0199978579684017</v>
      </c>
    </row>
    <row r="533" spans="2:63" x14ac:dyDescent="0.35">
      <c r="B533">
        <f t="shared" si="360"/>
        <v>523</v>
      </c>
      <c r="C533">
        <f t="shared" si="338"/>
        <v>44</v>
      </c>
      <c r="D533">
        <f t="shared" si="327"/>
        <v>7</v>
      </c>
      <c r="E533">
        <f t="shared" ca="1" si="328"/>
        <v>120</v>
      </c>
      <c r="F533" cm="1">
        <f t="array" aca="1" ref="F533" ca="1">_xlfn.XLOOKUP(E533,Mortality!$I$9:$I$130,IF($E$4="Female",Mortality!$J$9:$J$130,Mortality!$K$9:$K$130),,-1)</f>
        <v>0.39999999999999969</v>
      </c>
      <c r="G533" cm="1">
        <f t="array" aca="1" ref="G533" ca="1">_xlfn.XLOOKUP(E533,Mortality!$N$9:$N$130,IF($E$4="Female",Mortality!$O$9:$O$130,Mortality!$P$9:$P$130),,-1)</f>
        <v>0</v>
      </c>
      <c r="H533">
        <f t="shared" ca="1" si="339"/>
        <v>4.1675471372851991E-2</v>
      </c>
      <c r="I533" cm="1">
        <f t="array" ref="I533">INDEX('Product features '!$C$12:$C$22,MIN(11,C533))</f>
        <v>0</v>
      </c>
      <c r="J533" s="3">
        <f ca="1">IF(C533=1,0,IF($C$4="Q",MAX('Product features '!$C$8,_xlfn.XLOOKUP(E533,'Non-systematic PWDs'!$D$17:$D$64,'Non-systematic PWDs'!$F$17:$F$64,0,-1)),'Product features '!$C$8))</f>
        <v>0.5</v>
      </c>
      <c r="K533">
        <f t="shared" ca="1" si="329"/>
        <v>0</v>
      </c>
      <c r="L533">
        <f ca="1">(1-K533)*(1-(1-J533*_xlfn.XLOOKUP(C533,'Non-systematic PWDs'!$D$9:$D$12,'Non-systematic PWDs'!$E$9:$E$12,,-1))^(1/12))</f>
        <v>1.8423470126248342E-2</v>
      </c>
      <c r="M533" cm="1">
        <f t="array" ref="M533">IF(C533=11,_xlfn.SWITCH(D533,1,0.4,2,0.3,3,0.2,0.1/9),1/12)</f>
        <v>8.3333333333333329E-2</v>
      </c>
      <c r="O533">
        <f t="shared" ca="1" si="361"/>
        <v>5.5587732954471821E-4</v>
      </c>
      <c r="P533">
        <f t="shared" ca="1" si="362"/>
        <v>6.5179153933011538E-4</v>
      </c>
      <c r="Q533">
        <f ca="1">_xlfn.XLOOKUP(C533,'Surrender predictive model'!$E$8:$E$29,'Surrender predictive model'!$P$8:$P$29,,-1)+'Surrender predictive model'!$B$15+'Surrender predictive model'!$B$14+'Surrender predictive model'!$B$38*K533</f>
        <v>-2.2123742498454617</v>
      </c>
      <c r="R533">
        <f ca="1">+'Surrender predictive model'!$B$15*(MAX(1,MIN(2,P532/O532))-1)+'Surrender predictive model'!$B$14*(MAX(0.5,MIN(1,P532/O532))-1)+'Surrender predictive model'!$B$38*K533*(MAX(0.5,MIN(1,P532/O532))-1)</f>
        <v>-0.19966500048665067</v>
      </c>
      <c r="S533" s="43">
        <f t="shared" ca="1" si="340"/>
        <v>7.7950202669681001E-3</v>
      </c>
      <c r="T533">
        <f t="shared" ca="1" si="330"/>
        <v>0</v>
      </c>
      <c r="U533">
        <f t="shared" ca="1" si="363"/>
        <v>0</v>
      </c>
      <c r="V533">
        <f t="shared" ca="1" si="331"/>
        <v>0</v>
      </c>
      <c r="W533" s="41">
        <f t="shared" ca="1" si="332"/>
        <v>0</v>
      </c>
      <c r="X533">
        <f t="shared" ca="1" si="341"/>
        <v>0.93333633243319392</v>
      </c>
      <c r="Y533">
        <f t="shared" ca="1" si="342"/>
        <v>0.93333633243319392</v>
      </c>
      <c r="Z533">
        <f t="shared" ca="1" si="333"/>
        <v>0.95085436950416669</v>
      </c>
      <c r="AA533">
        <f t="shared" ca="1" si="364"/>
        <v>1.3161210499970027E-8</v>
      </c>
      <c r="AB533">
        <f t="shared" ca="1" si="343"/>
        <v>5.5587732954471821E-4</v>
      </c>
      <c r="AC533">
        <f t="shared" ca="1" si="344"/>
        <v>2.2746654689394618E-5</v>
      </c>
      <c r="AD533">
        <f t="shared" ca="1" si="345"/>
        <v>4.2545561806184812E-6</v>
      </c>
      <c r="AE533">
        <f t="shared" ca="1" si="346"/>
        <v>1.0055610634679907E-5</v>
      </c>
      <c r="AF533">
        <f t="shared" ca="1" si="347"/>
        <v>0</v>
      </c>
      <c r="AG533">
        <f t="shared" ca="1" si="348"/>
        <v>0</v>
      </c>
      <c r="AH533">
        <f t="shared" ca="1" si="334"/>
        <v>0</v>
      </c>
      <c r="AI533">
        <f t="shared" ca="1" si="365"/>
        <v>5.1882054264872166E-4</v>
      </c>
      <c r="AJ533">
        <f t="shared" ca="1" si="349"/>
        <v>1.0808761305181702E-7</v>
      </c>
      <c r="AK533">
        <f t="shared" ca="1" si="335"/>
        <v>0</v>
      </c>
      <c r="AL533">
        <f t="shared" ca="1" si="336"/>
        <v>0</v>
      </c>
      <c r="AM533">
        <f t="shared" si="337"/>
        <v>0</v>
      </c>
      <c r="AN533" s="45">
        <f t="shared" ca="1" si="350"/>
        <v>-3.7164909117744822E-5</v>
      </c>
      <c r="AO533">
        <f t="shared" ca="1" si="366"/>
        <v>0</v>
      </c>
      <c r="AP533">
        <f t="shared" ca="1" si="367"/>
        <v>6.2588946838814049E-7</v>
      </c>
      <c r="AR533">
        <v>523</v>
      </c>
      <c r="AS533">
        <v>0</v>
      </c>
      <c r="AT533">
        <v>4707.0768559329344</v>
      </c>
      <c r="AU533">
        <v>121.29722207922957</v>
      </c>
      <c r="AV533">
        <v>33.375187318198101</v>
      </c>
      <c r="AW533">
        <v>11928.173949738375</v>
      </c>
      <c r="AX533">
        <v>0.94485003606299833</v>
      </c>
      <c r="AY533">
        <v>0</v>
      </c>
      <c r="AZ533">
        <v>-12083.791209171874</v>
      </c>
      <c r="BA533">
        <v>1.9629547753902912</v>
      </c>
      <c r="BC533">
        <f t="shared" si="351"/>
        <v>0</v>
      </c>
      <c r="BD533">
        <f t="shared" ca="1" si="352"/>
        <v>4707.0774118102636</v>
      </c>
      <c r="BE533">
        <f t="shared" ca="1" si="353"/>
        <v>121.29724482588426</v>
      </c>
      <c r="BF533">
        <f t="shared" ca="1" si="354"/>
        <v>33.375191572754282</v>
      </c>
      <c r="BG533">
        <f t="shared" ca="1" si="355"/>
        <v>11928.173959793985</v>
      </c>
      <c r="BH533">
        <f t="shared" ca="1" si="356"/>
        <v>0.94485014415061142</v>
      </c>
      <c r="BI533">
        <f t="shared" ca="1" si="357"/>
        <v>0</v>
      </c>
      <c r="BJ533">
        <f t="shared" ca="1" si="358"/>
        <v>-12083.791246336783</v>
      </c>
      <c r="BK533">
        <f t="shared" ca="1" si="359"/>
        <v>1.9629554012797596</v>
      </c>
    </row>
    <row r="534" spans="2:63" x14ac:dyDescent="0.35">
      <c r="B534">
        <f t="shared" si="360"/>
        <v>524</v>
      </c>
      <c r="C534">
        <f t="shared" si="338"/>
        <v>44</v>
      </c>
      <c r="D534">
        <f t="shared" si="327"/>
        <v>8</v>
      </c>
      <c r="E534">
        <f t="shared" ca="1" si="328"/>
        <v>120</v>
      </c>
      <c r="F534" cm="1">
        <f t="array" aca="1" ref="F534" ca="1">_xlfn.XLOOKUP(E534,Mortality!$I$9:$I$130,IF($E$4="Female",Mortality!$J$9:$J$130,Mortality!$K$9:$K$130),,-1)</f>
        <v>0.39999999999999969</v>
      </c>
      <c r="G534" cm="1">
        <f t="array" aca="1" ref="G534" ca="1">_xlfn.XLOOKUP(E534,Mortality!$N$9:$N$130,IF($E$4="Female",Mortality!$O$9:$O$130,Mortality!$P$9:$P$130),,-1)</f>
        <v>0</v>
      </c>
      <c r="H534">
        <f t="shared" ca="1" si="339"/>
        <v>4.1675471372851991E-2</v>
      </c>
      <c r="I534" cm="1">
        <f t="array" ref="I534">INDEX('Product features '!$C$12:$C$22,MIN(11,C534))</f>
        <v>0</v>
      </c>
      <c r="J534" s="3">
        <f ca="1">IF(C534=1,0,IF($C$4="Q",MAX('Product features '!$C$8,_xlfn.XLOOKUP(E534,'Non-systematic PWDs'!$D$17:$D$64,'Non-systematic PWDs'!$F$17:$F$64,0,-1)),'Product features '!$C$8))</f>
        <v>0.5</v>
      </c>
      <c r="K534">
        <f t="shared" ca="1" si="329"/>
        <v>0</v>
      </c>
      <c r="L534">
        <f ca="1">(1-K534)*(1-(1-J534*_xlfn.XLOOKUP(C534,'Non-systematic PWDs'!$D$9:$D$12,'Non-systematic PWDs'!$E$9:$E$12,,-1))^(1/12))</f>
        <v>1.8423470126248342E-2</v>
      </c>
      <c r="M534" cm="1">
        <f t="array" ref="M534">IF(C534=11,_xlfn.SWITCH(D534,1,0.4,2,0.3,3,0.2,0.1/9),1/12)</f>
        <v>8.3333333333333329E-2</v>
      </c>
      <c r="O534">
        <f t="shared" ca="1" si="361"/>
        <v>5.1882050804002522E-4</v>
      </c>
      <c r="P534">
        <f t="shared" ca="1" si="362"/>
        <v>6.0834072482935579E-4</v>
      </c>
      <c r="Q534">
        <f ca="1">_xlfn.XLOOKUP(C534,'Surrender predictive model'!$E$8:$E$29,'Surrender predictive model'!$P$8:$P$29,,-1)+'Surrender predictive model'!$B$15+'Surrender predictive model'!$B$14+'Surrender predictive model'!$B$38*K534</f>
        <v>-2.2123742498454617</v>
      </c>
      <c r="R534">
        <f ca="1">+'Surrender predictive model'!$B$15*(MAX(1,MIN(2,P533/O533))-1)+'Surrender predictive model'!$B$14*(MAX(0.5,MIN(1,P533/O533))-1)+'Surrender predictive model'!$B$38*K534*(MAX(0.5,MIN(1,P533/O533))-1)</f>
        <v>-0.1996650004866504</v>
      </c>
      <c r="S534" s="43">
        <f t="shared" ca="1" si="340"/>
        <v>7.7950202669681001E-3</v>
      </c>
      <c r="T534">
        <f t="shared" ca="1" si="330"/>
        <v>0</v>
      </c>
      <c r="U534">
        <f t="shared" ca="1" si="363"/>
        <v>0</v>
      </c>
      <c r="V534">
        <f t="shared" ca="1" si="331"/>
        <v>0</v>
      </c>
      <c r="W534" s="41">
        <f t="shared" ca="1" si="332"/>
        <v>0</v>
      </c>
      <c r="X534">
        <f t="shared" ca="1" si="341"/>
        <v>0.93333633243319392</v>
      </c>
      <c r="Y534">
        <f t="shared" ca="1" si="342"/>
        <v>0.93333633243319392</v>
      </c>
      <c r="Z534">
        <f t="shared" ca="1" si="333"/>
        <v>0.95085436950416669</v>
      </c>
      <c r="AA534">
        <f t="shared" ca="1" si="364"/>
        <v>1.2514394511860619E-8</v>
      </c>
      <c r="AB534">
        <f t="shared" ca="1" si="343"/>
        <v>5.1882050804002522E-4</v>
      </c>
      <c r="AC534">
        <f t="shared" ca="1" si="344"/>
        <v>2.1230279262923887E-5</v>
      </c>
      <c r="AD534">
        <f t="shared" ca="1" si="345"/>
        <v>3.9709318617494308E-6</v>
      </c>
      <c r="AE534">
        <f t="shared" ca="1" si="346"/>
        <v>9.3852667501483668E-6</v>
      </c>
      <c r="AF534">
        <f t="shared" ca="1" si="347"/>
        <v>0</v>
      </c>
      <c r="AG534">
        <f t="shared" ca="1" si="348"/>
        <v>0</v>
      </c>
      <c r="AH534">
        <f t="shared" ca="1" si="334"/>
        <v>0</v>
      </c>
      <c r="AI534">
        <f t="shared" ca="1" si="365"/>
        <v>4.8423406477389995E-4</v>
      </c>
      <c r="AJ534">
        <f t="shared" ca="1" si="349"/>
        <v>1.0088209682789583E-7</v>
      </c>
      <c r="AK534">
        <f t="shared" ca="1" si="335"/>
        <v>0</v>
      </c>
      <c r="AL534">
        <f t="shared" ca="1" si="336"/>
        <v>0</v>
      </c>
      <c r="AM534">
        <f t="shared" si="337"/>
        <v>0</v>
      </c>
      <c r="AN534" s="45">
        <f t="shared" ca="1" si="350"/>
        <v>-3.4687359971649584E-5</v>
      </c>
      <c r="AO534">
        <f t="shared" ca="1" si="366"/>
        <v>0</v>
      </c>
      <c r="AP534">
        <f t="shared" ca="1" si="367"/>
        <v>5.9100882983904414E-7</v>
      </c>
      <c r="AR534">
        <v>524</v>
      </c>
      <c r="AS534">
        <v>0</v>
      </c>
      <c r="AT534">
        <v>4535.2801731012005</v>
      </c>
      <c r="AU534">
        <v>116.64807041097495</v>
      </c>
      <c r="AV534">
        <v>32.158794189628367</v>
      </c>
      <c r="AW534">
        <v>11596.727102413724</v>
      </c>
      <c r="AX534">
        <v>0.91041850591612272</v>
      </c>
      <c r="AY534">
        <v>0</v>
      </c>
      <c r="AZ534">
        <v>-11746.444385520241</v>
      </c>
      <c r="BA534">
        <v>1.907655272268898</v>
      </c>
      <c r="BC534">
        <f t="shared" si="351"/>
        <v>0</v>
      </c>
      <c r="BD534">
        <f t="shared" ca="1" si="352"/>
        <v>4535.2806919217082</v>
      </c>
      <c r="BE534">
        <f t="shared" ca="1" si="353"/>
        <v>116.64809164125421</v>
      </c>
      <c r="BF534">
        <f t="shared" ca="1" si="354"/>
        <v>32.158798160560231</v>
      </c>
      <c r="BG534">
        <f t="shared" ca="1" si="355"/>
        <v>11596.727111798991</v>
      </c>
      <c r="BH534">
        <f t="shared" ca="1" si="356"/>
        <v>0.91041860679821951</v>
      </c>
      <c r="BI534">
        <f t="shared" ca="1" si="357"/>
        <v>0</v>
      </c>
      <c r="BJ534">
        <f t="shared" ca="1" si="358"/>
        <v>-11746.444420207601</v>
      </c>
      <c r="BK534">
        <f t="shared" ca="1" si="359"/>
        <v>1.9076558632777278</v>
      </c>
    </row>
    <row r="535" spans="2:63" x14ac:dyDescent="0.35">
      <c r="B535">
        <f t="shared" si="360"/>
        <v>525</v>
      </c>
      <c r="C535">
        <f t="shared" si="338"/>
        <v>44</v>
      </c>
      <c r="D535">
        <f t="shared" si="327"/>
        <v>9</v>
      </c>
      <c r="E535">
        <f t="shared" ca="1" si="328"/>
        <v>120</v>
      </c>
      <c r="F535" cm="1">
        <f t="array" aca="1" ref="F535" ca="1">_xlfn.XLOOKUP(E535,Mortality!$I$9:$I$130,IF($E$4="Female",Mortality!$J$9:$J$130,Mortality!$K$9:$K$130),,-1)</f>
        <v>0.39999999999999969</v>
      </c>
      <c r="G535" cm="1">
        <f t="array" aca="1" ref="G535" ca="1">_xlfn.XLOOKUP(E535,Mortality!$N$9:$N$130,IF($E$4="Female",Mortality!$O$9:$O$130,Mortality!$P$9:$P$130),,-1)</f>
        <v>0</v>
      </c>
      <c r="H535">
        <f t="shared" ca="1" si="339"/>
        <v>4.1675471372851991E-2</v>
      </c>
      <c r="I535" cm="1">
        <f t="array" ref="I535">INDEX('Product features '!$C$12:$C$22,MIN(11,C535))</f>
        <v>0</v>
      </c>
      <c r="J535" s="3">
        <f ca="1">IF(C535=1,0,IF($C$4="Q",MAX('Product features '!$C$8,_xlfn.XLOOKUP(E535,'Non-systematic PWDs'!$D$17:$D$64,'Non-systematic PWDs'!$F$17:$F$64,0,-1)),'Product features '!$C$8))</f>
        <v>0.5</v>
      </c>
      <c r="K535">
        <f t="shared" ca="1" si="329"/>
        <v>0</v>
      </c>
      <c r="L535">
        <f ca="1">(1-K535)*(1-(1-J535*_xlfn.XLOOKUP(C535,'Non-systematic PWDs'!$D$9:$D$12,'Non-systematic PWDs'!$E$9:$E$12,,-1))^(1/12))</f>
        <v>1.8423470126248342E-2</v>
      </c>
      <c r="M535" cm="1">
        <f t="array" ref="M535">IF(C535=11,_xlfn.SWITCH(D535,1,0.4,2,0.3,3,0.2,0.1/9),1/12)</f>
        <v>8.3333333333333329E-2</v>
      </c>
      <c r="O535">
        <f t="shared" ca="1" si="361"/>
        <v>4.8423403016520361E-4</v>
      </c>
      <c r="P535">
        <f t="shared" ca="1" si="362"/>
        <v>5.6778650098198173E-4</v>
      </c>
      <c r="Q535">
        <f ca="1">_xlfn.XLOOKUP(C535,'Surrender predictive model'!$E$8:$E$29,'Surrender predictive model'!$P$8:$P$29,,-1)+'Surrender predictive model'!$B$15+'Surrender predictive model'!$B$14+'Surrender predictive model'!$B$38*K535</f>
        <v>-2.2123742498454617</v>
      </c>
      <c r="R535">
        <f ca="1">+'Surrender predictive model'!$B$15*(MAX(1,MIN(2,P534/O534))-1)+'Surrender predictive model'!$B$14*(MAX(0.5,MIN(1,P534/O534))-1)+'Surrender predictive model'!$B$38*K535*(MAX(0.5,MIN(1,P534/O534))-1)</f>
        <v>-0.1996650004866504</v>
      </c>
      <c r="S535" s="43">
        <f t="shared" ca="1" si="340"/>
        <v>7.7950202669681001E-3</v>
      </c>
      <c r="T535">
        <f t="shared" ca="1" si="330"/>
        <v>0</v>
      </c>
      <c r="U535">
        <f t="shared" ca="1" si="363"/>
        <v>0</v>
      </c>
      <c r="V535">
        <f t="shared" ca="1" si="331"/>
        <v>0</v>
      </c>
      <c r="W535" s="41">
        <f t="shared" ca="1" si="332"/>
        <v>0</v>
      </c>
      <c r="X535">
        <f t="shared" ca="1" si="341"/>
        <v>0.93333633243319392</v>
      </c>
      <c r="Y535">
        <f t="shared" ca="1" si="342"/>
        <v>0.93333633243319392</v>
      </c>
      <c r="Z535">
        <f t="shared" ca="1" si="333"/>
        <v>0.95085436950416669</v>
      </c>
      <c r="AA535">
        <f t="shared" ca="1" si="364"/>
        <v>1.1899366703301632E-8</v>
      </c>
      <c r="AB535">
        <f t="shared" ca="1" si="343"/>
        <v>4.8423403016520361E-4</v>
      </c>
      <c r="AC535">
        <f t="shared" ca="1" si="344"/>
        <v>1.9814990983789874E-5</v>
      </c>
      <c r="AD535">
        <f t="shared" ca="1" si="345"/>
        <v>3.7062149801873293E-6</v>
      </c>
      <c r="AE535">
        <f t="shared" ca="1" si="346"/>
        <v>8.7596104474906797E-6</v>
      </c>
      <c r="AF535">
        <f t="shared" ca="1" si="347"/>
        <v>0</v>
      </c>
      <c r="AG535">
        <f t="shared" ca="1" si="348"/>
        <v>0</v>
      </c>
      <c r="AH535">
        <f t="shared" ca="1" si="334"/>
        <v>0</v>
      </c>
      <c r="AI535">
        <f t="shared" ca="1" si="365"/>
        <v>4.5195324836243208E-4</v>
      </c>
      <c r="AJ535">
        <f t="shared" ca="1" si="349"/>
        <v>9.4156926742173349E-8</v>
      </c>
      <c r="AK535">
        <f t="shared" ca="1" si="335"/>
        <v>0</v>
      </c>
      <c r="AL535">
        <f t="shared" ca="1" si="336"/>
        <v>0</v>
      </c>
      <c r="AM535">
        <f t="shared" si="337"/>
        <v>0</v>
      </c>
      <c r="AN535" s="45">
        <f t="shared" ca="1" si="350"/>
        <v>-3.2374973338210058E-5</v>
      </c>
      <c r="AO535">
        <f t="shared" ca="1" si="366"/>
        <v>0</v>
      </c>
      <c r="AP535">
        <f t="shared" ca="1" si="367"/>
        <v>5.5807207915999949E-7</v>
      </c>
      <c r="AR535">
        <v>525</v>
      </c>
      <c r="AS535">
        <v>0</v>
      </c>
      <c r="AT535">
        <v>4370.0088283961995</v>
      </c>
      <c r="AU535">
        <v>112.18523009389693</v>
      </c>
      <c r="AV535">
        <v>30.988670971852105</v>
      </c>
      <c r="AW535">
        <v>11275.211796002432</v>
      </c>
      <c r="AX535">
        <v>0.87729244433623021</v>
      </c>
      <c r="AY535">
        <v>0</v>
      </c>
      <c r="AZ535">
        <v>-11419.262989512506</v>
      </c>
      <c r="BA535">
        <v>1.8540410663457636</v>
      </c>
      <c r="BC535">
        <f t="shared" si="351"/>
        <v>0</v>
      </c>
      <c r="BD535">
        <f t="shared" ca="1" si="352"/>
        <v>4370.0093126302299</v>
      </c>
      <c r="BE535">
        <f t="shared" ca="1" si="353"/>
        <v>112.18524990888791</v>
      </c>
      <c r="BF535">
        <f t="shared" ca="1" si="354"/>
        <v>30.988674678067085</v>
      </c>
      <c r="BG535">
        <f t="shared" ca="1" si="355"/>
        <v>11275.211804762042</v>
      </c>
      <c r="BH535">
        <f t="shared" ca="1" si="356"/>
        <v>0.87729253849315691</v>
      </c>
      <c r="BI535">
        <f t="shared" ca="1" si="357"/>
        <v>0</v>
      </c>
      <c r="BJ535">
        <f t="shared" ca="1" si="358"/>
        <v>-11419.26302188748</v>
      </c>
      <c r="BK535">
        <f t="shared" ca="1" si="359"/>
        <v>1.8540416244178428</v>
      </c>
    </row>
    <row r="536" spans="2:63" x14ac:dyDescent="0.35">
      <c r="B536">
        <f t="shared" si="360"/>
        <v>526</v>
      </c>
      <c r="C536">
        <f t="shared" si="338"/>
        <v>44</v>
      </c>
      <c r="D536">
        <f t="shared" ref="D536:D599" si="368">D524</f>
        <v>10</v>
      </c>
      <c r="E536">
        <f t="shared" ca="1" si="328"/>
        <v>120</v>
      </c>
      <c r="F536" cm="1">
        <f t="array" aca="1" ref="F536" ca="1">_xlfn.XLOOKUP(E536,Mortality!$I$9:$I$130,IF($E$4="Female",Mortality!$J$9:$J$130,Mortality!$K$9:$K$130),,-1)</f>
        <v>0.39999999999999969</v>
      </c>
      <c r="G536" cm="1">
        <f t="array" aca="1" ref="G536" ca="1">_xlfn.XLOOKUP(E536,Mortality!$N$9:$N$130,IF($E$4="Female",Mortality!$O$9:$O$130,Mortality!$P$9:$P$130),,-1)</f>
        <v>0</v>
      </c>
      <c r="H536">
        <f t="shared" ca="1" si="339"/>
        <v>4.1675471372851991E-2</v>
      </c>
      <c r="I536" cm="1">
        <f t="array" ref="I536">INDEX('Product features '!$C$12:$C$22,MIN(11,C536))</f>
        <v>0</v>
      </c>
      <c r="J536" s="3">
        <f ca="1">IF(C536=1,0,IF($C$4="Q",MAX('Product features '!$C$8,_xlfn.XLOOKUP(E536,'Non-systematic PWDs'!$D$17:$D$64,'Non-systematic PWDs'!$F$17:$F$64,0,-1)),'Product features '!$C$8))</f>
        <v>0.5</v>
      </c>
      <c r="K536">
        <f t="shared" ca="1" si="329"/>
        <v>0</v>
      </c>
      <c r="L536">
        <f ca="1">(1-K536)*(1-(1-J536*_xlfn.XLOOKUP(C536,'Non-systematic PWDs'!$D$9:$D$12,'Non-systematic PWDs'!$E$9:$E$12,,-1))^(1/12))</f>
        <v>1.8423470126248342E-2</v>
      </c>
      <c r="M536" cm="1">
        <f t="array" ref="M536">IF(C536=11,_xlfn.SWITCH(D536,1,0.4,2,0.3,3,0.2,0.1/9),1/12)</f>
        <v>8.3333333333333329E-2</v>
      </c>
      <c r="O536">
        <f t="shared" ca="1" si="361"/>
        <v>4.519532137537358E-4</v>
      </c>
      <c r="P536">
        <f t="shared" ca="1" si="362"/>
        <v>5.2993577043159888E-4</v>
      </c>
      <c r="Q536">
        <f ca="1">_xlfn.XLOOKUP(C536,'Surrender predictive model'!$E$8:$E$29,'Surrender predictive model'!$P$8:$P$29,,-1)+'Surrender predictive model'!$B$15+'Surrender predictive model'!$B$14+'Surrender predictive model'!$B$38*K536</f>
        <v>-2.2123742498454617</v>
      </c>
      <c r="R536">
        <f ca="1">+'Surrender predictive model'!$B$15*(MAX(1,MIN(2,P535/O535))-1)+'Surrender predictive model'!$B$14*(MAX(0.5,MIN(1,P535/O535))-1)+'Surrender predictive model'!$B$38*K536*(MAX(0.5,MIN(1,P535/O535))-1)</f>
        <v>-0.19966500048665015</v>
      </c>
      <c r="S536" s="43">
        <f t="shared" ca="1" si="340"/>
        <v>7.7950202669681001E-3</v>
      </c>
      <c r="T536">
        <f t="shared" ca="1" si="330"/>
        <v>0</v>
      </c>
      <c r="U536">
        <f t="shared" ca="1" si="363"/>
        <v>0</v>
      </c>
      <c r="V536">
        <f t="shared" ca="1" si="331"/>
        <v>0</v>
      </c>
      <c r="W536" s="41">
        <f t="shared" ca="1" si="332"/>
        <v>0</v>
      </c>
      <c r="X536">
        <f t="shared" ca="1" si="341"/>
        <v>0.93333633243319392</v>
      </c>
      <c r="Y536">
        <f t="shared" ca="1" si="342"/>
        <v>0.93333633243319392</v>
      </c>
      <c r="Z536">
        <f t="shared" ca="1" si="333"/>
        <v>0.95085436950416669</v>
      </c>
      <c r="AA536">
        <f t="shared" ca="1" si="364"/>
        <v>1.1314564824166748E-8</v>
      </c>
      <c r="AB536">
        <f t="shared" ca="1" si="343"/>
        <v>4.519532137537358E-4</v>
      </c>
      <c r="AC536">
        <f t="shared" ca="1" si="344"/>
        <v>1.8494051012007247E-5</v>
      </c>
      <c r="AD536">
        <f t="shared" ca="1" si="345"/>
        <v>3.4591450968170045E-6</v>
      </c>
      <c r="AE536">
        <f t="shared" ca="1" si="346"/>
        <v>8.1756626886044398E-6</v>
      </c>
      <c r="AF536">
        <f t="shared" ca="1" si="347"/>
        <v>0</v>
      </c>
      <c r="AG536">
        <f t="shared" ca="1" si="348"/>
        <v>0</v>
      </c>
      <c r="AH536">
        <f t="shared" ca="1" si="334"/>
        <v>0</v>
      </c>
      <c r="AI536">
        <f t="shared" ca="1" si="365"/>
        <v>4.2182438956500336E-4</v>
      </c>
      <c r="AJ536">
        <f t="shared" ca="1" si="349"/>
        <v>8.78800811593757E-8</v>
      </c>
      <c r="AK536">
        <f t="shared" ca="1" si="335"/>
        <v>0</v>
      </c>
      <c r="AL536">
        <f t="shared" ca="1" si="336"/>
        <v>0</v>
      </c>
      <c r="AM536">
        <f t="shared" si="337"/>
        <v>0</v>
      </c>
      <c r="AN536" s="45">
        <f t="shared" ca="1" si="350"/>
        <v>-3.0216738878588068E-5</v>
      </c>
      <c r="AO536">
        <f t="shared" ca="1" si="366"/>
        <v>0</v>
      </c>
      <c r="AP536">
        <f t="shared" ca="1" si="367"/>
        <v>5.2697088404378614E-7</v>
      </c>
      <c r="AR536">
        <v>526</v>
      </c>
      <c r="AS536">
        <v>0</v>
      </c>
      <c r="AT536">
        <v>4211.0037328127073</v>
      </c>
      <c r="AU536">
        <v>107.90088340238913</v>
      </c>
      <c r="AV536">
        <v>29.862974063278727</v>
      </c>
      <c r="AW536">
        <v>10963.307896836935</v>
      </c>
      <c r="AX536">
        <v>0.84542011942599571</v>
      </c>
      <c r="AY536">
        <v>0</v>
      </c>
      <c r="AZ536">
        <v>-11101.917174422026</v>
      </c>
      <c r="BA536">
        <v>1.8020565833778144</v>
      </c>
      <c r="BC536">
        <f t="shared" si="351"/>
        <v>0</v>
      </c>
      <c r="BD536">
        <f t="shared" ca="1" si="352"/>
        <v>4211.0041847659213</v>
      </c>
      <c r="BE536">
        <f t="shared" ca="1" si="353"/>
        <v>107.90090189644013</v>
      </c>
      <c r="BF536">
        <f t="shared" ca="1" si="354"/>
        <v>29.862977522423826</v>
      </c>
      <c r="BG536">
        <f t="shared" ca="1" si="355"/>
        <v>10963.307905012598</v>
      </c>
      <c r="BH536">
        <f t="shared" ca="1" si="356"/>
        <v>0.84542020730607692</v>
      </c>
      <c r="BI536">
        <f t="shared" ca="1" si="357"/>
        <v>0</v>
      </c>
      <c r="BJ536">
        <f t="shared" ca="1" si="358"/>
        <v>-11101.917204638765</v>
      </c>
      <c r="BK536">
        <f t="shared" ca="1" si="359"/>
        <v>1.8020571103486984</v>
      </c>
    </row>
    <row r="537" spans="2:63" x14ac:dyDescent="0.35">
      <c r="B537">
        <f t="shared" si="360"/>
        <v>527</v>
      </c>
      <c r="C537">
        <f t="shared" si="338"/>
        <v>44</v>
      </c>
      <c r="D537">
        <f t="shared" si="368"/>
        <v>11</v>
      </c>
      <c r="E537">
        <f t="shared" ca="1" si="328"/>
        <v>120</v>
      </c>
      <c r="F537" cm="1">
        <f t="array" aca="1" ref="F537" ca="1">_xlfn.XLOOKUP(E537,Mortality!$I$9:$I$130,IF($E$4="Female",Mortality!$J$9:$J$130,Mortality!$K$9:$K$130),,-1)</f>
        <v>0.39999999999999969</v>
      </c>
      <c r="G537" cm="1">
        <f t="array" aca="1" ref="G537" ca="1">_xlfn.XLOOKUP(E537,Mortality!$N$9:$N$130,IF($E$4="Female",Mortality!$O$9:$O$130,Mortality!$P$9:$P$130),,-1)</f>
        <v>0</v>
      </c>
      <c r="H537">
        <f t="shared" ca="1" si="339"/>
        <v>4.1675471372851991E-2</v>
      </c>
      <c r="I537" cm="1">
        <f t="array" ref="I537">INDEX('Product features '!$C$12:$C$22,MIN(11,C537))</f>
        <v>0</v>
      </c>
      <c r="J537" s="3">
        <f ca="1">IF(C537=1,0,IF($C$4="Q",MAX('Product features '!$C$8,_xlfn.XLOOKUP(E537,'Non-systematic PWDs'!$D$17:$D$64,'Non-systematic PWDs'!$F$17:$F$64,0,-1)),'Product features '!$C$8))</f>
        <v>0.5</v>
      </c>
      <c r="K537">
        <f t="shared" ca="1" si="329"/>
        <v>0</v>
      </c>
      <c r="L537">
        <f ca="1">(1-K537)*(1-(1-J537*_xlfn.XLOOKUP(C537,'Non-systematic PWDs'!$D$9:$D$12,'Non-systematic PWDs'!$E$9:$E$12,,-1))^(1/12))</f>
        <v>1.8423470126248342E-2</v>
      </c>
      <c r="M537" cm="1">
        <f t="array" ref="M537">IF(C537=11,_xlfn.SWITCH(D537,1,0.4,2,0.3,3,0.2,0.1/9),1/12)</f>
        <v>8.3333333333333329E-2</v>
      </c>
      <c r="O537">
        <f t="shared" ca="1" si="361"/>
        <v>4.2182435495630719E-4</v>
      </c>
      <c r="P537">
        <f t="shared" ca="1" si="362"/>
        <v>4.9460830839978748E-4</v>
      </c>
      <c r="Q537">
        <f ca="1">_xlfn.XLOOKUP(C537,'Surrender predictive model'!$E$8:$E$29,'Surrender predictive model'!$P$8:$P$29,,-1)+'Surrender predictive model'!$B$15+'Surrender predictive model'!$B$14+'Surrender predictive model'!$B$38*K537</f>
        <v>-2.2123742498454617</v>
      </c>
      <c r="R537">
        <f ca="1">+'Surrender predictive model'!$B$15*(MAX(1,MIN(2,P536/O536))-1)+'Surrender predictive model'!$B$14*(MAX(0.5,MIN(1,P536/O536))-1)+'Surrender predictive model'!$B$38*K537*(MAX(0.5,MIN(1,P536/O536))-1)</f>
        <v>-0.1996650004866499</v>
      </c>
      <c r="S537" s="43">
        <f t="shared" ca="1" si="340"/>
        <v>7.7950202669681001E-3</v>
      </c>
      <c r="T537">
        <f t="shared" ca="1" si="330"/>
        <v>0</v>
      </c>
      <c r="U537">
        <f t="shared" ca="1" si="363"/>
        <v>0</v>
      </c>
      <c r="V537">
        <f t="shared" ca="1" si="331"/>
        <v>0</v>
      </c>
      <c r="W537" s="41">
        <f t="shared" ca="1" si="332"/>
        <v>0</v>
      </c>
      <c r="X537">
        <f t="shared" ca="1" si="341"/>
        <v>0.93333633243319392</v>
      </c>
      <c r="Y537">
        <f t="shared" ca="1" si="342"/>
        <v>0.93333633243319392</v>
      </c>
      <c r="Z537">
        <f t="shared" ca="1" si="333"/>
        <v>0.95085436950416669</v>
      </c>
      <c r="AA537">
        <f t="shared" ca="1" si="364"/>
        <v>1.0758503402097096E-8</v>
      </c>
      <c r="AB537">
        <f t="shared" ca="1" si="343"/>
        <v>4.2182435495630719E-4</v>
      </c>
      <c r="AC537">
        <f t="shared" ca="1" si="344"/>
        <v>1.7261169743379251E-5</v>
      </c>
      <c r="AD537">
        <f t="shared" ca="1" si="345"/>
        <v>3.2285457980174493E-6</v>
      </c>
      <c r="AE537">
        <f t="shared" ca="1" si="346"/>
        <v>7.6306430289929759E-6</v>
      </c>
      <c r="AF537">
        <f t="shared" ca="1" si="347"/>
        <v>0</v>
      </c>
      <c r="AG537">
        <f t="shared" ca="1" si="348"/>
        <v>0</v>
      </c>
      <c r="AH537">
        <f t="shared" ca="1" si="334"/>
        <v>0</v>
      </c>
      <c r="AI537">
        <f t="shared" ca="1" si="365"/>
        <v>3.9370403099461371E-4</v>
      </c>
      <c r="AJ537">
        <f t="shared" ca="1" si="349"/>
        <v>8.2021673123877864E-8</v>
      </c>
      <c r="AK537">
        <f t="shared" ca="1" si="335"/>
        <v>0</v>
      </c>
      <c r="AL537">
        <f t="shared" ca="1" si="336"/>
        <v>0</v>
      </c>
      <c r="AM537">
        <f t="shared" si="337"/>
        <v>0</v>
      </c>
      <c r="AN537" s="45">
        <f t="shared" ca="1" si="350"/>
        <v>-2.8202380243513554E-5</v>
      </c>
      <c r="AO537">
        <f t="shared" ca="1" si="366"/>
        <v>0</v>
      </c>
      <c r="AP537">
        <f t="shared" ca="1" si="367"/>
        <v>4.9760294951124644E-7</v>
      </c>
      <c r="AR537">
        <v>527</v>
      </c>
      <c r="AS537">
        <v>0</v>
      </c>
      <c r="AT537">
        <v>4058.016573243588</v>
      </c>
      <c r="AU537">
        <v>103.7875555795662</v>
      </c>
      <c r="AV537">
        <v>28.779936902957179</v>
      </c>
      <c r="AW537">
        <v>10660.706265004768</v>
      </c>
      <c r="AX537">
        <v>0.81475194653974781</v>
      </c>
      <c r="AY537">
        <v>0</v>
      </c>
      <c r="AZ537">
        <v>-10794.088509433846</v>
      </c>
      <c r="BA537">
        <v>1.751648217343637</v>
      </c>
      <c r="BC537">
        <f t="shared" si="351"/>
        <v>0</v>
      </c>
      <c r="BD537">
        <f t="shared" ca="1" si="352"/>
        <v>4058.0169950679428</v>
      </c>
      <c r="BE537">
        <f t="shared" ca="1" si="353"/>
        <v>103.78757284073595</v>
      </c>
      <c r="BF537">
        <f t="shared" ca="1" si="354"/>
        <v>28.779940131502975</v>
      </c>
      <c r="BG537">
        <f t="shared" ca="1" si="355"/>
        <v>10660.706272635411</v>
      </c>
      <c r="BH537">
        <f t="shared" ca="1" si="356"/>
        <v>0.81475202856142093</v>
      </c>
      <c r="BI537">
        <f t="shared" ca="1" si="357"/>
        <v>0</v>
      </c>
      <c r="BJ537">
        <f t="shared" ca="1" si="358"/>
        <v>-10794.088537636228</v>
      </c>
      <c r="BK537">
        <f t="shared" ca="1" si="359"/>
        <v>1.7516487149465865</v>
      </c>
    </row>
    <row r="538" spans="2:63" x14ac:dyDescent="0.35">
      <c r="B538">
        <f t="shared" si="360"/>
        <v>528</v>
      </c>
      <c r="C538">
        <f t="shared" si="338"/>
        <v>44</v>
      </c>
      <c r="D538">
        <f t="shared" si="368"/>
        <v>12</v>
      </c>
      <c r="E538">
        <f t="shared" ca="1" si="328"/>
        <v>120</v>
      </c>
      <c r="F538" cm="1">
        <f t="array" aca="1" ref="F538" ca="1">_xlfn.XLOOKUP(E538,Mortality!$I$9:$I$130,IF($E$4="Female",Mortality!$J$9:$J$130,Mortality!$K$9:$K$130),,-1)</f>
        <v>0.39999999999999969</v>
      </c>
      <c r="G538" cm="1">
        <f t="array" aca="1" ref="G538" ca="1">_xlfn.XLOOKUP(E538,Mortality!$N$9:$N$130,IF($E$4="Female",Mortality!$O$9:$O$130,Mortality!$P$9:$P$130),,-1)</f>
        <v>0</v>
      </c>
      <c r="H538">
        <f t="shared" ca="1" si="339"/>
        <v>4.1675471372851991E-2</v>
      </c>
      <c r="I538" cm="1">
        <f t="array" ref="I538">INDEX('Product features '!$C$12:$C$22,MIN(11,C538))</f>
        <v>0</v>
      </c>
      <c r="J538" s="3">
        <f ca="1">IF(C538=1,0,IF($C$4="Q",MAX('Product features '!$C$8,_xlfn.XLOOKUP(E538,'Non-systematic PWDs'!$D$17:$D$64,'Non-systematic PWDs'!$F$17:$F$64,0,-1)),'Product features '!$C$8))</f>
        <v>0.5</v>
      </c>
      <c r="K538">
        <f t="shared" ca="1" si="329"/>
        <v>0</v>
      </c>
      <c r="L538">
        <f ca="1">(1-K538)*(1-(1-J538*_xlfn.XLOOKUP(C538,'Non-systematic PWDs'!$D$9:$D$12,'Non-systematic PWDs'!$E$9:$E$12,,-1))^(1/12))</f>
        <v>1.8423470126248342E-2</v>
      </c>
      <c r="M538" cm="1">
        <f t="array" ref="M538">IF(C538=11,_xlfn.SWITCH(D538,1,0.4,2,0.3,3,0.2,0.1/9),1/12)</f>
        <v>8.3333333333333329E-2</v>
      </c>
      <c r="O538">
        <f t="shared" ca="1" si="361"/>
        <v>3.9370399638591753E-4</v>
      </c>
      <c r="P538">
        <f t="shared" ca="1" si="362"/>
        <v>4.6163590455284377E-4</v>
      </c>
      <c r="Q538">
        <f ca="1">_xlfn.XLOOKUP(C538,'Surrender predictive model'!$E$8:$E$29,'Surrender predictive model'!$P$8:$P$29,,-1)+'Surrender predictive model'!$B$15+'Surrender predictive model'!$B$14+'Surrender predictive model'!$B$38*K538</f>
        <v>-2.2123742498454617</v>
      </c>
      <c r="R538">
        <f ca="1">+'Surrender predictive model'!$B$15*(MAX(1,MIN(2,P537/O537))-1)+'Surrender predictive model'!$B$14*(MAX(0.5,MIN(1,P537/O537))-1)+'Surrender predictive model'!$B$38*K538*(MAX(0.5,MIN(1,P537/O537))-1)</f>
        <v>-0.19966500048664965</v>
      </c>
      <c r="S538" s="43">
        <f t="shared" ca="1" si="340"/>
        <v>7.7950202669681001E-3</v>
      </c>
      <c r="T538">
        <f t="shared" ca="1" si="330"/>
        <v>5.0000000000000001E-3</v>
      </c>
      <c r="U538">
        <f t="shared" ca="1" si="363"/>
        <v>0</v>
      </c>
      <c r="V538">
        <f t="shared" ca="1" si="331"/>
        <v>0</v>
      </c>
      <c r="W538" s="41">
        <f t="shared" ca="1" si="332"/>
        <v>0</v>
      </c>
      <c r="X538">
        <f t="shared" ca="1" si="341"/>
        <v>0.92786443519529427</v>
      </c>
      <c r="Y538">
        <f t="shared" ca="1" si="342"/>
        <v>0.93333633243319392</v>
      </c>
      <c r="Z538">
        <f t="shared" ca="1" si="333"/>
        <v>0.95085436950416669</v>
      </c>
      <c r="AA538">
        <f t="shared" ca="1" si="364"/>
        <v>1.0229769969209466E-8</v>
      </c>
      <c r="AB538">
        <f t="shared" ca="1" si="343"/>
        <v>3.9370399638591753E-4</v>
      </c>
      <c r="AC538">
        <f t="shared" ca="1" si="344"/>
        <v>1.6047166624250697E-5</v>
      </c>
      <c r="AD538">
        <f t="shared" ca="1" si="345"/>
        <v>3.0014774864653932E-6</v>
      </c>
      <c r="AE538">
        <f t="shared" ca="1" si="346"/>
        <v>7.0939688304377356E-6</v>
      </c>
      <c r="AF538">
        <f t="shared" ca="1" si="347"/>
        <v>2.2574472040141606E-6</v>
      </c>
      <c r="AG538">
        <f t="shared" ca="1" si="348"/>
        <v>0</v>
      </c>
      <c r="AH538">
        <f t="shared" ca="1" si="334"/>
        <v>0</v>
      </c>
      <c r="AI538">
        <f t="shared" ca="1" si="365"/>
        <v>3.6530397084944574E-4</v>
      </c>
      <c r="AJ538">
        <f t="shared" ca="1" si="349"/>
        <v>7.6104993926967863E-8</v>
      </c>
      <c r="AK538">
        <f t="shared" ca="1" si="335"/>
        <v>0</v>
      </c>
      <c r="AL538">
        <f t="shared" ca="1" si="336"/>
        <v>0</v>
      </c>
      <c r="AM538">
        <f t="shared" si="337"/>
        <v>0</v>
      </c>
      <c r="AN538" s="45">
        <f t="shared" ca="1" si="350"/>
        <v>-2.6218717935080792E-5</v>
      </c>
      <c r="AO538">
        <f t="shared" ca="1" si="366"/>
        <v>0</v>
      </c>
      <c r="AP538">
        <f t="shared" ca="1" si="367"/>
        <v>5.0843975983414798E-7</v>
      </c>
      <c r="AR538">
        <v>528</v>
      </c>
      <c r="AS538">
        <v>0</v>
      </c>
      <c r="AT538">
        <v>3910.8093433895988</v>
      </c>
      <c r="AU538">
        <v>99.404863904281555</v>
      </c>
      <c r="AV538">
        <v>27.622739393987398</v>
      </c>
      <c r="AW538">
        <v>10367.041813471564</v>
      </c>
      <c r="AX538">
        <v>0.78005071083958688</v>
      </c>
      <c r="AY538">
        <v>0</v>
      </c>
      <c r="AZ538">
        <v>-10494.849467480684</v>
      </c>
      <c r="BA538">
        <v>1.9572267321627037</v>
      </c>
      <c r="BC538">
        <f t="shared" si="351"/>
        <v>0</v>
      </c>
      <c r="BD538">
        <f t="shared" ca="1" si="352"/>
        <v>3910.8097370935952</v>
      </c>
      <c r="BE538">
        <f t="shared" ca="1" si="353"/>
        <v>99.40487995144818</v>
      </c>
      <c r="BF538">
        <f t="shared" ca="1" si="354"/>
        <v>27.622742395464886</v>
      </c>
      <c r="BG538">
        <f t="shared" ca="1" si="355"/>
        <v>10367.041820565533</v>
      </c>
      <c r="BH538">
        <f t="shared" ca="1" si="356"/>
        <v>0.78005078694458085</v>
      </c>
      <c r="BI538">
        <f t="shared" ca="1" si="357"/>
        <v>0</v>
      </c>
      <c r="BJ538">
        <f t="shared" ca="1" si="358"/>
        <v>-10494.849493699403</v>
      </c>
      <c r="BK538">
        <f t="shared" ca="1" si="359"/>
        <v>1.9572272406024636</v>
      </c>
    </row>
    <row r="539" spans="2:63" x14ac:dyDescent="0.35">
      <c r="B539">
        <f t="shared" si="360"/>
        <v>529</v>
      </c>
      <c r="C539">
        <f t="shared" si="338"/>
        <v>45</v>
      </c>
      <c r="D539">
        <f t="shared" si="368"/>
        <v>1</v>
      </c>
      <c r="E539">
        <f t="shared" ca="1" si="328"/>
        <v>121</v>
      </c>
      <c r="F539" cm="1">
        <f t="array" aca="1" ref="F539" ca="1">_xlfn.XLOOKUP(E539,Mortality!$I$9:$I$130,IF($E$4="Female",Mortality!$J$9:$J$130,Mortality!$K$9:$K$130),,-1)</f>
        <v>0.99999999999999922</v>
      </c>
      <c r="G539" cm="1">
        <f t="array" aca="1" ref="G539" ca="1">_xlfn.XLOOKUP(E539,Mortality!$N$9:$N$130,IF($E$4="Female",Mortality!$O$9:$O$130,Mortality!$P$9:$P$130),,-1)</f>
        <v>0</v>
      </c>
      <c r="H539">
        <f t="shared" ca="1" si="339"/>
        <v>0.94493499421927152</v>
      </c>
      <c r="I539" cm="1">
        <f t="array" ref="I539">INDEX('Product features '!$C$12:$C$22,MIN(11,C539))</f>
        <v>0</v>
      </c>
      <c r="J539" s="3">
        <f ca="1">IF(C539=1,0,IF($C$4="Q",MAX('Product features '!$C$8,_xlfn.XLOOKUP(E539,'Non-systematic PWDs'!$D$17:$D$64,'Non-systematic PWDs'!$F$17:$F$64,0,-1)),'Product features '!$C$8))</f>
        <v>0.5</v>
      </c>
      <c r="K539">
        <f t="shared" ca="1" si="329"/>
        <v>0</v>
      </c>
      <c r="L539">
        <f ca="1">(1-K539)*(1-(1-J539*_xlfn.XLOOKUP(C539,'Non-systematic PWDs'!$D$9:$D$12,'Non-systematic PWDs'!$E$9:$E$12,,-1))^(1/12))</f>
        <v>1.8423470126248342E-2</v>
      </c>
      <c r="M539" cm="1">
        <f t="array" ref="M539">IF(C539=11,_xlfn.SWITCH(D539,1,0.4,2,0.3,3,0.2,0.1/9),1/12)</f>
        <v>8.3333333333333329E-2</v>
      </c>
      <c r="O539">
        <f t="shared" ca="1" si="361"/>
        <v>3.6530393624074962E-4</v>
      </c>
      <c r="P539">
        <f t="shared" ca="1" si="362"/>
        <v>4.3086156207483117E-4</v>
      </c>
      <c r="Q539">
        <f ca="1">_xlfn.XLOOKUP(C539,'Surrender predictive model'!$E$8:$E$29,'Surrender predictive model'!$P$8:$P$29,,-1)+'Surrender predictive model'!$B$15+'Surrender predictive model'!$B$14+'Surrender predictive model'!$B$38*K539</f>
        <v>-2.2123742498454617</v>
      </c>
      <c r="R539">
        <f ca="1">+'Surrender predictive model'!$B$15*(MAX(1,MIN(2,P538/O538))-1)+'Surrender predictive model'!$B$14*(MAX(0.5,MIN(1,P538/O538))-1)+'Surrender predictive model'!$B$38*K539*(MAX(0.5,MIN(1,P538/O538))-1)</f>
        <v>-0.19966500048664965</v>
      </c>
      <c r="S539" s="43">
        <f t="shared" ca="1" si="340"/>
        <v>7.7950202669681001E-3</v>
      </c>
      <c r="T539">
        <f t="shared" ca="1" si="330"/>
        <v>0</v>
      </c>
      <c r="U539">
        <f t="shared" ca="1" si="363"/>
        <v>1.89E-2</v>
      </c>
      <c r="V539">
        <f t="shared" ca="1" si="331"/>
        <v>0</v>
      </c>
      <c r="W539" s="41">
        <f t="shared" ca="1" si="332"/>
        <v>0</v>
      </c>
      <c r="X539">
        <f t="shared" ca="1" si="341"/>
        <v>5.3629192413996427E-2</v>
      </c>
      <c r="Y539">
        <f t="shared" ca="1" si="342"/>
        <v>5.3629192413996427E-2</v>
      </c>
      <c r="Z539">
        <f t="shared" ca="1" si="333"/>
        <v>5.463577294466699E-2</v>
      </c>
      <c r="AA539">
        <f t="shared" ca="1" si="364"/>
        <v>9.7270214742453266E-9</v>
      </c>
      <c r="AB539">
        <f t="shared" ca="1" si="343"/>
        <v>3.7220818063569977E-4</v>
      </c>
      <c r="AC539">
        <f t="shared" ca="1" si="344"/>
        <v>3.4273725119290986E-4</v>
      </c>
      <c r="AD539">
        <f t="shared" ca="1" si="345"/>
        <v>2.8273308064974851E-6</v>
      </c>
      <c r="AE539">
        <f t="shared" ca="1" si="346"/>
        <v>6.6823744989169024E-6</v>
      </c>
      <c r="AF539">
        <f t="shared" ca="1" si="347"/>
        <v>0</v>
      </c>
      <c r="AG539">
        <f t="shared" ca="1" si="348"/>
        <v>0</v>
      </c>
      <c r="AH539">
        <f t="shared" ca="1" si="334"/>
        <v>6.9042443949501463E-6</v>
      </c>
      <c r="AI539">
        <f t="shared" ca="1" si="365"/>
        <v>1.9961258746071641E-5</v>
      </c>
      <c r="AJ539">
        <f t="shared" ca="1" si="349"/>
        <v>4.1585955720982586E-9</v>
      </c>
      <c r="AK539">
        <f t="shared" ca="1" si="335"/>
        <v>0</v>
      </c>
      <c r="AL539">
        <f t="shared" ca="1" si="336"/>
        <v>0</v>
      </c>
      <c r="AM539">
        <f t="shared" si="337"/>
        <v>0</v>
      </c>
      <c r="AN539" s="45">
        <f t="shared" ca="1" si="350"/>
        <v>-3.5225111509389637E-4</v>
      </c>
      <c r="AO539">
        <f t="shared" ca="1" si="366"/>
        <v>8.6303054936877104E-7</v>
      </c>
      <c r="AP539">
        <f t="shared" ca="1" si="367"/>
        <v>7.124756920529728E-6</v>
      </c>
      <c r="AR539">
        <v>529</v>
      </c>
      <c r="AS539">
        <v>0</v>
      </c>
      <c r="AT539">
        <v>3744.2434120288249</v>
      </c>
      <c r="AU539">
        <v>105.90204656559276</v>
      </c>
      <c r="AV539">
        <v>26.930853638747589</v>
      </c>
      <c r="AW539">
        <v>10083.168553799615</v>
      </c>
      <c r="AX539">
        <v>0.75884719371693921</v>
      </c>
      <c r="AY539">
        <v>0</v>
      </c>
      <c r="AZ539">
        <v>-10216.76030119769</v>
      </c>
      <c r="BA539">
        <v>7.4568179391920397</v>
      </c>
      <c r="BC539">
        <f t="shared" si="351"/>
        <v>0</v>
      </c>
      <c r="BD539">
        <f t="shared" ca="1" si="352"/>
        <v>3744.2437773327611</v>
      </c>
      <c r="BE539">
        <f t="shared" ca="1" si="353"/>
        <v>105.90238930284394</v>
      </c>
      <c r="BF539">
        <f t="shared" ca="1" si="354"/>
        <v>26.930856466078396</v>
      </c>
      <c r="BG539">
        <f t="shared" ca="1" si="355"/>
        <v>10083.168560481989</v>
      </c>
      <c r="BH539">
        <f t="shared" ca="1" si="356"/>
        <v>0.75884719787553478</v>
      </c>
      <c r="BI539">
        <f t="shared" ca="1" si="357"/>
        <v>0</v>
      </c>
      <c r="BJ539">
        <f t="shared" ca="1" si="358"/>
        <v>-10216.760653448804</v>
      </c>
      <c r="BK539">
        <f t="shared" ca="1" si="359"/>
        <v>7.4568250639489602</v>
      </c>
    </row>
    <row r="540" spans="2:63" x14ac:dyDescent="0.35">
      <c r="B540">
        <f t="shared" si="360"/>
        <v>530</v>
      </c>
      <c r="C540">
        <f t="shared" si="338"/>
        <v>45</v>
      </c>
      <c r="D540">
        <f t="shared" si="368"/>
        <v>2</v>
      </c>
      <c r="E540">
        <f t="shared" ca="1" si="328"/>
        <v>121</v>
      </c>
      <c r="F540" cm="1">
        <f t="array" aca="1" ref="F540" ca="1">_xlfn.XLOOKUP(E540,Mortality!$I$9:$I$130,IF($E$4="Female",Mortality!$J$9:$J$130,Mortality!$K$9:$K$130),,-1)</f>
        <v>0.99999999999999922</v>
      </c>
      <c r="G540" cm="1">
        <f t="array" aca="1" ref="G540" ca="1">_xlfn.XLOOKUP(E540,Mortality!$N$9:$N$130,IF($E$4="Female",Mortality!$O$9:$O$130,Mortality!$P$9:$P$130),,-1)</f>
        <v>0</v>
      </c>
      <c r="H540">
        <f t="shared" ca="1" si="339"/>
        <v>0.94493499421927152</v>
      </c>
      <c r="I540" cm="1">
        <f t="array" ref="I540">INDEX('Product features '!$C$12:$C$22,MIN(11,C540))</f>
        <v>0</v>
      </c>
      <c r="J540" s="3">
        <f ca="1">IF(C540=1,0,IF($C$4="Q",MAX('Product features '!$C$8,_xlfn.XLOOKUP(E540,'Non-systematic PWDs'!$D$17:$D$64,'Non-systematic PWDs'!$F$17:$F$64,0,-1)),'Product features '!$C$8))</f>
        <v>0.5</v>
      </c>
      <c r="K540">
        <f t="shared" ca="1" si="329"/>
        <v>0</v>
      </c>
      <c r="L540">
        <f ca="1">(1-K540)*(1-(1-J540*_xlfn.XLOOKUP(C540,'Non-systematic PWDs'!$D$9:$D$12,'Non-systematic PWDs'!$E$9:$E$12,,-1))^(1/12))</f>
        <v>1.8423470126248342E-2</v>
      </c>
      <c r="M540" cm="1">
        <f t="array" ref="M540">IF(C540=11,_xlfn.SWITCH(D540,1,0.4,2,0.3,3,0.2,0.1/9),1/12)</f>
        <v>8.3333333333333329E-2</v>
      </c>
      <c r="O540">
        <f t="shared" ca="1" si="361"/>
        <v>1.9961224137375483E-5</v>
      </c>
      <c r="P540">
        <f t="shared" ca="1" si="362"/>
        <v>2.3106757616306186E-5</v>
      </c>
      <c r="Q540">
        <f ca="1">_xlfn.XLOOKUP(C540,'Surrender predictive model'!$E$8:$E$29,'Surrender predictive model'!$P$8:$P$29,,-1)+'Surrender predictive model'!$B$15+'Surrender predictive model'!$B$14+'Surrender predictive model'!$B$38*K540</f>
        <v>-2.2123742498454617</v>
      </c>
      <c r="R540">
        <f ca="1">+'Surrender predictive model'!$B$15*(MAX(1,MIN(2,P539/O539))-1)+'Surrender predictive model'!$B$14*(MAX(0.5,MIN(1,P539/O539))-1)+'Surrender predictive model'!$B$38*K540*(MAX(0.5,MIN(1,P539/O539))-1)</f>
        <v>-0.2076666792714566</v>
      </c>
      <c r="S540" s="43">
        <f t="shared" ca="1" si="340"/>
        <v>7.7301633083475263E-3</v>
      </c>
      <c r="T540">
        <f t="shared" ca="1" si="330"/>
        <v>0</v>
      </c>
      <c r="U540">
        <f t="shared" ca="1" si="363"/>
        <v>0</v>
      </c>
      <c r="V540">
        <f t="shared" ca="1" si="331"/>
        <v>0</v>
      </c>
      <c r="W540" s="41">
        <f t="shared" ca="1" si="332"/>
        <v>0</v>
      </c>
      <c r="X540">
        <f t="shared" ca="1" si="341"/>
        <v>5.363269796615984E-2</v>
      </c>
      <c r="Y540">
        <f t="shared" ca="1" si="342"/>
        <v>5.363269796615984E-2</v>
      </c>
      <c r="Z540">
        <f t="shared" ca="1" si="333"/>
        <v>5.4639344293468353E-2</v>
      </c>
      <c r="AA540">
        <f t="shared" ca="1" si="364"/>
        <v>5.314433366947676E-10</v>
      </c>
      <c r="AB540">
        <f t="shared" ca="1" si="343"/>
        <v>1.9961224137375483E-5</v>
      </c>
      <c r="AC540">
        <f t="shared" ca="1" si="344"/>
        <v>1.8381881510749828E-5</v>
      </c>
      <c r="AD540">
        <f t="shared" ca="1" si="345"/>
        <v>1.5037536641363615E-7</v>
      </c>
      <c r="AE540">
        <f t="shared" ca="1" si="346"/>
        <v>3.5839295501733833E-7</v>
      </c>
      <c r="AF540">
        <f t="shared" ca="1" si="347"/>
        <v>0</v>
      </c>
      <c r="AG540">
        <f t="shared" ca="1" si="348"/>
        <v>0</v>
      </c>
      <c r="AH540">
        <f t="shared" ca="1" si="334"/>
        <v>0</v>
      </c>
      <c r="AI540">
        <f t="shared" ca="1" si="365"/>
        <v>1.0706089138908415E-6</v>
      </c>
      <c r="AJ540">
        <f t="shared" ca="1" si="349"/>
        <v>2.2304352372725865E-10</v>
      </c>
      <c r="AK540">
        <f t="shared" ca="1" si="335"/>
        <v>0</v>
      </c>
      <c r="AL540">
        <f t="shared" ca="1" si="336"/>
        <v>0</v>
      </c>
      <c r="AM540">
        <f t="shared" si="337"/>
        <v>0</v>
      </c>
      <c r="AN540" s="45">
        <f t="shared" ca="1" si="350"/>
        <v>-1.8890872875704527E-5</v>
      </c>
      <c r="AO540">
        <f t="shared" ca="1" si="366"/>
        <v>0</v>
      </c>
      <c r="AP540">
        <f t="shared" ca="1" si="367"/>
        <v>3.0101324755204779E-7</v>
      </c>
      <c r="AR540">
        <v>530</v>
      </c>
      <c r="AS540">
        <v>0</v>
      </c>
      <c r="AT540">
        <v>3642.4665298401178</v>
      </c>
      <c r="AU540">
        <v>101.34646753299829</v>
      </c>
      <c r="AV540">
        <v>25.627488950794383</v>
      </c>
      <c r="AW540">
        <v>9783.4693238916461</v>
      </c>
      <c r="AX540">
        <v>0.7294975584751402</v>
      </c>
      <c r="AY540">
        <v>0</v>
      </c>
      <c r="AZ540">
        <v>-9911.1727779339126</v>
      </c>
      <c r="BA540">
        <v>1.5089484660405568</v>
      </c>
      <c r="BC540">
        <f t="shared" si="351"/>
        <v>0</v>
      </c>
      <c r="BD540">
        <f t="shared" ca="1" si="352"/>
        <v>3642.4665498013419</v>
      </c>
      <c r="BE540">
        <f t="shared" ca="1" si="353"/>
        <v>101.34648591487981</v>
      </c>
      <c r="BF540">
        <f t="shared" ca="1" si="354"/>
        <v>25.627489101169751</v>
      </c>
      <c r="BG540">
        <f t="shared" ca="1" si="355"/>
        <v>9783.4693242500398</v>
      </c>
      <c r="BH540">
        <f t="shared" ca="1" si="356"/>
        <v>0.72949755869818367</v>
      </c>
      <c r="BI540">
        <f t="shared" ca="1" si="357"/>
        <v>0</v>
      </c>
      <c r="BJ540">
        <f t="shared" ca="1" si="358"/>
        <v>-9911.1727968247851</v>
      </c>
      <c r="BK540">
        <f t="shared" ca="1" si="359"/>
        <v>1.5089487670538044</v>
      </c>
    </row>
    <row r="541" spans="2:63" x14ac:dyDescent="0.35">
      <c r="B541">
        <f t="shared" si="360"/>
        <v>531</v>
      </c>
      <c r="C541">
        <f t="shared" si="338"/>
        <v>45</v>
      </c>
      <c r="D541">
        <f t="shared" si="368"/>
        <v>3</v>
      </c>
      <c r="E541">
        <f t="shared" ca="1" si="328"/>
        <v>121</v>
      </c>
      <c r="F541" cm="1">
        <f t="array" aca="1" ref="F541" ca="1">_xlfn.XLOOKUP(E541,Mortality!$I$9:$I$130,IF($E$4="Female",Mortality!$J$9:$J$130,Mortality!$K$9:$K$130),,-1)</f>
        <v>0.99999999999999922</v>
      </c>
      <c r="G541" cm="1">
        <f t="array" aca="1" ref="G541" ca="1">_xlfn.XLOOKUP(E541,Mortality!$N$9:$N$130,IF($E$4="Female",Mortality!$O$9:$O$130,Mortality!$P$9:$P$130),,-1)</f>
        <v>0</v>
      </c>
      <c r="H541">
        <f t="shared" ca="1" si="339"/>
        <v>0.94493499421927152</v>
      </c>
      <c r="I541" cm="1">
        <f t="array" ref="I541">INDEX('Product features '!$C$12:$C$22,MIN(11,C541))</f>
        <v>0</v>
      </c>
      <c r="J541" s="3">
        <f ca="1">IF(C541=1,0,IF($C$4="Q",MAX('Product features '!$C$8,_xlfn.XLOOKUP(E541,'Non-systematic PWDs'!$D$17:$D$64,'Non-systematic PWDs'!$F$17:$F$64,0,-1)),'Product features '!$C$8))</f>
        <v>0.5</v>
      </c>
      <c r="K541">
        <f t="shared" ca="1" si="329"/>
        <v>0</v>
      </c>
      <c r="L541">
        <f ca="1">(1-K541)*(1-(1-J541*_xlfn.XLOOKUP(C541,'Non-systematic PWDs'!$D$9:$D$12,'Non-systematic PWDs'!$E$9:$E$12,,-1))^(1/12))</f>
        <v>1.8423470126248342E-2</v>
      </c>
      <c r="M541" cm="1">
        <f t="array" ref="M541">IF(C541=11,_xlfn.SWITCH(D541,1,0.4,2,0.3,3,0.2,0.1/9),1/12)</f>
        <v>8.3333333333333329E-2</v>
      </c>
      <c r="O541">
        <f t="shared" ca="1" si="361"/>
        <v>1.0705743051946789E-6</v>
      </c>
      <c r="P541">
        <f t="shared" ca="1" si="362"/>
        <v>1.2392777522126132E-6</v>
      </c>
      <c r="Q541">
        <f ca="1">_xlfn.XLOOKUP(C541,'Surrender predictive model'!$E$8:$E$29,'Surrender predictive model'!$P$8:$P$29,,-1)+'Surrender predictive model'!$B$15+'Surrender predictive model'!$B$14+'Surrender predictive model'!$B$38*K541</f>
        <v>-2.2123742498454617</v>
      </c>
      <c r="R541">
        <f ca="1">+'Surrender predictive model'!$B$15*(MAX(1,MIN(2,P540/O540))-1)+'Surrender predictive model'!$B$14*(MAX(0.5,MIN(1,P540/O540))-1)+'Surrender predictive model'!$B$38*K541*(MAX(0.5,MIN(1,P540/O540))-1)</f>
        <v>-0.18234971698621102</v>
      </c>
      <c r="S541" s="43">
        <f t="shared" ca="1" si="340"/>
        <v>7.9373204740640357E-3</v>
      </c>
      <c r="T541">
        <f t="shared" ca="1" si="330"/>
        <v>0</v>
      </c>
      <c r="U541">
        <f t="shared" ca="1" si="363"/>
        <v>0</v>
      </c>
      <c r="V541">
        <f t="shared" ca="1" si="331"/>
        <v>0</v>
      </c>
      <c r="W541" s="41">
        <f t="shared" ca="1" si="332"/>
        <v>0</v>
      </c>
      <c r="X541">
        <f t="shared" ca="1" si="341"/>
        <v>5.362150101419217E-2</v>
      </c>
      <c r="Y541">
        <f t="shared" ca="1" si="342"/>
        <v>5.362150101419217E-2</v>
      </c>
      <c r="Z541">
        <f t="shared" ca="1" si="333"/>
        <v>5.462793718294065E-2</v>
      </c>
      <c r="AA541">
        <f t="shared" ca="1" si="364"/>
        <v>2.9037715446135029E-11</v>
      </c>
      <c r="AB541">
        <f t="shared" ca="1" si="343"/>
        <v>1.0705743051946789E-6</v>
      </c>
      <c r="AC541">
        <f t="shared" ca="1" si="344"/>
        <v>9.8567129543445177E-7</v>
      </c>
      <c r="AD541">
        <f t="shared" ca="1" si="345"/>
        <v>8.2794996500400923E-9</v>
      </c>
      <c r="AE541">
        <f t="shared" ca="1" si="346"/>
        <v>1.9217708918422416E-8</v>
      </c>
      <c r="AF541">
        <f t="shared" ca="1" si="347"/>
        <v>0</v>
      </c>
      <c r="AG541">
        <f t="shared" ca="1" si="348"/>
        <v>0</v>
      </c>
      <c r="AH541">
        <f t="shared" ca="1" si="334"/>
        <v>0</v>
      </c>
      <c r="AI541">
        <f t="shared" ca="1" si="365"/>
        <v>5.7440409887927292E-8</v>
      </c>
      <c r="AJ541">
        <f t="shared" ca="1" si="349"/>
        <v>1.1966752059984853E-11</v>
      </c>
      <c r="AK541">
        <f t="shared" ca="1" si="335"/>
        <v>0</v>
      </c>
      <c r="AL541">
        <f t="shared" ca="1" si="336"/>
        <v>0</v>
      </c>
      <c r="AM541">
        <f t="shared" si="337"/>
        <v>0</v>
      </c>
      <c r="AN541" s="45">
        <f t="shared" ca="1" si="350"/>
        <v>-1.0131804707549742E-6</v>
      </c>
      <c r="AO541">
        <f t="shared" ca="1" si="366"/>
        <v>0</v>
      </c>
      <c r="AP541">
        <f t="shared" ca="1" si="367"/>
        <v>1.6333473243429613E-8</v>
      </c>
      <c r="AR541">
        <v>531</v>
      </c>
      <c r="AS541">
        <v>0</v>
      </c>
      <c r="AT541">
        <v>3501.588280679483</v>
      </c>
      <c r="AU541">
        <v>97.259481742948125</v>
      </c>
      <c r="AV541">
        <v>25.132633213215875</v>
      </c>
      <c r="AW541">
        <v>9493.4559099396502</v>
      </c>
      <c r="AX541">
        <v>0.70122068963672812</v>
      </c>
      <c r="AY541">
        <v>0</v>
      </c>
      <c r="AZ541">
        <v>-9616.5492455854564</v>
      </c>
      <c r="BA541">
        <v>1.4711931584370037</v>
      </c>
      <c r="BC541">
        <f t="shared" si="351"/>
        <v>0</v>
      </c>
      <c r="BD541">
        <f t="shared" ca="1" si="352"/>
        <v>3501.5882817500574</v>
      </c>
      <c r="BE541">
        <f t="shared" ca="1" si="353"/>
        <v>97.259482728619417</v>
      </c>
      <c r="BF541">
        <f t="shared" ca="1" si="354"/>
        <v>25.132633221495375</v>
      </c>
      <c r="BG541">
        <f t="shared" ca="1" si="355"/>
        <v>9493.4559099588678</v>
      </c>
      <c r="BH541">
        <f t="shared" ca="1" si="356"/>
        <v>0.70122068964869488</v>
      </c>
      <c r="BI541">
        <f t="shared" ca="1" si="357"/>
        <v>0</v>
      </c>
      <c r="BJ541">
        <f t="shared" ca="1" si="358"/>
        <v>-9616.5492465986372</v>
      </c>
      <c r="BK541">
        <f t="shared" ca="1" si="359"/>
        <v>1.471193174770477</v>
      </c>
    </row>
    <row r="542" spans="2:63" x14ac:dyDescent="0.35">
      <c r="B542">
        <f t="shared" si="360"/>
        <v>532</v>
      </c>
      <c r="C542">
        <f t="shared" si="338"/>
        <v>45</v>
      </c>
      <c r="D542">
        <f t="shared" si="368"/>
        <v>4</v>
      </c>
      <c r="E542">
        <f t="shared" ca="1" si="328"/>
        <v>121</v>
      </c>
      <c r="F542" cm="1">
        <f t="array" aca="1" ref="F542" ca="1">_xlfn.XLOOKUP(E542,Mortality!$I$9:$I$130,IF($E$4="Female",Mortality!$J$9:$J$130,Mortality!$K$9:$K$130),,-1)</f>
        <v>0.99999999999999922</v>
      </c>
      <c r="G542" cm="1">
        <f t="array" aca="1" ref="G542" ca="1">_xlfn.XLOOKUP(E542,Mortality!$N$9:$N$130,IF($E$4="Female",Mortality!$O$9:$O$130,Mortality!$P$9:$P$130),,-1)</f>
        <v>0</v>
      </c>
      <c r="H542">
        <f t="shared" ca="1" si="339"/>
        <v>0.94493499421927152</v>
      </c>
      <c r="I542" cm="1">
        <f t="array" ref="I542">INDEX('Product features '!$C$12:$C$22,MIN(11,C542))</f>
        <v>0</v>
      </c>
      <c r="J542" s="3">
        <f ca="1">IF(C542=1,0,IF($C$4="Q",MAX('Product features '!$C$8,_xlfn.XLOOKUP(E542,'Non-systematic PWDs'!$D$17:$D$64,'Non-systematic PWDs'!$F$17:$F$64,0,-1)),'Product features '!$C$8))</f>
        <v>0.5</v>
      </c>
      <c r="K542">
        <f t="shared" ca="1" si="329"/>
        <v>0</v>
      </c>
      <c r="L542">
        <f ca="1">(1-K542)*(1-(1-J542*_xlfn.XLOOKUP(C542,'Non-systematic PWDs'!$D$9:$D$12,'Non-systematic PWDs'!$E$9:$E$12,,-1))^(1/12))</f>
        <v>1.8423470126248342E-2</v>
      </c>
      <c r="M542" cm="1">
        <f t="array" ref="M542">IF(C542=11,_xlfn.SWITCH(D542,1,0.4,2,0.3,3,0.2,0.1/9),1/12)</f>
        <v>8.3333333333333329E-2</v>
      </c>
      <c r="O542">
        <f t="shared" ca="1" si="361"/>
        <v>5.7405801191764564E-8</v>
      </c>
      <c r="P542">
        <f t="shared" ca="1" si="362"/>
        <v>6.6451933247134436E-8</v>
      </c>
      <c r="Q542">
        <f ca="1">_xlfn.XLOOKUP(C542,'Surrender predictive model'!$E$8:$E$29,'Surrender predictive model'!$P$8:$P$29,,-1)+'Surrender predictive model'!$B$15+'Surrender predictive model'!$B$14+'Surrender predictive model'!$B$38*K542</f>
        <v>-2.2123742498454617</v>
      </c>
      <c r="R542">
        <f ca="1">+'Surrender predictive model'!$B$15*(MAX(1,MIN(2,P541/O541))-1)+'Surrender predictive model'!$B$14*(MAX(0.5,MIN(1,P541/O541))-1)+'Surrender predictive model'!$B$38*K542*(MAX(0.5,MIN(1,P541/O541))-1)</f>
        <v>-0.18234971698621102</v>
      </c>
      <c r="S542" s="43">
        <f t="shared" ca="1" si="340"/>
        <v>7.9373204740640357E-3</v>
      </c>
      <c r="T542">
        <f t="shared" ca="1" si="330"/>
        <v>0</v>
      </c>
      <c r="U542">
        <f t="shared" ca="1" si="363"/>
        <v>0</v>
      </c>
      <c r="V542">
        <f t="shared" ca="1" si="331"/>
        <v>0</v>
      </c>
      <c r="W542" s="41">
        <f t="shared" ca="1" si="332"/>
        <v>0</v>
      </c>
      <c r="X542">
        <f t="shared" ca="1" si="341"/>
        <v>5.362150101419217E-2</v>
      </c>
      <c r="Y542">
        <f t="shared" ca="1" si="342"/>
        <v>5.362150101419217E-2</v>
      </c>
      <c r="Z542">
        <f t="shared" ca="1" si="333"/>
        <v>5.462793718294065E-2</v>
      </c>
      <c r="AA542">
        <f t="shared" ca="1" si="364"/>
        <v>1.5862704953275699E-12</v>
      </c>
      <c r="AB542">
        <f t="shared" ca="1" si="343"/>
        <v>5.7405801191764564E-8</v>
      </c>
      <c r="AC542">
        <f t="shared" ca="1" si="344"/>
        <v>5.2853174367798586E-8</v>
      </c>
      <c r="AD542">
        <f t="shared" ca="1" si="345"/>
        <v>4.4395919888162864E-10</v>
      </c>
      <c r="AE542">
        <f t="shared" ca="1" si="346"/>
        <v>1.0304823982596377E-9</v>
      </c>
      <c r="AF542">
        <f t="shared" ca="1" si="347"/>
        <v>0</v>
      </c>
      <c r="AG542">
        <f t="shared" ca="1" si="348"/>
        <v>0</v>
      </c>
      <c r="AH542">
        <f t="shared" ca="1" si="334"/>
        <v>0</v>
      </c>
      <c r="AI542">
        <f t="shared" ca="1" si="365"/>
        <v>3.1127939229874435E-9</v>
      </c>
      <c r="AJ542">
        <f t="shared" ca="1" si="349"/>
        <v>6.4849873395571747E-13</v>
      </c>
      <c r="AK542">
        <f t="shared" ca="1" si="335"/>
        <v>0</v>
      </c>
      <c r="AL542">
        <f t="shared" ca="1" si="336"/>
        <v>0</v>
      </c>
      <c r="AM542">
        <f t="shared" si="337"/>
        <v>0</v>
      </c>
      <c r="AN542" s="45">
        <f t="shared" ca="1" si="350"/>
        <v>-5.4328264463673803E-8</v>
      </c>
      <c r="AO542">
        <f t="shared" ca="1" si="366"/>
        <v>0</v>
      </c>
      <c r="AP542">
        <f t="shared" ca="1" si="367"/>
        <v>8.8608557332385231E-10</v>
      </c>
      <c r="AR542">
        <v>532</v>
      </c>
      <c r="AS542">
        <v>0</v>
      </c>
      <c r="AT542">
        <v>3365.8593102551035</v>
      </c>
      <c r="AU542">
        <v>93.351988989082784</v>
      </c>
      <c r="AV542">
        <v>24.15889892689103</v>
      </c>
      <c r="AW542">
        <v>9212.5453987760175</v>
      </c>
      <c r="AX542">
        <v>0.67407416176545154</v>
      </c>
      <c r="AY542">
        <v>0</v>
      </c>
      <c r="AZ542">
        <v>-9330.7303608537604</v>
      </c>
      <c r="BA542">
        <v>1.4266840949423476</v>
      </c>
      <c r="BC542">
        <f t="shared" si="351"/>
        <v>0</v>
      </c>
      <c r="BD542">
        <f t="shared" ca="1" si="352"/>
        <v>3365.8593103125095</v>
      </c>
      <c r="BE542">
        <f t="shared" ca="1" si="353"/>
        <v>93.351989041935965</v>
      </c>
      <c r="BF542">
        <f t="shared" ca="1" si="354"/>
        <v>24.158898927334988</v>
      </c>
      <c r="BG542">
        <f t="shared" ca="1" si="355"/>
        <v>9212.5453987770488</v>
      </c>
      <c r="BH542">
        <f t="shared" ca="1" si="356"/>
        <v>0.67407416176610002</v>
      </c>
      <c r="BI542">
        <f t="shared" ca="1" si="357"/>
        <v>0</v>
      </c>
      <c r="BJ542">
        <f t="shared" ca="1" si="358"/>
        <v>-9330.7303609080882</v>
      </c>
      <c r="BK542">
        <f t="shared" ca="1" si="359"/>
        <v>1.4266840958284333</v>
      </c>
    </row>
    <row r="543" spans="2:63" x14ac:dyDescent="0.35">
      <c r="B543">
        <f t="shared" si="360"/>
        <v>533</v>
      </c>
      <c r="C543">
        <f t="shared" si="338"/>
        <v>45</v>
      </c>
      <c r="D543">
        <f t="shared" si="368"/>
        <v>5</v>
      </c>
      <c r="E543">
        <f t="shared" ca="1" si="328"/>
        <v>121</v>
      </c>
      <c r="F543" cm="1">
        <f t="array" aca="1" ref="F543" ca="1">_xlfn.XLOOKUP(E543,Mortality!$I$9:$I$130,IF($E$4="Female",Mortality!$J$9:$J$130,Mortality!$K$9:$K$130),,-1)</f>
        <v>0.99999999999999922</v>
      </c>
      <c r="G543" cm="1">
        <f t="array" aca="1" ref="G543" ca="1">_xlfn.XLOOKUP(E543,Mortality!$N$9:$N$130,IF($E$4="Female",Mortality!$O$9:$O$130,Mortality!$P$9:$P$130),,-1)</f>
        <v>0</v>
      </c>
      <c r="H543">
        <f t="shared" ca="1" si="339"/>
        <v>0.94493499421927152</v>
      </c>
      <c r="I543" cm="1">
        <f t="array" ref="I543">INDEX('Product features '!$C$12:$C$22,MIN(11,C543))</f>
        <v>0</v>
      </c>
      <c r="J543" s="3">
        <f ca="1">IF(C543=1,0,IF($C$4="Q",MAX('Product features '!$C$8,_xlfn.XLOOKUP(E543,'Non-systematic PWDs'!$D$17:$D$64,'Non-systematic PWDs'!$F$17:$F$64,0,-1)),'Product features '!$C$8))</f>
        <v>0.5</v>
      </c>
      <c r="K543">
        <f t="shared" ca="1" si="329"/>
        <v>0</v>
      </c>
      <c r="L543">
        <f ca="1">(1-K543)*(1-(1-J543*_xlfn.XLOOKUP(C543,'Non-systematic PWDs'!$D$9:$D$12,'Non-systematic PWDs'!$E$9:$E$12,,-1))^(1/12))</f>
        <v>1.8423470126248342E-2</v>
      </c>
      <c r="M543" cm="1">
        <f t="array" ref="M543">IF(C543=11,_xlfn.SWITCH(D543,1,0.4,2,0.3,3,0.2,0.1/9),1/12)</f>
        <v>8.3333333333333329E-2</v>
      </c>
      <c r="O543">
        <f t="shared" ca="1" si="361"/>
        <v>3.0781852268247181E-9</v>
      </c>
      <c r="P543">
        <f t="shared" ca="1" si="362"/>
        <v>3.5632524060062494E-9</v>
      </c>
      <c r="Q543">
        <f ca="1">_xlfn.XLOOKUP(C543,'Surrender predictive model'!$E$8:$E$29,'Surrender predictive model'!$P$8:$P$29,,-1)+'Surrender predictive model'!$B$15+'Surrender predictive model'!$B$14+'Surrender predictive model'!$B$38*K543</f>
        <v>-2.2123742498454617</v>
      </c>
      <c r="R543">
        <f ca="1">+'Surrender predictive model'!$B$15*(MAX(1,MIN(2,P542/O542))-1)+'Surrender predictive model'!$B$14*(MAX(0.5,MIN(1,P542/O542))-1)+'Surrender predictive model'!$B$38*K543*(MAX(0.5,MIN(1,P542/O542))-1)</f>
        <v>-0.18234971698621077</v>
      </c>
      <c r="S543" s="43">
        <f t="shared" ca="1" si="340"/>
        <v>7.9373204740640357E-3</v>
      </c>
      <c r="T543">
        <f t="shared" ca="1" si="330"/>
        <v>0</v>
      </c>
      <c r="U543">
        <f t="shared" ca="1" si="363"/>
        <v>0</v>
      </c>
      <c r="V543">
        <f t="shared" ca="1" si="331"/>
        <v>0</v>
      </c>
      <c r="W543" s="41">
        <f t="shared" ca="1" si="332"/>
        <v>0</v>
      </c>
      <c r="X543">
        <f t="shared" ca="1" si="341"/>
        <v>5.362150101419217E-2</v>
      </c>
      <c r="Y543">
        <f t="shared" ca="1" si="342"/>
        <v>5.362150101419217E-2</v>
      </c>
      <c r="Z543">
        <f t="shared" ca="1" si="333"/>
        <v>5.462793718294065E-2</v>
      </c>
      <c r="AA543">
        <f t="shared" ca="1" si="364"/>
        <v>8.6654684973906637E-14</v>
      </c>
      <c r="AB543">
        <f t="shared" ca="1" si="343"/>
        <v>3.0781852268247181E-9</v>
      </c>
      <c r="AC543">
        <f t="shared" ca="1" si="344"/>
        <v>2.8340665429661876E-9</v>
      </c>
      <c r="AD543">
        <f t="shared" ca="1" si="345"/>
        <v>2.3805758633091193E-11</v>
      </c>
      <c r="AE543">
        <f t="shared" ca="1" si="346"/>
        <v>5.5256012963386347E-11</v>
      </c>
      <c r="AF543">
        <f t="shared" ca="1" si="347"/>
        <v>0</v>
      </c>
      <c r="AG543">
        <f t="shared" ca="1" si="348"/>
        <v>0</v>
      </c>
      <c r="AH543">
        <f t="shared" ca="1" si="334"/>
        <v>0</v>
      </c>
      <c r="AI543">
        <f t="shared" ca="1" si="365"/>
        <v>1.9966560842477812E-10</v>
      </c>
      <c r="AJ543">
        <f t="shared" ca="1" si="349"/>
        <v>4.1597001755162109E-14</v>
      </c>
      <c r="AK543">
        <f t="shared" ca="1" si="335"/>
        <v>0</v>
      </c>
      <c r="AL543">
        <f t="shared" ca="1" si="336"/>
        <v>0</v>
      </c>
      <c r="AM543">
        <f t="shared" si="337"/>
        <v>0</v>
      </c>
      <c r="AN543" s="45">
        <f t="shared" ca="1" si="350"/>
        <v>-2.9131699115644206E-9</v>
      </c>
      <c r="AO543">
        <f t="shared" ca="1" si="366"/>
        <v>0</v>
      </c>
      <c r="AP543">
        <f t="shared" ca="1" si="367"/>
        <v>4.8069852109899359E-11</v>
      </c>
      <c r="AR543">
        <v>533</v>
      </c>
      <c r="AS543">
        <v>0</v>
      </c>
      <c r="AT543">
        <v>3235.5559764729737</v>
      </c>
      <c r="AU543">
        <v>89.60772557222235</v>
      </c>
      <c r="AV543">
        <v>23.224169796502188</v>
      </c>
      <c r="AW543">
        <v>8940.4228460600934</v>
      </c>
      <c r="AX543">
        <v>0.64801106255522511</v>
      </c>
      <c r="AY543">
        <v>0</v>
      </c>
      <c r="AZ543">
        <v>-9053.9027524913654</v>
      </c>
      <c r="BA543">
        <v>1.3836100986084441</v>
      </c>
      <c r="BC543">
        <f t="shared" si="351"/>
        <v>0</v>
      </c>
      <c r="BD543">
        <f t="shared" ca="1" si="352"/>
        <v>3235.5559764760519</v>
      </c>
      <c r="BE543">
        <f t="shared" ca="1" si="353"/>
        <v>89.607725575056421</v>
      </c>
      <c r="BF543">
        <f t="shared" ca="1" si="354"/>
        <v>23.224169796525995</v>
      </c>
      <c r="BG543">
        <f t="shared" ca="1" si="355"/>
        <v>8940.422846060148</v>
      </c>
      <c r="BH543">
        <f t="shared" ca="1" si="356"/>
        <v>0.64801106255526675</v>
      </c>
      <c r="BI543">
        <f t="shared" ca="1" si="357"/>
        <v>0</v>
      </c>
      <c r="BJ543">
        <f t="shared" ca="1" si="358"/>
        <v>-9053.9027524942794</v>
      </c>
      <c r="BK543">
        <f t="shared" ca="1" si="359"/>
        <v>1.3836100986565139</v>
      </c>
    </row>
    <row r="544" spans="2:63" x14ac:dyDescent="0.35">
      <c r="B544">
        <f t="shared" si="360"/>
        <v>534</v>
      </c>
      <c r="C544">
        <f t="shared" si="338"/>
        <v>45</v>
      </c>
      <c r="D544">
        <f t="shared" si="368"/>
        <v>6</v>
      </c>
      <c r="E544">
        <f t="shared" ca="1" si="328"/>
        <v>121</v>
      </c>
      <c r="F544" cm="1">
        <f t="array" aca="1" ref="F544" ca="1">_xlfn.XLOOKUP(E544,Mortality!$I$9:$I$130,IF($E$4="Female",Mortality!$J$9:$J$130,Mortality!$K$9:$K$130),,-1)</f>
        <v>0.99999999999999922</v>
      </c>
      <c r="G544" cm="1">
        <f t="array" aca="1" ref="G544" ca="1">_xlfn.XLOOKUP(E544,Mortality!$N$9:$N$130,IF($E$4="Female",Mortality!$O$9:$O$130,Mortality!$P$9:$P$130),,-1)</f>
        <v>0</v>
      </c>
      <c r="H544">
        <f t="shared" ca="1" si="339"/>
        <v>0.94493499421927152</v>
      </c>
      <c r="I544" cm="1">
        <f t="array" ref="I544">INDEX('Product features '!$C$12:$C$22,MIN(11,C544))</f>
        <v>0</v>
      </c>
      <c r="J544" s="3">
        <f ca="1">IF(C544=1,0,IF($C$4="Q",MAX('Product features '!$C$8,_xlfn.XLOOKUP(E544,'Non-systematic PWDs'!$D$17:$D$64,'Non-systematic PWDs'!$F$17:$F$64,0,-1)),'Product features '!$C$8))</f>
        <v>0.5</v>
      </c>
      <c r="K544">
        <f t="shared" ca="1" si="329"/>
        <v>0</v>
      </c>
      <c r="L544">
        <f ca="1">(1-K544)*(1-(1-J544*_xlfn.XLOOKUP(C544,'Non-systematic PWDs'!$D$9:$D$12,'Non-systematic PWDs'!$E$9:$E$12,,-1))^(1/12))</f>
        <v>1.8423470126248342E-2</v>
      </c>
      <c r="M544" cm="1">
        <f t="array" ref="M544">IF(C544=11,_xlfn.SWITCH(D544,1,0.4,2,0.3,3,0.2,0.1/9),1/12)</f>
        <v>8.3333333333333329E-2</v>
      </c>
      <c r="O544">
        <f t="shared" ca="1" si="361"/>
        <v>1.6505691226205296E-10</v>
      </c>
      <c r="P544">
        <f t="shared" ca="1" si="362"/>
        <v>1.9106694250248678E-10</v>
      </c>
      <c r="Q544">
        <f ca="1">_xlfn.XLOOKUP(C544,'Surrender predictive model'!$E$8:$E$29,'Surrender predictive model'!$P$8:$P$29,,-1)+'Surrender predictive model'!$B$15+'Surrender predictive model'!$B$14+'Surrender predictive model'!$B$38*K544</f>
        <v>-2.2123742498454617</v>
      </c>
      <c r="R544">
        <f ca="1">+'Surrender predictive model'!$B$15*(MAX(1,MIN(2,P543/O543))-1)+'Surrender predictive model'!$B$14*(MAX(0.5,MIN(1,P543/O543))-1)+'Surrender predictive model'!$B$38*K544*(MAX(0.5,MIN(1,P543/O543))-1)</f>
        <v>-0.18234971698621052</v>
      </c>
      <c r="S544" s="43">
        <f t="shared" ca="1" si="340"/>
        <v>7.9373204740640357E-3</v>
      </c>
      <c r="T544">
        <f t="shared" ca="1" si="330"/>
        <v>0</v>
      </c>
      <c r="U544">
        <f t="shared" ca="1" si="363"/>
        <v>0</v>
      </c>
      <c r="V544">
        <f t="shared" ca="1" si="331"/>
        <v>0</v>
      </c>
      <c r="W544" s="41">
        <f t="shared" ca="1" si="332"/>
        <v>0</v>
      </c>
      <c r="X544">
        <f t="shared" ca="1" si="341"/>
        <v>5.362150101419217E-2</v>
      </c>
      <c r="Y544">
        <f t="shared" ca="1" si="342"/>
        <v>5.362150101419217E-2</v>
      </c>
      <c r="Z544">
        <f t="shared" ca="1" si="333"/>
        <v>5.462793718294065E-2</v>
      </c>
      <c r="AA544">
        <f t="shared" ca="1" si="364"/>
        <v>4.7337666873620825E-15</v>
      </c>
      <c r="AB544">
        <f t="shared" ca="1" si="343"/>
        <v>1.6505691226205296E-10</v>
      </c>
      <c r="AC544">
        <f t="shared" ca="1" si="344"/>
        <v>1.5196690200794949E-10</v>
      </c>
      <c r="AD544">
        <f t="shared" ca="1" si="345"/>
        <v>1.2765005106879134E-12</v>
      </c>
      <c r="AE544">
        <f t="shared" ca="1" si="346"/>
        <v>2.9629103551564365E-12</v>
      </c>
      <c r="AF544">
        <f t="shared" ca="1" si="347"/>
        <v>0</v>
      </c>
      <c r="AG544">
        <f t="shared" ca="1" si="348"/>
        <v>0</v>
      </c>
      <c r="AH544">
        <f t="shared" ca="1" si="334"/>
        <v>0</v>
      </c>
      <c r="AI544">
        <f t="shared" ca="1" si="365"/>
        <v>4.3459295550984293E-11</v>
      </c>
      <c r="AJ544">
        <f t="shared" ca="1" si="349"/>
        <v>9.0540199064550614E-15</v>
      </c>
      <c r="AK544">
        <f t="shared" ca="1" si="335"/>
        <v>0</v>
      </c>
      <c r="AL544">
        <f t="shared" ca="1" si="336"/>
        <v>0</v>
      </c>
      <c r="AM544">
        <f t="shared" si="337"/>
        <v>0</v>
      </c>
      <c r="AN544" s="45">
        <f t="shared" ca="1" si="350"/>
        <v>-1.5621536689370028E-10</v>
      </c>
      <c r="AO544">
        <f t="shared" ca="1" si="366"/>
        <v>0</v>
      </c>
      <c r="AP544">
        <f t="shared" ca="1" si="367"/>
        <v>2.6077737313787213E-12</v>
      </c>
      <c r="AR544">
        <v>534</v>
      </c>
      <c r="AS544">
        <v>0</v>
      </c>
      <c r="AT544">
        <v>3110.4531002638896</v>
      </c>
      <c r="AU544">
        <v>86.018861757151129</v>
      </c>
      <c r="AV544">
        <v>22.32682058713246</v>
      </c>
      <c r="AW544">
        <v>8676.7968929907547</v>
      </c>
      <c r="AX544">
        <v>0.622986658440287</v>
      </c>
      <c r="AY544">
        <v>0</v>
      </c>
      <c r="AZ544">
        <v>-8785.7655619934703</v>
      </c>
      <c r="BA544">
        <v>1.3419138750323154</v>
      </c>
      <c r="BC544">
        <f t="shared" si="351"/>
        <v>0</v>
      </c>
      <c r="BD544">
        <f t="shared" ca="1" si="352"/>
        <v>3110.4531002640547</v>
      </c>
      <c r="BE544">
        <f t="shared" ca="1" si="353"/>
        <v>86.0188617573031</v>
      </c>
      <c r="BF544">
        <f t="shared" ca="1" si="354"/>
        <v>22.326820587133735</v>
      </c>
      <c r="BG544">
        <f t="shared" ca="1" si="355"/>
        <v>8676.7968929907584</v>
      </c>
      <c r="BH544">
        <f t="shared" ca="1" si="356"/>
        <v>0.6229866584402961</v>
      </c>
      <c r="BI544">
        <f t="shared" ca="1" si="357"/>
        <v>0</v>
      </c>
      <c r="BJ544">
        <f t="shared" ca="1" si="358"/>
        <v>-8785.7655619936268</v>
      </c>
      <c r="BK544">
        <f t="shared" ca="1" si="359"/>
        <v>1.3419138750349231</v>
      </c>
    </row>
    <row r="545" spans="2:63" x14ac:dyDescent="0.35">
      <c r="B545">
        <f t="shared" si="360"/>
        <v>535</v>
      </c>
      <c r="C545">
        <f t="shared" si="338"/>
        <v>45</v>
      </c>
      <c r="D545">
        <f t="shared" si="368"/>
        <v>7</v>
      </c>
      <c r="E545">
        <f t="shared" ca="1" si="328"/>
        <v>121</v>
      </c>
      <c r="F545" cm="1">
        <f t="array" aca="1" ref="F545" ca="1">_xlfn.XLOOKUP(E545,Mortality!$I$9:$I$130,IF($E$4="Female",Mortality!$J$9:$J$130,Mortality!$K$9:$K$130),,-1)</f>
        <v>0.99999999999999922</v>
      </c>
      <c r="G545" cm="1">
        <f t="array" aca="1" ref="G545" ca="1">_xlfn.XLOOKUP(E545,Mortality!$N$9:$N$130,IF($E$4="Female",Mortality!$O$9:$O$130,Mortality!$P$9:$P$130),,-1)</f>
        <v>0</v>
      </c>
      <c r="H545">
        <f t="shared" ca="1" si="339"/>
        <v>0.94493499421927152</v>
      </c>
      <c r="I545" cm="1">
        <f t="array" ref="I545">INDEX('Product features '!$C$12:$C$22,MIN(11,C545))</f>
        <v>0</v>
      </c>
      <c r="J545" s="3">
        <f ca="1">IF(C545=1,0,IF($C$4="Q",MAX('Product features '!$C$8,_xlfn.XLOOKUP(E545,'Non-systematic PWDs'!$D$17:$D$64,'Non-systematic PWDs'!$F$17:$F$64,0,-1)),'Product features '!$C$8))</f>
        <v>0.5</v>
      </c>
      <c r="K545">
        <f t="shared" ca="1" si="329"/>
        <v>0</v>
      </c>
      <c r="L545">
        <f ca="1">(1-K545)*(1-(1-J545*_xlfn.XLOOKUP(C545,'Non-systematic PWDs'!$D$9:$D$12,'Non-systematic PWDs'!$E$9:$E$12,,-1))^(1/12))</f>
        <v>1.8423470126248342E-2</v>
      </c>
      <c r="M545" cm="1">
        <f t="array" ref="M545">IF(C545=11,_xlfn.SWITCH(D545,1,0.4,2,0.3,3,0.2,0.1/9),1/12)</f>
        <v>8.3333333333333329E-2</v>
      </c>
      <c r="O545">
        <f t="shared" ca="1" si="361"/>
        <v>8.8505993882591009E-12</v>
      </c>
      <c r="P545">
        <f t="shared" ca="1" si="362"/>
        <v>1.0245296251175692E-11</v>
      </c>
      <c r="Q545">
        <f ca="1">_xlfn.XLOOKUP(C545,'Surrender predictive model'!$E$8:$E$29,'Surrender predictive model'!$P$8:$P$29,,-1)+'Surrender predictive model'!$B$15+'Surrender predictive model'!$B$14+'Surrender predictive model'!$B$38*K545</f>
        <v>-2.2123742498454617</v>
      </c>
      <c r="R545">
        <f ca="1">+'Surrender predictive model'!$B$15*(MAX(1,MIN(2,P544/O544))-1)+'Surrender predictive model'!$B$14*(MAX(0.5,MIN(1,P544/O544))-1)+'Surrender predictive model'!$B$38*K545*(MAX(0.5,MIN(1,P544/O544))-1)</f>
        <v>-0.18234971698621052</v>
      </c>
      <c r="S545" s="43">
        <f t="shared" ca="1" si="340"/>
        <v>7.9373204740640357E-3</v>
      </c>
      <c r="T545">
        <f t="shared" ca="1" si="330"/>
        <v>0</v>
      </c>
      <c r="U545">
        <f t="shared" ca="1" si="363"/>
        <v>0</v>
      </c>
      <c r="V545">
        <f t="shared" ca="1" si="331"/>
        <v>0</v>
      </c>
      <c r="W545" s="41">
        <f t="shared" ca="1" si="332"/>
        <v>0</v>
      </c>
      <c r="X545">
        <f t="shared" ca="1" si="341"/>
        <v>5.362150101419217E-2</v>
      </c>
      <c r="Y545">
        <f t="shared" ca="1" si="342"/>
        <v>5.362150101419217E-2</v>
      </c>
      <c r="Z545">
        <f t="shared" ca="1" si="333"/>
        <v>5.462793718294065E-2</v>
      </c>
      <c r="AA545">
        <f t="shared" ca="1" si="364"/>
        <v>2.5859590923591288E-16</v>
      </c>
      <c r="AB545">
        <f t="shared" ca="1" si="343"/>
        <v>8.8505993882591009E-12</v>
      </c>
      <c r="AC545">
        <f t="shared" ca="1" si="344"/>
        <v>8.1486933901429063E-12</v>
      </c>
      <c r="AD545">
        <f t="shared" ca="1" si="345"/>
        <v>6.8447873428468777E-14</v>
      </c>
      <c r="AE545">
        <f t="shared" ca="1" si="346"/>
        <v>1.5887570061398134E-13</v>
      </c>
      <c r="AF545">
        <f t="shared" ca="1" si="347"/>
        <v>0</v>
      </c>
      <c r="AG545">
        <f t="shared" ca="1" si="348"/>
        <v>0</v>
      </c>
      <c r="AH545">
        <f t="shared" ca="1" si="334"/>
        <v>0</v>
      </c>
      <c r="AI545">
        <f t="shared" ca="1" si="365"/>
        <v>3.5083278586798936E-11</v>
      </c>
      <c r="AJ545">
        <f t="shared" ca="1" si="349"/>
        <v>7.3090163722497789E-15</v>
      </c>
      <c r="AK545">
        <f t="shared" ca="1" si="335"/>
        <v>0</v>
      </c>
      <c r="AL545">
        <f t="shared" ca="1" si="336"/>
        <v>0</v>
      </c>
      <c r="AM545">
        <f t="shared" si="337"/>
        <v>0</v>
      </c>
      <c r="AN545" s="45">
        <f t="shared" ca="1" si="350"/>
        <v>-8.3833259805576061E-12</v>
      </c>
      <c r="AO545">
        <f t="shared" ca="1" si="366"/>
        <v>0</v>
      </c>
      <c r="AP545">
        <f t="shared" ca="1" si="367"/>
        <v>1.4147087073455818E-13</v>
      </c>
      <c r="AR545">
        <v>535</v>
      </c>
      <c r="AS545">
        <v>0</v>
      </c>
      <c r="AT545">
        <v>2990.3359605120577</v>
      </c>
      <c r="AU545">
        <v>82.578671467317122</v>
      </c>
      <c r="AV545">
        <v>21.465301836833071</v>
      </c>
      <c r="AW545">
        <v>8421.3870643758837</v>
      </c>
      <c r="AX545">
        <v>0.59895813909468909</v>
      </c>
      <c r="AY545">
        <v>0</v>
      </c>
      <c r="AZ545">
        <v>-8526.0299958191335</v>
      </c>
      <c r="BA545">
        <v>1.3015481968903204</v>
      </c>
      <c r="BC545">
        <f t="shared" si="351"/>
        <v>0</v>
      </c>
      <c r="BD545">
        <f t="shared" ca="1" si="352"/>
        <v>2990.3359605120663</v>
      </c>
      <c r="BE545">
        <f t="shared" ca="1" si="353"/>
        <v>82.578671467325265</v>
      </c>
      <c r="BF545">
        <f t="shared" ca="1" si="354"/>
        <v>21.465301836833138</v>
      </c>
      <c r="BG545">
        <f t="shared" ca="1" si="355"/>
        <v>8421.3870643758837</v>
      </c>
      <c r="BH545">
        <f t="shared" ca="1" si="356"/>
        <v>0.59895813909469642</v>
      </c>
      <c r="BI545">
        <f t="shared" ca="1" si="357"/>
        <v>0</v>
      </c>
      <c r="BJ545">
        <f t="shared" ca="1" si="358"/>
        <v>-8526.0299958191426</v>
      </c>
      <c r="BK545">
        <f t="shared" ca="1" si="359"/>
        <v>1.3015481968904619</v>
      </c>
    </row>
    <row r="546" spans="2:63" x14ac:dyDescent="0.35">
      <c r="B546">
        <f t="shared" si="360"/>
        <v>536</v>
      </c>
      <c r="C546">
        <f t="shared" si="338"/>
        <v>45</v>
      </c>
      <c r="D546">
        <f t="shared" si="368"/>
        <v>8</v>
      </c>
      <c r="E546">
        <f t="shared" ca="1" si="328"/>
        <v>121</v>
      </c>
      <c r="F546" cm="1">
        <f t="array" aca="1" ref="F546" ca="1">_xlfn.XLOOKUP(E546,Mortality!$I$9:$I$130,IF($E$4="Female",Mortality!$J$9:$J$130,Mortality!$K$9:$K$130),,-1)</f>
        <v>0.99999999999999922</v>
      </c>
      <c r="G546" cm="1">
        <f t="array" aca="1" ref="G546" ca="1">_xlfn.XLOOKUP(E546,Mortality!$N$9:$N$130,IF($E$4="Female",Mortality!$O$9:$O$130,Mortality!$P$9:$P$130),,-1)</f>
        <v>0</v>
      </c>
      <c r="H546">
        <f t="shared" ca="1" si="339"/>
        <v>0.94493499421927152</v>
      </c>
      <c r="I546" cm="1">
        <f t="array" ref="I546">INDEX('Product features '!$C$12:$C$22,MIN(11,C546))</f>
        <v>0</v>
      </c>
      <c r="J546" s="3">
        <f ca="1">IF(C546=1,0,IF($C$4="Q",MAX('Product features '!$C$8,_xlfn.XLOOKUP(E546,'Non-systematic PWDs'!$D$17:$D$64,'Non-systematic PWDs'!$F$17:$F$64,0,-1)),'Product features '!$C$8))</f>
        <v>0.5</v>
      </c>
      <c r="K546">
        <f t="shared" ca="1" si="329"/>
        <v>0</v>
      </c>
      <c r="L546">
        <f ca="1">(1-K546)*(1-(1-J546*_xlfn.XLOOKUP(C546,'Non-systematic PWDs'!$D$9:$D$12,'Non-systematic PWDs'!$E$9:$E$12,,-1))^(1/12))</f>
        <v>1.8423470126248342E-2</v>
      </c>
      <c r="M546" cm="1">
        <f t="array" ref="M546">IF(C546=11,_xlfn.SWITCH(D546,1,0.4,2,0.3,3,0.2,0.1/9),1/12)</f>
        <v>8.3333333333333329E-2</v>
      </c>
      <c r="O546">
        <f t="shared" ca="1" si="361"/>
        <v>4.7458242407374398E-13</v>
      </c>
      <c r="P546">
        <f t="shared" ca="1" si="362"/>
        <v>5.4936816332311666E-13</v>
      </c>
      <c r="Q546">
        <f ca="1">_xlfn.XLOOKUP(C546,'Surrender predictive model'!$E$8:$E$29,'Surrender predictive model'!$P$8:$P$29,,-1)+'Surrender predictive model'!$B$15+'Surrender predictive model'!$B$14+'Surrender predictive model'!$B$38*K546</f>
        <v>-2.2123742498454617</v>
      </c>
      <c r="R546">
        <f ca="1">+'Surrender predictive model'!$B$15*(MAX(1,MIN(2,P545/O545))-1)+'Surrender predictive model'!$B$14*(MAX(0.5,MIN(1,P545/O545))-1)+'Surrender predictive model'!$B$38*K546*(MAX(0.5,MIN(1,P545/O545))-1)</f>
        <v>-0.18234971698621052</v>
      </c>
      <c r="S546" s="43">
        <f t="shared" ca="1" si="340"/>
        <v>7.9373204740640357E-3</v>
      </c>
      <c r="T546">
        <f t="shared" ca="1" si="330"/>
        <v>0</v>
      </c>
      <c r="U546">
        <f t="shared" ca="1" si="363"/>
        <v>0</v>
      </c>
      <c r="V546">
        <f t="shared" ca="1" si="331"/>
        <v>0</v>
      </c>
      <c r="W546" s="41">
        <f t="shared" ca="1" si="332"/>
        <v>0</v>
      </c>
      <c r="X546">
        <f t="shared" ca="1" si="341"/>
        <v>5.362150101419217E-2</v>
      </c>
      <c r="Y546">
        <f t="shared" ca="1" si="342"/>
        <v>5.362150101419217E-2</v>
      </c>
      <c r="Z546">
        <f t="shared" ca="1" si="333"/>
        <v>5.462793718294065E-2</v>
      </c>
      <c r="AA546">
        <f t="shared" ca="1" si="364"/>
        <v>1.412656108550487E-17</v>
      </c>
      <c r="AB546">
        <f t="shared" ca="1" si="343"/>
        <v>4.7458242407374398E-13</v>
      </c>
      <c r="AC546">
        <f t="shared" ca="1" si="344"/>
        <v>4.369451708838889E-13</v>
      </c>
      <c r="AD546">
        <f t="shared" ca="1" si="345"/>
        <v>3.6702777144639357E-15</v>
      </c>
      <c r="AE546">
        <f t="shared" ca="1" si="346"/>
        <v>8.5191535416030921E-15</v>
      </c>
      <c r="AF546">
        <f t="shared" ca="1" si="347"/>
        <v>0</v>
      </c>
      <c r="AG546">
        <f t="shared" ca="1" si="348"/>
        <v>0</v>
      </c>
      <c r="AH546">
        <f t="shared" ca="1" si="334"/>
        <v>0</v>
      </c>
      <c r="AI546">
        <f t="shared" ca="1" si="365"/>
        <v>3.4634143984658981E-11</v>
      </c>
      <c r="AJ546">
        <f t="shared" ca="1" si="349"/>
        <v>7.2154466634706211E-15</v>
      </c>
      <c r="AK546">
        <f t="shared" ca="1" si="335"/>
        <v>0</v>
      </c>
      <c r="AL546">
        <f t="shared" ca="1" si="336"/>
        <v>0</v>
      </c>
      <c r="AM546">
        <f t="shared" si="337"/>
        <v>0</v>
      </c>
      <c r="AN546" s="45">
        <f t="shared" ca="1" si="350"/>
        <v>-4.563500488034266E-13</v>
      </c>
      <c r="AO546">
        <f t="shared" ca="1" si="366"/>
        <v>0</v>
      </c>
      <c r="AP546">
        <f t="shared" ca="1" si="367"/>
        <v>7.6747483976735678E-15</v>
      </c>
      <c r="AR546">
        <v>536</v>
      </c>
      <c r="AS546">
        <v>0</v>
      </c>
      <c r="AT546">
        <v>2874.9990676529956</v>
      </c>
      <c r="AU546">
        <v>79.280769606551189</v>
      </c>
      <c r="AV546">
        <v>20.638131043383382</v>
      </c>
      <c r="AW546">
        <v>8173.9226681408718</v>
      </c>
      <c r="AX546">
        <v>0.57588452342926111</v>
      </c>
      <c r="AY546">
        <v>0</v>
      </c>
      <c r="AZ546">
        <v>-8274.4174533141977</v>
      </c>
      <c r="BA546">
        <v>1.2624679758344366</v>
      </c>
      <c r="BC546">
        <f t="shared" si="351"/>
        <v>0</v>
      </c>
      <c r="BD546">
        <f t="shared" ca="1" si="352"/>
        <v>2874.999067652996</v>
      </c>
      <c r="BE546">
        <f t="shared" ca="1" si="353"/>
        <v>79.28076960655163</v>
      </c>
      <c r="BF546">
        <f t="shared" ca="1" si="354"/>
        <v>20.638131043383385</v>
      </c>
      <c r="BG546">
        <f t="shared" ca="1" si="355"/>
        <v>8173.9226681408718</v>
      </c>
      <c r="BH546">
        <f t="shared" ca="1" si="356"/>
        <v>0.57588452342926832</v>
      </c>
      <c r="BI546">
        <f t="shared" ca="1" si="357"/>
        <v>0</v>
      </c>
      <c r="BJ546">
        <f t="shared" ca="1" si="358"/>
        <v>-8274.4174533141977</v>
      </c>
      <c r="BK546">
        <f t="shared" ca="1" si="359"/>
        <v>1.2624679758344444</v>
      </c>
    </row>
    <row r="547" spans="2:63" x14ac:dyDescent="0.35">
      <c r="B547">
        <f t="shared" si="360"/>
        <v>537</v>
      </c>
      <c r="C547">
        <f t="shared" si="338"/>
        <v>45</v>
      </c>
      <c r="D547">
        <f t="shared" si="368"/>
        <v>9</v>
      </c>
      <c r="E547">
        <f t="shared" ca="1" si="328"/>
        <v>121</v>
      </c>
      <c r="F547" cm="1">
        <f t="array" aca="1" ref="F547" ca="1">_xlfn.XLOOKUP(E547,Mortality!$I$9:$I$130,IF($E$4="Female",Mortality!$J$9:$J$130,Mortality!$K$9:$K$130),,-1)</f>
        <v>0.99999999999999922</v>
      </c>
      <c r="G547" cm="1">
        <f t="array" aca="1" ref="G547" ca="1">_xlfn.XLOOKUP(E547,Mortality!$N$9:$N$130,IF($E$4="Female",Mortality!$O$9:$O$130,Mortality!$P$9:$P$130),,-1)</f>
        <v>0</v>
      </c>
      <c r="H547">
        <f t="shared" ca="1" si="339"/>
        <v>0.94493499421927152</v>
      </c>
      <c r="I547" cm="1">
        <f t="array" ref="I547">INDEX('Product features '!$C$12:$C$22,MIN(11,C547))</f>
        <v>0</v>
      </c>
      <c r="J547" s="3">
        <f ca="1">IF(C547=1,0,IF($C$4="Q",MAX('Product features '!$C$8,_xlfn.XLOOKUP(E547,'Non-systematic PWDs'!$D$17:$D$64,'Non-systematic PWDs'!$F$17:$F$64,0,-1)),'Product features '!$C$8))</f>
        <v>0.5</v>
      </c>
      <c r="K547">
        <f t="shared" ca="1" si="329"/>
        <v>0</v>
      </c>
      <c r="L547">
        <f ca="1">(1-K547)*(1-(1-J547*_xlfn.XLOOKUP(C547,'Non-systematic PWDs'!$D$9:$D$12,'Non-systematic PWDs'!$E$9:$E$12,,-1))^(1/12))</f>
        <v>1.8423470126248342E-2</v>
      </c>
      <c r="M547" cm="1">
        <f t="array" ref="M547">IF(C547=11,_xlfn.SWITCH(D547,1,0.4,2,0.3,3,0.2,0.1/9),1/12)</f>
        <v>8.3333333333333329E-2</v>
      </c>
      <c r="O547">
        <f t="shared" ca="1" si="361"/>
        <v>2.5447821933788044E-14</v>
      </c>
      <c r="P547">
        <f t="shared" ca="1" si="362"/>
        <v>2.9457945526795392E-14</v>
      </c>
      <c r="Q547">
        <f ca="1">_xlfn.XLOOKUP(C547,'Surrender predictive model'!$E$8:$E$29,'Surrender predictive model'!$P$8:$P$29,,-1)+'Surrender predictive model'!$B$15+'Surrender predictive model'!$B$14+'Surrender predictive model'!$B$38*K547</f>
        <v>-2.2123742498454617</v>
      </c>
      <c r="R547">
        <f ca="1">+'Surrender predictive model'!$B$15*(MAX(1,MIN(2,P546/O546))-1)+'Surrender predictive model'!$B$14*(MAX(0.5,MIN(1,P546/O546))-1)+'Surrender predictive model'!$B$38*K547*(MAX(0.5,MIN(1,P546/O546))-1)</f>
        <v>-0.18234971698621077</v>
      </c>
      <c r="S547" s="43">
        <f t="shared" ca="1" si="340"/>
        <v>7.9373204740640357E-3</v>
      </c>
      <c r="T547">
        <f t="shared" ca="1" si="330"/>
        <v>0</v>
      </c>
      <c r="U547">
        <f t="shared" ca="1" si="363"/>
        <v>0</v>
      </c>
      <c r="V547">
        <f t="shared" ca="1" si="331"/>
        <v>0</v>
      </c>
      <c r="W547" s="41">
        <f t="shared" ca="1" si="332"/>
        <v>0</v>
      </c>
      <c r="X547">
        <f t="shared" ca="1" si="341"/>
        <v>5.362150101419217E-2</v>
      </c>
      <c r="Y547">
        <f t="shared" ca="1" si="342"/>
        <v>5.362150101419217E-2</v>
      </c>
      <c r="Z547">
        <f t="shared" ca="1" si="333"/>
        <v>5.462793718294065E-2</v>
      </c>
      <c r="AA547">
        <f t="shared" ca="1" si="364"/>
        <v>7.717048915899339E-19</v>
      </c>
      <c r="AB547">
        <f t="shared" ca="1" si="343"/>
        <v>2.5447821933788044E-14</v>
      </c>
      <c r="AC547">
        <f t="shared" ca="1" si="344"/>
        <v>2.3429655923696823E-14</v>
      </c>
      <c r="AD547">
        <f t="shared" ca="1" si="345"/>
        <v>1.9680580018849487E-16</v>
      </c>
      <c r="AE547">
        <f t="shared" ca="1" si="346"/>
        <v>4.5680980027112909E-16</v>
      </c>
      <c r="AF547">
        <f t="shared" ca="1" si="347"/>
        <v>0</v>
      </c>
      <c r="AG547">
        <f t="shared" ca="1" si="348"/>
        <v>0</v>
      </c>
      <c r="AH547">
        <f t="shared" ca="1" si="334"/>
        <v>0</v>
      </c>
      <c r="AI547">
        <f t="shared" ca="1" si="365"/>
        <v>3.4610060713134824E-11</v>
      </c>
      <c r="AJ547">
        <f t="shared" ca="1" si="349"/>
        <v>7.2104293152364224E-15</v>
      </c>
      <c r="AK547">
        <f t="shared" ca="1" si="335"/>
        <v>0</v>
      </c>
      <c r="AL547">
        <f t="shared" ca="1" si="336"/>
        <v>0</v>
      </c>
      <c r="AM547">
        <f t="shared" si="337"/>
        <v>0</v>
      </c>
      <c r="AN547" s="45">
        <f t="shared" ca="1" si="350"/>
        <v>-3.1293700839392875E-14</v>
      </c>
      <c r="AO547">
        <f t="shared" ca="1" si="366"/>
        <v>0</v>
      </c>
      <c r="AP547">
        <f t="shared" ca="1" si="367"/>
        <v>4.1635258666153545E-16</v>
      </c>
      <c r="AR547">
        <v>537</v>
      </c>
      <c r="AS547">
        <v>0</v>
      </c>
      <c r="AT547">
        <v>2764.2457124587127</v>
      </c>
      <c r="AU547">
        <v>76.119057492517598</v>
      </c>
      <c r="AV547">
        <v>19.843889379111289</v>
      </c>
      <c r="AW547">
        <v>7934.1424016178371</v>
      </c>
      <c r="AX547">
        <v>0.55372657807991799</v>
      </c>
      <c r="AY547">
        <v>0</v>
      </c>
      <c r="AZ547">
        <v>-8030.6590750675441</v>
      </c>
      <c r="BA547">
        <v>1.224629765610024</v>
      </c>
      <c r="BC547">
        <f t="shared" si="351"/>
        <v>0</v>
      </c>
      <c r="BD547">
        <f t="shared" ca="1" si="352"/>
        <v>2764.2457124587127</v>
      </c>
      <c r="BE547">
        <f t="shared" ca="1" si="353"/>
        <v>76.119057492517626</v>
      </c>
      <c r="BF547">
        <f t="shared" ca="1" si="354"/>
        <v>19.843889379111289</v>
      </c>
      <c r="BG547">
        <f t="shared" ca="1" si="355"/>
        <v>7934.1424016178371</v>
      </c>
      <c r="BH547">
        <f t="shared" ca="1" si="356"/>
        <v>0.5537265780799252</v>
      </c>
      <c r="BI547">
        <f t="shared" ca="1" si="357"/>
        <v>0</v>
      </c>
      <c r="BJ547">
        <f t="shared" ca="1" si="358"/>
        <v>-8030.6590750675441</v>
      </c>
      <c r="BK547">
        <f t="shared" ca="1" si="359"/>
        <v>1.2246297656100245</v>
      </c>
    </row>
    <row r="548" spans="2:63" x14ac:dyDescent="0.35">
      <c r="B548">
        <f t="shared" si="360"/>
        <v>538</v>
      </c>
      <c r="C548">
        <f t="shared" si="338"/>
        <v>45</v>
      </c>
      <c r="D548">
        <f t="shared" si="368"/>
        <v>10</v>
      </c>
      <c r="E548">
        <f t="shared" ca="1" si="328"/>
        <v>121</v>
      </c>
      <c r="F548" cm="1">
        <f t="array" aca="1" ref="F548" ca="1">_xlfn.XLOOKUP(E548,Mortality!$I$9:$I$130,IF($E$4="Female",Mortality!$J$9:$J$130,Mortality!$K$9:$K$130),,-1)</f>
        <v>0.99999999999999922</v>
      </c>
      <c r="G548" cm="1">
        <f t="array" aca="1" ref="G548" ca="1">_xlfn.XLOOKUP(E548,Mortality!$N$9:$N$130,IF($E$4="Female",Mortality!$O$9:$O$130,Mortality!$P$9:$P$130),,-1)</f>
        <v>0</v>
      </c>
      <c r="H548">
        <f t="shared" ca="1" si="339"/>
        <v>0.94493499421927152</v>
      </c>
      <c r="I548" cm="1">
        <f t="array" ref="I548">INDEX('Product features '!$C$12:$C$22,MIN(11,C548))</f>
        <v>0</v>
      </c>
      <c r="J548" s="3">
        <f ca="1">IF(C548=1,0,IF($C$4="Q",MAX('Product features '!$C$8,_xlfn.XLOOKUP(E548,'Non-systematic PWDs'!$D$17:$D$64,'Non-systematic PWDs'!$F$17:$F$64,0,-1)),'Product features '!$C$8))</f>
        <v>0.5</v>
      </c>
      <c r="K548">
        <f t="shared" ca="1" si="329"/>
        <v>0</v>
      </c>
      <c r="L548">
        <f ca="1">(1-K548)*(1-(1-J548*_xlfn.XLOOKUP(C548,'Non-systematic PWDs'!$D$9:$D$12,'Non-systematic PWDs'!$E$9:$E$12,,-1))^(1/12))</f>
        <v>1.8423470126248342E-2</v>
      </c>
      <c r="M548" cm="1">
        <f t="array" ref="M548">IF(C548=11,_xlfn.SWITCH(D548,1,0.4,2,0.3,3,0.2,0.1/9),1/12)</f>
        <v>8.3333333333333329E-2</v>
      </c>
      <c r="O548">
        <f t="shared" ca="1" si="361"/>
        <v>1.3645504096315974E-15</v>
      </c>
      <c r="P548">
        <f t="shared" ca="1" si="362"/>
        <v>1.5795792559410768E-15</v>
      </c>
      <c r="Q548">
        <f ca="1">_xlfn.XLOOKUP(C548,'Surrender predictive model'!$E$8:$E$29,'Surrender predictive model'!$P$8:$P$29,,-1)+'Surrender predictive model'!$B$15+'Surrender predictive model'!$B$14+'Surrender predictive model'!$B$38*K548</f>
        <v>-2.2123742498454617</v>
      </c>
      <c r="R548">
        <f ca="1">+'Surrender predictive model'!$B$15*(MAX(1,MIN(2,P547/O547))-1)+'Surrender predictive model'!$B$14*(MAX(0.5,MIN(1,P547/O547))-1)+'Surrender predictive model'!$B$38*K548*(MAX(0.5,MIN(1,P547/O547))-1)</f>
        <v>-0.18234971698621052</v>
      </c>
      <c r="S548" s="43">
        <f t="shared" ca="1" si="340"/>
        <v>7.9373204740640357E-3</v>
      </c>
      <c r="T548">
        <f t="shared" ca="1" si="330"/>
        <v>0</v>
      </c>
      <c r="U548">
        <f t="shared" ca="1" si="363"/>
        <v>0</v>
      </c>
      <c r="V548">
        <f t="shared" ca="1" si="331"/>
        <v>0</v>
      </c>
      <c r="W548" s="41">
        <f t="shared" ca="1" si="332"/>
        <v>0</v>
      </c>
      <c r="X548">
        <f t="shared" ca="1" si="341"/>
        <v>5.362150101419217E-2</v>
      </c>
      <c r="Y548">
        <f t="shared" ca="1" si="342"/>
        <v>5.362150101419217E-2</v>
      </c>
      <c r="Z548">
        <f t="shared" ca="1" si="333"/>
        <v>5.462793718294065E-2</v>
      </c>
      <c r="AA548">
        <f t="shared" ca="1" si="364"/>
        <v>4.2156646341542931E-20</v>
      </c>
      <c r="AB548">
        <f t="shared" ca="1" si="343"/>
        <v>1.3645504096315974E-15</v>
      </c>
      <c r="AC548">
        <f t="shared" ca="1" si="344"/>
        <v>1.2563333188746829E-15</v>
      </c>
      <c r="AD548">
        <f t="shared" ca="1" si="345"/>
        <v>1.055302241440628E-17</v>
      </c>
      <c r="AE548">
        <f t="shared" ca="1" si="346"/>
        <v>2.4494827168531274E-17</v>
      </c>
      <c r="AF548">
        <f t="shared" ca="1" si="347"/>
        <v>0</v>
      </c>
      <c r="AG548">
        <f t="shared" ca="1" si="348"/>
        <v>0</v>
      </c>
      <c r="AH548">
        <f t="shared" ca="1" si="334"/>
        <v>0</v>
      </c>
      <c r="AI548">
        <f t="shared" ca="1" si="365"/>
        <v>3.4608769331966363E-11</v>
      </c>
      <c r="AJ548">
        <f t="shared" ca="1" si="349"/>
        <v>7.2101602774929933E-15</v>
      </c>
      <c r="AK548">
        <f t="shared" ca="1" si="335"/>
        <v>0</v>
      </c>
      <c r="AL548">
        <f t="shared" ca="1" si="336"/>
        <v>0</v>
      </c>
      <c r="AM548">
        <f t="shared" si="337"/>
        <v>0</v>
      </c>
      <c r="AN548" s="45">
        <f t="shared" ca="1" si="350"/>
        <v>-8.5015414459506131E-15</v>
      </c>
      <c r="AO548">
        <f t="shared" ca="1" si="366"/>
        <v>0</v>
      </c>
      <c r="AP548">
        <f t="shared" ca="1" si="367"/>
        <v>2.258699144747188E-17</v>
      </c>
      <c r="AR548">
        <v>538</v>
      </c>
      <c r="AS548">
        <v>0</v>
      </c>
      <c r="AT548">
        <v>2657.8875747818493</v>
      </c>
      <c r="AU548">
        <v>73.08770754188501</v>
      </c>
      <c r="AV548">
        <v>19.081218837043629</v>
      </c>
      <c r="AW548">
        <v>7701.7940092598292</v>
      </c>
      <c r="AX548">
        <v>0.53244674008310999</v>
      </c>
      <c r="AY548">
        <v>0</v>
      </c>
      <c r="AZ548">
        <v>-7794.4953823788392</v>
      </c>
      <c r="BA548">
        <v>1.1879916770712664</v>
      </c>
      <c r="BC548">
        <f t="shared" si="351"/>
        <v>0</v>
      </c>
      <c r="BD548">
        <f t="shared" ca="1" si="352"/>
        <v>2657.8875747818493</v>
      </c>
      <c r="BE548">
        <f t="shared" ca="1" si="353"/>
        <v>73.08770754188501</v>
      </c>
      <c r="BF548">
        <f t="shared" ca="1" si="354"/>
        <v>19.081218837043629</v>
      </c>
      <c r="BG548">
        <f t="shared" ca="1" si="355"/>
        <v>7701.7940092598292</v>
      </c>
      <c r="BH548">
        <f t="shared" ca="1" si="356"/>
        <v>0.53244674008311721</v>
      </c>
      <c r="BI548">
        <f t="shared" ca="1" si="357"/>
        <v>0</v>
      </c>
      <c r="BJ548">
        <f t="shared" ca="1" si="358"/>
        <v>-7794.4953823788392</v>
      </c>
      <c r="BK548">
        <f t="shared" ca="1" si="359"/>
        <v>1.1879916770712664</v>
      </c>
    </row>
    <row r="549" spans="2:63" x14ac:dyDescent="0.35">
      <c r="B549">
        <f t="shared" si="360"/>
        <v>539</v>
      </c>
      <c r="C549">
        <f t="shared" si="338"/>
        <v>45</v>
      </c>
      <c r="D549">
        <f t="shared" si="368"/>
        <v>11</v>
      </c>
      <c r="E549">
        <f t="shared" ca="1" si="328"/>
        <v>121</v>
      </c>
      <c r="F549" cm="1">
        <f t="array" aca="1" ref="F549" ca="1">_xlfn.XLOOKUP(E549,Mortality!$I$9:$I$130,IF($E$4="Female",Mortality!$J$9:$J$130,Mortality!$K$9:$K$130),,-1)</f>
        <v>0.99999999999999922</v>
      </c>
      <c r="G549" cm="1">
        <f t="array" aca="1" ref="G549" ca="1">_xlfn.XLOOKUP(E549,Mortality!$N$9:$N$130,IF($E$4="Female",Mortality!$O$9:$O$130,Mortality!$P$9:$P$130),,-1)</f>
        <v>0</v>
      </c>
      <c r="H549">
        <f t="shared" ca="1" si="339"/>
        <v>0.94493499421927152</v>
      </c>
      <c r="I549" cm="1">
        <f t="array" ref="I549">INDEX('Product features '!$C$12:$C$22,MIN(11,C549))</f>
        <v>0</v>
      </c>
      <c r="J549" s="3">
        <f ca="1">IF(C549=1,0,IF($C$4="Q",MAX('Product features '!$C$8,_xlfn.XLOOKUP(E549,'Non-systematic PWDs'!$D$17:$D$64,'Non-systematic PWDs'!$F$17:$F$64,0,-1)),'Product features '!$C$8))</f>
        <v>0.5</v>
      </c>
      <c r="K549">
        <f t="shared" ca="1" si="329"/>
        <v>0</v>
      </c>
      <c r="L549">
        <f ca="1">(1-K549)*(1-(1-J549*_xlfn.XLOOKUP(C549,'Non-systematic PWDs'!$D$9:$D$12,'Non-systematic PWDs'!$E$9:$E$12,,-1))^(1/12))</f>
        <v>1.8423470126248342E-2</v>
      </c>
      <c r="M549" cm="1">
        <f t="array" ref="M549">IF(C549=11,_xlfn.SWITCH(D549,1,0.4,2,0.3,3,0.2,0.1/9),1/12)</f>
        <v>8.3333333333333329E-2</v>
      </c>
      <c r="O549">
        <f t="shared" ca="1" si="361"/>
        <v>7.3169241173977045E-17</v>
      </c>
      <c r="P549">
        <f t="shared" ca="1" si="362"/>
        <v>8.469941067444136E-17</v>
      </c>
      <c r="Q549">
        <f ca="1">_xlfn.XLOOKUP(C549,'Surrender predictive model'!$E$8:$E$29,'Surrender predictive model'!$P$8:$P$29,,-1)+'Surrender predictive model'!$B$15+'Surrender predictive model'!$B$14+'Surrender predictive model'!$B$38*K549</f>
        <v>-2.2123742498454617</v>
      </c>
      <c r="R549">
        <f ca="1">+'Surrender predictive model'!$B$15*(MAX(1,MIN(2,P548/O548))-1)+'Surrender predictive model'!$B$14*(MAX(0.5,MIN(1,P548/O548))-1)+'Surrender predictive model'!$B$38*K549*(MAX(0.5,MIN(1,P548/O548))-1)</f>
        <v>-0.18234971698621052</v>
      </c>
      <c r="S549" s="43">
        <f t="shared" ca="1" si="340"/>
        <v>7.9373204740640357E-3</v>
      </c>
      <c r="T549">
        <f t="shared" ca="1" si="330"/>
        <v>0</v>
      </c>
      <c r="U549">
        <f t="shared" ca="1" si="363"/>
        <v>0</v>
      </c>
      <c r="V549">
        <f t="shared" ca="1" si="331"/>
        <v>0</v>
      </c>
      <c r="W549" s="41">
        <f t="shared" ca="1" si="332"/>
        <v>0</v>
      </c>
      <c r="X549">
        <f t="shared" ca="1" si="341"/>
        <v>5.362150101419217E-2</v>
      </c>
      <c r="Y549">
        <f t="shared" ca="1" si="342"/>
        <v>5.362150101419217E-2</v>
      </c>
      <c r="Z549">
        <f t="shared" ca="1" si="333"/>
        <v>5.462793718294065E-2</v>
      </c>
      <c r="AA549">
        <f t="shared" ca="1" si="364"/>
        <v>2.3029306281892518E-21</v>
      </c>
      <c r="AB549">
        <f t="shared" ca="1" si="343"/>
        <v>7.3169241173977045E-17</v>
      </c>
      <c r="AC549">
        <f t="shared" ca="1" si="344"/>
        <v>6.7366478332202221E-17</v>
      </c>
      <c r="AD549">
        <f t="shared" ca="1" si="345"/>
        <v>5.6586890209687905E-19</v>
      </c>
      <c r="AE549">
        <f t="shared" ca="1" si="346"/>
        <v>1.3134493998598614E-18</v>
      </c>
      <c r="AF549">
        <f t="shared" ca="1" si="347"/>
        <v>0</v>
      </c>
      <c r="AG549">
        <f t="shared" ca="1" si="348"/>
        <v>0</v>
      </c>
      <c r="AH549">
        <f t="shared" ca="1" si="334"/>
        <v>0</v>
      </c>
      <c r="AI549">
        <f t="shared" ca="1" si="365"/>
        <v>3.4608700086169727E-11</v>
      </c>
      <c r="AJ549">
        <f t="shared" ca="1" si="349"/>
        <v>7.2101458512853611E-15</v>
      </c>
      <c r="AK549">
        <f t="shared" ca="1" si="335"/>
        <v>0</v>
      </c>
      <c r="AL549">
        <f t="shared" ca="1" si="336"/>
        <v>0</v>
      </c>
      <c r="AM549">
        <f t="shared" si="337"/>
        <v>0</v>
      </c>
      <c r="AN549" s="45">
        <f t="shared" ca="1" si="350"/>
        <v>-7.2793916479195204E-15</v>
      </c>
      <c r="AO549">
        <f t="shared" ca="1" si="366"/>
        <v>0</v>
      </c>
      <c r="AP549">
        <f t="shared" ca="1" si="367"/>
        <v>1.2253368875138054E-18</v>
      </c>
      <c r="AR549">
        <v>539</v>
      </c>
      <c r="AS549">
        <v>0</v>
      </c>
      <c r="AT549">
        <v>2555.7443523971692</v>
      </c>
      <c r="AU549">
        <v>70.181150683879636</v>
      </c>
      <c r="AV549">
        <v>18.348819524108762</v>
      </c>
      <c r="AW549">
        <v>7476.6339552131139</v>
      </c>
      <c r="AX549">
        <v>0.51200904311863193</v>
      </c>
      <c r="AY549">
        <v>0</v>
      </c>
      <c r="AZ549">
        <v>-7565.6759344642187</v>
      </c>
      <c r="BA549">
        <v>1.1525133181704075</v>
      </c>
      <c r="BC549">
        <f t="shared" si="351"/>
        <v>0</v>
      </c>
      <c r="BD549">
        <f t="shared" ca="1" si="352"/>
        <v>2555.7443523971692</v>
      </c>
      <c r="BE549">
        <f t="shared" ca="1" si="353"/>
        <v>70.181150683879636</v>
      </c>
      <c r="BF549">
        <f t="shared" ca="1" si="354"/>
        <v>18.348819524108762</v>
      </c>
      <c r="BG549">
        <f t="shared" ca="1" si="355"/>
        <v>7476.6339552131139</v>
      </c>
      <c r="BH549">
        <f t="shared" ca="1" si="356"/>
        <v>0.51200904311863915</v>
      </c>
      <c r="BI549">
        <f t="shared" ca="1" si="357"/>
        <v>0</v>
      </c>
      <c r="BJ549">
        <f t="shared" ca="1" si="358"/>
        <v>-7565.6759344642187</v>
      </c>
      <c r="BK549">
        <f t="shared" ca="1" si="359"/>
        <v>1.1525133181704075</v>
      </c>
    </row>
    <row r="550" spans="2:63" x14ac:dyDescent="0.35">
      <c r="B550">
        <f t="shared" si="360"/>
        <v>540</v>
      </c>
      <c r="C550">
        <f t="shared" si="338"/>
        <v>45</v>
      </c>
      <c r="D550">
        <f t="shared" si="368"/>
        <v>12</v>
      </c>
      <c r="E550">
        <f t="shared" ca="1" si="328"/>
        <v>121</v>
      </c>
      <c r="F550" cm="1">
        <f t="array" aca="1" ref="F550" ca="1">_xlfn.XLOOKUP(E550,Mortality!$I$9:$I$130,IF($E$4="Female",Mortality!$J$9:$J$130,Mortality!$K$9:$K$130),,-1)</f>
        <v>0.99999999999999922</v>
      </c>
      <c r="G550" cm="1">
        <f t="array" aca="1" ref="G550" ca="1">_xlfn.XLOOKUP(E550,Mortality!$N$9:$N$130,IF($E$4="Female",Mortality!$O$9:$O$130,Mortality!$P$9:$P$130),,-1)</f>
        <v>0</v>
      </c>
      <c r="H550">
        <f t="shared" ca="1" si="339"/>
        <v>0.94493499421927152</v>
      </c>
      <c r="I550" cm="1">
        <f t="array" ref="I550">INDEX('Product features '!$C$12:$C$22,MIN(11,C550))</f>
        <v>0</v>
      </c>
      <c r="J550" s="3">
        <f ca="1">IF(C550=1,0,IF($C$4="Q",MAX('Product features '!$C$8,_xlfn.XLOOKUP(E550,'Non-systematic PWDs'!$D$17:$D$64,'Non-systematic PWDs'!$F$17:$F$64,0,-1)),'Product features '!$C$8))</f>
        <v>0.5</v>
      </c>
      <c r="K550">
        <f t="shared" ca="1" si="329"/>
        <v>0</v>
      </c>
      <c r="L550">
        <f ca="1">(1-K550)*(1-(1-J550*_xlfn.XLOOKUP(C550,'Non-systematic PWDs'!$D$9:$D$12,'Non-systematic PWDs'!$E$9:$E$12,,-1))^(1/12))</f>
        <v>1.8423470126248342E-2</v>
      </c>
      <c r="M550" cm="1">
        <f t="array" ref="M550">IF(C550=11,_xlfn.SWITCH(D550,1,0.4,2,0.3,3,0.2,0.1/9),1/12)</f>
        <v>8.3333333333333329E-2</v>
      </c>
      <c r="O550">
        <f t="shared" ca="1" si="361"/>
        <v>3.9234445398180825E-18</v>
      </c>
      <c r="P550">
        <f t="shared" ca="1" si="362"/>
        <v>4.5417095353810366E-18</v>
      </c>
      <c r="Q550">
        <f ca="1">_xlfn.XLOOKUP(C550,'Surrender predictive model'!$E$8:$E$29,'Surrender predictive model'!$P$8:$P$29,,-1)+'Surrender predictive model'!$B$15+'Surrender predictive model'!$B$14+'Surrender predictive model'!$B$38*K550</f>
        <v>-2.2123742498454617</v>
      </c>
      <c r="R550">
        <f ca="1">+'Surrender predictive model'!$B$15*(MAX(1,MIN(2,P549/O549))-1)+'Surrender predictive model'!$B$14*(MAX(0.5,MIN(1,P549/O549))-1)+'Surrender predictive model'!$B$38*K550*(MAX(0.5,MIN(1,P549/O549))-1)</f>
        <v>-0.18234971698621052</v>
      </c>
      <c r="S550" s="43">
        <f t="shared" ca="1" si="340"/>
        <v>7.9373204740640357E-3</v>
      </c>
      <c r="T550">
        <f t="shared" ca="1" si="330"/>
        <v>5.0000000000000001E-3</v>
      </c>
      <c r="U550">
        <f t="shared" ca="1" si="363"/>
        <v>0</v>
      </c>
      <c r="V550">
        <f t="shared" ca="1" si="331"/>
        <v>0</v>
      </c>
      <c r="W550" s="41">
        <f t="shared" ca="1" si="332"/>
        <v>0</v>
      </c>
      <c r="X550">
        <f t="shared" ca="1" si="341"/>
        <v>5.3311144540453291E-2</v>
      </c>
      <c r="Y550">
        <f t="shared" ca="1" si="342"/>
        <v>5.362150101419217E-2</v>
      </c>
      <c r="Z550">
        <f t="shared" ca="1" si="333"/>
        <v>5.462793718294065E-2</v>
      </c>
      <c r="AA550">
        <f t="shared" ca="1" si="364"/>
        <v>1.258043496933925E-22</v>
      </c>
      <c r="AB550">
        <f t="shared" ca="1" si="343"/>
        <v>3.9234445398180825E-18</v>
      </c>
      <c r="AC550">
        <f t="shared" ca="1" si="344"/>
        <v>3.5920713026935489E-18</v>
      </c>
      <c r="AD550">
        <f t="shared" ca="1" si="345"/>
        <v>3.0172891542369234E-20</v>
      </c>
      <c r="AE550">
        <f t="shared" ca="1" si="346"/>
        <v>7.0034889956855493E-20</v>
      </c>
      <c r="AF550">
        <f t="shared" ca="1" si="347"/>
        <v>2.2002136666614986E-20</v>
      </c>
      <c r="AG550">
        <f t="shared" ca="1" si="348"/>
        <v>0</v>
      </c>
      <c r="AH550">
        <f t="shared" ca="1" si="334"/>
        <v>0</v>
      </c>
      <c r="AI550">
        <f t="shared" ca="1" si="365"/>
        <v>3.4608696371888507E-11</v>
      </c>
      <c r="AJ550">
        <f t="shared" ca="1" si="349"/>
        <v>7.2101450774767723E-15</v>
      </c>
      <c r="AK550">
        <f t="shared" ca="1" si="335"/>
        <v>0</v>
      </c>
      <c r="AL550">
        <f t="shared" ca="1" si="336"/>
        <v>0</v>
      </c>
      <c r="AM550">
        <f t="shared" si="337"/>
        <v>0</v>
      </c>
      <c r="AN550" s="45">
        <f t="shared" ca="1" si="350"/>
        <v>-7.2138373565609658E-15</v>
      </c>
      <c r="AO550">
        <f t="shared" ca="1" si="366"/>
        <v>0</v>
      </c>
      <c r="AP550">
        <f t="shared" ca="1" si="367"/>
        <v>6.6495924383158124E-20</v>
      </c>
      <c r="AR550">
        <v>540</v>
      </c>
      <c r="AS550">
        <v>0</v>
      </c>
      <c r="AT550">
        <v>2457.6434069676752</v>
      </c>
      <c r="AU550">
        <v>67.099414043800891</v>
      </c>
      <c r="AV550">
        <v>17.571493245250519</v>
      </c>
      <c r="AW550">
        <v>7258.3833636007339</v>
      </c>
      <c r="AX550">
        <v>0.48914828184216075</v>
      </c>
      <c r="AY550">
        <v>0</v>
      </c>
      <c r="AZ550">
        <v>-7343.5434191716322</v>
      </c>
      <c r="BA550">
        <v>1.2737538555701127</v>
      </c>
      <c r="BC550">
        <f t="shared" si="351"/>
        <v>0</v>
      </c>
      <c r="BD550">
        <f t="shared" ca="1" si="352"/>
        <v>2457.6434069676752</v>
      </c>
      <c r="BE550">
        <f t="shared" ca="1" si="353"/>
        <v>67.099414043800891</v>
      </c>
      <c r="BF550">
        <f t="shared" ca="1" si="354"/>
        <v>17.571493245250519</v>
      </c>
      <c r="BG550">
        <f t="shared" ca="1" si="355"/>
        <v>7258.3833636007339</v>
      </c>
      <c r="BH550">
        <f t="shared" ca="1" si="356"/>
        <v>0.48914828184216796</v>
      </c>
      <c r="BI550">
        <f t="shared" ca="1" si="357"/>
        <v>0</v>
      </c>
      <c r="BJ550">
        <f t="shared" ca="1" si="358"/>
        <v>-7343.5434191716322</v>
      </c>
      <c r="BK550">
        <f t="shared" ca="1" si="359"/>
        <v>1.2737538555701127</v>
      </c>
    </row>
    <row r="551" spans="2:63" x14ac:dyDescent="0.35">
      <c r="B551">
        <f t="shared" si="360"/>
        <v>541</v>
      </c>
      <c r="C551">
        <f t="shared" si="338"/>
        <v>46</v>
      </c>
      <c r="D551">
        <f t="shared" si="368"/>
        <v>1</v>
      </c>
      <c r="E551">
        <f t="shared" ca="1" si="328"/>
        <v>122</v>
      </c>
      <c r="F551" cm="1">
        <f t="array" aca="1" ref="F551" ca="1">_xlfn.XLOOKUP(E551,Mortality!$I$9:$I$130,IF($E$4="Female",Mortality!$J$9:$J$130,Mortality!$K$9:$K$130),,-1)</f>
        <v>0.99999999999999922</v>
      </c>
      <c r="G551" cm="1">
        <f t="array" aca="1" ref="G551" ca="1">_xlfn.XLOOKUP(E551,Mortality!$N$9:$N$130,IF($E$4="Female",Mortality!$O$9:$O$130,Mortality!$P$9:$P$130),,-1)</f>
        <v>0</v>
      </c>
      <c r="H551">
        <f t="shared" ca="1" si="339"/>
        <v>0.94493499421927152</v>
      </c>
      <c r="I551" cm="1">
        <f t="array" ref="I551">INDEX('Product features '!$C$12:$C$22,MIN(11,C551))</f>
        <v>0</v>
      </c>
      <c r="J551" s="3">
        <f ca="1">IF(C551=1,0,IF($C$4="Q",MAX('Product features '!$C$8,_xlfn.XLOOKUP(E551,'Non-systematic PWDs'!$D$17:$D$64,'Non-systematic PWDs'!$F$17:$F$64,0,-1)),'Product features '!$C$8))</f>
        <v>0.5</v>
      </c>
      <c r="K551">
        <f t="shared" ca="1" si="329"/>
        <v>0</v>
      </c>
      <c r="L551">
        <f ca="1">(1-K551)*(1-(1-J551*_xlfn.XLOOKUP(C551,'Non-systematic PWDs'!$D$9:$D$12,'Non-systematic PWDs'!$E$9:$E$12,,-1))^(1/12))</f>
        <v>1.8423470126248342E-2</v>
      </c>
      <c r="M551" cm="1">
        <f t="array" ref="M551">IF(C551=11,_xlfn.SWITCH(D551,1,0.4,2,0.3,3,0.2,0.1/9),1/12)</f>
        <v>8.3333333333333329E-2</v>
      </c>
      <c r="O551">
        <f t="shared" ca="1" si="361"/>
        <v>2.0916331895869405E-19</v>
      </c>
      <c r="P551">
        <f t="shared" ca="1" si="362"/>
        <v>2.4353328245760051E-19</v>
      </c>
      <c r="Q551">
        <f ca="1">_xlfn.XLOOKUP(C551,'Surrender predictive model'!$E$8:$E$29,'Surrender predictive model'!$P$8:$P$29,,-1)+'Surrender predictive model'!$B$15+'Surrender predictive model'!$B$14+'Surrender predictive model'!$B$38*K551</f>
        <v>-2.2123742498454617</v>
      </c>
      <c r="R551">
        <f ca="1">+'Surrender predictive model'!$B$15*(MAX(1,MIN(2,P550/O550))-1)+'Surrender predictive model'!$B$14*(MAX(0.5,MIN(1,P550/O550))-1)+'Surrender predictive model'!$B$38*K551*(MAX(0.5,MIN(1,P550/O550))-1)</f>
        <v>-0.18234971698621025</v>
      </c>
      <c r="S551" s="43">
        <f t="shared" ca="1" si="340"/>
        <v>7.9373204740640357E-3</v>
      </c>
      <c r="T551">
        <f t="shared" ca="1" si="330"/>
        <v>0</v>
      </c>
      <c r="U551">
        <f t="shared" ca="1" si="363"/>
        <v>1.89E-2</v>
      </c>
      <c r="V551">
        <f t="shared" ca="1" si="331"/>
        <v>0</v>
      </c>
      <c r="W551" s="41">
        <f t="shared" ca="1" si="332"/>
        <v>0</v>
      </c>
      <c r="X551">
        <f t="shared" ca="1" si="341"/>
        <v>5.362150101419217E-2</v>
      </c>
      <c r="Y551">
        <f t="shared" ca="1" si="342"/>
        <v>5.362150101419217E-2</v>
      </c>
      <c r="Z551">
        <f t="shared" ca="1" si="333"/>
        <v>5.462793718294065E-2</v>
      </c>
      <c r="AA551">
        <f t="shared" ca="1" si="364"/>
        <v>6.8724321123913439E-24</v>
      </c>
      <c r="AB551">
        <f t="shared" ca="1" si="343"/>
        <v>2.1311650568701335E-19</v>
      </c>
      <c r="AC551">
        <f t="shared" ca="1" si="344"/>
        <v>1.9621507934545771E-19</v>
      </c>
      <c r="AD551">
        <f t="shared" ca="1" si="345"/>
        <v>1.6481789500192876E-21</v>
      </c>
      <c r="AE551">
        <f t="shared" ca="1" si="346"/>
        <v>3.825620465699081E-21</v>
      </c>
      <c r="AF551">
        <f t="shared" ca="1" si="347"/>
        <v>0</v>
      </c>
      <c r="AG551">
        <f t="shared" ca="1" si="348"/>
        <v>0</v>
      </c>
      <c r="AH551">
        <f t="shared" ca="1" si="334"/>
        <v>3.9531867283193001E-21</v>
      </c>
      <c r="AI551">
        <f t="shared" ca="1" si="365"/>
        <v>3.4608696174152817E-11</v>
      </c>
      <c r="AJ551">
        <f t="shared" ca="1" si="349"/>
        <v>7.2101450362818374E-15</v>
      </c>
      <c r="AK551">
        <f t="shared" ca="1" si="335"/>
        <v>0</v>
      </c>
      <c r="AL551">
        <f t="shared" ca="1" si="336"/>
        <v>0</v>
      </c>
      <c r="AM551">
        <f t="shared" si="337"/>
        <v>0</v>
      </c>
      <c r="AN551" s="45">
        <f t="shared" ca="1" si="350"/>
        <v>-7.2103467251605978E-15</v>
      </c>
      <c r="AO551">
        <f t="shared" ca="1" si="366"/>
        <v>4.9414834103991468E-22</v>
      </c>
      <c r="AP551">
        <f t="shared" ca="1" si="367"/>
        <v>4.0794754747741398E-21</v>
      </c>
      <c r="AR551">
        <v>541</v>
      </c>
      <c r="AS551">
        <v>0</v>
      </c>
      <c r="AT551">
        <v>2347.9117528406146</v>
      </c>
      <c r="AU551">
        <v>73.527208310055528</v>
      </c>
      <c r="AV551">
        <v>17.092210024767368</v>
      </c>
      <c r="AW551">
        <v>7047.5660379382825</v>
      </c>
      <c r="AX551">
        <v>0.47418071206372131</v>
      </c>
      <c r="AY551">
        <v>0</v>
      </c>
      <c r="AZ551">
        <v>-7138.6596369851641</v>
      </c>
      <c r="BA551">
        <v>4.7081393537883987</v>
      </c>
      <c r="BC551">
        <f t="shared" si="351"/>
        <v>0</v>
      </c>
      <c r="BD551">
        <f t="shared" ca="1" si="352"/>
        <v>2347.9117528406146</v>
      </c>
      <c r="BE551">
        <f t="shared" ca="1" si="353"/>
        <v>73.527208310055528</v>
      </c>
      <c r="BF551">
        <f t="shared" ca="1" si="354"/>
        <v>17.092210024767368</v>
      </c>
      <c r="BG551">
        <f t="shared" ca="1" si="355"/>
        <v>7047.5660379382825</v>
      </c>
      <c r="BH551">
        <f t="shared" ca="1" si="356"/>
        <v>0.47418071206372853</v>
      </c>
      <c r="BI551">
        <f t="shared" ca="1" si="357"/>
        <v>0</v>
      </c>
      <c r="BJ551">
        <f t="shared" ca="1" si="358"/>
        <v>-7138.6596369851641</v>
      </c>
      <c r="BK551">
        <f t="shared" ca="1" si="359"/>
        <v>4.7081393537883987</v>
      </c>
    </row>
    <row r="552" spans="2:63" x14ac:dyDescent="0.35">
      <c r="B552">
        <f t="shared" si="360"/>
        <v>542</v>
      </c>
      <c r="C552">
        <f t="shared" si="338"/>
        <v>46</v>
      </c>
      <c r="D552">
        <f t="shared" si="368"/>
        <v>2</v>
      </c>
      <c r="E552">
        <f t="shared" ca="1" si="328"/>
        <v>122</v>
      </c>
      <c r="F552" cm="1">
        <f t="array" aca="1" ref="F552" ca="1">_xlfn.XLOOKUP(E552,Mortality!$I$9:$I$130,IF($E$4="Female",Mortality!$J$9:$J$130,Mortality!$K$9:$K$130),,-1)</f>
        <v>0.99999999999999922</v>
      </c>
      <c r="G552" cm="1">
        <f t="array" aca="1" ref="G552" ca="1">_xlfn.XLOOKUP(E552,Mortality!$N$9:$N$130,IF($E$4="Female",Mortality!$O$9:$O$130,Mortality!$P$9:$P$130),,-1)</f>
        <v>0</v>
      </c>
      <c r="H552">
        <f t="shared" ca="1" si="339"/>
        <v>0.94493499421927152</v>
      </c>
      <c r="I552" cm="1">
        <f t="array" ref="I552">INDEX('Product features '!$C$12:$C$22,MIN(11,C552))</f>
        <v>0</v>
      </c>
      <c r="J552" s="3">
        <f ca="1">IF(C552=1,0,IF($C$4="Q",MAX('Product features '!$C$8,_xlfn.XLOOKUP(E552,'Non-systematic PWDs'!$D$17:$D$64,'Non-systematic PWDs'!$F$17:$F$64,0,-1)),'Product features '!$C$8))</f>
        <v>0.5</v>
      </c>
      <c r="K552">
        <f t="shared" ca="1" si="329"/>
        <v>0</v>
      </c>
      <c r="L552">
        <f ca="1">(1-K552)*(1-(1-J552*_xlfn.XLOOKUP(C552,'Non-systematic PWDs'!$D$9:$D$12,'Non-systematic PWDs'!$E$9:$E$12,,-1))^(1/12))</f>
        <v>1.8423470126248342E-2</v>
      </c>
      <c r="M552" cm="1">
        <f t="array" ref="M552">IF(C552=11,_xlfn.SWITCH(D552,1,0.4,2,0.3,3,0.2,0.1/9),1/12)</f>
        <v>8.3333333333333329E-2</v>
      </c>
      <c r="O552">
        <f t="shared" ca="1" si="361"/>
        <v>1.1427626925837278E-20</v>
      </c>
      <c r="P552">
        <f t="shared" ca="1" si="362"/>
        <v>1.3058620152289775E-20</v>
      </c>
      <c r="Q552">
        <f ca="1">_xlfn.XLOOKUP(C552,'Surrender predictive model'!$E$8:$E$29,'Surrender predictive model'!$P$8:$P$29,,-1)+'Surrender predictive model'!$B$15+'Surrender predictive model'!$B$14+'Surrender predictive model'!$B$38*K552</f>
        <v>-2.2123742498454617</v>
      </c>
      <c r="R552">
        <f ca="1">+'Surrender predictive model'!$B$15*(MAX(1,MIN(2,P551/O551))-1)+'Surrender predictive model'!$B$14*(MAX(0.5,MIN(1,P551/O551))-1)+'Surrender predictive model'!$B$38*K552*(MAX(0.5,MIN(1,P551/O551))-1)</f>
        <v>-0.19014788508564914</v>
      </c>
      <c r="S552" s="43">
        <f t="shared" ca="1" si="340"/>
        <v>7.8729008261507749E-3</v>
      </c>
      <c r="T552">
        <f t="shared" ca="1" si="330"/>
        <v>0</v>
      </c>
      <c r="U552">
        <f t="shared" ca="1" si="363"/>
        <v>0</v>
      </c>
      <c r="V552">
        <f t="shared" ca="1" si="331"/>
        <v>0</v>
      </c>
      <c r="W552" s="41">
        <f t="shared" ca="1" si="332"/>
        <v>0</v>
      </c>
      <c r="X552">
        <f t="shared" ca="1" si="341"/>
        <v>5.3624982929485636E-2</v>
      </c>
      <c r="Y552">
        <f t="shared" ca="1" si="342"/>
        <v>5.3624982929485636E-2</v>
      </c>
      <c r="Z552">
        <f t="shared" ca="1" si="333"/>
        <v>5.4631484451225384E-2</v>
      </c>
      <c r="AA552">
        <f t="shared" ca="1" si="364"/>
        <v>3.7542678972973846E-25</v>
      </c>
      <c r="AB552">
        <f t="shared" ca="1" si="343"/>
        <v>1.1427626925837278E-20</v>
      </c>
      <c r="AC552">
        <f t="shared" ca="1" si="344"/>
        <v>1.0522006221312978E-20</v>
      </c>
      <c r="AD552">
        <f t="shared" ca="1" si="345"/>
        <v>8.7666042615959963E-23</v>
      </c>
      <c r="AE552">
        <f t="shared" ca="1" si="346"/>
        <v>2.0514836308578458E-22</v>
      </c>
      <c r="AF552">
        <f t="shared" ca="1" si="347"/>
        <v>0</v>
      </c>
      <c r="AG552">
        <f t="shared" ca="1" si="348"/>
        <v>0</v>
      </c>
      <c r="AH552">
        <f t="shared" ca="1" si="334"/>
        <v>0</v>
      </c>
      <c r="AI552">
        <f t="shared" ca="1" si="365"/>
        <v>3.4608696163337999E-11</v>
      </c>
      <c r="AJ552">
        <f t="shared" ca="1" si="349"/>
        <v>7.2101450340287497E-15</v>
      </c>
      <c r="AK552">
        <f t="shared" ca="1" si="335"/>
        <v>0</v>
      </c>
      <c r="AL552">
        <f t="shared" ca="1" si="336"/>
        <v>0</v>
      </c>
      <c r="AM552">
        <f t="shared" si="337"/>
        <v>0</v>
      </c>
      <c r="AN552" s="45">
        <f t="shared" ca="1" si="350"/>
        <v>-7.2101558488493773E-15</v>
      </c>
      <c r="AO552">
        <f t="shared" ca="1" si="366"/>
        <v>0</v>
      </c>
      <c r="AP552">
        <f t="shared" ca="1" si="367"/>
        <v>1.7232886679657225E-22</v>
      </c>
      <c r="AR552">
        <v>542</v>
      </c>
      <c r="AS552">
        <v>0</v>
      </c>
      <c r="AT552">
        <v>2276.0674179041043</v>
      </c>
      <c r="AU552">
        <v>70.375766875560657</v>
      </c>
      <c r="AV552">
        <v>16.212636000167279</v>
      </c>
      <c r="AW552">
        <v>6819.0880965926035</v>
      </c>
      <c r="AX552">
        <v>0.45426116940660444</v>
      </c>
      <c r="AY552">
        <v>0</v>
      </c>
      <c r="AZ552">
        <v>-6906.1307606377377</v>
      </c>
      <c r="BA552">
        <v>1.010152295978527</v>
      </c>
      <c r="BC552">
        <f t="shared" si="351"/>
        <v>0</v>
      </c>
      <c r="BD552">
        <f t="shared" ca="1" si="352"/>
        <v>2276.0674179041043</v>
      </c>
      <c r="BE552">
        <f t="shared" ca="1" si="353"/>
        <v>70.375766875560657</v>
      </c>
      <c r="BF552">
        <f t="shared" ca="1" si="354"/>
        <v>16.212636000167279</v>
      </c>
      <c r="BG552">
        <f t="shared" ca="1" si="355"/>
        <v>6819.0880965926035</v>
      </c>
      <c r="BH552">
        <f t="shared" ca="1" si="356"/>
        <v>0.45426116940661165</v>
      </c>
      <c r="BI552">
        <f t="shared" ca="1" si="357"/>
        <v>0</v>
      </c>
      <c r="BJ552">
        <f t="shared" ca="1" si="358"/>
        <v>-6906.1307606377377</v>
      </c>
      <c r="BK552">
        <f t="shared" ca="1" si="359"/>
        <v>1.010152295978527</v>
      </c>
    </row>
    <row r="553" spans="2:63" x14ac:dyDescent="0.35">
      <c r="B553">
        <f t="shared" si="360"/>
        <v>543</v>
      </c>
      <c r="C553">
        <f t="shared" si="338"/>
        <v>46</v>
      </c>
      <c r="D553">
        <f t="shared" si="368"/>
        <v>3</v>
      </c>
      <c r="E553">
        <f t="shared" ca="1" si="328"/>
        <v>122</v>
      </c>
      <c r="F553" cm="1">
        <f t="array" aca="1" ref="F553" ca="1">_xlfn.XLOOKUP(E553,Mortality!$I$9:$I$130,IF($E$4="Female",Mortality!$J$9:$J$130,Mortality!$K$9:$K$130),,-1)</f>
        <v>0.99999999999999922</v>
      </c>
      <c r="G553" cm="1">
        <f t="array" aca="1" ref="G553" ca="1">_xlfn.XLOOKUP(E553,Mortality!$N$9:$N$130,IF($E$4="Female",Mortality!$O$9:$O$130,Mortality!$P$9:$P$130),,-1)</f>
        <v>0</v>
      </c>
      <c r="H553">
        <f t="shared" ca="1" si="339"/>
        <v>0.94493499421927152</v>
      </c>
      <c r="I553" cm="1">
        <f t="array" ref="I553">INDEX('Product features '!$C$12:$C$22,MIN(11,C553))</f>
        <v>0</v>
      </c>
      <c r="J553" s="3">
        <f ca="1">IF(C553=1,0,IF($C$4="Q",MAX('Product features '!$C$8,_xlfn.XLOOKUP(E553,'Non-systematic PWDs'!$D$17:$D$64,'Non-systematic PWDs'!$F$17:$F$64,0,-1)),'Product features '!$C$8))</f>
        <v>0.5</v>
      </c>
      <c r="K553">
        <f t="shared" ca="1" si="329"/>
        <v>0</v>
      </c>
      <c r="L553">
        <f ca="1">(1-K553)*(1-(1-J553*_xlfn.XLOOKUP(C553,'Non-systematic PWDs'!$D$9:$D$12,'Non-systematic PWDs'!$E$9:$E$12,,-1))^(1/12))</f>
        <v>1.8423470126248342E-2</v>
      </c>
      <c r="M553" cm="1">
        <f t="array" ref="M553">IF(C553=11,_xlfn.SWITCH(D553,1,0.4,2,0.3,3,0.2,0.1/9),1/12)</f>
        <v>8.3333333333333329E-2</v>
      </c>
      <c r="O553">
        <f t="shared" ca="1" si="361"/>
        <v>6.1280629882255441E-22</v>
      </c>
      <c r="P553">
        <f t="shared" ca="1" si="362"/>
        <v>7.0026828274917629E-22</v>
      </c>
      <c r="Q553">
        <f ca="1">_xlfn.XLOOKUP(C553,'Surrender predictive model'!$E$8:$E$29,'Surrender predictive model'!$P$8:$P$29,,-1)+'Surrender predictive model'!$B$15+'Surrender predictive model'!$B$14+'Surrender predictive model'!$B$38*K553</f>
        <v>-2.2123742498454617</v>
      </c>
      <c r="R553">
        <f ca="1">+'Surrender predictive model'!$B$15*(MAX(1,MIN(2,P552/O552))-1)+'Surrender predictive model'!$B$14*(MAX(0.5,MIN(1,P552/O552))-1)+'Surrender predictive model'!$B$38*K553*(MAX(0.5,MIN(1,P552/O552))-1)</f>
        <v>-0.16515588620222141</v>
      </c>
      <c r="S553" s="43">
        <f t="shared" ca="1" si="340"/>
        <v>8.0813101535943677E-3</v>
      </c>
      <c r="T553">
        <f t="shared" ca="1" si="330"/>
        <v>0</v>
      </c>
      <c r="U553">
        <f t="shared" ca="1" si="363"/>
        <v>0</v>
      </c>
      <c r="V553">
        <f t="shared" ca="1" si="331"/>
        <v>0</v>
      </c>
      <c r="W553" s="41">
        <f t="shared" ca="1" si="332"/>
        <v>0</v>
      </c>
      <c r="X553">
        <f t="shared" ca="1" si="341"/>
        <v>5.3613718297528888E-2</v>
      </c>
      <c r="Y553">
        <f t="shared" ca="1" si="342"/>
        <v>5.3613718297528888E-2</v>
      </c>
      <c r="Z553">
        <f t="shared" ca="1" si="333"/>
        <v>5.4620008390404949E-2</v>
      </c>
      <c r="AA553">
        <f t="shared" ca="1" si="364"/>
        <v>2.0510122825693668E-26</v>
      </c>
      <c r="AB553">
        <f t="shared" ca="1" si="343"/>
        <v>6.1280629882255441E-22</v>
      </c>
      <c r="AC553">
        <f t="shared" ca="1" si="344"/>
        <v>5.6412806808394037E-22</v>
      </c>
      <c r="AD553">
        <f t="shared" ca="1" si="345"/>
        <v>4.8245582102724345E-24</v>
      </c>
      <c r="AE553">
        <f t="shared" ca="1" si="346"/>
        <v>1.0998848252317906E-23</v>
      </c>
      <c r="AF553">
        <f t="shared" ca="1" si="347"/>
        <v>0</v>
      </c>
      <c r="AG553">
        <f t="shared" ca="1" si="348"/>
        <v>0</v>
      </c>
      <c r="AH553">
        <f t="shared" ca="1" si="334"/>
        <v>0</v>
      </c>
      <c r="AI553">
        <f t="shared" ca="1" si="365"/>
        <v>3.4608696162758048E-11</v>
      </c>
      <c r="AJ553">
        <f t="shared" ca="1" si="349"/>
        <v>7.2101450339079277E-15</v>
      </c>
      <c r="AK553">
        <f t="shared" ca="1" si="335"/>
        <v>0</v>
      </c>
      <c r="AL553">
        <f t="shared" ca="1" si="336"/>
        <v>0</v>
      </c>
      <c r="AM553">
        <f t="shared" si="337"/>
        <v>0</v>
      </c>
      <c r="AN553" s="45">
        <f t="shared" ca="1" si="350"/>
        <v>-7.2101456138594016E-15</v>
      </c>
      <c r="AO553">
        <f t="shared" ca="1" si="366"/>
        <v>0</v>
      </c>
      <c r="AP553">
        <f t="shared" ca="1" si="367"/>
        <v>9.3495029252962866E-24</v>
      </c>
      <c r="AR553">
        <v>543</v>
      </c>
      <c r="AS553">
        <v>0</v>
      </c>
      <c r="AT553">
        <v>2180.4536131499394</v>
      </c>
      <c r="AU553">
        <v>67.358268031758683</v>
      </c>
      <c r="AV553">
        <v>15.838252736394063</v>
      </c>
      <c r="AW553">
        <v>6598.2374566075814</v>
      </c>
      <c r="AX553">
        <v>0.4351311709843082</v>
      </c>
      <c r="AY553">
        <v>0</v>
      </c>
      <c r="AZ553">
        <v>-6681.8691085467199</v>
      </c>
      <c r="BA553">
        <v>0.98154697173963545</v>
      </c>
      <c r="BC553">
        <f t="shared" si="351"/>
        <v>0</v>
      </c>
      <c r="BD553">
        <f t="shared" ca="1" si="352"/>
        <v>2180.4536131499394</v>
      </c>
      <c r="BE553">
        <f t="shared" ca="1" si="353"/>
        <v>67.358268031758683</v>
      </c>
      <c r="BF553">
        <f t="shared" ca="1" si="354"/>
        <v>15.838252736394063</v>
      </c>
      <c r="BG553">
        <f t="shared" ca="1" si="355"/>
        <v>6598.2374566075814</v>
      </c>
      <c r="BH553">
        <f t="shared" ca="1" si="356"/>
        <v>0.43513117098431542</v>
      </c>
      <c r="BI553">
        <f t="shared" ca="1" si="357"/>
        <v>0</v>
      </c>
      <c r="BJ553">
        <f t="shared" ca="1" si="358"/>
        <v>-6681.8691085467199</v>
      </c>
      <c r="BK553">
        <f t="shared" ca="1" si="359"/>
        <v>0.98154697173963545</v>
      </c>
    </row>
    <row r="554" spans="2:63" x14ac:dyDescent="0.35">
      <c r="B554">
        <f t="shared" si="360"/>
        <v>544</v>
      </c>
      <c r="C554">
        <f t="shared" si="338"/>
        <v>46</v>
      </c>
      <c r="D554">
        <f t="shared" si="368"/>
        <v>4</v>
      </c>
      <c r="E554">
        <f t="shared" ca="1" si="328"/>
        <v>122</v>
      </c>
      <c r="F554" cm="1">
        <f t="array" aca="1" ref="F554" ca="1">_xlfn.XLOOKUP(E554,Mortality!$I$9:$I$130,IF($E$4="Female",Mortality!$J$9:$J$130,Mortality!$K$9:$K$130),,-1)</f>
        <v>0.99999999999999922</v>
      </c>
      <c r="G554" cm="1">
        <f t="array" aca="1" ref="G554" ca="1">_xlfn.XLOOKUP(E554,Mortality!$N$9:$N$130,IF($E$4="Female",Mortality!$O$9:$O$130,Mortality!$P$9:$P$130),,-1)</f>
        <v>0</v>
      </c>
      <c r="H554">
        <f t="shared" ca="1" si="339"/>
        <v>0.94493499421927152</v>
      </c>
      <c r="I554" cm="1">
        <f t="array" ref="I554">INDEX('Product features '!$C$12:$C$22,MIN(11,C554))</f>
        <v>0</v>
      </c>
      <c r="J554" s="3">
        <f ca="1">IF(C554=1,0,IF($C$4="Q",MAX('Product features '!$C$8,_xlfn.XLOOKUP(E554,'Non-systematic PWDs'!$D$17:$D$64,'Non-systematic PWDs'!$F$17:$F$64,0,-1)),'Product features '!$C$8))</f>
        <v>0.5</v>
      </c>
      <c r="K554">
        <f t="shared" ca="1" si="329"/>
        <v>0</v>
      </c>
      <c r="L554">
        <f ca="1">(1-K554)*(1-(1-J554*_xlfn.XLOOKUP(C554,'Non-systematic PWDs'!$D$9:$D$12,'Non-systematic PWDs'!$E$9:$E$12,,-1))^(1/12))</f>
        <v>1.8423470126248342E-2</v>
      </c>
      <c r="M554" cm="1">
        <f t="array" ref="M554">IF(C554=11,_xlfn.SWITCH(D554,1,0.4,2,0.3,3,0.2,0.1/9),1/12)</f>
        <v>8.3333333333333329E-2</v>
      </c>
      <c r="O554">
        <f t="shared" ca="1" si="361"/>
        <v>3.2854824276023738E-23</v>
      </c>
      <c r="P554">
        <f t="shared" ca="1" si="362"/>
        <v>3.7543986444008647E-23</v>
      </c>
      <c r="Q554">
        <f ca="1">_xlfn.XLOOKUP(C554,'Surrender predictive model'!$E$8:$E$29,'Surrender predictive model'!$P$8:$P$29,,-1)+'Surrender predictive model'!$B$15+'Surrender predictive model'!$B$14+'Surrender predictive model'!$B$38*K554</f>
        <v>-2.2123742498454617</v>
      </c>
      <c r="R554">
        <f ca="1">+'Surrender predictive model'!$B$15*(MAX(1,MIN(2,P553/O553))-1)+'Surrender predictive model'!$B$14*(MAX(0.5,MIN(1,P553/O553))-1)+'Surrender predictive model'!$B$38*K554*(MAX(0.5,MIN(1,P553/O553))-1)</f>
        <v>-0.16515588620222141</v>
      </c>
      <c r="S554" s="43">
        <f t="shared" ca="1" si="340"/>
        <v>8.0813101535943677E-3</v>
      </c>
      <c r="T554">
        <f t="shared" ca="1" si="330"/>
        <v>0</v>
      </c>
      <c r="U554">
        <f t="shared" ca="1" si="363"/>
        <v>0</v>
      </c>
      <c r="V554">
        <f t="shared" ca="1" si="331"/>
        <v>0</v>
      </c>
      <c r="W554" s="41">
        <f t="shared" ca="1" si="332"/>
        <v>0</v>
      </c>
      <c r="X554">
        <f t="shared" ca="1" si="341"/>
        <v>5.3613718297528888E-2</v>
      </c>
      <c r="Y554">
        <f t="shared" ca="1" si="342"/>
        <v>5.3613718297528888E-2</v>
      </c>
      <c r="Z554">
        <f t="shared" ca="1" si="333"/>
        <v>5.4620008390404949E-2</v>
      </c>
      <c r="AA554">
        <f t="shared" ca="1" si="364"/>
        <v>1.1202630808276242E-27</v>
      </c>
      <c r="AB554">
        <f t="shared" ca="1" si="343"/>
        <v>3.2854824276023738E-23</v>
      </c>
      <c r="AC554">
        <f t="shared" ca="1" si="344"/>
        <v>3.0245003325981568E-23</v>
      </c>
      <c r="AD554">
        <f t="shared" ca="1" si="345"/>
        <v>2.5866250479557643E-25</v>
      </c>
      <c r="AE554">
        <f t="shared" ca="1" si="346"/>
        <v>5.8968915179704009E-25</v>
      </c>
      <c r="AF554">
        <f t="shared" ca="1" si="347"/>
        <v>0</v>
      </c>
      <c r="AG554">
        <f t="shared" ca="1" si="348"/>
        <v>0</v>
      </c>
      <c r="AH554">
        <f t="shared" ca="1" si="334"/>
        <v>0</v>
      </c>
      <c r="AI554">
        <f t="shared" ca="1" si="365"/>
        <v>3.4608696162726958E-11</v>
      </c>
      <c r="AJ554">
        <f t="shared" ca="1" si="349"/>
        <v>7.2101450339014496E-15</v>
      </c>
      <c r="AK554">
        <f t="shared" ca="1" si="335"/>
        <v>0</v>
      </c>
      <c r="AL554">
        <f t="shared" ca="1" si="336"/>
        <v>0</v>
      </c>
      <c r="AM554">
        <f t="shared" si="337"/>
        <v>0</v>
      </c>
      <c r="AN554" s="45">
        <f t="shared" ca="1" si="350"/>
        <v>-7.2101450649948045E-15</v>
      </c>
      <c r="AO554">
        <f t="shared" ca="1" si="366"/>
        <v>0</v>
      </c>
      <c r="AP554">
        <f t="shared" ca="1" si="367"/>
        <v>5.0713385424599705E-25</v>
      </c>
      <c r="AR554">
        <v>544</v>
      </c>
      <c r="AS554">
        <v>0</v>
      </c>
      <c r="AT554">
        <v>2088.629620722922</v>
      </c>
      <c r="AU554">
        <v>64.468859286886996</v>
      </c>
      <c r="AV554">
        <v>15.171303297796715</v>
      </c>
      <c r="AW554">
        <v>6384.7516398045364</v>
      </c>
      <c r="AX554">
        <v>0.41682137747608589</v>
      </c>
      <c r="AY554">
        <v>0</v>
      </c>
      <c r="AZ554">
        <v>-6464.808623766693</v>
      </c>
      <c r="BA554">
        <v>0.94888771664749016</v>
      </c>
      <c r="BC554">
        <f t="shared" si="351"/>
        <v>0</v>
      </c>
      <c r="BD554">
        <f t="shared" ca="1" si="352"/>
        <v>2088.629620722922</v>
      </c>
      <c r="BE554">
        <f t="shared" ca="1" si="353"/>
        <v>64.468859286886996</v>
      </c>
      <c r="BF554">
        <f t="shared" ca="1" si="354"/>
        <v>15.171303297796715</v>
      </c>
      <c r="BG554">
        <f t="shared" ca="1" si="355"/>
        <v>6384.7516398045364</v>
      </c>
      <c r="BH554">
        <f t="shared" ca="1" si="356"/>
        <v>0.4168213774760931</v>
      </c>
      <c r="BI554">
        <f t="shared" ca="1" si="357"/>
        <v>0</v>
      </c>
      <c r="BJ554">
        <f t="shared" ca="1" si="358"/>
        <v>-6464.808623766693</v>
      </c>
      <c r="BK554">
        <f t="shared" ca="1" si="359"/>
        <v>0.94888771664749016</v>
      </c>
    </row>
    <row r="555" spans="2:63" x14ac:dyDescent="0.35">
      <c r="B555">
        <f t="shared" si="360"/>
        <v>545</v>
      </c>
      <c r="C555">
        <f t="shared" si="338"/>
        <v>46</v>
      </c>
      <c r="D555">
        <f t="shared" si="368"/>
        <v>5</v>
      </c>
      <c r="E555">
        <f t="shared" ca="1" si="328"/>
        <v>122</v>
      </c>
      <c r="F555" cm="1">
        <f t="array" aca="1" ref="F555" ca="1">_xlfn.XLOOKUP(E555,Mortality!$I$9:$I$130,IF($E$4="Female",Mortality!$J$9:$J$130,Mortality!$K$9:$K$130),,-1)</f>
        <v>0.99999999999999922</v>
      </c>
      <c r="G555" cm="1">
        <f t="array" aca="1" ref="G555" ca="1">_xlfn.XLOOKUP(E555,Mortality!$N$9:$N$130,IF($E$4="Female",Mortality!$O$9:$O$130,Mortality!$P$9:$P$130),,-1)</f>
        <v>0</v>
      </c>
      <c r="H555">
        <f t="shared" ca="1" si="339"/>
        <v>0.94493499421927152</v>
      </c>
      <c r="I555" cm="1">
        <f t="array" ref="I555">INDEX('Product features '!$C$12:$C$22,MIN(11,C555))</f>
        <v>0</v>
      </c>
      <c r="J555" s="3">
        <f ca="1">IF(C555=1,0,IF($C$4="Q",MAX('Product features '!$C$8,_xlfn.XLOOKUP(E555,'Non-systematic PWDs'!$D$17:$D$64,'Non-systematic PWDs'!$F$17:$F$64,0,-1)),'Product features '!$C$8))</f>
        <v>0.5</v>
      </c>
      <c r="K555">
        <f t="shared" ca="1" si="329"/>
        <v>0</v>
      </c>
      <c r="L555">
        <f ca="1">(1-K555)*(1-(1-J555*_xlfn.XLOOKUP(C555,'Non-systematic PWDs'!$D$9:$D$12,'Non-systematic PWDs'!$E$9:$E$12,,-1))^(1/12))</f>
        <v>1.8423470126248342E-2</v>
      </c>
      <c r="M555" cm="1">
        <f t="array" ref="M555">IF(C555=11,_xlfn.SWITCH(D555,1,0.4,2,0.3,3,0.2,0.1/9),1/12)</f>
        <v>8.3333333333333329E-2</v>
      </c>
      <c r="O555">
        <f t="shared" ca="1" si="361"/>
        <v>1.7614692934495504E-24</v>
      </c>
      <c r="P555">
        <f t="shared" ca="1" si="362"/>
        <v>2.0128727129753227E-24</v>
      </c>
      <c r="Q555">
        <f ca="1">_xlfn.XLOOKUP(C555,'Surrender predictive model'!$E$8:$E$29,'Surrender predictive model'!$P$8:$P$29,,-1)+'Surrender predictive model'!$B$15+'Surrender predictive model'!$B$14+'Surrender predictive model'!$B$38*K555</f>
        <v>-2.2123742498454617</v>
      </c>
      <c r="R555">
        <f ca="1">+'Surrender predictive model'!$B$15*(MAX(1,MIN(2,P554/O554))-1)+'Surrender predictive model'!$B$14*(MAX(0.5,MIN(1,P554/O554))-1)+'Surrender predictive model'!$B$38*K555*(MAX(0.5,MIN(1,P554/O554))-1)</f>
        <v>-0.16515588620222141</v>
      </c>
      <c r="S555" s="43">
        <f t="shared" ca="1" si="340"/>
        <v>8.0813101535943677E-3</v>
      </c>
      <c r="T555">
        <f t="shared" ca="1" si="330"/>
        <v>0</v>
      </c>
      <c r="U555">
        <f t="shared" ca="1" si="363"/>
        <v>0</v>
      </c>
      <c r="V555">
        <f t="shared" ca="1" si="331"/>
        <v>0</v>
      </c>
      <c r="W555" s="41">
        <f t="shared" ca="1" si="332"/>
        <v>0</v>
      </c>
      <c r="X555">
        <f t="shared" ca="1" si="341"/>
        <v>5.3613718297528888E-2</v>
      </c>
      <c r="Y555">
        <f t="shared" ca="1" si="342"/>
        <v>5.3613718297528888E-2</v>
      </c>
      <c r="Z555">
        <f t="shared" ca="1" si="333"/>
        <v>5.4620008390404949E-2</v>
      </c>
      <c r="AA555">
        <f t="shared" ca="1" si="364"/>
        <v>6.118877887426573E-29</v>
      </c>
      <c r="AB555">
        <f t="shared" ca="1" si="343"/>
        <v>1.7614692934495504E-24</v>
      </c>
      <c r="AC555">
        <f t="shared" ca="1" si="344"/>
        <v>1.6215470882270003E-24</v>
      </c>
      <c r="AD555">
        <f t="shared" ca="1" si="345"/>
        <v>1.386785866624325E-26</v>
      </c>
      <c r="AE555">
        <f t="shared" ca="1" si="346"/>
        <v>3.1615428067555259E-26</v>
      </c>
      <c r="AF555">
        <f t="shared" ca="1" si="347"/>
        <v>0</v>
      </c>
      <c r="AG555">
        <f t="shared" ca="1" si="348"/>
        <v>0</v>
      </c>
      <c r="AH555">
        <f t="shared" ca="1" si="334"/>
        <v>0</v>
      </c>
      <c r="AI555">
        <f t="shared" ca="1" si="365"/>
        <v>3.4608696162725291E-11</v>
      </c>
      <c r="AJ555">
        <f t="shared" ca="1" si="349"/>
        <v>7.2101450339011025E-15</v>
      </c>
      <c r="AK555">
        <f t="shared" ca="1" si="335"/>
        <v>0</v>
      </c>
      <c r="AL555">
        <f t="shared" ca="1" si="336"/>
        <v>0</v>
      </c>
      <c r="AM555">
        <f t="shared" si="337"/>
        <v>0</v>
      </c>
      <c r="AN555" s="45">
        <f t="shared" ca="1" si="350"/>
        <v>-7.2101450355681328E-15</v>
      </c>
      <c r="AO555">
        <f t="shared" ca="1" si="366"/>
        <v>0</v>
      </c>
      <c r="AP555">
        <f t="shared" ca="1" si="367"/>
        <v>2.7507852361493327E-26</v>
      </c>
      <c r="AR555">
        <v>545</v>
      </c>
      <c r="AS555">
        <v>0</v>
      </c>
      <c r="AT555">
        <v>2000.7426118834535</v>
      </c>
      <c r="AU555">
        <v>61.705841175911281</v>
      </c>
      <c r="AV555">
        <v>14.533011634297393</v>
      </c>
      <c r="AW555">
        <v>6178.3780757555687</v>
      </c>
      <c r="AX555">
        <v>0.39929592562234112</v>
      </c>
      <c r="AY555">
        <v>0</v>
      </c>
      <c r="AZ555">
        <v>-6255.0162244914018</v>
      </c>
      <c r="BA555">
        <v>0.91734969481749662</v>
      </c>
      <c r="BC555">
        <f t="shared" si="351"/>
        <v>0</v>
      </c>
      <c r="BD555">
        <f t="shared" ca="1" si="352"/>
        <v>2000.7426118834535</v>
      </c>
      <c r="BE555">
        <f t="shared" ca="1" si="353"/>
        <v>61.705841175911281</v>
      </c>
      <c r="BF555">
        <f t="shared" ca="1" si="354"/>
        <v>14.533011634297393</v>
      </c>
      <c r="BG555">
        <f t="shared" ca="1" si="355"/>
        <v>6178.3780757555687</v>
      </c>
      <c r="BH555">
        <f t="shared" ca="1" si="356"/>
        <v>0.39929592562234834</v>
      </c>
      <c r="BI555">
        <f t="shared" ca="1" si="357"/>
        <v>0</v>
      </c>
      <c r="BJ555">
        <f t="shared" ca="1" si="358"/>
        <v>-6255.0162244914018</v>
      </c>
      <c r="BK555">
        <f t="shared" ca="1" si="359"/>
        <v>0.91734969481749662</v>
      </c>
    </row>
    <row r="556" spans="2:63" x14ac:dyDescent="0.35">
      <c r="B556">
        <f t="shared" si="360"/>
        <v>546</v>
      </c>
      <c r="C556">
        <f t="shared" si="338"/>
        <v>46</v>
      </c>
      <c r="D556">
        <f t="shared" si="368"/>
        <v>6</v>
      </c>
      <c r="E556">
        <f t="shared" ca="1" si="328"/>
        <v>122</v>
      </c>
      <c r="F556" cm="1">
        <f t="array" aca="1" ref="F556" ca="1">_xlfn.XLOOKUP(E556,Mortality!$I$9:$I$130,IF($E$4="Female",Mortality!$J$9:$J$130,Mortality!$K$9:$K$130),,-1)</f>
        <v>0.99999999999999922</v>
      </c>
      <c r="G556" cm="1">
        <f t="array" aca="1" ref="G556" ca="1">_xlfn.XLOOKUP(E556,Mortality!$N$9:$N$130,IF($E$4="Female",Mortality!$O$9:$O$130,Mortality!$P$9:$P$130),,-1)</f>
        <v>0</v>
      </c>
      <c r="H556">
        <f t="shared" ca="1" si="339"/>
        <v>0.94493499421927152</v>
      </c>
      <c r="I556" cm="1">
        <f t="array" ref="I556">INDEX('Product features '!$C$12:$C$22,MIN(11,C556))</f>
        <v>0</v>
      </c>
      <c r="J556" s="3">
        <f ca="1">IF(C556=1,0,IF($C$4="Q",MAX('Product features '!$C$8,_xlfn.XLOOKUP(E556,'Non-systematic PWDs'!$D$17:$D$64,'Non-systematic PWDs'!$F$17:$F$64,0,-1)),'Product features '!$C$8))</f>
        <v>0.5</v>
      </c>
      <c r="K556">
        <f t="shared" ca="1" si="329"/>
        <v>0</v>
      </c>
      <c r="L556">
        <f ca="1">(1-K556)*(1-(1-J556*_xlfn.XLOOKUP(C556,'Non-systematic PWDs'!$D$9:$D$12,'Non-systematic PWDs'!$E$9:$E$12,,-1))^(1/12))</f>
        <v>1.8423470126248342E-2</v>
      </c>
      <c r="M556" cm="1">
        <f t="array" ref="M556">IF(C556=11,_xlfn.SWITCH(D556,1,0.4,2,0.3,3,0.2,0.1/9),1/12)</f>
        <v>8.3333333333333329E-2</v>
      </c>
      <c r="O556">
        <f t="shared" ca="1" si="361"/>
        <v>9.4438918488751443E-26</v>
      </c>
      <c r="P556">
        <f t="shared" ca="1" si="362"/>
        <v>1.0791759060224168E-25</v>
      </c>
      <c r="Q556">
        <f ca="1">_xlfn.XLOOKUP(C556,'Surrender predictive model'!$E$8:$E$29,'Surrender predictive model'!$P$8:$P$29,,-1)+'Surrender predictive model'!$B$15+'Surrender predictive model'!$B$14+'Surrender predictive model'!$B$38*K556</f>
        <v>-2.2123742498454617</v>
      </c>
      <c r="R556">
        <f ca="1">+'Surrender predictive model'!$B$15*(MAX(1,MIN(2,P555/O555))-1)+'Surrender predictive model'!$B$14*(MAX(0.5,MIN(1,P555/O555))-1)+'Surrender predictive model'!$B$38*K556*(MAX(0.5,MIN(1,P555/O555))-1)</f>
        <v>-0.16515588620222116</v>
      </c>
      <c r="S556" s="43">
        <f t="shared" ca="1" si="340"/>
        <v>8.0813101535943677E-3</v>
      </c>
      <c r="T556">
        <f t="shared" ca="1" si="330"/>
        <v>0</v>
      </c>
      <c r="U556">
        <f t="shared" ca="1" si="363"/>
        <v>0</v>
      </c>
      <c r="V556">
        <f t="shared" ca="1" si="331"/>
        <v>0</v>
      </c>
      <c r="W556" s="41">
        <f t="shared" ca="1" si="332"/>
        <v>0</v>
      </c>
      <c r="X556">
        <f t="shared" ca="1" si="341"/>
        <v>5.3613718297528888E-2</v>
      </c>
      <c r="Y556">
        <f t="shared" ca="1" si="342"/>
        <v>5.3613718297528888E-2</v>
      </c>
      <c r="Z556">
        <f t="shared" ca="1" si="333"/>
        <v>5.4620008390404949E-2</v>
      </c>
      <c r="AA556">
        <f t="shared" ca="1" si="364"/>
        <v>3.3421316155110273E-30</v>
      </c>
      <c r="AB556">
        <f t="shared" ca="1" si="343"/>
        <v>9.4438918488751443E-26</v>
      </c>
      <c r="AC556">
        <f t="shared" ca="1" si="344"/>
        <v>8.6937168794380634E-26</v>
      </c>
      <c r="AD556">
        <f t="shared" ca="1" si="345"/>
        <v>7.4350746792191037E-28</v>
      </c>
      <c r="AE556">
        <f t="shared" ca="1" si="346"/>
        <v>1.6950206542696961E-27</v>
      </c>
      <c r="AF556">
        <f t="shared" ca="1" si="347"/>
        <v>0</v>
      </c>
      <c r="AG556">
        <f t="shared" ca="1" si="348"/>
        <v>0</v>
      </c>
      <c r="AH556">
        <f t="shared" ca="1" si="334"/>
        <v>0</v>
      </c>
      <c r="AI556">
        <f t="shared" ca="1" si="365"/>
        <v>3.46086961627252E-11</v>
      </c>
      <c r="AJ556">
        <f t="shared" ca="1" si="349"/>
        <v>7.2101450339010836E-15</v>
      </c>
      <c r="AK556">
        <f t="shared" ca="1" si="335"/>
        <v>0</v>
      </c>
      <c r="AL556">
        <f t="shared" ca="1" si="336"/>
        <v>0</v>
      </c>
      <c r="AM556">
        <f t="shared" si="337"/>
        <v>0</v>
      </c>
      <c r="AN556" s="45">
        <f t="shared" ca="1" si="350"/>
        <v>-7.2101450339904599E-15</v>
      </c>
      <c r="AO556">
        <f t="shared" ca="1" si="366"/>
        <v>0</v>
      </c>
      <c r="AP556">
        <f t="shared" ca="1" si="367"/>
        <v>1.4920753864218812E-27</v>
      </c>
      <c r="AR556">
        <v>546</v>
      </c>
      <c r="AS556">
        <v>0</v>
      </c>
      <c r="AT556">
        <v>1916.6204429854804</v>
      </c>
      <c r="AU556">
        <v>59.063568074895073</v>
      </c>
      <c r="AV556">
        <v>13.922119647703306</v>
      </c>
      <c r="AW556">
        <v>5978.8725492834637</v>
      </c>
      <c r="AX556">
        <v>0.38252055357054643</v>
      </c>
      <c r="AY556">
        <v>0</v>
      </c>
      <c r="AZ556">
        <v>-6052.2407575596344</v>
      </c>
      <c r="BA556">
        <v>0.88689311321930564</v>
      </c>
      <c r="BC556">
        <f t="shared" si="351"/>
        <v>0</v>
      </c>
      <c r="BD556">
        <f t="shared" ca="1" si="352"/>
        <v>1916.6204429854804</v>
      </c>
      <c r="BE556">
        <f t="shared" ca="1" si="353"/>
        <v>59.063568074895073</v>
      </c>
      <c r="BF556">
        <f t="shared" ca="1" si="354"/>
        <v>13.922119647703306</v>
      </c>
      <c r="BG556">
        <f t="shared" ca="1" si="355"/>
        <v>5978.8725492834637</v>
      </c>
      <c r="BH556">
        <f t="shared" ca="1" si="356"/>
        <v>0.38252055357055365</v>
      </c>
      <c r="BI556">
        <f t="shared" ca="1" si="357"/>
        <v>0</v>
      </c>
      <c r="BJ556">
        <f t="shared" ca="1" si="358"/>
        <v>-6052.2407575596344</v>
      </c>
      <c r="BK556">
        <f t="shared" ca="1" si="359"/>
        <v>0.88689311321930564</v>
      </c>
    </row>
    <row r="557" spans="2:63" x14ac:dyDescent="0.35">
      <c r="B557">
        <f t="shared" si="360"/>
        <v>547</v>
      </c>
      <c r="C557">
        <f t="shared" si="338"/>
        <v>46</v>
      </c>
      <c r="D557">
        <f t="shared" si="368"/>
        <v>7</v>
      </c>
      <c r="E557">
        <f t="shared" ca="1" si="328"/>
        <v>122</v>
      </c>
      <c r="F557" cm="1">
        <f t="array" aca="1" ref="F557" ca="1">_xlfn.XLOOKUP(E557,Mortality!$I$9:$I$130,IF($E$4="Female",Mortality!$J$9:$J$130,Mortality!$K$9:$K$130),,-1)</f>
        <v>0.99999999999999922</v>
      </c>
      <c r="G557" cm="1">
        <f t="array" aca="1" ref="G557" ca="1">_xlfn.XLOOKUP(E557,Mortality!$N$9:$N$130,IF($E$4="Female",Mortality!$O$9:$O$130,Mortality!$P$9:$P$130),,-1)</f>
        <v>0</v>
      </c>
      <c r="H557">
        <f t="shared" ca="1" si="339"/>
        <v>0.94493499421927152</v>
      </c>
      <c r="I557" cm="1">
        <f t="array" ref="I557">INDEX('Product features '!$C$12:$C$22,MIN(11,C557))</f>
        <v>0</v>
      </c>
      <c r="J557" s="3">
        <f ca="1">IF(C557=1,0,IF($C$4="Q",MAX('Product features '!$C$8,_xlfn.XLOOKUP(E557,'Non-systematic PWDs'!$D$17:$D$64,'Non-systematic PWDs'!$F$17:$F$64,0,-1)),'Product features '!$C$8))</f>
        <v>0.5</v>
      </c>
      <c r="K557">
        <f t="shared" ca="1" si="329"/>
        <v>0</v>
      </c>
      <c r="L557">
        <f ca="1">(1-K557)*(1-(1-J557*_xlfn.XLOOKUP(C557,'Non-systematic PWDs'!$D$9:$D$12,'Non-systematic PWDs'!$E$9:$E$12,,-1))^(1/12))</f>
        <v>1.8423470126248342E-2</v>
      </c>
      <c r="M557" cm="1">
        <f t="array" ref="M557">IF(C557=11,_xlfn.SWITCH(D557,1,0.4,2,0.3,3,0.2,0.1/9),1/12)</f>
        <v>8.3333333333333329E-2</v>
      </c>
      <c r="O557">
        <f t="shared" ca="1" si="361"/>
        <v>5.0632215721792122E-27</v>
      </c>
      <c r="P557">
        <f t="shared" ca="1" si="362"/>
        <v>5.7858633018966364E-27</v>
      </c>
      <c r="Q557">
        <f ca="1">_xlfn.XLOOKUP(C557,'Surrender predictive model'!$E$8:$E$29,'Surrender predictive model'!$P$8:$P$29,,-1)+'Surrender predictive model'!$B$15+'Surrender predictive model'!$B$14+'Surrender predictive model'!$B$38*K557</f>
        <v>-2.2123742498454617</v>
      </c>
      <c r="R557">
        <f ca="1">+'Surrender predictive model'!$B$15*(MAX(1,MIN(2,P556/O556))-1)+'Surrender predictive model'!$B$14*(MAX(0.5,MIN(1,P556/O556))-1)+'Surrender predictive model'!$B$38*K557*(MAX(0.5,MIN(1,P556/O556))-1)</f>
        <v>-0.16515588620222141</v>
      </c>
      <c r="S557" s="43">
        <f t="shared" ca="1" si="340"/>
        <v>8.0813101535943677E-3</v>
      </c>
      <c r="T557">
        <f t="shared" ca="1" si="330"/>
        <v>0</v>
      </c>
      <c r="U557">
        <f t="shared" ca="1" si="363"/>
        <v>0</v>
      </c>
      <c r="V557">
        <f t="shared" ca="1" si="331"/>
        <v>0</v>
      </c>
      <c r="W557" s="41">
        <f t="shared" ca="1" si="332"/>
        <v>0</v>
      </c>
      <c r="X557">
        <f t="shared" ca="1" si="341"/>
        <v>5.3613718297528888E-2</v>
      </c>
      <c r="Y557">
        <f t="shared" ca="1" si="342"/>
        <v>5.3613718297528888E-2</v>
      </c>
      <c r="Z557">
        <f t="shared" ca="1" si="333"/>
        <v>5.4620008390404949E-2</v>
      </c>
      <c r="AA557">
        <f t="shared" ca="1" si="364"/>
        <v>1.8254725688104996E-31</v>
      </c>
      <c r="AB557">
        <f t="shared" ca="1" si="343"/>
        <v>5.0632215721792122E-27</v>
      </c>
      <c r="AC557">
        <f t="shared" ca="1" si="344"/>
        <v>4.6610248773266415E-27</v>
      </c>
      <c r="AD557">
        <f t="shared" ca="1" si="345"/>
        <v>3.9862199937274298E-29</v>
      </c>
      <c r="AE557">
        <f t="shared" ca="1" si="346"/>
        <v>9.0876359866508592E-29</v>
      </c>
      <c r="AF557">
        <f t="shared" ca="1" si="347"/>
        <v>0</v>
      </c>
      <c r="AG557">
        <f t="shared" ca="1" si="348"/>
        <v>0</v>
      </c>
      <c r="AH557">
        <f t="shared" ca="1" si="334"/>
        <v>0</v>
      </c>
      <c r="AI557">
        <f t="shared" ca="1" si="365"/>
        <v>3.4608696162725194E-11</v>
      </c>
      <c r="AJ557">
        <f t="shared" ca="1" si="349"/>
        <v>7.210145033901082E-15</v>
      </c>
      <c r="AK557">
        <f t="shared" ca="1" si="335"/>
        <v>0</v>
      </c>
      <c r="AL557">
        <f t="shared" ca="1" si="336"/>
        <v>0</v>
      </c>
      <c r="AM557">
        <f t="shared" si="337"/>
        <v>0</v>
      </c>
      <c r="AN557" s="45">
        <f t="shared" ca="1" si="350"/>
        <v>-7.2101450339058735E-15</v>
      </c>
      <c r="AO557">
        <f t="shared" ca="1" si="366"/>
        <v>0</v>
      </c>
      <c r="AP557">
        <f t="shared" ca="1" si="367"/>
        <v>8.0932852536407421E-29</v>
      </c>
      <c r="AR557">
        <v>547</v>
      </c>
      <c r="AS557">
        <v>0</v>
      </c>
      <c r="AT557">
        <v>1836.0986571368644</v>
      </c>
      <c r="AU557">
        <v>56.536652124456523</v>
      </c>
      <c r="AV557">
        <v>13.337425724515217</v>
      </c>
      <c r="AW557">
        <v>5785.999485669402</v>
      </c>
      <c r="AX557">
        <v>0.36646252777594085</v>
      </c>
      <c r="AY557">
        <v>0</v>
      </c>
      <c r="AZ557">
        <v>-5856.2400260461482</v>
      </c>
      <c r="BA557">
        <v>0.8574796402592485</v>
      </c>
      <c r="BC557">
        <f t="shared" si="351"/>
        <v>0</v>
      </c>
      <c r="BD557">
        <f t="shared" ca="1" si="352"/>
        <v>1836.0986571368644</v>
      </c>
      <c r="BE557">
        <f t="shared" ca="1" si="353"/>
        <v>56.536652124456523</v>
      </c>
      <c r="BF557">
        <f t="shared" ca="1" si="354"/>
        <v>13.337425724515217</v>
      </c>
      <c r="BG557">
        <f t="shared" ca="1" si="355"/>
        <v>5785.999485669402</v>
      </c>
      <c r="BH557">
        <f t="shared" ca="1" si="356"/>
        <v>0.36646252777594807</v>
      </c>
      <c r="BI557">
        <f t="shared" ca="1" si="357"/>
        <v>0</v>
      </c>
      <c r="BJ557">
        <f t="shared" ca="1" si="358"/>
        <v>-5856.2400260461482</v>
      </c>
      <c r="BK557">
        <f t="shared" ca="1" si="359"/>
        <v>0.8574796402592485</v>
      </c>
    </row>
    <row r="558" spans="2:63" x14ac:dyDescent="0.35">
      <c r="B558">
        <f t="shared" si="360"/>
        <v>548</v>
      </c>
      <c r="C558">
        <f t="shared" si="338"/>
        <v>46</v>
      </c>
      <c r="D558">
        <f t="shared" si="368"/>
        <v>8</v>
      </c>
      <c r="E558">
        <f t="shared" ca="1" si="328"/>
        <v>122</v>
      </c>
      <c r="F558" cm="1">
        <f t="array" aca="1" ref="F558" ca="1">_xlfn.XLOOKUP(E558,Mortality!$I$9:$I$130,IF($E$4="Female",Mortality!$J$9:$J$130,Mortality!$K$9:$K$130),,-1)</f>
        <v>0.99999999999999922</v>
      </c>
      <c r="G558" cm="1">
        <f t="array" aca="1" ref="G558" ca="1">_xlfn.XLOOKUP(E558,Mortality!$N$9:$N$130,IF($E$4="Female",Mortality!$O$9:$O$130,Mortality!$P$9:$P$130),,-1)</f>
        <v>0</v>
      </c>
      <c r="H558">
        <f t="shared" ca="1" si="339"/>
        <v>0.94493499421927152</v>
      </c>
      <c r="I558" cm="1">
        <f t="array" ref="I558">INDEX('Product features '!$C$12:$C$22,MIN(11,C558))</f>
        <v>0</v>
      </c>
      <c r="J558" s="3">
        <f ca="1">IF(C558=1,0,IF($C$4="Q",MAX('Product features '!$C$8,_xlfn.XLOOKUP(E558,'Non-systematic PWDs'!$D$17:$D$64,'Non-systematic PWDs'!$F$17:$F$64,0,-1)),'Product features '!$C$8))</f>
        <v>0.5</v>
      </c>
      <c r="K558">
        <f t="shared" ca="1" si="329"/>
        <v>0</v>
      </c>
      <c r="L558">
        <f ca="1">(1-K558)*(1-(1-J558*_xlfn.XLOOKUP(C558,'Non-systematic PWDs'!$D$9:$D$12,'Non-systematic PWDs'!$E$9:$E$12,,-1))^(1/12))</f>
        <v>1.8423470126248342E-2</v>
      </c>
      <c r="M558" cm="1">
        <f t="array" ref="M558">IF(C558=11,_xlfn.SWITCH(D558,1,0.4,2,0.3,3,0.2,0.1/9),1/12)</f>
        <v>8.3333333333333329E-2</v>
      </c>
      <c r="O558">
        <f t="shared" ca="1" si="361"/>
        <v>2.7145813504878758E-28</v>
      </c>
      <c r="P558">
        <f t="shared" ca="1" si="362"/>
        <v>3.1020164517589659E-28</v>
      </c>
      <c r="Q558">
        <f ca="1">_xlfn.XLOOKUP(C558,'Surrender predictive model'!$E$8:$E$29,'Surrender predictive model'!$P$8:$P$29,,-1)+'Surrender predictive model'!$B$15+'Surrender predictive model'!$B$14+'Surrender predictive model'!$B$38*K558</f>
        <v>-2.2123742498454617</v>
      </c>
      <c r="R558">
        <f ca="1">+'Surrender predictive model'!$B$15*(MAX(1,MIN(2,P557/O557))-1)+'Surrender predictive model'!$B$14*(MAX(0.5,MIN(1,P557/O557))-1)+'Surrender predictive model'!$B$38*K558*(MAX(0.5,MIN(1,P557/O557))-1)</f>
        <v>-0.16515588620222141</v>
      </c>
      <c r="S558" s="43">
        <f t="shared" ca="1" si="340"/>
        <v>8.0813101535943677E-3</v>
      </c>
      <c r="T558">
        <f t="shared" ca="1" si="330"/>
        <v>0</v>
      </c>
      <c r="U558">
        <f t="shared" ca="1" si="363"/>
        <v>0</v>
      </c>
      <c r="V558">
        <f t="shared" ca="1" si="331"/>
        <v>0</v>
      </c>
      <c r="W558" s="41">
        <f t="shared" ca="1" si="332"/>
        <v>0</v>
      </c>
      <c r="X558">
        <f t="shared" ca="1" si="341"/>
        <v>5.3613718297528888E-2</v>
      </c>
      <c r="Y558">
        <f t="shared" ca="1" si="342"/>
        <v>5.3613718297528888E-2</v>
      </c>
      <c r="Z558">
        <f t="shared" ca="1" si="333"/>
        <v>5.4620008390404949E-2</v>
      </c>
      <c r="AA558">
        <f t="shared" ca="1" si="364"/>
        <v>9.9707327024883568E-33</v>
      </c>
      <c r="AB558">
        <f t="shared" ca="1" si="343"/>
        <v>2.7145813504878758E-28</v>
      </c>
      <c r="AC558">
        <f t="shared" ca="1" si="344"/>
        <v>2.4989487475076469E-28</v>
      </c>
      <c r="AD558">
        <f t="shared" ca="1" si="345"/>
        <v>2.1371607581567974E-30</v>
      </c>
      <c r="AE558">
        <f t="shared" ca="1" si="346"/>
        <v>4.8722195577878499E-30</v>
      </c>
      <c r="AF558">
        <f t="shared" ca="1" si="347"/>
        <v>0</v>
      </c>
      <c r="AG558">
        <f t="shared" ca="1" si="348"/>
        <v>0</v>
      </c>
      <c r="AH558">
        <f t="shared" ca="1" si="334"/>
        <v>0</v>
      </c>
      <c r="AI558">
        <f t="shared" ca="1" si="365"/>
        <v>3.4608696162725194E-11</v>
      </c>
      <c r="AJ558">
        <f t="shared" ca="1" si="349"/>
        <v>7.210145033901082E-15</v>
      </c>
      <c r="AK558">
        <f t="shared" ca="1" si="335"/>
        <v>0</v>
      </c>
      <c r="AL558">
        <f t="shared" ca="1" si="336"/>
        <v>0</v>
      </c>
      <c r="AM558">
        <f t="shared" si="337"/>
        <v>0</v>
      </c>
      <c r="AN558" s="45">
        <f t="shared" ca="1" si="350"/>
        <v>-7.2101450339013391E-15</v>
      </c>
      <c r="AO558">
        <f t="shared" ca="1" si="366"/>
        <v>0</v>
      </c>
      <c r="AP558">
        <f t="shared" ca="1" si="367"/>
        <v>4.3899434836115118E-30</v>
      </c>
      <c r="AR558">
        <v>548</v>
      </c>
      <c r="AS558">
        <v>0</v>
      </c>
      <c r="AT558">
        <v>1759.020133322759</v>
      </c>
      <c r="AU558">
        <v>54.119951194643882</v>
      </c>
      <c r="AV558">
        <v>12.777782140887641</v>
      </c>
      <c r="AW558">
        <v>5599.531636152441</v>
      </c>
      <c r="AX558">
        <v>0.35109057331499383</v>
      </c>
      <c r="AY558">
        <v>0</v>
      </c>
      <c r="AZ558">
        <v>-5666.7804600612844</v>
      </c>
      <c r="BA558">
        <v>0.82907235024753245</v>
      </c>
      <c r="BC558">
        <f t="shared" si="351"/>
        <v>0</v>
      </c>
      <c r="BD558">
        <f t="shared" ca="1" si="352"/>
        <v>1759.020133322759</v>
      </c>
      <c r="BE558">
        <f t="shared" ca="1" si="353"/>
        <v>54.119951194643882</v>
      </c>
      <c r="BF558">
        <f t="shared" ca="1" si="354"/>
        <v>12.777782140887641</v>
      </c>
      <c r="BG558">
        <f t="shared" ca="1" si="355"/>
        <v>5599.531636152441</v>
      </c>
      <c r="BH558">
        <f t="shared" ca="1" si="356"/>
        <v>0.35109057331500104</v>
      </c>
      <c r="BI558">
        <f t="shared" ca="1" si="357"/>
        <v>0</v>
      </c>
      <c r="BJ558">
        <f t="shared" ca="1" si="358"/>
        <v>-5666.7804600612844</v>
      </c>
      <c r="BK558">
        <f t="shared" ca="1" si="359"/>
        <v>0.82907235024753245</v>
      </c>
    </row>
    <row r="559" spans="2:63" x14ac:dyDescent="0.35">
      <c r="B559">
        <f t="shared" si="360"/>
        <v>549</v>
      </c>
      <c r="C559">
        <f t="shared" si="338"/>
        <v>46</v>
      </c>
      <c r="D559">
        <f t="shared" si="368"/>
        <v>9</v>
      </c>
      <c r="E559">
        <f t="shared" ca="1" si="328"/>
        <v>122</v>
      </c>
      <c r="F559" cm="1">
        <f t="array" aca="1" ref="F559" ca="1">_xlfn.XLOOKUP(E559,Mortality!$I$9:$I$130,IF($E$4="Female",Mortality!$J$9:$J$130,Mortality!$K$9:$K$130),,-1)</f>
        <v>0.99999999999999922</v>
      </c>
      <c r="G559" cm="1">
        <f t="array" aca="1" ref="G559" ca="1">_xlfn.XLOOKUP(E559,Mortality!$N$9:$N$130,IF($E$4="Female",Mortality!$O$9:$O$130,Mortality!$P$9:$P$130),,-1)</f>
        <v>0</v>
      </c>
      <c r="H559">
        <f t="shared" ca="1" si="339"/>
        <v>0.94493499421927152</v>
      </c>
      <c r="I559" cm="1">
        <f t="array" ref="I559">INDEX('Product features '!$C$12:$C$22,MIN(11,C559))</f>
        <v>0</v>
      </c>
      <c r="J559" s="3">
        <f ca="1">IF(C559=1,0,IF($C$4="Q",MAX('Product features '!$C$8,_xlfn.XLOOKUP(E559,'Non-systematic PWDs'!$D$17:$D$64,'Non-systematic PWDs'!$F$17:$F$64,0,-1)),'Product features '!$C$8))</f>
        <v>0.5</v>
      </c>
      <c r="K559">
        <f t="shared" ca="1" si="329"/>
        <v>0</v>
      </c>
      <c r="L559">
        <f ca="1">(1-K559)*(1-(1-J559*_xlfn.XLOOKUP(C559,'Non-systematic PWDs'!$D$9:$D$12,'Non-systematic PWDs'!$E$9:$E$12,,-1))^(1/12))</f>
        <v>1.8423470126248342E-2</v>
      </c>
      <c r="M559" cm="1">
        <f t="array" ref="M559">IF(C559=11,_xlfn.SWITCH(D559,1,0.4,2,0.3,3,0.2,0.1/9),1/12)</f>
        <v>8.3333333333333329E-2</v>
      </c>
      <c r="O559">
        <f t="shared" ca="1" si="361"/>
        <v>1.4553879982078251E-29</v>
      </c>
      <c r="P559">
        <f t="shared" ca="1" si="362"/>
        <v>1.663106361989053E-29</v>
      </c>
      <c r="Q559">
        <f ca="1">_xlfn.XLOOKUP(C559,'Surrender predictive model'!$E$8:$E$29,'Surrender predictive model'!$P$8:$P$29,,-1)+'Surrender predictive model'!$B$15+'Surrender predictive model'!$B$14+'Surrender predictive model'!$B$38*K559</f>
        <v>-2.2123742498454617</v>
      </c>
      <c r="R559">
        <f ca="1">+'Surrender predictive model'!$B$15*(MAX(1,MIN(2,P558/O558))-1)+'Surrender predictive model'!$B$14*(MAX(0.5,MIN(1,P558/O558))-1)+'Surrender predictive model'!$B$38*K559*(MAX(0.5,MIN(1,P558/O558))-1)</f>
        <v>-0.16515588620222141</v>
      </c>
      <c r="S559" s="43">
        <f t="shared" ca="1" si="340"/>
        <v>8.0813101535943677E-3</v>
      </c>
      <c r="T559">
        <f t="shared" ca="1" si="330"/>
        <v>0</v>
      </c>
      <c r="U559">
        <f t="shared" ca="1" si="363"/>
        <v>0</v>
      </c>
      <c r="V559">
        <f t="shared" ca="1" si="331"/>
        <v>0</v>
      </c>
      <c r="W559" s="41">
        <f t="shared" ca="1" si="332"/>
        <v>0</v>
      </c>
      <c r="X559">
        <f t="shared" ca="1" si="341"/>
        <v>5.3613718297528888E-2</v>
      </c>
      <c r="Y559">
        <f t="shared" ca="1" si="342"/>
        <v>5.3613718297528888E-2</v>
      </c>
      <c r="Z559">
        <f t="shared" ca="1" si="333"/>
        <v>5.4620008390404949E-2</v>
      </c>
      <c r="AA559">
        <f t="shared" ca="1" si="364"/>
        <v>5.4460150386839904E-34</v>
      </c>
      <c r="AB559">
        <f t="shared" ca="1" si="343"/>
        <v>1.4553879982078251E-29</v>
      </c>
      <c r="AC559">
        <f t="shared" ca="1" si="344"/>
        <v>1.3397793418883763E-29</v>
      </c>
      <c r="AD559">
        <f t="shared" ca="1" si="345"/>
        <v>1.1458113484435179E-31</v>
      </c>
      <c r="AE559">
        <f t="shared" ca="1" si="346"/>
        <v>2.6121780685494863E-31</v>
      </c>
      <c r="AF559">
        <f t="shared" ca="1" si="347"/>
        <v>0</v>
      </c>
      <c r="AG559">
        <f t="shared" ca="1" si="348"/>
        <v>0</v>
      </c>
      <c r="AH559">
        <f t="shared" ca="1" si="334"/>
        <v>0</v>
      </c>
      <c r="AI559">
        <f t="shared" ca="1" si="365"/>
        <v>3.4608696162725194E-11</v>
      </c>
      <c r="AJ559">
        <f t="shared" ca="1" si="349"/>
        <v>7.210145033901082E-15</v>
      </c>
      <c r="AK559">
        <f t="shared" ca="1" si="335"/>
        <v>0</v>
      </c>
      <c r="AL559">
        <f t="shared" ca="1" si="336"/>
        <v>0</v>
      </c>
      <c r="AM559">
        <f t="shared" si="337"/>
        <v>0</v>
      </c>
      <c r="AN559" s="45">
        <f t="shared" ca="1" si="350"/>
        <v>-7.2101450339010962E-15</v>
      </c>
      <c r="AO559">
        <f t="shared" ca="1" si="366"/>
        <v>0</v>
      </c>
      <c r="AP559">
        <f t="shared" ca="1" si="367"/>
        <v>2.3811843009776422E-31</v>
      </c>
      <c r="AR559">
        <v>549</v>
      </c>
      <c r="AS559">
        <v>0</v>
      </c>
      <c r="AT559">
        <v>1685.2347519102136</v>
      </c>
      <c r="AU559">
        <v>51.808557424397691</v>
      </c>
      <c r="AV559">
        <v>12.242092589604319</v>
      </c>
      <c r="AW559">
        <v>5419.2497751755645</v>
      </c>
      <c r="AX559">
        <v>0.33637480744867831</v>
      </c>
      <c r="AY559">
        <v>0</v>
      </c>
      <c r="AZ559">
        <v>-5483.6367999970153</v>
      </c>
      <c r="BA559">
        <v>0.80163567004571334</v>
      </c>
      <c r="BC559">
        <f t="shared" si="351"/>
        <v>0</v>
      </c>
      <c r="BD559">
        <f t="shared" ca="1" si="352"/>
        <v>1685.2347519102136</v>
      </c>
      <c r="BE559">
        <f t="shared" ca="1" si="353"/>
        <v>51.808557424397691</v>
      </c>
      <c r="BF559">
        <f t="shared" ca="1" si="354"/>
        <v>12.242092589604319</v>
      </c>
      <c r="BG559">
        <f t="shared" ca="1" si="355"/>
        <v>5419.2497751755645</v>
      </c>
      <c r="BH559">
        <f t="shared" ca="1" si="356"/>
        <v>0.33637480744868553</v>
      </c>
      <c r="BI559">
        <f t="shared" ca="1" si="357"/>
        <v>0</v>
      </c>
      <c r="BJ559">
        <f t="shared" ca="1" si="358"/>
        <v>-5483.6367999970153</v>
      </c>
      <c r="BK559">
        <f t="shared" ca="1" si="359"/>
        <v>0.80163567004571334</v>
      </c>
    </row>
    <row r="560" spans="2:63" x14ac:dyDescent="0.35">
      <c r="B560">
        <f t="shared" si="360"/>
        <v>550</v>
      </c>
      <c r="C560">
        <f t="shared" si="338"/>
        <v>46</v>
      </c>
      <c r="D560">
        <f t="shared" si="368"/>
        <v>10</v>
      </c>
      <c r="E560">
        <f t="shared" ca="1" si="328"/>
        <v>122</v>
      </c>
      <c r="F560" cm="1">
        <f t="array" aca="1" ref="F560" ca="1">_xlfn.XLOOKUP(E560,Mortality!$I$9:$I$130,IF($E$4="Female",Mortality!$J$9:$J$130,Mortality!$K$9:$K$130),,-1)</f>
        <v>0.99999999999999922</v>
      </c>
      <c r="G560" cm="1">
        <f t="array" aca="1" ref="G560" ca="1">_xlfn.XLOOKUP(E560,Mortality!$N$9:$N$130,IF($E$4="Female",Mortality!$O$9:$O$130,Mortality!$P$9:$P$130),,-1)</f>
        <v>0</v>
      </c>
      <c r="H560">
        <f t="shared" ca="1" si="339"/>
        <v>0.94493499421927152</v>
      </c>
      <c r="I560" cm="1">
        <f t="array" ref="I560">INDEX('Product features '!$C$12:$C$22,MIN(11,C560))</f>
        <v>0</v>
      </c>
      <c r="J560" s="3">
        <f ca="1">IF(C560=1,0,IF($C$4="Q",MAX('Product features '!$C$8,_xlfn.XLOOKUP(E560,'Non-systematic PWDs'!$D$17:$D$64,'Non-systematic PWDs'!$F$17:$F$64,0,-1)),'Product features '!$C$8))</f>
        <v>0.5</v>
      </c>
      <c r="K560">
        <f t="shared" ca="1" si="329"/>
        <v>0</v>
      </c>
      <c r="L560">
        <f ca="1">(1-K560)*(1-(1-J560*_xlfn.XLOOKUP(C560,'Non-systematic PWDs'!$D$9:$D$12,'Non-systematic PWDs'!$E$9:$E$12,,-1))^(1/12))</f>
        <v>1.8423470126248342E-2</v>
      </c>
      <c r="M560" cm="1">
        <f t="array" ref="M560">IF(C560=11,_xlfn.SWITCH(D560,1,0.4,2,0.3,3,0.2,0.1/9),1/12)</f>
        <v>8.3333333333333329E-2</v>
      </c>
      <c r="O560">
        <f t="shared" ca="1" si="361"/>
        <v>7.8028762149518806E-31</v>
      </c>
      <c r="P560">
        <f t="shared" ca="1" si="362"/>
        <v>8.9165315990509193E-31</v>
      </c>
      <c r="Q560">
        <f ca="1">_xlfn.XLOOKUP(C560,'Surrender predictive model'!$E$8:$E$29,'Surrender predictive model'!$P$8:$P$29,,-1)+'Surrender predictive model'!$B$15+'Surrender predictive model'!$B$14+'Surrender predictive model'!$B$38*K560</f>
        <v>-2.2123742498454617</v>
      </c>
      <c r="R560">
        <f ca="1">+'Surrender predictive model'!$B$15*(MAX(1,MIN(2,P559/O559))-1)+'Surrender predictive model'!$B$14*(MAX(0.5,MIN(1,P559/O559))-1)+'Surrender predictive model'!$B$38*K560*(MAX(0.5,MIN(1,P559/O559))-1)</f>
        <v>-0.16515588620222141</v>
      </c>
      <c r="S560" s="43">
        <f t="shared" ca="1" si="340"/>
        <v>8.0813101535943677E-3</v>
      </c>
      <c r="T560">
        <f t="shared" ca="1" si="330"/>
        <v>0</v>
      </c>
      <c r="U560">
        <f t="shared" ca="1" si="363"/>
        <v>0</v>
      </c>
      <c r="V560">
        <f t="shared" ca="1" si="331"/>
        <v>0</v>
      </c>
      <c r="W560" s="41">
        <f t="shared" ca="1" si="332"/>
        <v>0</v>
      </c>
      <c r="X560">
        <f t="shared" ca="1" si="341"/>
        <v>5.3613718297528888E-2</v>
      </c>
      <c r="Y560">
        <f t="shared" ca="1" si="342"/>
        <v>5.3613718297528888E-2</v>
      </c>
      <c r="Z560">
        <f t="shared" ca="1" si="333"/>
        <v>5.4620008390404949E-2</v>
      </c>
      <c r="AA560">
        <f t="shared" ca="1" si="364"/>
        <v>2.974613871071911E-35</v>
      </c>
      <c r="AB560">
        <f t="shared" ca="1" si="343"/>
        <v>7.8028762149518806E-31</v>
      </c>
      <c r="AC560">
        <f t="shared" ca="1" si="344"/>
        <v>7.1830552216852043E-31</v>
      </c>
      <c r="AD560">
        <f t="shared" ca="1" si="345"/>
        <v>6.143120685756249E-33</v>
      </c>
      <c r="AE560">
        <f t="shared" ca="1" si="346"/>
        <v>1.4004857911019522E-32</v>
      </c>
      <c r="AF560">
        <f t="shared" ca="1" si="347"/>
        <v>0</v>
      </c>
      <c r="AG560">
        <f t="shared" ca="1" si="348"/>
        <v>0</v>
      </c>
      <c r="AH560">
        <f t="shared" ca="1" si="334"/>
        <v>0</v>
      </c>
      <c r="AI560">
        <f t="shared" ca="1" si="365"/>
        <v>3.4608696162725194E-11</v>
      </c>
      <c r="AJ560">
        <f t="shared" ca="1" si="349"/>
        <v>7.210145033901082E-15</v>
      </c>
      <c r="AK560">
        <f t="shared" ca="1" si="335"/>
        <v>0</v>
      </c>
      <c r="AL560">
        <f t="shared" ca="1" si="336"/>
        <v>0</v>
      </c>
      <c r="AM560">
        <f t="shared" si="337"/>
        <v>0</v>
      </c>
      <c r="AN560" s="45">
        <f t="shared" ca="1" si="350"/>
        <v>-7.210145033901082E-15</v>
      </c>
      <c r="AO560">
        <f t="shared" ca="1" si="366"/>
        <v>0</v>
      </c>
      <c r="AP560">
        <f t="shared" ca="1" si="367"/>
        <v>1.2915971917154982E-32</v>
      </c>
      <c r="AR560">
        <v>550</v>
      </c>
      <c r="AS560">
        <v>0</v>
      </c>
      <c r="AT560">
        <v>1614.5990757518985</v>
      </c>
      <c r="AU560">
        <v>49.59778630756599</v>
      </c>
      <c r="AV560">
        <v>11.729309823199475</v>
      </c>
      <c r="AW560">
        <v>5244.9424089296908</v>
      </c>
      <c r="AX560">
        <v>0.32228667628055291</v>
      </c>
      <c r="AY560">
        <v>0</v>
      </c>
      <c r="AZ560">
        <v>-5306.5917917367387</v>
      </c>
      <c r="BA560">
        <v>0.77513532780619243</v>
      </c>
      <c r="BC560">
        <f t="shared" si="351"/>
        <v>0</v>
      </c>
      <c r="BD560">
        <f t="shared" ca="1" si="352"/>
        <v>1614.5990757518985</v>
      </c>
      <c r="BE560">
        <f t="shared" ca="1" si="353"/>
        <v>49.59778630756599</v>
      </c>
      <c r="BF560">
        <f t="shared" ca="1" si="354"/>
        <v>11.729309823199475</v>
      </c>
      <c r="BG560">
        <f t="shared" ca="1" si="355"/>
        <v>5244.9424089296908</v>
      </c>
      <c r="BH560">
        <f t="shared" ca="1" si="356"/>
        <v>0.32228667628056012</v>
      </c>
      <c r="BI560">
        <f t="shared" ca="1" si="357"/>
        <v>0</v>
      </c>
      <c r="BJ560">
        <f t="shared" ca="1" si="358"/>
        <v>-5306.5917917367387</v>
      </c>
      <c r="BK560">
        <f t="shared" ca="1" si="359"/>
        <v>0.77513532780619243</v>
      </c>
    </row>
    <row r="561" spans="2:63" x14ac:dyDescent="0.35">
      <c r="B561">
        <f t="shared" si="360"/>
        <v>551</v>
      </c>
      <c r="C561">
        <f t="shared" si="338"/>
        <v>46</v>
      </c>
      <c r="D561">
        <f t="shared" si="368"/>
        <v>11</v>
      </c>
      <c r="E561">
        <f t="shared" ca="1" si="328"/>
        <v>122</v>
      </c>
      <c r="F561" cm="1">
        <f t="array" aca="1" ref="F561" ca="1">_xlfn.XLOOKUP(E561,Mortality!$I$9:$I$130,IF($E$4="Female",Mortality!$J$9:$J$130,Mortality!$K$9:$K$130),,-1)</f>
        <v>0.99999999999999922</v>
      </c>
      <c r="G561" cm="1">
        <f t="array" aca="1" ref="G561" ca="1">_xlfn.XLOOKUP(E561,Mortality!$N$9:$N$130,IF($E$4="Female",Mortality!$O$9:$O$130,Mortality!$P$9:$P$130),,-1)</f>
        <v>0</v>
      </c>
      <c r="H561">
        <f t="shared" ca="1" si="339"/>
        <v>0.94493499421927152</v>
      </c>
      <c r="I561" cm="1">
        <f t="array" ref="I561">INDEX('Product features '!$C$12:$C$22,MIN(11,C561))</f>
        <v>0</v>
      </c>
      <c r="J561" s="3">
        <f ca="1">IF(C561=1,0,IF($C$4="Q",MAX('Product features '!$C$8,_xlfn.XLOOKUP(E561,'Non-systematic PWDs'!$D$17:$D$64,'Non-systematic PWDs'!$F$17:$F$64,0,-1)),'Product features '!$C$8))</f>
        <v>0.5</v>
      </c>
      <c r="K561">
        <f t="shared" ca="1" si="329"/>
        <v>0</v>
      </c>
      <c r="L561">
        <f ca="1">(1-K561)*(1-(1-J561*_xlfn.XLOOKUP(C561,'Non-systematic PWDs'!$D$9:$D$12,'Non-systematic PWDs'!$E$9:$E$12,,-1))^(1/12))</f>
        <v>1.8423470126248342E-2</v>
      </c>
      <c r="M561" cm="1">
        <f t="array" ref="M561">IF(C561=11,_xlfn.SWITCH(D561,1,0.4,2,0.3,3,0.2,0.1/9),1/12)</f>
        <v>8.3333333333333329E-2</v>
      </c>
      <c r="O561">
        <f t="shared" ca="1" si="361"/>
        <v>4.1834120729891857E-32</v>
      </c>
      <c r="P561">
        <f t="shared" ca="1" si="362"/>
        <v>4.7804841334253081E-32</v>
      </c>
      <c r="Q561">
        <f ca="1">_xlfn.XLOOKUP(C561,'Surrender predictive model'!$E$8:$E$29,'Surrender predictive model'!$P$8:$P$29,,-1)+'Surrender predictive model'!$B$15+'Surrender predictive model'!$B$14+'Surrender predictive model'!$B$38*K561</f>
        <v>-2.2123742498454617</v>
      </c>
      <c r="R561">
        <f ca="1">+'Surrender predictive model'!$B$15*(MAX(1,MIN(2,P560/O560))-1)+'Surrender predictive model'!$B$14*(MAX(0.5,MIN(1,P560/O560))-1)+'Surrender predictive model'!$B$38*K561*(MAX(0.5,MIN(1,P560/O560))-1)</f>
        <v>-0.16515588620222141</v>
      </c>
      <c r="S561" s="43">
        <f t="shared" ca="1" si="340"/>
        <v>8.0813101535943677E-3</v>
      </c>
      <c r="T561">
        <f t="shared" ca="1" si="330"/>
        <v>0</v>
      </c>
      <c r="U561">
        <f t="shared" ca="1" si="363"/>
        <v>0</v>
      </c>
      <c r="V561">
        <f t="shared" ca="1" si="331"/>
        <v>0</v>
      </c>
      <c r="W561" s="41">
        <f t="shared" ca="1" si="332"/>
        <v>0</v>
      </c>
      <c r="X561">
        <f t="shared" ca="1" si="341"/>
        <v>5.3613718297528888E-2</v>
      </c>
      <c r="Y561">
        <f t="shared" ca="1" si="342"/>
        <v>5.3613718297528888E-2</v>
      </c>
      <c r="Z561">
        <f t="shared" ca="1" si="333"/>
        <v>5.4620008390404949E-2</v>
      </c>
      <c r="AA561">
        <f t="shared" ca="1" si="364"/>
        <v>1.6247343459616272E-36</v>
      </c>
      <c r="AB561">
        <f t="shared" ca="1" si="343"/>
        <v>4.1834120729891857E-32</v>
      </c>
      <c r="AC561">
        <f t="shared" ca="1" si="344"/>
        <v>3.8511029917102444E-32</v>
      </c>
      <c r="AD561">
        <f t="shared" ca="1" si="345"/>
        <v>3.2935554191385797E-34</v>
      </c>
      <c r="AE561">
        <f t="shared" ca="1" si="346"/>
        <v>7.5085250683831955E-34</v>
      </c>
      <c r="AF561">
        <f t="shared" ca="1" si="347"/>
        <v>0</v>
      </c>
      <c r="AG561">
        <f t="shared" ca="1" si="348"/>
        <v>0</v>
      </c>
      <c r="AH561">
        <f t="shared" ca="1" si="334"/>
        <v>0</v>
      </c>
      <c r="AI561">
        <f t="shared" ca="1" si="365"/>
        <v>3.4608696162725194E-11</v>
      </c>
      <c r="AJ561">
        <f t="shared" ca="1" si="349"/>
        <v>7.210145033901082E-15</v>
      </c>
      <c r="AK561">
        <f t="shared" ca="1" si="335"/>
        <v>0</v>
      </c>
      <c r="AL561">
        <f t="shared" ca="1" si="336"/>
        <v>0</v>
      </c>
      <c r="AM561">
        <f t="shared" si="337"/>
        <v>0</v>
      </c>
      <c r="AN561" s="45">
        <f t="shared" ca="1" si="350"/>
        <v>-7.210145033901082E-15</v>
      </c>
      <c r="AO561">
        <f t="shared" ca="1" si="366"/>
        <v>0</v>
      </c>
      <c r="AP561">
        <f t="shared" ca="1" si="367"/>
        <v>7.0058554684844843E-34</v>
      </c>
      <c r="AR561">
        <v>551</v>
      </c>
      <c r="AS561">
        <v>0</v>
      </c>
      <c r="AT561">
        <v>1546.9760461448964</v>
      </c>
      <c r="AU561">
        <v>47.483166298836551</v>
      </c>
      <c r="AV561">
        <v>11.238433407644248</v>
      </c>
      <c r="AW561">
        <v>5076.4054947639925</v>
      </c>
      <c r="AX561">
        <v>0.30879889436220992</v>
      </c>
      <c r="AY561">
        <v>0</v>
      </c>
      <c r="AZ561">
        <v>-5135.4358933648318</v>
      </c>
      <c r="BA561">
        <v>0.7495383037192197</v>
      </c>
      <c r="BC561">
        <f t="shared" si="351"/>
        <v>0</v>
      </c>
      <c r="BD561">
        <f t="shared" ca="1" si="352"/>
        <v>1546.9760461448964</v>
      </c>
      <c r="BE561">
        <f t="shared" ca="1" si="353"/>
        <v>47.483166298836551</v>
      </c>
      <c r="BF561">
        <f t="shared" ca="1" si="354"/>
        <v>11.238433407644248</v>
      </c>
      <c r="BG561">
        <f t="shared" ca="1" si="355"/>
        <v>5076.4054947639925</v>
      </c>
      <c r="BH561">
        <f t="shared" ca="1" si="356"/>
        <v>0.30879889436221714</v>
      </c>
      <c r="BI561">
        <f t="shared" ca="1" si="357"/>
        <v>0</v>
      </c>
      <c r="BJ561">
        <f t="shared" ca="1" si="358"/>
        <v>-5135.4358933648318</v>
      </c>
      <c r="BK561">
        <f t="shared" ca="1" si="359"/>
        <v>0.7495383037192197</v>
      </c>
    </row>
    <row r="562" spans="2:63" x14ac:dyDescent="0.35">
      <c r="B562">
        <f t="shared" si="360"/>
        <v>552</v>
      </c>
      <c r="C562">
        <f t="shared" si="338"/>
        <v>46</v>
      </c>
      <c r="D562">
        <f t="shared" si="368"/>
        <v>12</v>
      </c>
      <c r="E562">
        <f t="shared" ca="1" si="328"/>
        <v>122</v>
      </c>
      <c r="F562" cm="1">
        <f t="array" aca="1" ref="F562" ca="1">_xlfn.XLOOKUP(E562,Mortality!$I$9:$I$130,IF($E$4="Female",Mortality!$J$9:$J$130,Mortality!$K$9:$K$130),,-1)</f>
        <v>0.99999999999999922</v>
      </c>
      <c r="G562" cm="1">
        <f t="array" aca="1" ref="G562" ca="1">_xlfn.XLOOKUP(E562,Mortality!$N$9:$N$130,IF($E$4="Female",Mortality!$O$9:$O$130,Mortality!$P$9:$P$130),,-1)</f>
        <v>0</v>
      </c>
      <c r="H562">
        <f t="shared" ca="1" si="339"/>
        <v>0.94493499421927152</v>
      </c>
      <c r="I562" cm="1">
        <f t="array" ref="I562">INDEX('Product features '!$C$12:$C$22,MIN(11,C562))</f>
        <v>0</v>
      </c>
      <c r="J562" s="3">
        <f ca="1">IF(C562=1,0,IF($C$4="Q",MAX('Product features '!$C$8,_xlfn.XLOOKUP(E562,'Non-systematic PWDs'!$D$17:$D$64,'Non-systematic PWDs'!$F$17:$F$64,0,-1)),'Product features '!$C$8))</f>
        <v>0.5</v>
      </c>
      <c r="K562">
        <f t="shared" ca="1" si="329"/>
        <v>0</v>
      </c>
      <c r="L562">
        <f ca="1">(1-K562)*(1-(1-J562*_xlfn.XLOOKUP(C562,'Non-systematic PWDs'!$D$9:$D$12,'Non-systematic PWDs'!$E$9:$E$12,,-1))^(1/12))</f>
        <v>1.8423470126248342E-2</v>
      </c>
      <c r="M562" cm="1">
        <f t="array" ref="M562">IF(C562=11,_xlfn.SWITCH(D562,1,0.4,2,0.3,3,0.2,0.1/9),1/12)</f>
        <v>8.3333333333333329E-2</v>
      </c>
      <c r="O562">
        <f t="shared" ca="1" si="361"/>
        <v>2.2428827640372359E-33</v>
      </c>
      <c r="P562">
        <f t="shared" ca="1" si="362"/>
        <v>2.5629952965527098E-33</v>
      </c>
      <c r="Q562">
        <f ca="1">_xlfn.XLOOKUP(C562,'Surrender predictive model'!$E$8:$E$29,'Surrender predictive model'!$P$8:$P$29,,-1)+'Surrender predictive model'!$B$15+'Surrender predictive model'!$B$14+'Surrender predictive model'!$B$38*K562</f>
        <v>-2.2123742498454617</v>
      </c>
      <c r="R562">
        <f ca="1">+'Surrender predictive model'!$B$15*(MAX(1,MIN(2,P561/O561))-1)+'Surrender predictive model'!$B$14*(MAX(0.5,MIN(1,P561/O561))-1)+'Surrender predictive model'!$B$38*K562*(MAX(0.5,MIN(1,P561/O561))-1)</f>
        <v>-0.16515588620222166</v>
      </c>
      <c r="S562" s="43">
        <f t="shared" ca="1" si="340"/>
        <v>8.0813101535942566E-3</v>
      </c>
      <c r="T562">
        <f t="shared" ca="1" si="330"/>
        <v>5.0000000000000001E-3</v>
      </c>
      <c r="U562">
        <f t="shared" ca="1" si="363"/>
        <v>0</v>
      </c>
      <c r="V562">
        <f t="shared" ca="1" si="331"/>
        <v>0</v>
      </c>
      <c r="W562" s="41">
        <f t="shared" ca="1" si="332"/>
        <v>0</v>
      </c>
      <c r="X562">
        <f t="shared" ca="1" si="341"/>
        <v>5.330738996412121E-2</v>
      </c>
      <c r="Y562">
        <f t="shared" ca="1" si="342"/>
        <v>5.3613718297528895E-2</v>
      </c>
      <c r="Z562">
        <f t="shared" ca="1" si="333"/>
        <v>5.4620008390404956E-2</v>
      </c>
      <c r="AA562">
        <f t="shared" ca="1" si="364"/>
        <v>8.8743003608603179E-38</v>
      </c>
      <c r="AB562">
        <f t="shared" ca="1" si="343"/>
        <v>2.2428827640372359E-33</v>
      </c>
      <c r="AC562">
        <f t="shared" ca="1" si="344"/>
        <v>2.053311071267008E-33</v>
      </c>
      <c r="AD562">
        <f t="shared" ca="1" si="345"/>
        <v>1.7560407552085085E-35</v>
      </c>
      <c r="AE562">
        <f t="shared" ca="1" si="346"/>
        <v>4.0033563591999303E-35</v>
      </c>
      <c r="AF562">
        <f t="shared" ca="1" si="347"/>
        <v>1.2415495479804614E-35</v>
      </c>
      <c r="AG562">
        <f t="shared" ca="1" si="348"/>
        <v>0</v>
      </c>
      <c r="AH562">
        <f t="shared" ca="1" si="334"/>
        <v>0</v>
      </c>
      <c r="AI562">
        <f t="shared" ca="1" si="365"/>
        <v>3.4608696162725194E-11</v>
      </c>
      <c r="AJ562">
        <f t="shared" ca="1" si="349"/>
        <v>7.210145033901082E-15</v>
      </c>
      <c r="AK562">
        <f t="shared" ca="1" si="335"/>
        <v>0</v>
      </c>
      <c r="AL562">
        <f t="shared" ca="1" si="336"/>
        <v>0</v>
      </c>
      <c r="AM562">
        <f t="shared" si="337"/>
        <v>0</v>
      </c>
      <c r="AN562" s="45">
        <f t="shared" ca="1" si="350"/>
        <v>-7.210145033901082E-15</v>
      </c>
      <c r="AO562">
        <f t="shared" ca="1" si="366"/>
        <v>0</v>
      </c>
      <c r="AP562">
        <f t="shared" ca="1" si="367"/>
        <v>3.8013320352768418E-35</v>
      </c>
      <c r="AR562">
        <v>552</v>
      </c>
      <c r="AS562">
        <v>0</v>
      </c>
      <c r="AT562">
        <v>1482.2346929368505</v>
      </c>
      <c r="AU562">
        <v>45.25820151089038</v>
      </c>
      <c r="AV562">
        <v>10.722506260006762</v>
      </c>
      <c r="AW562">
        <v>4913.4142863432289</v>
      </c>
      <c r="AX562">
        <v>0.29395753094343074</v>
      </c>
      <c r="AY562">
        <v>0</v>
      </c>
      <c r="AZ562">
        <v>-4969.6889516450683</v>
      </c>
      <c r="BA562">
        <v>0.81592411720737701</v>
      </c>
      <c r="BC562">
        <f t="shared" si="351"/>
        <v>0</v>
      </c>
      <c r="BD562">
        <f t="shared" ca="1" si="352"/>
        <v>1482.2346929368505</v>
      </c>
      <c r="BE562">
        <f t="shared" ca="1" si="353"/>
        <v>45.25820151089038</v>
      </c>
      <c r="BF562">
        <f t="shared" ca="1" si="354"/>
        <v>10.722506260006762</v>
      </c>
      <c r="BG562">
        <f t="shared" ca="1" si="355"/>
        <v>4913.4142863432289</v>
      </c>
      <c r="BH562">
        <f t="shared" ca="1" si="356"/>
        <v>0.29395753094343796</v>
      </c>
      <c r="BI562">
        <f t="shared" ca="1" si="357"/>
        <v>0</v>
      </c>
      <c r="BJ562">
        <f t="shared" ca="1" si="358"/>
        <v>-4969.6889516450683</v>
      </c>
      <c r="BK562">
        <f t="shared" ca="1" si="359"/>
        <v>0.81592411720737701</v>
      </c>
    </row>
    <row r="563" spans="2:63" x14ac:dyDescent="0.35">
      <c r="B563">
        <f t="shared" si="360"/>
        <v>553</v>
      </c>
      <c r="C563">
        <f t="shared" si="338"/>
        <v>47</v>
      </c>
      <c r="D563">
        <f t="shared" si="368"/>
        <v>1</v>
      </c>
      <c r="E563">
        <f t="shared" ca="1" si="328"/>
        <v>123</v>
      </c>
      <c r="F563" cm="1">
        <f t="array" aca="1" ref="F563" ca="1">_xlfn.XLOOKUP(E563,Mortality!$I$9:$I$130,IF($E$4="Female",Mortality!$J$9:$J$130,Mortality!$K$9:$K$130),,-1)</f>
        <v>0.99999999999999922</v>
      </c>
      <c r="G563" cm="1">
        <f t="array" aca="1" ref="G563" ca="1">_xlfn.XLOOKUP(E563,Mortality!$N$9:$N$130,IF($E$4="Female",Mortality!$O$9:$O$130,Mortality!$P$9:$P$130),,-1)</f>
        <v>0</v>
      </c>
      <c r="H563">
        <f t="shared" ca="1" si="339"/>
        <v>0.94493499421927152</v>
      </c>
      <c r="I563" cm="1">
        <f t="array" ref="I563">INDEX('Product features '!$C$12:$C$22,MIN(11,C563))</f>
        <v>0</v>
      </c>
      <c r="J563" s="3">
        <f ca="1">IF(C563=1,0,IF($C$4="Q",MAX('Product features '!$C$8,_xlfn.XLOOKUP(E563,'Non-systematic PWDs'!$D$17:$D$64,'Non-systematic PWDs'!$F$17:$F$64,0,-1)),'Product features '!$C$8))</f>
        <v>0.5</v>
      </c>
      <c r="K563">
        <f t="shared" ca="1" si="329"/>
        <v>0</v>
      </c>
      <c r="L563">
        <f ca="1">(1-K563)*(1-(1-J563*_xlfn.XLOOKUP(C563,'Non-systematic PWDs'!$D$9:$D$12,'Non-systematic PWDs'!$E$9:$E$12,,-1))^(1/12))</f>
        <v>1.8423470126248342E-2</v>
      </c>
      <c r="M563" cm="1">
        <f t="array" ref="M563">IF(C563=11,_xlfn.SWITCH(D563,1,0.4,2,0.3,3,0.2,0.1/9),1/12)</f>
        <v>8.3333333333333329E-2</v>
      </c>
      <c r="O563">
        <f t="shared" ca="1" si="361"/>
        <v>1.1956222614633901E-34</v>
      </c>
      <c r="P563">
        <f t="shared" ca="1" si="362"/>
        <v>1.3741170782726852E-34</v>
      </c>
      <c r="Q563">
        <f ca="1">_xlfn.XLOOKUP(C563,'Surrender predictive model'!$E$8:$E$29,'Surrender predictive model'!$P$8:$P$29,,-1)+'Surrender predictive model'!$B$15+'Surrender predictive model'!$B$14+'Surrender predictive model'!$B$38*K563</f>
        <v>-2.2123742498454617</v>
      </c>
      <c r="R563">
        <f ca="1">+'Surrender predictive model'!$B$15*(MAX(1,MIN(2,P562/O562))-1)+'Surrender predictive model'!$B$14*(MAX(0.5,MIN(1,P562/O562))-1)+'Surrender predictive model'!$B$38*K563*(MAX(0.5,MIN(1,P562/O562))-1)</f>
        <v>-0.16515588620222141</v>
      </c>
      <c r="S563" s="43">
        <f t="shared" ca="1" si="340"/>
        <v>8.0813101535943677E-3</v>
      </c>
      <c r="T563">
        <f t="shared" ca="1" si="330"/>
        <v>0</v>
      </c>
      <c r="U563">
        <f t="shared" ca="1" si="363"/>
        <v>1.89E-2</v>
      </c>
      <c r="V563">
        <f t="shared" ca="1" si="331"/>
        <v>0</v>
      </c>
      <c r="W563" s="41">
        <f t="shared" ca="1" si="332"/>
        <v>0</v>
      </c>
      <c r="X563">
        <f t="shared" ca="1" si="341"/>
        <v>5.3613718297528888E-2</v>
      </c>
      <c r="Y563">
        <f t="shared" ca="1" si="342"/>
        <v>5.3613718297528888E-2</v>
      </c>
      <c r="Z563">
        <f t="shared" ca="1" si="333"/>
        <v>5.4620008390404949E-2</v>
      </c>
      <c r="AA563">
        <f t="shared" ca="1" si="364"/>
        <v>4.847143601691643E-39</v>
      </c>
      <c r="AB563">
        <f t="shared" ca="1" si="343"/>
        <v>1.2182195222050482E-34</v>
      </c>
      <c r="AC563">
        <f t="shared" ca="1" si="344"/>
        <v>1.1214503292216829E-34</v>
      </c>
      <c r="AD563">
        <f t="shared" ca="1" si="345"/>
        <v>9.5909115311988534E-37</v>
      </c>
      <c r="AE563">
        <f t="shared" ca="1" si="346"/>
        <v>2.1865003164114664E-36</v>
      </c>
      <c r="AF563">
        <f t="shared" ca="1" si="347"/>
        <v>0</v>
      </c>
      <c r="AG563">
        <f t="shared" ca="1" si="348"/>
        <v>0</v>
      </c>
      <c r="AH563">
        <f t="shared" ca="1" si="334"/>
        <v>2.2597260741658042E-36</v>
      </c>
      <c r="AI563">
        <f t="shared" ca="1" si="365"/>
        <v>3.4608696162725194E-11</v>
      </c>
      <c r="AJ563">
        <f t="shared" ca="1" si="349"/>
        <v>7.210145033901082E-15</v>
      </c>
      <c r="AK563">
        <f t="shared" ca="1" si="335"/>
        <v>0</v>
      </c>
      <c r="AL563">
        <f t="shared" ca="1" si="336"/>
        <v>0</v>
      </c>
      <c r="AM563">
        <f t="shared" si="337"/>
        <v>0</v>
      </c>
      <c r="AN563" s="45">
        <f t="shared" ca="1" si="350"/>
        <v>-7.210145033901082E-15</v>
      </c>
      <c r="AO563">
        <f t="shared" ca="1" si="366"/>
        <v>2.8246575927072591E-37</v>
      </c>
      <c r="AP563">
        <f t="shared" ca="1" si="367"/>
        <v>2.3319322763917971E-36</v>
      </c>
      <c r="AR563">
        <v>553</v>
      </c>
      <c r="AS563">
        <v>0</v>
      </c>
      <c r="AT563">
        <v>1410.9961485267113</v>
      </c>
      <c r="AU563">
        <v>46.605099880809107</v>
      </c>
      <c r="AV563">
        <v>10.393585340998799</v>
      </c>
      <c r="AW563">
        <v>4756.2815369366253</v>
      </c>
      <c r="AX563">
        <v>0.28433505931051656</v>
      </c>
      <c r="AY563">
        <v>0</v>
      </c>
      <c r="AZ563">
        <v>-4813.5645572177427</v>
      </c>
      <c r="BA563">
        <v>2.8255075520412989</v>
      </c>
      <c r="BC563">
        <f t="shared" si="351"/>
        <v>0</v>
      </c>
      <c r="BD563">
        <f t="shared" ca="1" si="352"/>
        <v>1410.9961485267113</v>
      </c>
      <c r="BE563">
        <f t="shared" ca="1" si="353"/>
        <v>46.605099880809107</v>
      </c>
      <c r="BF563">
        <f t="shared" ca="1" si="354"/>
        <v>10.393585340998799</v>
      </c>
      <c r="BG563">
        <f t="shared" ca="1" si="355"/>
        <v>4756.2815369366253</v>
      </c>
      <c r="BH563">
        <f t="shared" ca="1" si="356"/>
        <v>0.28433505931052377</v>
      </c>
      <c r="BI563">
        <f t="shared" ca="1" si="357"/>
        <v>0</v>
      </c>
      <c r="BJ563">
        <f t="shared" ca="1" si="358"/>
        <v>-4813.5645572177427</v>
      </c>
      <c r="BK563">
        <f t="shared" ca="1" si="359"/>
        <v>2.8255075520412989</v>
      </c>
    </row>
    <row r="564" spans="2:63" x14ac:dyDescent="0.35">
      <c r="B564">
        <f t="shared" si="360"/>
        <v>554</v>
      </c>
      <c r="C564">
        <f t="shared" si="338"/>
        <v>47</v>
      </c>
      <c r="D564">
        <f t="shared" si="368"/>
        <v>2</v>
      </c>
      <c r="E564">
        <f t="shared" ca="1" si="328"/>
        <v>123</v>
      </c>
      <c r="F564" cm="1">
        <f t="array" aca="1" ref="F564" ca="1">_xlfn.XLOOKUP(E564,Mortality!$I$9:$I$130,IF($E$4="Female",Mortality!$J$9:$J$130,Mortality!$K$9:$K$130),,-1)</f>
        <v>0.99999999999999922</v>
      </c>
      <c r="G564" cm="1">
        <f t="array" aca="1" ref="G564" ca="1">_xlfn.XLOOKUP(E564,Mortality!$N$9:$N$130,IF($E$4="Female",Mortality!$O$9:$O$130,Mortality!$P$9:$P$130),,-1)</f>
        <v>0</v>
      </c>
      <c r="H564">
        <f t="shared" ca="1" si="339"/>
        <v>0.94493499421927152</v>
      </c>
      <c r="I564" cm="1">
        <f t="array" ref="I564">INDEX('Product features '!$C$12:$C$22,MIN(11,C564))</f>
        <v>0</v>
      </c>
      <c r="J564" s="3">
        <f ca="1">IF(C564=1,0,IF($C$4="Q",MAX('Product features '!$C$8,_xlfn.XLOOKUP(E564,'Non-systematic PWDs'!$D$17:$D$64,'Non-systematic PWDs'!$F$17:$F$64,0,-1)),'Product features '!$C$8))</f>
        <v>0.5</v>
      </c>
      <c r="K564">
        <f t="shared" ca="1" si="329"/>
        <v>0</v>
      </c>
      <c r="L564">
        <f ca="1">(1-K564)*(1-(1-J564*_xlfn.XLOOKUP(C564,'Non-systematic PWDs'!$D$9:$D$12,'Non-systematic PWDs'!$E$9:$E$12,,-1))^(1/12))</f>
        <v>1.8423470126248342E-2</v>
      </c>
      <c r="M564" cm="1">
        <f t="array" ref="M564">IF(C564=11,_xlfn.SWITCH(D564,1,0.4,2,0.3,3,0.2,0.1/9),1/12)</f>
        <v>8.3333333333333329E-2</v>
      </c>
      <c r="O564">
        <f t="shared" ca="1" si="361"/>
        <v>6.5313278288051682E-36</v>
      </c>
      <c r="P564">
        <f t="shared" ca="1" si="362"/>
        <v>7.3671525942335199E-36</v>
      </c>
      <c r="Q564">
        <f ca="1">_xlfn.XLOOKUP(C564,'Surrender predictive model'!$E$8:$E$29,'Surrender predictive model'!$P$8:$P$29,,-1)+'Surrender predictive model'!$B$15+'Surrender predictive model'!$B$14+'Surrender predictive model'!$B$38*K564</f>
        <v>-2.2123742498454617</v>
      </c>
      <c r="R564">
        <f ca="1">+'Surrender predictive model'!$B$15*(MAX(1,MIN(2,P563/O563))-1)+'Surrender predictive model'!$B$14*(MAX(0.5,MIN(1,P563/O563))-1)+'Surrender predictive model'!$B$38*K564*(MAX(0.5,MIN(1,P563/O563))-1)</f>
        <v>-0.17275457988427939</v>
      </c>
      <c r="S564" s="43">
        <f t="shared" ca="1" si="340"/>
        <v>8.0173411439531383E-3</v>
      </c>
      <c r="T564">
        <f t="shared" ca="1" si="330"/>
        <v>0</v>
      </c>
      <c r="U564">
        <f t="shared" ca="1" si="363"/>
        <v>0</v>
      </c>
      <c r="V564">
        <f t="shared" ca="1" si="331"/>
        <v>0</v>
      </c>
      <c r="W564" s="41">
        <f t="shared" ca="1" si="332"/>
        <v>0</v>
      </c>
      <c r="X564">
        <f t="shared" ca="1" si="341"/>
        <v>5.3617175855590636E-2</v>
      </c>
      <c r="Y564">
        <f t="shared" ca="1" si="342"/>
        <v>5.3617175855590636E-2</v>
      </c>
      <c r="Z564">
        <f t="shared" ca="1" si="333"/>
        <v>5.4623530844290627E-2</v>
      </c>
      <c r="AA564">
        <f t="shared" ca="1" si="364"/>
        <v>2.6475102419389519E-40</v>
      </c>
      <c r="AB564">
        <f t="shared" ca="1" si="343"/>
        <v>6.5313278288051682E-36</v>
      </c>
      <c r="AC564">
        <f t="shared" ca="1" si="344"/>
        <v>6.0128861839522353E-36</v>
      </c>
      <c r="AD564">
        <f t="shared" ca="1" si="345"/>
        <v>5.10165885393394E-38</v>
      </c>
      <c r="AE564">
        <f t="shared" ca="1" si="346"/>
        <v>1.1723370354603396E-37</v>
      </c>
      <c r="AF564">
        <f t="shared" ca="1" si="347"/>
        <v>0</v>
      </c>
      <c r="AG564">
        <f t="shared" ca="1" si="348"/>
        <v>0</v>
      </c>
      <c r="AH564">
        <f t="shared" ca="1" si="334"/>
        <v>0</v>
      </c>
      <c r="AI564">
        <f t="shared" ca="1" si="365"/>
        <v>3.4608696162725194E-11</v>
      </c>
      <c r="AJ564">
        <f t="shared" ca="1" si="349"/>
        <v>7.210145033901082E-15</v>
      </c>
      <c r="AK564">
        <f t="shared" ca="1" si="335"/>
        <v>0</v>
      </c>
      <c r="AL564">
        <f t="shared" ca="1" si="336"/>
        <v>0</v>
      </c>
      <c r="AM564">
        <f t="shared" si="337"/>
        <v>0</v>
      </c>
      <c r="AN564" s="45">
        <f t="shared" ca="1" si="350"/>
        <v>-7.210145033901082E-15</v>
      </c>
      <c r="AO564">
        <f t="shared" ca="1" si="366"/>
        <v>0</v>
      </c>
      <c r="AP564">
        <f t="shared" ca="1" si="367"/>
        <v>9.8493380627113467E-38</v>
      </c>
      <c r="AR564">
        <v>554</v>
      </c>
      <c r="AS564">
        <v>0</v>
      </c>
      <c r="AT564">
        <v>1364.8082846887205</v>
      </c>
      <c r="AU564">
        <v>44.52824958523248</v>
      </c>
      <c r="AV564">
        <v>9.8399150567637577</v>
      </c>
      <c r="AW564">
        <v>4595.1321377003396</v>
      </c>
      <c r="AX564">
        <v>0.27183036185074627</v>
      </c>
      <c r="AY564">
        <v>0</v>
      </c>
      <c r="AZ564">
        <v>-4649.7721327041863</v>
      </c>
      <c r="BA564">
        <v>0.62593025118930401</v>
      </c>
      <c r="BC564">
        <f t="shared" si="351"/>
        <v>0</v>
      </c>
      <c r="BD564">
        <f t="shared" ca="1" si="352"/>
        <v>1364.8082846887205</v>
      </c>
      <c r="BE564">
        <f t="shared" ca="1" si="353"/>
        <v>44.52824958523248</v>
      </c>
      <c r="BF564">
        <f t="shared" ca="1" si="354"/>
        <v>9.8399150567637577</v>
      </c>
      <c r="BG564">
        <f t="shared" ca="1" si="355"/>
        <v>4595.1321377003396</v>
      </c>
      <c r="BH564">
        <f t="shared" ca="1" si="356"/>
        <v>0.27183036185075349</v>
      </c>
      <c r="BI564">
        <f t="shared" ca="1" si="357"/>
        <v>0</v>
      </c>
      <c r="BJ564">
        <f t="shared" ca="1" si="358"/>
        <v>-4649.7721327041863</v>
      </c>
      <c r="BK564">
        <f t="shared" ca="1" si="359"/>
        <v>0.62593025118930401</v>
      </c>
    </row>
    <row r="565" spans="2:63" x14ac:dyDescent="0.35">
      <c r="B565">
        <f t="shared" si="360"/>
        <v>555</v>
      </c>
      <c r="C565">
        <f t="shared" si="338"/>
        <v>47</v>
      </c>
      <c r="D565">
        <f t="shared" si="368"/>
        <v>3</v>
      </c>
      <c r="E565">
        <f t="shared" ca="1" si="328"/>
        <v>123</v>
      </c>
      <c r="F565" cm="1">
        <f t="array" aca="1" ref="F565" ca="1">_xlfn.XLOOKUP(E565,Mortality!$I$9:$I$130,IF($E$4="Female",Mortality!$J$9:$J$130,Mortality!$K$9:$K$130),,-1)</f>
        <v>0.99999999999999922</v>
      </c>
      <c r="G565" cm="1">
        <f t="array" aca="1" ref="G565" ca="1">_xlfn.XLOOKUP(E565,Mortality!$N$9:$N$130,IF($E$4="Female",Mortality!$O$9:$O$130,Mortality!$P$9:$P$130),,-1)</f>
        <v>0</v>
      </c>
      <c r="H565">
        <f t="shared" ca="1" si="339"/>
        <v>0.94493499421927152</v>
      </c>
      <c r="I565" cm="1">
        <f t="array" ref="I565">INDEX('Product features '!$C$12:$C$22,MIN(11,C565))</f>
        <v>0</v>
      </c>
      <c r="J565" s="3">
        <f ca="1">IF(C565=1,0,IF($C$4="Q",MAX('Product features '!$C$8,_xlfn.XLOOKUP(E565,'Non-systematic PWDs'!$D$17:$D$64,'Non-systematic PWDs'!$F$17:$F$64,0,-1)),'Product features '!$C$8))</f>
        <v>0.5</v>
      </c>
      <c r="K565">
        <f t="shared" ca="1" si="329"/>
        <v>0</v>
      </c>
      <c r="L565">
        <f ca="1">(1-K565)*(1-(1-J565*_xlfn.XLOOKUP(C565,'Non-systematic PWDs'!$D$9:$D$12,'Non-systematic PWDs'!$E$9:$E$12,,-1))^(1/12))</f>
        <v>1.8423470126248342E-2</v>
      </c>
      <c r="M565" cm="1">
        <f t="array" ref="M565">IF(C565=11,_xlfn.SWITCH(D565,1,0.4,2,0.3,3,0.2,0.1/9),1/12)</f>
        <v>8.3333333333333329E-2</v>
      </c>
      <c r="O565">
        <f t="shared" ca="1" si="361"/>
        <v>3.5019135276755968E-37</v>
      </c>
      <c r="P565">
        <f t="shared" ca="1" si="362"/>
        <v>3.9500591619998943E-37</v>
      </c>
      <c r="Q565">
        <f ca="1">_xlfn.XLOOKUP(C565,'Surrender predictive model'!$E$8:$E$29,'Surrender predictive model'!$P$8:$P$29,,-1)+'Surrender predictive model'!$B$15+'Surrender predictive model'!$B$14+'Surrender predictive model'!$B$38*K565</f>
        <v>-2.2123742498454617</v>
      </c>
      <c r="R565">
        <f ca="1">+'Surrender predictive model'!$B$15*(MAX(1,MIN(2,P564/O564))-1)+'Surrender predictive model'!$B$14*(MAX(0.5,MIN(1,P564/O564))-1)+'Surrender predictive model'!$B$38*K565*(MAX(0.5,MIN(1,P564/O564))-1)</f>
        <v>-0.14808521665528845</v>
      </c>
      <c r="S565" s="43">
        <f t="shared" ca="1" si="340"/>
        <v>8.2269724465168226E-3</v>
      </c>
      <c r="T565">
        <f t="shared" ca="1" si="330"/>
        <v>0</v>
      </c>
      <c r="U565">
        <f t="shared" ca="1" si="363"/>
        <v>0</v>
      </c>
      <c r="V565">
        <f t="shared" ca="1" si="331"/>
        <v>0</v>
      </c>
      <c r="W565" s="41">
        <f t="shared" ca="1" si="332"/>
        <v>0</v>
      </c>
      <c r="X565">
        <f t="shared" ca="1" si="341"/>
        <v>5.3605845175246525E-2</v>
      </c>
      <c r="Y565">
        <f t="shared" ca="1" si="342"/>
        <v>5.3605845175246525E-2</v>
      </c>
      <c r="Z565">
        <f t="shared" ca="1" si="333"/>
        <v>5.4611987495403136E-2</v>
      </c>
      <c r="AA565">
        <f t="shared" ca="1" si="364"/>
        <v>1.4461635736112767E-41</v>
      </c>
      <c r="AB565">
        <f t="shared" ca="1" si="343"/>
        <v>3.5019135276755968E-37</v>
      </c>
      <c r="AC565">
        <f t="shared" ca="1" si="344"/>
        <v>3.223282745944016E-37</v>
      </c>
      <c r="AD565">
        <f t="shared" ca="1" si="345"/>
        <v>2.8063156196394448E-39</v>
      </c>
      <c r="AE565">
        <f t="shared" ca="1" si="346"/>
        <v>6.2844591153506658E-39</v>
      </c>
      <c r="AF565">
        <f t="shared" ca="1" si="347"/>
        <v>0</v>
      </c>
      <c r="AG565">
        <f t="shared" ca="1" si="348"/>
        <v>0</v>
      </c>
      <c r="AH565">
        <f t="shared" ca="1" si="334"/>
        <v>0</v>
      </c>
      <c r="AI565">
        <f t="shared" ca="1" si="365"/>
        <v>3.4608696162725194E-11</v>
      </c>
      <c r="AJ565">
        <f t="shared" ca="1" si="349"/>
        <v>7.210145033901082E-15</v>
      </c>
      <c r="AK565">
        <f t="shared" ca="1" si="335"/>
        <v>0</v>
      </c>
      <c r="AL565">
        <f t="shared" ca="1" si="336"/>
        <v>0</v>
      </c>
      <c r="AM565">
        <f t="shared" si="337"/>
        <v>0</v>
      </c>
      <c r="AN565" s="45">
        <f t="shared" ca="1" si="350"/>
        <v>-7.210145033901082E-15</v>
      </c>
      <c r="AO565">
        <f t="shared" ca="1" si="366"/>
        <v>0</v>
      </c>
      <c r="AP565">
        <f t="shared" ca="1" si="367"/>
        <v>5.3428666141885198E-39</v>
      </c>
      <c r="AR565">
        <v>555</v>
      </c>
      <c r="AS565">
        <v>0</v>
      </c>
      <c r="AT565">
        <v>1304.7857368818252</v>
      </c>
      <c r="AU565">
        <v>42.542782147710618</v>
      </c>
      <c r="AV565">
        <v>9.5891522310099635</v>
      </c>
      <c r="AW565">
        <v>4439.5462697938847</v>
      </c>
      <c r="AX565">
        <v>0.25984588528485625</v>
      </c>
      <c r="AY565">
        <v>0</v>
      </c>
      <c r="AZ565">
        <v>-4491.93805005789</v>
      </c>
      <c r="BA565">
        <v>0.60689577905155856</v>
      </c>
      <c r="BC565">
        <f t="shared" si="351"/>
        <v>0</v>
      </c>
      <c r="BD565">
        <f t="shared" ca="1" si="352"/>
        <v>1304.7857368818252</v>
      </c>
      <c r="BE565">
        <f t="shared" ca="1" si="353"/>
        <v>42.542782147710618</v>
      </c>
      <c r="BF565">
        <f t="shared" ca="1" si="354"/>
        <v>9.5891522310099635</v>
      </c>
      <c r="BG565">
        <f t="shared" ca="1" si="355"/>
        <v>4439.5462697938847</v>
      </c>
      <c r="BH565">
        <f t="shared" ca="1" si="356"/>
        <v>0.25984588528486346</v>
      </c>
      <c r="BI565">
        <f t="shared" ca="1" si="357"/>
        <v>0</v>
      </c>
      <c r="BJ565">
        <f t="shared" ca="1" si="358"/>
        <v>-4491.93805005789</v>
      </c>
      <c r="BK565">
        <f t="shared" ca="1" si="359"/>
        <v>0.60689577905155856</v>
      </c>
    </row>
    <row r="566" spans="2:63" x14ac:dyDescent="0.35">
      <c r="B566">
        <f t="shared" si="360"/>
        <v>556</v>
      </c>
      <c r="C566">
        <f t="shared" si="338"/>
        <v>47</v>
      </c>
      <c r="D566">
        <f t="shared" si="368"/>
        <v>4</v>
      </c>
      <c r="E566">
        <f t="shared" ca="1" si="328"/>
        <v>123</v>
      </c>
      <c r="F566" cm="1">
        <f t="array" aca="1" ref="F566" ca="1">_xlfn.XLOOKUP(E566,Mortality!$I$9:$I$130,IF($E$4="Female",Mortality!$J$9:$J$130,Mortality!$K$9:$K$130),,-1)</f>
        <v>0.99999999999999922</v>
      </c>
      <c r="G566" cm="1">
        <f t="array" aca="1" ref="G566" ca="1">_xlfn.XLOOKUP(E566,Mortality!$N$9:$N$130,IF($E$4="Female",Mortality!$O$9:$O$130,Mortality!$P$9:$P$130),,-1)</f>
        <v>0</v>
      </c>
      <c r="H566">
        <f t="shared" ca="1" si="339"/>
        <v>0.94493499421927152</v>
      </c>
      <c r="I566" cm="1">
        <f t="array" ref="I566">INDEX('Product features '!$C$12:$C$22,MIN(11,C566))</f>
        <v>0</v>
      </c>
      <c r="J566" s="3">
        <f ca="1">IF(C566=1,0,IF($C$4="Q",MAX('Product features '!$C$8,_xlfn.XLOOKUP(E566,'Non-systematic PWDs'!$D$17:$D$64,'Non-systematic PWDs'!$F$17:$F$64,0,-1)),'Product features '!$C$8))</f>
        <v>0.5</v>
      </c>
      <c r="K566">
        <f t="shared" ca="1" si="329"/>
        <v>0</v>
      </c>
      <c r="L566">
        <f ca="1">(1-K566)*(1-(1-J566*_xlfn.XLOOKUP(C566,'Non-systematic PWDs'!$D$9:$D$12,'Non-systematic PWDs'!$E$9:$E$12,,-1))^(1/12))</f>
        <v>1.8423470126248342E-2</v>
      </c>
      <c r="M566" cm="1">
        <f t="array" ref="M566">IF(C566=11,_xlfn.SWITCH(D566,1,0.4,2,0.3,3,0.2,0.1/9),1/12)</f>
        <v>8.3333333333333329E-2</v>
      </c>
      <c r="O566">
        <f t="shared" ca="1" si="361"/>
        <v>1.8772303438167944E-38</v>
      </c>
      <c r="P566">
        <f t="shared" ca="1" si="362"/>
        <v>2.1174625987123037E-38</v>
      </c>
      <c r="Q566">
        <f ca="1">_xlfn.XLOOKUP(C566,'Surrender predictive model'!$E$8:$E$29,'Surrender predictive model'!$P$8:$P$29,,-1)+'Surrender predictive model'!$B$15+'Surrender predictive model'!$B$14+'Surrender predictive model'!$B$38*K566</f>
        <v>-2.2123742498454617</v>
      </c>
      <c r="R566">
        <f ca="1">+'Surrender predictive model'!$B$15*(MAX(1,MIN(2,P565/O565))-1)+'Surrender predictive model'!$B$14*(MAX(0.5,MIN(1,P565/O565))-1)+'Surrender predictive model'!$B$38*K566*(MAX(0.5,MIN(1,P565/O565))-1)</f>
        <v>-0.14808521665528845</v>
      </c>
      <c r="S566" s="43">
        <f t="shared" ca="1" si="340"/>
        <v>8.2269724465168226E-3</v>
      </c>
      <c r="T566">
        <f t="shared" ca="1" si="330"/>
        <v>0</v>
      </c>
      <c r="U566">
        <f t="shared" ca="1" si="363"/>
        <v>0</v>
      </c>
      <c r="V566">
        <f t="shared" ca="1" si="331"/>
        <v>0</v>
      </c>
      <c r="W566" s="41">
        <f t="shared" ca="1" si="332"/>
        <v>0</v>
      </c>
      <c r="X566">
        <f t="shared" ca="1" si="341"/>
        <v>5.3605845175246525E-2</v>
      </c>
      <c r="Y566">
        <f t="shared" ca="1" si="342"/>
        <v>5.3605845175246525E-2</v>
      </c>
      <c r="Z566">
        <f t="shared" ca="1" si="333"/>
        <v>5.4611987495403136E-2</v>
      </c>
      <c r="AA566">
        <f t="shared" ca="1" si="364"/>
        <v>7.897786699836656E-43</v>
      </c>
      <c r="AB566">
        <f t="shared" ca="1" si="343"/>
        <v>1.8772303438167944E-38</v>
      </c>
      <c r="AC566">
        <f t="shared" ca="1" si="344"/>
        <v>1.7278679583511842E-38</v>
      </c>
      <c r="AD566">
        <f t="shared" ca="1" si="345"/>
        <v>1.5043492061926811E-40</v>
      </c>
      <c r="AE566">
        <f t="shared" ca="1" si="346"/>
        <v>3.3688374234765464E-40</v>
      </c>
      <c r="AF566">
        <f t="shared" ca="1" si="347"/>
        <v>0</v>
      </c>
      <c r="AG566">
        <f t="shared" ca="1" si="348"/>
        <v>0</v>
      </c>
      <c r="AH566">
        <f t="shared" ca="1" si="334"/>
        <v>0</v>
      </c>
      <c r="AI566">
        <f t="shared" ca="1" si="365"/>
        <v>3.4608696162725194E-11</v>
      </c>
      <c r="AJ566">
        <f t="shared" ca="1" si="349"/>
        <v>7.210145033901082E-15</v>
      </c>
      <c r="AK566">
        <f t="shared" ca="1" si="335"/>
        <v>0</v>
      </c>
      <c r="AL566">
        <f t="shared" ca="1" si="336"/>
        <v>0</v>
      </c>
      <c r="AM566">
        <f t="shared" si="337"/>
        <v>0</v>
      </c>
      <c r="AN566" s="45">
        <f t="shared" ca="1" si="350"/>
        <v>-7.210145033901082E-15</v>
      </c>
      <c r="AO566">
        <f t="shared" ca="1" si="366"/>
        <v>0</v>
      </c>
      <c r="AP566">
        <f t="shared" ca="1" si="367"/>
        <v>2.8976413675249189E-40</v>
      </c>
      <c r="AR566">
        <v>556</v>
      </c>
      <c r="AS566">
        <v>0</v>
      </c>
      <c r="AT566">
        <v>1247.2602493655531</v>
      </c>
      <c r="AU566">
        <v>40.644717049746063</v>
      </c>
      <c r="AV566">
        <v>9.1662590354060072</v>
      </c>
      <c r="AW566">
        <v>4289.3281132796074</v>
      </c>
      <c r="AX566">
        <v>0.24839681455258131</v>
      </c>
      <c r="AY566">
        <v>0</v>
      </c>
      <c r="AZ566">
        <v>-4339.3874861793092</v>
      </c>
      <c r="BA566">
        <v>0.58555122289122108</v>
      </c>
      <c r="BC566">
        <f t="shared" si="351"/>
        <v>0</v>
      </c>
      <c r="BD566">
        <f t="shared" ca="1" si="352"/>
        <v>1247.2602493655531</v>
      </c>
      <c r="BE566">
        <f t="shared" ca="1" si="353"/>
        <v>40.644717049746063</v>
      </c>
      <c r="BF566">
        <f t="shared" ca="1" si="354"/>
        <v>9.1662590354060072</v>
      </c>
      <c r="BG566">
        <f t="shared" ca="1" si="355"/>
        <v>4289.3281132796074</v>
      </c>
      <c r="BH566">
        <f t="shared" ca="1" si="356"/>
        <v>0.24839681455258852</v>
      </c>
      <c r="BI566">
        <f t="shared" ca="1" si="357"/>
        <v>0</v>
      </c>
      <c r="BJ566">
        <f t="shared" ca="1" si="358"/>
        <v>-4339.3874861793092</v>
      </c>
      <c r="BK566">
        <f t="shared" ca="1" si="359"/>
        <v>0.58555122289122108</v>
      </c>
    </row>
    <row r="567" spans="2:63" x14ac:dyDescent="0.35">
      <c r="B567">
        <f t="shared" si="360"/>
        <v>557</v>
      </c>
      <c r="C567">
        <f t="shared" si="338"/>
        <v>47</v>
      </c>
      <c r="D567">
        <f t="shared" si="368"/>
        <v>5</v>
      </c>
      <c r="E567">
        <f t="shared" ca="1" si="328"/>
        <v>123</v>
      </c>
      <c r="F567" cm="1">
        <f t="array" aca="1" ref="F567" ca="1">_xlfn.XLOOKUP(E567,Mortality!$I$9:$I$130,IF($E$4="Female",Mortality!$J$9:$J$130,Mortality!$K$9:$K$130),,-1)</f>
        <v>0.99999999999999922</v>
      </c>
      <c r="G567" cm="1">
        <f t="array" aca="1" ref="G567" ca="1">_xlfn.XLOOKUP(E567,Mortality!$N$9:$N$130,IF($E$4="Female",Mortality!$O$9:$O$130,Mortality!$P$9:$P$130),,-1)</f>
        <v>0</v>
      </c>
      <c r="H567">
        <f t="shared" ca="1" si="339"/>
        <v>0.94493499421927152</v>
      </c>
      <c r="I567" cm="1">
        <f t="array" ref="I567">INDEX('Product features '!$C$12:$C$22,MIN(11,C567))</f>
        <v>0</v>
      </c>
      <c r="J567" s="3">
        <f ca="1">IF(C567=1,0,IF($C$4="Q",MAX('Product features '!$C$8,_xlfn.XLOOKUP(E567,'Non-systematic PWDs'!$D$17:$D$64,'Non-systematic PWDs'!$F$17:$F$64,0,-1)),'Product features '!$C$8))</f>
        <v>0.5</v>
      </c>
      <c r="K567">
        <f t="shared" ca="1" si="329"/>
        <v>0</v>
      </c>
      <c r="L567">
        <f ca="1">(1-K567)*(1-(1-J567*_xlfn.XLOOKUP(C567,'Non-systematic PWDs'!$D$9:$D$12,'Non-systematic PWDs'!$E$9:$E$12,,-1))^(1/12))</f>
        <v>1.8423470126248342E-2</v>
      </c>
      <c r="M567" cm="1">
        <f t="array" ref="M567">IF(C567=11,_xlfn.SWITCH(D567,1,0.4,2,0.3,3,0.2,0.1/9),1/12)</f>
        <v>8.3333333333333329E-2</v>
      </c>
      <c r="O567">
        <f t="shared" ca="1" si="361"/>
        <v>1.0063051916891789E-39</v>
      </c>
      <c r="P567">
        <f t="shared" ca="1" si="362"/>
        <v>1.1350837223094691E-39</v>
      </c>
      <c r="Q567">
        <f ca="1">_xlfn.XLOOKUP(C567,'Surrender predictive model'!$E$8:$E$29,'Surrender predictive model'!$P$8:$P$29,,-1)+'Surrender predictive model'!$B$15+'Surrender predictive model'!$B$14+'Surrender predictive model'!$B$38*K567</f>
        <v>-2.2123742498454617</v>
      </c>
      <c r="R567">
        <f ca="1">+'Surrender predictive model'!$B$15*(MAX(1,MIN(2,P566/O566))-1)+'Surrender predictive model'!$B$14*(MAX(0.5,MIN(1,P566/O566))-1)+'Surrender predictive model'!$B$38*K567*(MAX(0.5,MIN(1,P566/O566))-1)</f>
        <v>-0.14808521665528845</v>
      </c>
      <c r="S567" s="43">
        <f t="shared" ca="1" si="340"/>
        <v>8.2269724465168226E-3</v>
      </c>
      <c r="T567">
        <f t="shared" ca="1" si="330"/>
        <v>0</v>
      </c>
      <c r="U567">
        <f t="shared" ca="1" si="363"/>
        <v>0</v>
      </c>
      <c r="V567">
        <f t="shared" ca="1" si="331"/>
        <v>0</v>
      </c>
      <c r="W567" s="41">
        <f t="shared" ca="1" si="332"/>
        <v>0</v>
      </c>
      <c r="X567">
        <f t="shared" ca="1" si="341"/>
        <v>5.3605845175246525E-2</v>
      </c>
      <c r="Y567">
        <f t="shared" ca="1" si="342"/>
        <v>5.3605845175246525E-2</v>
      </c>
      <c r="Z567">
        <f t="shared" ca="1" si="333"/>
        <v>5.4611987495403136E-2</v>
      </c>
      <c r="AA567">
        <f t="shared" ca="1" si="364"/>
        <v>4.3131382849284068E-44</v>
      </c>
      <c r="AB567">
        <f t="shared" ca="1" si="343"/>
        <v>1.0063051916891789E-39</v>
      </c>
      <c r="AC567">
        <f t="shared" ca="1" si="344"/>
        <v>9.2623822258642896E-40</v>
      </c>
      <c r="AD567">
        <f t="shared" ca="1" si="345"/>
        <v>8.0641910636669897E-42</v>
      </c>
      <c r="AE567">
        <f t="shared" ca="1" si="346"/>
        <v>1.8058937734346016E-41</v>
      </c>
      <c r="AF567">
        <f t="shared" ca="1" si="347"/>
        <v>0</v>
      </c>
      <c r="AG567">
        <f t="shared" ca="1" si="348"/>
        <v>0</v>
      </c>
      <c r="AH567">
        <f t="shared" ca="1" si="334"/>
        <v>0</v>
      </c>
      <c r="AI567">
        <f t="shared" ca="1" si="365"/>
        <v>3.4608696162725194E-11</v>
      </c>
      <c r="AJ567">
        <f t="shared" ca="1" si="349"/>
        <v>7.210145033901082E-15</v>
      </c>
      <c r="AK567">
        <f t="shared" ca="1" si="335"/>
        <v>0</v>
      </c>
      <c r="AL567">
        <f t="shared" ca="1" si="336"/>
        <v>0</v>
      </c>
      <c r="AM567">
        <f t="shared" si="337"/>
        <v>0</v>
      </c>
      <c r="AN567" s="45">
        <f t="shared" ca="1" si="350"/>
        <v>-7.210145033901082E-15</v>
      </c>
      <c r="AO567">
        <f t="shared" ca="1" si="366"/>
        <v>0</v>
      </c>
      <c r="AP567">
        <f t="shared" ca="1" si="367"/>
        <v>1.5715019859366116E-41</v>
      </c>
      <c r="AR567">
        <v>557</v>
      </c>
      <c r="AS567">
        <v>0</v>
      </c>
      <c r="AT567">
        <v>1192.3047098506338</v>
      </c>
      <c r="AU567">
        <v>38.832518761684334</v>
      </c>
      <c r="AV567">
        <v>8.7623034450276336</v>
      </c>
      <c r="AW567">
        <v>4144.2892226962349</v>
      </c>
      <c r="AX567">
        <v>0.23745889152565897</v>
      </c>
      <c r="AY567">
        <v>0</v>
      </c>
      <c r="AZ567">
        <v>-4192.1215037944721</v>
      </c>
      <c r="BA567">
        <v>0.56497363154779023</v>
      </c>
      <c r="BC567">
        <f t="shared" si="351"/>
        <v>0</v>
      </c>
      <c r="BD567">
        <f t="shared" ca="1" si="352"/>
        <v>1192.3047098506338</v>
      </c>
      <c r="BE567">
        <f t="shared" ca="1" si="353"/>
        <v>38.832518761684334</v>
      </c>
      <c r="BF567">
        <f t="shared" ca="1" si="354"/>
        <v>8.7623034450276336</v>
      </c>
      <c r="BG567">
        <f t="shared" ca="1" si="355"/>
        <v>4144.2892226962349</v>
      </c>
      <c r="BH567">
        <f t="shared" ca="1" si="356"/>
        <v>0.23745889152566618</v>
      </c>
      <c r="BI567">
        <f t="shared" ca="1" si="357"/>
        <v>0</v>
      </c>
      <c r="BJ567">
        <f t="shared" ca="1" si="358"/>
        <v>-4192.1215037944721</v>
      </c>
      <c r="BK567">
        <f t="shared" ca="1" si="359"/>
        <v>0.56497363154779023</v>
      </c>
    </row>
    <row r="568" spans="2:63" x14ac:dyDescent="0.35">
      <c r="B568">
        <f t="shared" si="360"/>
        <v>558</v>
      </c>
      <c r="C568">
        <f t="shared" si="338"/>
        <v>47</v>
      </c>
      <c r="D568">
        <f t="shared" si="368"/>
        <v>6</v>
      </c>
      <c r="E568">
        <f t="shared" ca="1" si="328"/>
        <v>123</v>
      </c>
      <c r="F568" cm="1">
        <f t="array" aca="1" ref="F568" ca="1">_xlfn.XLOOKUP(E568,Mortality!$I$9:$I$130,IF($E$4="Female",Mortality!$J$9:$J$130,Mortality!$K$9:$K$130),,-1)</f>
        <v>0.99999999999999922</v>
      </c>
      <c r="G568" cm="1">
        <f t="array" aca="1" ref="G568" ca="1">_xlfn.XLOOKUP(E568,Mortality!$N$9:$N$130,IF($E$4="Female",Mortality!$O$9:$O$130,Mortality!$P$9:$P$130),,-1)</f>
        <v>0</v>
      </c>
      <c r="H568">
        <f t="shared" ca="1" si="339"/>
        <v>0.94493499421927152</v>
      </c>
      <c r="I568" cm="1">
        <f t="array" ref="I568">INDEX('Product features '!$C$12:$C$22,MIN(11,C568))</f>
        <v>0</v>
      </c>
      <c r="J568" s="3">
        <f ca="1">IF(C568=1,0,IF($C$4="Q",MAX('Product features '!$C$8,_xlfn.XLOOKUP(E568,'Non-systematic PWDs'!$D$17:$D$64,'Non-systematic PWDs'!$F$17:$F$64,0,-1)),'Product features '!$C$8))</f>
        <v>0.5</v>
      </c>
      <c r="K568">
        <f t="shared" ca="1" si="329"/>
        <v>0</v>
      </c>
      <c r="L568">
        <f ca="1">(1-K568)*(1-(1-J568*_xlfn.XLOOKUP(C568,'Non-systematic PWDs'!$D$9:$D$12,'Non-systematic PWDs'!$E$9:$E$12,,-1))^(1/12))</f>
        <v>1.8423470126248342E-2</v>
      </c>
      <c r="M568" cm="1">
        <f t="array" ref="M568">IF(C568=11,_xlfn.SWITCH(D568,1,0.4,2,0.3,3,0.2,0.1/9),1/12)</f>
        <v>8.3333333333333329E-2</v>
      </c>
      <c r="O568">
        <f t="shared" ca="1" si="361"/>
        <v>5.3943840304736907E-41</v>
      </c>
      <c r="P568">
        <f t="shared" ca="1" si="362"/>
        <v>6.084712227906392E-41</v>
      </c>
      <c r="Q568">
        <f ca="1">_xlfn.XLOOKUP(C568,'Surrender predictive model'!$E$8:$E$29,'Surrender predictive model'!$P$8:$P$29,,-1)+'Surrender predictive model'!$B$15+'Surrender predictive model'!$B$14+'Surrender predictive model'!$B$38*K568</f>
        <v>-2.2123742498454617</v>
      </c>
      <c r="R568">
        <f ca="1">+'Surrender predictive model'!$B$15*(MAX(1,MIN(2,P567/O567))-1)+'Surrender predictive model'!$B$14*(MAX(0.5,MIN(1,P567/O567))-1)+'Surrender predictive model'!$B$38*K568*(MAX(0.5,MIN(1,P567/O567))-1)</f>
        <v>-0.14808521665528845</v>
      </c>
      <c r="S568" s="43">
        <f t="shared" ca="1" si="340"/>
        <v>8.2269724465168226E-3</v>
      </c>
      <c r="T568">
        <f t="shared" ca="1" si="330"/>
        <v>0</v>
      </c>
      <c r="U568">
        <f t="shared" ca="1" si="363"/>
        <v>0</v>
      </c>
      <c r="V568">
        <f t="shared" ca="1" si="331"/>
        <v>0</v>
      </c>
      <c r="W568" s="41">
        <f t="shared" ca="1" si="332"/>
        <v>0</v>
      </c>
      <c r="X568">
        <f t="shared" ca="1" si="341"/>
        <v>5.3605845175246525E-2</v>
      </c>
      <c r="Y568">
        <f t="shared" ca="1" si="342"/>
        <v>5.3605845175246525E-2</v>
      </c>
      <c r="Z568">
        <f t="shared" ca="1" si="333"/>
        <v>5.4611987495403136E-2</v>
      </c>
      <c r="AA568">
        <f t="shared" ca="1" si="364"/>
        <v>2.3554905408245468E-45</v>
      </c>
      <c r="AB568">
        <f t="shared" ca="1" si="343"/>
        <v>5.3943840304736907E-41</v>
      </c>
      <c r="AC568">
        <f t="shared" ca="1" si="344"/>
        <v>4.9651782755363647E-41</v>
      </c>
      <c r="AD568">
        <f t="shared" ca="1" si="345"/>
        <v>4.3228777762253922E-43</v>
      </c>
      <c r="AE568">
        <f t="shared" ca="1" si="346"/>
        <v>9.6806462021677E-43</v>
      </c>
      <c r="AF568">
        <f t="shared" ca="1" si="347"/>
        <v>0</v>
      </c>
      <c r="AG568">
        <f t="shared" ca="1" si="348"/>
        <v>0</v>
      </c>
      <c r="AH568">
        <f t="shared" ca="1" si="334"/>
        <v>0</v>
      </c>
      <c r="AI568">
        <f t="shared" ca="1" si="365"/>
        <v>3.4608696162725194E-11</v>
      </c>
      <c r="AJ568">
        <f t="shared" ca="1" si="349"/>
        <v>7.210145033901082E-15</v>
      </c>
      <c r="AK568">
        <f t="shared" ca="1" si="335"/>
        <v>0</v>
      </c>
      <c r="AL568">
        <f t="shared" ca="1" si="336"/>
        <v>0</v>
      </c>
      <c r="AM568">
        <f t="shared" si="337"/>
        <v>0</v>
      </c>
      <c r="AN568" s="45">
        <f t="shared" ca="1" si="350"/>
        <v>-7.210145033901082E-15</v>
      </c>
      <c r="AO568">
        <f t="shared" ca="1" si="366"/>
        <v>0</v>
      </c>
      <c r="AP568">
        <f t="shared" ca="1" si="367"/>
        <v>8.5228576575443898E-43</v>
      </c>
      <c r="AR568">
        <v>558</v>
      </c>
      <c r="AS568">
        <v>0</v>
      </c>
      <c r="AT568">
        <v>1139.8026793214065</v>
      </c>
      <c r="AU568">
        <v>37.102245439011966</v>
      </c>
      <c r="AV568">
        <v>8.376423861030343</v>
      </c>
      <c r="AW568">
        <v>4004.2475506663231</v>
      </c>
      <c r="AX568">
        <v>0.22700897354404534</v>
      </c>
      <c r="AY568">
        <v>0</v>
      </c>
      <c r="AZ568">
        <v>-4049.9532289399122</v>
      </c>
      <c r="BA568">
        <v>0.54513482692860271</v>
      </c>
      <c r="BC568">
        <f t="shared" si="351"/>
        <v>0</v>
      </c>
      <c r="BD568">
        <f t="shared" ca="1" si="352"/>
        <v>1139.8026793214065</v>
      </c>
      <c r="BE568">
        <f t="shared" ca="1" si="353"/>
        <v>37.102245439011966</v>
      </c>
      <c r="BF568">
        <f t="shared" ca="1" si="354"/>
        <v>8.376423861030343</v>
      </c>
      <c r="BG568">
        <f t="shared" ca="1" si="355"/>
        <v>4004.2475506663231</v>
      </c>
      <c r="BH568">
        <f t="shared" ca="1" si="356"/>
        <v>0.22700897354405256</v>
      </c>
      <c r="BI568">
        <f t="shared" ca="1" si="357"/>
        <v>0</v>
      </c>
      <c r="BJ568">
        <f t="shared" ca="1" si="358"/>
        <v>-4049.9532289399122</v>
      </c>
      <c r="BK568">
        <f t="shared" ca="1" si="359"/>
        <v>0.54513482692860271</v>
      </c>
    </row>
    <row r="569" spans="2:63" x14ac:dyDescent="0.35">
      <c r="B569">
        <f t="shared" si="360"/>
        <v>559</v>
      </c>
      <c r="C569">
        <f t="shared" si="338"/>
        <v>47</v>
      </c>
      <c r="D569">
        <f t="shared" si="368"/>
        <v>7</v>
      </c>
      <c r="E569">
        <f t="shared" ca="1" si="328"/>
        <v>123</v>
      </c>
      <c r="F569" cm="1">
        <f t="array" aca="1" ref="F569" ca="1">_xlfn.XLOOKUP(E569,Mortality!$I$9:$I$130,IF($E$4="Female",Mortality!$J$9:$J$130,Mortality!$K$9:$K$130),,-1)</f>
        <v>0.99999999999999922</v>
      </c>
      <c r="G569" cm="1">
        <f t="array" aca="1" ref="G569" ca="1">_xlfn.XLOOKUP(E569,Mortality!$N$9:$N$130,IF($E$4="Female",Mortality!$O$9:$O$130,Mortality!$P$9:$P$130),,-1)</f>
        <v>0</v>
      </c>
      <c r="H569">
        <f t="shared" ca="1" si="339"/>
        <v>0.94493499421927152</v>
      </c>
      <c r="I569" cm="1">
        <f t="array" ref="I569">INDEX('Product features '!$C$12:$C$22,MIN(11,C569))</f>
        <v>0</v>
      </c>
      <c r="J569" s="3">
        <f ca="1">IF(C569=1,0,IF($C$4="Q",MAX('Product features '!$C$8,_xlfn.XLOOKUP(E569,'Non-systematic PWDs'!$D$17:$D$64,'Non-systematic PWDs'!$F$17:$F$64,0,-1)),'Product features '!$C$8))</f>
        <v>0.5</v>
      </c>
      <c r="K569">
        <f t="shared" ca="1" si="329"/>
        <v>0</v>
      </c>
      <c r="L569">
        <f ca="1">(1-K569)*(1-(1-J569*_xlfn.XLOOKUP(C569,'Non-systematic PWDs'!$D$9:$D$12,'Non-systematic PWDs'!$E$9:$E$12,,-1))^(1/12))</f>
        <v>1.8423470126248342E-2</v>
      </c>
      <c r="M569" cm="1">
        <f t="array" ref="M569">IF(C569=11,_xlfn.SWITCH(D569,1,0.4,2,0.3,3,0.2,0.1/9),1/12)</f>
        <v>8.3333333333333329E-2</v>
      </c>
      <c r="O569">
        <f t="shared" ca="1" si="361"/>
        <v>2.8917051515339503E-42</v>
      </c>
      <c r="P569">
        <f t="shared" ca="1" si="362"/>
        <v>3.2617614162507939E-42</v>
      </c>
      <c r="Q569">
        <f ca="1">_xlfn.XLOOKUP(C569,'Surrender predictive model'!$E$8:$E$29,'Surrender predictive model'!$P$8:$P$29,,-1)+'Surrender predictive model'!$B$15+'Surrender predictive model'!$B$14+'Surrender predictive model'!$B$38*K569</f>
        <v>-2.2123742498454617</v>
      </c>
      <c r="R569">
        <f ca="1">+'Surrender predictive model'!$B$15*(MAX(1,MIN(2,P568/O568))-1)+'Surrender predictive model'!$B$14*(MAX(0.5,MIN(1,P568/O568))-1)+'Surrender predictive model'!$B$38*K569*(MAX(0.5,MIN(1,P568/O568))-1)</f>
        <v>-0.1480852166552882</v>
      </c>
      <c r="S569" s="43">
        <f t="shared" ca="1" si="340"/>
        <v>8.2269724465168226E-3</v>
      </c>
      <c r="T569">
        <f t="shared" ca="1" si="330"/>
        <v>0</v>
      </c>
      <c r="U569">
        <f t="shared" ca="1" si="363"/>
        <v>0</v>
      </c>
      <c r="V569">
        <f t="shared" ca="1" si="331"/>
        <v>0</v>
      </c>
      <c r="W569" s="41">
        <f t="shared" ca="1" si="332"/>
        <v>0</v>
      </c>
      <c r="X569">
        <f t="shared" ca="1" si="341"/>
        <v>5.3605845175246525E-2</v>
      </c>
      <c r="Y569">
        <f t="shared" ca="1" si="342"/>
        <v>5.3605845175246525E-2</v>
      </c>
      <c r="Z569">
        <f t="shared" ca="1" si="333"/>
        <v>5.4611987495403136E-2</v>
      </c>
      <c r="AA569">
        <f t="shared" ca="1" si="364"/>
        <v>1.2863801996105052E-46</v>
      </c>
      <c r="AB569">
        <f t="shared" ca="1" si="343"/>
        <v>2.8917051515339503E-42</v>
      </c>
      <c r="AC569">
        <f t="shared" ca="1" si="344"/>
        <v>2.6616257790589989E-42</v>
      </c>
      <c r="AD569">
        <f t="shared" ca="1" si="345"/>
        <v>2.3173151678385238E-44</v>
      </c>
      <c r="AE569">
        <f t="shared" ca="1" si="346"/>
        <v>5.1893922150973997E-44</v>
      </c>
      <c r="AF569">
        <f t="shared" ca="1" si="347"/>
        <v>0</v>
      </c>
      <c r="AG569">
        <f t="shared" ca="1" si="348"/>
        <v>0</v>
      </c>
      <c r="AH569">
        <f t="shared" ca="1" si="334"/>
        <v>0</v>
      </c>
      <c r="AI569">
        <f t="shared" ca="1" si="365"/>
        <v>3.4608696162725194E-11</v>
      </c>
      <c r="AJ569">
        <f t="shared" ca="1" si="349"/>
        <v>7.210145033901082E-15</v>
      </c>
      <c r="AK569">
        <f t="shared" ca="1" si="335"/>
        <v>0</v>
      </c>
      <c r="AL569">
        <f t="shared" ca="1" si="336"/>
        <v>0</v>
      </c>
      <c r="AM569">
        <f t="shared" si="337"/>
        <v>0</v>
      </c>
      <c r="AN569" s="45">
        <f t="shared" ca="1" si="350"/>
        <v>-7.210145033901082E-15</v>
      </c>
      <c r="AO569">
        <f t="shared" ca="1" si="366"/>
        <v>0</v>
      </c>
      <c r="AP569">
        <f t="shared" ca="1" si="367"/>
        <v>4.6222724056864796E-44</v>
      </c>
      <c r="AR569">
        <v>559</v>
      </c>
      <c r="AS569">
        <v>0</v>
      </c>
      <c r="AT569">
        <v>1089.6430730096606</v>
      </c>
      <c r="AU569">
        <v>35.450138974657349</v>
      </c>
      <c r="AV569">
        <v>8.0077985268203697</v>
      </c>
      <c r="AW569">
        <v>3869.0275733523549</v>
      </c>
      <c r="AX569">
        <v>0.21702498132831977</v>
      </c>
      <c r="AY569">
        <v>0</v>
      </c>
      <c r="AZ569">
        <v>-3912.7025358351589</v>
      </c>
      <c r="BA569">
        <v>0.5260076900421069</v>
      </c>
      <c r="BC569">
        <f t="shared" si="351"/>
        <v>0</v>
      </c>
      <c r="BD569">
        <f t="shared" ca="1" si="352"/>
        <v>1089.6430730096606</v>
      </c>
      <c r="BE569">
        <f t="shared" ca="1" si="353"/>
        <v>35.450138974657349</v>
      </c>
      <c r="BF569">
        <f t="shared" ca="1" si="354"/>
        <v>8.0077985268203697</v>
      </c>
      <c r="BG569">
        <f t="shared" ca="1" si="355"/>
        <v>3869.0275733523549</v>
      </c>
      <c r="BH569">
        <f t="shared" ca="1" si="356"/>
        <v>0.21702498132832698</v>
      </c>
      <c r="BI569">
        <f t="shared" ca="1" si="357"/>
        <v>0</v>
      </c>
      <c r="BJ569">
        <f t="shared" ca="1" si="358"/>
        <v>-3912.7025358351589</v>
      </c>
      <c r="BK569">
        <f t="shared" ca="1" si="359"/>
        <v>0.5260076900421069</v>
      </c>
    </row>
    <row r="570" spans="2:63" x14ac:dyDescent="0.35">
      <c r="B570">
        <f t="shared" si="360"/>
        <v>560</v>
      </c>
      <c r="C570">
        <f t="shared" si="338"/>
        <v>47</v>
      </c>
      <c r="D570">
        <f t="shared" si="368"/>
        <v>8</v>
      </c>
      <c r="E570">
        <f t="shared" ca="1" si="328"/>
        <v>123</v>
      </c>
      <c r="F570" cm="1">
        <f t="array" aca="1" ref="F570" ca="1">_xlfn.XLOOKUP(E570,Mortality!$I$9:$I$130,IF($E$4="Female",Mortality!$J$9:$J$130,Mortality!$K$9:$K$130),,-1)</f>
        <v>0.99999999999999922</v>
      </c>
      <c r="G570" cm="1">
        <f t="array" aca="1" ref="G570" ca="1">_xlfn.XLOOKUP(E570,Mortality!$N$9:$N$130,IF($E$4="Female",Mortality!$O$9:$O$130,Mortality!$P$9:$P$130),,-1)</f>
        <v>0</v>
      </c>
      <c r="H570">
        <f t="shared" ca="1" si="339"/>
        <v>0.94493499421927152</v>
      </c>
      <c r="I570" cm="1">
        <f t="array" ref="I570">INDEX('Product features '!$C$12:$C$22,MIN(11,C570))</f>
        <v>0</v>
      </c>
      <c r="J570" s="3">
        <f ca="1">IF(C570=1,0,IF($C$4="Q",MAX('Product features '!$C$8,_xlfn.XLOOKUP(E570,'Non-systematic PWDs'!$D$17:$D$64,'Non-systematic PWDs'!$F$17:$F$64,0,-1)),'Product features '!$C$8))</f>
        <v>0.5</v>
      </c>
      <c r="K570">
        <f t="shared" ca="1" si="329"/>
        <v>0</v>
      </c>
      <c r="L570">
        <f ca="1">(1-K570)*(1-(1-J570*_xlfn.XLOOKUP(C570,'Non-systematic PWDs'!$D$9:$D$12,'Non-systematic PWDs'!$E$9:$E$12,,-1))^(1/12))</f>
        <v>1.8423470126248342E-2</v>
      </c>
      <c r="M570" cm="1">
        <f t="array" ref="M570">IF(C570=11,_xlfn.SWITCH(D570,1,0.4,2,0.3,3,0.2,0.1/9),1/12)</f>
        <v>8.3333333333333329E-2</v>
      </c>
      <c r="O570">
        <f t="shared" ca="1" si="361"/>
        <v>1.5501229864559175E-43</v>
      </c>
      <c r="P570">
        <f t="shared" ca="1" si="362"/>
        <v>1.748494774781329E-43</v>
      </c>
      <c r="Q570">
        <f ca="1">_xlfn.XLOOKUP(C570,'Surrender predictive model'!$E$8:$E$29,'Surrender predictive model'!$P$8:$P$29,,-1)+'Surrender predictive model'!$B$15+'Surrender predictive model'!$B$14+'Surrender predictive model'!$B$38*K570</f>
        <v>-2.2123742498454617</v>
      </c>
      <c r="R570">
        <f ca="1">+'Surrender predictive model'!$B$15*(MAX(1,MIN(2,P569/O569))-1)+'Surrender predictive model'!$B$14*(MAX(0.5,MIN(1,P569/O569))-1)+'Surrender predictive model'!$B$38*K570*(MAX(0.5,MIN(1,P569/O569))-1)</f>
        <v>-0.14808521665528793</v>
      </c>
      <c r="S570" s="43">
        <f t="shared" ca="1" si="340"/>
        <v>8.2269724465168226E-3</v>
      </c>
      <c r="T570">
        <f t="shared" ca="1" si="330"/>
        <v>0</v>
      </c>
      <c r="U570">
        <f t="shared" ca="1" si="363"/>
        <v>0</v>
      </c>
      <c r="V570">
        <f t="shared" ca="1" si="331"/>
        <v>0</v>
      </c>
      <c r="W570" s="41">
        <f t="shared" ca="1" si="332"/>
        <v>0</v>
      </c>
      <c r="X570">
        <f t="shared" ca="1" si="341"/>
        <v>5.3605845175246525E-2</v>
      </c>
      <c r="Y570">
        <f t="shared" ca="1" si="342"/>
        <v>5.3605845175246525E-2</v>
      </c>
      <c r="Z570">
        <f t="shared" ca="1" si="333"/>
        <v>5.4611987495403136E-2</v>
      </c>
      <c r="AA570">
        <f t="shared" ca="1" si="364"/>
        <v>7.0251779375463099E-48</v>
      </c>
      <c r="AB570">
        <f t="shared" ca="1" si="343"/>
        <v>1.5501229864559175E-43</v>
      </c>
      <c r="AC570">
        <f t="shared" ca="1" si="344"/>
        <v>1.4267869942668165E-43</v>
      </c>
      <c r="AD570">
        <f t="shared" ca="1" si="345"/>
        <v>1.2422163810940234E-45</v>
      </c>
      <c r="AE570">
        <f t="shared" ca="1" si="346"/>
        <v>2.7818175563614087E-45</v>
      </c>
      <c r="AF570">
        <f t="shared" ca="1" si="347"/>
        <v>0</v>
      </c>
      <c r="AG570">
        <f t="shared" ca="1" si="348"/>
        <v>0</v>
      </c>
      <c r="AH570">
        <f t="shared" ca="1" si="334"/>
        <v>0</v>
      </c>
      <c r="AI570">
        <f t="shared" ca="1" si="365"/>
        <v>3.4608696162725194E-11</v>
      </c>
      <c r="AJ570">
        <f t="shared" ca="1" si="349"/>
        <v>7.210145033901082E-15</v>
      </c>
      <c r="AK570">
        <f t="shared" ca="1" si="335"/>
        <v>0</v>
      </c>
      <c r="AL570">
        <f t="shared" ca="1" si="336"/>
        <v>0</v>
      </c>
      <c r="AM570">
        <f t="shared" si="337"/>
        <v>0</v>
      </c>
      <c r="AN570" s="45">
        <f t="shared" ca="1" si="350"/>
        <v>-7.210145033901082E-15</v>
      </c>
      <c r="AO570">
        <f t="shared" ca="1" si="366"/>
        <v>0</v>
      </c>
      <c r="AP570">
        <f t="shared" ca="1" si="367"/>
        <v>2.5068355064522444E-45</v>
      </c>
      <c r="AR570">
        <v>560</v>
      </c>
      <c r="AS570">
        <v>0</v>
      </c>
      <c r="AT570">
        <v>1041.7199103741771</v>
      </c>
      <c r="AU570">
        <v>33.872616299265594</v>
      </c>
      <c r="AV570">
        <v>7.6556436550247735</v>
      </c>
      <c r="AW570">
        <v>3738.4600522376163</v>
      </c>
      <c r="AX570">
        <v>0.20748584936304468</v>
      </c>
      <c r="AY570">
        <v>0</v>
      </c>
      <c r="AZ570">
        <v>-3780.1957980412685</v>
      </c>
      <c r="BA570">
        <v>0.50756612026296477</v>
      </c>
      <c r="BC570">
        <f t="shared" si="351"/>
        <v>0</v>
      </c>
      <c r="BD570">
        <f t="shared" ca="1" si="352"/>
        <v>1041.7199103741771</v>
      </c>
      <c r="BE570">
        <f t="shared" ca="1" si="353"/>
        <v>33.872616299265594</v>
      </c>
      <c r="BF570">
        <f t="shared" ca="1" si="354"/>
        <v>7.6556436550247735</v>
      </c>
      <c r="BG570">
        <f t="shared" ca="1" si="355"/>
        <v>3738.4600522376163</v>
      </c>
      <c r="BH570">
        <f t="shared" ca="1" si="356"/>
        <v>0.20748584936305189</v>
      </c>
      <c r="BI570">
        <f t="shared" ca="1" si="357"/>
        <v>0</v>
      </c>
      <c r="BJ570">
        <f t="shared" ca="1" si="358"/>
        <v>-3780.1957980412685</v>
      </c>
      <c r="BK570">
        <f t="shared" ca="1" si="359"/>
        <v>0.50756612026296477</v>
      </c>
    </row>
    <row r="571" spans="2:63" x14ac:dyDescent="0.35">
      <c r="B571">
        <f t="shared" si="360"/>
        <v>561</v>
      </c>
      <c r="C571">
        <f t="shared" si="338"/>
        <v>47</v>
      </c>
      <c r="D571">
        <f t="shared" si="368"/>
        <v>9</v>
      </c>
      <c r="E571">
        <f t="shared" ca="1" si="328"/>
        <v>123</v>
      </c>
      <c r="F571" cm="1">
        <f t="array" aca="1" ref="F571" ca="1">_xlfn.XLOOKUP(E571,Mortality!$I$9:$I$130,IF($E$4="Female",Mortality!$J$9:$J$130,Mortality!$K$9:$K$130),,-1)</f>
        <v>0.99999999999999922</v>
      </c>
      <c r="G571" cm="1">
        <f t="array" aca="1" ref="G571" ca="1">_xlfn.XLOOKUP(E571,Mortality!$N$9:$N$130,IF($E$4="Female",Mortality!$O$9:$O$130,Mortality!$P$9:$P$130),,-1)</f>
        <v>0</v>
      </c>
      <c r="H571">
        <f t="shared" ca="1" si="339"/>
        <v>0.94493499421927152</v>
      </c>
      <c r="I571" cm="1">
        <f t="array" ref="I571">INDEX('Product features '!$C$12:$C$22,MIN(11,C571))</f>
        <v>0</v>
      </c>
      <c r="J571" s="3">
        <f ca="1">IF(C571=1,0,IF($C$4="Q",MAX('Product features '!$C$8,_xlfn.XLOOKUP(E571,'Non-systematic PWDs'!$D$17:$D$64,'Non-systematic PWDs'!$F$17:$F$64,0,-1)),'Product features '!$C$8))</f>
        <v>0.5</v>
      </c>
      <c r="K571">
        <f t="shared" ca="1" si="329"/>
        <v>0</v>
      </c>
      <c r="L571">
        <f ca="1">(1-K571)*(1-(1-J571*_xlfn.XLOOKUP(C571,'Non-systematic PWDs'!$D$9:$D$12,'Non-systematic PWDs'!$E$9:$E$12,,-1))^(1/12))</f>
        <v>1.8423470126248342E-2</v>
      </c>
      <c r="M571" cm="1">
        <f t="array" ref="M571">IF(C571=11,_xlfn.SWITCH(D571,1,0.4,2,0.3,3,0.2,0.1/9),1/12)</f>
        <v>8.3333333333333329E-2</v>
      </c>
      <c r="O571">
        <f t="shared" ca="1" si="361"/>
        <v>8.3095652814546691E-45</v>
      </c>
      <c r="P571">
        <f t="shared" ca="1" si="362"/>
        <v>9.372954018665546E-45</v>
      </c>
      <c r="Q571">
        <f ca="1">_xlfn.XLOOKUP(C571,'Surrender predictive model'!$E$8:$E$29,'Surrender predictive model'!$P$8:$P$29,,-1)+'Surrender predictive model'!$B$15+'Surrender predictive model'!$B$14+'Surrender predictive model'!$B$38*K571</f>
        <v>-2.2123742498454617</v>
      </c>
      <c r="R571">
        <f ca="1">+'Surrender predictive model'!$B$15*(MAX(1,MIN(2,P570/O570))-1)+'Surrender predictive model'!$B$14*(MAX(0.5,MIN(1,P570/O570))-1)+'Surrender predictive model'!$B$38*K571*(MAX(0.5,MIN(1,P570/O570))-1)</f>
        <v>-0.14808521665528793</v>
      </c>
      <c r="S571" s="43">
        <f t="shared" ca="1" si="340"/>
        <v>8.2269724465168226E-3</v>
      </c>
      <c r="T571">
        <f t="shared" ca="1" si="330"/>
        <v>0</v>
      </c>
      <c r="U571">
        <f t="shared" ca="1" si="363"/>
        <v>0</v>
      </c>
      <c r="V571">
        <f t="shared" ca="1" si="331"/>
        <v>0</v>
      </c>
      <c r="W571" s="41">
        <f t="shared" ca="1" si="332"/>
        <v>0</v>
      </c>
      <c r="X571">
        <f t="shared" ca="1" si="341"/>
        <v>5.3605845175246525E-2</v>
      </c>
      <c r="Y571">
        <f t="shared" ca="1" si="342"/>
        <v>5.3605845175246525E-2</v>
      </c>
      <c r="Z571">
        <f t="shared" ca="1" si="333"/>
        <v>5.4611987495403136E-2</v>
      </c>
      <c r="AA571">
        <f t="shared" ca="1" si="364"/>
        <v>3.836589296782611E-49</v>
      </c>
      <c r="AB571">
        <f t="shared" ca="1" si="343"/>
        <v>8.3095652814546691E-45</v>
      </c>
      <c r="AC571">
        <f t="shared" ca="1" si="344"/>
        <v>7.6484122712722318E-45</v>
      </c>
      <c r="AD571">
        <f t="shared" ca="1" si="345"/>
        <v>6.6590058999081264E-47</v>
      </c>
      <c r="AE571">
        <f t="shared" ca="1" si="346"/>
        <v>1.4912168123209231E-46</v>
      </c>
      <c r="AF571">
        <f t="shared" ca="1" si="347"/>
        <v>0</v>
      </c>
      <c r="AG571">
        <f t="shared" ca="1" si="348"/>
        <v>0</v>
      </c>
      <c r="AH571">
        <f t="shared" ca="1" si="334"/>
        <v>0</v>
      </c>
      <c r="AI571">
        <f t="shared" ca="1" si="365"/>
        <v>3.4608696162725194E-11</v>
      </c>
      <c r="AJ571">
        <f t="shared" ca="1" si="349"/>
        <v>7.210145033901082E-15</v>
      </c>
      <c r="AK571">
        <f t="shared" ca="1" si="335"/>
        <v>0</v>
      </c>
      <c r="AL571">
        <f t="shared" ca="1" si="336"/>
        <v>0</v>
      </c>
      <c r="AM571">
        <f t="shared" si="337"/>
        <v>0</v>
      </c>
      <c r="AN571" s="45">
        <f t="shared" ca="1" si="350"/>
        <v>-7.210145033901082E-15</v>
      </c>
      <c r="AO571">
        <f t="shared" ca="1" si="366"/>
        <v>0</v>
      </c>
      <c r="AP571">
        <f t="shared" ca="1" si="367"/>
        <v>1.3595529871148681E-46</v>
      </c>
      <c r="AR571">
        <v>561</v>
      </c>
      <c r="AS571">
        <v>0</v>
      </c>
      <c r="AT571">
        <v>995.93207694085652</v>
      </c>
      <c r="AU571">
        <v>32.366261099999925</v>
      </c>
      <c r="AV571">
        <v>7.3192116439856267</v>
      </c>
      <c r="AW571">
        <v>3612.3818047644331</v>
      </c>
      <c r="AX571">
        <v>0.19837147863197246</v>
      </c>
      <c r="AY571">
        <v>0</v>
      </c>
      <c r="AZ571">
        <v>-3652.2656489870519</v>
      </c>
      <c r="BA571">
        <v>0.48978499620024768</v>
      </c>
      <c r="BC571">
        <f t="shared" si="351"/>
        <v>0</v>
      </c>
      <c r="BD571">
        <f t="shared" ca="1" si="352"/>
        <v>995.93207694085652</v>
      </c>
      <c r="BE571">
        <f t="shared" ca="1" si="353"/>
        <v>32.366261099999925</v>
      </c>
      <c r="BF571">
        <f t="shared" ca="1" si="354"/>
        <v>7.3192116439856267</v>
      </c>
      <c r="BG571">
        <f t="shared" ca="1" si="355"/>
        <v>3612.3818047644331</v>
      </c>
      <c r="BH571">
        <f t="shared" ca="1" si="356"/>
        <v>0.19837147863197968</v>
      </c>
      <c r="BI571">
        <f t="shared" ca="1" si="357"/>
        <v>0</v>
      </c>
      <c r="BJ571">
        <f t="shared" ca="1" si="358"/>
        <v>-3652.2656489870519</v>
      </c>
      <c r="BK571">
        <f t="shared" ca="1" si="359"/>
        <v>0.48978499620024768</v>
      </c>
    </row>
    <row r="572" spans="2:63" x14ac:dyDescent="0.35">
      <c r="B572">
        <f t="shared" si="360"/>
        <v>562</v>
      </c>
      <c r="C572">
        <f t="shared" si="338"/>
        <v>47</v>
      </c>
      <c r="D572">
        <f t="shared" si="368"/>
        <v>10</v>
      </c>
      <c r="E572">
        <f t="shared" ca="1" si="328"/>
        <v>123</v>
      </c>
      <c r="F572" cm="1">
        <f t="array" aca="1" ref="F572" ca="1">_xlfn.XLOOKUP(E572,Mortality!$I$9:$I$130,IF($E$4="Female",Mortality!$J$9:$J$130,Mortality!$K$9:$K$130),,-1)</f>
        <v>0.99999999999999922</v>
      </c>
      <c r="G572" cm="1">
        <f t="array" aca="1" ref="G572" ca="1">_xlfn.XLOOKUP(E572,Mortality!$N$9:$N$130,IF($E$4="Female",Mortality!$O$9:$O$130,Mortality!$P$9:$P$130),,-1)</f>
        <v>0</v>
      </c>
      <c r="H572">
        <f t="shared" ca="1" si="339"/>
        <v>0.94493499421927152</v>
      </c>
      <c r="I572" cm="1">
        <f t="array" ref="I572">INDEX('Product features '!$C$12:$C$22,MIN(11,C572))</f>
        <v>0</v>
      </c>
      <c r="J572" s="3">
        <f ca="1">IF(C572=1,0,IF($C$4="Q",MAX('Product features '!$C$8,_xlfn.XLOOKUP(E572,'Non-systematic PWDs'!$D$17:$D$64,'Non-systematic PWDs'!$F$17:$F$64,0,-1)),'Product features '!$C$8))</f>
        <v>0.5</v>
      </c>
      <c r="K572">
        <f t="shared" ca="1" si="329"/>
        <v>0</v>
      </c>
      <c r="L572">
        <f ca="1">(1-K572)*(1-(1-J572*_xlfn.XLOOKUP(C572,'Non-systematic PWDs'!$D$9:$D$12,'Non-systematic PWDs'!$E$9:$E$12,,-1))^(1/12))</f>
        <v>1.8423470126248342E-2</v>
      </c>
      <c r="M572" cm="1">
        <f t="array" ref="M572">IF(C572=11,_xlfn.SWITCH(D572,1,0.4,2,0.3,3,0.2,0.1/9),1/12)</f>
        <v>8.3333333333333329E-2</v>
      </c>
      <c r="O572">
        <f t="shared" ca="1" si="361"/>
        <v>4.4544126995126285E-46</v>
      </c>
      <c r="P572">
        <f t="shared" ca="1" si="362"/>
        <v>5.0244512195928996E-46</v>
      </c>
      <c r="Q572">
        <f ca="1">_xlfn.XLOOKUP(C572,'Surrender predictive model'!$E$8:$E$29,'Surrender predictive model'!$P$8:$P$29,,-1)+'Surrender predictive model'!$B$15+'Surrender predictive model'!$B$14+'Surrender predictive model'!$B$38*K572</f>
        <v>-2.2123742498454617</v>
      </c>
      <c r="R572">
        <f ca="1">+'Surrender predictive model'!$B$15*(MAX(1,MIN(2,P571/O571))-1)+'Surrender predictive model'!$B$14*(MAX(0.5,MIN(1,P571/O571))-1)+'Surrender predictive model'!$B$38*K572*(MAX(0.5,MIN(1,P571/O571))-1)</f>
        <v>-0.14808521665528768</v>
      </c>
      <c r="S572" s="43">
        <f t="shared" ca="1" si="340"/>
        <v>8.2269724465168226E-3</v>
      </c>
      <c r="T572">
        <f t="shared" ca="1" si="330"/>
        <v>0</v>
      </c>
      <c r="U572">
        <f t="shared" ca="1" si="363"/>
        <v>0</v>
      </c>
      <c r="V572">
        <f t="shared" ca="1" si="331"/>
        <v>0</v>
      </c>
      <c r="W572" s="41">
        <f t="shared" ca="1" si="332"/>
        <v>0</v>
      </c>
      <c r="X572">
        <f t="shared" ca="1" si="341"/>
        <v>5.3605845175246525E-2</v>
      </c>
      <c r="Y572">
        <f t="shared" ca="1" si="342"/>
        <v>5.3605845175246525E-2</v>
      </c>
      <c r="Z572">
        <f t="shared" ca="1" si="333"/>
        <v>5.4611987495403136E-2</v>
      </c>
      <c r="AA572">
        <f t="shared" ca="1" si="364"/>
        <v>2.0952376670088945E-50</v>
      </c>
      <c r="AB572">
        <f t="shared" ca="1" si="343"/>
        <v>4.4544126995126285E-46</v>
      </c>
      <c r="AC572">
        <f t="shared" ca="1" si="344"/>
        <v>4.0999960405027497E-46</v>
      </c>
      <c r="AD572">
        <f t="shared" ca="1" si="345"/>
        <v>3.5696163929152824E-48</v>
      </c>
      <c r="AE572">
        <f t="shared" ca="1" si="346"/>
        <v>7.9937937564000068E-48</v>
      </c>
      <c r="AF572">
        <f t="shared" ca="1" si="347"/>
        <v>0</v>
      </c>
      <c r="AG572">
        <f t="shared" ca="1" si="348"/>
        <v>0</v>
      </c>
      <c r="AH572">
        <f t="shared" ca="1" si="334"/>
        <v>0</v>
      </c>
      <c r="AI572">
        <f t="shared" ca="1" si="365"/>
        <v>3.4608696162725194E-11</v>
      </c>
      <c r="AJ572">
        <f t="shared" ca="1" si="349"/>
        <v>7.210145033901082E-15</v>
      </c>
      <c r="AK572">
        <f t="shared" ca="1" si="335"/>
        <v>0</v>
      </c>
      <c r="AL572">
        <f t="shared" ca="1" si="336"/>
        <v>0</v>
      </c>
      <c r="AM572">
        <f t="shared" si="337"/>
        <v>0</v>
      </c>
      <c r="AN572" s="45">
        <f t="shared" ca="1" si="350"/>
        <v>-7.210145033901082E-15</v>
      </c>
      <c r="AO572">
        <f t="shared" ca="1" si="366"/>
        <v>0</v>
      </c>
      <c r="AP572">
        <f t="shared" ca="1" si="367"/>
        <v>7.3733769926885002E-48</v>
      </c>
      <c r="AR572">
        <v>562</v>
      </c>
      <c r="AS572">
        <v>0</v>
      </c>
      <c r="AT572">
        <v>952.18309743171119</v>
      </c>
      <c r="AU572">
        <v>30.927815937409449</v>
      </c>
      <c r="AV572">
        <v>6.9977893794286965</v>
      </c>
      <c r="AW572">
        <v>3490.6354834944268</v>
      </c>
      <c r="AX572">
        <v>0.18966269159182525</v>
      </c>
      <c r="AY572">
        <v>0</v>
      </c>
      <c r="AZ572">
        <v>-3528.7507515028578</v>
      </c>
      <c r="BA572">
        <v>0.47264013810416555</v>
      </c>
      <c r="BC572">
        <f t="shared" si="351"/>
        <v>0</v>
      </c>
      <c r="BD572">
        <f t="shared" ca="1" si="352"/>
        <v>952.18309743171119</v>
      </c>
      <c r="BE572">
        <f t="shared" ca="1" si="353"/>
        <v>30.927815937409449</v>
      </c>
      <c r="BF572">
        <f t="shared" ca="1" si="354"/>
        <v>6.9977893794286965</v>
      </c>
      <c r="BG572">
        <f t="shared" ca="1" si="355"/>
        <v>3490.6354834944268</v>
      </c>
      <c r="BH572">
        <f t="shared" ca="1" si="356"/>
        <v>0.18966269159183247</v>
      </c>
      <c r="BI572">
        <f t="shared" ca="1" si="357"/>
        <v>0</v>
      </c>
      <c r="BJ572">
        <f t="shared" ca="1" si="358"/>
        <v>-3528.7507515028578</v>
      </c>
      <c r="BK572">
        <f t="shared" ca="1" si="359"/>
        <v>0.47264013810416555</v>
      </c>
    </row>
    <row r="573" spans="2:63" x14ac:dyDescent="0.35">
      <c r="B573">
        <f t="shared" si="360"/>
        <v>563</v>
      </c>
      <c r="C573">
        <f t="shared" si="338"/>
        <v>47</v>
      </c>
      <c r="D573">
        <f t="shared" si="368"/>
        <v>11</v>
      </c>
      <c r="E573">
        <f t="shared" ca="1" si="328"/>
        <v>123</v>
      </c>
      <c r="F573" cm="1">
        <f t="array" aca="1" ref="F573" ca="1">_xlfn.XLOOKUP(E573,Mortality!$I$9:$I$130,IF($E$4="Female",Mortality!$J$9:$J$130,Mortality!$K$9:$K$130),,-1)</f>
        <v>0.99999999999999922</v>
      </c>
      <c r="G573" cm="1">
        <f t="array" aca="1" ref="G573" ca="1">_xlfn.XLOOKUP(E573,Mortality!$N$9:$N$130,IF($E$4="Female",Mortality!$O$9:$O$130,Mortality!$P$9:$P$130),,-1)</f>
        <v>0</v>
      </c>
      <c r="H573">
        <f t="shared" ca="1" si="339"/>
        <v>0.94493499421927152</v>
      </c>
      <c r="I573" cm="1">
        <f t="array" ref="I573">INDEX('Product features '!$C$12:$C$22,MIN(11,C573))</f>
        <v>0</v>
      </c>
      <c r="J573" s="3">
        <f ca="1">IF(C573=1,0,IF($C$4="Q",MAX('Product features '!$C$8,_xlfn.XLOOKUP(E573,'Non-systematic PWDs'!$D$17:$D$64,'Non-systematic PWDs'!$F$17:$F$64,0,-1)),'Product features '!$C$8))</f>
        <v>0.5</v>
      </c>
      <c r="K573">
        <f t="shared" ca="1" si="329"/>
        <v>0</v>
      </c>
      <c r="L573">
        <f ca="1">(1-K573)*(1-(1-J573*_xlfn.XLOOKUP(C573,'Non-systematic PWDs'!$D$9:$D$12,'Non-systematic PWDs'!$E$9:$E$12,,-1))^(1/12))</f>
        <v>1.8423470126248342E-2</v>
      </c>
      <c r="M573" cm="1">
        <f t="array" ref="M573">IF(C573=11,_xlfn.SWITCH(D573,1,0.4,2,0.3,3,0.2,0.1/9),1/12)</f>
        <v>8.3333333333333329E-2</v>
      </c>
      <c r="O573">
        <f t="shared" ca="1" si="361"/>
        <v>2.3878255751672593E-47</v>
      </c>
      <c r="P573">
        <f t="shared" ca="1" si="362"/>
        <v>2.6933995416807557E-47</v>
      </c>
      <c r="Q573">
        <f ca="1">_xlfn.XLOOKUP(C573,'Surrender predictive model'!$E$8:$E$29,'Surrender predictive model'!$P$8:$P$29,,-1)+'Surrender predictive model'!$B$15+'Surrender predictive model'!$B$14+'Surrender predictive model'!$B$38*K573</f>
        <v>-2.2123742498454617</v>
      </c>
      <c r="R573">
        <f ca="1">+'Surrender predictive model'!$B$15*(MAX(1,MIN(2,P572/O572))-1)+'Surrender predictive model'!$B$14*(MAX(0.5,MIN(1,P572/O572))-1)+'Surrender predictive model'!$B$38*K573*(MAX(0.5,MIN(1,P572/O572))-1)</f>
        <v>-0.14808521665528743</v>
      </c>
      <c r="S573" s="43">
        <f t="shared" ca="1" si="340"/>
        <v>8.2269724465168226E-3</v>
      </c>
      <c r="T573">
        <f t="shared" ca="1" si="330"/>
        <v>0</v>
      </c>
      <c r="U573">
        <f t="shared" ca="1" si="363"/>
        <v>0</v>
      </c>
      <c r="V573">
        <f t="shared" ca="1" si="331"/>
        <v>0</v>
      </c>
      <c r="W573" s="41">
        <f t="shared" ca="1" si="332"/>
        <v>0</v>
      </c>
      <c r="X573">
        <f t="shared" ca="1" si="341"/>
        <v>5.3605845175246525E-2</v>
      </c>
      <c r="Y573">
        <f t="shared" ca="1" si="342"/>
        <v>5.3605845175246525E-2</v>
      </c>
      <c r="Z573">
        <f t="shared" ca="1" si="333"/>
        <v>5.4611987495403136E-2</v>
      </c>
      <c r="AA573">
        <f t="shared" ca="1" si="364"/>
        <v>1.1442509327058739E-51</v>
      </c>
      <c r="AB573">
        <f t="shared" ca="1" si="343"/>
        <v>2.3878255751672593E-47</v>
      </c>
      <c r="AC573">
        <f t="shared" ca="1" si="344"/>
        <v>2.197837529663142E-47</v>
      </c>
      <c r="AD573">
        <f t="shared" ca="1" si="345"/>
        <v>1.9135230369363859E-49</v>
      </c>
      <c r="AE573">
        <f t="shared" ca="1" si="346"/>
        <v>4.2851407046843122E-49</v>
      </c>
      <c r="AF573">
        <f t="shared" ca="1" si="347"/>
        <v>0</v>
      </c>
      <c r="AG573">
        <f t="shared" ca="1" si="348"/>
        <v>0</v>
      </c>
      <c r="AH573">
        <f t="shared" ca="1" si="334"/>
        <v>0</v>
      </c>
      <c r="AI573">
        <f t="shared" ca="1" si="365"/>
        <v>3.4608696162725194E-11</v>
      </c>
      <c r="AJ573">
        <f t="shared" ca="1" si="349"/>
        <v>7.210145033901082E-15</v>
      </c>
      <c r="AK573">
        <f t="shared" ca="1" si="335"/>
        <v>0</v>
      </c>
      <c r="AL573">
        <f t="shared" ca="1" si="336"/>
        <v>0</v>
      </c>
      <c r="AM573">
        <f t="shared" si="337"/>
        <v>0</v>
      </c>
      <c r="AN573" s="45">
        <f t="shared" ca="1" si="350"/>
        <v>-7.210145033901082E-15</v>
      </c>
      <c r="AO573">
        <f t="shared" ca="1" si="366"/>
        <v>0</v>
      </c>
      <c r="AP573">
        <f t="shared" ca="1" si="367"/>
        <v>3.9988649792665056E-49</v>
      </c>
      <c r="AR573">
        <v>563</v>
      </c>
      <c r="AS573">
        <v>0</v>
      </c>
      <c r="AT573">
        <v>910.38091963900479</v>
      </c>
      <c r="AU573">
        <v>29.554174740923475</v>
      </c>
      <c r="AV573">
        <v>6.690696617171155</v>
      </c>
      <c r="AW573">
        <v>3373.0693634692348</v>
      </c>
      <c r="AX573">
        <v>0.18134118927691636</v>
      </c>
      <c r="AY573">
        <v>0</v>
      </c>
      <c r="AZ573">
        <v>-3409.4955760166063</v>
      </c>
      <c r="BA573">
        <v>0.45610827174949237</v>
      </c>
      <c r="BC573">
        <f t="shared" si="351"/>
        <v>0</v>
      </c>
      <c r="BD573">
        <f t="shared" ca="1" si="352"/>
        <v>910.38091963900479</v>
      </c>
      <c r="BE573">
        <f t="shared" ca="1" si="353"/>
        <v>29.554174740923475</v>
      </c>
      <c r="BF573">
        <f t="shared" ca="1" si="354"/>
        <v>6.690696617171155</v>
      </c>
      <c r="BG573">
        <f t="shared" ca="1" si="355"/>
        <v>3373.0693634692348</v>
      </c>
      <c r="BH573">
        <f t="shared" ca="1" si="356"/>
        <v>0.18134118927692358</v>
      </c>
      <c r="BI573">
        <f t="shared" ca="1" si="357"/>
        <v>0</v>
      </c>
      <c r="BJ573">
        <f t="shared" ca="1" si="358"/>
        <v>-3409.4955760166063</v>
      </c>
      <c r="BK573">
        <f t="shared" ca="1" si="359"/>
        <v>0.45610827174949237</v>
      </c>
    </row>
    <row r="574" spans="2:63" x14ac:dyDescent="0.35">
      <c r="B574">
        <f t="shared" si="360"/>
        <v>564</v>
      </c>
      <c r="C574">
        <f t="shared" si="338"/>
        <v>47</v>
      </c>
      <c r="D574">
        <f t="shared" si="368"/>
        <v>12</v>
      </c>
      <c r="E574">
        <f t="shared" ca="1" si="328"/>
        <v>123</v>
      </c>
      <c r="F574" cm="1">
        <f t="array" aca="1" ref="F574" ca="1">_xlfn.XLOOKUP(E574,Mortality!$I$9:$I$130,IF($E$4="Female",Mortality!$J$9:$J$130,Mortality!$K$9:$K$130),,-1)</f>
        <v>0.99999999999999922</v>
      </c>
      <c r="G574" cm="1">
        <f t="array" aca="1" ref="G574" ca="1">_xlfn.XLOOKUP(E574,Mortality!$N$9:$N$130,IF($E$4="Female",Mortality!$O$9:$O$130,Mortality!$P$9:$P$130),,-1)</f>
        <v>0</v>
      </c>
      <c r="H574">
        <f t="shared" ca="1" si="339"/>
        <v>0.94493499421927152</v>
      </c>
      <c r="I574" cm="1">
        <f t="array" ref="I574">INDEX('Product features '!$C$12:$C$22,MIN(11,C574))</f>
        <v>0</v>
      </c>
      <c r="J574" s="3">
        <f ca="1">IF(C574=1,0,IF($C$4="Q",MAX('Product features '!$C$8,_xlfn.XLOOKUP(E574,'Non-systematic PWDs'!$D$17:$D$64,'Non-systematic PWDs'!$F$17:$F$64,0,-1)),'Product features '!$C$8))</f>
        <v>0.5</v>
      </c>
      <c r="K574">
        <f t="shared" ca="1" si="329"/>
        <v>0</v>
      </c>
      <c r="L574">
        <f ca="1">(1-K574)*(1-(1-J574*_xlfn.XLOOKUP(C574,'Non-systematic PWDs'!$D$9:$D$12,'Non-systematic PWDs'!$E$9:$E$12,,-1))^(1/12))</f>
        <v>1.8423470126248342E-2</v>
      </c>
      <c r="M574" cm="1">
        <f t="array" ref="M574">IF(C574=11,_xlfn.SWITCH(D574,1,0.4,2,0.3,3,0.2,0.1/9),1/12)</f>
        <v>8.3333333333333329E-2</v>
      </c>
      <c r="O574">
        <f t="shared" ca="1" si="361"/>
        <v>1.280014080879101E-48</v>
      </c>
      <c r="P574">
        <f t="shared" ca="1" si="362"/>
        <v>1.4438195882641855E-48</v>
      </c>
      <c r="Q574">
        <f ca="1">_xlfn.XLOOKUP(C574,'Surrender predictive model'!$E$8:$E$29,'Surrender predictive model'!$P$8:$P$29,,-1)+'Surrender predictive model'!$B$15+'Surrender predictive model'!$B$14+'Surrender predictive model'!$B$38*K574</f>
        <v>-2.2123742498454617</v>
      </c>
      <c r="R574">
        <f ca="1">+'Surrender predictive model'!$B$15*(MAX(1,MIN(2,P573/O573))-1)+'Surrender predictive model'!$B$14*(MAX(0.5,MIN(1,P573/O573))-1)+'Surrender predictive model'!$B$38*K574*(MAX(0.5,MIN(1,P573/O573))-1)</f>
        <v>-0.14808521665528743</v>
      </c>
      <c r="S574" s="43">
        <f t="shared" ca="1" si="340"/>
        <v>8.2269724465168226E-3</v>
      </c>
      <c r="T574">
        <f t="shared" ca="1" si="330"/>
        <v>5.0000000000000001E-3</v>
      </c>
      <c r="U574">
        <f t="shared" ca="1" si="363"/>
        <v>0</v>
      </c>
      <c r="V574">
        <f t="shared" ca="1" si="331"/>
        <v>0</v>
      </c>
      <c r="W574" s="41">
        <f t="shared" ca="1" si="332"/>
        <v>0</v>
      </c>
      <c r="X574">
        <f t="shared" ca="1" si="341"/>
        <v>5.330351580846205E-2</v>
      </c>
      <c r="Y574">
        <f t="shared" ca="1" si="342"/>
        <v>5.3605845175246525E-2</v>
      </c>
      <c r="Z574">
        <f t="shared" ca="1" si="333"/>
        <v>5.4611987495403136E-2</v>
      </c>
      <c r="AA574">
        <f t="shared" ca="1" si="364"/>
        <v>6.2489817628536559E-53</v>
      </c>
      <c r="AB574">
        <f t="shared" ca="1" si="343"/>
        <v>1.280014080879101E-48</v>
      </c>
      <c r="AC574">
        <f t="shared" ca="1" si="344"/>
        <v>1.1717440156838607E-48</v>
      </c>
      <c r="AD574">
        <f t="shared" ca="1" si="345"/>
        <v>1.0201660209829379E-50</v>
      </c>
      <c r="AE574">
        <f t="shared" ca="1" si="346"/>
        <v>2.2845583030183018E-50</v>
      </c>
      <c r="AF574">
        <f t="shared" ca="1" si="347"/>
        <v>6.9935711600346344E-51</v>
      </c>
      <c r="AG574">
        <f t="shared" ca="1" si="348"/>
        <v>0</v>
      </c>
      <c r="AH574">
        <f t="shared" ca="1" si="334"/>
        <v>0</v>
      </c>
      <c r="AI574">
        <f t="shared" ca="1" si="365"/>
        <v>3.4608696162725194E-11</v>
      </c>
      <c r="AJ574">
        <f t="shared" ca="1" si="349"/>
        <v>7.210145033901082E-15</v>
      </c>
      <c r="AK574">
        <f t="shared" ca="1" si="335"/>
        <v>0</v>
      </c>
      <c r="AL574">
        <f t="shared" ca="1" si="336"/>
        <v>0</v>
      </c>
      <c r="AM574">
        <f t="shared" si="337"/>
        <v>0</v>
      </c>
      <c r="AN574" s="45">
        <f t="shared" ca="1" si="350"/>
        <v>-7.210145033901082E-15</v>
      </c>
      <c r="AO574">
        <f t="shared" ca="1" si="366"/>
        <v>0</v>
      </c>
      <c r="AP574">
        <f t="shared" ca="1" si="367"/>
        <v>2.1694305745452902E-50</v>
      </c>
      <c r="AR574">
        <v>564</v>
      </c>
      <c r="AS574">
        <v>0</v>
      </c>
      <c r="AT574">
        <v>870.43770852744126</v>
      </c>
      <c r="AU574">
        <v>28.116148116336834</v>
      </c>
      <c r="AV574">
        <v>6.3698370955918326</v>
      </c>
      <c r="AW574">
        <v>3259.5200118912649</v>
      </c>
      <c r="AX574">
        <v>0.17226748925317811</v>
      </c>
      <c r="AY574">
        <v>0</v>
      </c>
      <c r="AZ574">
        <v>-3294.1782645924427</v>
      </c>
      <c r="BA574">
        <v>0.49214993758253467</v>
      </c>
      <c r="BC574">
        <f t="shared" si="351"/>
        <v>0</v>
      </c>
      <c r="BD574">
        <f t="shared" ca="1" si="352"/>
        <v>870.43770852744126</v>
      </c>
      <c r="BE574">
        <f t="shared" ca="1" si="353"/>
        <v>28.116148116336834</v>
      </c>
      <c r="BF574">
        <f t="shared" ca="1" si="354"/>
        <v>6.3698370955918326</v>
      </c>
      <c r="BG574">
        <f t="shared" ca="1" si="355"/>
        <v>3259.5200118912649</v>
      </c>
      <c r="BH574">
        <f t="shared" ca="1" si="356"/>
        <v>0.17226748925318533</v>
      </c>
      <c r="BI574">
        <f t="shared" ca="1" si="357"/>
        <v>0</v>
      </c>
      <c r="BJ574">
        <f t="shared" ca="1" si="358"/>
        <v>-3294.1782645924427</v>
      </c>
      <c r="BK574">
        <f t="shared" ca="1" si="359"/>
        <v>0.49214993758253467</v>
      </c>
    </row>
    <row r="575" spans="2:63" x14ac:dyDescent="0.35">
      <c r="B575">
        <f t="shared" si="360"/>
        <v>565</v>
      </c>
      <c r="C575">
        <f t="shared" si="338"/>
        <v>48</v>
      </c>
      <c r="D575">
        <f t="shared" si="368"/>
        <v>1</v>
      </c>
      <c r="E575">
        <f t="shared" ca="1" si="328"/>
        <v>124</v>
      </c>
      <c r="F575" cm="1">
        <f t="array" aca="1" ref="F575" ca="1">_xlfn.XLOOKUP(E575,Mortality!$I$9:$I$130,IF($E$4="Female",Mortality!$J$9:$J$130,Mortality!$K$9:$K$130),,-1)</f>
        <v>0.99999999999999922</v>
      </c>
      <c r="G575" cm="1">
        <f t="array" aca="1" ref="G575" ca="1">_xlfn.XLOOKUP(E575,Mortality!$N$9:$N$130,IF($E$4="Female",Mortality!$O$9:$O$130,Mortality!$P$9:$P$130),,-1)</f>
        <v>0</v>
      </c>
      <c r="H575">
        <f t="shared" ca="1" si="339"/>
        <v>0.94493499421927152</v>
      </c>
      <c r="I575" cm="1">
        <f t="array" ref="I575">INDEX('Product features '!$C$12:$C$22,MIN(11,C575))</f>
        <v>0</v>
      </c>
      <c r="J575" s="3">
        <f ca="1">IF(C575=1,0,IF($C$4="Q",MAX('Product features '!$C$8,_xlfn.XLOOKUP(E575,'Non-systematic PWDs'!$D$17:$D$64,'Non-systematic PWDs'!$F$17:$F$64,0,-1)),'Product features '!$C$8))</f>
        <v>0.5</v>
      </c>
      <c r="K575">
        <f t="shared" ca="1" si="329"/>
        <v>0</v>
      </c>
      <c r="L575">
        <f ca="1">(1-K575)*(1-(1-J575*_xlfn.XLOOKUP(C575,'Non-systematic PWDs'!$D$9:$D$12,'Non-systematic PWDs'!$E$9:$E$12,,-1))^(1/12))</f>
        <v>1.8423470126248342E-2</v>
      </c>
      <c r="M575" cm="1">
        <f t="array" ref="M575">IF(C575=11,_xlfn.SWITCH(D575,1,0.4,2,0.3,3,0.2,0.1/9),1/12)</f>
        <v>8.3333333333333329E-2</v>
      </c>
      <c r="O575">
        <f t="shared" ca="1" si="361"/>
        <v>6.8229250795193184E-50</v>
      </c>
      <c r="P575">
        <f t="shared" ca="1" si="362"/>
        <v>7.7397169309478114E-50</v>
      </c>
      <c r="Q575">
        <f ca="1">_xlfn.XLOOKUP(C575,'Surrender predictive model'!$E$8:$E$29,'Surrender predictive model'!$P$8:$P$29,,-1)+'Surrender predictive model'!$B$15+'Surrender predictive model'!$B$14+'Surrender predictive model'!$B$38*K575</f>
        <v>-2.2123742498454617</v>
      </c>
      <c r="R575">
        <f ca="1">+'Surrender predictive model'!$B$15*(MAX(1,MIN(2,P574/O574))-1)+'Surrender predictive model'!$B$14*(MAX(0.5,MIN(1,P574/O574))-1)+'Surrender predictive model'!$B$38*K575*(MAX(0.5,MIN(1,P574/O574))-1)</f>
        <v>-0.14808521665528718</v>
      </c>
      <c r="S575" s="43">
        <f t="shared" ca="1" si="340"/>
        <v>8.2269724465168226E-3</v>
      </c>
      <c r="T575">
        <f t="shared" ca="1" si="330"/>
        <v>0</v>
      </c>
      <c r="U575">
        <f t="shared" ca="1" si="363"/>
        <v>1.89E-2</v>
      </c>
      <c r="V575">
        <f t="shared" ca="1" si="331"/>
        <v>0</v>
      </c>
      <c r="W575" s="41">
        <f t="shared" ca="1" si="332"/>
        <v>0</v>
      </c>
      <c r="X575">
        <f t="shared" ca="1" si="341"/>
        <v>5.3605845175246525E-2</v>
      </c>
      <c r="Y575">
        <f t="shared" ca="1" si="342"/>
        <v>5.3605845175246525E-2</v>
      </c>
      <c r="Z575">
        <f t="shared" ca="1" si="333"/>
        <v>5.4611987495403136E-2</v>
      </c>
      <c r="AA575">
        <f t="shared" ca="1" si="364"/>
        <v>3.412693138919661E-54</v>
      </c>
      <c r="AB575">
        <f t="shared" ca="1" si="343"/>
        <v>6.9518783635222327E-50</v>
      </c>
      <c r="AC575">
        <f t="shared" ca="1" si="344"/>
        <v>6.3987501130320622E-50</v>
      </c>
      <c r="AD575">
        <f t="shared" ca="1" si="345"/>
        <v>5.5710013063444198E-52</v>
      </c>
      <c r="AE575">
        <f t="shared" ca="1" si="346"/>
        <v>1.2475692219460629E-51</v>
      </c>
      <c r="AF575">
        <f t="shared" ca="1" si="347"/>
        <v>0</v>
      </c>
      <c r="AG575">
        <f t="shared" ca="1" si="348"/>
        <v>0</v>
      </c>
      <c r="AH575">
        <f t="shared" ca="1" si="334"/>
        <v>1.289532840029143E-51</v>
      </c>
      <c r="AI575">
        <f t="shared" ca="1" si="365"/>
        <v>3.4608696162725194E-11</v>
      </c>
      <c r="AJ575">
        <f t="shared" ca="1" si="349"/>
        <v>7.210145033901082E-15</v>
      </c>
      <c r="AK575">
        <f t="shared" ca="1" si="335"/>
        <v>0</v>
      </c>
      <c r="AL575">
        <f t="shared" ca="1" si="336"/>
        <v>0</v>
      </c>
      <c r="AM575">
        <f t="shared" si="337"/>
        <v>0</v>
      </c>
      <c r="AN575" s="45">
        <f t="shared" ca="1" si="350"/>
        <v>-7.210145033901082E-15</v>
      </c>
      <c r="AO575">
        <f t="shared" ca="1" si="366"/>
        <v>1.6119160500364389E-52</v>
      </c>
      <c r="AP575">
        <f t="shared" ca="1" si="367"/>
        <v>1.3307476830010398E-51</v>
      </c>
      <c r="AR575">
        <v>565</v>
      </c>
      <c r="AS575">
        <v>0</v>
      </c>
      <c r="AT575">
        <v>826.88394841349873</v>
      </c>
      <c r="AU575">
        <v>30.779223558339634</v>
      </c>
      <c r="AV575">
        <v>6.1604293705182345</v>
      </c>
      <c r="AW575">
        <v>3150.1105954520117</v>
      </c>
      <c r="AX575">
        <v>0.16584121582319844</v>
      </c>
      <c r="AY575">
        <v>0</v>
      </c>
      <c r="AZ575">
        <v>-3187.2160895966899</v>
      </c>
      <c r="BA575">
        <v>1.6743637379943159</v>
      </c>
      <c r="BC575">
        <f t="shared" si="351"/>
        <v>0</v>
      </c>
      <c r="BD575">
        <f t="shared" ca="1" si="352"/>
        <v>826.88394841349873</v>
      </c>
      <c r="BE575">
        <f t="shared" ca="1" si="353"/>
        <v>30.779223558339634</v>
      </c>
      <c r="BF575">
        <f t="shared" ca="1" si="354"/>
        <v>6.1604293705182345</v>
      </c>
      <c r="BG575">
        <f t="shared" ca="1" si="355"/>
        <v>3150.1105954520117</v>
      </c>
      <c r="BH575">
        <f t="shared" ca="1" si="356"/>
        <v>0.16584121582320566</v>
      </c>
      <c r="BI575">
        <f t="shared" ca="1" si="357"/>
        <v>0</v>
      </c>
      <c r="BJ575">
        <f t="shared" ca="1" si="358"/>
        <v>-3187.2160895966899</v>
      </c>
      <c r="BK575">
        <f t="shared" ca="1" si="359"/>
        <v>1.6743637379943159</v>
      </c>
    </row>
    <row r="576" spans="2:63" x14ac:dyDescent="0.35">
      <c r="B576">
        <f t="shared" si="360"/>
        <v>566</v>
      </c>
      <c r="C576">
        <f t="shared" si="338"/>
        <v>48</v>
      </c>
      <c r="D576">
        <f t="shared" si="368"/>
        <v>2</v>
      </c>
      <c r="E576">
        <f t="shared" ca="1" si="328"/>
        <v>124</v>
      </c>
      <c r="F576" cm="1">
        <f t="array" aca="1" ref="F576" ca="1">_xlfn.XLOOKUP(E576,Mortality!$I$9:$I$130,IF($E$4="Female",Mortality!$J$9:$J$130,Mortality!$K$9:$K$130),,-1)</f>
        <v>0.99999999999999922</v>
      </c>
      <c r="G576" cm="1">
        <f t="array" aca="1" ref="G576" ca="1">_xlfn.XLOOKUP(E576,Mortality!$N$9:$N$130,IF($E$4="Female",Mortality!$O$9:$O$130,Mortality!$P$9:$P$130),,-1)</f>
        <v>0</v>
      </c>
      <c r="H576">
        <f t="shared" ca="1" si="339"/>
        <v>0.94493499421927152</v>
      </c>
      <c r="I576" cm="1">
        <f t="array" ref="I576">INDEX('Product features '!$C$12:$C$22,MIN(11,C576))</f>
        <v>0</v>
      </c>
      <c r="J576" s="3">
        <f ca="1">IF(C576=1,0,IF($C$4="Q",MAX('Product features '!$C$8,_xlfn.XLOOKUP(E576,'Non-systematic PWDs'!$D$17:$D$64,'Non-systematic PWDs'!$F$17:$F$64,0,-1)),'Product features '!$C$8))</f>
        <v>0.5</v>
      </c>
      <c r="K576">
        <f t="shared" ca="1" si="329"/>
        <v>0</v>
      </c>
      <c r="L576">
        <f ca="1">(1-K576)*(1-(1-J576*_xlfn.XLOOKUP(C576,'Non-systematic PWDs'!$D$9:$D$12,'Non-systematic PWDs'!$E$9:$E$12,,-1))^(1/12))</f>
        <v>1.8423470126248342E-2</v>
      </c>
      <c r="M576" cm="1">
        <f t="array" ref="M576">IF(C576=11,_xlfn.SWITCH(D576,1,0.4,2,0.3,3,0.2,0.1/9),1/12)</f>
        <v>8.3333333333333329E-2</v>
      </c>
      <c r="O576">
        <f t="shared" ca="1" si="361"/>
        <v>3.7266131523211901E-51</v>
      </c>
      <c r="P576">
        <f t="shared" ca="1" si="362"/>
        <v>4.1489406750062258E-51</v>
      </c>
      <c r="Q576">
        <f ca="1">_xlfn.XLOOKUP(C576,'Surrender predictive model'!$E$8:$E$29,'Surrender predictive model'!$P$8:$P$29,,-1)+'Surrender predictive model'!$B$15+'Surrender predictive model'!$B$14+'Surrender predictive model'!$B$38*K576</f>
        <v>-2.2123742498454617</v>
      </c>
      <c r="R576">
        <f ca="1">+'Surrender predictive model'!$B$15*(MAX(1,MIN(2,P575/O575))-1)+'Surrender predictive model'!$B$14*(MAX(0.5,MIN(1,P575/O575))-1)+'Surrender predictive model'!$B$38*K576*(MAX(0.5,MIN(1,P575/O575))-1)</f>
        <v>-0.15548843595813219</v>
      </c>
      <c r="S576" s="43">
        <f t="shared" ca="1" si="340"/>
        <v>8.1634671316109797E-3</v>
      </c>
      <c r="T576">
        <f t="shared" ca="1" si="330"/>
        <v>0</v>
      </c>
      <c r="U576">
        <f t="shared" ca="1" si="363"/>
        <v>0</v>
      </c>
      <c r="V576">
        <f t="shared" ca="1" si="331"/>
        <v>0</v>
      </c>
      <c r="W576" s="41">
        <f t="shared" ca="1" si="332"/>
        <v>0</v>
      </c>
      <c r="X576">
        <f t="shared" ca="1" si="341"/>
        <v>5.3609277670367966E-2</v>
      </c>
      <c r="Y576">
        <f t="shared" ca="1" si="342"/>
        <v>5.3609277670367966E-2</v>
      </c>
      <c r="Z576">
        <f t="shared" ca="1" si="333"/>
        <v>5.4615484415935535E-2</v>
      </c>
      <c r="AA576">
        <f t="shared" ca="1" si="364"/>
        <v>1.863739550283286E-55</v>
      </c>
      <c r="AB576">
        <f t="shared" ca="1" si="343"/>
        <v>3.7266131523211901E-51</v>
      </c>
      <c r="AC576">
        <f t="shared" ca="1" si="344"/>
        <v>3.4303158522706379E-51</v>
      </c>
      <c r="AD576">
        <f t="shared" ca="1" si="345"/>
        <v>2.963512927594818E-53</v>
      </c>
      <c r="AE576">
        <f t="shared" ca="1" si="346"/>
        <v>6.6881131521772273E-53</v>
      </c>
      <c r="AF576">
        <f t="shared" ca="1" si="347"/>
        <v>0</v>
      </c>
      <c r="AG576">
        <f t="shared" ca="1" si="348"/>
        <v>0</v>
      </c>
      <c r="AH576">
        <f t="shared" ca="1" si="334"/>
        <v>0</v>
      </c>
      <c r="AI576">
        <f t="shared" ca="1" si="365"/>
        <v>3.4608696162725194E-11</v>
      </c>
      <c r="AJ576">
        <f t="shared" ca="1" si="349"/>
        <v>7.210145033901082E-15</v>
      </c>
      <c r="AK576">
        <f t="shared" ca="1" si="335"/>
        <v>0</v>
      </c>
      <c r="AL576">
        <f t="shared" ca="1" si="336"/>
        <v>0</v>
      </c>
      <c r="AM576">
        <f t="shared" si="337"/>
        <v>0</v>
      </c>
      <c r="AN576" s="45">
        <f t="shared" ca="1" si="350"/>
        <v>-7.210145033901082E-15</v>
      </c>
      <c r="AO576">
        <f t="shared" ca="1" si="366"/>
        <v>0</v>
      </c>
      <c r="AP576">
        <f t="shared" ca="1" si="367"/>
        <v>5.6198341367645798E-53</v>
      </c>
      <c r="AR576">
        <v>566</v>
      </c>
      <c r="AS576">
        <v>0</v>
      </c>
      <c r="AT576">
        <v>796.03783594959532</v>
      </c>
      <c r="AU576">
        <v>29.283706086516514</v>
      </c>
      <c r="AV576">
        <v>5.8064321191993677</v>
      </c>
      <c r="AW576">
        <v>3031.4269979750629</v>
      </c>
      <c r="AX576">
        <v>0.15782223395385839</v>
      </c>
      <c r="AY576">
        <v>0</v>
      </c>
      <c r="AZ576">
        <v>-3066.6749584147306</v>
      </c>
      <c r="BA576">
        <v>0.3952033293156974</v>
      </c>
      <c r="BC576">
        <f t="shared" si="351"/>
        <v>0</v>
      </c>
      <c r="BD576">
        <f t="shared" ca="1" si="352"/>
        <v>796.03783594959532</v>
      </c>
      <c r="BE576">
        <f t="shared" ca="1" si="353"/>
        <v>29.283706086516514</v>
      </c>
      <c r="BF576">
        <f t="shared" ca="1" si="354"/>
        <v>5.8064321191993677</v>
      </c>
      <c r="BG576">
        <f t="shared" ca="1" si="355"/>
        <v>3031.4269979750629</v>
      </c>
      <c r="BH576">
        <f t="shared" ca="1" si="356"/>
        <v>0.1578222339538656</v>
      </c>
      <c r="BI576">
        <f t="shared" ca="1" si="357"/>
        <v>0</v>
      </c>
      <c r="BJ576">
        <f t="shared" ca="1" si="358"/>
        <v>-3066.6749584147306</v>
      </c>
      <c r="BK576">
        <f t="shared" ca="1" si="359"/>
        <v>0.3952033293156974</v>
      </c>
    </row>
    <row r="577" spans="2:63" x14ac:dyDescent="0.35">
      <c r="B577">
        <f t="shared" si="360"/>
        <v>567</v>
      </c>
      <c r="C577">
        <f t="shared" si="338"/>
        <v>48</v>
      </c>
      <c r="D577">
        <f t="shared" si="368"/>
        <v>3</v>
      </c>
      <c r="E577">
        <f t="shared" ca="1" si="328"/>
        <v>124</v>
      </c>
      <c r="F577" cm="1">
        <f t="array" aca="1" ref="F577" ca="1">_xlfn.XLOOKUP(E577,Mortality!$I$9:$I$130,IF($E$4="Female",Mortality!$J$9:$J$130,Mortality!$K$9:$K$130),,-1)</f>
        <v>0.99999999999999922</v>
      </c>
      <c r="G577" cm="1">
        <f t="array" aca="1" ref="G577" ca="1">_xlfn.XLOOKUP(E577,Mortality!$N$9:$N$130,IF($E$4="Female",Mortality!$O$9:$O$130,Mortality!$P$9:$P$130),,-1)</f>
        <v>0</v>
      </c>
      <c r="H577">
        <f t="shared" ca="1" si="339"/>
        <v>0.94493499421927152</v>
      </c>
      <c r="I577" cm="1">
        <f t="array" ref="I577">INDEX('Product features '!$C$12:$C$22,MIN(11,C577))</f>
        <v>0</v>
      </c>
      <c r="J577" s="3">
        <f ca="1">IF(C577=1,0,IF($C$4="Q",MAX('Product features '!$C$8,_xlfn.XLOOKUP(E577,'Non-systematic PWDs'!$D$17:$D$64,'Non-systematic PWDs'!$F$17:$F$64,0,-1)),'Product features '!$C$8))</f>
        <v>0.5</v>
      </c>
      <c r="K577">
        <f t="shared" ca="1" si="329"/>
        <v>0</v>
      </c>
      <c r="L577">
        <f ca="1">(1-K577)*(1-(1-J577*_xlfn.XLOOKUP(C577,'Non-systematic PWDs'!$D$9:$D$12,'Non-systematic PWDs'!$E$9:$E$12,,-1))^(1/12))</f>
        <v>1.8423470126248342E-2</v>
      </c>
      <c r="M577" cm="1">
        <f t="array" ref="M577">IF(C577=11,_xlfn.SWITCH(D577,1,0.4,2,0.3,3,0.2,0.1/9),1/12)</f>
        <v>8.3333333333333329E-2</v>
      </c>
      <c r="O577">
        <f t="shared" ca="1" si="361"/>
        <v>1.9978103925283199E-52</v>
      </c>
      <c r="P577">
        <f t="shared" ca="1" si="362"/>
        <v>2.2242171268429266E-52</v>
      </c>
      <c r="Q577">
        <f ca="1">_xlfn.XLOOKUP(C577,'Surrender predictive model'!$E$8:$E$29,'Surrender predictive model'!$P$8:$P$29,,-1)+'Surrender predictive model'!$B$15+'Surrender predictive model'!$B$14+'Surrender predictive model'!$B$38*K577</f>
        <v>-2.2123742498454617</v>
      </c>
      <c r="R577">
        <f ca="1">+'Surrender predictive model'!$B$15*(MAX(1,MIN(2,P576/O576))-1)+'Surrender predictive model'!$B$14*(MAX(0.5,MIN(1,P576/O576))-1)+'Surrender predictive model'!$B$38*K577*(MAX(0.5,MIN(1,P576/O576))-1)</f>
        <v>-0.13113934961618035</v>
      </c>
      <c r="S577" s="43">
        <f t="shared" ca="1" si="340"/>
        <v>8.3742893296570031E-3</v>
      </c>
      <c r="T577">
        <f t="shared" ca="1" si="330"/>
        <v>0</v>
      </c>
      <c r="U577">
        <f t="shared" ca="1" si="363"/>
        <v>0</v>
      </c>
      <c r="V577">
        <f t="shared" ca="1" si="331"/>
        <v>0</v>
      </c>
      <c r="W577" s="41">
        <f t="shared" ca="1" si="332"/>
        <v>0</v>
      </c>
      <c r="X577">
        <f t="shared" ca="1" si="341"/>
        <v>5.3597882621506998E-2</v>
      </c>
      <c r="Y577">
        <f t="shared" ca="1" si="342"/>
        <v>5.3597882621506998E-2</v>
      </c>
      <c r="Z577">
        <f t="shared" ca="1" si="333"/>
        <v>5.4603875490381426E-2</v>
      </c>
      <c r="AA577">
        <f t="shared" ca="1" si="364"/>
        <v>1.0178903836385951E-56</v>
      </c>
      <c r="AB577">
        <f t="shared" ca="1" si="343"/>
        <v>1.9978103925283199E-52</v>
      </c>
      <c r="AC577">
        <f t="shared" ca="1" si="344"/>
        <v>1.8385907145097408E-52</v>
      </c>
      <c r="AD577">
        <f t="shared" ca="1" si="345"/>
        <v>1.6294126787892598E-54</v>
      </c>
      <c r="AE577">
        <f t="shared" ca="1" si="346"/>
        <v>3.5847144311926654E-54</v>
      </c>
      <c r="AF577">
        <f t="shared" ca="1" si="347"/>
        <v>0</v>
      </c>
      <c r="AG577">
        <f t="shared" ca="1" si="348"/>
        <v>0</v>
      </c>
      <c r="AH577">
        <f t="shared" ca="1" si="334"/>
        <v>0</v>
      </c>
      <c r="AI577">
        <f t="shared" ca="1" si="365"/>
        <v>3.4608696162725194E-11</v>
      </c>
      <c r="AJ577">
        <f t="shared" ca="1" si="349"/>
        <v>7.210145033901082E-15</v>
      </c>
      <c r="AK577">
        <f t="shared" ca="1" si="335"/>
        <v>0</v>
      </c>
      <c r="AL577">
        <f t="shared" ca="1" si="336"/>
        <v>0</v>
      </c>
      <c r="AM577">
        <f t="shared" si="337"/>
        <v>0</v>
      </c>
      <c r="AN577" s="45">
        <f t="shared" ca="1" si="350"/>
        <v>-7.210145033901082E-15</v>
      </c>
      <c r="AO577">
        <f t="shared" ca="1" si="366"/>
        <v>0</v>
      </c>
      <c r="AP577">
        <f t="shared" ca="1" si="367"/>
        <v>3.0480833321839486E-54</v>
      </c>
      <c r="AR577">
        <v>567</v>
      </c>
      <c r="AS577">
        <v>0</v>
      </c>
      <c r="AT577">
        <v>757.54672297676427</v>
      </c>
      <c r="AU577">
        <v>27.859628687101189</v>
      </c>
      <c r="AV577">
        <v>5.6303206440046667</v>
      </c>
      <c r="AW577">
        <v>2917.2408172132182</v>
      </c>
      <c r="AX577">
        <v>0.15017248310655934</v>
      </c>
      <c r="AY577">
        <v>0</v>
      </c>
      <c r="AZ577">
        <v>-2950.8809390274305</v>
      </c>
      <c r="BA577">
        <v>0.38133760763049723</v>
      </c>
      <c r="BC577">
        <f t="shared" si="351"/>
        <v>0</v>
      </c>
      <c r="BD577">
        <f t="shared" ca="1" si="352"/>
        <v>757.54672297676427</v>
      </c>
      <c r="BE577">
        <f t="shared" ca="1" si="353"/>
        <v>27.859628687101189</v>
      </c>
      <c r="BF577">
        <f t="shared" ca="1" si="354"/>
        <v>5.6303206440046667</v>
      </c>
      <c r="BG577">
        <f t="shared" ca="1" si="355"/>
        <v>2917.2408172132182</v>
      </c>
      <c r="BH577">
        <f t="shared" ca="1" si="356"/>
        <v>0.15017248310656656</v>
      </c>
      <c r="BI577">
        <f t="shared" ca="1" si="357"/>
        <v>0</v>
      </c>
      <c r="BJ577">
        <f t="shared" ca="1" si="358"/>
        <v>-2950.8809390274305</v>
      </c>
      <c r="BK577">
        <f t="shared" ca="1" si="359"/>
        <v>0.38133760763049723</v>
      </c>
    </row>
    <row r="578" spans="2:63" x14ac:dyDescent="0.35">
      <c r="B578">
        <f t="shared" si="360"/>
        <v>568</v>
      </c>
      <c r="C578">
        <f t="shared" si="338"/>
        <v>48</v>
      </c>
      <c r="D578">
        <f t="shared" si="368"/>
        <v>4</v>
      </c>
      <c r="E578">
        <f t="shared" ca="1" si="328"/>
        <v>124</v>
      </c>
      <c r="F578" cm="1">
        <f t="array" aca="1" ref="F578" ca="1">_xlfn.XLOOKUP(E578,Mortality!$I$9:$I$130,IF($E$4="Female",Mortality!$J$9:$J$130,Mortality!$K$9:$K$130),,-1)</f>
        <v>0.99999999999999922</v>
      </c>
      <c r="G578" cm="1">
        <f t="array" aca="1" ref="G578" ca="1">_xlfn.XLOOKUP(E578,Mortality!$N$9:$N$130,IF($E$4="Female",Mortality!$O$9:$O$130,Mortality!$P$9:$P$130),,-1)</f>
        <v>0</v>
      </c>
      <c r="H578">
        <f t="shared" ca="1" si="339"/>
        <v>0.94493499421927152</v>
      </c>
      <c r="I578" cm="1">
        <f t="array" ref="I578">INDEX('Product features '!$C$12:$C$22,MIN(11,C578))</f>
        <v>0</v>
      </c>
      <c r="J578" s="3">
        <f ca="1">IF(C578=1,0,IF($C$4="Q",MAX('Product features '!$C$8,_xlfn.XLOOKUP(E578,'Non-systematic PWDs'!$D$17:$D$64,'Non-systematic PWDs'!$F$17:$F$64,0,-1)),'Product features '!$C$8))</f>
        <v>0.5</v>
      </c>
      <c r="K578">
        <f t="shared" ca="1" si="329"/>
        <v>0</v>
      </c>
      <c r="L578">
        <f ca="1">(1-K578)*(1-(1-J578*_xlfn.XLOOKUP(C578,'Non-systematic PWDs'!$D$9:$D$12,'Non-systematic PWDs'!$E$9:$E$12,,-1))^(1/12))</f>
        <v>1.8423470126248342E-2</v>
      </c>
      <c r="M578" cm="1">
        <f t="array" ref="M578">IF(C578=11,_xlfn.SWITCH(D578,1,0.4,2,0.3,3,0.2,0.1/9),1/12)</f>
        <v>8.3333333333333329E-2</v>
      </c>
      <c r="O578">
        <f t="shared" ca="1" si="361"/>
        <v>1.070784069187597E-53</v>
      </c>
      <c r="P578">
        <f t="shared" ca="1" si="362"/>
        <v>1.1921332848927272E-53</v>
      </c>
      <c r="Q578">
        <f ca="1">_xlfn.XLOOKUP(C578,'Surrender predictive model'!$E$8:$E$29,'Surrender predictive model'!$P$8:$P$29,,-1)+'Surrender predictive model'!$B$15+'Surrender predictive model'!$B$14+'Surrender predictive model'!$B$38*K578</f>
        <v>-2.2123742498454617</v>
      </c>
      <c r="R578">
        <f ca="1">+'Surrender predictive model'!$B$15*(MAX(1,MIN(2,P577/O577))-1)+'Surrender predictive model'!$B$14*(MAX(0.5,MIN(1,P577/O577))-1)+'Surrender predictive model'!$B$38*K578*(MAX(0.5,MIN(1,P577/O577))-1)</f>
        <v>-0.1311393496161801</v>
      </c>
      <c r="S578" s="43">
        <f t="shared" ca="1" si="340"/>
        <v>8.3742893296570031E-3</v>
      </c>
      <c r="T578">
        <f t="shared" ca="1" si="330"/>
        <v>0</v>
      </c>
      <c r="U578">
        <f t="shared" ca="1" si="363"/>
        <v>0</v>
      </c>
      <c r="V578">
        <f t="shared" ca="1" si="331"/>
        <v>0</v>
      </c>
      <c r="W578" s="41">
        <f t="shared" ca="1" si="332"/>
        <v>0</v>
      </c>
      <c r="X578">
        <f t="shared" ca="1" si="341"/>
        <v>5.3597882621506998E-2</v>
      </c>
      <c r="Y578">
        <f t="shared" ca="1" si="342"/>
        <v>5.3597882621506998E-2</v>
      </c>
      <c r="Z578">
        <f t="shared" ca="1" si="333"/>
        <v>5.4603875490381426E-2</v>
      </c>
      <c r="AA578">
        <f t="shared" ca="1" si="364"/>
        <v>5.5580759771058435E-58</v>
      </c>
      <c r="AB578">
        <f t="shared" ca="1" si="343"/>
        <v>1.070784069187597E-53</v>
      </c>
      <c r="AC578">
        <f t="shared" ca="1" si="344"/>
        <v>9.854456930528576E-54</v>
      </c>
      <c r="AD578">
        <f t="shared" ca="1" si="345"/>
        <v>8.7333069499742017E-56</v>
      </c>
      <c r="AE578">
        <f t="shared" ca="1" si="346"/>
        <v>1.9213310331468668E-55</v>
      </c>
      <c r="AF578">
        <f t="shared" ca="1" si="347"/>
        <v>0</v>
      </c>
      <c r="AG578">
        <f t="shared" ca="1" si="348"/>
        <v>0</v>
      </c>
      <c r="AH578">
        <f t="shared" ca="1" si="334"/>
        <v>0</v>
      </c>
      <c r="AI578">
        <f t="shared" ca="1" si="365"/>
        <v>3.4608696162725194E-11</v>
      </c>
      <c r="AJ578">
        <f t="shared" ca="1" si="349"/>
        <v>7.210145033901082E-15</v>
      </c>
      <c r="AK578">
        <f t="shared" ca="1" si="335"/>
        <v>0</v>
      </c>
      <c r="AL578">
        <f t="shared" ca="1" si="336"/>
        <v>0</v>
      </c>
      <c r="AM578">
        <f t="shared" si="337"/>
        <v>0</v>
      </c>
      <c r="AN578" s="45">
        <f t="shared" ca="1" si="350"/>
        <v>-7.210145033901082E-15</v>
      </c>
      <c r="AO578">
        <f t="shared" ca="1" si="366"/>
        <v>0</v>
      </c>
      <c r="AP578">
        <f t="shared" ca="1" si="367"/>
        <v>1.652846881563959E-55</v>
      </c>
      <c r="AR578">
        <v>568</v>
      </c>
      <c r="AS578">
        <v>0</v>
      </c>
      <c r="AT578">
        <v>720.82791890972851</v>
      </c>
      <c r="AU578">
        <v>26.503857760468271</v>
      </c>
      <c r="AV578">
        <v>5.3572570108412521</v>
      </c>
      <c r="AW578">
        <v>2807.3806586618089</v>
      </c>
      <c r="AX578">
        <v>0.14289614597973535</v>
      </c>
      <c r="AY578">
        <v>0</v>
      </c>
      <c r="AZ578">
        <v>-2839.3846695790976</v>
      </c>
      <c r="BA578">
        <v>0.36629855670507688</v>
      </c>
      <c r="BC578">
        <f t="shared" si="351"/>
        <v>0</v>
      </c>
      <c r="BD578">
        <f t="shared" ca="1" si="352"/>
        <v>720.82791890972851</v>
      </c>
      <c r="BE578">
        <f t="shared" ca="1" si="353"/>
        <v>26.503857760468271</v>
      </c>
      <c r="BF578">
        <f t="shared" ca="1" si="354"/>
        <v>5.3572570108412521</v>
      </c>
      <c r="BG578">
        <f t="shared" ca="1" si="355"/>
        <v>2807.3806586618089</v>
      </c>
      <c r="BH578">
        <f t="shared" ca="1" si="356"/>
        <v>0.14289614597974257</v>
      </c>
      <c r="BI578">
        <f t="shared" ca="1" si="357"/>
        <v>0</v>
      </c>
      <c r="BJ578">
        <f t="shared" ca="1" si="358"/>
        <v>-2839.3846695790976</v>
      </c>
      <c r="BK578">
        <f t="shared" ca="1" si="359"/>
        <v>0.36629855670507688</v>
      </c>
    </row>
    <row r="579" spans="2:63" x14ac:dyDescent="0.35">
      <c r="B579">
        <f t="shared" si="360"/>
        <v>569</v>
      </c>
      <c r="C579">
        <f t="shared" si="338"/>
        <v>48</v>
      </c>
      <c r="D579">
        <f t="shared" si="368"/>
        <v>5</v>
      </c>
      <c r="E579">
        <f t="shared" ca="1" si="328"/>
        <v>124</v>
      </c>
      <c r="F579" cm="1">
        <f t="array" aca="1" ref="F579" ca="1">_xlfn.XLOOKUP(E579,Mortality!$I$9:$I$130,IF($E$4="Female",Mortality!$J$9:$J$130,Mortality!$K$9:$K$130),,-1)</f>
        <v>0.99999999999999922</v>
      </c>
      <c r="G579" cm="1">
        <f t="array" aca="1" ref="G579" ca="1">_xlfn.XLOOKUP(E579,Mortality!$N$9:$N$130,IF($E$4="Female",Mortality!$O$9:$O$130,Mortality!$P$9:$P$130),,-1)</f>
        <v>0</v>
      </c>
      <c r="H579">
        <f t="shared" ca="1" si="339"/>
        <v>0.94493499421927152</v>
      </c>
      <c r="I579" cm="1">
        <f t="array" ref="I579">INDEX('Product features '!$C$12:$C$22,MIN(11,C579))</f>
        <v>0</v>
      </c>
      <c r="J579" s="3">
        <f ca="1">IF(C579=1,0,IF($C$4="Q",MAX('Product features '!$C$8,_xlfn.XLOOKUP(E579,'Non-systematic PWDs'!$D$17:$D$64,'Non-systematic PWDs'!$F$17:$F$64,0,-1)),'Product features '!$C$8))</f>
        <v>0.5</v>
      </c>
      <c r="K579">
        <f t="shared" ca="1" si="329"/>
        <v>0</v>
      </c>
      <c r="L579">
        <f ca="1">(1-K579)*(1-(1-J579*_xlfn.XLOOKUP(C579,'Non-systematic PWDs'!$D$9:$D$12,'Non-systematic PWDs'!$E$9:$E$12,,-1))^(1/12))</f>
        <v>1.8423470126248342E-2</v>
      </c>
      <c r="M579" cm="1">
        <f t="array" ref="M579">IF(C579=11,_xlfn.SWITCH(D579,1,0.4,2,0.3,3,0.2,0.1/9),1/12)</f>
        <v>8.3333333333333329E-2</v>
      </c>
      <c r="O579">
        <f t="shared" ca="1" si="361"/>
        <v>5.7391758853296454E-55</v>
      </c>
      <c r="P579">
        <f t="shared" ca="1" si="362"/>
        <v>6.3895819872871952E-55</v>
      </c>
      <c r="Q579">
        <f ca="1">_xlfn.XLOOKUP(C579,'Surrender predictive model'!$E$8:$E$29,'Surrender predictive model'!$P$8:$P$29,,-1)+'Surrender predictive model'!$B$15+'Surrender predictive model'!$B$14+'Surrender predictive model'!$B$38*K579</f>
        <v>-2.2123742498454617</v>
      </c>
      <c r="R579">
        <f ca="1">+'Surrender predictive model'!$B$15*(MAX(1,MIN(2,P578/O578))-1)+'Surrender predictive model'!$B$14*(MAX(0.5,MIN(1,P578/O578))-1)+'Surrender predictive model'!$B$38*K579*(MAX(0.5,MIN(1,P578/O578))-1)</f>
        <v>-0.1311393496161801</v>
      </c>
      <c r="S579" s="43">
        <f t="shared" ca="1" si="340"/>
        <v>8.3742893296570031E-3</v>
      </c>
      <c r="T579">
        <f t="shared" ca="1" si="330"/>
        <v>0</v>
      </c>
      <c r="U579">
        <f t="shared" ca="1" si="363"/>
        <v>0</v>
      </c>
      <c r="V579">
        <f t="shared" ca="1" si="331"/>
        <v>0</v>
      </c>
      <c r="W579" s="41">
        <f t="shared" ca="1" si="332"/>
        <v>0</v>
      </c>
      <c r="X579">
        <f t="shared" ca="1" si="341"/>
        <v>5.3597882621506998E-2</v>
      </c>
      <c r="Y579">
        <f t="shared" ca="1" si="342"/>
        <v>5.3597882621506998E-2</v>
      </c>
      <c r="Z579">
        <f t="shared" ca="1" si="333"/>
        <v>5.4603875490381426E-2</v>
      </c>
      <c r="AA579">
        <f t="shared" ca="1" si="364"/>
        <v>3.0349248861996755E-59</v>
      </c>
      <c r="AB579">
        <f t="shared" ca="1" si="343"/>
        <v>5.7391758853296454E-55</v>
      </c>
      <c r="AC579">
        <f t="shared" ca="1" si="344"/>
        <v>5.2817802586116682E-55</v>
      </c>
      <c r="AD579">
        <f t="shared" ca="1" si="345"/>
        <v>4.6808676080230858E-57</v>
      </c>
      <c r="AE579">
        <f t="shared" ca="1" si="346"/>
        <v>1.0297927519166455E-56</v>
      </c>
      <c r="AF579">
        <f t="shared" ca="1" si="347"/>
        <v>0</v>
      </c>
      <c r="AG579">
        <f t="shared" ca="1" si="348"/>
        <v>0</v>
      </c>
      <c r="AH579">
        <f t="shared" ca="1" si="334"/>
        <v>0</v>
      </c>
      <c r="AI579">
        <f t="shared" ca="1" si="365"/>
        <v>3.4608696162725194E-11</v>
      </c>
      <c r="AJ579">
        <f t="shared" ca="1" si="349"/>
        <v>7.210145033901082E-15</v>
      </c>
      <c r="AK579">
        <f t="shared" ca="1" si="335"/>
        <v>0</v>
      </c>
      <c r="AL579">
        <f t="shared" ca="1" si="336"/>
        <v>0</v>
      </c>
      <c r="AM579">
        <f t="shared" si="337"/>
        <v>0</v>
      </c>
      <c r="AN579" s="45">
        <f t="shared" ca="1" si="350"/>
        <v>-7.210145033901082E-15</v>
      </c>
      <c r="AO579">
        <f t="shared" ca="1" si="366"/>
        <v>0</v>
      </c>
      <c r="AP579">
        <f t="shared" ca="1" si="367"/>
        <v>8.9626907015639187E-57</v>
      </c>
      <c r="AR579">
        <v>569</v>
      </c>
      <c r="AS579">
        <v>0</v>
      </c>
      <c r="AT579">
        <v>685.90150070097275</v>
      </c>
      <c r="AU579">
        <v>25.214536130018445</v>
      </c>
      <c r="AV579">
        <v>5.0975538266453446</v>
      </c>
      <c r="AW579">
        <v>2701.6818611814851</v>
      </c>
      <c r="AX579">
        <v>0.13597486038643791</v>
      </c>
      <c r="AY579">
        <v>0</v>
      </c>
      <c r="AZ579">
        <v>-2732.1299259985381</v>
      </c>
      <c r="BA579">
        <v>0.35185864876290179</v>
      </c>
      <c r="BC579">
        <f t="shared" si="351"/>
        <v>0</v>
      </c>
      <c r="BD579">
        <f t="shared" ca="1" si="352"/>
        <v>685.90150070097275</v>
      </c>
      <c r="BE579">
        <f t="shared" ca="1" si="353"/>
        <v>25.214536130018445</v>
      </c>
      <c r="BF579">
        <f t="shared" ca="1" si="354"/>
        <v>5.0975538266453446</v>
      </c>
      <c r="BG579">
        <f t="shared" ca="1" si="355"/>
        <v>2701.6818611814851</v>
      </c>
      <c r="BH579">
        <f t="shared" ca="1" si="356"/>
        <v>0.13597486038644513</v>
      </c>
      <c r="BI579">
        <f t="shared" ca="1" si="357"/>
        <v>0</v>
      </c>
      <c r="BJ579">
        <f t="shared" ca="1" si="358"/>
        <v>-2732.1299259985381</v>
      </c>
      <c r="BK579">
        <f t="shared" ca="1" si="359"/>
        <v>0.35185864876290179</v>
      </c>
    </row>
    <row r="580" spans="2:63" x14ac:dyDescent="0.35">
      <c r="B580">
        <f t="shared" si="360"/>
        <v>570</v>
      </c>
      <c r="C580">
        <f t="shared" si="338"/>
        <v>48</v>
      </c>
      <c r="D580">
        <f t="shared" si="368"/>
        <v>6</v>
      </c>
      <c r="E580">
        <f t="shared" ca="1" si="328"/>
        <v>124</v>
      </c>
      <c r="F580" cm="1">
        <f t="array" aca="1" ref="F580" ca="1">_xlfn.XLOOKUP(E580,Mortality!$I$9:$I$130,IF($E$4="Female",Mortality!$J$9:$J$130,Mortality!$K$9:$K$130),,-1)</f>
        <v>0.99999999999999922</v>
      </c>
      <c r="G580" cm="1">
        <f t="array" aca="1" ref="G580" ca="1">_xlfn.XLOOKUP(E580,Mortality!$N$9:$N$130,IF($E$4="Female",Mortality!$O$9:$O$130,Mortality!$P$9:$P$130),,-1)</f>
        <v>0</v>
      </c>
      <c r="H580">
        <f t="shared" ca="1" si="339"/>
        <v>0.94493499421927152</v>
      </c>
      <c r="I580" cm="1">
        <f t="array" ref="I580">INDEX('Product features '!$C$12:$C$22,MIN(11,C580))</f>
        <v>0</v>
      </c>
      <c r="J580" s="3">
        <f ca="1">IF(C580=1,0,IF($C$4="Q",MAX('Product features '!$C$8,_xlfn.XLOOKUP(E580,'Non-systematic PWDs'!$D$17:$D$64,'Non-systematic PWDs'!$F$17:$F$64,0,-1)),'Product features '!$C$8))</f>
        <v>0.5</v>
      </c>
      <c r="K580">
        <f t="shared" ca="1" si="329"/>
        <v>0</v>
      </c>
      <c r="L580">
        <f ca="1">(1-K580)*(1-(1-J580*_xlfn.XLOOKUP(C580,'Non-systematic PWDs'!$D$9:$D$12,'Non-systematic PWDs'!$E$9:$E$12,,-1))^(1/12))</f>
        <v>1.8423470126248342E-2</v>
      </c>
      <c r="M580" cm="1">
        <f t="array" ref="M580">IF(C580=11,_xlfn.SWITCH(D580,1,0.4,2,0.3,3,0.2,0.1/9),1/12)</f>
        <v>8.3333333333333329E-2</v>
      </c>
      <c r="O580">
        <f t="shared" ca="1" si="361"/>
        <v>3.0760767544608185E-56</v>
      </c>
      <c r="P580">
        <f t="shared" ca="1" si="362"/>
        <v>3.4246806535511453E-56</v>
      </c>
      <c r="Q580">
        <f ca="1">_xlfn.XLOOKUP(C580,'Surrender predictive model'!$E$8:$E$29,'Surrender predictive model'!$P$8:$P$29,,-1)+'Surrender predictive model'!$B$15+'Surrender predictive model'!$B$14+'Surrender predictive model'!$B$38*K580</f>
        <v>-2.2123742498454617</v>
      </c>
      <c r="R580">
        <f ca="1">+'Surrender predictive model'!$B$15*(MAX(1,MIN(2,P579/O579))-1)+'Surrender predictive model'!$B$14*(MAX(0.5,MIN(1,P579/O579))-1)+'Surrender predictive model'!$B$38*K580*(MAX(0.5,MIN(1,P579/O579))-1)</f>
        <v>-0.1311393496161801</v>
      </c>
      <c r="S580" s="43">
        <f t="shared" ca="1" si="340"/>
        <v>8.3742893296570031E-3</v>
      </c>
      <c r="T580">
        <f t="shared" ca="1" si="330"/>
        <v>0</v>
      </c>
      <c r="U580">
        <f t="shared" ca="1" si="363"/>
        <v>0</v>
      </c>
      <c r="V580">
        <f t="shared" ca="1" si="331"/>
        <v>0</v>
      </c>
      <c r="W580" s="41">
        <f t="shared" ca="1" si="332"/>
        <v>0</v>
      </c>
      <c r="X580">
        <f t="shared" ca="1" si="341"/>
        <v>5.3597882621506998E-2</v>
      </c>
      <c r="Y580">
        <f t="shared" ca="1" si="342"/>
        <v>5.3597882621506998E-2</v>
      </c>
      <c r="Z580">
        <f t="shared" ca="1" si="333"/>
        <v>5.4603875490381426E-2</v>
      </c>
      <c r="AA580">
        <f t="shared" ca="1" si="364"/>
        <v>1.6571866060870711E-60</v>
      </c>
      <c r="AB580">
        <f t="shared" ca="1" si="343"/>
        <v>3.0760767544608185E-56</v>
      </c>
      <c r="AC580">
        <f t="shared" ca="1" si="344"/>
        <v>2.8309223833366105E-56</v>
      </c>
      <c r="AD580">
        <f t="shared" ca="1" si="345"/>
        <v>2.508845926216356E-58</v>
      </c>
      <c r="AE580">
        <f t="shared" ca="1" si="346"/>
        <v>5.5194711041707047E-58</v>
      </c>
      <c r="AF580">
        <f t="shared" ca="1" si="347"/>
        <v>0</v>
      </c>
      <c r="AG580">
        <f t="shared" ca="1" si="348"/>
        <v>0</v>
      </c>
      <c r="AH580">
        <f t="shared" ca="1" si="334"/>
        <v>0</v>
      </c>
      <c r="AI580">
        <f t="shared" ca="1" si="365"/>
        <v>3.4608696162725194E-11</v>
      </c>
      <c r="AJ580">
        <f t="shared" ca="1" si="349"/>
        <v>7.210145033901082E-15</v>
      </c>
      <c r="AK580">
        <f t="shared" ca="1" si="335"/>
        <v>0</v>
      </c>
      <c r="AL580">
        <f t="shared" ca="1" si="336"/>
        <v>0</v>
      </c>
      <c r="AM580">
        <f t="shared" si="337"/>
        <v>0</v>
      </c>
      <c r="AN580" s="45">
        <f t="shared" ca="1" si="350"/>
        <v>-7.210145033901082E-15</v>
      </c>
      <c r="AO580">
        <f t="shared" ca="1" si="366"/>
        <v>0</v>
      </c>
      <c r="AP580">
        <f t="shared" ca="1" si="367"/>
        <v>4.8600887056089886E-58</v>
      </c>
      <c r="AR580">
        <v>570</v>
      </c>
      <c r="AS580">
        <v>0</v>
      </c>
      <c r="AT580">
        <v>652.67932985314519</v>
      </c>
      <c r="AU580">
        <v>23.988382796161549</v>
      </c>
      <c r="AV580">
        <v>4.8505515253881946</v>
      </c>
      <c r="AW580">
        <v>2599.9858738203257</v>
      </c>
      <c r="AX580">
        <v>0.12939117394866337</v>
      </c>
      <c r="AY580">
        <v>0</v>
      </c>
      <c r="AZ580">
        <v>-2628.954199315825</v>
      </c>
      <c r="BA580">
        <v>0.33799377175198853</v>
      </c>
      <c r="BC580">
        <f t="shared" si="351"/>
        <v>0</v>
      </c>
      <c r="BD580">
        <f t="shared" ca="1" si="352"/>
        <v>652.67932985314519</v>
      </c>
      <c r="BE580">
        <f t="shared" ca="1" si="353"/>
        <v>23.988382796161549</v>
      </c>
      <c r="BF580">
        <f t="shared" ca="1" si="354"/>
        <v>4.8505515253881946</v>
      </c>
      <c r="BG580">
        <f t="shared" ca="1" si="355"/>
        <v>2599.9858738203257</v>
      </c>
      <c r="BH580">
        <f t="shared" ca="1" si="356"/>
        <v>0.12939117394867058</v>
      </c>
      <c r="BI580">
        <f t="shared" ca="1" si="357"/>
        <v>0</v>
      </c>
      <c r="BJ580">
        <f t="shared" ca="1" si="358"/>
        <v>-2628.954199315825</v>
      </c>
      <c r="BK580">
        <f t="shared" ca="1" si="359"/>
        <v>0.33799377175198853</v>
      </c>
    </row>
    <row r="581" spans="2:63" x14ac:dyDescent="0.35">
      <c r="B581">
        <f t="shared" si="360"/>
        <v>571</v>
      </c>
      <c r="C581">
        <f t="shared" si="338"/>
        <v>48</v>
      </c>
      <c r="D581">
        <f t="shared" si="368"/>
        <v>7</v>
      </c>
      <c r="E581">
        <f t="shared" ca="1" si="328"/>
        <v>124</v>
      </c>
      <c r="F581" cm="1">
        <f t="array" aca="1" ref="F581" ca="1">_xlfn.XLOOKUP(E581,Mortality!$I$9:$I$130,IF($E$4="Female",Mortality!$J$9:$J$130,Mortality!$K$9:$K$130),,-1)</f>
        <v>0.99999999999999922</v>
      </c>
      <c r="G581" cm="1">
        <f t="array" aca="1" ref="G581" ca="1">_xlfn.XLOOKUP(E581,Mortality!$N$9:$N$130,IF($E$4="Female",Mortality!$O$9:$O$130,Mortality!$P$9:$P$130),,-1)</f>
        <v>0</v>
      </c>
      <c r="H581">
        <f t="shared" ca="1" si="339"/>
        <v>0.94493499421927152</v>
      </c>
      <c r="I581" cm="1">
        <f t="array" ref="I581">INDEX('Product features '!$C$12:$C$22,MIN(11,C581))</f>
        <v>0</v>
      </c>
      <c r="J581" s="3">
        <f ca="1">IF(C581=1,0,IF($C$4="Q",MAX('Product features '!$C$8,_xlfn.XLOOKUP(E581,'Non-systematic PWDs'!$D$17:$D$64,'Non-systematic PWDs'!$F$17:$F$64,0,-1)),'Product features '!$C$8))</f>
        <v>0.5</v>
      </c>
      <c r="K581">
        <f t="shared" ca="1" si="329"/>
        <v>0</v>
      </c>
      <c r="L581">
        <f ca="1">(1-K581)*(1-(1-J581*_xlfn.XLOOKUP(C581,'Non-systematic PWDs'!$D$9:$D$12,'Non-systematic PWDs'!$E$9:$E$12,,-1))^(1/12))</f>
        <v>1.8423470126248342E-2</v>
      </c>
      <c r="M581" cm="1">
        <f t="array" ref="M581">IF(C581=11,_xlfn.SWITCH(D581,1,0.4,2,0.3,3,0.2,0.1/9),1/12)</f>
        <v>8.3333333333333329E-2</v>
      </c>
      <c r="O581">
        <f t="shared" ca="1" si="361"/>
        <v>1.6487120082033715E-57</v>
      </c>
      <c r="P581">
        <f t="shared" ca="1" si="362"/>
        <v>1.8355563168518015E-57</v>
      </c>
      <c r="Q581">
        <f ca="1">_xlfn.XLOOKUP(C581,'Surrender predictive model'!$E$8:$E$29,'Surrender predictive model'!$P$8:$P$29,,-1)+'Surrender predictive model'!$B$15+'Surrender predictive model'!$B$14+'Surrender predictive model'!$B$38*K581</f>
        <v>-2.2123742498454617</v>
      </c>
      <c r="R581">
        <f ca="1">+'Surrender predictive model'!$B$15*(MAX(1,MIN(2,P580/O580))-1)+'Surrender predictive model'!$B$14*(MAX(0.5,MIN(1,P580/O580))-1)+'Surrender predictive model'!$B$38*K581*(MAX(0.5,MIN(1,P580/O580))-1)</f>
        <v>-0.1311393496161801</v>
      </c>
      <c r="S581" s="43">
        <f t="shared" ca="1" si="340"/>
        <v>8.3742893296570031E-3</v>
      </c>
      <c r="T581">
        <f t="shared" ca="1" si="330"/>
        <v>0</v>
      </c>
      <c r="U581">
        <f t="shared" ca="1" si="363"/>
        <v>0</v>
      </c>
      <c r="V581">
        <f t="shared" ca="1" si="331"/>
        <v>0</v>
      </c>
      <c r="W581" s="41">
        <f t="shared" ca="1" si="332"/>
        <v>0</v>
      </c>
      <c r="X581">
        <f t="shared" ca="1" si="341"/>
        <v>5.3597882621506998E-2</v>
      </c>
      <c r="Y581">
        <f t="shared" ca="1" si="342"/>
        <v>5.3597882621506998E-2</v>
      </c>
      <c r="Z581">
        <f t="shared" ca="1" si="333"/>
        <v>5.4603875490381426E-2</v>
      </c>
      <c r="AA581">
        <f t="shared" ca="1" si="364"/>
        <v>9.0488811103106203E-62</v>
      </c>
      <c r="AB581">
        <f t="shared" ca="1" si="343"/>
        <v>1.6487120082033715E-57</v>
      </c>
      <c r="AC581">
        <f t="shared" ca="1" si="344"/>
        <v>1.5173144561267252E-57</v>
      </c>
      <c r="AD581">
        <f t="shared" ca="1" si="345"/>
        <v>1.3446882946879026E-59</v>
      </c>
      <c r="AE581">
        <f t="shared" ca="1" si="346"/>
        <v>2.9583196437414106E-59</v>
      </c>
      <c r="AF581">
        <f t="shared" ca="1" si="347"/>
        <v>0</v>
      </c>
      <c r="AG581">
        <f t="shared" ca="1" si="348"/>
        <v>0</v>
      </c>
      <c r="AH581">
        <f t="shared" ca="1" si="334"/>
        <v>0</v>
      </c>
      <c r="AI581">
        <f t="shared" ca="1" si="365"/>
        <v>3.4608696162725194E-11</v>
      </c>
      <c r="AJ581">
        <f t="shared" ca="1" si="349"/>
        <v>7.210145033901082E-15</v>
      </c>
      <c r="AK581">
        <f t="shared" ca="1" si="335"/>
        <v>0</v>
      </c>
      <c r="AL581">
        <f t="shared" ca="1" si="336"/>
        <v>0</v>
      </c>
      <c r="AM581">
        <f t="shared" si="337"/>
        <v>0</v>
      </c>
      <c r="AN581" s="45">
        <f t="shared" ca="1" si="350"/>
        <v>-7.210145033901082E-15</v>
      </c>
      <c r="AO581">
        <f t="shared" ca="1" si="366"/>
        <v>0</v>
      </c>
      <c r="AP581">
        <f t="shared" ca="1" si="367"/>
        <v>2.6354208811720417E-59</v>
      </c>
      <c r="AR581">
        <v>571</v>
      </c>
      <c r="AS581">
        <v>0</v>
      </c>
      <c r="AT581">
        <v>621.07763495182633</v>
      </c>
      <c r="AU581">
        <v>22.822279998920862</v>
      </c>
      <c r="AV581">
        <v>4.6156233950554917</v>
      </c>
      <c r="AW581">
        <v>2502.1402218589697</v>
      </c>
      <c r="AX581">
        <v>0.12312849866753735</v>
      </c>
      <c r="AY581">
        <v>0</v>
      </c>
      <c r="AZ581">
        <v>-2529.7012537516116</v>
      </c>
      <c r="BA581">
        <v>0.32468079379832249</v>
      </c>
      <c r="BC581">
        <f t="shared" si="351"/>
        <v>0</v>
      </c>
      <c r="BD581">
        <f t="shared" ca="1" si="352"/>
        <v>621.07763495182633</v>
      </c>
      <c r="BE581">
        <f t="shared" ca="1" si="353"/>
        <v>22.822279998920862</v>
      </c>
      <c r="BF581">
        <f t="shared" ca="1" si="354"/>
        <v>4.6156233950554917</v>
      </c>
      <c r="BG581">
        <f t="shared" ca="1" si="355"/>
        <v>2502.1402218589697</v>
      </c>
      <c r="BH581">
        <f t="shared" ca="1" si="356"/>
        <v>0.12312849866754456</v>
      </c>
      <c r="BI581">
        <f t="shared" ca="1" si="357"/>
        <v>0</v>
      </c>
      <c r="BJ581">
        <f t="shared" ca="1" si="358"/>
        <v>-2529.7012537516116</v>
      </c>
      <c r="BK581">
        <f t="shared" ca="1" si="359"/>
        <v>0.32468079379832249</v>
      </c>
    </row>
    <row r="582" spans="2:63" x14ac:dyDescent="0.35">
      <c r="B582">
        <f t="shared" si="360"/>
        <v>572</v>
      </c>
      <c r="C582">
        <f t="shared" si="338"/>
        <v>48</v>
      </c>
      <c r="D582">
        <f t="shared" si="368"/>
        <v>8</v>
      </c>
      <c r="E582">
        <f t="shared" ca="1" si="328"/>
        <v>124</v>
      </c>
      <c r="F582" cm="1">
        <f t="array" aca="1" ref="F582" ca="1">_xlfn.XLOOKUP(E582,Mortality!$I$9:$I$130,IF($E$4="Female",Mortality!$J$9:$J$130,Mortality!$K$9:$K$130),,-1)</f>
        <v>0.99999999999999922</v>
      </c>
      <c r="G582" cm="1">
        <f t="array" aca="1" ref="G582" ca="1">_xlfn.XLOOKUP(E582,Mortality!$N$9:$N$130,IF($E$4="Female",Mortality!$O$9:$O$130,Mortality!$P$9:$P$130),,-1)</f>
        <v>0</v>
      </c>
      <c r="H582">
        <f t="shared" ca="1" si="339"/>
        <v>0.94493499421927152</v>
      </c>
      <c r="I582" cm="1">
        <f t="array" ref="I582">INDEX('Product features '!$C$12:$C$22,MIN(11,C582))</f>
        <v>0</v>
      </c>
      <c r="J582" s="3">
        <f ca="1">IF(C582=1,0,IF($C$4="Q",MAX('Product features '!$C$8,_xlfn.XLOOKUP(E582,'Non-systematic PWDs'!$D$17:$D$64,'Non-systematic PWDs'!$F$17:$F$64,0,-1)),'Product features '!$C$8))</f>
        <v>0.5</v>
      </c>
      <c r="K582">
        <f t="shared" ca="1" si="329"/>
        <v>0</v>
      </c>
      <c r="L582">
        <f ca="1">(1-K582)*(1-(1-J582*_xlfn.XLOOKUP(C582,'Non-systematic PWDs'!$D$9:$D$12,'Non-systematic PWDs'!$E$9:$E$12,,-1))^(1/12))</f>
        <v>1.8423470126248342E-2</v>
      </c>
      <c r="M582" cm="1">
        <f t="array" ref="M582">IF(C582=11,_xlfn.SWITCH(D582,1,0.4,2,0.3,3,0.2,0.1/9),1/12)</f>
        <v>8.3333333333333329E-2</v>
      </c>
      <c r="O582">
        <f t="shared" ca="1" si="361"/>
        <v>8.8367472692353394E-59</v>
      </c>
      <c r="P582">
        <f t="shared" ca="1" si="362"/>
        <v>9.8381932015788572E-59</v>
      </c>
      <c r="Q582">
        <f ca="1">_xlfn.XLOOKUP(C582,'Surrender predictive model'!$E$8:$E$29,'Surrender predictive model'!$P$8:$P$29,,-1)+'Surrender predictive model'!$B$15+'Surrender predictive model'!$B$14+'Surrender predictive model'!$B$38*K582</f>
        <v>-2.2123742498454617</v>
      </c>
      <c r="R582">
        <f ca="1">+'Surrender predictive model'!$B$15*(MAX(1,MIN(2,P581/O581))-1)+'Surrender predictive model'!$B$14*(MAX(0.5,MIN(1,P581/O581))-1)+'Surrender predictive model'!$B$38*K582*(MAX(0.5,MIN(1,P581/O581))-1)</f>
        <v>-0.1311393496161801</v>
      </c>
      <c r="S582" s="43">
        <f t="shared" ca="1" si="340"/>
        <v>8.3742893296570031E-3</v>
      </c>
      <c r="T582">
        <f t="shared" ca="1" si="330"/>
        <v>0</v>
      </c>
      <c r="U582">
        <f t="shared" ca="1" si="363"/>
        <v>0</v>
      </c>
      <c r="V582">
        <f t="shared" ca="1" si="331"/>
        <v>0</v>
      </c>
      <c r="W582" s="41">
        <f t="shared" ca="1" si="332"/>
        <v>0</v>
      </c>
      <c r="X582">
        <f t="shared" ca="1" si="341"/>
        <v>5.3597882621506998E-2</v>
      </c>
      <c r="Y582">
        <f t="shared" ca="1" si="342"/>
        <v>5.3597882621506998E-2</v>
      </c>
      <c r="Z582">
        <f t="shared" ca="1" si="333"/>
        <v>5.4603875490381426E-2</v>
      </c>
      <c r="AA582">
        <f t="shared" ca="1" si="364"/>
        <v>4.941039774746656E-63</v>
      </c>
      <c r="AB582">
        <f t="shared" ca="1" si="343"/>
        <v>8.8367472692353394E-59</v>
      </c>
      <c r="AC582">
        <f t="shared" ca="1" si="344"/>
        <v>8.132484211939593E-59</v>
      </c>
      <c r="AD582">
        <f t="shared" ca="1" si="345"/>
        <v>7.2072445381196609E-61</v>
      </c>
      <c r="AE582">
        <f t="shared" ca="1" si="346"/>
        <v>1.5855966902215051E-60</v>
      </c>
      <c r="AF582">
        <f t="shared" ca="1" si="347"/>
        <v>0</v>
      </c>
      <c r="AG582">
        <f t="shared" ca="1" si="348"/>
        <v>0</v>
      </c>
      <c r="AH582">
        <f t="shared" ca="1" si="334"/>
        <v>0</v>
      </c>
      <c r="AI582">
        <f t="shared" ca="1" si="365"/>
        <v>3.4608696162725194E-11</v>
      </c>
      <c r="AJ582">
        <f t="shared" ca="1" si="349"/>
        <v>7.210145033901082E-15</v>
      </c>
      <c r="AK582">
        <f t="shared" ca="1" si="335"/>
        <v>0</v>
      </c>
      <c r="AL582">
        <f t="shared" ca="1" si="336"/>
        <v>0</v>
      </c>
      <c r="AM582">
        <f t="shared" si="337"/>
        <v>0</v>
      </c>
      <c r="AN582" s="45">
        <f t="shared" ca="1" si="350"/>
        <v>-7.210145033901082E-15</v>
      </c>
      <c r="AO582">
        <f t="shared" ca="1" si="366"/>
        <v>0</v>
      </c>
      <c r="AP582">
        <f t="shared" ca="1" si="367"/>
        <v>1.4290774596154884E-60</v>
      </c>
      <c r="AR582">
        <v>572</v>
      </c>
      <c r="AS582">
        <v>0</v>
      </c>
      <c r="AT582">
        <v>591.01679360242213</v>
      </c>
      <c r="AU582">
        <v>21.713265033033288</v>
      </c>
      <c r="AV582">
        <v>4.3921739264908117</v>
      </c>
      <c r="AW582">
        <v>2407.9982725966834</v>
      </c>
      <c r="AX582">
        <v>0.11717106777985348</v>
      </c>
      <c r="AY582">
        <v>0</v>
      </c>
      <c r="AZ582">
        <v>-2434.2208826239885</v>
      </c>
      <c r="BA582">
        <v>0.31189752296222978</v>
      </c>
      <c r="BC582">
        <f t="shared" si="351"/>
        <v>0</v>
      </c>
      <c r="BD582">
        <f t="shared" ca="1" si="352"/>
        <v>591.01679360242213</v>
      </c>
      <c r="BE582">
        <f t="shared" ca="1" si="353"/>
        <v>21.713265033033288</v>
      </c>
      <c r="BF582">
        <f t="shared" ca="1" si="354"/>
        <v>4.3921739264908117</v>
      </c>
      <c r="BG582">
        <f t="shared" ca="1" si="355"/>
        <v>2407.9982725966834</v>
      </c>
      <c r="BH582">
        <f t="shared" ca="1" si="356"/>
        <v>0.11717106777986069</v>
      </c>
      <c r="BI582">
        <f t="shared" ca="1" si="357"/>
        <v>0</v>
      </c>
      <c r="BJ582">
        <f t="shared" ca="1" si="358"/>
        <v>-2434.2208826239885</v>
      </c>
      <c r="BK582">
        <f t="shared" ca="1" si="359"/>
        <v>0.31189752296222978</v>
      </c>
    </row>
    <row r="583" spans="2:63" x14ac:dyDescent="0.35">
      <c r="B583">
        <f t="shared" si="360"/>
        <v>573</v>
      </c>
      <c r="C583">
        <f t="shared" si="338"/>
        <v>48</v>
      </c>
      <c r="D583">
        <f t="shared" si="368"/>
        <v>9</v>
      </c>
      <c r="E583">
        <f t="shared" ca="1" si="328"/>
        <v>124</v>
      </c>
      <c r="F583" cm="1">
        <f t="array" aca="1" ref="F583" ca="1">_xlfn.XLOOKUP(E583,Mortality!$I$9:$I$130,IF($E$4="Female",Mortality!$J$9:$J$130,Mortality!$K$9:$K$130),,-1)</f>
        <v>0.99999999999999922</v>
      </c>
      <c r="G583" cm="1">
        <f t="array" aca="1" ref="G583" ca="1">_xlfn.XLOOKUP(E583,Mortality!$N$9:$N$130,IF($E$4="Female",Mortality!$O$9:$O$130,Mortality!$P$9:$P$130),,-1)</f>
        <v>0</v>
      </c>
      <c r="H583">
        <f t="shared" ca="1" si="339"/>
        <v>0.94493499421927152</v>
      </c>
      <c r="I583" cm="1">
        <f t="array" ref="I583">INDEX('Product features '!$C$12:$C$22,MIN(11,C583))</f>
        <v>0</v>
      </c>
      <c r="J583" s="3">
        <f ca="1">IF(C583=1,0,IF($C$4="Q",MAX('Product features '!$C$8,_xlfn.XLOOKUP(E583,'Non-systematic PWDs'!$D$17:$D$64,'Non-systematic PWDs'!$F$17:$F$64,0,-1)),'Product features '!$C$8))</f>
        <v>0.5</v>
      </c>
      <c r="K583">
        <f t="shared" ca="1" si="329"/>
        <v>0</v>
      </c>
      <c r="L583">
        <f ca="1">(1-K583)*(1-(1-J583*_xlfn.XLOOKUP(C583,'Non-systematic PWDs'!$D$9:$D$12,'Non-systematic PWDs'!$E$9:$E$12,,-1))^(1/12))</f>
        <v>1.8423470126248342E-2</v>
      </c>
      <c r="M583" cm="1">
        <f t="array" ref="M583">IF(C583=11,_xlfn.SWITCH(D583,1,0.4,2,0.3,3,0.2,0.1/9),1/12)</f>
        <v>8.3333333333333329E-2</v>
      </c>
      <c r="O583">
        <f t="shared" ca="1" si="361"/>
        <v>4.7363094289239821E-60</v>
      </c>
      <c r="P583">
        <f t="shared" ca="1" si="362"/>
        <v>5.2730632442593173E-60</v>
      </c>
      <c r="Q583">
        <f ca="1">_xlfn.XLOOKUP(C583,'Surrender predictive model'!$E$8:$E$29,'Surrender predictive model'!$P$8:$P$29,,-1)+'Surrender predictive model'!$B$15+'Surrender predictive model'!$B$14+'Surrender predictive model'!$B$38*K583</f>
        <v>-2.2123742498454617</v>
      </c>
      <c r="R583">
        <f ca="1">+'Surrender predictive model'!$B$15*(MAX(1,MIN(2,P582/O582))-1)+'Surrender predictive model'!$B$14*(MAX(0.5,MIN(1,P582/O582))-1)+'Surrender predictive model'!$B$38*K583*(MAX(0.5,MIN(1,P582/O582))-1)</f>
        <v>-0.1311393496161801</v>
      </c>
      <c r="S583" s="43">
        <f t="shared" ca="1" si="340"/>
        <v>8.3742893296570031E-3</v>
      </c>
      <c r="T583">
        <f t="shared" ca="1" si="330"/>
        <v>0</v>
      </c>
      <c r="U583">
        <f t="shared" ca="1" si="363"/>
        <v>0</v>
      </c>
      <c r="V583">
        <f t="shared" ca="1" si="331"/>
        <v>0</v>
      </c>
      <c r="W583" s="41">
        <f t="shared" ca="1" si="332"/>
        <v>0</v>
      </c>
      <c r="X583">
        <f t="shared" ca="1" si="341"/>
        <v>5.3597882621506998E-2</v>
      </c>
      <c r="Y583">
        <f t="shared" ca="1" si="342"/>
        <v>5.3597882621506998E-2</v>
      </c>
      <c r="Z583">
        <f t="shared" ca="1" si="333"/>
        <v>5.4603875490381426E-2</v>
      </c>
      <c r="AA583">
        <f t="shared" ca="1" si="364"/>
        <v>2.697999206532887E-64</v>
      </c>
      <c r="AB583">
        <f t="shared" ca="1" si="343"/>
        <v>4.7363094289239821E-60</v>
      </c>
      <c r="AC583">
        <f t="shared" ca="1" si="344"/>
        <v>4.3588393421279717E-60</v>
      </c>
      <c r="AD583">
        <f t="shared" ca="1" si="345"/>
        <v>3.8629304677863501E-62</v>
      </c>
      <c r="AE583">
        <f t="shared" ca="1" si="346"/>
        <v>8.4984625287542226E-62</v>
      </c>
      <c r="AF583">
        <f t="shared" ca="1" si="347"/>
        <v>0</v>
      </c>
      <c r="AG583">
        <f t="shared" ca="1" si="348"/>
        <v>0</v>
      </c>
      <c r="AH583">
        <f t="shared" ca="1" si="334"/>
        <v>0</v>
      </c>
      <c r="AI583">
        <f t="shared" ca="1" si="365"/>
        <v>3.4608696162725194E-11</v>
      </c>
      <c r="AJ583">
        <f t="shared" ca="1" si="349"/>
        <v>7.210145033901082E-15</v>
      </c>
      <c r="AK583">
        <f t="shared" ca="1" si="335"/>
        <v>0</v>
      </c>
      <c r="AL583">
        <f t="shared" ca="1" si="336"/>
        <v>0</v>
      </c>
      <c r="AM583">
        <f t="shared" si="337"/>
        <v>0</v>
      </c>
      <c r="AN583" s="45">
        <f t="shared" ca="1" si="350"/>
        <v>-7.210145033901082E-15</v>
      </c>
      <c r="AO583">
        <f t="shared" ca="1" si="366"/>
        <v>0</v>
      </c>
      <c r="AP583">
        <f t="shared" ca="1" si="367"/>
        <v>7.7492836160302799E-62</v>
      </c>
      <c r="AR583">
        <v>573</v>
      </c>
      <c r="AS583">
        <v>0</v>
      </c>
      <c r="AT583">
        <v>562.42112534153955</v>
      </c>
      <c r="AU583">
        <v>20.658522476675763</v>
      </c>
      <c r="AV583">
        <v>4.1796372459540976</v>
      </c>
      <c r="AW583">
        <v>2317.419010217227</v>
      </c>
      <c r="AX583">
        <v>0.11150389478498414</v>
      </c>
      <c r="AY583">
        <v>0</v>
      </c>
      <c r="AZ583">
        <v>-2342.3686738346396</v>
      </c>
      <c r="BA583">
        <v>0.2996226686633377</v>
      </c>
      <c r="BC583">
        <f t="shared" si="351"/>
        <v>0</v>
      </c>
      <c r="BD583">
        <f t="shared" ca="1" si="352"/>
        <v>562.42112534153955</v>
      </c>
      <c r="BE583">
        <f t="shared" ca="1" si="353"/>
        <v>20.658522476675763</v>
      </c>
      <c r="BF583">
        <f t="shared" ca="1" si="354"/>
        <v>4.1796372459540976</v>
      </c>
      <c r="BG583">
        <f t="shared" ca="1" si="355"/>
        <v>2317.419010217227</v>
      </c>
      <c r="BH583">
        <f t="shared" ca="1" si="356"/>
        <v>0.11150389478499136</v>
      </c>
      <c r="BI583">
        <f t="shared" ca="1" si="357"/>
        <v>0</v>
      </c>
      <c r="BJ583">
        <f t="shared" ca="1" si="358"/>
        <v>-2342.3686738346396</v>
      </c>
      <c r="BK583">
        <f t="shared" ca="1" si="359"/>
        <v>0.2996226686633377</v>
      </c>
    </row>
    <row r="584" spans="2:63" x14ac:dyDescent="0.35">
      <c r="B584">
        <f t="shared" si="360"/>
        <v>574</v>
      </c>
      <c r="C584">
        <f t="shared" si="338"/>
        <v>48</v>
      </c>
      <c r="D584">
        <f t="shared" si="368"/>
        <v>10</v>
      </c>
      <c r="E584">
        <f t="shared" ca="1" si="328"/>
        <v>124</v>
      </c>
      <c r="F584" cm="1">
        <f t="array" aca="1" ref="F584" ca="1">_xlfn.XLOOKUP(E584,Mortality!$I$9:$I$130,IF($E$4="Female",Mortality!$J$9:$J$130,Mortality!$K$9:$K$130),,-1)</f>
        <v>0.99999999999999922</v>
      </c>
      <c r="G584" cm="1">
        <f t="array" aca="1" ref="G584" ca="1">_xlfn.XLOOKUP(E584,Mortality!$N$9:$N$130,IF($E$4="Female",Mortality!$O$9:$O$130,Mortality!$P$9:$P$130),,-1)</f>
        <v>0</v>
      </c>
      <c r="H584">
        <f t="shared" ca="1" si="339"/>
        <v>0.94493499421927152</v>
      </c>
      <c r="I584" cm="1">
        <f t="array" ref="I584">INDEX('Product features '!$C$12:$C$22,MIN(11,C584))</f>
        <v>0</v>
      </c>
      <c r="J584" s="3">
        <f ca="1">IF(C584=1,0,IF($C$4="Q",MAX('Product features '!$C$8,_xlfn.XLOOKUP(E584,'Non-systematic PWDs'!$D$17:$D$64,'Non-systematic PWDs'!$F$17:$F$64,0,-1)),'Product features '!$C$8))</f>
        <v>0.5</v>
      </c>
      <c r="K584">
        <f t="shared" ca="1" si="329"/>
        <v>0</v>
      </c>
      <c r="L584">
        <f ca="1">(1-K584)*(1-(1-J584*_xlfn.XLOOKUP(C584,'Non-systematic PWDs'!$D$9:$D$12,'Non-systematic PWDs'!$E$9:$E$12,,-1))^(1/12))</f>
        <v>1.8423470126248342E-2</v>
      </c>
      <c r="M584" cm="1">
        <f t="array" ref="M584">IF(C584=11,_xlfn.SWITCH(D584,1,0.4,2,0.3,3,0.2,0.1/9),1/12)</f>
        <v>8.3333333333333329E-2</v>
      </c>
      <c r="O584">
        <f t="shared" ca="1" si="361"/>
        <v>2.5385615683060444E-61</v>
      </c>
      <c r="P584">
        <f t="shared" ca="1" si="362"/>
        <v>2.8262502482159378E-61</v>
      </c>
      <c r="Q584">
        <f ca="1">_xlfn.XLOOKUP(C584,'Surrender predictive model'!$E$8:$E$29,'Surrender predictive model'!$P$8:$P$29,,-1)+'Surrender predictive model'!$B$15+'Surrender predictive model'!$B$14+'Surrender predictive model'!$B$38*K584</f>
        <v>-2.2123742498454617</v>
      </c>
      <c r="R584">
        <f ca="1">+'Surrender predictive model'!$B$15*(MAX(1,MIN(2,P583/O583))-1)+'Surrender predictive model'!$B$14*(MAX(0.5,MIN(1,P583/O583))-1)+'Surrender predictive model'!$B$38*K584*(MAX(0.5,MIN(1,P583/O583))-1)</f>
        <v>-0.1311393496161801</v>
      </c>
      <c r="S584" s="43">
        <f t="shared" ca="1" si="340"/>
        <v>8.3742893296570031E-3</v>
      </c>
      <c r="T584">
        <f t="shared" ca="1" si="330"/>
        <v>0</v>
      </c>
      <c r="U584">
        <f t="shared" ca="1" si="363"/>
        <v>0</v>
      </c>
      <c r="V584">
        <f t="shared" ca="1" si="331"/>
        <v>0</v>
      </c>
      <c r="W584" s="41">
        <f t="shared" ca="1" si="332"/>
        <v>0</v>
      </c>
      <c r="X584">
        <f t="shared" ca="1" si="341"/>
        <v>5.3597882621506998E-2</v>
      </c>
      <c r="Y584">
        <f t="shared" ca="1" si="342"/>
        <v>5.3597882621506998E-2</v>
      </c>
      <c r="Z584">
        <f t="shared" ca="1" si="333"/>
        <v>5.4603875490381426E-2</v>
      </c>
      <c r="AA584">
        <f t="shared" ca="1" si="364"/>
        <v>1.4732121274666963E-65</v>
      </c>
      <c r="AB584">
        <f t="shared" ca="1" si="343"/>
        <v>2.5385615683060444E-61</v>
      </c>
      <c r="AC584">
        <f t="shared" ca="1" si="344"/>
        <v>2.3362455942538185E-61</v>
      </c>
      <c r="AD584">
        <f t="shared" ca="1" si="345"/>
        <v>2.070448937874559E-63</v>
      </c>
      <c r="AE584">
        <f t="shared" ca="1" si="346"/>
        <v>4.5549959707944437E-63</v>
      </c>
      <c r="AF584">
        <f t="shared" ca="1" si="347"/>
        <v>0</v>
      </c>
      <c r="AG584">
        <f t="shared" ca="1" si="348"/>
        <v>0</v>
      </c>
      <c r="AH584">
        <f t="shared" ca="1" si="334"/>
        <v>0</v>
      </c>
      <c r="AI584">
        <f t="shared" ca="1" si="365"/>
        <v>3.4608696162725194E-11</v>
      </c>
      <c r="AJ584">
        <f t="shared" ca="1" si="349"/>
        <v>7.210145033901082E-15</v>
      </c>
      <c r="AK584">
        <f t="shared" ca="1" si="335"/>
        <v>0</v>
      </c>
      <c r="AL584">
        <f t="shared" ca="1" si="336"/>
        <v>0</v>
      </c>
      <c r="AM584">
        <f t="shared" si="337"/>
        <v>0</v>
      </c>
      <c r="AN584" s="45">
        <f t="shared" ca="1" si="350"/>
        <v>-7.210145033901082E-15</v>
      </c>
      <c r="AO584">
        <f t="shared" ca="1" si="366"/>
        <v>0</v>
      </c>
      <c r="AP584">
        <f t="shared" ca="1" si="367"/>
        <v>4.2021092808946061E-63</v>
      </c>
      <c r="AR584">
        <v>574</v>
      </c>
      <c r="AS584">
        <v>0</v>
      </c>
      <c r="AT584">
        <v>535.21869496616671</v>
      </c>
      <c r="AU584">
        <v>19.655376812749754</v>
      </c>
      <c r="AV584">
        <v>3.9774756271141922</v>
      </c>
      <c r="AW584">
        <v>2230.2668193805894</v>
      </c>
      <c r="AX584">
        <v>0.10611273453211736</v>
      </c>
      <c r="AY584">
        <v>0</v>
      </c>
      <c r="AZ584">
        <v>-2254.0057845549836</v>
      </c>
      <c r="BA584">
        <v>0.28783580470425907</v>
      </c>
      <c r="BC584">
        <f t="shared" si="351"/>
        <v>0</v>
      </c>
      <c r="BD584">
        <f t="shared" ca="1" si="352"/>
        <v>535.21869496616671</v>
      </c>
      <c r="BE584">
        <f t="shared" ca="1" si="353"/>
        <v>19.655376812749754</v>
      </c>
      <c r="BF584">
        <f t="shared" ca="1" si="354"/>
        <v>3.9774756271141922</v>
      </c>
      <c r="BG584">
        <f t="shared" ca="1" si="355"/>
        <v>2230.2668193805894</v>
      </c>
      <c r="BH584">
        <f t="shared" ca="1" si="356"/>
        <v>0.10611273453212458</v>
      </c>
      <c r="BI584">
        <f t="shared" ca="1" si="357"/>
        <v>0</v>
      </c>
      <c r="BJ584">
        <f t="shared" ca="1" si="358"/>
        <v>-2254.0057845549836</v>
      </c>
      <c r="BK584">
        <f t="shared" ca="1" si="359"/>
        <v>0.28783580470425907</v>
      </c>
    </row>
    <row r="585" spans="2:63" x14ac:dyDescent="0.35">
      <c r="B585">
        <f t="shared" si="360"/>
        <v>575</v>
      </c>
      <c r="C585">
        <f t="shared" si="338"/>
        <v>48</v>
      </c>
      <c r="D585">
        <f t="shared" si="368"/>
        <v>11</v>
      </c>
      <c r="E585">
        <f t="shared" ca="1" si="328"/>
        <v>124</v>
      </c>
      <c r="F585" cm="1">
        <f t="array" aca="1" ref="F585" ca="1">_xlfn.XLOOKUP(E585,Mortality!$I$9:$I$130,IF($E$4="Female",Mortality!$J$9:$J$130,Mortality!$K$9:$K$130),,-1)</f>
        <v>0.99999999999999922</v>
      </c>
      <c r="G585" cm="1">
        <f t="array" aca="1" ref="G585" ca="1">_xlfn.XLOOKUP(E585,Mortality!$N$9:$N$130,IF($E$4="Female",Mortality!$O$9:$O$130,Mortality!$P$9:$P$130),,-1)</f>
        <v>0</v>
      </c>
      <c r="H585">
        <f t="shared" ca="1" si="339"/>
        <v>0.94493499421927152</v>
      </c>
      <c r="I585" cm="1">
        <f t="array" ref="I585">INDEX('Product features '!$C$12:$C$22,MIN(11,C585))</f>
        <v>0</v>
      </c>
      <c r="J585" s="3">
        <f ca="1">IF(C585=1,0,IF($C$4="Q",MAX('Product features '!$C$8,_xlfn.XLOOKUP(E585,'Non-systematic PWDs'!$D$17:$D$64,'Non-systematic PWDs'!$F$17:$F$64,0,-1)),'Product features '!$C$8))</f>
        <v>0.5</v>
      </c>
      <c r="K585">
        <f t="shared" ca="1" si="329"/>
        <v>0</v>
      </c>
      <c r="L585">
        <f ca="1">(1-K585)*(1-(1-J585*_xlfn.XLOOKUP(C585,'Non-systematic PWDs'!$D$9:$D$12,'Non-systematic PWDs'!$E$9:$E$12,,-1))^(1/12))</f>
        <v>1.8423470126248342E-2</v>
      </c>
      <c r="M585" cm="1">
        <f t="array" ref="M585">IF(C585=11,_xlfn.SWITCH(D585,1,0.4,2,0.3,3,0.2,0.1/9),1/12)</f>
        <v>8.3333333333333329E-2</v>
      </c>
      <c r="O585">
        <f t="shared" ca="1" si="361"/>
        <v>1.3606152496553607E-62</v>
      </c>
      <c r="P585">
        <f t="shared" ca="1" si="362"/>
        <v>1.5148102906288286E-62</v>
      </c>
      <c r="Q585">
        <f ca="1">_xlfn.XLOOKUP(C585,'Surrender predictive model'!$E$8:$E$29,'Surrender predictive model'!$P$8:$P$29,,-1)+'Surrender predictive model'!$B$15+'Surrender predictive model'!$B$14+'Surrender predictive model'!$B$38*K585</f>
        <v>-2.2123742498454617</v>
      </c>
      <c r="R585">
        <f ca="1">+'Surrender predictive model'!$B$15*(MAX(1,MIN(2,P584/O584))-1)+'Surrender predictive model'!$B$14*(MAX(0.5,MIN(1,P584/O584))-1)+'Surrender predictive model'!$B$38*K585*(MAX(0.5,MIN(1,P584/O584))-1)</f>
        <v>-0.1311393496161801</v>
      </c>
      <c r="S585" s="43">
        <f t="shared" ca="1" si="340"/>
        <v>8.3742893296570031E-3</v>
      </c>
      <c r="T585">
        <f t="shared" ca="1" si="330"/>
        <v>0</v>
      </c>
      <c r="U585">
        <f t="shared" ca="1" si="363"/>
        <v>0</v>
      </c>
      <c r="V585">
        <f t="shared" ca="1" si="331"/>
        <v>0</v>
      </c>
      <c r="W585" s="41">
        <f t="shared" ca="1" si="332"/>
        <v>0</v>
      </c>
      <c r="X585">
        <f t="shared" ca="1" si="341"/>
        <v>5.3597882621506998E-2</v>
      </c>
      <c r="Y585">
        <f t="shared" ca="1" si="342"/>
        <v>5.3597882621506998E-2</v>
      </c>
      <c r="Z585">
        <f t="shared" ca="1" si="333"/>
        <v>5.4603875490381426E-2</v>
      </c>
      <c r="AA585">
        <f t="shared" ca="1" si="364"/>
        <v>8.0443091579111415E-67</v>
      </c>
      <c r="AB585">
        <f t="shared" ca="1" si="343"/>
        <v>1.3606152496553607E-62</v>
      </c>
      <c r="AC585">
        <f t="shared" ca="1" si="344"/>
        <v>1.2521781713582898E-62</v>
      </c>
      <c r="AD585">
        <f t="shared" ca="1" si="345"/>
        <v>1.1097167914602444E-64</v>
      </c>
      <c r="AE585">
        <f t="shared" ca="1" si="346"/>
        <v>2.4413813938407787E-64</v>
      </c>
      <c r="AF585">
        <f t="shared" ca="1" si="347"/>
        <v>0</v>
      </c>
      <c r="AG585">
        <f t="shared" ca="1" si="348"/>
        <v>0</v>
      </c>
      <c r="AH585">
        <f t="shared" ca="1" si="334"/>
        <v>0</v>
      </c>
      <c r="AI585">
        <f t="shared" ca="1" si="365"/>
        <v>3.4608696162725194E-11</v>
      </c>
      <c r="AJ585">
        <f t="shared" ca="1" si="349"/>
        <v>7.210145033901082E-15</v>
      </c>
      <c r="AK585">
        <f t="shared" ca="1" si="335"/>
        <v>0</v>
      </c>
      <c r="AL585">
        <f t="shared" ca="1" si="336"/>
        <v>0</v>
      </c>
      <c r="AM585">
        <f t="shared" si="337"/>
        <v>0</v>
      </c>
      <c r="AN585" s="45">
        <f t="shared" ca="1" si="350"/>
        <v>-7.210145033901082E-15</v>
      </c>
      <c r="AO585">
        <f t="shared" ca="1" si="366"/>
        <v>0</v>
      </c>
      <c r="AP585">
        <f t="shared" ca="1" si="367"/>
        <v>2.2786264232287955E-64</v>
      </c>
      <c r="AR585">
        <v>575</v>
      </c>
      <c r="AS585">
        <v>0</v>
      </c>
      <c r="AT585">
        <v>509.34112575240653</v>
      </c>
      <c r="AU585">
        <v>18.701285422737495</v>
      </c>
      <c r="AV585">
        <v>3.7851780784149116</v>
      </c>
      <c r="AW585">
        <v>2146.4112772003896</v>
      </c>
      <c r="AX585">
        <v>0.10098404626339445</v>
      </c>
      <c r="AY585">
        <v>0</v>
      </c>
      <c r="AZ585">
        <v>-2168.9987247478025</v>
      </c>
      <c r="BA585">
        <v>0.2765173338261121</v>
      </c>
      <c r="BC585">
        <f t="shared" si="351"/>
        <v>0</v>
      </c>
      <c r="BD585">
        <f t="shared" ca="1" si="352"/>
        <v>509.34112575240653</v>
      </c>
      <c r="BE585">
        <f t="shared" ca="1" si="353"/>
        <v>18.701285422737495</v>
      </c>
      <c r="BF585">
        <f t="shared" ca="1" si="354"/>
        <v>3.7851780784149116</v>
      </c>
      <c r="BG585">
        <f t="shared" ca="1" si="355"/>
        <v>2146.4112772003896</v>
      </c>
      <c r="BH585">
        <f t="shared" ca="1" si="356"/>
        <v>0.10098404626340167</v>
      </c>
      <c r="BI585">
        <f t="shared" ca="1" si="357"/>
        <v>0</v>
      </c>
      <c r="BJ585">
        <f t="shared" ca="1" si="358"/>
        <v>-2168.9987247478025</v>
      </c>
      <c r="BK585">
        <f t="shared" ca="1" si="359"/>
        <v>0.2765173338261121</v>
      </c>
    </row>
    <row r="586" spans="2:63" x14ac:dyDescent="0.35">
      <c r="B586">
        <f t="shared" si="360"/>
        <v>576</v>
      </c>
      <c r="C586">
        <f t="shared" si="338"/>
        <v>48</v>
      </c>
      <c r="D586">
        <f t="shared" si="368"/>
        <v>12</v>
      </c>
      <c r="E586">
        <f t="shared" ca="1" si="328"/>
        <v>124</v>
      </c>
      <c r="F586" cm="1">
        <f t="array" aca="1" ref="F586" ca="1">_xlfn.XLOOKUP(E586,Mortality!$I$9:$I$130,IF($E$4="Female",Mortality!$J$9:$J$130,Mortality!$K$9:$K$130),,-1)</f>
        <v>0.99999999999999922</v>
      </c>
      <c r="G586" cm="1">
        <f t="array" aca="1" ref="G586" ca="1">_xlfn.XLOOKUP(E586,Mortality!$N$9:$N$130,IF($E$4="Female",Mortality!$O$9:$O$130,Mortality!$P$9:$P$130),,-1)</f>
        <v>0</v>
      </c>
      <c r="H586">
        <f t="shared" ca="1" si="339"/>
        <v>0.94493499421927152</v>
      </c>
      <c r="I586" cm="1">
        <f t="array" ref="I586">INDEX('Product features '!$C$12:$C$22,MIN(11,C586))</f>
        <v>0</v>
      </c>
      <c r="J586" s="3">
        <f ca="1">IF(C586=1,0,IF($C$4="Q",MAX('Product features '!$C$8,_xlfn.XLOOKUP(E586,'Non-systematic PWDs'!$D$17:$D$64,'Non-systematic PWDs'!$F$17:$F$64,0,-1)),'Product features '!$C$8))</f>
        <v>0.5</v>
      </c>
      <c r="K586">
        <f t="shared" ca="1" si="329"/>
        <v>0</v>
      </c>
      <c r="L586">
        <f ca="1">(1-K586)*(1-(1-J586*_xlfn.XLOOKUP(C586,'Non-systematic PWDs'!$D$9:$D$12,'Non-systematic PWDs'!$E$9:$E$12,,-1))^(1/12))</f>
        <v>1.8423470126248342E-2</v>
      </c>
      <c r="M586" cm="1">
        <f t="array" ref="M586">IF(C586=11,_xlfn.SWITCH(D586,1,0.4,2,0.3,3,0.2,0.1/9),1/12)</f>
        <v>8.3333333333333329E-2</v>
      </c>
      <c r="O586">
        <f t="shared" ca="1" si="361"/>
        <v>7.2926096444060464E-64</v>
      </c>
      <c r="P586">
        <f t="shared" ca="1" si="362"/>
        <v>8.1190624150974853E-64</v>
      </c>
      <c r="Q586">
        <f ca="1">_xlfn.XLOOKUP(C586,'Surrender predictive model'!$E$8:$E$29,'Surrender predictive model'!$P$8:$P$29,,-1)+'Surrender predictive model'!$B$15+'Surrender predictive model'!$B$14+'Surrender predictive model'!$B$38*K586</f>
        <v>-2.2123742498454617</v>
      </c>
      <c r="R586">
        <f ca="1">+'Surrender predictive model'!$B$15*(MAX(1,MIN(2,P585/O585))-1)+'Surrender predictive model'!$B$14*(MAX(0.5,MIN(1,P585/O585))-1)+'Surrender predictive model'!$B$38*K586*(MAX(0.5,MIN(1,P585/O585))-1)</f>
        <v>-0.13113934961618035</v>
      </c>
      <c r="S586" s="43">
        <f t="shared" ca="1" si="340"/>
        <v>8.3742893296570031E-3</v>
      </c>
      <c r="T586">
        <f t="shared" ca="1" si="330"/>
        <v>5.0000000000000001E-3</v>
      </c>
      <c r="U586">
        <f t="shared" ca="1" si="363"/>
        <v>0</v>
      </c>
      <c r="V586">
        <f t="shared" ca="1" si="331"/>
        <v>0</v>
      </c>
      <c r="W586" s="41">
        <f t="shared" ca="1" si="332"/>
        <v>0</v>
      </c>
      <c r="X586">
        <f t="shared" ca="1" si="341"/>
        <v>5.3299522654677502E-2</v>
      </c>
      <c r="Y586">
        <f t="shared" ca="1" si="342"/>
        <v>5.3597882621506998E-2</v>
      </c>
      <c r="Z586">
        <f t="shared" ca="1" si="333"/>
        <v>5.4603875490381426E-2</v>
      </c>
      <c r="AA586">
        <f t="shared" ca="1" si="364"/>
        <v>4.3925045566471506E-68</v>
      </c>
      <c r="AB586">
        <f t="shared" ca="1" si="343"/>
        <v>7.2926096444060464E-64</v>
      </c>
      <c r="AC586">
        <f t="shared" ca="1" si="344"/>
        <v>6.6752858552536807E-64</v>
      </c>
      <c r="AD586">
        <f t="shared" ca="1" si="345"/>
        <v>5.9158328829008819E-66</v>
      </c>
      <c r="AE586">
        <f t="shared" ca="1" si="346"/>
        <v>1.3014856079072928E-65</v>
      </c>
      <c r="AF586">
        <f t="shared" ca="1" si="347"/>
        <v>3.9324286578888899E-66</v>
      </c>
      <c r="AG586">
        <f t="shared" ca="1" si="348"/>
        <v>0</v>
      </c>
      <c r="AH586">
        <f t="shared" ca="1" si="334"/>
        <v>0</v>
      </c>
      <c r="AI586">
        <f t="shared" ca="1" si="365"/>
        <v>3.4608696162725194E-11</v>
      </c>
      <c r="AJ586">
        <f t="shared" ca="1" si="349"/>
        <v>7.210145033901082E-15</v>
      </c>
      <c r="AK586">
        <f t="shared" ca="1" si="335"/>
        <v>0</v>
      </c>
      <c r="AL586">
        <f t="shared" ca="1" si="336"/>
        <v>0</v>
      </c>
      <c r="AM586">
        <f t="shared" si="337"/>
        <v>0</v>
      </c>
      <c r="AN586" s="45">
        <f t="shared" ca="1" si="350"/>
        <v>-7.210145033901082E-15</v>
      </c>
      <c r="AO586">
        <f t="shared" ca="1" si="366"/>
        <v>0</v>
      </c>
      <c r="AP586">
        <f t="shared" ca="1" si="367"/>
        <v>1.2359924237638375E-65</v>
      </c>
      <c r="AR586">
        <v>576</v>
      </c>
      <c r="AS586">
        <v>0</v>
      </c>
      <c r="AT586">
        <v>484.72342206253597</v>
      </c>
      <c r="AU586">
        <v>17.712642861006685</v>
      </c>
      <c r="AV586">
        <v>3.5864923155331936</v>
      </c>
      <c r="AW586">
        <v>2065.7169388838201</v>
      </c>
      <c r="AX586">
        <v>9.5487173509878565E-2</v>
      </c>
      <c r="AY586">
        <v>0</v>
      </c>
      <c r="AZ586">
        <v>-2087.1115612338726</v>
      </c>
      <c r="BA586">
        <v>0.29367698247446344</v>
      </c>
      <c r="BC586">
        <f t="shared" si="351"/>
        <v>0</v>
      </c>
      <c r="BD586">
        <f t="shared" ca="1" si="352"/>
        <v>484.72342206253597</v>
      </c>
      <c r="BE586">
        <f t="shared" ca="1" si="353"/>
        <v>17.712642861006685</v>
      </c>
      <c r="BF586">
        <f t="shared" ca="1" si="354"/>
        <v>3.5864923155331936</v>
      </c>
      <c r="BG586">
        <f t="shared" ca="1" si="355"/>
        <v>2065.7169388838201</v>
      </c>
      <c r="BH586">
        <f t="shared" ca="1" si="356"/>
        <v>9.5487173509885781E-2</v>
      </c>
      <c r="BI586">
        <f t="shared" ca="1" si="357"/>
        <v>0</v>
      </c>
      <c r="BJ586">
        <f t="shared" ca="1" si="358"/>
        <v>-2087.1115612338726</v>
      </c>
      <c r="BK586">
        <f t="shared" ca="1" si="359"/>
        <v>0.29367698247446344</v>
      </c>
    </row>
    <row r="587" spans="2:63" x14ac:dyDescent="0.35">
      <c r="B587">
        <f t="shared" si="360"/>
        <v>577</v>
      </c>
      <c r="C587">
        <f t="shared" si="338"/>
        <v>49</v>
      </c>
      <c r="D587">
        <f t="shared" si="368"/>
        <v>1</v>
      </c>
      <c r="E587">
        <f t="shared" ref="E587:E650" ca="1" si="369">$D$4+C587-1</f>
        <v>125</v>
      </c>
      <c r="F587" cm="1">
        <f t="array" aca="1" ref="F587" ca="1">_xlfn.XLOOKUP(E587,Mortality!$I$9:$I$130,IF($E$4="Female",Mortality!$J$9:$J$130,Mortality!$K$9:$K$130),,-1)</f>
        <v>0.99999999999999922</v>
      </c>
      <c r="G587" cm="1">
        <f t="array" aca="1" ref="G587" ca="1">_xlfn.XLOOKUP(E587,Mortality!$N$9:$N$130,IF($E$4="Female",Mortality!$O$9:$O$130,Mortality!$P$9:$P$130),,-1)</f>
        <v>0</v>
      </c>
      <c r="H587">
        <f t="shared" ca="1" si="339"/>
        <v>0.94493499421927152</v>
      </c>
      <c r="I587" cm="1">
        <f t="array" ref="I587">INDEX('Product features '!$C$12:$C$22,MIN(11,C587))</f>
        <v>0</v>
      </c>
      <c r="J587" s="3">
        <f ca="1">IF(C587=1,0,IF($C$4="Q",MAX('Product features '!$C$8,_xlfn.XLOOKUP(E587,'Non-systematic PWDs'!$D$17:$D$64,'Non-systematic PWDs'!$F$17:$F$64,0,-1)),'Product features '!$C$8))</f>
        <v>0.5</v>
      </c>
      <c r="K587">
        <f t="shared" ref="K587:K650" ca="1" si="370">IF(C587&gt;=$S$4,1,0)</f>
        <v>0</v>
      </c>
      <c r="L587">
        <f ca="1">(1-K587)*(1-(1-J587*_xlfn.XLOOKUP(C587,'Non-systematic PWDs'!$D$9:$D$12,'Non-systematic PWDs'!$E$9:$E$12,,-1))^(1/12))</f>
        <v>1.8423470126248342E-2</v>
      </c>
      <c r="M587" cm="1">
        <f t="array" ref="M587">IF(C587=11,_xlfn.SWITCH(D587,1,0.4,2,0.3,3,0.2,0.1/9),1/12)</f>
        <v>8.3333333333333329E-2</v>
      </c>
      <c r="O587">
        <f t="shared" ca="1" si="361"/>
        <v>3.8869261295373976E-65</v>
      </c>
      <c r="P587">
        <f t="shared" ca="1" si="362"/>
        <v>4.3516455432108414E-65</v>
      </c>
      <c r="Q587">
        <f ca="1">_xlfn.XLOOKUP(C587,'Surrender predictive model'!$E$8:$E$29,'Surrender predictive model'!$P$8:$P$29,,-1)+'Surrender predictive model'!$B$15+'Surrender predictive model'!$B$14+'Surrender predictive model'!$B$38*K587</f>
        <v>-2.2123742498454617</v>
      </c>
      <c r="R587">
        <f ca="1">+'Surrender predictive model'!$B$15*(MAX(1,MIN(2,P586/O586))-1)+'Surrender predictive model'!$B$14*(MAX(0.5,MIN(1,P586/O586))-1)+'Surrender predictive model'!$B$38*K587*(MAX(0.5,MIN(1,P586/O586))-1)</f>
        <v>-0.13113934961618035</v>
      </c>
      <c r="S587" s="43">
        <f t="shared" ca="1" si="340"/>
        <v>8.3742893296570031E-3</v>
      </c>
      <c r="T587">
        <f t="shared" ref="T587:T650" ca="1" si="371">IF(K587=1,1.5%,0.5%)*IF(MOD(B587,12)=0,1,0)</f>
        <v>0</v>
      </c>
      <c r="U587">
        <f t="shared" ca="1" si="363"/>
        <v>1.89E-2</v>
      </c>
      <c r="V587">
        <f t="shared" ref="V587:V650" ca="1" si="372">IF(C587&gt;=$S$4,$T$4/12,0)*P587</f>
        <v>0</v>
      </c>
      <c r="W587" s="41">
        <f t="shared" ref="W587:W650" ca="1" si="373">(1+$O$4+$Q$4*MIN(10,C587))/(1+$O$4+$Q$4*MIN(10,C587-1))-1</f>
        <v>0</v>
      </c>
      <c r="X587">
        <f t="shared" ca="1" si="341"/>
        <v>5.3597882621506998E-2</v>
      </c>
      <c r="Y587">
        <f t="shared" ca="1" si="342"/>
        <v>5.3597882621506998E-2</v>
      </c>
      <c r="Z587">
        <f t="shared" ref="Z587:Z650" ca="1" si="374">(1-H587)*(1-S587)</f>
        <v>5.4603875490381426E-2</v>
      </c>
      <c r="AA587">
        <f t="shared" ca="1" si="364"/>
        <v>2.3984777190209405E-69</v>
      </c>
      <c r="AB587">
        <f t="shared" ca="1" si="343"/>
        <v>3.960389033385654E-65</v>
      </c>
      <c r="AC587">
        <f t="shared" ca="1" si="344"/>
        <v>3.6447575454915712E-65</v>
      </c>
      <c r="AD587">
        <f t="shared" ca="1" si="345"/>
        <v>3.2300903669691211E-67</v>
      </c>
      <c r="AE587">
        <f t="shared" ca="1" si="346"/>
        <v>7.1062117677483648E-67</v>
      </c>
      <c r="AF587">
        <f t="shared" ca="1" si="347"/>
        <v>0</v>
      </c>
      <c r="AG587">
        <f t="shared" ca="1" si="348"/>
        <v>0</v>
      </c>
      <c r="AH587">
        <f t="shared" ref="AH587:AH650" ca="1" si="375">AB587-MAX(0, O587-V587)</f>
        <v>7.3462903848256427E-67</v>
      </c>
      <c r="AI587">
        <f t="shared" ca="1" si="365"/>
        <v>3.4608696162725194E-11</v>
      </c>
      <c r="AJ587">
        <f t="shared" ca="1" si="349"/>
        <v>7.210145033901082E-15</v>
      </c>
      <c r="AK587">
        <f t="shared" ref="AK587:AK650" ca="1" si="376">_xlfn.XLOOKUP($D$4,$AC$3:$AC$4,$AD$3:$AD$4,,-1)*N587</f>
        <v>0</v>
      </c>
      <c r="AL587">
        <f t="shared" ref="AL587:AL650" ca="1" si="377">AA587*(1-Z587)/$G$4*$AK$11*IF(C587&gt;1,0,IF(B587&gt;6,0.5,1))</f>
        <v>0</v>
      </c>
      <c r="AM587">
        <f t="shared" ref="AM587:AM650" si="378">IF(B587=13,O587*_xlfn.XLOOKUP($D$4,$AC$3:$AC$4,$AE$3:$AE$4,,-1),0)</f>
        <v>0</v>
      </c>
      <c r="AN587" s="45">
        <f t="shared" ca="1" si="350"/>
        <v>-7.210145033901082E-15</v>
      </c>
      <c r="AO587">
        <f t="shared" ca="1" si="366"/>
        <v>9.1828629810321011E-68</v>
      </c>
      <c r="AP587">
        <f t="shared" ca="1" si="367"/>
        <v>7.5811417075513208E-67</v>
      </c>
      <c r="AR587">
        <v>577</v>
      </c>
      <c r="AS587">
        <v>0</v>
      </c>
      <c r="AT587">
        <v>458.33843284565967</v>
      </c>
      <c r="AU587">
        <v>18.004326885447071</v>
      </c>
      <c r="AV587">
        <v>3.4528521017065494</v>
      </c>
      <c r="AW587">
        <v>1988.2221463213766</v>
      </c>
      <c r="AX587">
        <v>9.1690710009311047E-2</v>
      </c>
      <c r="AY587">
        <v>0</v>
      </c>
      <c r="AZ587">
        <v>-2009.7710160185411</v>
      </c>
      <c r="BA587">
        <v>0.92659616935069111</v>
      </c>
      <c r="BC587">
        <f t="shared" si="351"/>
        <v>0</v>
      </c>
      <c r="BD587">
        <f t="shared" ca="1" si="352"/>
        <v>458.33843284565967</v>
      </c>
      <c r="BE587">
        <f t="shared" ca="1" si="353"/>
        <v>18.004326885447071</v>
      </c>
      <c r="BF587">
        <f t="shared" ca="1" si="354"/>
        <v>3.4528521017065494</v>
      </c>
      <c r="BG587">
        <f t="shared" ca="1" si="355"/>
        <v>1988.2221463213766</v>
      </c>
      <c r="BH587">
        <f t="shared" ca="1" si="356"/>
        <v>9.1690710009318263E-2</v>
      </c>
      <c r="BI587">
        <f t="shared" ca="1" si="357"/>
        <v>0</v>
      </c>
      <c r="BJ587">
        <f t="shared" ca="1" si="358"/>
        <v>-2009.7710160185411</v>
      </c>
      <c r="BK587">
        <f t="shared" ca="1" si="359"/>
        <v>0.92659616935069111</v>
      </c>
    </row>
    <row r="588" spans="2:63" x14ac:dyDescent="0.35">
      <c r="B588">
        <f t="shared" si="360"/>
        <v>578</v>
      </c>
      <c r="C588">
        <f t="shared" ref="C588:C651" si="379">FLOOR((B588-1)/12,1)+1</f>
        <v>49</v>
      </c>
      <c r="D588">
        <f t="shared" si="368"/>
        <v>2</v>
      </c>
      <c r="E588">
        <f t="shared" ca="1" si="369"/>
        <v>125</v>
      </c>
      <c r="F588" cm="1">
        <f t="array" aca="1" ref="F588" ca="1">_xlfn.XLOOKUP(E588,Mortality!$I$9:$I$130,IF($E$4="Female",Mortality!$J$9:$J$130,Mortality!$K$9:$K$130),,-1)</f>
        <v>0.99999999999999922</v>
      </c>
      <c r="G588" cm="1">
        <f t="array" aca="1" ref="G588" ca="1">_xlfn.XLOOKUP(E588,Mortality!$N$9:$N$130,IF($E$4="Female",Mortality!$O$9:$O$130,Mortality!$P$9:$P$130),,-1)</f>
        <v>0</v>
      </c>
      <c r="H588">
        <f t="shared" ref="H588:H651" ca="1" si="380">1-(1-F588*(1-G588)^(2026-2012-1+B588/12))^(1/12)</f>
        <v>0.94493499421927152</v>
      </c>
      <c r="I588" cm="1">
        <f t="array" ref="I588">INDEX('Product features '!$C$12:$C$22,MIN(11,C588))</f>
        <v>0</v>
      </c>
      <c r="J588" s="3">
        <f ca="1">IF(C588=1,0,IF($C$4="Q",MAX('Product features '!$C$8,_xlfn.XLOOKUP(E588,'Non-systematic PWDs'!$D$17:$D$64,'Non-systematic PWDs'!$F$17:$F$64,0,-1)),'Product features '!$C$8))</f>
        <v>0.5</v>
      </c>
      <c r="K588">
        <f t="shared" ca="1" si="370"/>
        <v>0</v>
      </c>
      <c r="L588">
        <f ca="1">(1-K588)*(1-(1-J588*_xlfn.XLOOKUP(C588,'Non-systematic PWDs'!$D$9:$D$12,'Non-systematic PWDs'!$E$9:$E$12,,-1))^(1/12))</f>
        <v>1.8423470126248342E-2</v>
      </c>
      <c r="M588" cm="1">
        <f t="array" ref="M588">IF(C588=11,_xlfn.SWITCH(D588,1,0.4,2,0.3,3,0.2,0.1/9),1/12)</f>
        <v>8.3333333333333329E-2</v>
      </c>
      <c r="O588">
        <f t="shared" ca="1" si="361"/>
        <v>2.1226846654690788E-66</v>
      </c>
      <c r="P588">
        <f t="shared" ca="1" si="362"/>
        <v>2.3323898703541873E-66</v>
      </c>
      <c r="Q588">
        <f ca="1">_xlfn.XLOOKUP(C588,'Surrender predictive model'!$E$8:$E$29,'Surrender predictive model'!$P$8:$P$29,,-1)+'Surrender predictive model'!$B$15+'Surrender predictive model'!$B$14+'Surrender predictive model'!$B$38*K588</f>
        <v>-2.2123742498454617</v>
      </c>
      <c r="R588">
        <f ca="1">+'Surrender predictive model'!$B$15*(MAX(1,MIN(2,P587/O587))-1)+'Surrender predictive model'!$B$14*(MAX(0.5,MIN(1,P587/O587))-1)+'Surrender predictive model'!$B$38*K588*(MAX(0.5,MIN(1,P587/O587))-1)</f>
        <v>-0.13835105698892974</v>
      </c>
      <c r="S588" s="43">
        <f t="shared" ref="S588:S651" ca="1" si="381">1-(1-IF(O588&gt;0,EXP(SUM(Q588:R588)),0))^M588</f>
        <v>8.3112604813669888E-3</v>
      </c>
      <c r="T588">
        <f t="shared" ca="1" si="371"/>
        <v>0</v>
      </c>
      <c r="U588">
        <f t="shared" ca="1" si="363"/>
        <v>0</v>
      </c>
      <c r="V588">
        <f t="shared" ca="1" si="372"/>
        <v>0</v>
      </c>
      <c r="W588" s="41">
        <f t="shared" ca="1" si="373"/>
        <v>0</v>
      </c>
      <c r="X588">
        <f t="shared" ref="X588:X651" ca="1" si="382">IFERROR((1-H588)*(1-S588)*(1-L588)*(1-T588*P588/O588),0)</f>
        <v>5.3601289363361379E-2</v>
      </c>
      <c r="Y588">
        <f t="shared" ref="Y588:Y651" ca="1" si="383">(1-H588)*(1-S588)*(1-L588)</f>
        <v>5.3601289363361379E-2</v>
      </c>
      <c r="Z588">
        <f t="shared" ca="1" si="374"/>
        <v>5.4607346174276872E-2</v>
      </c>
      <c r="AA588">
        <f t="shared" ca="1" si="364"/>
        <v>1.3096617873587349E-70</v>
      </c>
      <c r="AB588">
        <f t="shared" ref="AB588:AB651" ca="1" si="384">MAX(0, (O588-V588)*(1+U588))</f>
        <v>2.1226846654690788E-66</v>
      </c>
      <c r="AC588">
        <f t="shared" ref="AC588:AC651" ca="1" si="385">$AB588*(1-$X588)*H588/($H588+$S588+$L588+IFERROR($T588*$P588/$O588,0))</f>
        <v>1.9536325562109418E-66</v>
      </c>
      <c r="AD588">
        <f t="shared" ref="AD588:AD651" ca="1" si="386">$AB588*(1-$X588)*S588/($H588+$S588+$L588+IFERROR($T588*$P588/$O588,0))*(J588+(1-J588)*(1-I588))</f>
        <v>1.7183350345664257E-68</v>
      </c>
      <c r="AE588">
        <f t="shared" ref="AE588:AE651" ca="1" si="387">$AB588*(1-$X588)*L588/($H588+$S588+$L588+IFERROR($T588*$P588/$O588,0))+V588</f>
        <v>3.8090123931494903E-68</v>
      </c>
      <c r="AF588">
        <f t="shared" ref="AF588:AF651" ca="1" si="388">$AB588*(1-$X588)*IFERROR($T588*$P588/$O588,0)/($H588+$S588+$L588+IFERROR($T588*$P588/$O588,0))</f>
        <v>0</v>
      </c>
      <c r="AG588">
        <f t="shared" ref="AG588:AG651" ca="1" si="389">$AB588*(1-$X588)*S588/($H588+$S588+$L588+IFERROR($T588*$P588/$O588,0))*(1-J588)*I588</f>
        <v>0</v>
      </c>
      <c r="AH588">
        <f t="shared" ca="1" si="375"/>
        <v>0</v>
      </c>
      <c r="AI588">
        <f t="shared" ca="1" si="365"/>
        <v>3.4608696162725194E-11</v>
      </c>
      <c r="AJ588">
        <f t="shared" ref="AJ588:AJ651" ca="1" si="390">0.0025/12*AI588</f>
        <v>7.210145033901082E-15</v>
      </c>
      <c r="AK588">
        <f t="shared" ca="1" si="376"/>
        <v>0</v>
      </c>
      <c r="AL588">
        <f t="shared" ca="1" si="377"/>
        <v>0</v>
      </c>
      <c r="AM588">
        <f t="shared" si="378"/>
        <v>0</v>
      </c>
      <c r="AN588" s="45">
        <f t="shared" ref="AN588:AN651" ca="1" si="391">N588-SUM(AC588:AE588,AJ588:AK588,-AL588,AM588)</f>
        <v>-7.210145033901082E-15</v>
      </c>
      <c r="AO588">
        <f t="shared" ca="1" si="366"/>
        <v>0</v>
      </c>
      <c r="AP588">
        <f t="shared" ca="1" si="367"/>
        <v>3.201093311432722E-68</v>
      </c>
      <c r="AR588">
        <v>578</v>
      </c>
      <c r="AS588">
        <v>0</v>
      </c>
      <c r="AT588">
        <v>440.11540804293594</v>
      </c>
      <c r="AU588">
        <v>17.090315597998526</v>
      </c>
      <c r="AV588">
        <v>3.2471000670080294</v>
      </c>
      <c r="AW588">
        <v>1909.5970990722069</v>
      </c>
      <c r="AX588">
        <v>8.7048949534951028E-2</v>
      </c>
      <c r="AY588">
        <v>0</v>
      </c>
      <c r="AZ588">
        <v>-1930.021563686747</v>
      </c>
      <c r="BA588">
        <v>0.22545858671534721</v>
      </c>
      <c r="BC588">
        <f t="shared" ref="BC588:BC651" si="392">AS588+N588</f>
        <v>0</v>
      </c>
      <c r="BD588">
        <f t="shared" ref="BD588:BD651" ca="1" si="393">AT588+O588</f>
        <v>440.11540804293594</v>
      </c>
      <c r="BE588">
        <f t="shared" ref="BE588:BE651" ca="1" si="394">AU588+AC588</f>
        <v>17.090315597998526</v>
      </c>
      <c r="BF588">
        <f t="shared" ref="BF588:BF651" ca="1" si="395">AV588+AD588</f>
        <v>3.2471000670080294</v>
      </c>
      <c r="BG588">
        <f t="shared" ref="BG588:BG651" ca="1" si="396">AW588+AE588</f>
        <v>1909.5970990722069</v>
      </c>
      <c r="BH588">
        <f t="shared" ref="BH588:BH651" ca="1" si="397">AX588+AJ588</f>
        <v>8.7048949534958245E-2</v>
      </c>
      <c r="BI588">
        <f t="shared" ref="BI588:BI651" ca="1" si="398">AY588+AK588-AL588+AM588</f>
        <v>0</v>
      </c>
      <c r="BJ588">
        <f t="shared" ref="BJ588:BJ651" ca="1" si="399">AZ588+AN588</f>
        <v>-1930.021563686747</v>
      </c>
      <c r="BK588">
        <f t="shared" ref="BK588:BK651" ca="1" si="400">BA588+AP588</f>
        <v>0.22545858671534721</v>
      </c>
    </row>
    <row r="589" spans="2:63" x14ac:dyDescent="0.35">
      <c r="B589">
        <f t="shared" ref="B589:B652" si="401">B588+1</f>
        <v>579</v>
      </c>
      <c r="C589">
        <f t="shared" si="379"/>
        <v>49</v>
      </c>
      <c r="D589">
        <f t="shared" si="368"/>
        <v>3</v>
      </c>
      <c r="E589">
        <f t="shared" ca="1" si="369"/>
        <v>125</v>
      </c>
      <c r="F589" cm="1">
        <f t="array" aca="1" ref="F589" ca="1">_xlfn.XLOOKUP(E589,Mortality!$I$9:$I$130,IF($E$4="Female",Mortality!$J$9:$J$130,Mortality!$K$9:$K$130),,-1)</f>
        <v>0.99999999999999922</v>
      </c>
      <c r="G589" cm="1">
        <f t="array" aca="1" ref="G589" ca="1">_xlfn.XLOOKUP(E589,Mortality!$N$9:$N$130,IF($E$4="Female",Mortality!$O$9:$O$130,Mortality!$P$9:$P$130),,-1)</f>
        <v>0</v>
      </c>
      <c r="H589">
        <f t="shared" ca="1" si="380"/>
        <v>0.94493499421927152</v>
      </c>
      <c r="I589" cm="1">
        <f t="array" ref="I589">INDEX('Product features '!$C$12:$C$22,MIN(11,C589))</f>
        <v>0</v>
      </c>
      <c r="J589" s="3">
        <f ca="1">IF(C589=1,0,IF($C$4="Q",MAX('Product features '!$C$8,_xlfn.XLOOKUP(E589,'Non-systematic PWDs'!$D$17:$D$64,'Non-systematic PWDs'!$F$17:$F$64,0,-1)),'Product features '!$C$8))</f>
        <v>0.5</v>
      </c>
      <c r="K589">
        <f t="shared" ca="1" si="370"/>
        <v>0</v>
      </c>
      <c r="L589">
        <f ca="1">(1-K589)*(1-(1-J589*_xlfn.XLOOKUP(C589,'Non-systematic PWDs'!$D$9:$D$12,'Non-systematic PWDs'!$E$9:$E$12,,-1))^(1/12))</f>
        <v>1.8423470126248342E-2</v>
      </c>
      <c r="M589" cm="1">
        <f t="array" ref="M589">IF(C589=11,_xlfn.SWITCH(D589,1,0.4,2,0.3,3,0.2,0.1/9),1/12)</f>
        <v>8.3333333333333329E-2</v>
      </c>
      <c r="O589">
        <f t="shared" ref="O589:O652" ca="1" si="402">MAX(MAX(0, O588-V588)*(1+U588)*IFERROR((1-T588*P588/O588),0)*(1-H588)*(1-S588)*(1-L588))</f>
        <v>1.1377863498097802E-67</v>
      </c>
      <c r="P589">
        <f t="shared" ref="P589:P652" ca="1" si="403">P588*Y588*(1+IF(AND(D588=12,K588=0),1,0)*W588)</f>
        <v>1.2501910434902773E-67</v>
      </c>
      <c r="Q589">
        <f ca="1">_xlfn.XLOOKUP(C589,'Surrender predictive model'!$E$8:$E$29,'Surrender predictive model'!$P$8:$P$29,,-1)+'Surrender predictive model'!$B$15+'Surrender predictive model'!$B$14+'Surrender predictive model'!$B$38*K589</f>
        <v>-2.2123742498454617</v>
      </c>
      <c r="R589">
        <f ca="1">+'Surrender predictive model'!$B$15*(MAX(1,MIN(2,P588/O588))-1)+'Surrender predictive model'!$B$14*(MAX(0.5,MIN(1,P588/O588))-1)+'Surrender predictive model'!$B$38*K589*(MAX(0.5,MIN(1,P588/O588))-1)</f>
        <v>-0.11431985901925934</v>
      </c>
      <c r="S589" s="43">
        <f t="shared" ca="1" si="381"/>
        <v>8.5232416224495511E-3</v>
      </c>
      <c r="T589">
        <f t="shared" ca="1" si="371"/>
        <v>0</v>
      </c>
      <c r="U589">
        <f t="shared" ref="U589:U652" ca="1" si="404">IF($K$4="Fixed",(1+$Z$3*IF(C589&gt;10,0.5,1))^(1/12)-1,IF(D588=12,$Z$4*IF(C588&gt;10,0.5,1),0))</f>
        <v>0</v>
      </c>
      <c r="V589">
        <f t="shared" ca="1" si="372"/>
        <v>0</v>
      </c>
      <c r="W589" s="41">
        <f t="shared" ca="1" si="373"/>
        <v>0</v>
      </c>
      <c r="X589">
        <f t="shared" ca="1" si="382"/>
        <v>5.3589831673029775E-2</v>
      </c>
      <c r="Y589">
        <f t="shared" ca="1" si="383"/>
        <v>5.3589831673029775E-2</v>
      </c>
      <c r="Z589">
        <f t="shared" ca="1" si="374"/>
        <v>5.4595673431517749E-2</v>
      </c>
      <c r="AA589">
        <f t="shared" ref="AA589:AA652" ca="1" si="405">AA588*Z588</f>
        <v>7.1517154593520622E-72</v>
      </c>
      <c r="AB589">
        <f t="shared" ca="1" si="384"/>
        <v>1.1377863498097802E-67</v>
      </c>
      <c r="AC589">
        <f t="shared" ca="1" si="385"/>
        <v>1.0469565114325484E-67</v>
      </c>
      <c r="AD589">
        <f t="shared" ca="1" si="386"/>
        <v>9.4434679313673425E-70</v>
      </c>
      <c r="AE589">
        <f t="shared" ca="1" si="387"/>
        <v>2.0412591479687373E-69</v>
      </c>
      <c r="AF589">
        <f t="shared" ca="1" si="388"/>
        <v>0</v>
      </c>
      <c r="AG589">
        <f t="shared" ca="1" si="389"/>
        <v>0</v>
      </c>
      <c r="AH589">
        <f t="shared" ca="1" si="375"/>
        <v>0</v>
      </c>
      <c r="AI589">
        <f t="shared" ref="AI589:AI652" ca="1" si="406">MAX(0, AI588+AH589-SUM(AC589:AG589))</f>
        <v>3.4608696162725194E-11</v>
      </c>
      <c r="AJ589">
        <f t="shared" ca="1" si="390"/>
        <v>7.210145033901082E-15</v>
      </c>
      <c r="AK589">
        <f t="shared" ca="1" si="376"/>
        <v>0</v>
      </c>
      <c r="AL589">
        <f t="shared" ca="1" si="377"/>
        <v>0</v>
      </c>
      <c r="AM589">
        <f t="shared" si="378"/>
        <v>0</v>
      </c>
      <c r="AN589" s="45">
        <f t="shared" ca="1" si="391"/>
        <v>-7.210145033901082E-15</v>
      </c>
      <c r="AO589">
        <f t="shared" ref="AO589:AO652" ca="1" si="407">IF($K$4="Fixed",0,O589*IF(D588=12,$Z$4-$X$4*(1+$AA$4),0)*IF(C588&gt;10,0.5,1))</f>
        <v>0</v>
      </c>
      <c r="AP589">
        <f t="shared" ref="AP589:AP652" ca="1" si="408">IF($K$4="Fixed",0,O589*(1-X589)*$X$4*IF(C588&gt;10, 0.5, 1)*(1+$Y$4-$AA$4)^(D588/12)+AO589)</f>
        <v>1.73594907901046E-69</v>
      </c>
      <c r="AR589">
        <v>579</v>
      </c>
      <c r="AS589">
        <v>0</v>
      </c>
      <c r="AT589">
        <v>417.83495776600779</v>
      </c>
      <c r="AU589">
        <v>16.221938033674419</v>
      </c>
      <c r="AV589">
        <v>3.1398409913367149</v>
      </c>
      <c r="AW589">
        <v>1834.0902290341719</v>
      </c>
      <c r="AX589">
        <v>8.2631932006657305E-2</v>
      </c>
      <c r="AY589">
        <v>0</v>
      </c>
      <c r="AZ589">
        <v>-1853.5346399911887</v>
      </c>
      <c r="BA589">
        <v>0.21698401631627198</v>
      </c>
      <c r="BC589">
        <f t="shared" si="392"/>
        <v>0</v>
      </c>
      <c r="BD589">
        <f t="shared" ca="1" si="393"/>
        <v>417.83495776600779</v>
      </c>
      <c r="BE589">
        <f t="shared" ca="1" si="394"/>
        <v>16.221938033674419</v>
      </c>
      <c r="BF589">
        <f t="shared" ca="1" si="395"/>
        <v>3.1398409913367149</v>
      </c>
      <c r="BG589">
        <f t="shared" ca="1" si="396"/>
        <v>1834.0902290341719</v>
      </c>
      <c r="BH589">
        <f t="shared" ca="1" si="397"/>
        <v>8.2631932006664521E-2</v>
      </c>
      <c r="BI589">
        <f t="shared" ca="1" si="398"/>
        <v>0</v>
      </c>
      <c r="BJ589">
        <f t="shared" ca="1" si="399"/>
        <v>-1853.5346399911887</v>
      </c>
      <c r="BK589">
        <f t="shared" ca="1" si="400"/>
        <v>0.21698401631627198</v>
      </c>
    </row>
    <row r="590" spans="2:63" x14ac:dyDescent="0.35">
      <c r="B590">
        <f t="shared" si="401"/>
        <v>580</v>
      </c>
      <c r="C590">
        <f t="shared" si="379"/>
        <v>49</v>
      </c>
      <c r="D590">
        <f t="shared" si="368"/>
        <v>4</v>
      </c>
      <c r="E590">
        <f t="shared" ca="1" si="369"/>
        <v>125</v>
      </c>
      <c r="F590" cm="1">
        <f t="array" aca="1" ref="F590" ca="1">_xlfn.XLOOKUP(E590,Mortality!$I$9:$I$130,IF($E$4="Female",Mortality!$J$9:$J$130,Mortality!$K$9:$K$130),,-1)</f>
        <v>0.99999999999999922</v>
      </c>
      <c r="G590" cm="1">
        <f t="array" aca="1" ref="G590" ca="1">_xlfn.XLOOKUP(E590,Mortality!$N$9:$N$130,IF($E$4="Female",Mortality!$O$9:$O$130,Mortality!$P$9:$P$130),,-1)</f>
        <v>0</v>
      </c>
      <c r="H590">
        <f t="shared" ca="1" si="380"/>
        <v>0.94493499421927152</v>
      </c>
      <c r="I590" cm="1">
        <f t="array" ref="I590">INDEX('Product features '!$C$12:$C$22,MIN(11,C590))</f>
        <v>0</v>
      </c>
      <c r="J590" s="3">
        <f ca="1">IF(C590=1,0,IF($C$4="Q",MAX('Product features '!$C$8,_xlfn.XLOOKUP(E590,'Non-systematic PWDs'!$D$17:$D$64,'Non-systematic PWDs'!$F$17:$F$64,0,-1)),'Product features '!$C$8))</f>
        <v>0.5</v>
      </c>
      <c r="K590">
        <f t="shared" ca="1" si="370"/>
        <v>0</v>
      </c>
      <c r="L590">
        <f ca="1">(1-K590)*(1-(1-J590*_xlfn.XLOOKUP(C590,'Non-systematic PWDs'!$D$9:$D$12,'Non-systematic PWDs'!$E$9:$E$12,,-1))^(1/12))</f>
        <v>1.8423470126248342E-2</v>
      </c>
      <c r="M590" cm="1">
        <f t="array" ref="M590">IF(C590=11,_xlfn.SWITCH(D590,1,0.4,2,0.3,3,0.2,0.1/9),1/12)</f>
        <v>8.3333333333333329E-2</v>
      </c>
      <c r="O590">
        <f t="shared" ca="1" si="402"/>
        <v>6.0973778966177096E-69</v>
      </c>
      <c r="P590">
        <f t="shared" ca="1" si="403"/>
        <v>6.6997527579773409E-69</v>
      </c>
      <c r="Q590">
        <f ca="1">_xlfn.XLOOKUP(C590,'Surrender predictive model'!$E$8:$E$29,'Surrender predictive model'!$P$8:$P$29,,-1)+'Surrender predictive model'!$B$15+'Surrender predictive model'!$B$14+'Surrender predictive model'!$B$38*K590</f>
        <v>-2.2123742498454617</v>
      </c>
      <c r="R590">
        <f ca="1">+'Surrender predictive model'!$B$15*(MAX(1,MIN(2,P589/O589))-1)+'Surrender predictive model'!$B$14*(MAX(0.5,MIN(1,P589/O589))-1)+'Surrender predictive model'!$B$38*K590*(MAX(0.5,MIN(1,P589/O589))-1)</f>
        <v>-0.11431985901925959</v>
      </c>
      <c r="S590" s="43">
        <f t="shared" ca="1" si="381"/>
        <v>8.5232416224495511E-3</v>
      </c>
      <c r="T590">
        <f t="shared" ca="1" si="371"/>
        <v>0</v>
      </c>
      <c r="U590">
        <f t="shared" ca="1" si="404"/>
        <v>0</v>
      </c>
      <c r="V590">
        <f t="shared" ca="1" si="372"/>
        <v>0</v>
      </c>
      <c r="W590" s="41">
        <f t="shared" ca="1" si="373"/>
        <v>0</v>
      </c>
      <c r="X590">
        <f t="shared" ca="1" si="382"/>
        <v>5.3589831673029775E-2</v>
      </c>
      <c r="Y590">
        <f t="shared" ca="1" si="383"/>
        <v>5.3589831673029775E-2</v>
      </c>
      <c r="Z590">
        <f t="shared" ca="1" si="374"/>
        <v>5.4595673431517749E-2</v>
      </c>
      <c r="AA590">
        <f t="shared" ca="1" si="405"/>
        <v>3.9045272169392213E-73</v>
      </c>
      <c r="AB590">
        <f t="shared" ca="1" si="384"/>
        <v>6.0973778966177096E-69</v>
      </c>
      <c r="AC590">
        <f t="shared" ca="1" si="385"/>
        <v>5.610622321665274E-69</v>
      </c>
      <c r="AD590">
        <f t="shared" ca="1" si="386"/>
        <v>5.0607385685163058E-71</v>
      </c>
      <c r="AE590">
        <f t="shared" ca="1" si="387"/>
        <v>1.0939073414067679E-70</v>
      </c>
      <c r="AF590">
        <f t="shared" ca="1" si="388"/>
        <v>0</v>
      </c>
      <c r="AG590">
        <f t="shared" ca="1" si="389"/>
        <v>0</v>
      </c>
      <c r="AH590">
        <f t="shared" ca="1" si="375"/>
        <v>0</v>
      </c>
      <c r="AI590">
        <f t="shared" ca="1" si="406"/>
        <v>3.4608696162725194E-11</v>
      </c>
      <c r="AJ590">
        <f t="shared" ca="1" si="390"/>
        <v>7.210145033901082E-15</v>
      </c>
      <c r="AK590">
        <f t="shared" ca="1" si="376"/>
        <v>0</v>
      </c>
      <c r="AL590">
        <f t="shared" ca="1" si="377"/>
        <v>0</v>
      </c>
      <c r="AM590">
        <f t="shared" si="378"/>
        <v>0</v>
      </c>
      <c r="AN590" s="45">
        <f t="shared" ca="1" si="391"/>
        <v>-7.210145033901082E-15</v>
      </c>
      <c r="AO590">
        <f t="shared" ca="1" si="407"/>
        <v>0</v>
      </c>
      <c r="AP590">
        <f t="shared" ca="1" si="408"/>
        <v>9.4119048508088834E-71</v>
      </c>
      <c r="AR590">
        <v>580</v>
      </c>
      <c r="AS590">
        <v>0</v>
      </c>
      <c r="AT590">
        <v>396.63327363019795</v>
      </c>
      <c r="AU590">
        <v>15.39712649584996</v>
      </c>
      <c r="AV590">
        <v>2.9803789452826255</v>
      </c>
      <c r="AW590">
        <v>1761.5775322991503</v>
      </c>
      <c r="AX590">
        <v>7.8440333972552123E-2</v>
      </c>
      <c r="AY590">
        <v>0</v>
      </c>
      <c r="AZ590">
        <v>-1780.0334780742539</v>
      </c>
      <c r="BA590">
        <v>0.20792258268840411</v>
      </c>
      <c r="BC590">
        <f t="shared" si="392"/>
        <v>0</v>
      </c>
      <c r="BD590">
        <f t="shared" ca="1" si="393"/>
        <v>396.63327363019795</v>
      </c>
      <c r="BE590">
        <f t="shared" ca="1" si="394"/>
        <v>15.39712649584996</v>
      </c>
      <c r="BF590">
        <f t="shared" ca="1" si="395"/>
        <v>2.9803789452826255</v>
      </c>
      <c r="BG590">
        <f t="shared" ca="1" si="396"/>
        <v>1761.5775322991503</v>
      </c>
      <c r="BH590">
        <f t="shared" ca="1" si="397"/>
        <v>7.844033397255934E-2</v>
      </c>
      <c r="BI590">
        <f t="shared" ca="1" si="398"/>
        <v>0</v>
      </c>
      <c r="BJ590">
        <f t="shared" ca="1" si="399"/>
        <v>-1780.0334780742539</v>
      </c>
      <c r="BK590">
        <f t="shared" ca="1" si="400"/>
        <v>0.20792258268840411</v>
      </c>
    </row>
    <row r="591" spans="2:63" x14ac:dyDescent="0.35">
      <c r="B591">
        <f t="shared" si="401"/>
        <v>581</v>
      </c>
      <c r="C591">
        <f t="shared" si="379"/>
        <v>49</v>
      </c>
      <c r="D591">
        <f t="shared" si="368"/>
        <v>5</v>
      </c>
      <c r="E591">
        <f t="shared" ca="1" si="369"/>
        <v>125</v>
      </c>
      <c r="F591" cm="1">
        <f t="array" aca="1" ref="F591" ca="1">_xlfn.XLOOKUP(E591,Mortality!$I$9:$I$130,IF($E$4="Female",Mortality!$J$9:$J$130,Mortality!$K$9:$K$130),,-1)</f>
        <v>0.99999999999999922</v>
      </c>
      <c r="G591" cm="1">
        <f t="array" aca="1" ref="G591" ca="1">_xlfn.XLOOKUP(E591,Mortality!$N$9:$N$130,IF($E$4="Female",Mortality!$O$9:$O$130,Mortality!$P$9:$P$130),,-1)</f>
        <v>0</v>
      </c>
      <c r="H591">
        <f t="shared" ca="1" si="380"/>
        <v>0.94493499421927152</v>
      </c>
      <c r="I591" cm="1">
        <f t="array" ref="I591">INDEX('Product features '!$C$12:$C$22,MIN(11,C591))</f>
        <v>0</v>
      </c>
      <c r="J591" s="3">
        <f ca="1">IF(C591=1,0,IF($C$4="Q",MAX('Product features '!$C$8,_xlfn.XLOOKUP(E591,'Non-systematic PWDs'!$D$17:$D$64,'Non-systematic PWDs'!$F$17:$F$64,0,-1)),'Product features '!$C$8))</f>
        <v>0.5</v>
      </c>
      <c r="K591">
        <f t="shared" ca="1" si="370"/>
        <v>0</v>
      </c>
      <c r="L591">
        <f ca="1">(1-K591)*(1-(1-J591*_xlfn.XLOOKUP(C591,'Non-systematic PWDs'!$D$9:$D$12,'Non-systematic PWDs'!$E$9:$E$12,,-1))^(1/12))</f>
        <v>1.8423470126248342E-2</v>
      </c>
      <c r="M591" cm="1">
        <f t="array" ref="M591">IF(C591=11,_xlfn.SWITCH(D591,1,0.4,2,0.3,3,0.2,0.1/9),1/12)</f>
        <v>8.3333333333333329E-2</v>
      </c>
      <c r="O591">
        <f t="shared" ca="1" si="402"/>
        <v>3.2675745512659536E-70</v>
      </c>
      <c r="P591">
        <f t="shared" ca="1" si="403"/>
        <v>3.5903862255092268E-70</v>
      </c>
      <c r="Q591">
        <f ca="1">_xlfn.XLOOKUP(C591,'Surrender predictive model'!$E$8:$E$29,'Surrender predictive model'!$P$8:$P$29,,-1)+'Surrender predictive model'!$B$15+'Surrender predictive model'!$B$14+'Surrender predictive model'!$B$38*K591</f>
        <v>-2.2123742498454617</v>
      </c>
      <c r="R591">
        <f ca="1">+'Surrender predictive model'!$B$15*(MAX(1,MIN(2,P590/O590))-1)+'Surrender predictive model'!$B$14*(MAX(0.5,MIN(1,P590/O590))-1)+'Surrender predictive model'!$B$38*K591*(MAX(0.5,MIN(1,P590/O590))-1)</f>
        <v>-0.11431985901925959</v>
      </c>
      <c r="S591" s="43">
        <f t="shared" ca="1" si="381"/>
        <v>8.5232416224495511E-3</v>
      </c>
      <c r="T591">
        <f t="shared" ca="1" si="371"/>
        <v>0</v>
      </c>
      <c r="U591">
        <f t="shared" ca="1" si="404"/>
        <v>0</v>
      </c>
      <c r="V591">
        <f t="shared" ca="1" si="372"/>
        <v>0</v>
      </c>
      <c r="W591" s="41">
        <f t="shared" ca="1" si="373"/>
        <v>0</v>
      </c>
      <c r="X591">
        <f t="shared" ca="1" si="382"/>
        <v>5.3589831673029775E-2</v>
      </c>
      <c r="Y591">
        <f t="shared" ca="1" si="383"/>
        <v>5.3589831673029775E-2</v>
      </c>
      <c r="Z591">
        <f t="shared" ca="1" si="374"/>
        <v>5.4595673431517749E-2</v>
      </c>
      <c r="AA591">
        <f t="shared" ca="1" si="405"/>
        <v>2.1317029284048658E-74</v>
      </c>
      <c r="AB591">
        <f t="shared" ca="1" si="384"/>
        <v>3.2675745512659536E-70</v>
      </c>
      <c r="AC591">
        <f t="shared" ca="1" si="385"/>
        <v>3.0067230579898559E-70</v>
      </c>
      <c r="AD591">
        <f t="shared" ca="1" si="386"/>
        <v>2.7120412802799852E-72</v>
      </c>
      <c r="AE591">
        <f t="shared" ca="1" si="387"/>
        <v>5.8622310291880209E-72</v>
      </c>
      <c r="AF591">
        <f t="shared" ca="1" si="388"/>
        <v>0</v>
      </c>
      <c r="AG591">
        <f t="shared" ca="1" si="389"/>
        <v>0</v>
      </c>
      <c r="AH591">
        <f t="shared" ca="1" si="375"/>
        <v>0</v>
      </c>
      <c r="AI591">
        <f t="shared" ca="1" si="406"/>
        <v>3.4608696162725194E-11</v>
      </c>
      <c r="AJ591">
        <f t="shared" ca="1" si="390"/>
        <v>7.210145033901082E-15</v>
      </c>
      <c r="AK591">
        <f t="shared" ca="1" si="376"/>
        <v>0</v>
      </c>
      <c r="AL591">
        <f t="shared" ca="1" si="377"/>
        <v>0</v>
      </c>
      <c r="AM591">
        <f t="shared" si="378"/>
        <v>0</v>
      </c>
      <c r="AN591" s="45">
        <f t="shared" ca="1" si="391"/>
        <v>-7.210145033901082E-15</v>
      </c>
      <c r="AO591">
        <f t="shared" ca="1" si="407"/>
        <v>0</v>
      </c>
      <c r="AP591">
        <f t="shared" ca="1" si="408"/>
        <v>5.1029119455033292E-72</v>
      </c>
      <c r="AR591">
        <v>581</v>
      </c>
      <c r="AS591">
        <v>0</v>
      </c>
      <c r="AT591">
        <v>376.51360306649281</v>
      </c>
      <c r="AU591">
        <v>14.614495254940838</v>
      </c>
      <c r="AV591">
        <v>2.8290755021260674</v>
      </c>
      <c r="AW591">
        <v>1691.9400353891144</v>
      </c>
      <c r="AX591">
        <v>7.4462582501066341E-2</v>
      </c>
      <c r="AY591">
        <v>0</v>
      </c>
      <c r="AZ591">
        <v>-1709.45806872868</v>
      </c>
      <c r="BA591">
        <v>0.19924252785227889</v>
      </c>
      <c r="BC591">
        <f t="shared" si="392"/>
        <v>0</v>
      </c>
      <c r="BD591">
        <f t="shared" ca="1" si="393"/>
        <v>376.51360306649281</v>
      </c>
      <c r="BE591">
        <f t="shared" ca="1" si="394"/>
        <v>14.614495254940838</v>
      </c>
      <c r="BF591">
        <f t="shared" ca="1" si="395"/>
        <v>2.8290755021260674</v>
      </c>
      <c r="BG591">
        <f t="shared" ca="1" si="396"/>
        <v>1691.9400353891144</v>
      </c>
      <c r="BH591">
        <f t="shared" ca="1" si="397"/>
        <v>7.4462582501073557E-2</v>
      </c>
      <c r="BI591">
        <f t="shared" ca="1" si="398"/>
        <v>0</v>
      </c>
      <c r="BJ591">
        <f t="shared" ca="1" si="399"/>
        <v>-1709.45806872868</v>
      </c>
      <c r="BK591">
        <f t="shared" ca="1" si="400"/>
        <v>0.19924252785227889</v>
      </c>
    </row>
    <row r="592" spans="2:63" x14ac:dyDescent="0.35">
      <c r="B592">
        <f t="shared" si="401"/>
        <v>582</v>
      </c>
      <c r="C592">
        <f t="shared" si="379"/>
        <v>49</v>
      </c>
      <c r="D592">
        <f t="shared" si="368"/>
        <v>6</v>
      </c>
      <c r="E592">
        <f t="shared" ca="1" si="369"/>
        <v>125</v>
      </c>
      <c r="F592" cm="1">
        <f t="array" aca="1" ref="F592" ca="1">_xlfn.XLOOKUP(E592,Mortality!$I$9:$I$130,IF($E$4="Female",Mortality!$J$9:$J$130,Mortality!$K$9:$K$130),,-1)</f>
        <v>0.99999999999999922</v>
      </c>
      <c r="G592" cm="1">
        <f t="array" aca="1" ref="G592" ca="1">_xlfn.XLOOKUP(E592,Mortality!$N$9:$N$130,IF($E$4="Female",Mortality!$O$9:$O$130,Mortality!$P$9:$P$130),,-1)</f>
        <v>0</v>
      </c>
      <c r="H592">
        <f t="shared" ca="1" si="380"/>
        <v>0.94493499421927152</v>
      </c>
      <c r="I592" cm="1">
        <f t="array" ref="I592">INDEX('Product features '!$C$12:$C$22,MIN(11,C592))</f>
        <v>0</v>
      </c>
      <c r="J592" s="3">
        <f ca="1">IF(C592=1,0,IF($C$4="Q",MAX('Product features '!$C$8,_xlfn.XLOOKUP(E592,'Non-systematic PWDs'!$D$17:$D$64,'Non-systematic PWDs'!$F$17:$F$64,0,-1)),'Product features '!$C$8))</f>
        <v>0.5</v>
      </c>
      <c r="K592">
        <f t="shared" ca="1" si="370"/>
        <v>0</v>
      </c>
      <c r="L592">
        <f ca="1">(1-K592)*(1-(1-J592*_xlfn.XLOOKUP(C592,'Non-systematic PWDs'!$D$9:$D$12,'Non-systematic PWDs'!$E$9:$E$12,,-1))^(1/12))</f>
        <v>1.8423470126248342E-2</v>
      </c>
      <c r="M592" cm="1">
        <f t="array" ref="M592">IF(C592=11,_xlfn.SWITCH(D592,1,0.4,2,0.3,3,0.2,0.1/9),1/12)</f>
        <v>8.3333333333333329E-2</v>
      </c>
      <c r="O592">
        <f t="shared" ca="1" si="402"/>
        <v>1.7510877018141826E-71</v>
      </c>
      <c r="P592">
        <f t="shared" ca="1" si="403"/>
        <v>1.9240819346620417E-71</v>
      </c>
      <c r="Q592">
        <f ca="1">_xlfn.XLOOKUP(C592,'Surrender predictive model'!$E$8:$E$29,'Surrender predictive model'!$P$8:$P$29,,-1)+'Surrender predictive model'!$B$15+'Surrender predictive model'!$B$14+'Surrender predictive model'!$B$38*K592</f>
        <v>-2.2123742498454617</v>
      </c>
      <c r="R592">
        <f ca="1">+'Surrender predictive model'!$B$15*(MAX(1,MIN(2,P591/O591))-1)+'Surrender predictive model'!$B$14*(MAX(0.5,MIN(1,P591/O591))-1)+'Surrender predictive model'!$B$38*K592*(MAX(0.5,MIN(1,P591/O591))-1)</f>
        <v>-0.11431985901925985</v>
      </c>
      <c r="S592" s="43">
        <f t="shared" ca="1" si="381"/>
        <v>8.5232416224495511E-3</v>
      </c>
      <c r="T592">
        <f t="shared" ca="1" si="371"/>
        <v>0</v>
      </c>
      <c r="U592">
        <f t="shared" ca="1" si="404"/>
        <v>0</v>
      </c>
      <c r="V592">
        <f t="shared" ca="1" si="372"/>
        <v>0</v>
      </c>
      <c r="W592" s="41">
        <f t="shared" ca="1" si="373"/>
        <v>0</v>
      </c>
      <c r="X592">
        <f t="shared" ca="1" si="382"/>
        <v>5.3589831673029775E-2</v>
      </c>
      <c r="Y592">
        <f t="shared" ca="1" si="383"/>
        <v>5.3589831673029775E-2</v>
      </c>
      <c r="Z592">
        <f t="shared" ca="1" si="374"/>
        <v>5.4595673431517749E-2</v>
      </c>
      <c r="AA592">
        <f t="shared" ca="1" si="405"/>
        <v>1.163817569322021E-75</v>
      </c>
      <c r="AB592">
        <f t="shared" ca="1" si="384"/>
        <v>1.7510877018141826E-71</v>
      </c>
      <c r="AC592">
        <f t="shared" ca="1" si="385"/>
        <v>1.6112978256509368E-71</v>
      </c>
      <c r="AD592">
        <f t="shared" ca="1" si="386"/>
        <v>1.4533783570051252E-73</v>
      </c>
      <c r="AE592">
        <f t="shared" ca="1" si="387"/>
        <v>3.1415597408259806E-73</v>
      </c>
      <c r="AF592">
        <f t="shared" ca="1" si="388"/>
        <v>0</v>
      </c>
      <c r="AG592">
        <f t="shared" ca="1" si="389"/>
        <v>0</v>
      </c>
      <c r="AH592">
        <f t="shared" ca="1" si="375"/>
        <v>0</v>
      </c>
      <c r="AI592">
        <f t="shared" ca="1" si="406"/>
        <v>3.4608696162725194E-11</v>
      </c>
      <c r="AJ592">
        <f t="shared" ca="1" si="390"/>
        <v>7.210145033901082E-15</v>
      </c>
      <c r="AK592">
        <f t="shared" ca="1" si="376"/>
        <v>0</v>
      </c>
      <c r="AL592">
        <f t="shared" ca="1" si="377"/>
        <v>0</v>
      </c>
      <c r="AM592">
        <f t="shared" si="378"/>
        <v>0</v>
      </c>
      <c r="AN592" s="45">
        <f t="shared" ca="1" si="391"/>
        <v>-7.210145033901082E-15</v>
      </c>
      <c r="AO592">
        <f t="shared" ca="1" si="407"/>
        <v>0</v>
      </c>
      <c r="AP592">
        <f t="shared" ca="1" si="408"/>
        <v>2.7666780249401536E-73</v>
      </c>
      <c r="AR592">
        <v>582</v>
      </c>
      <c r="AS592">
        <v>0</v>
      </c>
      <c r="AT592">
        <v>357.42039600336119</v>
      </c>
      <c r="AU592">
        <v>13.871874324100085</v>
      </c>
      <c r="AV592">
        <v>2.685510115676931</v>
      </c>
      <c r="AW592">
        <v>1625.0633989763667</v>
      </c>
      <c r="AX592">
        <v>7.0687702458764518E-2</v>
      </c>
      <c r="AY592">
        <v>0</v>
      </c>
      <c r="AZ592">
        <v>-1641.6914711186009</v>
      </c>
      <c r="BA592">
        <v>0.19092767606944352</v>
      </c>
      <c r="BC592">
        <f t="shared" si="392"/>
        <v>0</v>
      </c>
      <c r="BD592">
        <f t="shared" ca="1" si="393"/>
        <v>357.42039600336119</v>
      </c>
      <c r="BE592">
        <f t="shared" ca="1" si="394"/>
        <v>13.871874324100085</v>
      </c>
      <c r="BF592">
        <f t="shared" ca="1" si="395"/>
        <v>2.685510115676931</v>
      </c>
      <c r="BG592">
        <f t="shared" ca="1" si="396"/>
        <v>1625.0633989763667</v>
      </c>
      <c r="BH592">
        <f t="shared" ca="1" si="397"/>
        <v>7.0687702458771734E-2</v>
      </c>
      <c r="BI592">
        <f t="shared" ca="1" si="398"/>
        <v>0</v>
      </c>
      <c r="BJ592">
        <f t="shared" ca="1" si="399"/>
        <v>-1641.6914711186009</v>
      </c>
      <c r="BK592">
        <f t="shared" ca="1" si="400"/>
        <v>0.19092767606944352</v>
      </c>
    </row>
    <row r="593" spans="2:63" x14ac:dyDescent="0.35">
      <c r="B593">
        <f t="shared" si="401"/>
        <v>583</v>
      </c>
      <c r="C593">
        <f t="shared" si="379"/>
        <v>49</v>
      </c>
      <c r="D593">
        <f t="shared" si="368"/>
        <v>7</v>
      </c>
      <c r="E593">
        <f t="shared" ca="1" si="369"/>
        <v>125</v>
      </c>
      <c r="F593" cm="1">
        <f t="array" aca="1" ref="F593" ca="1">_xlfn.XLOOKUP(E593,Mortality!$I$9:$I$130,IF($E$4="Female",Mortality!$J$9:$J$130,Mortality!$K$9:$K$130),,-1)</f>
        <v>0.99999999999999922</v>
      </c>
      <c r="G593" cm="1">
        <f t="array" aca="1" ref="G593" ca="1">_xlfn.XLOOKUP(E593,Mortality!$N$9:$N$130,IF($E$4="Female",Mortality!$O$9:$O$130,Mortality!$P$9:$P$130),,-1)</f>
        <v>0</v>
      </c>
      <c r="H593">
        <f t="shared" ca="1" si="380"/>
        <v>0.94493499421927152</v>
      </c>
      <c r="I593" cm="1">
        <f t="array" ref="I593">INDEX('Product features '!$C$12:$C$22,MIN(11,C593))</f>
        <v>0</v>
      </c>
      <c r="J593" s="3">
        <f ca="1">IF(C593=1,0,IF($C$4="Q",MAX('Product features '!$C$8,_xlfn.XLOOKUP(E593,'Non-systematic PWDs'!$D$17:$D$64,'Non-systematic PWDs'!$F$17:$F$64,0,-1)),'Product features '!$C$8))</f>
        <v>0.5</v>
      </c>
      <c r="K593">
        <f t="shared" ca="1" si="370"/>
        <v>0</v>
      </c>
      <c r="L593">
        <f ca="1">(1-K593)*(1-(1-J593*_xlfn.XLOOKUP(C593,'Non-systematic PWDs'!$D$9:$D$12,'Non-systematic PWDs'!$E$9:$E$12,,-1))^(1/12))</f>
        <v>1.8423470126248342E-2</v>
      </c>
      <c r="M593" cm="1">
        <f t="array" ref="M593">IF(C593=11,_xlfn.SWITCH(D593,1,0.4,2,0.3,3,0.2,0.1/9),1/12)</f>
        <v>8.3333333333333329E-2</v>
      </c>
      <c r="O593">
        <f t="shared" ca="1" si="402"/>
        <v>9.38404951849346E-73</v>
      </c>
      <c r="P593">
        <f t="shared" ca="1" si="403"/>
        <v>1.0311122700365629E-72</v>
      </c>
      <c r="Q593">
        <f ca="1">_xlfn.XLOOKUP(C593,'Surrender predictive model'!$E$8:$E$29,'Surrender predictive model'!$P$8:$P$29,,-1)+'Surrender predictive model'!$B$15+'Surrender predictive model'!$B$14+'Surrender predictive model'!$B$38*K593</f>
        <v>-2.2123742498454617</v>
      </c>
      <c r="R593">
        <f ca="1">+'Surrender predictive model'!$B$15*(MAX(1,MIN(2,P592/O592))-1)+'Surrender predictive model'!$B$14*(MAX(0.5,MIN(1,P592/O592))-1)+'Surrender predictive model'!$B$38*K593*(MAX(0.5,MIN(1,P592/O592))-1)</f>
        <v>-0.11431985901925959</v>
      </c>
      <c r="S593" s="43">
        <f t="shared" ca="1" si="381"/>
        <v>8.5232416224495511E-3</v>
      </c>
      <c r="T593">
        <f t="shared" ca="1" si="371"/>
        <v>0</v>
      </c>
      <c r="U593">
        <f t="shared" ca="1" si="404"/>
        <v>0</v>
      </c>
      <c r="V593">
        <f t="shared" ca="1" si="372"/>
        <v>0</v>
      </c>
      <c r="W593" s="41">
        <f t="shared" ca="1" si="373"/>
        <v>0</v>
      </c>
      <c r="X593">
        <f t="shared" ca="1" si="382"/>
        <v>5.3589831673029775E-2</v>
      </c>
      <c r="Y593">
        <f t="shared" ca="1" si="383"/>
        <v>5.3589831673029775E-2</v>
      </c>
      <c r="Z593">
        <f t="shared" ca="1" si="374"/>
        <v>5.4595673431517749E-2</v>
      </c>
      <c r="AA593">
        <f t="shared" ca="1" si="405"/>
        <v>6.3539403948567831E-77</v>
      </c>
      <c r="AB593">
        <f t="shared" ca="1" si="384"/>
        <v>9.38404951849346E-73</v>
      </c>
      <c r="AC593">
        <f t="shared" ca="1" si="385"/>
        <v>8.6349179251752596E-73</v>
      </c>
      <c r="AD593">
        <f t="shared" ca="1" si="386"/>
        <v>7.7886301509129251E-75</v>
      </c>
      <c r="AE593">
        <f t="shared" ca="1" si="387"/>
        <v>1.6835565770163139E-74</v>
      </c>
      <c r="AF593">
        <f t="shared" ca="1" si="388"/>
        <v>0</v>
      </c>
      <c r="AG593">
        <f t="shared" ca="1" si="389"/>
        <v>0</v>
      </c>
      <c r="AH593">
        <f t="shared" ca="1" si="375"/>
        <v>0</v>
      </c>
      <c r="AI593">
        <f t="shared" ca="1" si="406"/>
        <v>3.4608696162725194E-11</v>
      </c>
      <c r="AJ593">
        <f t="shared" ca="1" si="390"/>
        <v>7.210145033901082E-15</v>
      </c>
      <c r="AK593">
        <f t="shared" ca="1" si="376"/>
        <v>0</v>
      </c>
      <c r="AL593">
        <f t="shared" ca="1" si="377"/>
        <v>0</v>
      </c>
      <c r="AM593">
        <f t="shared" si="378"/>
        <v>0</v>
      </c>
      <c r="AN593" s="45">
        <f t="shared" ca="1" si="391"/>
        <v>-7.210145033901082E-15</v>
      </c>
      <c r="AO593">
        <f t="shared" ca="1" si="407"/>
        <v>0</v>
      </c>
      <c r="AP593">
        <f t="shared" ca="1" si="408"/>
        <v>1.50002731292118E-74</v>
      </c>
      <c r="AR593">
        <v>583</v>
      </c>
      <c r="AS593">
        <v>0</v>
      </c>
      <c r="AT593">
        <v>339.30097180031248</v>
      </c>
      <c r="AU593">
        <v>13.167206038191033</v>
      </c>
      <c r="AV593">
        <v>2.5492840794169913</v>
      </c>
      <c r="AW593">
        <v>1560.8378442086489</v>
      </c>
      <c r="AX593">
        <v>6.7105285438191178E-2</v>
      </c>
      <c r="AY593">
        <v>0</v>
      </c>
      <c r="AZ593">
        <v>-1576.6214396116943</v>
      </c>
      <c r="BA593">
        <v>0.18296254288736361</v>
      </c>
      <c r="BC593">
        <f t="shared" si="392"/>
        <v>0</v>
      </c>
      <c r="BD593">
        <f t="shared" ca="1" si="393"/>
        <v>339.30097180031248</v>
      </c>
      <c r="BE593">
        <f t="shared" ca="1" si="394"/>
        <v>13.167206038191033</v>
      </c>
      <c r="BF593">
        <f t="shared" ca="1" si="395"/>
        <v>2.5492840794169913</v>
      </c>
      <c r="BG593">
        <f t="shared" ca="1" si="396"/>
        <v>1560.8378442086489</v>
      </c>
      <c r="BH593">
        <f t="shared" ca="1" si="397"/>
        <v>6.7105285438198395E-2</v>
      </c>
      <c r="BI593">
        <f t="shared" ca="1" si="398"/>
        <v>0</v>
      </c>
      <c r="BJ593">
        <f t="shared" ca="1" si="399"/>
        <v>-1576.6214396116943</v>
      </c>
      <c r="BK593">
        <f t="shared" ca="1" si="400"/>
        <v>0.18296254288736361</v>
      </c>
    </row>
    <row r="594" spans="2:63" x14ac:dyDescent="0.35">
      <c r="B594">
        <f t="shared" si="401"/>
        <v>584</v>
      </c>
      <c r="C594">
        <f t="shared" si="379"/>
        <v>49</v>
      </c>
      <c r="D594">
        <f t="shared" si="368"/>
        <v>8</v>
      </c>
      <c r="E594">
        <f t="shared" ca="1" si="369"/>
        <v>125</v>
      </c>
      <c r="F594" cm="1">
        <f t="array" aca="1" ref="F594" ca="1">_xlfn.XLOOKUP(E594,Mortality!$I$9:$I$130,IF($E$4="Female",Mortality!$J$9:$J$130,Mortality!$K$9:$K$130),,-1)</f>
        <v>0.99999999999999922</v>
      </c>
      <c r="G594" cm="1">
        <f t="array" aca="1" ref="G594" ca="1">_xlfn.XLOOKUP(E594,Mortality!$N$9:$N$130,IF($E$4="Female",Mortality!$O$9:$O$130,Mortality!$P$9:$P$130),,-1)</f>
        <v>0</v>
      </c>
      <c r="H594">
        <f t="shared" ca="1" si="380"/>
        <v>0.94493499421927152</v>
      </c>
      <c r="I594" cm="1">
        <f t="array" ref="I594">INDEX('Product features '!$C$12:$C$22,MIN(11,C594))</f>
        <v>0</v>
      </c>
      <c r="J594" s="3">
        <f ca="1">IF(C594=1,0,IF($C$4="Q",MAX('Product features '!$C$8,_xlfn.XLOOKUP(E594,'Non-systematic PWDs'!$D$17:$D$64,'Non-systematic PWDs'!$F$17:$F$64,0,-1)),'Product features '!$C$8))</f>
        <v>0.5</v>
      </c>
      <c r="K594">
        <f t="shared" ca="1" si="370"/>
        <v>0</v>
      </c>
      <c r="L594">
        <f ca="1">(1-K594)*(1-(1-J594*_xlfn.XLOOKUP(C594,'Non-systematic PWDs'!$D$9:$D$12,'Non-systematic PWDs'!$E$9:$E$12,,-1))^(1/12))</f>
        <v>1.8423470126248342E-2</v>
      </c>
      <c r="M594" cm="1">
        <f t="array" ref="M594">IF(C594=11,_xlfn.SWITCH(D594,1,0.4,2,0.3,3,0.2,0.1/9),1/12)</f>
        <v>8.3333333333333329E-2</v>
      </c>
      <c r="O594">
        <f t="shared" ca="1" si="402"/>
        <v>5.0288963410744067E-74</v>
      </c>
      <c r="P594">
        <f t="shared" ca="1" si="403"/>
        <v>5.5257132987255028E-74</v>
      </c>
      <c r="Q594">
        <f ca="1">_xlfn.XLOOKUP(C594,'Surrender predictive model'!$E$8:$E$29,'Surrender predictive model'!$P$8:$P$29,,-1)+'Surrender predictive model'!$B$15+'Surrender predictive model'!$B$14+'Surrender predictive model'!$B$38*K594</f>
        <v>-2.2123742498454617</v>
      </c>
      <c r="R594">
        <f ca="1">+'Surrender predictive model'!$B$15*(MAX(1,MIN(2,P593/O593))-1)+'Surrender predictive model'!$B$14*(MAX(0.5,MIN(1,P593/O593))-1)+'Surrender predictive model'!$B$38*K594*(MAX(0.5,MIN(1,P593/O593))-1)</f>
        <v>-0.11431985901925959</v>
      </c>
      <c r="S594" s="43">
        <f t="shared" ca="1" si="381"/>
        <v>8.5232416224495511E-3</v>
      </c>
      <c r="T594">
        <f t="shared" ca="1" si="371"/>
        <v>0</v>
      </c>
      <c r="U594">
        <f t="shared" ca="1" si="404"/>
        <v>0</v>
      </c>
      <c r="V594">
        <f t="shared" ca="1" si="372"/>
        <v>0</v>
      </c>
      <c r="W594" s="41">
        <f t="shared" ca="1" si="373"/>
        <v>0</v>
      </c>
      <c r="X594">
        <f t="shared" ca="1" si="382"/>
        <v>5.3589831673029775E-2</v>
      </c>
      <c r="Y594">
        <f t="shared" ca="1" si="383"/>
        <v>5.3589831673029775E-2</v>
      </c>
      <c r="Z594">
        <f t="shared" ca="1" si="374"/>
        <v>5.4595673431517749E-2</v>
      </c>
      <c r="AA594">
        <f t="shared" ca="1" si="405"/>
        <v>3.4689765480092985E-78</v>
      </c>
      <c r="AB594">
        <f t="shared" ca="1" si="384"/>
        <v>5.0288963410744067E-74</v>
      </c>
      <c r="AC594">
        <f t="shared" ca="1" si="385"/>
        <v>4.6274379812056971E-74</v>
      </c>
      <c r="AD594">
        <f t="shared" ca="1" si="386"/>
        <v>4.1739137875090817E-76</v>
      </c>
      <c r="AE594">
        <f t="shared" ca="1" si="387"/>
        <v>9.0221513574326453E-76</v>
      </c>
      <c r="AF594">
        <f t="shared" ca="1" si="388"/>
        <v>0</v>
      </c>
      <c r="AG594">
        <f t="shared" ca="1" si="389"/>
        <v>0</v>
      </c>
      <c r="AH594">
        <f t="shared" ca="1" si="375"/>
        <v>0</v>
      </c>
      <c r="AI594">
        <f t="shared" ca="1" si="406"/>
        <v>3.4608696162725194E-11</v>
      </c>
      <c r="AJ594">
        <f t="shared" ca="1" si="390"/>
        <v>7.210145033901082E-15</v>
      </c>
      <c r="AK594">
        <f t="shared" ca="1" si="376"/>
        <v>0</v>
      </c>
      <c r="AL594">
        <f t="shared" ca="1" si="377"/>
        <v>0</v>
      </c>
      <c r="AM594">
        <f t="shared" si="378"/>
        <v>0</v>
      </c>
      <c r="AN594" s="45">
        <f t="shared" ca="1" si="391"/>
        <v>-7.210145033901082E-15</v>
      </c>
      <c r="AO594">
        <f t="shared" ca="1" si="407"/>
        <v>0</v>
      </c>
      <c r="AP594">
        <f t="shared" ca="1" si="408"/>
        <v>8.132792899015445E-76</v>
      </c>
      <c r="AR594">
        <v>584</v>
      </c>
      <c r="AS594">
        <v>0</v>
      </c>
      <c r="AT594">
        <v>322.10537010156054</v>
      </c>
      <c r="AU594">
        <v>12.498539203559101</v>
      </c>
      <c r="AV594">
        <v>2.4200193839478263</v>
      </c>
      <c r="AW594">
        <v>1499.157970265876</v>
      </c>
      <c r="AX594">
        <v>6.3705460310956835E-2</v>
      </c>
      <c r="AY594">
        <v>0</v>
      </c>
      <c r="AZ594">
        <v>-1514.1402343136931</v>
      </c>
      <c r="BA594">
        <v>0.17533230537766925</v>
      </c>
      <c r="BC594">
        <f t="shared" si="392"/>
        <v>0</v>
      </c>
      <c r="BD594">
        <f t="shared" ca="1" si="393"/>
        <v>322.10537010156054</v>
      </c>
      <c r="BE594">
        <f t="shared" ca="1" si="394"/>
        <v>12.498539203559101</v>
      </c>
      <c r="BF594">
        <f t="shared" ca="1" si="395"/>
        <v>2.4200193839478263</v>
      </c>
      <c r="BG594">
        <f t="shared" ca="1" si="396"/>
        <v>1499.157970265876</v>
      </c>
      <c r="BH594">
        <f t="shared" ca="1" si="397"/>
        <v>6.3705460310964052E-2</v>
      </c>
      <c r="BI594">
        <f t="shared" ca="1" si="398"/>
        <v>0</v>
      </c>
      <c r="BJ594">
        <f t="shared" ca="1" si="399"/>
        <v>-1514.1402343136931</v>
      </c>
      <c r="BK594">
        <f t="shared" ca="1" si="400"/>
        <v>0.17533230537766925</v>
      </c>
    </row>
    <row r="595" spans="2:63" x14ac:dyDescent="0.35">
      <c r="B595">
        <f t="shared" si="401"/>
        <v>585</v>
      </c>
      <c r="C595">
        <f t="shared" si="379"/>
        <v>49</v>
      </c>
      <c r="D595">
        <f t="shared" si="368"/>
        <v>9</v>
      </c>
      <c r="E595">
        <f t="shared" ca="1" si="369"/>
        <v>125</v>
      </c>
      <c r="F595" cm="1">
        <f t="array" aca="1" ref="F595" ca="1">_xlfn.XLOOKUP(E595,Mortality!$I$9:$I$130,IF($E$4="Female",Mortality!$J$9:$J$130,Mortality!$K$9:$K$130),,-1)</f>
        <v>0.99999999999999922</v>
      </c>
      <c r="G595" cm="1">
        <f t="array" aca="1" ref="G595" ca="1">_xlfn.XLOOKUP(E595,Mortality!$N$9:$N$130,IF($E$4="Female",Mortality!$O$9:$O$130,Mortality!$P$9:$P$130),,-1)</f>
        <v>0</v>
      </c>
      <c r="H595">
        <f t="shared" ca="1" si="380"/>
        <v>0.94493499421927152</v>
      </c>
      <c r="I595" cm="1">
        <f t="array" ref="I595">INDEX('Product features '!$C$12:$C$22,MIN(11,C595))</f>
        <v>0</v>
      </c>
      <c r="J595" s="3">
        <f ca="1">IF(C595=1,0,IF($C$4="Q",MAX('Product features '!$C$8,_xlfn.XLOOKUP(E595,'Non-systematic PWDs'!$D$17:$D$64,'Non-systematic PWDs'!$F$17:$F$64,0,-1)),'Product features '!$C$8))</f>
        <v>0.5</v>
      </c>
      <c r="K595">
        <f t="shared" ca="1" si="370"/>
        <v>0</v>
      </c>
      <c r="L595">
        <f ca="1">(1-K595)*(1-(1-J595*_xlfn.XLOOKUP(C595,'Non-systematic PWDs'!$D$9:$D$12,'Non-systematic PWDs'!$E$9:$E$12,,-1))^(1/12))</f>
        <v>1.8423470126248342E-2</v>
      </c>
      <c r="M595" cm="1">
        <f t="array" ref="M595">IF(C595=11,_xlfn.SWITCH(D595,1,0.4,2,0.3,3,0.2,0.1/9),1/12)</f>
        <v>8.3333333333333329E-2</v>
      </c>
      <c r="O595">
        <f t="shared" ca="1" si="402"/>
        <v>2.6949770841929277E-75</v>
      </c>
      <c r="P595">
        <f t="shared" ca="1" si="403"/>
        <v>2.961220455521218E-75</v>
      </c>
      <c r="Q595">
        <f ca="1">_xlfn.XLOOKUP(C595,'Surrender predictive model'!$E$8:$E$29,'Surrender predictive model'!$P$8:$P$29,,-1)+'Surrender predictive model'!$B$15+'Surrender predictive model'!$B$14+'Surrender predictive model'!$B$38*K595</f>
        <v>-2.2123742498454617</v>
      </c>
      <c r="R595">
        <f ca="1">+'Surrender predictive model'!$B$15*(MAX(1,MIN(2,P594/O594))-1)+'Surrender predictive model'!$B$14*(MAX(0.5,MIN(1,P594/O594))-1)+'Surrender predictive model'!$B$38*K595*(MAX(0.5,MIN(1,P594/O594))-1)</f>
        <v>-0.11431985901925959</v>
      </c>
      <c r="S595" s="43">
        <f t="shared" ca="1" si="381"/>
        <v>8.5232416224495511E-3</v>
      </c>
      <c r="T595">
        <f t="shared" ca="1" si="371"/>
        <v>0</v>
      </c>
      <c r="U595">
        <f t="shared" ca="1" si="404"/>
        <v>0</v>
      </c>
      <c r="V595">
        <f t="shared" ca="1" si="372"/>
        <v>0</v>
      </c>
      <c r="W595" s="41">
        <f t="shared" ca="1" si="373"/>
        <v>0</v>
      </c>
      <c r="X595">
        <f t="shared" ca="1" si="382"/>
        <v>5.3589831673029775E-2</v>
      </c>
      <c r="Y595">
        <f t="shared" ca="1" si="383"/>
        <v>5.3589831673029775E-2</v>
      </c>
      <c r="Z595">
        <f t="shared" ca="1" si="374"/>
        <v>5.4595673431517749E-2</v>
      </c>
      <c r="AA595">
        <f t="shared" ca="1" si="405"/>
        <v>1.8939111075670941E-79</v>
      </c>
      <c r="AB595">
        <f t="shared" ca="1" si="384"/>
        <v>2.6949770841929277E-75</v>
      </c>
      <c r="AC595">
        <f t="shared" ca="1" si="385"/>
        <v>2.4798362249019795E-75</v>
      </c>
      <c r="AD595">
        <f t="shared" ca="1" si="386"/>
        <v>2.2367933729034983E-77</v>
      </c>
      <c r="AE595">
        <f t="shared" ca="1" si="387"/>
        <v>4.8349557257341248E-77</v>
      </c>
      <c r="AF595">
        <f t="shared" ca="1" si="388"/>
        <v>0</v>
      </c>
      <c r="AG595">
        <f t="shared" ca="1" si="389"/>
        <v>0</v>
      </c>
      <c r="AH595">
        <f t="shared" ca="1" si="375"/>
        <v>0</v>
      </c>
      <c r="AI595">
        <f t="shared" ca="1" si="406"/>
        <v>3.4608696162725194E-11</v>
      </c>
      <c r="AJ595">
        <f t="shared" ca="1" si="390"/>
        <v>7.210145033901082E-15</v>
      </c>
      <c r="AK595">
        <f t="shared" ca="1" si="376"/>
        <v>0</v>
      </c>
      <c r="AL595">
        <f t="shared" ca="1" si="377"/>
        <v>0</v>
      </c>
      <c r="AM595">
        <f t="shared" si="378"/>
        <v>0</v>
      </c>
      <c r="AN595" s="45">
        <f t="shared" ca="1" si="391"/>
        <v>-7.210145033901082E-15</v>
      </c>
      <c r="AO595">
        <f t="shared" ca="1" si="407"/>
        <v>0</v>
      </c>
      <c r="AP595">
        <f t="shared" ca="1" si="408"/>
        <v>4.4094077333478221E-77</v>
      </c>
      <c r="AR595">
        <v>585</v>
      </c>
      <c r="AS595">
        <v>0</v>
      </c>
      <c r="AT595">
        <v>305.7862094908358</v>
      </c>
      <c r="AU595">
        <v>11.864023554426799</v>
      </c>
      <c r="AV595">
        <v>2.2973576346446136</v>
      </c>
      <c r="AW595">
        <v>1439.9225792379359</v>
      </c>
      <c r="AX595">
        <v>6.0478865320518153E-2</v>
      </c>
      <c r="AY595">
        <v>0</v>
      </c>
      <c r="AZ595">
        <v>-1454.1444392923279</v>
      </c>
      <c r="BA595">
        <v>0.16802277366494503</v>
      </c>
      <c r="BC595">
        <f t="shared" si="392"/>
        <v>0</v>
      </c>
      <c r="BD595">
        <f t="shared" ca="1" si="393"/>
        <v>305.7862094908358</v>
      </c>
      <c r="BE595">
        <f t="shared" ca="1" si="394"/>
        <v>11.864023554426799</v>
      </c>
      <c r="BF595">
        <f t="shared" ca="1" si="395"/>
        <v>2.2973576346446136</v>
      </c>
      <c r="BG595">
        <f t="shared" ca="1" si="396"/>
        <v>1439.9225792379359</v>
      </c>
      <c r="BH595">
        <f t="shared" ca="1" si="397"/>
        <v>6.0478865320525363E-2</v>
      </c>
      <c r="BI595">
        <f t="shared" ca="1" si="398"/>
        <v>0</v>
      </c>
      <c r="BJ595">
        <f t="shared" ca="1" si="399"/>
        <v>-1454.1444392923279</v>
      </c>
      <c r="BK595">
        <f t="shared" ca="1" si="400"/>
        <v>0.16802277366494503</v>
      </c>
    </row>
    <row r="596" spans="2:63" x14ac:dyDescent="0.35">
      <c r="B596">
        <f t="shared" si="401"/>
        <v>586</v>
      </c>
      <c r="C596">
        <f t="shared" si="379"/>
        <v>49</v>
      </c>
      <c r="D596">
        <f t="shared" si="368"/>
        <v>10</v>
      </c>
      <c r="E596">
        <f t="shared" ca="1" si="369"/>
        <v>125</v>
      </c>
      <c r="F596" cm="1">
        <f t="array" aca="1" ref="F596" ca="1">_xlfn.XLOOKUP(E596,Mortality!$I$9:$I$130,IF($E$4="Female",Mortality!$J$9:$J$130,Mortality!$K$9:$K$130),,-1)</f>
        <v>0.99999999999999922</v>
      </c>
      <c r="G596" cm="1">
        <f t="array" aca="1" ref="G596" ca="1">_xlfn.XLOOKUP(E596,Mortality!$N$9:$N$130,IF($E$4="Female",Mortality!$O$9:$O$130,Mortality!$P$9:$P$130),,-1)</f>
        <v>0</v>
      </c>
      <c r="H596">
        <f t="shared" ca="1" si="380"/>
        <v>0.94493499421927152</v>
      </c>
      <c r="I596" cm="1">
        <f t="array" ref="I596">INDEX('Product features '!$C$12:$C$22,MIN(11,C596))</f>
        <v>0</v>
      </c>
      <c r="J596" s="3">
        <f ca="1">IF(C596=1,0,IF($C$4="Q",MAX('Product features '!$C$8,_xlfn.XLOOKUP(E596,'Non-systematic PWDs'!$D$17:$D$64,'Non-systematic PWDs'!$F$17:$F$64,0,-1)),'Product features '!$C$8))</f>
        <v>0.5</v>
      </c>
      <c r="K596">
        <f t="shared" ca="1" si="370"/>
        <v>0</v>
      </c>
      <c r="L596">
        <f ca="1">(1-K596)*(1-(1-J596*_xlfn.XLOOKUP(C596,'Non-systematic PWDs'!$D$9:$D$12,'Non-systematic PWDs'!$E$9:$E$12,,-1))^(1/12))</f>
        <v>1.8423470126248342E-2</v>
      </c>
      <c r="M596" cm="1">
        <f t="array" ref="M596">IF(C596=11,_xlfn.SWITCH(D596,1,0.4,2,0.3,3,0.2,0.1/9),1/12)</f>
        <v>8.3333333333333329E-2</v>
      </c>
      <c r="O596">
        <f t="shared" ca="1" si="402"/>
        <v>1.4442336830457159E-76</v>
      </c>
      <c r="P596">
        <f t="shared" ca="1" si="403"/>
        <v>1.5869130575811464E-76</v>
      </c>
      <c r="Q596">
        <f ca="1">_xlfn.XLOOKUP(C596,'Surrender predictive model'!$E$8:$E$29,'Surrender predictive model'!$P$8:$P$29,,-1)+'Surrender predictive model'!$B$15+'Surrender predictive model'!$B$14+'Surrender predictive model'!$B$38*K596</f>
        <v>-2.2123742498454617</v>
      </c>
      <c r="R596">
        <f ca="1">+'Surrender predictive model'!$B$15*(MAX(1,MIN(2,P595/O595))-1)+'Surrender predictive model'!$B$14*(MAX(0.5,MIN(1,P595/O595))-1)+'Surrender predictive model'!$B$38*K596*(MAX(0.5,MIN(1,P595/O595))-1)</f>
        <v>-0.11431985901925959</v>
      </c>
      <c r="S596" s="43">
        <f t="shared" ca="1" si="381"/>
        <v>8.5232416224495511E-3</v>
      </c>
      <c r="T596">
        <f t="shared" ca="1" si="371"/>
        <v>0</v>
      </c>
      <c r="U596">
        <f t="shared" ca="1" si="404"/>
        <v>0</v>
      </c>
      <c r="V596">
        <f t="shared" ca="1" si="372"/>
        <v>0</v>
      </c>
      <c r="W596" s="41">
        <f t="shared" ca="1" si="373"/>
        <v>0</v>
      </c>
      <c r="X596">
        <f t="shared" ca="1" si="382"/>
        <v>5.3589831673029775E-2</v>
      </c>
      <c r="Y596">
        <f t="shared" ca="1" si="383"/>
        <v>5.3589831673029775E-2</v>
      </c>
      <c r="Z596">
        <f t="shared" ca="1" si="374"/>
        <v>5.4595673431517749E-2</v>
      </c>
      <c r="AA596">
        <f t="shared" ca="1" si="405"/>
        <v>1.0339935233705715E-80</v>
      </c>
      <c r="AB596">
        <f t="shared" ca="1" si="384"/>
        <v>1.4442336830457159E-76</v>
      </c>
      <c r="AC596">
        <f t="shared" ca="1" si="385"/>
        <v>1.3289400586917869E-76</v>
      </c>
      <c r="AD596">
        <f t="shared" ca="1" si="386"/>
        <v>1.19869380341247E-78</v>
      </c>
      <c r="AE596">
        <f t="shared" ca="1" si="387"/>
        <v>2.5910446348864331E-78</v>
      </c>
      <c r="AF596">
        <f t="shared" ca="1" si="388"/>
        <v>0</v>
      </c>
      <c r="AG596">
        <f t="shared" ca="1" si="389"/>
        <v>0</v>
      </c>
      <c r="AH596">
        <f t="shared" ca="1" si="375"/>
        <v>0</v>
      </c>
      <c r="AI596">
        <f t="shared" ca="1" si="406"/>
        <v>3.4608696162725194E-11</v>
      </c>
      <c r="AJ596">
        <f t="shared" ca="1" si="390"/>
        <v>7.210145033901082E-15</v>
      </c>
      <c r="AK596">
        <f t="shared" ca="1" si="376"/>
        <v>0</v>
      </c>
      <c r="AL596">
        <f t="shared" ca="1" si="377"/>
        <v>0</v>
      </c>
      <c r="AM596">
        <f t="shared" si="378"/>
        <v>0</v>
      </c>
      <c r="AN596" s="45">
        <f t="shared" ca="1" si="391"/>
        <v>-7.210145033901082E-15</v>
      </c>
      <c r="AO596">
        <f t="shared" ca="1" si="407"/>
        <v>0</v>
      </c>
      <c r="AP596">
        <f t="shared" ca="1" si="408"/>
        <v>2.3906764626038032E-78</v>
      </c>
      <c r="AR596">
        <v>586</v>
      </c>
      <c r="AS596">
        <v>0</v>
      </c>
      <c r="AT596">
        <v>290.29855353673054</v>
      </c>
      <c r="AU596">
        <v>11.261904499740345</v>
      </c>
      <c r="AV596">
        <v>2.1809590263209784</v>
      </c>
      <c r="AW596">
        <v>1383.0345080287648</v>
      </c>
      <c r="AX596">
        <v>5.741662163363908E-2</v>
      </c>
      <c r="AY596">
        <v>0</v>
      </c>
      <c r="AZ596">
        <v>-1396.5347881764581</v>
      </c>
      <c r="BA596">
        <v>0.16102036368971898</v>
      </c>
      <c r="BC596">
        <f t="shared" si="392"/>
        <v>0</v>
      </c>
      <c r="BD596">
        <f t="shared" ca="1" si="393"/>
        <v>290.29855353673054</v>
      </c>
      <c r="BE596">
        <f t="shared" ca="1" si="394"/>
        <v>11.261904499740345</v>
      </c>
      <c r="BF596">
        <f t="shared" ca="1" si="395"/>
        <v>2.1809590263209784</v>
      </c>
      <c r="BG596">
        <f t="shared" ca="1" si="396"/>
        <v>1383.0345080287648</v>
      </c>
      <c r="BH596">
        <f t="shared" ca="1" si="397"/>
        <v>5.7416621633646289E-2</v>
      </c>
      <c r="BI596">
        <f t="shared" ca="1" si="398"/>
        <v>0</v>
      </c>
      <c r="BJ596">
        <f t="shared" ca="1" si="399"/>
        <v>-1396.5347881764581</v>
      </c>
      <c r="BK596">
        <f t="shared" ca="1" si="400"/>
        <v>0.16102036368971898</v>
      </c>
    </row>
    <row r="597" spans="2:63" x14ac:dyDescent="0.35">
      <c r="B597">
        <f t="shared" si="401"/>
        <v>587</v>
      </c>
      <c r="C597">
        <f t="shared" si="379"/>
        <v>49</v>
      </c>
      <c r="D597">
        <f t="shared" si="368"/>
        <v>11</v>
      </c>
      <c r="E597">
        <f t="shared" ca="1" si="369"/>
        <v>125</v>
      </c>
      <c r="F597" cm="1">
        <f t="array" aca="1" ref="F597" ca="1">_xlfn.XLOOKUP(E597,Mortality!$I$9:$I$130,IF($E$4="Female",Mortality!$J$9:$J$130,Mortality!$K$9:$K$130),,-1)</f>
        <v>0.99999999999999922</v>
      </c>
      <c r="G597" cm="1">
        <f t="array" aca="1" ref="G597" ca="1">_xlfn.XLOOKUP(E597,Mortality!$N$9:$N$130,IF($E$4="Female",Mortality!$O$9:$O$130,Mortality!$P$9:$P$130),,-1)</f>
        <v>0</v>
      </c>
      <c r="H597">
        <f t="shared" ca="1" si="380"/>
        <v>0.94493499421927152</v>
      </c>
      <c r="I597" cm="1">
        <f t="array" ref="I597">INDEX('Product features '!$C$12:$C$22,MIN(11,C597))</f>
        <v>0</v>
      </c>
      <c r="J597" s="3">
        <f ca="1">IF(C597=1,0,IF($C$4="Q",MAX('Product features '!$C$8,_xlfn.XLOOKUP(E597,'Non-systematic PWDs'!$D$17:$D$64,'Non-systematic PWDs'!$F$17:$F$64,0,-1)),'Product features '!$C$8))</f>
        <v>0.5</v>
      </c>
      <c r="K597">
        <f t="shared" ca="1" si="370"/>
        <v>0</v>
      </c>
      <c r="L597">
        <f ca="1">(1-K597)*(1-(1-J597*_xlfn.XLOOKUP(C597,'Non-systematic PWDs'!$D$9:$D$12,'Non-systematic PWDs'!$E$9:$E$12,,-1))^(1/12))</f>
        <v>1.8423470126248342E-2</v>
      </c>
      <c r="M597" cm="1">
        <f t="array" ref="M597">IF(C597=11,_xlfn.SWITCH(D597,1,0.4,2,0.3,3,0.2,0.1/9),1/12)</f>
        <v>8.3333333333333329E-2</v>
      </c>
      <c r="O597">
        <f t="shared" ca="1" si="402"/>
        <v>7.7396239970939748E-78</v>
      </c>
      <c r="P597">
        <f t="shared" ca="1" si="403"/>
        <v>8.5042403635506643E-78</v>
      </c>
      <c r="Q597">
        <f ca="1">_xlfn.XLOOKUP(C597,'Surrender predictive model'!$E$8:$E$29,'Surrender predictive model'!$P$8:$P$29,,-1)+'Surrender predictive model'!$B$15+'Surrender predictive model'!$B$14+'Surrender predictive model'!$B$38*K597</f>
        <v>-2.2123742498454617</v>
      </c>
      <c r="R597">
        <f ca="1">+'Surrender predictive model'!$B$15*(MAX(1,MIN(2,P596/O596))-1)+'Surrender predictive model'!$B$14*(MAX(0.5,MIN(1,P596/O596))-1)+'Surrender predictive model'!$B$38*K597*(MAX(0.5,MIN(1,P596/O596))-1)</f>
        <v>-0.11431985901925985</v>
      </c>
      <c r="S597" s="43">
        <f t="shared" ca="1" si="381"/>
        <v>8.5232416224495511E-3</v>
      </c>
      <c r="T597">
        <f t="shared" ca="1" si="371"/>
        <v>0</v>
      </c>
      <c r="U597">
        <f t="shared" ca="1" si="404"/>
        <v>0</v>
      </c>
      <c r="V597">
        <f t="shared" ca="1" si="372"/>
        <v>0</v>
      </c>
      <c r="W597" s="41">
        <f t="shared" ca="1" si="373"/>
        <v>0</v>
      </c>
      <c r="X597">
        <f t="shared" ca="1" si="382"/>
        <v>5.3589831673029775E-2</v>
      </c>
      <c r="Y597">
        <f t="shared" ca="1" si="383"/>
        <v>5.3589831673029775E-2</v>
      </c>
      <c r="Z597">
        <f t="shared" ca="1" si="374"/>
        <v>5.4595673431517749E-2</v>
      </c>
      <c r="AA597">
        <f t="shared" ca="1" si="405"/>
        <v>5.6451572732244137E-82</v>
      </c>
      <c r="AB597">
        <f t="shared" ca="1" si="384"/>
        <v>7.7396239970939748E-78</v>
      </c>
      <c r="AC597">
        <f t="shared" ca="1" si="385"/>
        <v>7.1217674048839184E-78</v>
      </c>
      <c r="AD597">
        <f t="shared" ca="1" si="386"/>
        <v>6.4237799152378108E-80</v>
      </c>
      <c r="AE597">
        <f t="shared" ca="1" si="387"/>
        <v>1.3885364584087084E-79</v>
      </c>
      <c r="AF597">
        <f t="shared" ca="1" si="388"/>
        <v>0</v>
      </c>
      <c r="AG597">
        <f t="shared" ca="1" si="389"/>
        <v>0</v>
      </c>
      <c r="AH597">
        <f t="shared" ca="1" si="375"/>
        <v>0</v>
      </c>
      <c r="AI597">
        <f t="shared" ca="1" si="406"/>
        <v>3.4608696162725194E-11</v>
      </c>
      <c r="AJ597">
        <f t="shared" ca="1" si="390"/>
        <v>7.210145033901082E-15</v>
      </c>
      <c r="AK597">
        <f t="shared" ca="1" si="376"/>
        <v>0</v>
      </c>
      <c r="AL597">
        <f t="shared" ca="1" si="377"/>
        <v>0</v>
      </c>
      <c r="AM597">
        <f t="shared" si="378"/>
        <v>0</v>
      </c>
      <c r="AN597" s="45">
        <f t="shared" ca="1" si="391"/>
        <v>-7.210145033901082E-15</v>
      </c>
      <c r="AO597">
        <f t="shared" ca="1" si="407"/>
        <v>0</v>
      </c>
      <c r="AP597">
        <f t="shared" ca="1" si="408"/>
        <v>1.2961681691678111E-79</v>
      </c>
      <c r="AR597">
        <v>587</v>
      </c>
      <c r="AS597">
        <v>0</v>
      </c>
      <c r="AT597">
        <v>275.59978383971077</v>
      </c>
      <c r="AU597">
        <v>10.690518145153868</v>
      </c>
      <c r="AV597">
        <v>2.0705013718806957</v>
      </c>
      <c r="AW597">
        <v>1328.4004670040235</v>
      </c>
      <c r="AX597">
        <v>5.4510308273807241E-2</v>
      </c>
      <c r="AY597">
        <v>0</v>
      </c>
      <c r="AZ597">
        <v>-1341.2159968293324</v>
      </c>
      <c r="BA597">
        <v>0.15431207115177265</v>
      </c>
      <c r="BC597">
        <f t="shared" si="392"/>
        <v>0</v>
      </c>
      <c r="BD597">
        <f t="shared" ca="1" si="393"/>
        <v>275.59978383971077</v>
      </c>
      <c r="BE597">
        <f t="shared" ca="1" si="394"/>
        <v>10.690518145153868</v>
      </c>
      <c r="BF597">
        <f t="shared" ca="1" si="395"/>
        <v>2.0705013718806957</v>
      </c>
      <c r="BG597">
        <f t="shared" ca="1" si="396"/>
        <v>1328.4004670040235</v>
      </c>
      <c r="BH597">
        <f t="shared" ca="1" si="397"/>
        <v>5.4510308273814451E-2</v>
      </c>
      <c r="BI597">
        <f t="shared" ca="1" si="398"/>
        <v>0</v>
      </c>
      <c r="BJ597">
        <f t="shared" ca="1" si="399"/>
        <v>-1341.2159968293324</v>
      </c>
      <c r="BK597">
        <f t="shared" ca="1" si="400"/>
        <v>0.15431207115177265</v>
      </c>
    </row>
    <row r="598" spans="2:63" x14ac:dyDescent="0.35">
      <c r="B598">
        <f t="shared" si="401"/>
        <v>588</v>
      </c>
      <c r="C598">
        <f t="shared" si="379"/>
        <v>49</v>
      </c>
      <c r="D598">
        <f t="shared" si="368"/>
        <v>12</v>
      </c>
      <c r="E598">
        <f t="shared" ca="1" si="369"/>
        <v>125</v>
      </c>
      <c r="F598" cm="1">
        <f t="array" aca="1" ref="F598" ca="1">_xlfn.XLOOKUP(E598,Mortality!$I$9:$I$130,IF($E$4="Female",Mortality!$J$9:$J$130,Mortality!$K$9:$K$130),,-1)</f>
        <v>0.99999999999999922</v>
      </c>
      <c r="G598" cm="1">
        <f t="array" aca="1" ref="G598" ca="1">_xlfn.XLOOKUP(E598,Mortality!$N$9:$N$130,IF($E$4="Female",Mortality!$O$9:$O$130,Mortality!$P$9:$P$130),,-1)</f>
        <v>0</v>
      </c>
      <c r="H598">
        <f t="shared" ca="1" si="380"/>
        <v>0.94493499421927152</v>
      </c>
      <c r="I598" cm="1">
        <f t="array" ref="I598">INDEX('Product features '!$C$12:$C$22,MIN(11,C598))</f>
        <v>0</v>
      </c>
      <c r="J598" s="3">
        <f ca="1">IF(C598=1,0,IF($C$4="Q",MAX('Product features '!$C$8,_xlfn.XLOOKUP(E598,'Non-systematic PWDs'!$D$17:$D$64,'Non-systematic PWDs'!$F$17:$F$64,0,-1)),'Product features '!$C$8))</f>
        <v>0.5</v>
      </c>
      <c r="K598">
        <f t="shared" ca="1" si="370"/>
        <v>0</v>
      </c>
      <c r="L598">
        <f ca="1">(1-K598)*(1-(1-J598*_xlfn.XLOOKUP(C598,'Non-systematic PWDs'!$D$9:$D$12,'Non-systematic PWDs'!$E$9:$E$12,,-1))^(1/12))</f>
        <v>1.8423470126248342E-2</v>
      </c>
      <c r="M598" cm="1">
        <f t="array" ref="M598">IF(C598=11,_xlfn.SWITCH(D598,1,0.4,2,0.3,3,0.2,0.1/9),1/12)</f>
        <v>8.3333333333333329E-2</v>
      </c>
      <c r="O598">
        <f t="shared" ca="1" si="402"/>
        <v>4.1476514721680802E-79</v>
      </c>
      <c r="P598">
        <f t="shared" ca="1" si="403"/>
        <v>4.5574080958966561E-79</v>
      </c>
      <c r="Q598">
        <f ca="1">_xlfn.XLOOKUP(C598,'Surrender predictive model'!$E$8:$E$29,'Surrender predictive model'!$P$8:$P$29,,-1)+'Surrender predictive model'!$B$15+'Surrender predictive model'!$B$14+'Surrender predictive model'!$B$38*K598</f>
        <v>-2.2123742498454617</v>
      </c>
      <c r="R598">
        <f ca="1">+'Surrender predictive model'!$B$15*(MAX(1,MIN(2,P597/O597))-1)+'Surrender predictive model'!$B$14*(MAX(0.5,MIN(1,P597/O597))-1)+'Surrender predictive model'!$B$38*K598*(MAX(0.5,MIN(1,P597/O597))-1)</f>
        <v>-0.11431985901925985</v>
      </c>
      <c r="S598" s="43">
        <f t="shared" ca="1" si="381"/>
        <v>8.5232416224495511E-3</v>
      </c>
      <c r="T598">
        <f t="shared" ca="1" si="371"/>
        <v>5.0000000000000001E-3</v>
      </c>
      <c r="U598">
        <f t="shared" ca="1" si="404"/>
        <v>0</v>
      </c>
      <c r="V598">
        <f t="shared" ca="1" si="372"/>
        <v>0</v>
      </c>
      <c r="W598" s="41">
        <f t="shared" ca="1" si="373"/>
        <v>0</v>
      </c>
      <c r="X598">
        <f t="shared" ca="1" si="382"/>
        <v>5.329541116257553E-2</v>
      </c>
      <c r="Y598">
        <f t="shared" ca="1" si="383"/>
        <v>5.3589831673029775E-2</v>
      </c>
      <c r="Z598">
        <f t="shared" ca="1" si="374"/>
        <v>5.4595673431517749E-2</v>
      </c>
      <c r="AA598">
        <f t="shared" ca="1" si="405"/>
        <v>3.0820116295851731E-83</v>
      </c>
      <c r="AB598">
        <f t="shared" ca="1" si="384"/>
        <v>4.1476514721680802E-79</v>
      </c>
      <c r="AC598">
        <f t="shared" ca="1" si="385"/>
        <v>3.7962704752588452E-79</v>
      </c>
      <c r="AD598">
        <f t="shared" ca="1" si="386"/>
        <v>3.4242070325203997E-81</v>
      </c>
      <c r="AE598">
        <f t="shared" ca="1" si="387"/>
        <v>7.4016176901011563E-81</v>
      </c>
      <c r="AF598">
        <f t="shared" ca="1" si="388"/>
        <v>2.207195911475987E-81</v>
      </c>
      <c r="AG598">
        <f t="shared" ca="1" si="389"/>
        <v>0</v>
      </c>
      <c r="AH598">
        <f t="shared" ca="1" si="375"/>
        <v>0</v>
      </c>
      <c r="AI598">
        <f t="shared" ca="1" si="406"/>
        <v>3.4608696162725194E-11</v>
      </c>
      <c r="AJ598">
        <f t="shared" ca="1" si="390"/>
        <v>7.210145033901082E-15</v>
      </c>
      <c r="AK598">
        <f t="shared" ca="1" si="376"/>
        <v>0</v>
      </c>
      <c r="AL598">
        <f t="shared" ca="1" si="377"/>
        <v>0</v>
      </c>
      <c r="AM598">
        <f t="shared" si="378"/>
        <v>0</v>
      </c>
      <c r="AN598" s="45">
        <f t="shared" ca="1" si="391"/>
        <v>-7.210145033901082E-15</v>
      </c>
      <c r="AO598">
        <f t="shared" ca="1" si="407"/>
        <v>0</v>
      </c>
      <c r="AP598">
        <f t="shared" ca="1" si="408"/>
        <v>7.0297030967974567E-81</v>
      </c>
      <c r="AR598">
        <v>588</v>
      </c>
      <c r="AS598">
        <v>0</v>
      </c>
      <c r="AT598">
        <v>261.64947971251746</v>
      </c>
      <c r="AU598">
        <v>10.101749956033892</v>
      </c>
      <c r="AV598">
        <v>1.9570455121038131</v>
      </c>
      <c r="AW598">
        <v>1275.9252974137175</v>
      </c>
      <c r="AX598">
        <v>5.1421401092469218E-2</v>
      </c>
      <c r="AY598">
        <v>0</v>
      </c>
      <c r="AZ598">
        <v>-1288.0355142829476</v>
      </c>
      <c r="BA598">
        <v>0.16255488330326562</v>
      </c>
      <c r="BC598">
        <f t="shared" si="392"/>
        <v>0</v>
      </c>
      <c r="BD598">
        <f t="shared" ca="1" si="393"/>
        <v>261.64947971251746</v>
      </c>
      <c r="BE598">
        <f t="shared" ca="1" si="394"/>
        <v>10.101749956033892</v>
      </c>
      <c r="BF598">
        <f t="shared" ca="1" si="395"/>
        <v>1.9570455121038131</v>
      </c>
      <c r="BG598">
        <f t="shared" ca="1" si="396"/>
        <v>1275.9252974137175</v>
      </c>
      <c r="BH598">
        <f t="shared" ca="1" si="397"/>
        <v>5.1421401092476428E-2</v>
      </c>
      <c r="BI598">
        <f t="shared" ca="1" si="398"/>
        <v>0</v>
      </c>
      <c r="BJ598">
        <f t="shared" ca="1" si="399"/>
        <v>-1288.0355142829476</v>
      </c>
      <c r="BK598">
        <f t="shared" ca="1" si="400"/>
        <v>0.16255488330326562</v>
      </c>
    </row>
    <row r="599" spans="2:63" x14ac:dyDescent="0.35">
      <c r="B599">
        <f t="shared" si="401"/>
        <v>589</v>
      </c>
      <c r="C599">
        <f t="shared" si="379"/>
        <v>50</v>
      </c>
      <c r="D599">
        <f t="shared" si="368"/>
        <v>1</v>
      </c>
      <c r="E599">
        <f t="shared" ca="1" si="369"/>
        <v>126</v>
      </c>
      <c r="F599" cm="1">
        <f t="array" aca="1" ref="F599" ca="1">_xlfn.XLOOKUP(E599,Mortality!$I$9:$I$130,IF($E$4="Female",Mortality!$J$9:$J$130,Mortality!$K$9:$K$130),,-1)</f>
        <v>0.99999999999999922</v>
      </c>
      <c r="G599" cm="1">
        <f t="array" aca="1" ref="G599" ca="1">_xlfn.XLOOKUP(E599,Mortality!$N$9:$N$130,IF($E$4="Female",Mortality!$O$9:$O$130,Mortality!$P$9:$P$130),,-1)</f>
        <v>0</v>
      </c>
      <c r="H599">
        <f t="shared" ca="1" si="380"/>
        <v>0.94493499421927152</v>
      </c>
      <c r="I599" cm="1">
        <f t="array" ref="I599">INDEX('Product features '!$C$12:$C$22,MIN(11,C599))</f>
        <v>0</v>
      </c>
      <c r="J599" s="3">
        <f ca="1">IF(C599=1,0,IF($C$4="Q",MAX('Product features '!$C$8,_xlfn.XLOOKUP(E599,'Non-systematic PWDs'!$D$17:$D$64,'Non-systematic PWDs'!$F$17:$F$64,0,-1)),'Product features '!$C$8))</f>
        <v>0.5</v>
      </c>
      <c r="K599">
        <f t="shared" ca="1" si="370"/>
        <v>0</v>
      </c>
      <c r="L599">
        <f ca="1">(1-K599)*(1-(1-J599*_xlfn.XLOOKUP(C599,'Non-systematic PWDs'!$D$9:$D$12,'Non-systematic PWDs'!$E$9:$E$12,,-1))^(1/12))</f>
        <v>1.8423470126248342E-2</v>
      </c>
      <c r="M599" cm="1">
        <f t="array" ref="M599">IF(C599=11,_xlfn.SWITCH(D599,1,0.4,2,0.3,3,0.2,0.1/9),1/12)</f>
        <v>8.3333333333333329E-2</v>
      </c>
      <c r="O599">
        <f t="shared" ca="1" si="402"/>
        <v>2.2105079056825954E-80</v>
      </c>
      <c r="P599">
        <f t="shared" ca="1" si="403"/>
        <v>2.4423073272440496E-80</v>
      </c>
      <c r="Q599">
        <f ca="1">_xlfn.XLOOKUP(C599,'Surrender predictive model'!$E$8:$E$29,'Surrender predictive model'!$P$8:$P$29,,-1)+'Surrender predictive model'!$B$15+'Surrender predictive model'!$B$14+'Surrender predictive model'!$B$38*K599</f>
        <v>-2.2123742498454617</v>
      </c>
      <c r="R599">
        <f ca="1">+'Surrender predictive model'!$B$15*(MAX(1,MIN(2,P598/O598))-1)+'Surrender predictive model'!$B$14*(MAX(0.5,MIN(1,P598/O598))-1)+'Surrender predictive model'!$B$38*K599*(MAX(0.5,MIN(1,P598/O598))-1)</f>
        <v>-0.11431985901925959</v>
      </c>
      <c r="S599" s="43">
        <f t="shared" ca="1" si="381"/>
        <v>8.5232416224495511E-3</v>
      </c>
      <c r="T599">
        <f t="shared" ca="1" si="371"/>
        <v>0</v>
      </c>
      <c r="U599">
        <f t="shared" ca="1" si="404"/>
        <v>1.89E-2</v>
      </c>
      <c r="V599">
        <f t="shared" ca="1" si="372"/>
        <v>0</v>
      </c>
      <c r="W599" s="41">
        <f t="shared" ca="1" si="373"/>
        <v>0</v>
      </c>
      <c r="X599">
        <f t="shared" ca="1" si="382"/>
        <v>5.3589831673029775E-2</v>
      </c>
      <c r="Y599">
        <f t="shared" ca="1" si="383"/>
        <v>5.3589831673029775E-2</v>
      </c>
      <c r="Z599">
        <f t="shared" ca="1" si="374"/>
        <v>5.4595673431517749E-2</v>
      </c>
      <c r="AA599">
        <f t="shared" ca="1" si="405"/>
        <v>1.6826450044097196E-84</v>
      </c>
      <c r="AB599">
        <f t="shared" ca="1" si="384"/>
        <v>2.2522865050999961E-80</v>
      </c>
      <c r="AC599">
        <f t="shared" ca="1" si="385"/>
        <v>2.0724857725005458E-80</v>
      </c>
      <c r="AD599">
        <f t="shared" ca="1" si="386"/>
        <v>1.869366369768731E-82</v>
      </c>
      <c r="AE599">
        <f t="shared" ca="1" si="387"/>
        <v>4.0407414214017698E-82</v>
      </c>
      <c r="AF599">
        <f t="shared" ca="1" si="388"/>
        <v>0</v>
      </c>
      <c r="AG599">
        <f t="shared" ca="1" si="389"/>
        <v>0</v>
      </c>
      <c r="AH599">
        <f t="shared" ca="1" si="375"/>
        <v>4.1778599417400708E-82</v>
      </c>
      <c r="AI599">
        <f t="shared" ca="1" si="406"/>
        <v>3.4608696162725194E-11</v>
      </c>
      <c r="AJ599">
        <f t="shared" ca="1" si="390"/>
        <v>7.210145033901082E-15</v>
      </c>
      <c r="AK599">
        <f t="shared" ca="1" si="376"/>
        <v>0</v>
      </c>
      <c r="AL599">
        <f t="shared" ca="1" si="377"/>
        <v>0</v>
      </c>
      <c r="AM599">
        <f t="shared" si="378"/>
        <v>0</v>
      </c>
      <c r="AN599" s="45">
        <f t="shared" ca="1" si="391"/>
        <v>-7.210145033901082E-15</v>
      </c>
      <c r="AO599">
        <f t="shared" ca="1" si="407"/>
        <v>5.2223249271751317E-83</v>
      </c>
      <c r="AP599">
        <f t="shared" ca="1" si="408"/>
        <v>4.3114529096467407E-82</v>
      </c>
      <c r="AR599">
        <v>589</v>
      </c>
      <c r="AS599">
        <v>0</v>
      </c>
      <c r="AT599">
        <v>246.82272524209532</v>
      </c>
      <c r="AU599">
        <v>10.21386310399355</v>
      </c>
      <c r="AV599">
        <v>1.8795052605660483</v>
      </c>
      <c r="AW599">
        <v>1225.6127213350053</v>
      </c>
      <c r="AX599">
        <v>4.9248411928606899E-2</v>
      </c>
      <c r="AY599">
        <v>0</v>
      </c>
      <c r="AZ599">
        <v>-1237.7553381114919</v>
      </c>
      <c r="BA599">
        <v>0.49780893221875944</v>
      </c>
      <c r="BC599">
        <f t="shared" si="392"/>
        <v>0</v>
      </c>
      <c r="BD599">
        <f t="shared" ca="1" si="393"/>
        <v>246.82272524209532</v>
      </c>
      <c r="BE599">
        <f t="shared" ca="1" si="394"/>
        <v>10.21386310399355</v>
      </c>
      <c r="BF599">
        <f t="shared" ca="1" si="395"/>
        <v>1.8795052605660483</v>
      </c>
      <c r="BG599">
        <f t="shared" ca="1" si="396"/>
        <v>1225.6127213350053</v>
      </c>
      <c r="BH599">
        <f t="shared" ca="1" si="397"/>
        <v>4.9248411928614108E-2</v>
      </c>
      <c r="BI599">
        <f t="shared" ca="1" si="398"/>
        <v>0</v>
      </c>
      <c r="BJ599">
        <f t="shared" ca="1" si="399"/>
        <v>-1237.7553381114919</v>
      </c>
      <c r="BK599">
        <f t="shared" ca="1" si="400"/>
        <v>0.49780893221875944</v>
      </c>
    </row>
    <row r="600" spans="2:63" x14ac:dyDescent="0.35">
      <c r="B600">
        <f t="shared" si="401"/>
        <v>590</v>
      </c>
      <c r="C600">
        <f t="shared" si="379"/>
        <v>50</v>
      </c>
      <c r="D600">
        <f t="shared" ref="D600:D663" si="409">D588</f>
        <v>2</v>
      </c>
      <c r="E600">
        <f t="shared" ca="1" si="369"/>
        <v>126</v>
      </c>
      <c r="F600" cm="1">
        <f t="array" aca="1" ref="F600" ca="1">_xlfn.XLOOKUP(E600,Mortality!$I$9:$I$130,IF($E$4="Female",Mortality!$J$9:$J$130,Mortality!$K$9:$K$130),,-1)</f>
        <v>0.99999999999999922</v>
      </c>
      <c r="G600" cm="1">
        <f t="array" aca="1" ref="G600" ca="1">_xlfn.XLOOKUP(E600,Mortality!$N$9:$N$130,IF($E$4="Female",Mortality!$O$9:$O$130,Mortality!$P$9:$P$130),,-1)</f>
        <v>0</v>
      </c>
      <c r="H600">
        <f t="shared" ca="1" si="380"/>
        <v>0.94493499421927152</v>
      </c>
      <c r="I600" cm="1">
        <f t="array" ref="I600">INDEX('Product features '!$C$12:$C$22,MIN(11,C600))</f>
        <v>0</v>
      </c>
      <c r="J600" s="3">
        <f ca="1">IF(C600=1,0,IF($C$4="Q",MAX('Product features '!$C$8,_xlfn.XLOOKUP(E600,'Non-systematic PWDs'!$D$17:$D$64,'Non-systematic PWDs'!$F$17:$F$64,0,-1)),'Product features '!$C$8))</f>
        <v>0.5</v>
      </c>
      <c r="K600">
        <f t="shared" ca="1" si="370"/>
        <v>0</v>
      </c>
      <c r="L600">
        <f ca="1">(1-K600)*(1-(1-J600*_xlfn.XLOOKUP(C600,'Non-systematic PWDs'!$D$9:$D$12,'Non-systematic PWDs'!$E$9:$E$12,,-1))^(1/12))</f>
        <v>1.8423470126248342E-2</v>
      </c>
      <c r="M600" cm="1">
        <f t="array" ref="M600">IF(C600=11,_xlfn.SWITCH(D600,1,0.4,2,0.3,3,0.2,0.1/9),1/12)</f>
        <v>8.3333333333333329E-2</v>
      </c>
      <c r="O600">
        <f t="shared" ca="1" si="402"/>
        <v>1.2069965468774532E-81</v>
      </c>
      <c r="P600">
        <f t="shared" ca="1" si="403"/>
        <v>1.3088283856081585E-81</v>
      </c>
      <c r="Q600">
        <f ca="1">_xlfn.XLOOKUP(C600,'Surrender predictive model'!$E$8:$E$29,'Surrender predictive model'!$P$8:$P$29,,-1)+'Surrender predictive model'!$B$15+'Surrender predictive model'!$B$14+'Surrender predictive model'!$B$38*K600</f>
        <v>-2.2123742498454617</v>
      </c>
      <c r="R600">
        <f ca="1">+'Surrender predictive model'!$B$15*(MAX(1,MIN(2,P599/O599))-1)+'Surrender predictive model'!$B$14*(MAX(0.5,MIN(1,P599/O599))-1)+'Surrender predictive model'!$B$38*K600*(MAX(0.5,MIN(1,P599/O599))-1)</f>
        <v>-0.12134397803021592</v>
      </c>
      <c r="S600" s="43">
        <f t="shared" ca="1" si="381"/>
        <v>8.4607017150800656E-3</v>
      </c>
      <c r="T600">
        <f t="shared" ca="1" si="371"/>
        <v>0</v>
      </c>
      <c r="U600">
        <f t="shared" ca="1" si="404"/>
        <v>0</v>
      </c>
      <c r="V600">
        <f t="shared" ca="1" si="372"/>
        <v>0</v>
      </c>
      <c r="W600" s="41">
        <f t="shared" ca="1" si="373"/>
        <v>0</v>
      </c>
      <c r="X600">
        <f t="shared" ca="1" si="382"/>
        <v>5.3593211987374469E-2</v>
      </c>
      <c r="Y600">
        <f t="shared" ca="1" si="383"/>
        <v>5.3593211987374469E-2</v>
      </c>
      <c r="Z600">
        <f t="shared" ca="1" si="374"/>
        <v>5.4599117191878578E-2</v>
      </c>
      <c r="AA600">
        <f t="shared" ca="1" si="405"/>
        <v>9.1865137161927796E-86</v>
      </c>
      <c r="AB600">
        <f t="shared" ca="1" si="384"/>
        <v>1.2069965468774532E-81</v>
      </c>
      <c r="AC600">
        <f t="shared" ca="1" si="385"/>
        <v>1.1107091433827574E-81</v>
      </c>
      <c r="AD600">
        <f t="shared" ca="1" si="386"/>
        <v>9.9450002506658684E-84</v>
      </c>
      <c r="AE600">
        <f t="shared" ca="1" si="387"/>
        <v>2.1655581439197566E-83</v>
      </c>
      <c r="AF600">
        <f t="shared" ca="1" si="388"/>
        <v>0</v>
      </c>
      <c r="AG600">
        <f t="shared" ca="1" si="389"/>
        <v>0</v>
      </c>
      <c r="AH600">
        <f t="shared" ca="1" si="375"/>
        <v>0</v>
      </c>
      <c r="AI600">
        <f t="shared" ca="1" si="406"/>
        <v>3.4608696162725194E-11</v>
      </c>
      <c r="AJ600">
        <f t="shared" ca="1" si="390"/>
        <v>7.210145033901082E-15</v>
      </c>
      <c r="AK600">
        <f t="shared" ca="1" si="376"/>
        <v>0</v>
      </c>
      <c r="AL600">
        <f t="shared" ca="1" si="377"/>
        <v>0</v>
      </c>
      <c r="AM600">
        <f t="shared" si="378"/>
        <v>0</v>
      </c>
      <c r="AN600" s="45">
        <f t="shared" ca="1" si="391"/>
        <v>-7.210145033901082E-15</v>
      </c>
      <c r="AO600">
        <f t="shared" ca="1" si="407"/>
        <v>0</v>
      </c>
      <c r="AP600">
        <f t="shared" ca="1" si="408"/>
        <v>1.8202145670427749E-83</v>
      </c>
      <c r="AR600">
        <v>590</v>
      </c>
      <c r="AS600">
        <v>0</v>
      </c>
      <c r="AT600">
        <v>236.39237725555606</v>
      </c>
      <c r="AU600">
        <v>9.5332881645639169</v>
      </c>
      <c r="AV600">
        <v>1.763426986137647</v>
      </c>
      <c r="AW600">
        <v>1174.9411250996325</v>
      </c>
      <c r="AX600">
        <v>4.6670485608452869E-2</v>
      </c>
      <c r="AY600">
        <v>0</v>
      </c>
      <c r="AZ600">
        <v>-1186.2845107359426</v>
      </c>
      <c r="BA600">
        <v>0.12335739083474571</v>
      </c>
      <c r="BC600">
        <f t="shared" si="392"/>
        <v>0</v>
      </c>
      <c r="BD600">
        <f t="shared" ca="1" si="393"/>
        <v>236.39237725555606</v>
      </c>
      <c r="BE600">
        <f t="shared" ca="1" si="394"/>
        <v>9.5332881645639169</v>
      </c>
      <c r="BF600">
        <f t="shared" ca="1" si="395"/>
        <v>1.763426986137647</v>
      </c>
      <c r="BG600">
        <f t="shared" ca="1" si="396"/>
        <v>1174.9411250996325</v>
      </c>
      <c r="BH600">
        <f t="shared" ca="1" si="397"/>
        <v>4.6670485608460079E-2</v>
      </c>
      <c r="BI600">
        <f t="shared" ca="1" si="398"/>
        <v>0</v>
      </c>
      <c r="BJ600">
        <f t="shared" ca="1" si="399"/>
        <v>-1186.2845107359426</v>
      </c>
      <c r="BK600">
        <f t="shared" ca="1" si="400"/>
        <v>0.12335739083474571</v>
      </c>
    </row>
    <row r="601" spans="2:63" x14ac:dyDescent="0.35">
      <c r="B601">
        <f t="shared" si="401"/>
        <v>591</v>
      </c>
      <c r="C601">
        <f t="shared" si="379"/>
        <v>50</v>
      </c>
      <c r="D601">
        <f t="shared" si="409"/>
        <v>3</v>
      </c>
      <c r="E601">
        <f t="shared" ca="1" si="369"/>
        <v>126</v>
      </c>
      <c r="F601" cm="1">
        <f t="array" aca="1" ref="F601" ca="1">_xlfn.XLOOKUP(E601,Mortality!$I$9:$I$130,IF($E$4="Female",Mortality!$J$9:$J$130,Mortality!$K$9:$K$130),,-1)</f>
        <v>0.99999999999999922</v>
      </c>
      <c r="G601" cm="1">
        <f t="array" aca="1" ref="G601" ca="1">_xlfn.XLOOKUP(E601,Mortality!$N$9:$N$130,IF($E$4="Female",Mortality!$O$9:$O$130,Mortality!$P$9:$P$130),,-1)</f>
        <v>0</v>
      </c>
      <c r="H601">
        <f t="shared" ca="1" si="380"/>
        <v>0.94493499421927152</v>
      </c>
      <c r="I601" cm="1">
        <f t="array" ref="I601">INDEX('Product features '!$C$12:$C$22,MIN(11,C601))</f>
        <v>0</v>
      </c>
      <c r="J601" s="3">
        <f ca="1">IF(C601=1,0,IF($C$4="Q",MAX('Product features '!$C$8,_xlfn.XLOOKUP(E601,'Non-systematic PWDs'!$D$17:$D$64,'Non-systematic PWDs'!$F$17:$F$64,0,-1)),'Product features '!$C$8))</f>
        <v>0.5</v>
      </c>
      <c r="K601">
        <f t="shared" ca="1" si="370"/>
        <v>0</v>
      </c>
      <c r="L601">
        <f ca="1">(1-K601)*(1-(1-J601*_xlfn.XLOOKUP(C601,'Non-systematic PWDs'!$D$9:$D$12,'Non-systematic PWDs'!$E$9:$E$12,,-1))^(1/12))</f>
        <v>1.8423470126248342E-2</v>
      </c>
      <c r="M601" cm="1">
        <f t="array" ref="M601">IF(C601=11,_xlfn.SWITCH(D601,1,0.4,2,0.3,3,0.2,0.1/9),1/12)</f>
        <v>8.3333333333333329E-2</v>
      </c>
      <c r="O601">
        <f t="shared" ca="1" si="402"/>
        <v>6.4686821804832324E-83</v>
      </c>
      <c r="P601">
        <f t="shared" ca="1" si="403"/>
        <v>7.0144317124991139E-83</v>
      </c>
      <c r="Q601">
        <f ca="1">_xlfn.XLOOKUP(C601,'Surrender predictive model'!$E$8:$E$29,'Surrender predictive model'!$P$8:$P$29,,-1)+'Surrender predictive model'!$B$15+'Surrender predictive model'!$B$14+'Surrender predictive model'!$B$38*K601</f>
        <v>-2.2123742498454617</v>
      </c>
      <c r="R601">
        <f ca="1">+'Surrender predictive model'!$B$15*(MAX(1,MIN(2,P600/O600))-1)+'Surrender predictive model'!$B$14*(MAX(0.5,MIN(1,P600/O600))-1)+'Surrender predictive model'!$B$38*K601*(MAX(0.5,MIN(1,P600/O600))-1)</f>
        <v>-9.7628251443723571E-2</v>
      </c>
      <c r="S601" s="43">
        <f t="shared" ca="1" si="381"/>
        <v>8.6738089954092601E-3</v>
      </c>
      <c r="T601">
        <f t="shared" ca="1" si="371"/>
        <v>0</v>
      </c>
      <c r="U601">
        <f t="shared" ca="1" si="404"/>
        <v>0</v>
      </c>
      <c r="V601">
        <f t="shared" ca="1" si="372"/>
        <v>0</v>
      </c>
      <c r="W601" s="41">
        <f t="shared" ca="1" si="373"/>
        <v>0</v>
      </c>
      <c r="X601">
        <f t="shared" ca="1" si="382"/>
        <v>5.3581693428634045E-2</v>
      </c>
      <c r="Y601">
        <f t="shared" ca="1" si="383"/>
        <v>5.3581693428634045E-2</v>
      </c>
      <c r="Z601">
        <f t="shared" ca="1" si="374"/>
        <v>5.4587382438255339E-2</v>
      </c>
      <c r="AA601">
        <f t="shared" ca="1" si="405"/>
        <v>5.0157553897520959E-87</v>
      </c>
      <c r="AB601">
        <f t="shared" ca="1" si="384"/>
        <v>6.4686821804832324E-83</v>
      </c>
      <c r="AC601">
        <f t="shared" ca="1" si="385"/>
        <v>5.9514144387949519E-83</v>
      </c>
      <c r="AD601">
        <f t="shared" ca="1" si="386"/>
        <v>5.4629611994927867E-85</v>
      </c>
      <c r="AE601">
        <f t="shared" ca="1" si="387"/>
        <v>1.1603518421143225E-84</v>
      </c>
      <c r="AF601">
        <f t="shared" ca="1" si="388"/>
        <v>0</v>
      </c>
      <c r="AG601">
        <f t="shared" ca="1" si="389"/>
        <v>0</v>
      </c>
      <c r="AH601">
        <f t="shared" ca="1" si="375"/>
        <v>0</v>
      </c>
      <c r="AI601">
        <f t="shared" ca="1" si="406"/>
        <v>3.4608696162725194E-11</v>
      </c>
      <c r="AJ601">
        <f t="shared" ca="1" si="390"/>
        <v>7.210145033901082E-15</v>
      </c>
      <c r="AK601">
        <f t="shared" ca="1" si="376"/>
        <v>0</v>
      </c>
      <c r="AL601">
        <f t="shared" ca="1" si="377"/>
        <v>0</v>
      </c>
      <c r="AM601">
        <f t="shared" si="378"/>
        <v>0</v>
      </c>
      <c r="AN601" s="45">
        <f t="shared" ca="1" si="391"/>
        <v>-7.210145033901082E-15</v>
      </c>
      <c r="AO601">
        <f t="shared" ca="1" si="407"/>
        <v>0</v>
      </c>
      <c r="AP601">
        <f t="shared" ca="1" si="408"/>
        <v>9.8695149902490784E-85</v>
      </c>
      <c r="AR601">
        <v>591</v>
      </c>
      <c r="AS601">
        <v>0</v>
      </c>
      <c r="AT601">
        <v>224.01833091881676</v>
      </c>
      <c r="AU601">
        <v>9.0257880597264677</v>
      </c>
      <c r="AV601">
        <v>1.7013907025834223</v>
      </c>
      <c r="AW601">
        <v>1126.937424550146</v>
      </c>
      <c r="AX601">
        <v>4.4223555825211584E-2</v>
      </c>
      <c r="AY601">
        <v>0</v>
      </c>
      <c r="AZ601">
        <v>-1137.7088268682819</v>
      </c>
      <c r="BA601">
        <v>0.1184135133931544</v>
      </c>
      <c r="BC601">
        <f t="shared" si="392"/>
        <v>0</v>
      </c>
      <c r="BD601">
        <f t="shared" ca="1" si="393"/>
        <v>224.01833091881676</v>
      </c>
      <c r="BE601">
        <f t="shared" ca="1" si="394"/>
        <v>9.0257880597264677</v>
      </c>
      <c r="BF601">
        <f t="shared" ca="1" si="395"/>
        <v>1.7013907025834223</v>
      </c>
      <c r="BG601">
        <f t="shared" ca="1" si="396"/>
        <v>1126.937424550146</v>
      </c>
      <c r="BH601">
        <f t="shared" ca="1" si="397"/>
        <v>4.4223555825218794E-2</v>
      </c>
      <c r="BI601">
        <f t="shared" ca="1" si="398"/>
        <v>0</v>
      </c>
      <c r="BJ601">
        <f t="shared" ca="1" si="399"/>
        <v>-1137.7088268682819</v>
      </c>
      <c r="BK601">
        <f t="shared" ca="1" si="400"/>
        <v>0.1184135133931544</v>
      </c>
    </row>
    <row r="602" spans="2:63" x14ac:dyDescent="0.35">
      <c r="B602">
        <f t="shared" si="401"/>
        <v>592</v>
      </c>
      <c r="C602">
        <f t="shared" si="379"/>
        <v>50</v>
      </c>
      <c r="D602">
        <f t="shared" si="409"/>
        <v>4</v>
      </c>
      <c r="E602">
        <f t="shared" ca="1" si="369"/>
        <v>126</v>
      </c>
      <c r="F602" cm="1">
        <f t="array" aca="1" ref="F602" ca="1">_xlfn.XLOOKUP(E602,Mortality!$I$9:$I$130,IF($E$4="Female",Mortality!$J$9:$J$130,Mortality!$K$9:$K$130),,-1)</f>
        <v>0.99999999999999922</v>
      </c>
      <c r="G602" cm="1">
        <f t="array" aca="1" ref="G602" ca="1">_xlfn.XLOOKUP(E602,Mortality!$N$9:$N$130,IF($E$4="Female",Mortality!$O$9:$O$130,Mortality!$P$9:$P$130),,-1)</f>
        <v>0</v>
      </c>
      <c r="H602">
        <f t="shared" ca="1" si="380"/>
        <v>0.94493499421927152</v>
      </c>
      <c r="I602" cm="1">
        <f t="array" ref="I602">INDEX('Product features '!$C$12:$C$22,MIN(11,C602))</f>
        <v>0</v>
      </c>
      <c r="J602" s="3">
        <f ca="1">IF(C602=1,0,IF($C$4="Q",MAX('Product features '!$C$8,_xlfn.XLOOKUP(E602,'Non-systematic PWDs'!$D$17:$D$64,'Non-systematic PWDs'!$F$17:$F$64,0,-1)),'Product features '!$C$8))</f>
        <v>0.5</v>
      </c>
      <c r="K602">
        <f t="shared" ca="1" si="370"/>
        <v>0</v>
      </c>
      <c r="L602">
        <f ca="1">(1-K602)*(1-(1-J602*_xlfn.XLOOKUP(C602,'Non-systematic PWDs'!$D$9:$D$12,'Non-systematic PWDs'!$E$9:$E$12,,-1))^(1/12))</f>
        <v>1.8423470126248342E-2</v>
      </c>
      <c r="M602" cm="1">
        <f t="array" ref="M602">IF(C602=11,_xlfn.SWITCH(D602,1,0.4,2,0.3,3,0.2,0.1/9),1/12)</f>
        <v>8.3333333333333329E-2</v>
      </c>
      <c r="O602">
        <f t="shared" ca="1" si="402"/>
        <v>3.466029454819206E-84</v>
      </c>
      <c r="P602">
        <f t="shared" ca="1" si="403"/>
        <v>3.7584512959521603E-84</v>
      </c>
      <c r="Q602">
        <f ca="1">_xlfn.XLOOKUP(C602,'Surrender predictive model'!$E$8:$E$29,'Surrender predictive model'!$P$8:$P$29,,-1)+'Surrender predictive model'!$B$15+'Surrender predictive model'!$B$14+'Surrender predictive model'!$B$38*K602</f>
        <v>-2.2123742498454617</v>
      </c>
      <c r="R602">
        <f ca="1">+'Surrender predictive model'!$B$15*(MAX(1,MIN(2,P601/O601))-1)+'Surrender predictive model'!$B$14*(MAX(0.5,MIN(1,P601/O601))-1)+'Surrender predictive model'!$B$38*K602*(MAX(0.5,MIN(1,P601/O601))-1)</f>
        <v>-9.7628251443723307E-2</v>
      </c>
      <c r="S602" s="43">
        <f t="shared" ca="1" si="381"/>
        <v>8.6738089954092601E-3</v>
      </c>
      <c r="T602">
        <f t="shared" ca="1" si="371"/>
        <v>0</v>
      </c>
      <c r="U602">
        <f t="shared" ca="1" si="404"/>
        <v>0</v>
      </c>
      <c r="V602">
        <f t="shared" ca="1" si="372"/>
        <v>0</v>
      </c>
      <c r="W602" s="41">
        <f t="shared" ca="1" si="373"/>
        <v>0</v>
      </c>
      <c r="X602">
        <f t="shared" ca="1" si="382"/>
        <v>5.3581693428634045E-2</v>
      </c>
      <c r="Y602">
        <f t="shared" ca="1" si="383"/>
        <v>5.3581693428634045E-2</v>
      </c>
      <c r="Z602">
        <f t="shared" ca="1" si="374"/>
        <v>5.4587382438255339E-2</v>
      </c>
      <c r="AA602">
        <f t="shared" ca="1" si="405"/>
        <v>2.7379695767713811E-88</v>
      </c>
      <c r="AB602">
        <f t="shared" ca="1" si="384"/>
        <v>3.466029454819206E-84</v>
      </c>
      <c r="AC602">
        <f t="shared" ca="1" si="385"/>
        <v>3.1888686392625726E-84</v>
      </c>
      <c r="AD602">
        <f t="shared" ca="1" si="386"/>
        <v>2.9271471220374541E-86</v>
      </c>
      <c r="AE602">
        <f t="shared" ca="1" si="387"/>
        <v>6.2173616673520403E-86</v>
      </c>
      <c r="AF602">
        <f t="shared" ca="1" si="388"/>
        <v>0</v>
      </c>
      <c r="AG602">
        <f t="shared" ca="1" si="389"/>
        <v>0</v>
      </c>
      <c r="AH602">
        <f t="shared" ca="1" si="375"/>
        <v>0</v>
      </c>
      <c r="AI602">
        <f t="shared" ca="1" si="406"/>
        <v>3.4608696162725194E-11</v>
      </c>
      <c r="AJ602">
        <f t="shared" ca="1" si="390"/>
        <v>7.210145033901082E-15</v>
      </c>
      <c r="AK602">
        <f t="shared" ca="1" si="376"/>
        <v>0</v>
      </c>
      <c r="AL602">
        <f t="shared" ca="1" si="377"/>
        <v>0</v>
      </c>
      <c r="AM602">
        <f t="shared" si="378"/>
        <v>0</v>
      </c>
      <c r="AN602" s="45">
        <f t="shared" ca="1" si="391"/>
        <v>-7.210145033901082E-15</v>
      </c>
      <c r="AO602">
        <f t="shared" ca="1" si="407"/>
        <v>0</v>
      </c>
      <c r="AP602">
        <f t="shared" ca="1" si="408"/>
        <v>5.3502047126185899E-86</v>
      </c>
      <c r="AR602">
        <v>592</v>
      </c>
      <c r="AS602">
        <v>0</v>
      </c>
      <c r="AT602">
        <v>212.27306795925844</v>
      </c>
      <c r="AU602">
        <v>8.5520773635472374</v>
      </c>
      <c r="AV602">
        <v>1.6120747765417647</v>
      </c>
      <c r="AW602">
        <v>1080.9274422565252</v>
      </c>
      <c r="AX602">
        <v>4.1905594072351678E-2</v>
      </c>
      <c r="AY602">
        <v>0</v>
      </c>
      <c r="AZ602">
        <v>-1091.1334999906871</v>
      </c>
      <c r="BA602">
        <v>0.11325896080232931</v>
      </c>
      <c r="BC602">
        <f t="shared" si="392"/>
        <v>0</v>
      </c>
      <c r="BD602">
        <f t="shared" ca="1" si="393"/>
        <v>212.27306795925844</v>
      </c>
      <c r="BE602">
        <f t="shared" ca="1" si="394"/>
        <v>8.5520773635472374</v>
      </c>
      <c r="BF602">
        <f t="shared" ca="1" si="395"/>
        <v>1.6120747765417647</v>
      </c>
      <c r="BG602">
        <f t="shared" ca="1" si="396"/>
        <v>1080.9274422565252</v>
      </c>
      <c r="BH602">
        <f t="shared" ca="1" si="397"/>
        <v>4.1905594072358887E-2</v>
      </c>
      <c r="BI602">
        <f t="shared" ca="1" si="398"/>
        <v>0</v>
      </c>
      <c r="BJ602">
        <f t="shared" ca="1" si="399"/>
        <v>-1091.1334999906871</v>
      </c>
      <c r="BK602">
        <f t="shared" ca="1" si="400"/>
        <v>0.11325896080232931</v>
      </c>
    </row>
    <row r="603" spans="2:63" x14ac:dyDescent="0.35">
      <c r="B603">
        <f t="shared" si="401"/>
        <v>593</v>
      </c>
      <c r="C603">
        <f t="shared" si="379"/>
        <v>50</v>
      </c>
      <c r="D603">
        <f t="shared" si="409"/>
        <v>5</v>
      </c>
      <c r="E603">
        <f t="shared" ca="1" si="369"/>
        <v>126</v>
      </c>
      <c r="F603" cm="1">
        <f t="array" aca="1" ref="F603" ca="1">_xlfn.XLOOKUP(E603,Mortality!$I$9:$I$130,IF($E$4="Female",Mortality!$J$9:$J$130,Mortality!$K$9:$K$130),,-1)</f>
        <v>0.99999999999999922</v>
      </c>
      <c r="G603" cm="1">
        <f t="array" aca="1" ref="G603" ca="1">_xlfn.XLOOKUP(E603,Mortality!$N$9:$N$130,IF($E$4="Female",Mortality!$O$9:$O$130,Mortality!$P$9:$P$130),,-1)</f>
        <v>0</v>
      </c>
      <c r="H603">
        <f t="shared" ca="1" si="380"/>
        <v>0.94493499421927152</v>
      </c>
      <c r="I603" cm="1">
        <f t="array" ref="I603">INDEX('Product features '!$C$12:$C$22,MIN(11,C603))</f>
        <v>0</v>
      </c>
      <c r="J603" s="3">
        <f ca="1">IF(C603=1,0,IF($C$4="Q",MAX('Product features '!$C$8,_xlfn.XLOOKUP(E603,'Non-systematic PWDs'!$D$17:$D$64,'Non-systematic PWDs'!$F$17:$F$64,0,-1)),'Product features '!$C$8))</f>
        <v>0.5</v>
      </c>
      <c r="K603">
        <f t="shared" ca="1" si="370"/>
        <v>0</v>
      </c>
      <c r="L603">
        <f ca="1">(1-K603)*(1-(1-J603*_xlfn.XLOOKUP(C603,'Non-systematic PWDs'!$D$9:$D$12,'Non-systematic PWDs'!$E$9:$E$12,,-1))^(1/12))</f>
        <v>1.8423470126248342E-2</v>
      </c>
      <c r="M603" cm="1">
        <f t="array" ref="M603">IF(C603=11,_xlfn.SWITCH(D603,1,0.4,2,0.3,3,0.2,0.1/9),1/12)</f>
        <v>8.3333333333333329E-2</v>
      </c>
      <c r="O603">
        <f t="shared" ca="1" si="402"/>
        <v>1.857157276627383E-85</v>
      </c>
      <c r="P603">
        <f t="shared" ca="1" si="403"/>
        <v>2.0138418510616097E-85</v>
      </c>
      <c r="Q603">
        <f ca="1">_xlfn.XLOOKUP(C603,'Surrender predictive model'!$E$8:$E$29,'Surrender predictive model'!$P$8:$P$29,,-1)+'Surrender predictive model'!$B$15+'Surrender predictive model'!$B$14+'Surrender predictive model'!$B$38*K603</f>
        <v>-2.2123742498454617</v>
      </c>
      <c r="R603">
        <f ca="1">+'Surrender predictive model'!$B$15*(MAX(1,MIN(2,P602/O602))-1)+'Surrender predictive model'!$B$14*(MAX(0.5,MIN(1,P602/O602))-1)+'Surrender predictive model'!$B$38*K603*(MAX(0.5,MIN(1,P602/O602))-1)</f>
        <v>-9.7628251443723307E-2</v>
      </c>
      <c r="S603" s="43">
        <f t="shared" ca="1" si="381"/>
        <v>8.6738089954092601E-3</v>
      </c>
      <c r="T603">
        <f t="shared" ca="1" si="371"/>
        <v>0</v>
      </c>
      <c r="U603">
        <f t="shared" ca="1" si="404"/>
        <v>0</v>
      </c>
      <c r="V603">
        <f t="shared" ca="1" si="372"/>
        <v>0</v>
      </c>
      <c r="W603" s="41">
        <f t="shared" ca="1" si="373"/>
        <v>0</v>
      </c>
      <c r="X603">
        <f t="shared" ca="1" si="382"/>
        <v>5.3581693428634045E-2</v>
      </c>
      <c r="Y603">
        <f t="shared" ca="1" si="383"/>
        <v>5.3581693428634045E-2</v>
      </c>
      <c r="Z603">
        <f t="shared" ca="1" si="374"/>
        <v>5.4587382438255339E-2</v>
      </c>
      <c r="AA603">
        <f t="shared" ca="1" si="405"/>
        <v>1.4945859239152749E-89</v>
      </c>
      <c r="AB603">
        <f t="shared" ca="1" si="384"/>
        <v>1.857157276627383E-85</v>
      </c>
      <c r="AC603">
        <f t="shared" ca="1" si="385"/>
        <v>1.7086498181315261E-85</v>
      </c>
      <c r="AD603">
        <f t="shared" ca="1" si="386"/>
        <v>1.5684149971351933E-87</v>
      </c>
      <c r="AE603">
        <f t="shared" ca="1" si="387"/>
        <v>3.3313676679499805E-87</v>
      </c>
      <c r="AF603">
        <f t="shared" ca="1" si="388"/>
        <v>0</v>
      </c>
      <c r="AG603">
        <f t="shared" ca="1" si="389"/>
        <v>0</v>
      </c>
      <c r="AH603">
        <f t="shared" ca="1" si="375"/>
        <v>0</v>
      </c>
      <c r="AI603">
        <f t="shared" ca="1" si="406"/>
        <v>3.4608696162725194E-11</v>
      </c>
      <c r="AJ603">
        <f t="shared" ca="1" si="390"/>
        <v>7.210145033901082E-15</v>
      </c>
      <c r="AK603">
        <f t="shared" ca="1" si="376"/>
        <v>0</v>
      </c>
      <c r="AL603">
        <f t="shared" ca="1" si="377"/>
        <v>0</v>
      </c>
      <c r="AM603">
        <f t="shared" si="378"/>
        <v>0</v>
      </c>
      <c r="AN603" s="45">
        <f t="shared" ca="1" si="391"/>
        <v>-7.210145033901082E-15</v>
      </c>
      <c r="AO603">
        <f t="shared" ca="1" si="407"/>
        <v>0</v>
      </c>
      <c r="AP603">
        <f t="shared" ca="1" si="408"/>
        <v>2.9003137940625146E-87</v>
      </c>
      <c r="AR603">
        <v>593</v>
      </c>
      <c r="AS603">
        <v>0</v>
      </c>
      <c r="AT603">
        <v>201.14685154553101</v>
      </c>
      <c r="AU603">
        <v>8.1037299608452518</v>
      </c>
      <c r="AV603">
        <v>1.5274796825935679</v>
      </c>
      <c r="AW603">
        <v>1036.798634445649</v>
      </c>
      <c r="AX603">
        <v>3.9709689026826436E-2</v>
      </c>
      <c r="AY603">
        <v>0</v>
      </c>
      <c r="AZ603">
        <v>-1046.4695537781147</v>
      </c>
      <c r="BA603">
        <v>0.10833399798861015</v>
      </c>
      <c r="BC603">
        <f t="shared" si="392"/>
        <v>0</v>
      </c>
      <c r="BD603">
        <f t="shared" ca="1" si="393"/>
        <v>201.14685154553101</v>
      </c>
      <c r="BE603">
        <f t="shared" ca="1" si="394"/>
        <v>8.1037299608452518</v>
      </c>
      <c r="BF603">
        <f t="shared" ca="1" si="395"/>
        <v>1.5274796825935679</v>
      </c>
      <c r="BG603">
        <f t="shared" ca="1" si="396"/>
        <v>1036.798634445649</v>
      </c>
      <c r="BH603">
        <f t="shared" ca="1" si="397"/>
        <v>3.9709689026833646E-2</v>
      </c>
      <c r="BI603">
        <f t="shared" ca="1" si="398"/>
        <v>0</v>
      </c>
      <c r="BJ603">
        <f t="shared" ca="1" si="399"/>
        <v>-1046.4695537781147</v>
      </c>
      <c r="BK603">
        <f t="shared" ca="1" si="400"/>
        <v>0.10833399798861015</v>
      </c>
    </row>
    <row r="604" spans="2:63" x14ac:dyDescent="0.35">
      <c r="B604">
        <f t="shared" si="401"/>
        <v>594</v>
      </c>
      <c r="C604">
        <f t="shared" si="379"/>
        <v>50</v>
      </c>
      <c r="D604">
        <f t="shared" si="409"/>
        <v>6</v>
      </c>
      <c r="E604">
        <f t="shared" ca="1" si="369"/>
        <v>126</v>
      </c>
      <c r="F604" cm="1">
        <f t="array" aca="1" ref="F604" ca="1">_xlfn.XLOOKUP(E604,Mortality!$I$9:$I$130,IF($E$4="Female",Mortality!$J$9:$J$130,Mortality!$K$9:$K$130),,-1)</f>
        <v>0.99999999999999922</v>
      </c>
      <c r="G604" cm="1">
        <f t="array" aca="1" ref="G604" ca="1">_xlfn.XLOOKUP(E604,Mortality!$N$9:$N$130,IF($E$4="Female",Mortality!$O$9:$O$130,Mortality!$P$9:$P$130),,-1)</f>
        <v>0</v>
      </c>
      <c r="H604">
        <f t="shared" ca="1" si="380"/>
        <v>0.94493499421927152</v>
      </c>
      <c r="I604" cm="1">
        <f t="array" ref="I604">INDEX('Product features '!$C$12:$C$22,MIN(11,C604))</f>
        <v>0</v>
      </c>
      <c r="J604" s="3">
        <f ca="1">IF(C604=1,0,IF($C$4="Q",MAX('Product features '!$C$8,_xlfn.XLOOKUP(E604,'Non-systematic PWDs'!$D$17:$D$64,'Non-systematic PWDs'!$F$17:$F$64,0,-1)),'Product features '!$C$8))</f>
        <v>0.5</v>
      </c>
      <c r="K604">
        <f t="shared" ca="1" si="370"/>
        <v>0</v>
      </c>
      <c r="L604">
        <f ca="1">(1-K604)*(1-(1-J604*_xlfn.XLOOKUP(C604,'Non-systematic PWDs'!$D$9:$D$12,'Non-systematic PWDs'!$E$9:$E$12,,-1))^(1/12))</f>
        <v>1.8423470126248342E-2</v>
      </c>
      <c r="M604" cm="1">
        <f t="array" ref="M604">IF(C604=11,_xlfn.SWITCH(D604,1,0.4,2,0.3,3,0.2,0.1/9),1/12)</f>
        <v>8.3333333333333329E-2</v>
      </c>
      <c r="O604">
        <f t="shared" ca="1" si="402"/>
        <v>9.9509631845005349E-87</v>
      </c>
      <c r="P604">
        <f t="shared" ca="1" si="403"/>
        <v>1.0790505667733608E-86</v>
      </c>
      <c r="Q604">
        <f ca="1">_xlfn.XLOOKUP(C604,'Surrender predictive model'!$E$8:$E$29,'Surrender predictive model'!$P$8:$P$29,,-1)+'Surrender predictive model'!$B$15+'Surrender predictive model'!$B$14+'Surrender predictive model'!$B$38*K604</f>
        <v>-2.2123742498454617</v>
      </c>
      <c r="R604">
        <f ca="1">+'Surrender predictive model'!$B$15*(MAX(1,MIN(2,P603/O603))-1)+'Surrender predictive model'!$B$14*(MAX(0.5,MIN(1,P603/O603))-1)+'Surrender predictive model'!$B$38*K604*(MAX(0.5,MIN(1,P603/O603))-1)</f>
        <v>-9.7628251443723058E-2</v>
      </c>
      <c r="S604" s="43">
        <f t="shared" ca="1" si="381"/>
        <v>8.6738089954092601E-3</v>
      </c>
      <c r="T604">
        <f t="shared" ca="1" si="371"/>
        <v>0</v>
      </c>
      <c r="U604">
        <f t="shared" ca="1" si="404"/>
        <v>0</v>
      </c>
      <c r="V604">
        <f t="shared" ca="1" si="372"/>
        <v>0</v>
      </c>
      <c r="W604" s="41">
        <f t="shared" ca="1" si="373"/>
        <v>0</v>
      </c>
      <c r="X604">
        <f t="shared" ca="1" si="382"/>
        <v>5.3581693428634045E-2</v>
      </c>
      <c r="Y604">
        <f t="shared" ca="1" si="383"/>
        <v>5.3581693428634045E-2</v>
      </c>
      <c r="Z604">
        <f t="shared" ca="1" si="374"/>
        <v>5.4587382438255339E-2</v>
      </c>
      <c r="AA604">
        <f t="shared" ca="1" si="405"/>
        <v>8.1585533415596302E-91</v>
      </c>
      <c r="AB604">
        <f t="shared" ca="1" si="384"/>
        <v>9.9509631845005349E-87</v>
      </c>
      <c r="AC604">
        <f t="shared" ca="1" si="385"/>
        <v>9.1552350732014732E-87</v>
      </c>
      <c r="AD604">
        <f t="shared" ca="1" si="386"/>
        <v>8.4038331545369861E-89</v>
      </c>
      <c r="AE604">
        <f t="shared" ca="1" si="387"/>
        <v>1.785003210821594E-88</v>
      </c>
      <c r="AF604">
        <f t="shared" ca="1" si="388"/>
        <v>0</v>
      </c>
      <c r="AG604">
        <f t="shared" ca="1" si="389"/>
        <v>0</v>
      </c>
      <c r="AH604">
        <f t="shared" ca="1" si="375"/>
        <v>0</v>
      </c>
      <c r="AI604">
        <f t="shared" ca="1" si="406"/>
        <v>3.4608696162725194E-11</v>
      </c>
      <c r="AJ604">
        <f t="shared" ca="1" si="390"/>
        <v>7.210145033901082E-15</v>
      </c>
      <c r="AK604">
        <f t="shared" ca="1" si="376"/>
        <v>0</v>
      </c>
      <c r="AL604">
        <f t="shared" ca="1" si="377"/>
        <v>0</v>
      </c>
      <c r="AM604">
        <f t="shared" si="378"/>
        <v>0</v>
      </c>
      <c r="AN604" s="45">
        <f t="shared" ca="1" si="391"/>
        <v>-7.210145033901082E-15</v>
      </c>
      <c r="AO604">
        <f t="shared" ca="1" si="407"/>
        <v>0</v>
      </c>
      <c r="AP604">
        <f t="shared" ca="1" si="408"/>
        <v>1.5722426628255577E-88</v>
      </c>
      <c r="AR604">
        <v>594</v>
      </c>
      <c r="AS604">
        <v>0</v>
      </c>
      <c r="AT604">
        <v>190.60650732700987</v>
      </c>
      <c r="AU604">
        <v>7.6790161712888896</v>
      </c>
      <c r="AV604">
        <v>1.4473513915079275</v>
      </c>
      <c r="AW604">
        <v>994.47240463472804</v>
      </c>
      <c r="AX604">
        <v>3.7629378427009613E-2</v>
      </c>
      <c r="AY604">
        <v>0</v>
      </c>
      <c r="AZ604">
        <v>-1003.6364015759519</v>
      </c>
      <c r="BA604">
        <v>0.10362467461115542</v>
      </c>
      <c r="BC604">
        <f t="shared" si="392"/>
        <v>0</v>
      </c>
      <c r="BD604">
        <f t="shared" ca="1" si="393"/>
        <v>190.60650732700987</v>
      </c>
      <c r="BE604">
        <f t="shared" ca="1" si="394"/>
        <v>7.6790161712888896</v>
      </c>
      <c r="BF604">
        <f t="shared" ca="1" si="395"/>
        <v>1.4473513915079275</v>
      </c>
      <c r="BG604">
        <f t="shared" ca="1" si="396"/>
        <v>994.47240463472804</v>
      </c>
      <c r="BH604">
        <f t="shared" ca="1" si="397"/>
        <v>3.7629378427016823E-2</v>
      </c>
      <c r="BI604">
        <f t="shared" ca="1" si="398"/>
        <v>0</v>
      </c>
      <c r="BJ604">
        <f t="shared" ca="1" si="399"/>
        <v>-1003.6364015759519</v>
      </c>
      <c r="BK604">
        <f t="shared" ca="1" si="400"/>
        <v>0.10362467461115542</v>
      </c>
    </row>
    <row r="605" spans="2:63" x14ac:dyDescent="0.35">
      <c r="B605">
        <f t="shared" si="401"/>
        <v>595</v>
      </c>
      <c r="C605">
        <f t="shared" si="379"/>
        <v>50</v>
      </c>
      <c r="D605">
        <f t="shared" si="409"/>
        <v>7</v>
      </c>
      <c r="E605">
        <f t="shared" ca="1" si="369"/>
        <v>126</v>
      </c>
      <c r="F605" cm="1">
        <f t="array" aca="1" ref="F605" ca="1">_xlfn.XLOOKUP(E605,Mortality!$I$9:$I$130,IF($E$4="Female",Mortality!$J$9:$J$130,Mortality!$K$9:$K$130),,-1)</f>
        <v>0.99999999999999922</v>
      </c>
      <c r="G605" cm="1">
        <f t="array" aca="1" ref="G605" ca="1">_xlfn.XLOOKUP(E605,Mortality!$N$9:$N$130,IF($E$4="Female",Mortality!$O$9:$O$130,Mortality!$P$9:$P$130),,-1)</f>
        <v>0</v>
      </c>
      <c r="H605">
        <f t="shared" ca="1" si="380"/>
        <v>0.94493499421927152</v>
      </c>
      <c r="I605" cm="1">
        <f t="array" ref="I605">INDEX('Product features '!$C$12:$C$22,MIN(11,C605))</f>
        <v>0</v>
      </c>
      <c r="J605" s="3">
        <f ca="1">IF(C605=1,0,IF($C$4="Q",MAX('Product features '!$C$8,_xlfn.XLOOKUP(E605,'Non-systematic PWDs'!$D$17:$D$64,'Non-systematic PWDs'!$F$17:$F$64,0,-1)),'Product features '!$C$8))</f>
        <v>0.5</v>
      </c>
      <c r="K605">
        <f t="shared" ca="1" si="370"/>
        <v>0</v>
      </c>
      <c r="L605">
        <f ca="1">(1-K605)*(1-(1-J605*_xlfn.XLOOKUP(C605,'Non-systematic PWDs'!$D$9:$D$12,'Non-systematic PWDs'!$E$9:$E$12,,-1))^(1/12))</f>
        <v>1.8423470126248342E-2</v>
      </c>
      <c r="M605" cm="1">
        <f t="array" ref="M605">IF(C605=11,_xlfn.SWITCH(D605,1,0.4,2,0.3,3,0.2,0.1/9),1/12)</f>
        <v>8.3333333333333329E-2</v>
      </c>
      <c r="O605">
        <f t="shared" ca="1" si="402"/>
        <v>5.331894586715317E-88</v>
      </c>
      <c r="P605">
        <f t="shared" ca="1" si="403"/>
        <v>5.7817356662844029E-88</v>
      </c>
      <c r="Q605">
        <f ca="1">_xlfn.XLOOKUP(C605,'Surrender predictive model'!$E$8:$E$29,'Surrender predictive model'!$P$8:$P$29,,-1)+'Surrender predictive model'!$B$15+'Surrender predictive model'!$B$14+'Surrender predictive model'!$B$38*K605</f>
        <v>-2.2123742498454617</v>
      </c>
      <c r="R605">
        <f ca="1">+'Surrender predictive model'!$B$15*(MAX(1,MIN(2,P604/O604))-1)+'Surrender predictive model'!$B$14*(MAX(0.5,MIN(1,P604/O604))-1)+'Surrender predictive model'!$B$38*K605*(MAX(0.5,MIN(1,P604/O604))-1)</f>
        <v>-9.7628251443723058E-2</v>
      </c>
      <c r="S605" s="43">
        <f t="shared" ca="1" si="381"/>
        <v>8.6738089954092601E-3</v>
      </c>
      <c r="T605">
        <f t="shared" ca="1" si="371"/>
        <v>0</v>
      </c>
      <c r="U605">
        <f t="shared" ca="1" si="404"/>
        <v>0</v>
      </c>
      <c r="V605">
        <f t="shared" ca="1" si="372"/>
        <v>0</v>
      </c>
      <c r="W605" s="41">
        <f t="shared" ca="1" si="373"/>
        <v>0</v>
      </c>
      <c r="X605">
        <f t="shared" ca="1" si="382"/>
        <v>5.3581693428634045E-2</v>
      </c>
      <c r="Y605">
        <f t="shared" ca="1" si="383"/>
        <v>5.3581693428634045E-2</v>
      </c>
      <c r="Z605">
        <f t="shared" ca="1" si="374"/>
        <v>5.4587382438255339E-2</v>
      </c>
      <c r="AA605">
        <f t="shared" ca="1" si="405"/>
        <v>4.4535407139862156E-92</v>
      </c>
      <c r="AB605">
        <f t="shared" ca="1" si="384"/>
        <v>5.331894586715317E-88</v>
      </c>
      <c r="AC605">
        <f t="shared" ca="1" si="385"/>
        <v>4.9055299895935942E-88</v>
      </c>
      <c r="AD605">
        <f t="shared" ca="1" si="386"/>
        <v>4.5029161171179146E-90</v>
      </c>
      <c r="AE605">
        <f t="shared" ca="1" si="387"/>
        <v>9.5643494811370087E-90</v>
      </c>
      <c r="AF605">
        <f t="shared" ca="1" si="388"/>
        <v>0</v>
      </c>
      <c r="AG605">
        <f t="shared" ca="1" si="389"/>
        <v>0</v>
      </c>
      <c r="AH605">
        <f t="shared" ca="1" si="375"/>
        <v>0</v>
      </c>
      <c r="AI605">
        <f t="shared" ca="1" si="406"/>
        <v>3.4608696162725194E-11</v>
      </c>
      <c r="AJ605">
        <f t="shared" ca="1" si="390"/>
        <v>7.210145033901082E-15</v>
      </c>
      <c r="AK605">
        <f t="shared" ca="1" si="376"/>
        <v>0</v>
      </c>
      <c r="AL605">
        <f t="shared" ca="1" si="377"/>
        <v>0</v>
      </c>
      <c r="AM605">
        <f t="shared" si="378"/>
        <v>0</v>
      </c>
      <c r="AN605" s="45">
        <f t="shared" ca="1" si="391"/>
        <v>-7.210145033901082E-15</v>
      </c>
      <c r="AO605">
        <f t="shared" ca="1" si="407"/>
        <v>0</v>
      </c>
      <c r="AP605">
        <f t="shared" ca="1" si="408"/>
        <v>8.5230329072300329E-90</v>
      </c>
      <c r="AR605">
        <v>595</v>
      </c>
      <c r="AS605">
        <v>0</v>
      </c>
      <c r="AT605">
        <v>180.62101644764405</v>
      </c>
      <c r="AU605">
        <v>7.2766643286093835</v>
      </c>
      <c r="AV605">
        <v>1.3714524122126119</v>
      </c>
      <c r="AW605">
        <v>953.87498972173501</v>
      </c>
      <c r="AX605">
        <v>3.565854803032855E-2</v>
      </c>
      <c r="AY605">
        <v>0</v>
      </c>
      <c r="AZ605">
        <v>-962.55876501058697</v>
      </c>
      <c r="BA605">
        <v>9.912129212960874E-2</v>
      </c>
      <c r="BC605">
        <f t="shared" si="392"/>
        <v>0</v>
      </c>
      <c r="BD605">
        <f t="shared" ca="1" si="393"/>
        <v>180.62101644764405</v>
      </c>
      <c r="BE605">
        <f t="shared" ca="1" si="394"/>
        <v>7.2766643286093835</v>
      </c>
      <c r="BF605">
        <f t="shared" ca="1" si="395"/>
        <v>1.3714524122126119</v>
      </c>
      <c r="BG605">
        <f t="shared" ca="1" si="396"/>
        <v>953.87498972173501</v>
      </c>
      <c r="BH605">
        <f t="shared" ca="1" si="397"/>
        <v>3.565854803033576E-2</v>
      </c>
      <c r="BI605">
        <f t="shared" ca="1" si="398"/>
        <v>0</v>
      </c>
      <c r="BJ605">
        <f t="shared" ca="1" si="399"/>
        <v>-962.55876501058697</v>
      </c>
      <c r="BK605">
        <f t="shared" ca="1" si="400"/>
        <v>9.912129212960874E-2</v>
      </c>
    </row>
    <row r="606" spans="2:63" x14ac:dyDescent="0.35">
      <c r="B606">
        <f t="shared" si="401"/>
        <v>596</v>
      </c>
      <c r="C606">
        <f t="shared" si="379"/>
        <v>50</v>
      </c>
      <c r="D606">
        <f t="shared" si="409"/>
        <v>8</v>
      </c>
      <c r="E606">
        <f t="shared" ca="1" si="369"/>
        <v>126</v>
      </c>
      <c r="F606" cm="1">
        <f t="array" aca="1" ref="F606" ca="1">_xlfn.XLOOKUP(E606,Mortality!$I$9:$I$130,IF($E$4="Female",Mortality!$J$9:$J$130,Mortality!$K$9:$K$130),,-1)</f>
        <v>0.99999999999999922</v>
      </c>
      <c r="G606" cm="1">
        <f t="array" aca="1" ref="G606" ca="1">_xlfn.XLOOKUP(E606,Mortality!$N$9:$N$130,IF($E$4="Female",Mortality!$O$9:$O$130,Mortality!$P$9:$P$130),,-1)</f>
        <v>0</v>
      </c>
      <c r="H606">
        <f t="shared" ca="1" si="380"/>
        <v>0.94493499421927152</v>
      </c>
      <c r="I606" cm="1">
        <f t="array" ref="I606">INDEX('Product features '!$C$12:$C$22,MIN(11,C606))</f>
        <v>0</v>
      </c>
      <c r="J606" s="3">
        <f ca="1">IF(C606=1,0,IF($C$4="Q",MAX('Product features '!$C$8,_xlfn.XLOOKUP(E606,'Non-systematic PWDs'!$D$17:$D$64,'Non-systematic PWDs'!$F$17:$F$64,0,-1)),'Product features '!$C$8))</f>
        <v>0.5</v>
      </c>
      <c r="K606">
        <f t="shared" ca="1" si="370"/>
        <v>0</v>
      </c>
      <c r="L606">
        <f ca="1">(1-K606)*(1-(1-J606*_xlfn.XLOOKUP(C606,'Non-systematic PWDs'!$D$9:$D$12,'Non-systematic PWDs'!$E$9:$E$12,,-1))^(1/12))</f>
        <v>1.8423470126248342E-2</v>
      </c>
      <c r="M606" cm="1">
        <f t="array" ref="M606">IF(C606=11,_xlfn.SWITCH(D606,1,0.4,2,0.3,3,0.2,0.1/9),1/12)</f>
        <v>8.3333333333333329E-2</v>
      </c>
      <c r="O606">
        <f t="shared" ca="1" si="402"/>
        <v>2.8569194113917355E-89</v>
      </c>
      <c r="P606">
        <f t="shared" ca="1" si="403"/>
        <v>3.0979518795625007E-89</v>
      </c>
      <c r="Q606">
        <f ca="1">_xlfn.XLOOKUP(C606,'Surrender predictive model'!$E$8:$E$29,'Surrender predictive model'!$P$8:$P$29,,-1)+'Surrender predictive model'!$B$15+'Surrender predictive model'!$B$14+'Surrender predictive model'!$B$38*K606</f>
        <v>-2.2123742498454617</v>
      </c>
      <c r="R606">
        <f ca="1">+'Surrender predictive model'!$B$15*(MAX(1,MIN(2,P605/O605))-1)+'Surrender predictive model'!$B$14*(MAX(0.5,MIN(1,P605/O605))-1)+'Surrender predictive model'!$B$38*K606*(MAX(0.5,MIN(1,P605/O605))-1)</f>
        <v>-9.7628251443723058E-2</v>
      </c>
      <c r="S606" s="43">
        <f t="shared" ca="1" si="381"/>
        <v>8.6738089954092601E-3</v>
      </c>
      <c r="T606">
        <f t="shared" ca="1" si="371"/>
        <v>0</v>
      </c>
      <c r="U606">
        <f t="shared" ca="1" si="404"/>
        <v>0</v>
      </c>
      <c r="V606">
        <f t="shared" ca="1" si="372"/>
        <v>0</v>
      </c>
      <c r="W606" s="41">
        <f t="shared" ca="1" si="373"/>
        <v>0</v>
      </c>
      <c r="X606">
        <f t="shared" ca="1" si="382"/>
        <v>5.3581693428634045E-2</v>
      </c>
      <c r="Y606">
        <f t="shared" ca="1" si="383"/>
        <v>5.3581693428634045E-2</v>
      </c>
      <c r="Z606">
        <f t="shared" ca="1" si="374"/>
        <v>5.4587382438255339E-2</v>
      </c>
      <c r="AA606">
        <f t="shared" ca="1" si="405"/>
        <v>2.4310713015870628E-93</v>
      </c>
      <c r="AB606">
        <f t="shared" ca="1" si="384"/>
        <v>2.8569194113917355E-89</v>
      </c>
      <c r="AC606">
        <f t="shared" ca="1" si="385"/>
        <v>2.6284660400737434E-89</v>
      </c>
      <c r="AD606">
        <f t="shared" ca="1" si="386"/>
        <v>2.4127387092226732E-91</v>
      </c>
      <c r="AE606">
        <f t="shared" ca="1" si="387"/>
        <v>5.1247404174259837E-91</v>
      </c>
      <c r="AF606">
        <f t="shared" ca="1" si="388"/>
        <v>0</v>
      </c>
      <c r="AG606">
        <f t="shared" ca="1" si="389"/>
        <v>0</v>
      </c>
      <c r="AH606">
        <f t="shared" ca="1" si="375"/>
        <v>0</v>
      </c>
      <c r="AI606">
        <f t="shared" ca="1" si="406"/>
        <v>3.4608696162725194E-11</v>
      </c>
      <c r="AJ606">
        <f t="shared" ca="1" si="390"/>
        <v>7.210145033901082E-15</v>
      </c>
      <c r="AK606">
        <f t="shared" ca="1" si="376"/>
        <v>0</v>
      </c>
      <c r="AL606">
        <f t="shared" ca="1" si="377"/>
        <v>0</v>
      </c>
      <c r="AM606">
        <f t="shared" si="378"/>
        <v>0</v>
      </c>
      <c r="AN606" s="45">
        <f t="shared" ca="1" si="391"/>
        <v>-7.210145033901082E-15</v>
      </c>
      <c r="AO606">
        <f t="shared" ca="1" si="407"/>
        <v>0</v>
      </c>
      <c r="AP606">
        <f t="shared" ca="1" si="408"/>
        <v>4.6202848742939725E-91</v>
      </c>
      <c r="AR606">
        <v>596</v>
      </c>
      <c r="AS606">
        <v>0</v>
      </c>
      <c r="AT606">
        <v>171.16103054326203</v>
      </c>
      <c r="AU606">
        <v>6.8954903396583891</v>
      </c>
      <c r="AV606">
        <v>1.2995581111943584</v>
      </c>
      <c r="AW606">
        <v>914.93573220346309</v>
      </c>
      <c r="AX606">
        <v>3.3791408817891361E-2</v>
      </c>
      <c r="AY606">
        <v>0</v>
      </c>
      <c r="AZ606">
        <v>-923.16457206313373</v>
      </c>
      <c r="BA606">
        <v>9.4814781131515133E-2</v>
      </c>
      <c r="BC606">
        <f t="shared" si="392"/>
        <v>0</v>
      </c>
      <c r="BD606">
        <f t="shared" ca="1" si="393"/>
        <v>171.16103054326203</v>
      </c>
      <c r="BE606">
        <f t="shared" ca="1" si="394"/>
        <v>6.8954903396583891</v>
      </c>
      <c r="BF606">
        <f t="shared" ca="1" si="395"/>
        <v>1.2995581111943584</v>
      </c>
      <c r="BG606">
        <f t="shared" ca="1" si="396"/>
        <v>914.93573220346309</v>
      </c>
      <c r="BH606">
        <f t="shared" ca="1" si="397"/>
        <v>3.379140881789857E-2</v>
      </c>
      <c r="BI606">
        <f t="shared" ca="1" si="398"/>
        <v>0</v>
      </c>
      <c r="BJ606">
        <f t="shared" ca="1" si="399"/>
        <v>-923.16457206313373</v>
      </c>
      <c r="BK606">
        <f t="shared" ca="1" si="400"/>
        <v>9.4814781131515133E-2</v>
      </c>
    </row>
    <row r="607" spans="2:63" x14ac:dyDescent="0.35">
      <c r="B607">
        <f t="shared" si="401"/>
        <v>597</v>
      </c>
      <c r="C607">
        <f t="shared" si="379"/>
        <v>50</v>
      </c>
      <c r="D607">
        <f t="shared" si="409"/>
        <v>9</v>
      </c>
      <c r="E607">
        <f t="shared" ca="1" si="369"/>
        <v>126</v>
      </c>
      <c r="F607" cm="1">
        <f t="array" aca="1" ref="F607" ca="1">_xlfn.XLOOKUP(E607,Mortality!$I$9:$I$130,IF($E$4="Female",Mortality!$J$9:$J$130,Mortality!$K$9:$K$130),,-1)</f>
        <v>0.99999999999999922</v>
      </c>
      <c r="G607" cm="1">
        <f t="array" aca="1" ref="G607" ca="1">_xlfn.XLOOKUP(E607,Mortality!$N$9:$N$130,IF($E$4="Female",Mortality!$O$9:$O$130,Mortality!$P$9:$P$130),,-1)</f>
        <v>0</v>
      </c>
      <c r="H607">
        <f t="shared" ca="1" si="380"/>
        <v>0.94493499421927152</v>
      </c>
      <c r="I607" cm="1">
        <f t="array" ref="I607">INDEX('Product features '!$C$12:$C$22,MIN(11,C607))</f>
        <v>0</v>
      </c>
      <c r="J607" s="3">
        <f ca="1">IF(C607=1,0,IF($C$4="Q",MAX('Product features '!$C$8,_xlfn.XLOOKUP(E607,'Non-systematic PWDs'!$D$17:$D$64,'Non-systematic PWDs'!$F$17:$F$64,0,-1)),'Product features '!$C$8))</f>
        <v>0.5</v>
      </c>
      <c r="K607">
        <f t="shared" ca="1" si="370"/>
        <v>0</v>
      </c>
      <c r="L607">
        <f ca="1">(1-K607)*(1-(1-J607*_xlfn.XLOOKUP(C607,'Non-systematic PWDs'!$D$9:$D$12,'Non-systematic PWDs'!$E$9:$E$12,,-1))^(1/12))</f>
        <v>1.8423470126248342E-2</v>
      </c>
      <c r="M607" cm="1">
        <f t="array" ref="M607">IF(C607=11,_xlfn.SWITCH(D607,1,0.4,2,0.3,3,0.2,0.1/9),1/12)</f>
        <v>8.3333333333333329E-2</v>
      </c>
      <c r="O607">
        <f t="shared" ca="1" si="402"/>
        <v>1.5307858005150559E-90</v>
      </c>
      <c r="P607">
        <f t="shared" ca="1" si="403"/>
        <v>1.6599350786737853E-90</v>
      </c>
      <c r="Q607">
        <f ca="1">_xlfn.XLOOKUP(C607,'Surrender predictive model'!$E$8:$E$29,'Surrender predictive model'!$P$8:$P$29,,-1)+'Surrender predictive model'!$B$15+'Surrender predictive model'!$B$14+'Surrender predictive model'!$B$38*K607</f>
        <v>-2.2123742498454617</v>
      </c>
      <c r="R607">
        <f ca="1">+'Surrender predictive model'!$B$15*(MAX(1,MIN(2,P606/O606))-1)+'Surrender predictive model'!$B$14*(MAX(0.5,MIN(1,P606/O606))-1)+'Surrender predictive model'!$B$38*K607*(MAX(0.5,MIN(1,P606/O606))-1)</f>
        <v>-9.7628251443722794E-2</v>
      </c>
      <c r="S607" s="43">
        <f t="shared" ca="1" si="381"/>
        <v>8.6738089954092601E-3</v>
      </c>
      <c r="T607">
        <f t="shared" ca="1" si="371"/>
        <v>0</v>
      </c>
      <c r="U607">
        <f t="shared" ca="1" si="404"/>
        <v>0</v>
      </c>
      <c r="V607">
        <f t="shared" ca="1" si="372"/>
        <v>0</v>
      </c>
      <c r="W607" s="41">
        <f t="shared" ca="1" si="373"/>
        <v>0</v>
      </c>
      <c r="X607">
        <f t="shared" ca="1" si="382"/>
        <v>5.3581693428634045E-2</v>
      </c>
      <c r="Y607">
        <f t="shared" ca="1" si="383"/>
        <v>5.3581693428634045E-2</v>
      </c>
      <c r="Z607">
        <f t="shared" ca="1" si="374"/>
        <v>5.4587382438255339E-2</v>
      </c>
      <c r="AA607">
        <f t="shared" ca="1" si="405"/>
        <v>1.3270581887440018E-94</v>
      </c>
      <c r="AB607">
        <f t="shared" ca="1" si="384"/>
        <v>1.5307858005150559E-90</v>
      </c>
      <c r="AC607">
        <f t="shared" ca="1" si="385"/>
        <v>1.4083766154680701E-90</v>
      </c>
      <c r="AD607">
        <f t="shared" ca="1" si="386"/>
        <v>1.2927862584096747E-92</v>
      </c>
      <c r="AE607">
        <f t="shared" ca="1" si="387"/>
        <v>2.7459226994784909E-92</v>
      </c>
      <c r="AF607">
        <f t="shared" ca="1" si="388"/>
        <v>0</v>
      </c>
      <c r="AG607">
        <f t="shared" ca="1" si="389"/>
        <v>0</v>
      </c>
      <c r="AH607">
        <f t="shared" ca="1" si="375"/>
        <v>0</v>
      </c>
      <c r="AI607">
        <f t="shared" ca="1" si="406"/>
        <v>3.4608696162725194E-11</v>
      </c>
      <c r="AJ607">
        <f t="shared" ca="1" si="390"/>
        <v>7.210145033901082E-15</v>
      </c>
      <c r="AK607">
        <f t="shared" ca="1" si="376"/>
        <v>0</v>
      </c>
      <c r="AL607">
        <f t="shared" ca="1" si="377"/>
        <v>0</v>
      </c>
      <c r="AM607">
        <f t="shared" si="378"/>
        <v>0</v>
      </c>
      <c r="AN607" s="45">
        <f t="shared" ca="1" si="391"/>
        <v>-7.210145033901082E-15</v>
      </c>
      <c r="AO607">
        <f t="shared" ca="1" si="407"/>
        <v>0</v>
      </c>
      <c r="AP607">
        <f t="shared" ca="1" si="408"/>
        <v>2.5046286400608777E-92</v>
      </c>
      <c r="AR607">
        <v>597</v>
      </c>
      <c r="AS607">
        <v>0</v>
      </c>
      <c r="AT607">
        <v>162.19876232348724</v>
      </c>
      <c r="AU607">
        <v>6.5343741450222392</v>
      </c>
      <c r="AV607">
        <v>1.2314558687621642</v>
      </c>
      <c r="AW607">
        <v>877.58686884086978</v>
      </c>
      <c r="AX607">
        <v>3.2022479392908094E-2</v>
      </c>
      <c r="AY607">
        <v>0</v>
      </c>
      <c r="AZ607">
        <v>-885.38472133404707</v>
      </c>
      <c r="BA607">
        <v>9.0696484369386238E-2</v>
      </c>
      <c r="BC607">
        <f t="shared" si="392"/>
        <v>0</v>
      </c>
      <c r="BD607">
        <f t="shared" ca="1" si="393"/>
        <v>162.19876232348724</v>
      </c>
      <c r="BE607">
        <f t="shared" ca="1" si="394"/>
        <v>6.5343741450222392</v>
      </c>
      <c r="BF607">
        <f t="shared" ca="1" si="395"/>
        <v>1.2314558687621642</v>
      </c>
      <c r="BG607">
        <f t="shared" ca="1" si="396"/>
        <v>877.58686884086978</v>
      </c>
      <c r="BH607">
        <f t="shared" ca="1" si="397"/>
        <v>3.2022479392915304E-2</v>
      </c>
      <c r="BI607">
        <f t="shared" ca="1" si="398"/>
        <v>0</v>
      </c>
      <c r="BJ607">
        <f t="shared" ca="1" si="399"/>
        <v>-885.38472133404707</v>
      </c>
      <c r="BK607">
        <f t="shared" ca="1" si="400"/>
        <v>9.0696484369386238E-2</v>
      </c>
    </row>
    <row r="608" spans="2:63" x14ac:dyDescent="0.35">
      <c r="B608">
        <f t="shared" si="401"/>
        <v>598</v>
      </c>
      <c r="C608">
        <f t="shared" si="379"/>
        <v>50</v>
      </c>
      <c r="D608">
        <f t="shared" si="409"/>
        <v>10</v>
      </c>
      <c r="E608">
        <f t="shared" ca="1" si="369"/>
        <v>126</v>
      </c>
      <c r="F608" cm="1">
        <f t="array" aca="1" ref="F608" ca="1">_xlfn.XLOOKUP(E608,Mortality!$I$9:$I$130,IF($E$4="Female",Mortality!$J$9:$J$130,Mortality!$K$9:$K$130),,-1)</f>
        <v>0.99999999999999922</v>
      </c>
      <c r="G608" cm="1">
        <f t="array" aca="1" ref="G608" ca="1">_xlfn.XLOOKUP(E608,Mortality!$N$9:$N$130,IF($E$4="Female",Mortality!$O$9:$O$130,Mortality!$P$9:$P$130),,-1)</f>
        <v>0</v>
      </c>
      <c r="H608">
        <f t="shared" ca="1" si="380"/>
        <v>0.94493499421927152</v>
      </c>
      <c r="I608" cm="1">
        <f t="array" ref="I608">INDEX('Product features '!$C$12:$C$22,MIN(11,C608))</f>
        <v>0</v>
      </c>
      <c r="J608" s="3">
        <f ca="1">IF(C608=1,0,IF($C$4="Q",MAX('Product features '!$C$8,_xlfn.XLOOKUP(E608,'Non-systematic PWDs'!$D$17:$D$64,'Non-systematic PWDs'!$F$17:$F$64,0,-1)),'Product features '!$C$8))</f>
        <v>0.5</v>
      </c>
      <c r="K608">
        <f t="shared" ca="1" si="370"/>
        <v>0</v>
      </c>
      <c r="L608">
        <f ca="1">(1-K608)*(1-(1-J608*_xlfn.XLOOKUP(C608,'Non-systematic PWDs'!$D$9:$D$12,'Non-systematic PWDs'!$E$9:$E$12,,-1))^(1/12))</f>
        <v>1.8423470126248342E-2</v>
      </c>
      <c r="M608" cm="1">
        <f t="array" ref="M608">IF(C608=11,_xlfn.SWITCH(D608,1,0.4,2,0.3,3,0.2,0.1/9),1/12)</f>
        <v>8.3333333333333329E-2</v>
      </c>
      <c r="O608">
        <f t="shared" ca="1" si="402"/>
        <v>8.2022095468103873E-92</v>
      </c>
      <c r="P608">
        <f t="shared" ca="1" si="403"/>
        <v>8.8942132496934298E-92</v>
      </c>
      <c r="Q608">
        <f ca="1">_xlfn.XLOOKUP(C608,'Surrender predictive model'!$E$8:$E$29,'Surrender predictive model'!$P$8:$P$29,,-1)+'Surrender predictive model'!$B$15+'Surrender predictive model'!$B$14+'Surrender predictive model'!$B$38*K608</f>
        <v>-2.2123742498454617</v>
      </c>
      <c r="R608">
        <f ca="1">+'Surrender predictive model'!$B$15*(MAX(1,MIN(2,P607/O607))-1)+'Surrender predictive model'!$B$14*(MAX(0.5,MIN(1,P607/O607))-1)+'Surrender predictive model'!$B$38*K608*(MAX(0.5,MIN(1,P607/O607))-1)</f>
        <v>-9.7628251443722794E-2</v>
      </c>
      <c r="S608" s="43">
        <f t="shared" ca="1" si="381"/>
        <v>8.6738089954092601E-3</v>
      </c>
      <c r="T608">
        <f t="shared" ca="1" si="371"/>
        <v>0</v>
      </c>
      <c r="U608">
        <f t="shared" ca="1" si="404"/>
        <v>0</v>
      </c>
      <c r="V608">
        <f t="shared" ca="1" si="372"/>
        <v>0</v>
      </c>
      <c r="W608" s="41">
        <f t="shared" ca="1" si="373"/>
        <v>0</v>
      </c>
      <c r="X608">
        <f t="shared" ca="1" si="382"/>
        <v>5.3581693428634045E-2</v>
      </c>
      <c r="Y608">
        <f t="shared" ca="1" si="383"/>
        <v>5.3581693428634045E-2</v>
      </c>
      <c r="Z608">
        <f t="shared" ca="1" si="374"/>
        <v>5.4587382438255339E-2</v>
      </c>
      <c r="AA608">
        <f t="shared" ca="1" si="405"/>
        <v>7.2440632866787262E-96</v>
      </c>
      <c r="AB608">
        <f t="shared" ca="1" si="384"/>
        <v>8.2022095468103873E-92</v>
      </c>
      <c r="AC608">
        <f t="shared" ca="1" si="385"/>
        <v>7.5463204042067366E-92</v>
      </c>
      <c r="AD608">
        <f t="shared" ca="1" si="386"/>
        <v>6.9269676966858067E-94</v>
      </c>
      <c r="AE608">
        <f t="shared" ca="1" si="387"/>
        <v>1.471311882621837E-93</v>
      </c>
      <c r="AF608">
        <f t="shared" ca="1" si="388"/>
        <v>0</v>
      </c>
      <c r="AG608">
        <f t="shared" ca="1" si="389"/>
        <v>0</v>
      </c>
      <c r="AH608">
        <f t="shared" ca="1" si="375"/>
        <v>0</v>
      </c>
      <c r="AI608">
        <f t="shared" ca="1" si="406"/>
        <v>3.4608696162725194E-11</v>
      </c>
      <c r="AJ608">
        <f t="shared" ca="1" si="390"/>
        <v>7.210145033901082E-15</v>
      </c>
      <c r="AK608">
        <f t="shared" ca="1" si="376"/>
        <v>0</v>
      </c>
      <c r="AL608">
        <f t="shared" ca="1" si="377"/>
        <v>0</v>
      </c>
      <c r="AM608">
        <f t="shared" si="378"/>
        <v>0</v>
      </c>
      <c r="AN608" s="45">
        <f t="shared" ca="1" si="391"/>
        <v>-7.210145033901082E-15</v>
      </c>
      <c r="AO608">
        <f t="shared" ca="1" si="407"/>
        <v>0</v>
      </c>
      <c r="AP608">
        <f t="shared" ca="1" si="408"/>
        <v>1.3577441208258412E-93</v>
      </c>
      <c r="AR608">
        <v>598</v>
      </c>
      <c r="AS608">
        <v>0</v>
      </c>
      <c r="AT608">
        <v>153.70790108356303</v>
      </c>
      <c r="AU608">
        <v>6.1922552698350293</v>
      </c>
      <c r="AV608">
        <v>1.1669444247428158</v>
      </c>
      <c r="AW608">
        <v>841.76340758537071</v>
      </c>
      <c r="AX608">
        <v>3.0346569540267349E-2</v>
      </c>
      <c r="AY608">
        <v>0</v>
      </c>
      <c r="AZ608">
        <v>-849.15295384948854</v>
      </c>
      <c r="BA608">
        <v>8.6758128028800577E-2</v>
      </c>
      <c r="BC608">
        <f t="shared" si="392"/>
        <v>0</v>
      </c>
      <c r="BD608">
        <f t="shared" ca="1" si="393"/>
        <v>153.70790108356303</v>
      </c>
      <c r="BE608">
        <f t="shared" ca="1" si="394"/>
        <v>6.1922552698350293</v>
      </c>
      <c r="BF608">
        <f t="shared" ca="1" si="395"/>
        <v>1.1669444247428158</v>
      </c>
      <c r="BG608">
        <f t="shared" ca="1" si="396"/>
        <v>841.76340758537071</v>
      </c>
      <c r="BH608">
        <f t="shared" ca="1" si="397"/>
        <v>3.0346569540274558E-2</v>
      </c>
      <c r="BI608">
        <f t="shared" ca="1" si="398"/>
        <v>0</v>
      </c>
      <c r="BJ608">
        <f t="shared" ca="1" si="399"/>
        <v>-849.15295384948854</v>
      </c>
      <c r="BK608">
        <f t="shared" ca="1" si="400"/>
        <v>8.6758128028800577E-2</v>
      </c>
    </row>
    <row r="609" spans="2:63" x14ac:dyDescent="0.35">
      <c r="B609">
        <f t="shared" si="401"/>
        <v>599</v>
      </c>
      <c r="C609">
        <f t="shared" si="379"/>
        <v>50</v>
      </c>
      <c r="D609">
        <f t="shared" si="409"/>
        <v>11</v>
      </c>
      <c r="E609">
        <f t="shared" ca="1" si="369"/>
        <v>126</v>
      </c>
      <c r="F609" cm="1">
        <f t="array" aca="1" ref="F609" ca="1">_xlfn.XLOOKUP(E609,Mortality!$I$9:$I$130,IF($E$4="Female",Mortality!$J$9:$J$130,Mortality!$K$9:$K$130),,-1)</f>
        <v>0.99999999999999922</v>
      </c>
      <c r="G609" cm="1">
        <f t="array" aca="1" ref="G609" ca="1">_xlfn.XLOOKUP(E609,Mortality!$N$9:$N$130,IF($E$4="Female",Mortality!$O$9:$O$130,Mortality!$P$9:$P$130),,-1)</f>
        <v>0</v>
      </c>
      <c r="H609">
        <f t="shared" ca="1" si="380"/>
        <v>0.94493499421927152</v>
      </c>
      <c r="I609" cm="1">
        <f t="array" ref="I609">INDEX('Product features '!$C$12:$C$22,MIN(11,C609))</f>
        <v>0</v>
      </c>
      <c r="J609" s="3">
        <f ca="1">IF(C609=1,0,IF($C$4="Q",MAX('Product features '!$C$8,_xlfn.XLOOKUP(E609,'Non-systematic PWDs'!$D$17:$D$64,'Non-systematic PWDs'!$F$17:$F$64,0,-1)),'Product features '!$C$8))</f>
        <v>0.5</v>
      </c>
      <c r="K609">
        <f t="shared" ca="1" si="370"/>
        <v>0</v>
      </c>
      <c r="L609">
        <f ca="1">(1-K609)*(1-(1-J609*_xlfn.XLOOKUP(C609,'Non-systematic PWDs'!$D$9:$D$12,'Non-systematic PWDs'!$E$9:$E$12,,-1))^(1/12))</f>
        <v>1.8423470126248342E-2</v>
      </c>
      <c r="M609" cm="1">
        <f t="array" ref="M609">IF(C609=11,_xlfn.SWITCH(D609,1,0.4,2,0.3,3,0.2,0.1/9),1/12)</f>
        <v>8.3333333333333329E-2</v>
      </c>
      <c r="O609">
        <f t="shared" ca="1" si="402"/>
        <v>4.3948827737460958E-93</v>
      </c>
      <c r="P609">
        <f t="shared" ca="1" si="403"/>
        <v>4.765670076339683E-93</v>
      </c>
      <c r="Q609">
        <f ca="1">_xlfn.XLOOKUP(C609,'Surrender predictive model'!$E$8:$E$29,'Surrender predictive model'!$P$8:$P$29,,-1)+'Surrender predictive model'!$B$15+'Surrender predictive model'!$B$14+'Surrender predictive model'!$B$38*K609</f>
        <v>-2.2123742498454617</v>
      </c>
      <c r="R609">
        <f ca="1">+'Surrender predictive model'!$B$15*(MAX(1,MIN(2,P608/O608))-1)+'Surrender predictive model'!$B$14*(MAX(0.5,MIN(1,P608/O608))-1)+'Surrender predictive model'!$B$38*K609*(MAX(0.5,MIN(1,P608/O608))-1)</f>
        <v>-9.7628251443723058E-2</v>
      </c>
      <c r="S609" s="43">
        <f t="shared" ca="1" si="381"/>
        <v>8.6738089954092601E-3</v>
      </c>
      <c r="T609">
        <f t="shared" ca="1" si="371"/>
        <v>0</v>
      </c>
      <c r="U609">
        <f t="shared" ca="1" si="404"/>
        <v>0</v>
      </c>
      <c r="V609">
        <f t="shared" ca="1" si="372"/>
        <v>0</v>
      </c>
      <c r="W609" s="41">
        <f t="shared" ca="1" si="373"/>
        <v>0</v>
      </c>
      <c r="X609">
        <f t="shared" ca="1" si="382"/>
        <v>5.3581693428634045E-2</v>
      </c>
      <c r="Y609">
        <f t="shared" ca="1" si="383"/>
        <v>5.3581693428634045E-2</v>
      </c>
      <c r="Z609">
        <f t="shared" ca="1" si="374"/>
        <v>5.4587382438255339E-2</v>
      </c>
      <c r="AA609">
        <f t="shared" ca="1" si="405"/>
        <v>3.9543445303685655E-97</v>
      </c>
      <c r="AB609">
        <f t="shared" ca="1" si="384"/>
        <v>4.3948827737460958E-93</v>
      </c>
      <c r="AC609">
        <f t="shared" ca="1" si="385"/>
        <v>4.0434462641245101E-93</v>
      </c>
      <c r="AD609">
        <f t="shared" ca="1" si="386"/>
        <v>3.7115865951387018E-95</v>
      </c>
      <c r="AE609">
        <f t="shared" ca="1" si="387"/>
        <v>7.8835382232549669E-95</v>
      </c>
      <c r="AF609">
        <f t="shared" ca="1" si="388"/>
        <v>0</v>
      </c>
      <c r="AG609">
        <f t="shared" ca="1" si="389"/>
        <v>0</v>
      </c>
      <c r="AH609">
        <f t="shared" ca="1" si="375"/>
        <v>0</v>
      </c>
      <c r="AI609">
        <f t="shared" ca="1" si="406"/>
        <v>3.4608696162725194E-11</v>
      </c>
      <c r="AJ609">
        <f t="shared" ca="1" si="390"/>
        <v>7.210145033901082E-15</v>
      </c>
      <c r="AK609">
        <f t="shared" ca="1" si="376"/>
        <v>0</v>
      </c>
      <c r="AL609">
        <f t="shared" ca="1" si="377"/>
        <v>0</v>
      </c>
      <c r="AM609">
        <f t="shared" si="378"/>
        <v>0</v>
      </c>
      <c r="AN609" s="45">
        <f t="shared" ca="1" si="391"/>
        <v>-7.210145033901082E-15</v>
      </c>
      <c r="AO609">
        <f t="shared" ca="1" si="407"/>
        <v>0</v>
      </c>
      <c r="AP609">
        <f t="shared" ca="1" si="408"/>
        <v>7.3602492128027794E-95</v>
      </c>
      <c r="AR609">
        <v>599</v>
      </c>
      <c r="AS609">
        <v>0</v>
      </c>
      <c r="AT609">
        <v>145.66353379088736</v>
      </c>
      <c r="AU609">
        <v>5.8681295852679805</v>
      </c>
      <c r="AV609">
        <v>1.1058332674092382</v>
      </c>
      <c r="AW609">
        <v>807.40301392877507</v>
      </c>
      <c r="AX609">
        <v>2.8758764680431613E-2</v>
      </c>
      <c r="AY609">
        <v>0</v>
      </c>
      <c r="AZ609">
        <v>-814.40573554613309</v>
      </c>
      <c r="BA609">
        <v>8.2991804107298409E-2</v>
      </c>
      <c r="BC609">
        <f t="shared" si="392"/>
        <v>0</v>
      </c>
      <c r="BD609">
        <f t="shared" ca="1" si="393"/>
        <v>145.66353379088736</v>
      </c>
      <c r="BE609">
        <f t="shared" ca="1" si="394"/>
        <v>5.8681295852679805</v>
      </c>
      <c r="BF609">
        <f t="shared" ca="1" si="395"/>
        <v>1.1058332674092382</v>
      </c>
      <c r="BG609">
        <f t="shared" ca="1" si="396"/>
        <v>807.40301392877507</v>
      </c>
      <c r="BH609">
        <f t="shared" ca="1" si="397"/>
        <v>2.8758764680438823E-2</v>
      </c>
      <c r="BI609">
        <f t="shared" ca="1" si="398"/>
        <v>0</v>
      </c>
      <c r="BJ609">
        <f t="shared" ca="1" si="399"/>
        <v>-814.40573554613309</v>
      </c>
      <c r="BK609">
        <f t="shared" ca="1" si="400"/>
        <v>8.2991804107298409E-2</v>
      </c>
    </row>
    <row r="610" spans="2:63" x14ac:dyDescent="0.35">
      <c r="B610">
        <f t="shared" si="401"/>
        <v>600</v>
      </c>
      <c r="C610">
        <f t="shared" si="379"/>
        <v>50</v>
      </c>
      <c r="D610">
        <f t="shared" si="409"/>
        <v>12</v>
      </c>
      <c r="E610">
        <f t="shared" ca="1" si="369"/>
        <v>126</v>
      </c>
      <c r="F610" cm="1">
        <f t="array" aca="1" ref="F610" ca="1">_xlfn.XLOOKUP(E610,Mortality!$I$9:$I$130,IF($E$4="Female",Mortality!$J$9:$J$130,Mortality!$K$9:$K$130),,-1)</f>
        <v>0.99999999999999922</v>
      </c>
      <c r="G610" cm="1">
        <f t="array" aca="1" ref="G610" ca="1">_xlfn.XLOOKUP(E610,Mortality!$N$9:$N$130,IF($E$4="Female",Mortality!$O$9:$O$130,Mortality!$P$9:$P$130),,-1)</f>
        <v>0</v>
      </c>
      <c r="H610">
        <f t="shared" ca="1" si="380"/>
        <v>0.94493499421927152</v>
      </c>
      <c r="I610" cm="1">
        <f t="array" ref="I610">INDEX('Product features '!$C$12:$C$22,MIN(11,C610))</f>
        <v>0</v>
      </c>
      <c r="J610" s="3">
        <f ca="1">IF(C610=1,0,IF($C$4="Q",MAX('Product features '!$C$8,_xlfn.XLOOKUP(E610,'Non-systematic PWDs'!$D$17:$D$64,'Non-systematic PWDs'!$F$17:$F$64,0,-1)),'Product features '!$C$8))</f>
        <v>0.5</v>
      </c>
      <c r="K610">
        <f t="shared" ca="1" si="370"/>
        <v>0</v>
      </c>
      <c r="L610">
        <f ca="1">(1-K610)*(1-(1-J610*_xlfn.XLOOKUP(C610,'Non-systematic PWDs'!$D$9:$D$12,'Non-systematic PWDs'!$E$9:$E$12,,-1))^(1/12))</f>
        <v>1.8423470126248342E-2</v>
      </c>
      <c r="M610" cm="1">
        <f t="array" ref="M610">IF(C610=11,_xlfn.SWITCH(D610,1,0.4,2,0.3,3,0.2,0.1/9),1/12)</f>
        <v>8.3333333333333329E-2</v>
      </c>
      <c r="O610">
        <f t="shared" ca="1" si="402"/>
        <v>2.3548526143764813E-94</v>
      </c>
      <c r="P610">
        <f t="shared" ca="1" si="403"/>
        <v>2.553526730124479E-94</v>
      </c>
      <c r="Q610">
        <f ca="1">_xlfn.XLOOKUP(C610,'Surrender predictive model'!$E$8:$E$29,'Surrender predictive model'!$P$8:$P$29,,-1)+'Surrender predictive model'!$B$15+'Surrender predictive model'!$B$14+'Surrender predictive model'!$B$38*K610</f>
        <v>-2.2123742498454617</v>
      </c>
      <c r="R610">
        <f ca="1">+'Surrender predictive model'!$B$15*(MAX(1,MIN(2,P609/O609))-1)+'Surrender predictive model'!$B$14*(MAX(0.5,MIN(1,P609/O609))-1)+'Surrender predictive model'!$B$38*K610*(MAX(0.5,MIN(1,P609/O609))-1)</f>
        <v>-9.7628251443723058E-2</v>
      </c>
      <c r="S610" s="43">
        <f t="shared" ca="1" si="381"/>
        <v>8.6738089954092601E-3</v>
      </c>
      <c r="T610">
        <f t="shared" ca="1" si="371"/>
        <v>5.0000000000000001E-3</v>
      </c>
      <c r="U610">
        <f t="shared" ca="1" si="404"/>
        <v>0</v>
      </c>
      <c r="V610">
        <f t="shared" ca="1" si="372"/>
        <v>0</v>
      </c>
      <c r="W610" s="41">
        <f t="shared" ca="1" si="373"/>
        <v>0</v>
      </c>
      <c r="X610">
        <f t="shared" ca="1" si="382"/>
        <v>5.3291182070131081E-2</v>
      </c>
      <c r="Y610">
        <f t="shared" ca="1" si="383"/>
        <v>5.3581693428634045E-2</v>
      </c>
      <c r="Z610">
        <f t="shared" ca="1" si="374"/>
        <v>5.4587382438255339E-2</v>
      </c>
      <c r="AA610">
        <f t="shared" ca="1" si="405"/>
        <v>2.1585731717185207E-98</v>
      </c>
      <c r="AB610">
        <f t="shared" ca="1" si="384"/>
        <v>2.3548526143764813E-94</v>
      </c>
      <c r="AC610">
        <f t="shared" ca="1" si="385"/>
        <v>2.1551907142449395E-94</v>
      </c>
      <c r="AD610">
        <f t="shared" ca="1" si="386"/>
        <v>1.9783067320398552E-96</v>
      </c>
      <c r="AE610">
        <f t="shared" ca="1" si="387"/>
        <v>4.2019918812579926E-96</v>
      </c>
      <c r="AF610">
        <f t="shared" ca="1" si="388"/>
        <v>1.2366034577502011E-96</v>
      </c>
      <c r="AG610">
        <f t="shared" ca="1" si="389"/>
        <v>0</v>
      </c>
      <c r="AH610">
        <f t="shared" ca="1" si="375"/>
        <v>0</v>
      </c>
      <c r="AI610">
        <f t="shared" ca="1" si="406"/>
        <v>3.4608696162725194E-11</v>
      </c>
      <c r="AJ610">
        <f t="shared" ca="1" si="390"/>
        <v>7.210145033901082E-15</v>
      </c>
      <c r="AK610">
        <f t="shared" ca="1" si="376"/>
        <v>0</v>
      </c>
      <c r="AL610">
        <f t="shared" ca="1" si="377"/>
        <v>0</v>
      </c>
      <c r="AM610">
        <f t="shared" si="378"/>
        <v>0</v>
      </c>
      <c r="AN610" s="45">
        <f t="shared" ca="1" si="391"/>
        <v>-7.210145033901082E-15</v>
      </c>
      <c r="AO610">
        <f t="shared" ca="1" si="407"/>
        <v>0</v>
      </c>
      <c r="AP610">
        <f t="shared" ca="1" si="408"/>
        <v>3.9911715765063531E-96</v>
      </c>
      <c r="AR610">
        <v>600</v>
      </c>
      <c r="AS610">
        <v>0</v>
      </c>
      <c r="AT610">
        <v>138.04207046367571</v>
      </c>
      <c r="AU610">
        <v>5.5355124712992501</v>
      </c>
      <c r="AV610">
        <v>1.043340353885454</v>
      </c>
      <c r="AW610">
        <v>774.44287036877574</v>
      </c>
      <c r="AX610">
        <v>2.7081420389445218E-2</v>
      </c>
      <c r="AY610">
        <v>0</v>
      </c>
      <c r="AZ610">
        <v>-781.04880461434891</v>
      </c>
      <c r="BA610">
        <v>8.6891762965074351E-2</v>
      </c>
      <c r="BC610">
        <f t="shared" si="392"/>
        <v>0</v>
      </c>
      <c r="BD610">
        <f t="shared" ca="1" si="393"/>
        <v>138.04207046367571</v>
      </c>
      <c r="BE610">
        <f t="shared" ca="1" si="394"/>
        <v>5.5355124712992501</v>
      </c>
      <c r="BF610">
        <f t="shared" ca="1" si="395"/>
        <v>1.043340353885454</v>
      </c>
      <c r="BG610">
        <f t="shared" ca="1" si="396"/>
        <v>774.44287036877574</v>
      </c>
      <c r="BH610">
        <f t="shared" ca="1" si="397"/>
        <v>2.7081420389452427E-2</v>
      </c>
      <c r="BI610">
        <f t="shared" ca="1" si="398"/>
        <v>0</v>
      </c>
      <c r="BJ610">
        <f t="shared" ca="1" si="399"/>
        <v>-781.04880461434891</v>
      </c>
      <c r="BK610">
        <f t="shared" ca="1" si="400"/>
        <v>8.6891762965074351E-2</v>
      </c>
    </row>
    <row r="611" spans="2:63" x14ac:dyDescent="0.35">
      <c r="B611">
        <f t="shared" si="401"/>
        <v>601</v>
      </c>
      <c r="C611">
        <f t="shared" si="379"/>
        <v>51</v>
      </c>
      <c r="D611">
        <f t="shared" si="409"/>
        <v>1</v>
      </c>
      <c r="E611">
        <f t="shared" ca="1" si="369"/>
        <v>127</v>
      </c>
      <c r="F611" cm="1">
        <f t="array" aca="1" ref="F611" ca="1">_xlfn.XLOOKUP(E611,Mortality!$I$9:$I$130,IF($E$4="Female",Mortality!$J$9:$J$130,Mortality!$K$9:$K$130),,-1)</f>
        <v>0.99999999999999922</v>
      </c>
      <c r="G611" cm="1">
        <f t="array" aca="1" ref="G611" ca="1">_xlfn.XLOOKUP(E611,Mortality!$N$9:$N$130,IF($E$4="Female",Mortality!$O$9:$O$130,Mortality!$P$9:$P$130),,-1)</f>
        <v>0</v>
      </c>
      <c r="H611">
        <f t="shared" ca="1" si="380"/>
        <v>0.94493499421927152</v>
      </c>
      <c r="I611" cm="1">
        <f t="array" ref="I611">INDEX('Product features '!$C$12:$C$22,MIN(11,C611))</f>
        <v>0</v>
      </c>
      <c r="J611" s="3">
        <f ca="1">IF(C611=1,0,IF($C$4="Q",MAX('Product features '!$C$8,_xlfn.XLOOKUP(E611,'Non-systematic PWDs'!$D$17:$D$64,'Non-systematic PWDs'!$F$17:$F$64,0,-1)),'Product features '!$C$8))</f>
        <v>0.5</v>
      </c>
      <c r="K611">
        <f t="shared" ca="1" si="370"/>
        <v>0</v>
      </c>
      <c r="L611">
        <f ca="1">(1-K611)*(1-(1-J611*_xlfn.XLOOKUP(C611,'Non-systematic PWDs'!$D$9:$D$12,'Non-systematic PWDs'!$E$9:$E$12,,-1))^(1/12))</f>
        <v>1.8423470126248342E-2</v>
      </c>
      <c r="M611" cm="1">
        <f t="array" ref="M611">IF(C611=11,_xlfn.SWITCH(D611,1,0.4,2,0.3,3,0.2,0.1/9),1/12)</f>
        <v>8.3333333333333329E-2</v>
      </c>
      <c r="O611">
        <f t="shared" ca="1" si="402"/>
        <v>1.2549287942106125E-95</v>
      </c>
      <c r="P611">
        <f t="shared" ca="1" si="403"/>
        <v>1.3682228641535217E-95</v>
      </c>
      <c r="Q611">
        <f ca="1">_xlfn.XLOOKUP(C611,'Surrender predictive model'!$E$8:$E$29,'Surrender predictive model'!$P$8:$P$29,,-1)+'Surrender predictive model'!$B$15+'Surrender predictive model'!$B$14+'Surrender predictive model'!$B$38*K611</f>
        <v>-2.2123742498454617</v>
      </c>
      <c r="R611">
        <f ca="1">+'Surrender predictive model'!$B$15*(MAX(1,MIN(2,P610/O610))-1)+'Surrender predictive model'!$B$14*(MAX(0.5,MIN(1,P610/O610))-1)+'Surrender predictive model'!$B$38*K611*(MAX(0.5,MIN(1,P610/O610))-1)</f>
        <v>-9.7628251443723058E-2</v>
      </c>
      <c r="S611" s="43">
        <f t="shared" ca="1" si="381"/>
        <v>8.6738089954092601E-3</v>
      </c>
      <c r="T611">
        <f t="shared" ca="1" si="371"/>
        <v>0</v>
      </c>
      <c r="U611">
        <f t="shared" ca="1" si="404"/>
        <v>1.89E-2</v>
      </c>
      <c r="V611">
        <f t="shared" ca="1" si="372"/>
        <v>0</v>
      </c>
      <c r="W611" s="41">
        <f t="shared" ca="1" si="373"/>
        <v>0</v>
      </c>
      <c r="X611">
        <f t="shared" ca="1" si="382"/>
        <v>5.3581693428634045E-2</v>
      </c>
      <c r="Y611">
        <f t="shared" ca="1" si="383"/>
        <v>5.3581693428634045E-2</v>
      </c>
      <c r="Z611">
        <f t="shared" ca="1" si="374"/>
        <v>5.4587382438255339E-2</v>
      </c>
      <c r="AA611">
        <f t="shared" ca="1" si="405"/>
        <v>1.1783085924555671E-99</v>
      </c>
      <c r="AB611">
        <f t="shared" ca="1" si="384"/>
        <v>1.2786469484211931E-95</v>
      </c>
      <c r="AC611">
        <f t="shared" ca="1" si="385"/>
        <v>1.1764000299650704E-95</v>
      </c>
      <c r="AD611">
        <f t="shared" ca="1" si="386"/>
        <v>1.0798487964287361E-97</v>
      </c>
      <c r="AE611">
        <f t="shared" ca="1" si="387"/>
        <v>2.2936361698072365E-97</v>
      </c>
      <c r="AF611">
        <f t="shared" ca="1" si="388"/>
        <v>0</v>
      </c>
      <c r="AG611">
        <f t="shared" ca="1" si="389"/>
        <v>0</v>
      </c>
      <c r="AH611">
        <f t="shared" ca="1" si="375"/>
        <v>2.3718154210580554E-97</v>
      </c>
      <c r="AI611">
        <f t="shared" ca="1" si="406"/>
        <v>3.4608696162725194E-11</v>
      </c>
      <c r="AJ611">
        <f t="shared" ca="1" si="390"/>
        <v>7.210145033901082E-15</v>
      </c>
      <c r="AK611">
        <f t="shared" ca="1" si="376"/>
        <v>0</v>
      </c>
      <c r="AL611">
        <f t="shared" ca="1" si="377"/>
        <v>0</v>
      </c>
      <c r="AM611">
        <f t="shared" si="378"/>
        <v>0</v>
      </c>
      <c r="AN611" s="45">
        <f t="shared" ca="1" si="391"/>
        <v>-7.210145033901082E-15</v>
      </c>
      <c r="AO611">
        <f t="shared" ca="1" si="407"/>
        <v>2.9647692763225719E-98</v>
      </c>
      <c r="AP611">
        <f t="shared" ca="1" si="408"/>
        <v>2.4476760646674742E-97</v>
      </c>
      <c r="AR611">
        <v>601</v>
      </c>
      <c r="AS611">
        <v>0</v>
      </c>
      <c r="AT611">
        <v>129.99081786694106</v>
      </c>
      <c r="AU611">
        <v>5.4240598378657472</v>
      </c>
      <c r="AV611">
        <v>1.0001788794510604</v>
      </c>
      <c r="AW611">
        <v>742.86385003734301</v>
      </c>
      <c r="AX611">
        <v>2.591906131397519E-2</v>
      </c>
      <c r="AY611">
        <v>0</v>
      </c>
      <c r="AZ611">
        <v>-749.31400781597381</v>
      </c>
      <c r="BA611">
        <v>0.25876586778480576</v>
      </c>
      <c r="BC611">
        <f t="shared" si="392"/>
        <v>0</v>
      </c>
      <c r="BD611">
        <f t="shared" ca="1" si="393"/>
        <v>129.99081786694106</v>
      </c>
      <c r="BE611">
        <f t="shared" ca="1" si="394"/>
        <v>5.4240598378657472</v>
      </c>
      <c r="BF611">
        <f t="shared" ca="1" si="395"/>
        <v>1.0001788794510604</v>
      </c>
      <c r="BG611">
        <f t="shared" ca="1" si="396"/>
        <v>742.86385003734301</v>
      </c>
      <c r="BH611">
        <f t="shared" ca="1" si="397"/>
        <v>2.5919061313982399E-2</v>
      </c>
      <c r="BI611">
        <f t="shared" ca="1" si="398"/>
        <v>0</v>
      </c>
      <c r="BJ611">
        <f t="shared" ca="1" si="399"/>
        <v>-749.31400781597381</v>
      </c>
      <c r="BK611">
        <f t="shared" ca="1" si="400"/>
        <v>0.25876586778480576</v>
      </c>
    </row>
    <row r="612" spans="2:63" x14ac:dyDescent="0.35">
      <c r="B612">
        <f t="shared" si="401"/>
        <v>602</v>
      </c>
      <c r="C612">
        <f t="shared" si="379"/>
        <v>51</v>
      </c>
      <c r="D612">
        <f t="shared" si="409"/>
        <v>2</v>
      </c>
      <c r="E612">
        <f t="shared" ca="1" si="369"/>
        <v>127</v>
      </c>
      <c r="F612" cm="1">
        <f t="array" aca="1" ref="F612" ca="1">_xlfn.XLOOKUP(E612,Mortality!$I$9:$I$130,IF($E$4="Female",Mortality!$J$9:$J$130,Mortality!$K$9:$K$130),,-1)</f>
        <v>0.99999999999999922</v>
      </c>
      <c r="G612" cm="1">
        <f t="array" aca="1" ref="G612" ca="1">_xlfn.XLOOKUP(E612,Mortality!$N$9:$N$130,IF($E$4="Female",Mortality!$O$9:$O$130,Mortality!$P$9:$P$130),,-1)</f>
        <v>0</v>
      </c>
      <c r="H612">
        <f t="shared" ca="1" si="380"/>
        <v>0.94493499421927152</v>
      </c>
      <c r="I612" cm="1">
        <f t="array" ref="I612">INDEX('Product features '!$C$12:$C$22,MIN(11,C612))</f>
        <v>0</v>
      </c>
      <c r="J612" s="3">
        <f ca="1">IF(C612=1,0,IF($C$4="Q",MAX('Product features '!$C$8,_xlfn.XLOOKUP(E612,'Non-systematic PWDs'!$D$17:$D$64,'Non-systematic PWDs'!$F$17:$F$64,0,-1)),'Product features '!$C$8))</f>
        <v>0.5</v>
      </c>
      <c r="K612">
        <f t="shared" ca="1" si="370"/>
        <v>0</v>
      </c>
      <c r="L612">
        <f ca="1">(1-K612)*(1-(1-J612*_xlfn.XLOOKUP(C612,'Non-systematic PWDs'!$D$9:$D$12,'Non-systematic PWDs'!$E$9:$E$12,,-1))^(1/12))</f>
        <v>1.8423470126248342E-2</v>
      </c>
      <c r="M612" cm="1">
        <f t="array" ref="M612">IF(C612=11,_xlfn.SWITCH(D612,1,0.4,2,0.3,3,0.2,0.1/9),1/12)</f>
        <v>8.3333333333333329E-2</v>
      </c>
      <c r="O612">
        <f t="shared" ca="1" si="402"/>
        <v>6.851206879376281E-97</v>
      </c>
      <c r="P612">
        <f t="shared" ca="1" si="403"/>
        <v>7.33116980491216E-97</v>
      </c>
      <c r="Q612">
        <f ca="1">_xlfn.XLOOKUP(C612,'Surrender predictive model'!$E$8:$E$29,'Surrender predictive model'!$P$8:$P$29,,-1)+'Surrender predictive model'!$B$15+'Surrender predictive model'!$B$14+'Surrender predictive model'!$B$38*K612</f>
        <v>-2.2123742498454617</v>
      </c>
      <c r="R612">
        <f ca="1">+'Surrender predictive model'!$B$15*(MAX(1,MIN(2,P611/O611))-1)+'Surrender predictive model'!$B$14*(MAX(0.5,MIN(1,P611/O611))-1)+'Surrender predictive model'!$B$38*K612*(MAX(0.5,MIN(1,P611/O611))-1)</f>
        <v>-0.10446866555595964</v>
      </c>
      <c r="S612" s="43">
        <f t="shared" ca="1" si="381"/>
        <v>8.6117701932102442E-3</v>
      </c>
      <c r="T612">
        <f t="shared" ca="1" si="371"/>
        <v>0</v>
      </c>
      <c r="U612">
        <f t="shared" ca="1" si="404"/>
        <v>0</v>
      </c>
      <c r="V612">
        <f t="shared" ca="1" si="372"/>
        <v>0</v>
      </c>
      <c r="W612" s="41">
        <f t="shared" ca="1" si="373"/>
        <v>0</v>
      </c>
      <c r="X612">
        <f t="shared" ca="1" si="382"/>
        <v>5.358504665798506E-2</v>
      </c>
      <c r="Y612">
        <f t="shared" ca="1" si="383"/>
        <v>5.358504665798506E-2</v>
      </c>
      <c r="Z612">
        <f t="shared" ca="1" si="374"/>
        <v>5.4590798605257056E-2</v>
      </c>
      <c r="AA612">
        <f t="shared" ca="1" si="405"/>
        <v>6.4320781766654395E-101</v>
      </c>
      <c r="AB612">
        <f t="shared" ca="1" si="384"/>
        <v>6.851206879376281E-97</v>
      </c>
      <c r="AC612">
        <f t="shared" ca="1" si="385"/>
        <v>6.3037305703660436E-97</v>
      </c>
      <c r="AD612">
        <f t="shared" ca="1" si="386"/>
        <v>5.744974983888617E-99</v>
      </c>
      <c r="AE612">
        <f t="shared" ca="1" si="387"/>
        <v>1.2290431887646634E-98</v>
      </c>
      <c r="AF612">
        <f t="shared" ca="1" si="388"/>
        <v>0</v>
      </c>
      <c r="AG612">
        <f t="shared" ca="1" si="389"/>
        <v>0</v>
      </c>
      <c r="AH612">
        <f t="shared" ca="1" si="375"/>
        <v>0</v>
      </c>
      <c r="AI612">
        <f t="shared" ca="1" si="406"/>
        <v>3.4608696162725194E-11</v>
      </c>
      <c r="AJ612">
        <f t="shared" ca="1" si="390"/>
        <v>7.210145033901082E-15</v>
      </c>
      <c r="AK612">
        <f t="shared" ca="1" si="376"/>
        <v>0</v>
      </c>
      <c r="AL612">
        <f t="shared" ca="1" si="377"/>
        <v>0</v>
      </c>
      <c r="AM612">
        <f t="shared" si="378"/>
        <v>0</v>
      </c>
      <c r="AN612" s="45">
        <f t="shared" ca="1" si="391"/>
        <v>-7.210145033901082E-15</v>
      </c>
      <c r="AO612">
        <f t="shared" ca="1" si="407"/>
        <v>0</v>
      </c>
      <c r="AP612">
        <f t="shared" ca="1" si="408"/>
        <v>1.0332071114289011E-98</v>
      </c>
      <c r="AR612">
        <v>602</v>
      </c>
      <c r="AS612">
        <v>0</v>
      </c>
      <c r="AT612">
        <v>124.41149430468479</v>
      </c>
      <c r="AU612">
        <v>5.1341759516638907</v>
      </c>
      <c r="AV612">
        <v>0.93803103297382029</v>
      </c>
      <c r="AW612">
        <v>711.8952497242833</v>
      </c>
      <c r="AX612">
        <v>2.4534502431154927E-2</v>
      </c>
      <c r="AY612">
        <v>0</v>
      </c>
      <c r="AZ612">
        <v>-717.99199121135246</v>
      </c>
      <c r="BA612">
        <v>6.5249353173187211E-2</v>
      </c>
      <c r="BC612">
        <f t="shared" si="392"/>
        <v>0</v>
      </c>
      <c r="BD612">
        <f t="shared" ca="1" si="393"/>
        <v>124.41149430468479</v>
      </c>
      <c r="BE612">
        <f t="shared" ca="1" si="394"/>
        <v>5.1341759516638907</v>
      </c>
      <c r="BF612">
        <f t="shared" ca="1" si="395"/>
        <v>0.93803103297382029</v>
      </c>
      <c r="BG612">
        <f t="shared" ca="1" si="396"/>
        <v>711.8952497242833</v>
      </c>
      <c r="BH612">
        <f t="shared" ca="1" si="397"/>
        <v>2.4534502431162137E-2</v>
      </c>
      <c r="BI612">
        <f t="shared" ca="1" si="398"/>
        <v>0</v>
      </c>
      <c r="BJ612">
        <f t="shared" ca="1" si="399"/>
        <v>-717.99199121135246</v>
      </c>
      <c r="BK612">
        <f t="shared" ca="1" si="400"/>
        <v>6.5249353173187211E-2</v>
      </c>
    </row>
    <row r="613" spans="2:63" x14ac:dyDescent="0.35">
      <c r="B613">
        <f t="shared" si="401"/>
        <v>603</v>
      </c>
      <c r="C613">
        <f t="shared" si="379"/>
        <v>51</v>
      </c>
      <c r="D613">
        <f t="shared" si="409"/>
        <v>3</v>
      </c>
      <c r="E613">
        <f t="shared" ca="1" si="369"/>
        <v>127</v>
      </c>
      <c r="F613" cm="1">
        <f t="array" aca="1" ref="F613" ca="1">_xlfn.XLOOKUP(E613,Mortality!$I$9:$I$130,IF($E$4="Female",Mortality!$J$9:$J$130,Mortality!$K$9:$K$130),,-1)</f>
        <v>0.99999999999999922</v>
      </c>
      <c r="G613" cm="1">
        <f t="array" aca="1" ref="G613" ca="1">_xlfn.XLOOKUP(E613,Mortality!$N$9:$N$130,IF($E$4="Female",Mortality!$O$9:$O$130,Mortality!$P$9:$P$130),,-1)</f>
        <v>0</v>
      </c>
      <c r="H613">
        <f t="shared" ca="1" si="380"/>
        <v>0.94493499421927152</v>
      </c>
      <c r="I613" cm="1">
        <f t="array" ref="I613">INDEX('Product features '!$C$12:$C$22,MIN(11,C613))</f>
        <v>0</v>
      </c>
      <c r="J613" s="3">
        <f ca="1">IF(C613=1,0,IF($C$4="Q",MAX('Product features '!$C$8,_xlfn.XLOOKUP(E613,'Non-systematic PWDs'!$D$17:$D$64,'Non-systematic PWDs'!$F$17:$F$64,0,-1)),'Product features '!$C$8))</f>
        <v>0.5</v>
      </c>
      <c r="K613">
        <f t="shared" ca="1" si="370"/>
        <v>0</v>
      </c>
      <c r="L613">
        <f ca="1">(1-K613)*(1-(1-J613*_xlfn.XLOOKUP(C613,'Non-systematic PWDs'!$D$9:$D$12,'Non-systematic PWDs'!$E$9:$E$12,,-1))^(1/12))</f>
        <v>1.8423470126248342E-2</v>
      </c>
      <c r="M613" cm="1">
        <f t="array" ref="M613">IF(C613=11,_xlfn.SWITCH(D613,1,0.4,2,0.3,3,0.2,0.1/9),1/12)</f>
        <v>8.3333333333333329E-2</v>
      </c>
      <c r="O613">
        <f t="shared" ca="1" si="402"/>
        <v>3.6712224029488629E-98</v>
      </c>
      <c r="P613">
        <f t="shared" ca="1" si="403"/>
        <v>3.9284107605382932E-98</v>
      </c>
      <c r="Q613">
        <f ca="1">_xlfn.XLOOKUP(C613,'Surrender predictive model'!$E$8:$E$29,'Surrender predictive model'!$P$8:$P$29,,-1)+'Surrender predictive model'!$B$15+'Surrender predictive model'!$B$14+'Surrender predictive model'!$B$38*K613</f>
        <v>-2.2123742498454617</v>
      </c>
      <c r="R613">
        <f ca="1">+'Surrender predictive model'!$B$15*(MAX(1,MIN(2,P612/O612))-1)+'Surrender predictive model'!$B$14*(MAX(0.5,MIN(1,P612/O612))-1)+'Surrender predictive model'!$B$38*K613*(MAX(0.5,MIN(1,P612/O612))-1)</f>
        <v>-8.1065966161304848E-2</v>
      </c>
      <c r="S613" s="43">
        <f t="shared" ca="1" si="381"/>
        <v>8.825969980322701E-3</v>
      </c>
      <c r="T613">
        <f t="shared" ca="1" si="371"/>
        <v>0</v>
      </c>
      <c r="U613">
        <f t="shared" ca="1" si="404"/>
        <v>0</v>
      </c>
      <c r="V613">
        <f t="shared" ca="1" si="372"/>
        <v>0</v>
      </c>
      <c r="W613" s="41">
        <f t="shared" ca="1" si="373"/>
        <v>0</v>
      </c>
      <c r="X613">
        <f t="shared" ca="1" si="382"/>
        <v>5.3573469048687858E-2</v>
      </c>
      <c r="Y613">
        <f t="shared" ca="1" si="383"/>
        <v>5.3573469048687858E-2</v>
      </c>
      <c r="Z613">
        <f t="shared" ca="1" si="374"/>
        <v>5.4579003692741476E-2</v>
      </c>
      <c r="AA613">
        <f t="shared" ca="1" si="405"/>
        <v>3.5113228435561203E-102</v>
      </c>
      <c r="AB613">
        <f t="shared" ca="1" si="384"/>
        <v>3.6712224029488629E-98</v>
      </c>
      <c r="AC613">
        <f t="shared" ca="1" si="385"/>
        <v>3.3771540423212232E-98</v>
      </c>
      <c r="AD613">
        <f t="shared" ca="1" si="386"/>
        <v>3.1543609220525871E-100</v>
      </c>
      <c r="AE613">
        <f t="shared" ca="1" si="387"/>
        <v>6.584463163188348E-100</v>
      </c>
      <c r="AF613">
        <f t="shared" ca="1" si="388"/>
        <v>0</v>
      </c>
      <c r="AG613">
        <f t="shared" ca="1" si="389"/>
        <v>0</v>
      </c>
      <c r="AH613">
        <f t="shared" ca="1" si="375"/>
        <v>0</v>
      </c>
      <c r="AI613">
        <f t="shared" ca="1" si="406"/>
        <v>3.4608696162725194E-11</v>
      </c>
      <c r="AJ613">
        <f t="shared" ca="1" si="390"/>
        <v>7.210145033901082E-15</v>
      </c>
      <c r="AK613">
        <f t="shared" ca="1" si="376"/>
        <v>0</v>
      </c>
      <c r="AL613">
        <f t="shared" ca="1" si="377"/>
        <v>0</v>
      </c>
      <c r="AM613">
        <f t="shared" si="378"/>
        <v>0</v>
      </c>
      <c r="AN613" s="45">
        <f t="shared" ca="1" si="391"/>
        <v>-7.210145033901082E-15</v>
      </c>
      <c r="AO613">
        <f t="shared" ca="1" si="407"/>
        <v>0</v>
      </c>
      <c r="AP613">
        <f t="shared" ca="1" si="408"/>
        <v>5.6013726434609065E-100</v>
      </c>
      <c r="AR613">
        <v>603</v>
      </c>
      <c r="AS613">
        <v>0</v>
      </c>
      <c r="AT613">
        <v>117.76561166714757</v>
      </c>
      <c r="AU613">
        <v>4.8595460429028998</v>
      </c>
      <c r="AV613">
        <v>0.90363711716812389</v>
      </c>
      <c r="AW613">
        <v>682.21777392849094</v>
      </c>
      <c r="AX613">
        <v>2.3221053176203696E-2</v>
      </c>
      <c r="AY613">
        <v>0</v>
      </c>
      <c r="AZ613">
        <v>-688.00417814173795</v>
      </c>
      <c r="BA613">
        <v>6.2592386837673084E-2</v>
      </c>
      <c r="BC613">
        <f t="shared" si="392"/>
        <v>0</v>
      </c>
      <c r="BD613">
        <f t="shared" ca="1" si="393"/>
        <v>117.76561166714757</v>
      </c>
      <c r="BE613">
        <f t="shared" ca="1" si="394"/>
        <v>4.8595460429028998</v>
      </c>
      <c r="BF613">
        <f t="shared" ca="1" si="395"/>
        <v>0.90363711716812389</v>
      </c>
      <c r="BG613">
        <f t="shared" ca="1" si="396"/>
        <v>682.21777392849094</v>
      </c>
      <c r="BH613">
        <f t="shared" ca="1" si="397"/>
        <v>2.3221053176210905E-2</v>
      </c>
      <c r="BI613">
        <f t="shared" ca="1" si="398"/>
        <v>0</v>
      </c>
      <c r="BJ613">
        <f t="shared" ca="1" si="399"/>
        <v>-688.00417814173795</v>
      </c>
      <c r="BK613">
        <f t="shared" ca="1" si="400"/>
        <v>6.2592386837673084E-2</v>
      </c>
    </row>
    <row r="614" spans="2:63" x14ac:dyDescent="0.35">
      <c r="B614">
        <f t="shared" si="401"/>
        <v>604</v>
      </c>
      <c r="C614">
        <f t="shared" si="379"/>
        <v>51</v>
      </c>
      <c r="D614">
        <f t="shared" si="409"/>
        <v>4</v>
      </c>
      <c r="E614">
        <f t="shared" ca="1" si="369"/>
        <v>127</v>
      </c>
      <c r="F614" cm="1">
        <f t="array" aca="1" ref="F614" ca="1">_xlfn.XLOOKUP(E614,Mortality!$I$9:$I$130,IF($E$4="Female",Mortality!$J$9:$J$130,Mortality!$K$9:$K$130),,-1)</f>
        <v>0.99999999999999922</v>
      </c>
      <c r="G614" cm="1">
        <f t="array" aca="1" ref="G614" ca="1">_xlfn.XLOOKUP(E614,Mortality!$N$9:$N$130,IF($E$4="Female",Mortality!$O$9:$O$130,Mortality!$P$9:$P$130),,-1)</f>
        <v>0</v>
      </c>
      <c r="H614">
        <f t="shared" ca="1" si="380"/>
        <v>0.94493499421927152</v>
      </c>
      <c r="I614" cm="1">
        <f t="array" ref="I614">INDEX('Product features '!$C$12:$C$22,MIN(11,C614))</f>
        <v>0</v>
      </c>
      <c r="J614" s="3">
        <f ca="1">IF(C614=1,0,IF($C$4="Q",MAX('Product features '!$C$8,_xlfn.XLOOKUP(E614,'Non-systematic PWDs'!$D$17:$D$64,'Non-systematic PWDs'!$F$17:$F$64,0,-1)),'Product features '!$C$8))</f>
        <v>0.5</v>
      </c>
      <c r="K614">
        <f t="shared" ca="1" si="370"/>
        <v>0</v>
      </c>
      <c r="L614">
        <f ca="1">(1-K614)*(1-(1-J614*_xlfn.XLOOKUP(C614,'Non-systematic PWDs'!$D$9:$D$12,'Non-systematic PWDs'!$E$9:$E$12,,-1))^(1/12))</f>
        <v>1.8423470126248342E-2</v>
      </c>
      <c r="M614" cm="1">
        <f t="array" ref="M614">IF(C614=11,_xlfn.SWITCH(D614,1,0.4,2,0.3,3,0.2,0.1/9),1/12)</f>
        <v>8.3333333333333329E-2</v>
      </c>
      <c r="O614">
        <f t="shared" ca="1" si="402"/>
        <v>1.9668011977523037E-99</v>
      </c>
      <c r="P614">
        <f t="shared" ca="1" si="403"/>
        <v>2.1045859229023058E-99</v>
      </c>
      <c r="Q614">
        <f ca="1">_xlfn.XLOOKUP(C614,'Surrender predictive model'!$E$8:$E$29,'Surrender predictive model'!$P$8:$P$29,,-1)+'Surrender predictive model'!$B$15+'Surrender predictive model'!$B$14+'Surrender predictive model'!$B$38*K614</f>
        <v>-2.2123742498454617</v>
      </c>
      <c r="R614">
        <f ca="1">+'Surrender predictive model'!$B$15*(MAX(1,MIN(2,P613/O613))-1)+'Surrender predictive model'!$B$14*(MAX(0.5,MIN(1,P613/O613))-1)+'Surrender predictive model'!$B$38*K614*(MAX(0.5,MIN(1,P613/O613))-1)</f>
        <v>-8.1065966161304848E-2</v>
      </c>
      <c r="S614" s="43">
        <f t="shared" ca="1" si="381"/>
        <v>8.825969980322701E-3</v>
      </c>
      <c r="T614">
        <f t="shared" ca="1" si="371"/>
        <v>0</v>
      </c>
      <c r="U614">
        <f t="shared" ca="1" si="404"/>
        <v>0</v>
      </c>
      <c r="V614">
        <f t="shared" ca="1" si="372"/>
        <v>0</v>
      </c>
      <c r="W614" s="41">
        <f t="shared" ca="1" si="373"/>
        <v>0</v>
      </c>
      <c r="X614">
        <f t="shared" ca="1" si="382"/>
        <v>5.3573469048687858E-2</v>
      </c>
      <c r="Y614">
        <f t="shared" ca="1" si="383"/>
        <v>5.3573469048687858E-2</v>
      </c>
      <c r="Z614">
        <f t="shared" ca="1" si="374"/>
        <v>5.4579003692741476E-2</v>
      </c>
      <c r="AA614">
        <f t="shared" ca="1" si="405"/>
        <v>1.91644502444857E-103</v>
      </c>
      <c r="AB614">
        <f t="shared" ca="1" si="384"/>
        <v>1.9668011977523037E-99</v>
      </c>
      <c r="AC614">
        <f t="shared" ca="1" si="385"/>
        <v>1.8092585755894714E-99</v>
      </c>
      <c r="AD614">
        <f t="shared" ca="1" si="386"/>
        <v>1.6899005722597479E-101</v>
      </c>
      <c r="AE614">
        <f t="shared" ca="1" si="387"/>
        <v>3.5275253347529634E-101</v>
      </c>
      <c r="AF614">
        <f t="shared" ca="1" si="388"/>
        <v>0</v>
      </c>
      <c r="AG614">
        <f t="shared" ca="1" si="389"/>
        <v>0</v>
      </c>
      <c r="AH614">
        <f t="shared" ca="1" si="375"/>
        <v>0</v>
      </c>
      <c r="AI614">
        <f t="shared" ca="1" si="406"/>
        <v>3.4608696162725194E-11</v>
      </c>
      <c r="AJ614">
        <f t="shared" ca="1" si="390"/>
        <v>7.210145033901082E-15</v>
      </c>
      <c r="AK614">
        <f t="shared" ca="1" si="376"/>
        <v>0</v>
      </c>
      <c r="AL614">
        <f t="shared" ca="1" si="377"/>
        <v>0</v>
      </c>
      <c r="AM614">
        <f t="shared" si="378"/>
        <v>0</v>
      </c>
      <c r="AN614" s="45">
        <f t="shared" ca="1" si="391"/>
        <v>-7.210145033901082E-15</v>
      </c>
      <c r="AO614">
        <f t="shared" ca="1" si="407"/>
        <v>0</v>
      </c>
      <c r="AP614">
        <f t="shared" ca="1" si="408"/>
        <v>3.0360043436612817E-101</v>
      </c>
      <c r="AR614">
        <v>604</v>
      </c>
      <c r="AS614">
        <v>0</v>
      </c>
      <c r="AT614">
        <v>111.46105524338164</v>
      </c>
      <c r="AU614">
        <v>4.5994401754565626</v>
      </c>
      <c r="AV614">
        <v>0.85518449188793566</v>
      </c>
      <c r="AW614">
        <v>653.77759347489859</v>
      </c>
      <c r="AX614">
        <v>2.1978243099984876E-2</v>
      </c>
      <c r="AY614">
        <v>0</v>
      </c>
      <c r="AZ614">
        <v>-659.25419638534277</v>
      </c>
      <c r="BA614">
        <v>5.9794426090316377E-2</v>
      </c>
      <c r="BC614">
        <f t="shared" si="392"/>
        <v>0</v>
      </c>
      <c r="BD614">
        <f t="shared" ca="1" si="393"/>
        <v>111.46105524338164</v>
      </c>
      <c r="BE614">
        <f t="shared" ca="1" si="394"/>
        <v>4.5994401754565626</v>
      </c>
      <c r="BF614">
        <f t="shared" ca="1" si="395"/>
        <v>0.85518449188793566</v>
      </c>
      <c r="BG614">
        <f t="shared" ca="1" si="396"/>
        <v>653.77759347489859</v>
      </c>
      <c r="BH614">
        <f t="shared" ca="1" si="397"/>
        <v>2.1978243099992086E-2</v>
      </c>
      <c r="BI614">
        <f t="shared" ca="1" si="398"/>
        <v>0</v>
      </c>
      <c r="BJ614">
        <f t="shared" ca="1" si="399"/>
        <v>-659.25419638534277</v>
      </c>
      <c r="BK614">
        <f t="shared" ca="1" si="400"/>
        <v>5.9794426090316377E-2</v>
      </c>
    </row>
    <row r="615" spans="2:63" x14ac:dyDescent="0.35">
      <c r="B615">
        <f t="shared" si="401"/>
        <v>605</v>
      </c>
      <c r="C615">
        <f t="shared" si="379"/>
        <v>51</v>
      </c>
      <c r="D615">
        <f t="shared" si="409"/>
        <v>5</v>
      </c>
      <c r="E615">
        <f t="shared" ca="1" si="369"/>
        <v>127</v>
      </c>
      <c r="F615" cm="1">
        <f t="array" aca="1" ref="F615" ca="1">_xlfn.XLOOKUP(E615,Mortality!$I$9:$I$130,IF($E$4="Female",Mortality!$J$9:$J$130,Mortality!$K$9:$K$130),,-1)</f>
        <v>0.99999999999999922</v>
      </c>
      <c r="G615" cm="1">
        <f t="array" aca="1" ref="G615" ca="1">_xlfn.XLOOKUP(E615,Mortality!$N$9:$N$130,IF($E$4="Female",Mortality!$O$9:$O$130,Mortality!$P$9:$P$130),,-1)</f>
        <v>0</v>
      </c>
      <c r="H615">
        <f t="shared" ca="1" si="380"/>
        <v>0.94493499421927152</v>
      </c>
      <c r="I615" cm="1">
        <f t="array" ref="I615">INDEX('Product features '!$C$12:$C$22,MIN(11,C615))</f>
        <v>0</v>
      </c>
      <c r="J615" s="3">
        <f ca="1">IF(C615=1,0,IF($C$4="Q",MAX('Product features '!$C$8,_xlfn.XLOOKUP(E615,'Non-systematic PWDs'!$D$17:$D$64,'Non-systematic PWDs'!$F$17:$F$64,0,-1)),'Product features '!$C$8))</f>
        <v>0.5</v>
      </c>
      <c r="K615">
        <f t="shared" ca="1" si="370"/>
        <v>0</v>
      </c>
      <c r="L615">
        <f ca="1">(1-K615)*(1-(1-J615*_xlfn.XLOOKUP(C615,'Non-systematic PWDs'!$D$9:$D$12,'Non-systematic PWDs'!$E$9:$E$12,,-1))^(1/12))</f>
        <v>1.8423470126248342E-2</v>
      </c>
      <c r="M615" cm="1">
        <f t="array" ref="M615">IF(C615=11,_xlfn.SWITCH(D615,1,0.4,2,0.3,3,0.2,0.1/9),1/12)</f>
        <v>8.3333333333333329E-2</v>
      </c>
      <c r="O615">
        <f t="shared" ca="1" si="402"/>
        <v>1.0536836309270525E-100</v>
      </c>
      <c r="P615">
        <f t="shared" ca="1" si="403"/>
        <v>1.1274996880091085E-100</v>
      </c>
      <c r="Q615">
        <f ca="1">_xlfn.XLOOKUP(C615,'Surrender predictive model'!$E$8:$E$29,'Surrender predictive model'!$P$8:$P$29,,-1)+'Surrender predictive model'!$B$15+'Surrender predictive model'!$B$14+'Surrender predictive model'!$B$38*K615</f>
        <v>-2.2123742498454617</v>
      </c>
      <c r="R615">
        <f ca="1">+'Surrender predictive model'!$B$15*(MAX(1,MIN(2,P614/O614))-1)+'Surrender predictive model'!$B$14*(MAX(0.5,MIN(1,P614/O614))-1)+'Surrender predictive model'!$B$38*K615*(MAX(0.5,MIN(1,P614/O614))-1)</f>
        <v>-8.1065966161304848E-2</v>
      </c>
      <c r="S615" s="43">
        <f t="shared" ca="1" si="381"/>
        <v>8.825969980322701E-3</v>
      </c>
      <c r="T615">
        <f t="shared" ca="1" si="371"/>
        <v>0</v>
      </c>
      <c r="U615">
        <f t="shared" ca="1" si="404"/>
        <v>0</v>
      </c>
      <c r="V615">
        <f t="shared" ca="1" si="372"/>
        <v>0</v>
      </c>
      <c r="W615" s="41">
        <f t="shared" ca="1" si="373"/>
        <v>0</v>
      </c>
      <c r="X615">
        <f t="shared" ca="1" si="382"/>
        <v>5.3573469048687858E-2</v>
      </c>
      <c r="Y615">
        <f t="shared" ca="1" si="383"/>
        <v>5.3573469048687858E-2</v>
      </c>
      <c r="Z615">
        <f t="shared" ca="1" si="374"/>
        <v>5.4579003692741476E-2</v>
      </c>
      <c r="AA615">
        <f t="shared" ca="1" si="405"/>
        <v>1.0459766006631453E-104</v>
      </c>
      <c r="AB615">
        <f t="shared" ca="1" si="384"/>
        <v>1.0536836309270525E-100</v>
      </c>
      <c r="AC615">
        <f t="shared" ca="1" si="385"/>
        <v>9.6928258300415623E-101</v>
      </c>
      <c r="AD615">
        <f t="shared" ca="1" si="386"/>
        <v>9.053383600331749E-103</v>
      </c>
      <c r="AE615">
        <f t="shared" ca="1" si="387"/>
        <v>1.8898176933985017E-102</v>
      </c>
      <c r="AF615">
        <f t="shared" ca="1" si="388"/>
        <v>0</v>
      </c>
      <c r="AG615">
        <f t="shared" ca="1" si="389"/>
        <v>0</v>
      </c>
      <c r="AH615">
        <f t="shared" ca="1" si="375"/>
        <v>0</v>
      </c>
      <c r="AI615">
        <f t="shared" ca="1" si="406"/>
        <v>3.4608696162725194E-11</v>
      </c>
      <c r="AJ615">
        <f t="shared" ca="1" si="390"/>
        <v>7.210145033901082E-15</v>
      </c>
      <c r="AK615">
        <f t="shared" ca="1" si="376"/>
        <v>0</v>
      </c>
      <c r="AL615">
        <f t="shared" ca="1" si="377"/>
        <v>0</v>
      </c>
      <c r="AM615">
        <f t="shared" si="378"/>
        <v>0</v>
      </c>
      <c r="AN615" s="45">
        <f t="shared" ca="1" si="391"/>
        <v>-7.210145033901082E-15</v>
      </c>
      <c r="AO615">
        <f t="shared" ca="1" si="407"/>
        <v>0</v>
      </c>
      <c r="AP615">
        <f t="shared" ca="1" si="408"/>
        <v>1.6455470759458497E-102</v>
      </c>
      <c r="AR615">
        <v>605</v>
      </c>
      <c r="AS615">
        <v>0</v>
      </c>
      <c r="AT615">
        <v>105.49556687753129</v>
      </c>
      <c r="AU615">
        <v>4.3533204318710865</v>
      </c>
      <c r="AV615">
        <v>0.80934590896253922</v>
      </c>
      <c r="AW615">
        <v>626.52314685849603</v>
      </c>
      <c r="AX615">
        <v>2.0802254920798922E-2</v>
      </c>
      <c r="AY615">
        <v>0</v>
      </c>
      <c r="AZ615">
        <v>-631.70661545425048</v>
      </c>
      <c r="BA615">
        <v>5.7122266877968501E-2</v>
      </c>
      <c r="BC615">
        <f t="shared" si="392"/>
        <v>0</v>
      </c>
      <c r="BD615">
        <f t="shared" ca="1" si="393"/>
        <v>105.49556687753129</v>
      </c>
      <c r="BE615">
        <f t="shared" ca="1" si="394"/>
        <v>4.3533204318710865</v>
      </c>
      <c r="BF615">
        <f t="shared" ca="1" si="395"/>
        <v>0.80934590896253922</v>
      </c>
      <c r="BG615">
        <f t="shared" ca="1" si="396"/>
        <v>626.52314685849603</v>
      </c>
      <c r="BH615">
        <f t="shared" ca="1" si="397"/>
        <v>2.0802254920806132E-2</v>
      </c>
      <c r="BI615">
        <f t="shared" ca="1" si="398"/>
        <v>0</v>
      </c>
      <c r="BJ615">
        <f t="shared" ca="1" si="399"/>
        <v>-631.70661545425048</v>
      </c>
      <c r="BK615">
        <f t="shared" ca="1" si="400"/>
        <v>5.7122266877968501E-2</v>
      </c>
    </row>
    <row r="616" spans="2:63" x14ac:dyDescent="0.35">
      <c r="B616">
        <f t="shared" si="401"/>
        <v>606</v>
      </c>
      <c r="C616">
        <f t="shared" si="379"/>
        <v>51</v>
      </c>
      <c r="D616">
        <f t="shared" si="409"/>
        <v>6</v>
      </c>
      <c r="E616">
        <f t="shared" ca="1" si="369"/>
        <v>127</v>
      </c>
      <c r="F616" cm="1">
        <f t="array" aca="1" ref="F616" ca="1">_xlfn.XLOOKUP(E616,Mortality!$I$9:$I$130,IF($E$4="Female",Mortality!$J$9:$J$130,Mortality!$K$9:$K$130),,-1)</f>
        <v>0.99999999999999922</v>
      </c>
      <c r="G616" cm="1">
        <f t="array" aca="1" ref="G616" ca="1">_xlfn.XLOOKUP(E616,Mortality!$N$9:$N$130,IF($E$4="Female",Mortality!$O$9:$O$130,Mortality!$P$9:$P$130),,-1)</f>
        <v>0</v>
      </c>
      <c r="H616">
        <f t="shared" ca="1" si="380"/>
        <v>0.94493499421927152</v>
      </c>
      <c r="I616" cm="1">
        <f t="array" ref="I616">INDEX('Product features '!$C$12:$C$22,MIN(11,C616))</f>
        <v>0</v>
      </c>
      <c r="J616" s="3">
        <f ca="1">IF(C616=1,0,IF($C$4="Q",MAX('Product features '!$C$8,_xlfn.XLOOKUP(E616,'Non-systematic PWDs'!$D$17:$D$64,'Non-systematic PWDs'!$F$17:$F$64,0,-1)),'Product features '!$C$8))</f>
        <v>0.5</v>
      </c>
      <c r="K616">
        <f t="shared" ca="1" si="370"/>
        <v>0</v>
      </c>
      <c r="L616">
        <f ca="1">(1-K616)*(1-(1-J616*_xlfn.XLOOKUP(C616,'Non-systematic PWDs'!$D$9:$D$12,'Non-systematic PWDs'!$E$9:$E$12,,-1))^(1/12))</f>
        <v>1.8423470126248342E-2</v>
      </c>
      <c r="M616" cm="1">
        <f t="array" ref="M616">IF(C616=11,_xlfn.SWITCH(D616,1,0.4,2,0.3,3,0.2,0.1/9),1/12)</f>
        <v>8.3333333333333329E-2</v>
      </c>
      <c r="O616">
        <f t="shared" ca="1" si="402"/>
        <v>5.6449487388579487E-102</v>
      </c>
      <c r="P616">
        <f t="shared" ca="1" si="403"/>
        <v>6.0404069637961187E-102</v>
      </c>
      <c r="Q616">
        <f ca="1">_xlfn.XLOOKUP(C616,'Surrender predictive model'!$E$8:$E$29,'Surrender predictive model'!$P$8:$P$29,,-1)+'Surrender predictive model'!$B$15+'Surrender predictive model'!$B$14+'Surrender predictive model'!$B$38*K616</f>
        <v>-2.2123742498454617</v>
      </c>
      <c r="R616">
        <f ca="1">+'Surrender predictive model'!$B$15*(MAX(1,MIN(2,P615/O615))-1)+'Surrender predictive model'!$B$14*(MAX(0.5,MIN(1,P615/O615))-1)+'Surrender predictive model'!$B$38*K616*(MAX(0.5,MIN(1,P615/O615))-1)</f>
        <v>-8.1065966161304848E-2</v>
      </c>
      <c r="S616" s="43">
        <f t="shared" ca="1" si="381"/>
        <v>8.825969980322701E-3</v>
      </c>
      <c r="T616">
        <f t="shared" ca="1" si="371"/>
        <v>0</v>
      </c>
      <c r="U616">
        <f t="shared" ca="1" si="404"/>
        <v>0</v>
      </c>
      <c r="V616">
        <f t="shared" ca="1" si="372"/>
        <v>0</v>
      </c>
      <c r="W616" s="41">
        <f t="shared" ca="1" si="373"/>
        <v>0</v>
      </c>
      <c r="X616">
        <f t="shared" ca="1" si="382"/>
        <v>5.3573469048687858E-2</v>
      </c>
      <c r="Y616">
        <f t="shared" ca="1" si="383"/>
        <v>5.3573469048687858E-2</v>
      </c>
      <c r="Z616">
        <f t="shared" ca="1" si="374"/>
        <v>5.4579003692741476E-2</v>
      </c>
      <c r="AA616">
        <f t="shared" ca="1" si="405"/>
        <v>5.7088360750114984E-106</v>
      </c>
      <c r="AB616">
        <f t="shared" ca="1" si="384"/>
        <v>5.6449487388579487E-102</v>
      </c>
      <c r="AC616">
        <f t="shared" ca="1" si="385"/>
        <v>5.192783046000539E-102</v>
      </c>
      <c r="AD616">
        <f t="shared" ca="1" si="386"/>
        <v>4.8502116609827126E-104</v>
      </c>
      <c r="AE616">
        <f t="shared" ca="1" si="387"/>
        <v>1.0124408970494731E-103</v>
      </c>
      <c r="AF616">
        <f t="shared" ca="1" si="388"/>
        <v>0</v>
      </c>
      <c r="AG616">
        <f t="shared" ca="1" si="389"/>
        <v>0</v>
      </c>
      <c r="AH616">
        <f t="shared" ca="1" si="375"/>
        <v>0</v>
      </c>
      <c r="AI616">
        <f t="shared" ca="1" si="406"/>
        <v>3.4608696162725194E-11</v>
      </c>
      <c r="AJ616">
        <f t="shared" ca="1" si="390"/>
        <v>7.210145033901082E-15</v>
      </c>
      <c r="AK616">
        <f t="shared" ca="1" si="376"/>
        <v>0</v>
      </c>
      <c r="AL616">
        <f t="shared" ca="1" si="377"/>
        <v>0</v>
      </c>
      <c r="AM616">
        <f t="shared" si="378"/>
        <v>0</v>
      </c>
      <c r="AN616" s="45">
        <f t="shared" ca="1" si="391"/>
        <v>-7.210145033901082E-15</v>
      </c>
      <c r="AO616">
        <f t="shared" ca="1" si="407"/>
        <v>0</v>
      </c>
      <c r="AP616">
        <f t="shared" ca="1" si="408"/>
        <v>8.9190425066665872E-104</v>
      </c>
      <c r="AR616">
        <v>606</v>
      </c>
      <c r="AS616">
        <v>0</v>
      </c>
      <c r="AT616">
        <v>99.85082361743882</v>
      </c>
      <c r="AU616">
        <v>4.1204311665471822</v>
      </c>
      <c r="AV616">
        <v>0.76597946028166652</v>
      </c>
      <c r="AW616">
        <v>600.40499113071985</v>
      </c>
      <c r="AX616">
        <v>1.9689478655576749E-2</v>
      </c>
      <c r="AY616">
        <v>0</v>
      </c>
      <c r="AZ616">
        <v>-605.31109123620433</v>
      </c>
      <c r="BA616">
        <v>5.4570220597616112E-2</v>
      </c>
      <c r="BC616">
        <f t="shared" si="392"/>
        <v>0</v>
      </c>
      <c r="BD616">
        <f t="shared" ca="1" si="393"/>
        <v>99.85082361743882</v>
      </c>
      <c r="BE616">
        <f t="shared" ca="1" si="394"/>
        <v>4.1204311665471822</v>
      </c>
      <c r="BF616">
        <f t="shared" ca="1" si="395"/>
        <v>0.76597946028166652</v>
      </c>
      <c r="BG616">
        <f t="shared" ca="1" si="396"/>
        <v>600.40499113071985</v>
      </c>
      <c r="BH616">
        <f t="shared" ca="1" si="397"/>
        <v>1.9689478655583958E-2</v>
      </c>
      <c r="BI616">
        <f t="shared" ca="1" si="398"/>
        <v>0</v>
      </c>
      <c r="BJ616">
        <f t="shared" ca="1" si="399"/>
        <v>-605.31109123620433</v>
      </c>
      <c r="BK616">
        <f t="shared" ca="1" si="400"/>
        <v>5.4570220597616112E-2</v>
      </c>
    </row>
    <row r="617" spans="2:63" x14ac:dyDescent="0.35">
      <c r="B617">
        <f t="shared" si="401"/>
        <v>607</v>
      </c>
      <c r="C617">
        <f t="shared" si="379"/>
        <v>51</v>
      </c>
      <c r="D617">
        <f t="shared" si="409"/>
        <v>7</v>
      </c>
      <c r="E617">
        <f t="shared" ca="1" si="369"/>
        <v>127</v>
      </c>
      <c r="F617" cm="1">
        <f t="array" aca="1" ref="F617" ca="1">_xlfn.XLOOKUP(E617,Mortality!$I$9:$I$130,IF($E$4="Female",Mortality!$J$9:$J$130,Mortality!$K$9:$K$130),,-1)</f>
        <v>0.99999999999999922</v>
      </c>
      <c r="G617" cm="1">
        <f t="array" aca="1" ref="G617" ca="1">_xlfn.XLOOKUP(E617,Mortality!$N$9:$N$130,IF($E$4="Female",Mortality!$O$9:$O$130,Mortality!$P$9:$P$130),,-1)</f>
        <v>0</v>
      </c>
      <c r="H617">
        <f t="shared" ca="1" si="380"/>
        <v>0.94493499421927152</v>
      </c>
      <c r="I617" cm="1">
        <f t="array" ref="I617">INDEX('Product features '!$C$12:$C$22,MIN(11,C617))</f>
        <v>0</v>
      </c>
      <c r="J617" s="3">
        <f ca="1">IF(C617=1,0,IF($C$4="Q",MAX('Product features '!$C$8,_xlfn.XLOOKUP(E617,'Non-systematic PWDs'!$D$17:$D$64,'Non-systematic PWDs'!$F$17:$F$64,0,-1)),'Product features '!$C$8))</f>
        <v>0.5</v>
      </c>
      <c r="K617">
        <f t="shared" ca="1" si="370"/>
        <v>0</v>
      </c>
      <c r="L617">
        <f ca="1">(1-K617)*(1-(1-J617*_xlfn.XLOOKUP(C617,'Non-systematic PWDs'!$D$9:$D$12,'Non-systematic PWDs'!$E$9:$E$12,,-1))^(1/12))</f>
        <v>1.8423470126248342E-2</v>
      </c>
      <c r="M617" cm="1">
        <f t="array" ref="M617">IF(C617=11,_xlfn.SWITCH(D617,1,0.4,2,0.3,3,0.2,0.1/9),1/12)</f>
        <v>8.3333333333333329E-2</v>
      </c>
      <c r="O617">
        <f t="shared" ca="1" si="402"/>
        <v>3.0241948654263586E-103</v>
      </c>
      <c r="P617">
        <f t="shared" ca="1" si="403"/>
        <v>3.2360555551640998E-103</v>
      </c>
      <c r="Q617">
        <f ca="1">_xlfn.XLOOKUP(C617,'Surrender predictive model'!$E$8:$E$29,'Surrender predictive model'!$P$8:$P$29,,-1)+'Surrender predictive model'!$B$15+'Surrender predictive model'!$B$14+'Surrender predictive model'!$B$38*K617</f>
        <v>-2.2123742498454617</v>
      </c>
      <c r="R617">
        <f ca="1">+'Surrender predictive model'!$B$15*(MAX(1,MIN(2,P616/O616))-1)+'Surrender predictive model'!$B$14*(MAX(0.5,MIN(1,P616/O616))-1)+'Surrender predictive model'!$B$38*K617*(MAX(0.5,MIN(1,P616/O616))-1)</f>
        <v>-8.1065966161304598E-2</v>
      </c>
      <c r="S617" s="43">
        <f t="shared" ca="1" si="381"/>
        <v>8.825969980322701E-3</v>
      </c>
      <c r="T617">
        <f t="shared" ca="1" si="371"/>
        <v>0</v>
      </c>
      <c r="U617">
        <f t="shared" ca="1" si="404"/>
        <v>0</v>
      </c>
      <c r="V617">
        <f t="shared" ca="1" si="372"/>
        <v>0</v>
      </c>
      <c r="W617" s="41">
        <f t="shared" ca="1" si="373"/>
        <v>0</v>
      </c>
      <c r="X617">
        <f t="shared" ca="1" si="382"/>
        <v>5.3573469048687858E-2</v>
      </c>
      <c r="Y617">
        <f t="shared" ca="1" si="383"/>
        <v>5.3573469048687858E-2</v>
      </c>
      <c r="Z617">
        <f t="shared" ca="1" si="374"/>
        <v>5.4579003692741476E-2</v>
      </c>
      <c r="AA617">
        <f t="shared" ca="1" si="405"/>
        <v>3.115825852193083E-107</v>
      </c>
      <c r="AB617">
        <f t="shared" ca="1" si="384"/>
        <v>3.0241948654263586E-103</v>
      </c>
      <c r="AC617">
        <f t="shared" ca="1" si="385"/>
        <v>2.7819540179146089E-103</v>
      </c>
      <c r="AD617">
        <f t="shared" ca="1" si="386"/>
        <v>2.5984266429924224E-105</v>
      </c>
      <c r="AE617">
        <f t="shared" ca="1" si="387"/>
        <v>5.4239971061705718E-105</v>
      </c>
      <c r="AF617">
        <f t="shared" ca="1" si="388"/>
        <v>0</v>
      </c>
      <c r="AG617">
        <f t="shared" ca="1" si="389"/>
        <v>0</v>
      </c>
      <c r="AH617">
        <f t="shared" ca="1" si="375"/>
        <v>0</v>
      </c>
      <c r="AI617">
        <f t="shared" ca="1" si="406"/>
        <v>3.4608696162725194E-11</v>
      </c>
      <c r="AJ617">
        <f t="shared" ca="1" si="390"/>
        <v>7.210145033901082E-15</v>
      </c>
      <c r="AK617">
        <f t="shared" ca="1" si="376"/>
        <v>0</v>
      </c>
      <c r="AL617">
        <f t="shared" ca="1" si="377"/>
        <v>0</v>
      </c>
      <c r="AM617">
        <f t="shared" si="378"/>
        <v>0</v>
      </c>
      <c r="AN617" s="45">
        <f t="shared" ca="1" si="391"/>
        <v>-7.210145033901082E-15</v>
      </c>
      <c r="AO617">
        <f t="shared" ca="1" si="407"/>
        <v>0</v>
      </c>
      <c r="AP617">
        <f t="shared" ca="1" si="408"/>
        <v>4.8342171669565245E-105</v>
      </c>
      <c r="AR617">
        <v>607</v>
      </c>
      <c r="AS617">
        <v>0</v>
      </c>
      <c r="AT617">
        <v>94.509497544372209</v>
      </c>
      <c r="AU617">
        <v>3.9000577609863645</v>
      </c>
      <c r="AV617">
        <v>0.72495098938573688</v>
      </c>
      <c r="AW617">
        <v>575.37574542953371</v>
      </c>
      <c r="AX617">
        <v>1.8636500306115009E-2</v>
      </c>
      <c r="AY617">
        <v>0</v>
      </c>
      <c r="AZ617">
        <v>-580.01939068021159</v>
      </c>
      <c r="BA617">
        <v>5.213285730571357E-2</v>
      </c>
      <c r="BC617">
        <f t="shared" si="392"/>
        <v>0</v>
      </c>
      <c r="BD617">
        <f t="shared" ca="1" si="393"/>
        <v>94.509497544372209</v>
      </c>
      <c r="BE617">
        <f t="shared" ca="1" si="394"/>
        <v>3.9000577609863645</v>
      </c>
      <c r="BF617">
        <f t="shared" ca="1" si="395"/>
        <v>0.72495098938573688</v>
      </c>
      <c r="BG617">
        <f t="shared" ca="1" si="396"/>
        <v>575.37574542953371</v>
      </c>
      <c r="BH617">
        <f t="shared" ca="1" si="397"/>
        <v>1.8636500306122218E-2</v>
      </c>
      <c r="BI617">
        <f t="shared" ca="1" si="398"/>
        <v>0</v>
      </c>
      <c r="BJ617">
        <f t="shared" ca="1" si="399"/>
        <v>-580.01939068021159</v>
      </c>
      <c r="BK617">
        <f t="shared" ca="1" si="400"/>
        <v>5.213285730571357E-2</v>
      </c>
    </row>
    <row r="618" spans="2:63" x14ac:dyDescent="0.35">
      <c r="B618">
        <f t="shared" si="401"/>
        <v>608</v>
      </c>
      <c r="C618">
        <f t="shared" si="379"/>
        <v>51</v>
      </c>
      <c r="D618">
        <f t="shared" si="409"/>
        <v>8</v>
      </c>
      <c r="E618">
        <f t="shared" ca="1" si="369"/>
        <v>127</v>
      </c>
      <c r="F618" cm="1">
        <f t="array" aca="1" ref="F618" ca="1">_xlfn.XLOOKUP(E618,Mortality!$I$9:$I$130,IF($E$4="Female",Mortality!$J$9:$J$130,Mortality!$K$9:$K$130),,-1)</f>
        <v>0.99999999999999922</v>
      </c>
      <c r="G618" cm="1">
        <f t="array" aca="1" ref="G618" ca="1">_xlfn.XLOOKUP(E618,Mortality!$N$9:$N$130,IF($E$4="Female",Mortality!$O$9:$O$130,Mortality!$P$9:$P$130),,-1)</f>
        <v>0</v>
      </c>
      <c r="H618">
        <f t="shared" ca="1" si="380"/>
        <v>0.94493499421927152</v>
      </c>
      <c r="I618" cm="1">
        <f t="array" ref="I618">INDEX('Product features '!$C$12:$C$22,MIN(11,C618))</f>
        <v>0</v>
      </c>
      <c r="J618" s="3">
        <f ca="1">IF(C618=1,0,IF($C$4="Q",MAX('Product features '!$C$8,_xlfn.XLOOKUP(E618,'Non-systematic PWDs'!$D$17:$D$64,'Non-systematic PWDs'!$F$17:$F$64,0,-1)),'Product features '!$C$8))</f>
        <v>0.5</v>
      </c>
      <c r="K618">
        <f t="shared" ca="1" si="370"/>
        <v>0</v>
      </c>
      <c r="L618">
        <f ca="1">(1-K618)*(1-(1-J618*_xlfn.XLOOKUP(C618,'Non-systematic PWDs'!$D$9:$D$12,'Non-systematic PWDs'!$E$9:$E$12,,-1))^(1/12))</f>
        <v>1.8423470126248342E-2</v>
      </c>
      <c r="M618" cm="1">
        <f t="array" ref="M618">IF(C618=11,_xlfn.SWITCH(D618,1,0.4,2,0.3,3,0.2,0.1/9),1/12)</f>
        <v>8.3333333333333329E-2</v>
      </c>
      <c r="O618">
        <f t="shared" ca="1" si="402"/>
        <v>1.6201661002011977E-104</v>
      </c>
      <c r="P618">
        <f t="shared" ca="1" si="403"/>
        <v>1.7336672212441832E-104</v>
      </c>
      <c r="Q618">
        <f ca="1">_xlfn.XLOOKUP(C618,'Surrender predictive model'!$E$8:$E$29,'Surrender predictive model'!$P$8:$P$29,,-1)+'Surrender predictive model'!$B$15+'Surrender predictive model'!$B$14+'Surrender predictive model'!$B$38*K618</f>
        <v>-2.2123742498454617</v>
      </c>
      <c r="R618">
        <f ca="1">+'Surrender predictive model'!$B$15*(MAX(1,MIN(2,P617/O617))-1)+'Surrender predictive model'!$B$14*(MAX(0.5,MIN(1,P617/O617))-1)+'Surrender predictive model'!$B$38*K618*(MAX(0.5,MIN(1,P617/O617))-1)</f>
        <v>-8.1065966161304848E-2</v>
      </c>
      <c r="S618" s="43">
        <f t="shared" ca="1" si="381"/>
        <v>8.825969980322701E-3</v>
      </c>
      <c r="T618">
        <f t="shared" ca="1" si="371"/>
        <v>0</v>
      </c>
      <c r="U618">
        <f t="shared" ca="1" si="404"/>
        <v>0</v>
      </c>
      <c r="V618">
        <f t="shared" ca="1" si="372"/>
        <v>0</v>
      </c>
      <c r="W618" s="41">
        <f t="shared" ca="1" si="373"/>
        <v>0</v>
      </c>
      <c r="X618">
        <f t="shared" ca="1" si="382"/>
        <v>5.3573469048687858E-2</v>
      </c>
      <c r="Y618">
        <f t="shared" ca="1" si="383"/>
        <v>5.3573469048687858E-2</v>
      </c>
      <c r="Z618">
        <f t="shared" ca="1" si="374"/>
        <v>5.4579003692741476E-2</v>
      </c>
      <c r="AA618">
        <f t="shared" ca="1" si="405"/>
        <v>1.7005867069278563E-108</v>
      </c>
      <c r="AB618">
        <f t="shared" ca="1" si="384"/>
        <v>1.6201661002011977E-104</v>
      </c>
      <c r="AC618">
        <f t="shared" ca="1" si="385"/>
        <v>1.4903892747362112E-104</v>
      </c>
      <c r="AD618">
        <f t="shared" ca="1" si="386"/>
        <v>1.3920672933364044E-106</v>
      </c>
      <c r="AE618">
        <f t="shared" ca="1" si="387"/>
        <v>2.9058234108760161E-106</v>
      </c>
      <c r="AF618">
        <f t="shared" ca="1" si="388"/>
        <v>0</v>
      </c>
      <c r="AG618">
        <f t="shared" ca="1" si="389"/>
        <v>0</v>
      </c>
      <c r="AH618">
        <f t="shared" ca="1" si="375"/>
        <v>0</v>
      </c>
      <c r="AI618">
        <f t="shared" ca="1" si="406"/>
        <v>3.4608696162725194E-11</v>
      </c>
      <c r="AJ618">
        <f t="shared" ca="1" si="390"/>
        <v>7.210145033901082E-15</v>
      </c>
      <c r="AK618">
        <f t="shared" ca="1" si="376"/>
        <v>0</v>
      </c>
      <c r="AL618">
        <f t="shared" ca="1" si="377"/>
        <v>0</v>
      </c>
      <c r="AM618">
        <f t="shared" si="378"/>
        <v>0</v>
      </c>
      <c r="AN618" s="45">
        <f t="shared" ca="1" si="391"/>
        <v>-7.210145033901082E-15</v>
      </c>
      <c r="AO618">
        <f t="shared" ca="1" si="407"/>
        <v>0</v>
      </c>
      <c r="AP618">
        <f t="shared" ca="1" si="408"/>
        <v>2.6201978070885283E-106</v>
      </c>
      <c r="AR618">
        <v>608</v>
      </c>
      <c r="AS618">
        <v>0</v>
      </c>
      <c r="AT618">
        <v>89.455201466955984</v>
      </c>
      <c r="AU618">
        <v>3.6915243851157213</v>
      </c>
      <c r="AV618">
        <v>0.6861336654406317</v>
      </c>
      <c r="AW618">
        <v>551.39000495401456</v>
      </c>
      <c r="AX618">
        <v>1.7640091165893618E-2</v>
      </c>
      <c r="AY618">
        <v>0</v>
      </c>
      <c r="AZ618">
        <v>-555.78530309573648</v>
      </c>
      <c r="BA618">
        <v>4.9804993894260415E-2</v>
      </c>
      <c r="BC618">
        <f t="shared" si="392"/>
        <v>0</v>
      </c>
      <c r="BD618">
        <f t="shared" ca="1" si="393"/>
        <v>89.455201466955984</v>
      </c>
      <c r="BE618">
        <f t="shared" ca="1" si="394"/>
        <v>3.6915243851157213</v>
      </c>
      <c r="BF618">
        <f t="shared" ca="1" si="395"/>
        <v>0.6861336654406317</v>
      </c>
      <c r="BG618">
        <f t="shared" ca="1" si="396"/>
        <v>551.39000495401456</v>
      </c>
      <c r="BH618">
        <f t="shared" ca="1" si="397"/>
        <v>1.7640091165900828E-2</v>
      </c>
      <c r="BI618">
        <f t="shared" ca="1" si="398"/>
        <v>0</v>
      </c>
      <c r="BJ618">
        <f t="shared" ca="1" si="399"/>
        <v>-555.78530309573648</v>
      </c>
      <c r="BK618">
        <f t="shared" ca="1" si="400"/>
        <v>4.9804993894260415E-2</v>
      </c>
    </row>
    <row r="619" spans="2:63" x14ac:dyDescent="0.35">
      <c r="B619">
        <f t="shared" si="401"/>
        <v>609</v>
      </c>
      <c r="C619">
        <f t="shared" si="379"/>
        <v>51</v>
      </c>
      <c r="D619">
        <f t="shared" si="409"/>
        <v>9</v>
      </c>
      <c r="E619">
        <f t="shared" ca="1" si="369"/>
        <v>127</v>
      </c>
      <c r="F619" cm="1">
        <f t="array" aca="1" ref="F619" ca="1">_xlfn.XLOOKUP(E619,Mortality!$I$9:$I$130,IF($E$4="Female",Mortality!$J$9:$J$130,Mortality!$K$9:$K$130),,-1)</f>
        <v>0.99999999999999922</v>
      </c>
      <c r="G619" cm="1">
        <f t="array" aca="1" ref="G619" ca="1">_xlfn.XLOOKUP(E619,Mortality!$N$9:$N$130,IF($E$4="Female",Mortality!$O$9:$O$130,Mortality!$P$9:$P$130),,-1)</f>
        <v>0</v>
      </c>
      <c r="H619">
        <f t="shared" ca="1" si="380"/>
        <v>0.94493499421927152</v>
      </c>
      <c r="I619" cm="1">
        <f t="array" ref="I619">INDEX('Product features '!$C$12:$C$22,MIN(11,C619))</f>
        <v>0</v>
      </c>
      <c r="J619" s="3">
        <f ca="1">IF(C619=1,0,IF($C$4="Q",MAX('Product features '!$C$8,_xlfn.XLOOKUP(E619,'Non-systematic PWDs'!$D$17:$D$64,'Non-systematic PWDs'!$F$17:$F$64,0,-1)),'Product features '!$C$8))</f>
        <v>0.5</v>
      </c>
      <c r="K619">
        <f t="shared" ca="1" si="370"/>
        <v>0</v>
      </c>
      <c r="L619">
        <f ca="1">(1-K619)*(1-(1-J619*_xlfn.XLOOKUP(C619,'Non-systematic PWDs'!$D$9:$D$12,'Non-systematic PWDs'!$E$9:$E$12,,-1))^(1/12))</f>
        <v>1.8423470126248342E-2</v>
      </c>
      <c r="M619" cm="1">
        <f t="array" ref="M619">IF(C619=11,_xlfn.SWITCH(D619,1,0.4,2,0.3,3,0.2,0.1/9),1/12)</f>
        <v>8.3333333333333329E-2</v>
      </c>
      <c r="O619">
        <f t="shared" ca="1" si="402"/>
        <v>8.679791842286217E-106</v>
      </c>
      <c r="P619">
        <f t="shared" ca="1" si="403"/>
        <v>9.2878567218049939E-106</v>
      </c>
      <c r="Q619">
        <f ca="1">_xlfn.XLOOKUP(C619,'Surrender predictive model'!$E$8:$E$29,'Surrender predictive model'!$P$8:$P$29,,-1)+'Surrender predictive model'!$B$15+'Surrender predictive model'!$B$14+'Surrender predictive model'!$B$38*K619</f>
        <v>-2.2123742498454617</v>
      </c>
      <c r="R619">
        <f ca="1">+'Surrender predictive model'!$B$15*(MAX(1,MIN(2,P618/O618))-1)+'Surrender predictive model'!$B$14*(MAX(0.5,MIN(1,P618/O618))-1)+'Surrender predictive model'!$B$38*K619*(MAX(0.5,MIN(1,P618/O618))-1)</f>
        <v>-8.1065966161304848E-2</v>
      </c>
      <c r="S619" s="43">
        <f t="shared" ca="1" si="381"/>
        <v>8.825969980322701E-3</v>
      </c>
      <c r="T619">
        <f t="shared" ca="1" si="371"/>
        <v>0</v>
      </c>
      <c r="U619">
        <f t="shared" ca="1" si="404"/>
        <v>0</v>
      </c>
      <c r="V619">
        <f t="shared" ca="1" si="372"/>
        <v>0</v>
      </c>
      <c r="W619" s="41">
        <f t="shared" ca="1" si="373"/>
        <v>0</v>
      </c>
      <c r="X619">
        <f t="shared" ca="1" si="382"/>
        <v>5.3573469048687858E-2</v>
      </c>
      <c r="Y619">
        <f t="shared" ca="1" si="383"/>
        <v>5.3573469048687858E-2</v>
      </c>
      <c r="Z619">
        <f t="shared" ca="1" si="374"/>
        <v>5.4579003692741476E-2</v>
      </c>
      <c r="AA619">
        <f t="shared" ca="1" si="405"/>
        <v>9.2816328157242535E-110</v>
      </c>
      <c r="AB619">
        <f t="shared" ca="1" si="384"/>
        <v>8.679791842286217E-106</v>
      </c>
      <c r="AC619">
        <f t="shared" ca="1" si="385"/>
        <v>7.9845323680576743E-106</v>
      </c>
      <c r="AD619">
        <f t="shared" ca="1" si="386"/>
        <v>7.4577874053248544E-108</v>
      </c>
      <c r="AE619">
        <f t="shared" ca="1" si="387"/>
        <v>1.5567504056351882E-107</v>
      </c>
      <c r="AF619">
        <f t="shared" ca="1" si="388"/>
        <v>0</v>
      </c>
      <c r="AG619">
        <f t="shared" ca="1" si="389"/>
        <v>0</v>
      </c>
      <c r="AH619">
        <f t="shared" ca="1" si="375"/>
        <v>0</v>
      </c>
      <c r="AI619">
        <f t="shared" ca="1" si="406"/>
        <v>3.4608696162725194E-11</v>
      </c>
      <c r="AJ619">
        <f t="shared" ca="1" si="390"/>
        <v>7.210145033901082E-15</v>
      </c>
      <c r="AK619">
        <f t="shared" ca="1" si="376"/>
        <v>0</v>
      </c>
      <c r="AL619">
        <f t="shared" ca="1" si="377"/>
        <v>0</v>
      </c>
      <c r="AM619">
        <f t="shared" si="378"/>
        <v>0</v>
      </c>
      <c r="AN619" s="45">
        <f t="shared" ca="1" si="391"/>
        <v>-7.210145033901082E-15</v>
      </c>
      <c r="AO619">
        <f t="shared" ca="1" si="407"/>
        <v>0</v>
      </c>
      <c r="AP619">
        <f t="shared" ca="1" si="408"/>
        <v>1.420175451611704E-107</v>
      </c>
      <c r="AR619">
        <v>609</v>
      </c>
      <c r="AS619">
        <v>0</v>
      </c>
      <c r="AT619">
        <v>84.672437593893434</v>
      </c>
      <c r="AU619">
        <v>3.4941918813827644</v>
      </c>
      <c r="AV619">
        <v>0.64940758076647331</v>
      </c>
      <c r="AW619">
        <v>528.40425852908345</v>
      </c>
      <c r="AX619">
        <v>1.6697197713264229E-2</v>
      </c>
      <c r="AY619">
        <v>0</v>
      </c>
      <c r="AZ619">
        <v>-532.56455518894597</v>
      </c>
      <c r="BA619">
        <v>4.7581682810124218E-2</v>
      </c>
      <c r="BC619">
        <f t="shared" si="392"/>
        <v>0</v>
      </c>
      <c r="BD619">
        <f t="shared" ca="1" si="393"/>
        <v>84.672437593893434</v>
      </c>
      <c r="BE619">
        <f t="shared" ca="1" si="394"/>
        <v>3.4941918813827644</v>
      </c>
      <c r="BF619">
        <f t="shared" ca="1" si="395"/>
        <v>0.64940758076647331</v>
      </c>
      <c r="BG619">
        <f t="shared" ca="1" si="396"/>
        <v>528.40425852908345</v>
      </c>
      <c r="BH619">
        <f t="shared" ca="1" si="397"/>
        <v>1.6697197713271439E-2</v>
      </c>
      <c r="BI619">
        <f t="shared" ca="1" si="398"/>
        <v>0</v>
      </c>
      <c r="BJ619">
        <f t="shared" ca="1" si="399"/>
        <v>-532.56455518894597</v>
      </c>
      <c r="BK619">
        <f t="shared" ca="1" si="400"/>
        <v>4.7581682810124218E-2</v>
      </c>
    </row>
    <row r="620" spans="2:63" x14ac:dyDescent="0.35">
      <c r="B620">
        <f t="shared" si="401"/>
        <v>610</v>
      </c>
      <c r="C620">
        <f t="shared" si="379"/>
        <v>51</v>
      </c>
      <c r="D620">
        <f t="shared" si="409"/>
        <v>10</v>
      </c>
      <c r="E620">
        <f t="shared" ca="1" si="369"/>
        <v>127</v>
      </c>
      <c r="F620" cm="1">
        <f t="array" aca="1" ref="F620" ca="1">_xlfn.XLOOKUP(E620,Mortality!$I$9:$I$130,IF($E$4="Female",Mortality!$J$9:$J$130,Mortality!$K$9:$K$130),,-1)</f>
        <v>0.99999999999999922</v>
      </c>
      <c r="G620" cm="1">
        <f t="array" aca="1" ref="G620" ca="1">_xlfn.XLOOKUP(E620,Mortality!$N$9:$N$130,IF($E$4="Female",Mortality!$O$9:$O$130,Mortality!$P$9:$P$130),,-1)</f>
        <v>0</v>
      </c>
      <c r="H620">
        <f t="shared" ca="1" si="380"/>
        <v>0.94493499421927152</v>
      </c>
      <c r="I620" cm="1">
        <f t="array" ref="I620">INDEX('Product features '!$C$12:$C$22,MIN(11,C620))</f>
        <v>0</v>
      </c>
      <c r="J620" s="3">
        <f ca="1">IF(C620=1,0,IF($C$4="Q",MAX('Product features '!$C$8,_xlfn.XLOOKUP(E620,'Non-systematic PWDs'!$D$17:$D$64,'Non-systematic PWDs'!$F$17:$F$64,0,-1)),'Product features '!$C$8))</f>
        <v>0.5</v>
      </c>
      <c r="K620">
        <f t="shared" ca="1" si="370"/>
        <v>0</v>
      </c>
      <c r="L620">
        <f ca="1">(1-K620)*(1-(1-J620*_xlfn.XLOOKUP(C620,'Non-systematic PWDs'!$D$9:$D$12,'Non-systematic PWDs'!$E$9:$E$12,,-1))^(1/12))</f>
        <v>1.8423470126248342E-2</v>
      </c>
      <c r="M620" cm="1">
        <f t="array" ref="M620">IF(C620=11,_xlfn.SWITCH(D620,1,0.4,2,0.3,3,0.2,0.1/9),1/12)</f>
        <v>8.3333333333333329E-2</v>
      </c>
      <c r="O620">
        <f t="shared" ca="1" si="402"/>
        <v>4.6500655961177402E-107</v>
      </c>
      <c r="P620">
        <f t="shared" ca="1" si="403"/>
        <v>4.9758270461426734E-107</v>
      </c>
      <c r="Q620">
        <f ca="1">_xlfn.XLOOKUP(C620,'Surrender predictive model'!$E$8:$E$29,'Surrender predictive model'!$P$8:$P$29,,-1)+'Surrender predictive model'!$B$15+'Surrender predictive model'!$B$14+'Surrender predictive model'!$B$38*K620</f>
        <v>-2.2123742498454617</v>
      </c>
      <c r="R620">
        <f ca="1">+'Surrender predictive model'!$B$15*(MAX(1,MIN(2,P619/O619))-1)+'Surrender predictive model'!$B$14*(MAX(0.5,MIN(1,P619/O619))-1)+'Surrender predictive model'!$B$38*K620*(MAX(0.5,MIN(1,P619/O619))-1)</f>
        <v>-8.1065966161305111E-2</v>
      </c>
      <c r="S620" s="43">
        <f t="shared" ca="1" si="381"/>
        <v>8.825969980322701E-3</v>
      </c>
      <c r="T620">
        <f t="shared" ca="1" si="371"/>
        <v>0</v>
      </c>
      <c r="U620">
        <f t="shared" ca="1" si="404"/>
        <v>0</v>
      </c>
      <c r="V620">
        <f t="shared" ca="1" si="372"/>
        <v>0</v>
      </c>
      <c r="W620" s="41">
        <f t="shared" ca="1" si="373"/>
        <v>0</v>
      </c>
      <c r="X620">
        <f t="shared" ca="1" si="382"/>
        <v>5.3573469048687858E-2</v>
      </c>
      <c r="Y620">
        <f t="shared" ca="1" si="383"/>
        <v>5.3573469048687858E-2</v>
      </c>
      <c r="Z620">
        <f t="shared" ca="1" si="374"/>
        <v>5.4579003692741476E-2</v>
      </c>
      <c r="AA620">
        <f t="shared" ca="1" si="405"/>
        <v>5.065822717240845E-111</v>
      </c>
      <c r="AB620">
        <f t="shared" ca="1" si="384"/>
        <v>4.6500655961177402E-107</v>
      </c>
      <c r="AC620">
        <f t="shared" ca="1" si="385"/>
        <v>4.2775909768838431E-107</v>
      </c>
      <c r="AD620">
        <f t="shared" ca="1" si="386"/>
        <v>3.9953954273086526E-109</v>
      </c>
      <c r="AE620">
        <f t="shared" ca="1" si="387"/>
        <v>8.340051967282903E-109</v>
      </c>
      <c r="AF620">
        <f t="shared" ca="1" si="388"/>
        <v>0</v>
      </c>
      <c r="AG620">
        <f t="shared" ca="1" si="389"/>
        <v>0</v>
      </c>
      <c r="AH620">
        <f t="shared" ca="1" si="375"/>
        <v>0</v>
      </c>
      <c r="AI620">
        <f t="shared" ca="1" si="406"/>
        <v>3.4608696162725194E-11</v>
      </c>
      <c r="AJ620">
        <f t="shared" ca="1" si="390"/>
        <v>7.210145033901082E-15</v>
      </c>
      <c r="AK620">
        <f t="shared" ca="1" si="376"/>
        <v>0</v>
      </c>
      <c r="AL620">
        <f t="shared" ca="1" si="377"/>
        <v>0</v>
      </c>
      <c r="AM620">
        <f t="shared" si="378"/>
        <v>0</v>
      </c>
      <c r="AN620" s="45">
        <f t="shared" ca="1" si="391"/>
        <v>-7.210145033901082E-15</v>
      </c>
      <c r="AO620">
        <f t="shared" ca="1" si="407"/>
        <v>0</v>
      </c>
      <c r="AP620">
        <f t="shared" ca="1" si="408"/>
        <v>7.6975040124990164E-109</v>
      </c>
      <c r="AR620">
        <v>610</v>
      </c>
      <c r="AS620">
        <v>0</v>
      </c>
      <c r="AT620">
        <v>80.146549021272293</v>
      </c>
      <c r="AU620">
        <v>3.3074557648538936</v>
      </c>
      <c r="AV620">
        <v>0.61465937061064779</v>
      </c>
      <c r="AW620">
        <v>506.37680961041508</v>
      </c>
      <c r="AX620">
        <v>1.5804932058694154E-2</v>
      </c>
      <c r="AY620">
        <v>0</v>
      </c>
      <c r="AZ620">
        <v>-510.31472967793809</v>
      </c>
      <c r="BA620">
        <v>4.545820129252999E-2</v>
      </c>
      <c r="BC620">
        <f t="shared" si="392"/>
        <v>0</v>
      </c>
      <c r="BD620">
        <f t="shared" ca="1" si="393"/>
        <v>80.146549021272293</v>
      </c>
      <c r="BE620">
        <f t="shared" ca="1" si="394"/>
        <v>3.3074557648538936</v>
      </c>
      <c r="BF620">
        <f t="shared" ca="1" si="395"/>
        <v>0.61465937061064779</v>
      </c>
      <c r="BG620">
        <f t="shared" ca="1" si="396"/>
        <v>506.37680961041508</v>
      </c>
      <c r="BH620">
        <f t="shared" ca="1" si="397"/>
        <v>1.5804932058701364E-2</v>
      </c>
      <c r="BI620">
        <f t="shared" ca="1" si="398"/>
        <v>0</v>
      </c>
      <c r="BJ620">
        <f t="shared" ca="1" si="399"/>
        <v>-510.31472967793809</v>
      </c>
      <c r="BK620">
        <f t="shared" ca="1" si="400"/>
        <v>4.545820129252999E-2</v>
      </c>
    </row>
    <row r="621" spans="2:63" x14ac:dyDescent="0.35">
      <c r="B621">
        <f t="shared" si="401"/>
        <v>611</v>
      </c>
      <c r="C621">
        <f t="shared" si="379"/>
        <v>51</v>
      </c>
      <c r="D621">
        <f t="shared" si="409"/>
        <v>11</v>
      </c>
      <c r="E621">
        <f t="shared" ca="1" si="369"/>
        <v>127</v>
      </c>
      <c r="F621" cm="1">
        <f t="array" aca="1" ref="F621" ca="1">_xlfn.XLOOKUP(E621,Mortality!$I$9:$I$130,IF($E$4="Female",Mortality!$J$9:$J$130,Mortality!$K$9:$K$130),,-1)</f>
        <v>0.99999999999999922</v>
      </c>
      <c r="G621" cm="1">
        <f t="array" aca="1" ref="G621" ca="1">_xlfn.XLOOKUP(E621,Mortality!$N$9:$N$130,IF($E$4="Female",Mortality!$O$9:$O$130,Mortality!$P$9:$P$130),,-1)</f>
        <v>0</v>
      </c>
      <c r="H621">
        <f t="shared" ca="1" si="380"/>
        <v>0.94493499421927152</v>
      </c>
      <c r="I621" cm="1">
        <f t="array" ref="I621">INDEX('Product features '!$C$12:$C$22,MIN(11,C621))</f>
        <v>0</v>
      </c>
      <c r="J621" s="3">
        <f ca="1">IF(C621=1,0,IF($C$4="Q",MAX('Product features '!$C$8,_xlfn.XLOOKUP(E621,'Non-systematic PWDs'!$D$17:$D$64,'Non-systematic PWDs'!$F$17:$F$64,0,-1)),'Product features '!$C$8))</f>
        <v>0.5</v>
      </c>
      <c r="K621">
        <f t="shared" ca="1" si="370"/>
        <v>0</v>
      </c>
      <c r="L621">
        <f ca="1">(1-K621)*(1-(1-J621*_xlfn.XLOOKUP(C621,'Non-systematic PWDs'!$D$9:$D$12,'Non-systematic PWDs'!$E$9:$E$12,,-1))^(1/12))</f>
        <v>1.8423470126248342E-2</v>
      </c>
      <c r="M621" cm="1">
        <f t="array" ref="M621">IF(C621=11,_xlfn.SWITCH(D621,1,0.4,2,0.3,3,0.2,0.1/9),1/12)</f>
        <v>8.3333333333333329E-2</v>
      </c>
      <c r="O621">
        <f t="shared" ca="1" si="402"/>
        <v>2.49120145287982E-108</v>
      </c>
      <c r="P621">
        <f t="shared" ca="1" si="403"/>
        <v>2.6657231624814845E-108</v>
      </c>
      <c r="Q621">
        <f ca="1">_xlfn.XLOOKUP(C621,'Surrender predictive model'!$E$8:$E$29,'Surrender predictive model'!$P$8:$P$29,,-1)+'Surrender predictive model'!$B$15+'Surrender predictive model'!$B$14+'Surrender predictive model'!$B$38*K621</f>
        <v>-2.2123742498454617</v>
      </c>
      <c r="R621">
        <f ca="1">+'Surrender predictive model'!$B$15*(MAX(1,MIN(2,P620/O620))-1)+'Surrender predictive model'!$B$14*(MAX(0.5,MIN(1,P620/O620))-1)+'Surrender predictive model'!$B$38*K621*(MAX(0.5,MIN(1,P620/O620))-1)</f>
        <v>-8.1065966161305111E-2</v>
      </c>
      <c r="S621" s="43">
        <f t="shared" ca="1" si="381"/>
        <v>8.825969980322701E-3</v>
      </c>
      <c r="T621">
        <f t="shared" ca="1" si="371"/>
        <v>0</v>
      </c>
      <c r="U621">
        <f t="shared" ca="1" si="404"/>
        <v>0</v>
      </c>
      <c r="V621">
        <f t="shared" ca="1" si="372"/>
        <v>0</v>
      </c>
      <c r="W621" s="41">
        <f t="shared" ca="1" si="373"/>
        <v>0</v>
      </c>
      <c r="X621">
        <f t="shared" ca="1" si="382"/>
        <v>5.3573469048687858E-2</v>
      </c>
      <c r="Y621">
        <f t="shared" ca="1" si="383"/>
        <v>5.3573469048687858E-2</v>
      </c>
      <c r="Z621">
        <f t="shared" ca="1" si="374"/>
        <v>5.4579003692741476E-2</v>
      </c>
      <c r="AA621">
        <f t="shared" ca="1" si="405"/>
        <v>2.7648755679106175E-112</v>
      </c>
      <c r="AB621">
        <f t="shared" ca="1" si="384"/>
        <v>2.49120145287982E-108</v>
      </c>
      <c r="AC621">
        <f t="shared" ca="1" si="385"/>
        <v>2.29165387803033E-108</v>
      </c>
      <c r="AD621">
        <f t="shared" ca="1" si="386"/>
        <v>2.1404719326218906E-110</v>
      </c>
      <c r="AE621">
        <f t="shared" ca="1" si="387"/>
        <v>4.468055159336789E-110</v>
      </c>
      <c r="AF621">
        <f t="shared" ca="1" si="388"/>
        <v>0</v>
      </c>
      <c r="AG621">
        <f t="shared" ca="1" si="389"/>
        <v>0</v>
      </c>
      <c r="AH621">
        <f t="shared" ca="1" si="375"/>
        <v>0</v>
      </c>
      <c r="AI621">
        <f t="shared" ca="1" si="406"/>
        <v>3.4608696162725194E-11</v>
      </c>
      <c r="AJ621">
        <f t="shared" ca="1" si="390"/>
        <v>7.210145033901082E-15</v>
      </c>
      <c r="AK621">
        <f t="shared" ca="1" si="376"/>
        <v>0</v>
      </c>
      <c r="AL621">
        <f t="shared" ca="1" si="377"/>
        <v>0</v>
      </c>
      <c r="AM621">
        <f t="shared" si="378"/>
        <v>0</v>
      </c>
      <c r="AN621" s="45">
        <f t="shared" ca="1" si="391"/>
        <v>-7.210145033901082E-15</v>
      </c>
      <c r="AO621">
        <f t="shared" ca="1" si="407"/>
        <v>0</v>
      </c>
      <c r="AP621">
        <f t="shared" ca="1" si="408"/>
        <v>4.1721301375260418E-110</v>
      </c>
      <c r="AR621">
        <v>611</v>
      </c>
      <c r="AS621">
        <v>0</v>
      </c>
      <c r="AT621">
        <v>75.863673879335892</v>
      </c>
      <c r="AU621">
        <v>3.1307443329245763</v>
      </c>
      <c r="AV621">
        <v>0.58178185392853499</v>
      </c>
      <c r="AW621">
        <v>485.26770058593337</v>
      </c>
      <c r="AX621">
        <v>1.4960562915540114E-2</v>
      </c>
      <c r="AY621">
        <v>0</v>
      </c>
      <c r="AZ621">
        <v>-488.99518733570198</v>
      </c>
      <c r="BA621">
        <v>4.3430041104799401E-2</v>
      </c>
      <c r="BC621">
        <f t="shared" si="392"/>
        <v>0</v>
      </c>
      <c r="BD621">
        <f t="shared" ca="1" si="393"/>
        <v>75.863673879335892</v>
      </c>
      <c r="BE621">
        <f t="shared" ca="1" si="394"/>
        <v>3.1307443329245763</v>
      </c>
      <c r="BF621">
        <f t="shared" ca="1" si="395"/>
        <v>0.58178185392853499</v>
      </c>
      <c r="BG621">
        <f t="shared" ca="1" si="396"/>
        <v>485.26770058593337</v>
      </c>
      <c r="BH621">
        <f t="shared" ca="1" si="397"/>
        <v>1.4960562915547324E-2</v>
      </c>
      <c r="BI621">
        <f t="shared" ca="1" si="398"/>
        <v>0</v>
      </c>
      <c r="BJ621">
        <f t="shared" ca="1" si="399"/>
        <v>-488.99518733570198</v>
      </c>
      <c r="BK621">
        <f t="shared" ca="1" si="400"/>
        <v>4.3430041104799401E-2</v>
      </c>
    </row>
    <row r="622" spans="2:63" x14ac:dyDescent="0.35">
      <c r="B622">
        <f t="shared" si="401"/>
        <v>612</v>
      </c>
      <c r="C622">
        <f t="shared" si="379"/>
        <v>51</v>
      </c>
      <c r="D622">
        <f t="shared" si="409"/>
        <v>12</v>
      </c>
      <c r="E622">
        <f t="shared" ca="1" si="369"/>
        <v>127</v>
      </c>
      <c r="F622" cm="1">
        <f t="array" aca="1" ref="F622" ca="1">_xlfn.XLOOKUP(E622,Mortality!$I$9:$I$130,IF($E$4="Female",Mortality!$J$9:$J$130,Mortality!$K$9:$K$130),,-1)</f>
        <v>0.99999999999999922</v>
      </c>
      <c r="G622" cm="1">
        <f t="array" aca="1" ref="G622" ca="1">_xlfn.XLOOKUP(E622,Mortality!$N$9:$N$130,IF($E$4="Female",Mortality!$O$9:$O$130,Mortality!$P$9:$P$130),,-1)</f>
        <v>0</v>
      </c>
      <c r="H622">
        <f t="shared" ca="1" si="380"/>
        <v>0.94493499421927152</v>
      </c>
      <c r="I622" cm="1">
        <f t="array" ref="I622">INDEX('Product features '!$C$12:$C$22,MIN(11,C622))</f>
        <v>0</v>
      </c>
      <c r="J622" s="3">
        <f ca="1">IF(C622=1,0,IF($C$4="Q",MAX('Product features '!$C$8,_xlfn.XLOOKUP(E622,'Non-systematic PWDs'!$D$17:$D$64,'Non-systematic PWDs'!$F$17:$F$64,0,-1)),'Product features '!$C$8))</f>
        <v>0.5</v>
      </c>
      <c r="K622">
        <f t="shared" ca="1" si="370"/>
        <v>0</v>
      </c>
      <c r="L622">
        <f ca="1">(1-K622)*(1-(1-J622*_xlfn.XLOOKUP(C622,'Non-systematic PWDs'!$D$9:$D$12,'Non-systematic PWDs'!$E$9:$E$12,,-1))^(1/12))</f>
        <v>1.8423470126248342E-2</v>
      </c>
      <c r="M622" cm="1">
        <f t="array" ref="M622">IF(C622=11,_xlfn.SWITCH(D622,1,0.4,2,0.3,3,0.2,0.1/9),1/12)</f>
        <v>8.3333333333333329E-2</v>
      </c>
      <c r="O622">
        <f t="shared" ca="1" si="402"/>
        <v>1.3346230392990325E-109</v>
      </c>
      <c r="P622">
        <f t="shared" ca="1" si="403"/>
        <v>1.4281203733757212E-109</v>
      </c>
      <c r="Q622">
        <f ca="1">_xlfn.XLOOKUP(C622,'Surrender predictive model'!$E$8:$E$29,'Surrender predictive model'!$P$8:$P$29,,-1)+'Surrender predictive model'!$B$15+'Surrender predictive model'!$B$14+'Surrender predictive model'!$B$38*K622</f>
        <v>-2.2123742498454617</v>
      </c>
      <c r="R622">
        <f ca="1">+'Surrender predictive model'!$B$15*(MAX(1,MIN(2,P621/O621))-1)+'Surrender predictive model'!$B$14*(MAX(0.5,MIN(1,P621/O621))-1)+'Surrender predictive model'!$B$38*K622*(MAX(0.5,MIN(1,P621/O621))-1)</f>
        <v>-8.1065966161305111E-2</v>
      </c>
      <c r="S622" s="43">
        <f t="shared" ca="1" si="381"/>
        <v>8.825969980322701E-3</v>
      </c>
      <c r="T622">
        <f t="shared" ca="1" si="371"/>
        <v>5.0000000000000001E-3</v>
      </c>
      <c r="U622">
        <f t="shared" ca="1" si="404"/>
        <v>0</v>
      </c>
      <c r="V622">
        <f t="shared" ca="1" si="372"/>
        <v>0</v>
      </c>
      <c r="W622" s="41">
        <f t="shared" ca="1" si="373"/>
        <v>0</v>
      </c>
      <c r="X622">
        <f t="shared" ca="1" si="382"/>
        <v>5.3286836192937712E-2</v>
      </c>
      <c r="Y622">
        <f t="shared" ca="1" si="383"/>
        <v>5.3573469048687858E-2</v>
      </c>
      <c r="Z622">
        <f t="shared" ca="1" si="374"/>
        <v>5.4579003692741476E-2</v>
      </c>
      <c r="AA622">
        <f t="shared" ca="1" si="405"/>
        <v>1.5090415383096426E-113</v>
      </c>
      <c r="AB622">
        <f t="shared" ca="1" si="384"/>
        <v>1.3346230392990325E-109</v>
      </c>
      <c r="AC622">
        <f t="shared" ca="1" si="385"/>
        <v>1.2213686798434785E-109</v>
      </c>
      <c r="AD622">
        <f t="shared" ca="1" si="386"/>
        <v>1.1407941677629809E-111</v>
      </c>
      <c r="AE622">
        <f t="shared" ca="1" si="387"/>
        <v>2.3813118917056603E-111</v>
      </c>
      <c r="AF622">
        <f t="shared" ca="1" si="388"/>
        <v>6.9154595864192306E-112</v>
      </c>
      <c r="AG622">
        <f t="shared" ca="1" si="389"/>
        <v>0</v>
      </c>
      <c r="AH622">
        <f t="shared" ca="1" si="375"/>
        <v>0</v>
      </c>
      <c r="AI622">
        <f t="shared" ca="1" si="406"/>
        <v>3.4608696162725194E-11</v>
      </c>
      <c r="AJ622">
        <f t="shared" ca="1" si="390"/>
        <v>7.210145033901082E-15</v>
      </c>
      <c r="AK622">
        <f t="shared" ca="1" si="376"/>
        <v>0</v>
      </c>
      <c r="AL622">
        <f t="shared" ca="1" si="377"/>
        <v>0</v>
      </c>
      <c r="AM622">
        <f t="shared" si="378"/>
        <v>0</v>
      </c>
      <c r="AN622" s="45">
        <f t="shared" ca="1" si="391"/>
        <v>-7.210145033901082E-15</v>
      </c>
      <c r="AO622">
        <f t="shared" ca="1" si="407"/>
        <v>0</v>
      </c>
      <c r="AP622">
        <f t="shared" ca="1" si="408"/>
        <v>2.2620243660258515E-111</v>
      </c>
      <c r="AR622">
        <v>612</v>
      </c>
      <c r="AS622">
        <v>0</v>
      </c>
      <c r="AT622">
        <v>71.810701992196556</v>
      </c>
      <c r="AU622">
        <v>2.949919740292946</v>
      </c>
      <c r="AV622">
        <v>0.54826199209392534</v>
      </c>
      <c r="AW622">
        <v>465.03705068468173</v>
      </c>
      <c r="AX622">
        <v>1.4072159727308161E-2</v>
      </c>
      <c r="AY622">
        <v>0</v>
      </c>
      <c r="AZ622">
        <v>-468.54930457679592</v>
      </c>
      <c r="BA622">
        <v>4.5274462251801387E-2</v>
      </c>
      <c r="BC622">
        <f t="shared" si="392"/>
        <v>0</v>
      </c>
      <c r="BD622">
        <f t="shared" ca="1" si="393"/>
        <v>71.810701992196556</v>
      </c>
      <c r="BE622">
        <f t="shared" ca="1" si="394"/>
        <v>2.949919740292946</v>
      </c>
      <c r="BF622">
        <f t="shared" ca="1" si="395"/>
        <v>0.54826199209392534</v>
      </c>
      <c r="BG622">
        <f t="shared" ca="1" si="396"/>
        <v>465.03705068468173</v>
      </c>
      <c r="BH622">
        <f t="shared" ca="1" si="397"/>
        <v>1.407215972731537E-2</v>
      </c>
      <c r="BI622">
        <f t="shared" ca="1" si="398"/>
        <v>0</v>
      </c>
      <c r="BJ622">
        <f t="shared" ca="1" si="399"/>
        <v>-468.54930457679592</v>
      </c>
      <c r="BK622">
        <f t="shared" ca="1" si="400"/>
        <v>4.5274462251801387E-2</v>
      </c>
    </row>
    <row r="623" spans="2:63" x14ac:dyDescent="0.35">
      <c r="B623">
        <f t="shared" si="401"/>
        <v>613</v>
      </c>
      <c r="C623">
        <f t="shared" si="379"/>
        <v>52</v>
      </c>
      <c r="D623">
        <f t="shared" si="409"/>
        <v>1</v>
      </c>
      <c r="E623">
        <f t="shared" ca="1" si="369"/>
        <v>128</v>
      </c>
      <c r="F623" cm="1">
        <f t="array" aca="1" ref="F623" ca="1">_xlfn.XLOOKUP(E623,Mortality!$I$9:$I$130,IF($E$4="Female",Mortality!$J$9:$J$130,Mortality!$K$9:$K$130),,-1)</f>
        <v>0.99999999999999922</v>
      </c>
      <c r="G623" cm="1">
        <f t="array" aca="1" ref="G623" ca="1">_xlfn.XLOOKUP(E623,Mortality!$N$9:$N$130,IF($E$4="Female",Mortality!$O$9:$O$130,Mortality!$P$9:$P$130),,-1)</f>
        <v>0</v>
      </c>
      <c r="H623">
        <f t="shared" ca="1" si="380"/>
        <v>0.94493499421927152</v>
      </c>
      <c r="I623" cm="1">
        <f t="array" ref="I623">INDEX('Product features '!$C$12:$C$22,MIN(11,C623))</f>
        <v>0</v>
      </c>
      <c r="J623" s="3">
        <f ca="1">IF(C623=1,0,IF($C$4="Q",MAX('Product features '!$C$8,_xlfn.XLOOKUP(E623,'Non-systematic PWDs'!$D$17:$D$64,'Non-systematic PWDs'!$F$17:$F$64,0,-1)),'Product features '!$C$8))</f>
        <v>0.5</v>
      </c>
      <c r="K623">
        <f t="shared" ca="1" si="370"/>
        <v>0</v>
      </c>
      <c r="L623">
        <f ca="1">(1-K623)*(1-(1-J623*_xlfn.XLOOKUP(C623,'Non-systematic PWDs'!$D$9:$D$12,'Non-systematic PWDs'!$E$9:$E$12,,-1))^(1/12))</f>
        <v>1.8423470126248342E-2</v>
      </c>
      <c r="M623" cm="1">
        <f t="array" ref="M623">IF(C623=11,_xlfn.SWITCH(D623,1,0.4,2,0.3,3,0.2,0.1/9),1/12)</f>
        <v>8.3333333333333329E-2</v>
      </c>
      <c r="O623">
        <f t="shared" ca="1" si="402"/>
        <v>7.1117839274448208E-111</v>
      </c>
      <c r="P623">
        <f t="shared" ca="1" si="403"/>
        <v>7.650936262084474E-111</v>
      </c>
      <c r="Q623">
        <f ca="1">_xlfn.XLOOKUP(C623,'Surrender predictive model'!$E$8:$E$29,'Surrender predictive model'!$P$8:$P$29,,-1)+'Surrender predictive model'!$B$15+'Surrender predictive model'!$B$14+'Surrender predictive model'!$B$38*K623</f>
        <v>-2.2123742498454617</v>
      </c>
      <c r="R623">
        <f ca="1">+'Surrender predictive model'!$B$15*(MAX(1,MIN(2,P622/O622))-1)+'Surrender predictive model'!$B$14*(MAX(0.5,MIN(1,P622/O622))-1)+'Surrender predictive model'!$B$38*K623*(MAX(0.5,MIN(1,P622/O622))-1)</f>
        <v>-8.1065966161305111E-2</v>
      </c>
      <c r="S623" s="43">
        <f t="shared" ca="1" si="381"/>
        <v>8.825969980322701E-3</v>
      </c>
      <c r="T623">
        <f t="shared" ca="1" si="371"/>
        <v>0</v>
      </c>
      <c r="U623">
        <f t="shared" ca="1" si="404"/>
        <v>1.89E-2</v>
      </c>
      <c r="V623">
        <f t="shared" ca="1" si="372"/>
        <v>0</v>
      </c>
      <c r="W623" s="41">
        <f t="shared" ca="1" si="373"/>
        <v>0</v>
      </c>
      <c r="X623">
        <f t="shared" ca="1" si="382"/>
        <v>5.3573469048687858E-2</v>
      </c>
      <c r="Y623">
        <f t="shared" ca="1" si="383"/>
        <v>5.3573469048687858E-2</v>
      </c>
      <c r="Z623">
        <f t="shared" ca="1" si="374"/>
        <v>5.4579003692741476E-2</v>
      </c>
      <c r="AA623">
        <f t="shared" ca="1" si="405"/>
        <v>8.2361983691902267E-115</v>
      </c>
      <c r="AB623">
        <f t="shared" ca="1" si="384"/>
        <v>7.2461966436735266E-111</v>
      </c>
      <c r="AC623">
        <f t="shared" ca="1" si="385"/>
        <v>6.6657694905598986E-111</v>
      </c>
      <c r="AD623">
        <f t="shared" ca="1" si="386"/>
        <v>6.226024200536774E-113</v>
      </c>
      <c r="AE623">
        <f t="shared" ca="1" si="387"/>
        <v>1.2996301949771027E-112</v>
      </c>
      <c r="AF623">
        <f t="shared" ca="1" si="388"/>
        <v>0</v>
      </c>
      <c r="AG623">
        <f t="shared" ca="1" si="389"/>
        <v>0</v>
      </c>
      <c r="AH623">
        <f t="shared" ca="1" si="375"/>
        <v>1.3441271622870582E-112</v>
      </c>
      <c r="AI623">
        <f t="shared" ca="1" si="406"/>
        <v>3.4608696162725194E-11</v>
      </c>
      <c r="AJ623">
        <f t="shared" ca="1" si="390"/>
        <v>7.210145033901082E-15</v>
      </c>
      <c r="AK623">
        <f t="shared" ca="1" si="376"/>
        <v>0</v>
      </c>
      <c r="AL623">
        <f t="shared" ca="1" si="377"/>
        <v>0</v>
      </c>
      <c r="AM623">
        <f t="shared" si="378"/>
        <v>0</v>
      </c>
      <c r="AN623" s="45">
        <f t="shared" ca="1" si="391"/>
        <v>-7.210145033901082E-15</v>
      </c>
      <c r="AO623">
        <f t="shared" ca="1" si="407"/>
        <v>1.680158952858839E-113</v>
      </c>
      <c r="AP623">
        <f t="shared" ca="1" si="408"/>
        <v>1.3871286023399687E-112</v>
      </c>
      <c r="AR623">
        <v>613</v>
      </c>
      <c r="AS623">
        <v>0</v>
      </c>
      <c r="AT623">
        <v>67.546366688683008</v>
      </c>
      <c r="AU623">
        <v>2.8177370557553831</v>
      </c>
      <c r="AV623">
        <v>0.52492740723596831</v>
      </c>
      <c r="AW623">
        <v>445.66971496948759</v>
      </c>
      <c r="AX623">
        <v>1.3463678969496209E-2</v>
      </c>
      <c r="AY623">
        <v>0</v>
      </c>
      <c r="AZ623">
        <v>-449.02584311144824</v>
      </c>
      <c r="BA623">
        <v>0.1323562227748063</v>
      </c>
      <c r="BC623">
        <f t="shared" si="392"/>
        <v>0</v>
      </c>
      <c r="BD623">
        <f t="shared" ca="1" si="393"/>
        <v>67.546366688683008</v>
      </c>
      <c r="BE623">
        <f t="shared" ca="1" si="394"/>
        <v>2.8177370557553831</v>
      </c>
      <c r="BF623">
        <f t="shared" ca="1" si="395"/>
        <v>0.52492740723596831</v>
      </c>
      <c r="BG623">
        <f t="shared" ca="1" si="396"/>
        <v>445.66971496948759</v>
      </c>
      <c r="BH623">
        <f t="shared" ca="1" si="397"/>
        <v>1.3463678969503418E-2</v>
      </c>
      <c r="BI623">
        <f t="shared" ca="1" si="398"/>
        <v>0</v>
      </c>
      <c r="BJ623">
        <f t="shared" ca="1" si="399"/>
        <v>-449.02584311144824</v>
      </c>
      <c r="BK623">
        <f t="shared" ca="1" si="400"/>
        <v>0.1323562227748063</v>
      </c>
    </row>
    <row r="624" spans="2:63" x14ac:dyDescent="0.35">
      <c r="B624">
        <f t="shared" si="401"/>
        <v>614</v>
      </c>
      <c r="C624">
        <f t="shared" si="379"/>
        <v>52</v>
      </c>
      <c r="D624">
        <f t="shared" si="409"/>
        <v>2</v>
      </c>
      <c r="E624">
        <f t="shared" ca="1" si="369"/>
        <v>128</v>
      </c>
      <c r="F624" cm="1">
        <f t="array" aca="1" ref="F624" ca="1">_xlfn.XLOOKUP(E624,Mortality!$I$9:$I$130,IF($E$4="Female",Mortality!$J$9:$J$130,Mortality!$K$9:$K$130),,-1)</f>
        <v>0.99999999999999922</v>
      </c>
      <c r="G624" cm="1">
        <f t="array" aca="1" ref="G624" ca="1">_xlfn.XLOOKUP(E624,Mortality!$N$9:$N$130,IF($E$4="Female",Mortality!$O$9:$O$130,Mortality!$P$9:$P$130),,-1)</f>
        <v>0</v>
      </c>
      <c r="H624">
        <f t="shared" ca="1" si="380"/>
        <v>0.94493499421927152</v>
      </c>
      <c r="I624" cm="1">
        <f t="array" ref="I624">INDEX('Product features '!$C$12:$C$22,MIN(11,C624))</f>
        <v>0</v>
      </c>
      <c r="J624" s="3">
        <f ca="1">IF(C624=1,0,IF($C$4="Q",MAX('Product features '!$C$8,_xlfn.XLOOKUP(E624,'Non-systematic PWDs'!$D$17:$D$64,'Non-systematic PWDs'!$F$17:$F$64,0,-1)),'Product features '!$C$8))</f>
        <v>0.5</v>
      </c>
      <c r="K624">
        <f t="shared" ca="1" si="370"/>
        <v>0</v>
      </c>
      <c r="L624">
        <f ca="1">(1-K624)*(1-(1-J624*_xlfn.XLOOKUP(C624,'Non-systematic PWDs'!$D$9:$D$12,'Non-systematic PWDs'!$E$9:$E$12,,-1))^(1/12))</f>
        <v>1.8423470126248342E-2</v>
      </c>
      <c r="M624" cm="1">
        <f t="array" ref="M624">IF(C624=11,_xlfn.SWITCH(D624,1,0.4,2,0.3,3,0.2,0.1/9),1/12)</f>
        <v>8.3333333333333329E-2</v>
      </c>
      <c r="O624">
        <f t="shared" ca="1" si="402"/>
        <v>3.8820389161054947E-112</v>
      </c>
      <c r="P624">
        <f t="shared" ca="1" si="403"/>
        <v>4.0988719703026616E-112</v>
      </c>
      <c r="Q624">
        <f ca="1">_xlfn.XLOOKUP(C624,'Surrender predictive model'!$E$8:$E$29,'Surrender predictive model'!$P$8:$P$29,,-1)+'Surrender predictive model'!$B$15+'Surrender predictive model'!$B$14+'Surrender predictive model'!$B$38*K624</f>
        <v>-2.2123742498454617</v>
      </c>
      <c r="R624">
        <f ca="1">+'Surrender predictive model'!$B$15*(MAX(1,MIN(2,P623/O623))-1)+'Surrender predictive model'!$B$14*(MAX(0.5,MIN(1,P623/O623))-1)+'Surrender predictive model'!$B$38*K624*(MAX(0.5,MIN(1,P623/O623))-1)</f>
        <v>-8.7726517575375459E-2</v>
      </c>
      <c r="S624" s="43">
        <f t="shared" ca="1" si="381"/>
        <v>8.7644441255496641E-3</v>
      </c>
      <c r="T624">
        <f t="shared" ca="1" si="371"/>
        <v>0</v>
      </c>
      <c r="U624">
        <f t="shared" ca="1" si="404"/>
        <v>0</v>
      </c>
      <c r="V624">
        <f t="shared" ca="1" si="372"/>
        <v>0</v>
      </c>
      <c r="W624" s="41">
        <f t="shared" ca="1" si="373"/>
        <v>0</v>
      </c>
      <c r="X624">
        <f t="shared" ca="1" si="382"/>
        <v>5.357679455296515E-2</v>
      </c>
      <c r="Y624">
        <f t="shared" ca="1" si="383"/>
        <v>5.357679455296515E-2</v>
      </c>
      <c r="Z624">
        <f t="shared" ca="1" si="374"/>
        <v>5.4582391614290217E-2</v>
      </c>
      <c r="AA624">
        <f t="shared" ca="1" si="405"/>
        <v>4.4952350120618469E-116</v>
      </c>
      <c r="AB624">
        <f t="shared" ca="1" si="384"/>
        <v>3.8820389161054947E-112</v>
      </c>
      <c r="AC624">
        <f t="shared" ca="1" si="385"/>
        <v>3.5712974208220484E-112</v>
      </c>
      <c r="AD624">
        <f t="shared" ca="1" si="386"/>
        <v>3.312443384147886E-114</v>
      </c>
      <c r="AE624">
        <f t="shared" ca="1" si="387"/>
        <v>6.9629859987167457E-114</v>
      </c>
      <c r="AF624">
        <f t="shared" ca="1" si="388"/>
        <v>0</v>
      </c>
      <c r="AG624">
        <f t="shared" ca="1" si="389"/>
        <v>0</v>
      </c>
      <c r="AH624">
        <f t="shared" ca="1" si="375"/>
        <v>0</v>
      </c>
      <c r="AI624">
        <f t="shared" ca="1" si="406"/>
        <v>3.4608696162725194E-11</v>
      </c>
      <c r="AJ624">
        <f t="shared" ca="1" si="390"/>
        <v>7.210145033901082E-15</v>
      </c>
      <c r="AK624">
        <f t="shared" ca="1" si="376"/>
        <v>0</v>
      </c>
      <c r="AL624">
        <f t="shared" ca="1" si="377"/>
        <v>0</v>
      </c>
      <c r="AM624">
        <f t="shared" si="378"/>
        <v>0</v>
      </c>
      <c r="AN624" s="45">
        <f t="shared" ca="1" si="391"/>
        <v>-7.210145033901082E-15</v>
      </c>
      <c r="AO624">
        <f t="shared" ca="1" si="407"/>
        <v>0</v>
      </c>
      <c r="AP624">
        <f t="shared" ca="1" si="408"/>
        <v>5.8544213572641397E-114</v>
      </c>
      <c r="AR624">
        <v>614</v>
      </c>
      <c r="AS624">
        <v>0</v>
      </c>
      <c r="AT624">
        <v>64.625659051185778</v>
      </c>
      <c r="AU624">
        <v>2.6667556973597688</v>
      </c>
      <c r="AV624">
        <v>0.49229324562925397</v>
      </c>
      <c r="AW624">
        <v>427.09111652122408</v>
      </c>
      <c r="AX624">
        <v>1.274261371750727E-2</v>
      </c>
      <c r="AY624">
        <v>0</v>
      </c>
      <c r="AZ624">
        <v>-430.2629080779306</v>
      </c>
      <c r="BA624">
        <v>3.3461719636664673E-2</v>
      </c>
      <c r="BC624">
        <f t="shared" si="392"/>
        <v>0</v>
      </c>
      <c r="BD624">
        <f t="shared" ca="1" si="393"/>
        <v>64.625659051185778</v>
      </c>
      <c r="BE624">
        <f t="shared" ca="1" si="394"/>
        <v>2.6667556973597688</v>
      </c>
      <c r="BF624">
        <f t="shared" ca="1" si="395"/>
        <v>0.49229324562925397</v>
      </c>
      <c r="BG624">
        <f t="shared" ca="1" si="396"/>
        <v>427.09111652122408</v>
      </c>
      <c r="BH624">
        <f t="shared" ca="1" si="397"/>
        <v>1.274261371751448E-2</v>
      </c>
      <c r="BI624">
        <f t="shared" ca="1" si="398"/>
        <v>0</v>
      </c>
      <c r="BJ624">
        <f t="shared" ca="1" si="399"/>
        <v>-430.2629080779306</v>
      </c>
      <c r="BK624">
        <f t="shared" ca="1" si="400"/>
        <v>3.3461719636664673E-2</v>
      </c>
    </row>
    <row r="625" spans="2:63" x14ac:dyDescent="0.35">
      <c r="B625">
        <f t="shared" si="401"/>
        <v>615</v>
      </c>
      <c r="C625">
        <f t="shared" si="379"/>
        <v>52</v>
      </c>
      <c r="D625">
        <f t="shared" si="409"/>
        <v>3</v>
      </c>
      <c r="E625">
        <f t="shared" ca="1" si="369"/>
        <v>128</v>
      </c>
      <c r="F625" cm="1">
        <f t="array" aca="1" ref="F625" ca="1">_xlfn.XLOOKUP(E625,Mortality!$I$9:$I$130,IF($E$4="Female",Mortality!$J$9:$J$130,Mortality!$K$9:$K$130),,-1)</f>
        <v>0.99999999999999922</v>
      </c>
      <c r="G625" cm="1">
        <f t="array" aca="1" ref="G625" ca="1">_xlfn.XLOOKUP(E625,Mortality!$N$9:$N$130,IF($E$4="Female",Mortality!$O$9:$O$130,Mortality!$P$9:$P$130),,-1)</f>
        <v>0</v>
      </c>
      <c r="H625">
        <f t="shared" ca="1" si="380"/>
        <v>0.94493499421927152</v>
      </c>
      <c r="I625" cm="1">
        <f t="array" ref="I625">INDEX('Product features '!$C$12:$C$22,MIN(11,C625))</f>
        <v>0</v>
      </c>
      <c r="J625" s="3">
        <f ca="1">IF(C625=1,0,IF($C$4="Q",MAX('Product features '!$C$8,_xlfn.XLOOKUP(E625,'Non-systematic PWDs'!$D$17:$D$64,'Non-systematic PWDs'!$F$17:$F$64,0,-1)),'Product features '!$C$8))</f>
        <v>0.5</v>
      </c>
      <c r="K625">
        <f t="shared" ca="1" si="370"/>
        <v>0</v>
      </c>
      <c r="L625">
        <f ca="1">(1-K625)*(1-(1-J625*_xlfn.XLOOKUP(C625,'Non-systematic PWDs'!$D$9:$D$12,'Non-systematic PWDs'!$E$9:$E$12,,-1))^(1/12))</f>
        <v>1.8423470126248342E-2</v>
      </c>
      <c r="M625" cm="1">
        <f t="array" ref="M625">IF(C625=11,_xlfn.SWITCH(D625,1,0.4,2,0.3,3,0.2,0.1/9),1/12)</f>
        <v>8.3333333333333329E-2</v>
      </c>
      <c r="O625">
        <f t="shared" ca="1" si="402"/>
        <v>2.079872014547996E-113</v>
      </c>
      <c r="P625">
        <f t="shared" ca="1" si="403"/>
        <v>2.1960442145181318E-113</v>
      </c>
      <c r="Q625">
        <f ca="1">_xlfn.XLOOKUP(C625,'Surrender predictive model'!$E$8:$E$29,'Surrender predictive model'!$P$8:$P$29,,-1)+'Surrender predictive model'!$B$15+'Surrender predictive model'!$B$14+'Surrender predictive model'!$B$38*K625</f>
        <v>-2.2123742498454617</v>
      </c>
      <c r="R625">
        <f ca="1">+'Surrender predictive model'!$B$15*(MAX(1,MIN(2,P624/O624))-1)+'Surrender predictive model'!$B$14*(MAX(0.5,MIN(1,P624/O624))-1)+'Surrender predictive model'!$B$38*K625*(MAX(0.5,MIN(1,P624/O624))-1)</f>
        <v>-6.4634375248964204E-2</v>
      </c>
      <c r="S625" s="43">
        <f t="shared" ca="1" si="381"/>
        <v>8.9797019821499235E-3</v>
      </c>
      <c r="T625">
        <f t="shared" ca="1" si="371"/>
        <v>0</v>
      </c>
      <c r="U625">
        <f t="shared" ca="1" si="404"/>
        <v>0</v>
      </c>
      <c r="V625">
        <f t="shared" ca="1" si="372"/>
        <v>0</v>
      </c>
      <c r="W625" s="41">
        <f t="shared" ca="1" si="373"/>
        <v>0</v>
      </c>
      <c r="X625">
        <f t="shared" ca="1" si="382"/>
        <v>5.3565159754464804E-2</v>
      </c>
      <c r="Y625">
        <f t="shared" ca="1" si="383"/>
        <v>5.3565159754464804E-2</v>
      </c>
      <c r="Z625">
        <f t="shared" ca="1" si="374"/>
        <v>5.457053843917218E-2</v>
      </c>
      <c r="AA625">
        <f t="shared" ca="1" si="405"/>
        <v>2.4536067782662834E-117</v>
      </c>
      <c r="AB625">
        <f t="shared" ca="1" si="384"/>
        <v>2.079872014547996E-113</v>
      </c>
      <c r="AC625">
        <f t="shared" ca="1" si="385"/>
        <v>1.9129866101716508E-113</v>
      </c>
      <c r="AD625">
        <f t="shared" ca="1" si="386"/>
        <v>1.8179080847119606E-115</v>
      </c>
      <c r="AE625">
        <f t="shared" ca="1" si="387"/>
        <v>3.7297646801121833E-115</v>
      </c>
      <c r="AF625">
        <f t="shared" ca="1" si="388"/>
        <v>0</v>
      </c>
      <c r="AG625">
        <f t="shared" ca="1" si="389"/>
        <v>0</v>
      </c>
      <c r="AH625">
        <f t="shared" ca="1" si="375"/>
        <v>0</v>
      </c>
      <c r="AI625">
        <f t="shared" ca="1" si="406"/>
        <v>3.4608696162725194E-11</v>
      </c>
      <c r="AJ625">
        <f t="shared" ca="1" si="390"/>
        <v>7.210145033901082E-15</v>
      </c>
      <c r="AK625">
        <f t="shared" ca="1" si="376"/>
        <v>0</v>
      </c>
      <c r="AL625">
        <f t="shared" ca="1" si="377"/>
        <v>0</v>
      </c>
      <c r="AM625">
        <f t="shared" si="378"/>
        <v>0</v>
      </c>
      <c r="AN625" s="45">
        <f t="shared" ca="1" si="391"/>
        <v>-7.210145033901082E-15</v>
      </c>
      <c r="AO625">
        <f t="shared" ca="1" si="407"/>
        <v>0</v>
      </c>
      <c r="AP625">
        <f t="shared" ca="1" si="408"/>
        <v>3.173395455141475E-115</v>
      </c>
      <c r="AR625">
        <v>615</v>
      </c>
      <c r="AS625">
        <v>0</v>
      </c>
      <c r="AT625">
        <v>61.164545841638891</v>
      </c>
      <c r="AU625">
        <v>2.5237491156156771</v>
      </c>
      <c r="AV625">
        <v>0.47398102300485495</v>
      </c>
      <c r="AW625">
        <v>409.28706147731452</v>
      </c>
      <c r="AX625">
        <v>1.2058728208543713E-2</v>
      </c>
      <c r="AY625">
        <v>0</v>
      </c>
      <c r="AZ625">
        <v>-412.29685034414337</v>
      </c>
      <c r="BA625">
        <v>3.2090630927407424E-2</v>
      </c>
      <c r="BC625">
        <f t="shared" si="392"/>
        <v>0</v>
      </c>
      <c r="BD625">
        <f t="shared" ca="1" si="393"/>
        <v>61.164545841638891</v>
      </c>
      <c r="BE625">
        <f t="shared" ca="1" si="394"/>
        <v>2.5237491156156771</v>
      </c>
      <c r="BF625">
        <f t="shared" ca="1" si="395"/>
        <v>0.47398102300485495</v>
      </c>
      <c r="BG625">
        <f t="shared" ca="1" si="396"/>
        <v>409.28706147731452</v>
      </c>
      <c r="BH625">
        <f t="shared" ca="1" si="397"/>
        <v>1.2058728208550923E-2</v>
      </c>
      <c r="BI625">
        <f t="shared" ca="1" si="398"/>
        <v>0</v>
      </c>
      <c r="BJ625">
        <f t="shared" ca="1" si="399"/>
        <v>-412.29685034414337</v>
      </c>
      <c r="BK625">
        <f t="shared" ca="1" si="400"/>
        <v>3.2090630927407424E-2</v>
      </c>
    </row>
    <row r="626" spans="2:63" x14ac:dyDescent="0.35">
      <c r="B626">
        <f t="shared" si="401"/>
        <v>616</v>
      </c>
      <c r="C626">
        <f t="shared" si="379"/>
        <v>52</v>
      </c>
      <c r="D626">
        <f t="shared" si="409"/>
        <v>4</v>
      </c>
      <c r="E626">
        <f t="shared" ca="1" si="369"/>
        <v>128</v>
      </c>
      <c r="F626" cm="1">
        <f t="array" aca="1" ref="F626" ca="1">_xlfn.XLOOKUP(E626,Mortality!$I$9:$I$130,IF($E$4="Female",Mortality!$J$9:$J$130,Mortality!$K$9:$K$130),,-1)</f>
        <v>0.99999999999999922</v>
      </c>
      <c r="G626" cm="1">
        <f t="array" aca="1" ref="G626" ca="1">_xlfn.XLOOKUP(E626,Mortality!$N$9:$N$130,IF($E$4="Female",Mortality!$O$9:$O$130,Mortality!$P$9:$P$130),,-1)</f>
        <v>0</v>
      </c>
      <c r="H626">
        <f t="shared" ca="1" si="380"/>
        <v>0.94493499421927152</v>
      </c>
      <c r="I626" cm="1">
        <f t="array" ref="I626">INDEX('Product features '!$C$12:$C$22,MIN(11,C626))</f>
        <v>0</v>
      </c>
      <c r="J626" s="3">
        <f ca="1">IF(C626=1,0,IF($C$4="Q",MAX('Product features '!$C$8,_xlfn.XLOOKUP(E626,'Non-systematic PWDs'!$D$17:$D$64,'Non-systematic PWDs'!$F$17:$F$64,0,-1)),'Product features '!$C$8))</f>
        <v>0.5</v>
      </c>
      <c r="K626">
        <f t="shared" ca="1" si="370"/>
        <v>0</v>
      </c>
      <c r="L626">
        <f ca="1">(1-K626)*(1-(1-J626*_xlfn.XLOOKUP(C626,'Non-systematic PWDs'!$D$9:$D$12,'Non-systematic PWDs'!$E$9:$E$12,,-1))^(1/12))</f>
        <v>1.8423470126248342E-2</v>
      </c>
      <c r="M626" cm="1">
        <f t="array" ref="M626">IF(C626=11,_xlfn.SWITCH(D626,1,0.4,2,0.3,3,0.2,0.1/9),1/12)</f>
        <v>8.3333333333333329E-2</v>
      </c>
      <c r="O626">
        <f t="shared" ca="1" si="402"/>
        <v>1.1140867672810396E-114</v>
      </c>
      <c r="P626">
        <f t="shared" ca="1" si="403"/>
        <v>1.1763145917853191E-114</v>
      </c>
      <c r="Q626">
        <f ca="1">_xlfn.XLOOKUP(C626,'Surrender predictive model'!$E$8:$E$29,'Surrender predictive model'!$P$8:$P$29,,-1)+'Surrender predictive model'!$B$15+'Surrender predictive model'!$B$14+'Surrender predictive model'!$B$38*K626</f>
        <v>-2.2123742498454617</v>
      </c>
      <c r="R626">
        <f ca="1">+'Surrender predictive model'!$B$15*(MAX(1,MIN(2,P625/O625))-1)+'Surrender predictive model'!$B$14*(MAX(0.5,MIN(1,P625/O625))-1)+'Surrender predictive model'!$B$38*K626*(MAX(0.5,MIN(1,P625/O625))-1)</f>
        <v>-6.4634375248964468E-2</v>
      </c>
      <c r="S626" s="43">
        <f t="shared" ca="1" si="381"/>
        <v>8.9797019821499235E-3</v>
      </c>
      <c r="T626">
        <f t="shared" ca="1" si="371"/>
        <v>0</v>
      </c>
      <c r="U626">
        <f t="shared" ca="1" si="404"/>
        <v>0</v>
      </c>
      <c r="V626">
        <f t="shared" ca="1" si="372"/>
        <v>0</v>
      </c>
      <c r="W626" s="41">
        <f t="shared" ca="1" si="373"/>
        <v>0</v>
      </c>
      <c r="X626">
        <f t="shared" ca="1" si="382"/>
        <v>5.3565159754464804E-2</v>
      </c>
      <c r="Y626">
        <f t="shared" ca="1" si="383"/>
        <v>5.3565159754464804E-2</v>
      </c>
      <c r="Z626">
        <f t="shared" ca="1" si="374"/>
        <v>5.457053843917218E-2</v>
      </c>
      <c r="AA626">
        <f t="shared" ca="1" si="405"/>
        <v>1.3389464300799363E-118</v>
      </c>
      <c r="AB626">
        <f t="shared" ca="1" si="384"/>
        <v>1.1140867672810396E-114</v>
      </c>
      <c r="AC626">
        <f t="shared" ca="1" si="385"/>
        <v>1.0246943338199654E-114</v>
      </c>
      <c r="AD626">
        <f t="shared" ca="1" si="386"/>
        <v>9.7376536976529294E-117</v>
      </c>
      <c r="AE626">
        <f t="shared" ca="1" si="387"/>
        <v>1.997854409367694E-116</v>
      </c>
      <c r="AF626">
        <f t="shared" ca="1" si="388"/>
        <v>0</v>
      </c>
      <c r="AG626">
        <f t="shared" ca="1" si="389"/>
        <v>0</v>
      </c>
      <c r="AH626">
        <f t="shared" ca="1" si="375"/>
        <v>0</v>
      </c>
      <c r="AI626">
        <f t="shared" ca="1" si="406"/>
        <v>3.4608696162725194E-11</v>
      </c>
      <c r="AJ626">
        <f t="shared" ca="1" si="390"/>
        <v>7.210145033901082E-15</v>
      </c>
      <c r="AK626">
        <f t="shared" ca="1" si="376"/>
        <v>0</v>
      </c>
      <c r="AL626">
        <f t="shared" ca="1" si="377"/>
        <v>0</v>
      </c>
      <c r="AM626">
        <f t="shared" si="378"/>
        <v>0</v>
      </c>
      <c r="AN626" s="45">
        <f t="shared" ca="1" si="391"/>
        <v>-7.210145033901082E-15</v>
      </c>
      <c r="AO626">
        <f t="shared" ca="1" si="407"/>
        <v>0</v>
      </c>
      <c r="AP626">
        <f t="shared" ca="1" si="408"/>
        <v>1.7197477633188407E-116</v>
      </c>
      <c r="AR626">
        <v>616</v>
      </c>
      <c r="AS626">
        <v>0</v>
      </c>
      <c r="AT626">
        <v>57.8818953986138</v>
      </c>
      <c r="AU626">
        <v>2.3883299686058881</v>
      </c>
      <c r="AV626">
        <v>0.44849566648646361</v>
      </c>
      <c r="AW626">
        <v>392.22525799439302</v>
      </c>
      <c r="AX626">
        <v>1.1411736219327864E-2</v>
      </c>
      <c r="AY626">
        <v>0</v>
      </c>
      <c r="AZ626">
        <v>-395.07349536570473</v>
      </c>
      <c r="BA626">
        <v>3.0647955125171576E-2</v>
      </c>
      <c r="BC626">
        <f t="shared" si="392"/>
        <v>0</v>
      </c>
      <c r="BD626">
        <f t="shared" ca="1" si="393"/>
        <v>57.8818953986138</v>
      </c>
      <c r="BE626">
        <f t="shared" ca="1" si="394"/>
        <v>2.3883299686058881</v>
      </c>
      <c r="BF626">
        <f t="shared" ca="1" si="395"/>
        <v>0.44849566648646361</v>
      </c>
      <c r="BG626">
        <f t="shared" ca="1" si="396"/>
        <v>392.22525799439302</v>
      </c>
      <c r="BH626">
        <f t="shared" ca="1" si="397"/>
        <v>1.1411736219335073E-2</v>
      </c>
      <c r="BI626">
        <f t="shared" ca="1" si="398"/>
        <v>0</v>
      </c>
      <c r="BJ626">
        <f t="shared" ca="1" si="399"/>
        <v>-395.07349536570473</v>
      </c>
      <c r="BK626">
        <f t="shared" ca="1" si="400"/>
        <v>3.0647955125171576E-2</v>
      </c>
    </row>
    <row r="627" spans="2:63" x14ac:dyDescent="0.35">
      <c r="B627">
        <f t="shared" si="401"/>
        <v>617</v>
      </c>
      <c r="C627">
        <f t="shared" si="379"/>
        <v>52</v>
      </c>
      <c r="D627">
        <f t="shared" si="409"/>
        <v>5</v>
      </c>
      <c r="E627">
        <f t="shared" ca="1" si="369"/>
        <v>128</v>
      </c>
      <c r="F627" cm="1">
        <f t="array" aca="1" ref="F627" ca="1">_xlfn.XLOOKUP(E627,Mortality!$I$9:$I$130,IF($E$4="Female",Mortality!$J$9:$J$130,Mortality!$K$9:$K$130),,-1)</f>
        <v>0.99999999999999922</v>
      </c>
      <c r="G627" cm="1">
        <f t="array" aca="1" ref="G627" ca="1">_xlfn.XLOOKUP(E627,Mortality!$N$9:$N$130,IF($E$4="Female",Mortality!$O$9:$O$130,Mortality!$P$9:$P$130),,-1)</f>
        <v>0</v>
      </c>
      <c r="H627">
        <f t="shared" ca="1" si="380"/>
        <v>0.94493499421927152</v>
      </c>
      <c r="I627" cm="1">
        <f t="array" ref="I627">INDEX('Product features '!$C$12:$C$22,MIN(11,C627))</f>
        <v>0</v>
      </c>
      <c r="J627" s="3">
        <f ca="1">IF(C627=1,0,IF($C$4="Q",MAX('Product features '!$C$8,_xlfn.XLOOKUP(E627,'Non-systematic PWDs'!$D$17:$D$64,'Non-systematic PWDs'!$F$17:$F$64,0,-1)),'Product features '!$C$8))</f>
        <v>0.5</v>
      </c>
      <c r="K627">
        <f t="shared" ca="1" si="370"/>
        <v>0</v>
      </c>
      <c r="L627">
        <f ca="1">(1-K627)*(1-(1-J627*_xlfn.XLOOKUP(C627,'Non-systematic PWDs'!$D$9:$D$12,'Non-systematic PWDs'!$E$9:$E$12,,-1))^(1/12))</f>
        <v>1.8423470126248342E-2</v>
      </c>
      <c r="M627" cm="1">
        <f t="array" ref="M627">IF(C627=11,_xlfn.SWITCH(D627,1,0.4,2,0.3,3,0.2,0.1/9),1/12)</f>
        <v>8.3333333333333329E-2</v>
      </c>
      <c r="O627">
        <f t="shared" ca="1" si="402"/>
        <v>5.9676235669744133E-116</v>
      </c>
      <c r="P627">
        <f t="shared" ca="1" si="403"/>
        <v>6.3009479030488677E-116</v>
      </c>
      <c r="Q627">
        <f ca="1">_xlfn.XLOOKUP(C627,'Surrender predictive model'!$E$8:$E$29,'Surrender predictive model'!$P$8:$P$29,,-1)+'Surrender predictive model'!$B$15+'Surrender predictive model'!$B$14+'Surrender predictive model'!$B$38*K627</f>
        <v>-2.2123742498454617</v>
      </c>
      <c r="R627">
        <f ca="1">+'Surrender predictive model'!$B$15*(MAX(1,MIN(2,P626/O626))-1)+'Surrender predictive model'!$B$14*(MAX(0.5,MIN(1,P626/O626))-1)+'Surrender predictive model'!$B$38*K627*(MAX(0.5,MIN(1,P626/O626))-1)</f>
        <v>-6.4634375248964468E-2</v>
      </c>
      <c r="S627" s="43">
        <f t="shared" ca="1" si="381"/>
        <v>8.9797019821499235E-3</v>
      </c>
      <c r="T627">
        <f t="shared" ca="1" si="371"/>
        <v>0</v>
      </c>
      <c r="U627">
        <f t="shared" ca="1" si="404"/>
        <v>0</v>
      </c>
      <c r="V627">
        <f t="shared" ca="1" si="372"/>
        <v>0</v>
      </c>
      <c r="W627" s="41">
        <f t="shared" ca="1" si="373"/>
        <v>0</v>
      </c>
      <c r="X627">
        <f t="shared" ca="1" si="382"/>
        <v>5.3565159754464804E-2</v>
      </c>
      <c r="Y627">
        <f t="shared" ca="1" si="383"/>
        <v>5.3565159754464804E-2</v>
      </c>
      <c r="Z627">
        <f t="shared" ca="1" si="374"/>
        <v>5.457053843917218E-2</v>
      </c>
      <c r="AA627">
        <f t="shared" ca="1" si="405"/>
        <v>7.3067027630669528E-120</v>
      </c>
      <c r="AB627">
        <f t="shared" ca="1" si="384"/>
        <v>5.9676235669744133E-116</v>
      </c>
      <c r="AC627">
        <f t="shared" ca="1" si="385"/>
        <v>5.4887915690561327E-116</v>
      </c>
      <c r="AD627">
        <f t="shared" ca="1" si="386"/>
        <v>5.2159897594843401E-118</v>
      </c>
      <c r="AE627">
        <f t="shared" ca="1" si="387"/>
        <v>1.0701539060394243E-117</v>
      </c>
      <c r="AF627">
        <f t="shared" ca="1" si="388"/>
        <v>0</v>
      </c>
      <c r="AG627">
        <f t="shared" ca="1" si="389"/>
        <v>0</v>
      </c>
      <c r="AH627">
        <f t="shared" ca="1" si="375"/>
        <v>0</v>
      </c>
      <c r="AI627">
        <f t="shared" ca="1" si="406"/>
        <v>3.4608696162725194E-11</v>
      </c>
      <c r="AJ627">
        <f t="shared" ca="1" si="390"/>
        <v>7.210145033901082E-15</v>
      </c>
      <c r="AK627">
        <f t="shared" ca="1" si="376"/>
        <v>0</v>
      </c>
      <c r="AL627">
        <f t="shared" ca="1" si="377"/>
        <v>0</v>
      </c>
      <c r="AM627">
        <f t="shared" si="378"/>
        <v>0</v>
      </c>
      <c r="AN627" s="45">
        <f t="shared" ca="1" si="391"/>
        <v>-7.210145033901082E-15</v>
      </c>
      <c r="AO627">
        <f t="shared" ca="1" si="407"/>
        <v>0</v>
      </c>
      <c r="AP627">
        <f t="shared" ca="1" si="408"/>
        <v>9.3197724999839442E-118</v>
      </c>
      <c r="AR627">
        <v>617</v>
      </c>
      <c r="AS627">
        <v>0</v>
      </c>
      <c r="AT627">
        <v>54.776333850377704</v>
      </c>
      <c r="AU627">
        <v>2.2602146706188839</v>
      </c>
      <c r="AV627">
        <v>0.42438990638889429</v>
      </c>
      <c r="AW627">
        <v>375.87477345313079</v>
      </c>
      <c r="AX627">
        <v>1.0799636747789342E-2</v>
      </c>
      <c r="AY627">
        <v>0</v>
      </c>
      <c r="AZ627">
        <v>-378.57017766688625</v>
      </c>
      <c r="BA627">
        <v>2.9270563219189694E-2</v>
      </c>
      <c r="BC627">
        <f t="shared" si="392"/>
        <v>0</v>
      </c>
      <c r="BD627">
        <f t="shared" ca="1" si="393"/>
        <v>54.776333850377704</v>
      </c>
      <c r="BE627">
        <f t="shared" ca="1" si="394"/>
        <v>2.2602146706188839</v>
      </c>
      <c r="BF627">
        <f t="shared" ca="1" si="395"/>
        <v>0.42438990638889429</v>
      </c>
      <c r="BG627">
        <f t="shared" ca="1" si="396"/>
        <v>375.87477345313079</v>
      </c>
      <c r="BH627">
        <f t="shared" ca="1" si="397"/>
        <v>1.0799636747796552E-2</v>
      </c>
      <c r="BI627">
        <f t="shared" ca="1" si="398"/>
        <v>0</v>
      </c>
      <c r="BJ627">
        <f t="shared" ca="1" si="399"/>
        <v>-378.57017766688625</v>
      </c>
      <c r="BK627">
        <f t="shared" ca="1" si="400"/>
        <v>2.9270563219189694E-2</v>
      </c>
    </row>
    <row r="628" spans="2:63" x14ac:dyDescent="0.35">
      <c r="B628">
        <f t="shared" si="401"/>
        <v>618</v>
      </c>
      <c r="C628">
        <f t="shared" si="379"/>
        <v>52</v>
      </c>
      <c r="D628">
        <f t="shared" si="409"/>
        <v>6</v>
      </c>
      <c r="E628">
        <f t="shared" ca="1" si="369"/>
        <v>128</v>
      </c>
      <c r="F628" cm="1">
        <f t="array" aca="1" ref="F628" ca="1">_xlfn.XLOOKUP(E628,Mortality!$I$9:$I$130,IF($E$4="Female",Mortality!$J$9:$J$130,Mortality!$K$9:$K$130),,-1)</f>
        <v>0.99999999999999922</v>
      </c>
      <c r="G628" cm="1">
        <f t="array" aca="1" ref="G628" ca="1">_xlfn.XLOOKUP(E628,Mortality!$N$9:$N$130,IF($E$4="Female",Mortality!$O$9:$O$130,Mortality!$P$9:$P$130),,-1)</f>
        <v>0</v>
      </c>
      <c r="H628">
        <f t="shared" ca="1" si="380"/>
        <v>0.94493499421927152</v>
      </c>
      <c r="I628" cm="1">
        <f t="array" ref="I628">INDEX('Product features '!$C$12:$C$22,MIN(11,C628))</f>
        <v>0</v>
      </c>
      <c r="J628" s="3">
        <f ca="1">IF(C628=1,0,IF($C$4="Q",MAX('Product features '!$C$8,_xlfn.XLOOKUP(E628,'Non-systematic PWDs'!$D$17:$D$64,'Non-systematic PWDs'!$F$17:$F$64,0,-1)),'Product features '!$C$8))</f>
        <v>0.5</v>
      </c>
      <c r="K628">
        <f t="shared" ca="1" si="370"/>
        <v>0</v>
      </c>
      <c r="L628">
        <f ca="1">(1-K628)*(1-(1-J628*_xlfn.XLOOKUP(C628,'Non-systematic PWDs'!$D$9:$D$12,'Non-systematic PWDs'!$E$9:$E$12,,-1))^(1/12))</f>
        <v>1.8423470126248342E-2</v>
      </c>
      <c r="M628" cm="1">
        <f t="array" ref="M628">IF(C628=11,_xlfn.SWITCH(D628,1,0.4,2,0.3,3,0.2,0.1/9),1/12)</f>
        <v>8.3333333333333329E-2</v>
      </c>
      <c r="O628">
        <f t="shared" ca="1" si="402"/>
        <v>3.1965670971949354E-117</v>
      </c>
      <c r="P628">
        <f t="shared" ca="1" si="403"/>
        <v>3.3751128103137261E-117</v>
      </c>
      <c r="Q628">
        <f ca="1">_xlfn.XLOOKUP(C628,'Surrender predictive model'!$E$8:$E$29,'Surrender predictive model'!$P$8:$P$29,,-1)+'Surrender predictive model'!$B$15+'Surrender predictive model'!$B$14+'Surrender predictive model'!$B$38*K628</f>
        <v>-2.2123742498454617</v>
      </c>
      <c r="R628">
        <f ca="1">+'Surrender predictive model'!$B$15*(MAX(1,MIN(2,P627/O627))-1)+'Surrender predictive model'!$B$14*(MAX(0.5,MIN(1,P627/O627))-1)+'Surrender predictive model'!$B$38*K628*(MAX(0.5,MIN(1,P627/O627))-1)</f>
        <v>-6.4634375248964468E-2</v>
      </c>
      <c r="S628" s="43">
        <f t="shared" ca="1" si="381"/>
        <v>8.9797019821499235E-3</v>
      </c>
      <c r="T628">
        <f t="shared" ca="1" si="371"/>
        <v>0</v>
      </c>
      <c r="U628">
        <f t="shared" ca="1" si="404"/>
        <v>0</v>
      </c>
      <c r="V628">
        <f t="shared" ca="1" si="372"/>
        <v>0</v>
      </c>
      <c r="W628" s="41">
        <f t="shared" ca="1" si="373"/>
        <v>0</v>
      </c>
      <c r="X628">
        <f t="shared" ca="1" si="382"/>
        <v>5.3565159754464804E-2</v>
      </c>
      <c r="Y628">
        <f t="shared" ca="1" si="383"/>
        <v>5.3565159754464804E-2</v>
      </c>
      <c r="Z628">
        <f t="shared" ca="1" si="374"/>
        <v>5.457053843917218E-2</v>
      </c>
      <c r="AA628">
        <f t="shared" ca="1" si="405"/>
        <v>3.987307039955507E-121</v>
      </c>
      <c r="AB628">
        <f t="shared" ca="1" si="384"/>
        <v>3.1965670971949354E-117</v>
      </c>
      <c r="AC628">
        <f t="shared" ca="1" si="385"/>
        <v>2.9400799725545133E-117</v>
      </c>
      <c r="AD628">
        <f t="shared" ca="1" si="386"/>
        <v>2.7939532474443117E-119</v>
      </c>
      <c r="AE628">
        <f t="shared" ca="1" si="387"/>
        <v>5.732296493886629E-119</v>
      </c>
      <c r="AF628">
        <f t="shared" ca="1" si="388"/>
        <v>0</v>
      </c>
      <c r="AG628">
        <f t="shared" ca="1" si="389"/>
        <v>0</v>
      </c>
      <c r="AH628">
        <f t="shared" ca="1" si="375"/>
        <v>0</v>
      </c>
      <c r="AI628">
        <f t="shared" ca="1" si="406"/>
        <v>3.4608696162725194E-11</v>
      </c>
      <c r="AJ628">
        <f t="shared" ca="1" si="390"/>
        <v>7.210145033901082E-15</v>
      </c>
      <c r="AK628">
        <f t="shared" ca="1" si="376"/>
        <v>0</v>
      </c>
      <c r="AL628">
        <f t="shared" ca="1" si="377"/>
        <v>0</v>
      </c>
      <c r="AM628">
        <f t="shared" si="378"/>
        <v>0</v>
      </c>
      <c r="AN628" s="45">
        <f t="shared" ca="1" si="391"/>
        <v>-7.210145033901082E-15</v>
      </c>
      <c r="AO628">
        <f t="shared" ca="1" si="407"/>
        <v>0</v>
      </c>
      <c r="AP628">
        <f t="shared" ca="1" si="408"/>
        <v>5.050633662917783E-119</v>
      </c>
      <c r="AR628">
        <v>618</v>
      </c>
      <c r="AS628">
        <v>0</v>
      </c>
      <c r="AT628">
        <v>51.838256386992803</v>
      </c>
      <c r="AU628">
        <v>2.1390071704695122</v>
      </c>
      <c r="AV628">
        <v>0.4015885497240248</v>
      </c>
      <c r="AW628">
        <v>360.20594844476392</v>
      </c>
      <c r="AX628">
        <v>1.0220537920205145E-2</v>
      </c>
      <c r="AY628">
        <v>0</v>
      </c>
      <c r="AZ628">
        <v>-362.7567647028776</v>
      </c>
      <c r="BA628">
        <v>2.7955481858049372E-2</v>
      </c>
      <c r="BC628">
        <f t="shared" si="392"/>
        <v>0</v>
      </c>
      <c r="BD628">
        <f t="shared" ca="1" si="393"/>
        <v>51.838256386992803</v>
      </c>
      <c r="BE628">
        <f t="shared" ca="1" si="394"/>
        <v>2.1390071704695122</v>
      </c>
      <c r="BF628">
        <f t="shared" ca="1" si="395"/>
        <v>0.4015885497240248</v>
      </c>
      <c r="BG628">
        <f t="shared" ca="1" si="396"/>
        <v>360.20594844476392</v>
      </c>
      <c r="BH628">
        <f t="shared" ca="1" si="397"/>
        <v>1.0220537920212354E-2</v>
      </c>
      <c r="BI628">
        <f t="shared" ca="1" si="398"/>
        <v>0</v>
      </c>
      <c r="BJ628">
        <f t="shared" ca="1" si="399"/>
        <v>-362.7567647028776</v>
      </c>
      <c r="BK628">
        <f t="shared" ca="1" si="400"/>
        <v>2.7955481858049372E-2</v>
      </c>
    </row>
    <row r="629" spans="2:63" x14ac:dyDescent="0.35">
      <c r="B629">
        <f t="shared" si="401"/>
        <v>619</v>
      </c>
      <c r="C629">
        <f t="shared" si="379"/>
        <v>52</v>
      </c>
      <c r="D629">
        <f t="shared" si="409"/>
        <v>7</v>
      </c>
      <c r="E629">
        <f t="shared" ca="1" si="369"/>
        <v>128</v>
      </c>
      <c r="F629" cm="1">
        <f t="array" aca="1" ref="F629" ca="1">_xlfn.XLOOKUP(E629,Mortality!$I$9:$I$130,IF($E$4="Female",Mortality!$J$9:$J$130,Mortality!$K$9:$K$130),,-1)</f>
        <v>0.99999999999999922</v>
      </c>
      <c r="G629" cm="1">
        <f t="array" aca="1" ref="G629" ca="1">_xlfn.XLOOKUP(E629,Mortality!$N$9:$N$130,IF($E$4="Female",Mortality!$O$9:$O$130,Mortality!$P$9:$P$130),,-1)</f>
        <v>0</v>
      </c>
      <c r="H629">
        <f t="shared" ca="1" si="380"/>
        <v>0.94493499421927152</v>
      </c>
      <c r="I629" cm="1">
        <f t="array" ref="I629">INDEX('Product features '!$C$12:$C$22,MIN(11,C629))</f>
        <v>0</v>
      </c>
      <c r="J629" s="3">
        <f ca="1">IF(C629=1,0,IF($C$4="Q",MAX('Product features '!$C$8,_xlfn.XLOOKUP(E629,'Non-systematic PWDs'!$D$17:$D$64,'Non-systematic PWDs'!$F$17:$F$64,0,-1)),'Product features '!$C$8))</f>
        <v>0.5</v>
      </c>
      <c r="K629">
        <f t="shared" ca="1" si="370"/>
        <v>0</v>
      </c>
      <c r="L629">
        <f ca="1">(1-K629)*(1-(1-J629*_xlfn.XLOOKUP(C629,'Non-systematic PWDs'!$D$9:$D$12,'Non-systematic PWDs'!$E$9:$E$12,,-1))^(1/12))</f>
        <v>1.8423470126248342E-2</v>
      </c>
      <c r="M629" cm="1">
        <f t="array" ref="M629">IF(C629=11,_xlfn.SWITCH(D629,1,0.4,2,0.3,3,0.2,0.1/9),1/12)</f>
        <v>8.3333333333333329E-2</v>
      </c>
      <c r="O629">
        <f t="shared" ca="1" si="402"/>
        <v>1.7122462722711251E-118</v>
      </c>
      <c r="P629">
        <f t="shared" ca="1" si="403"/>
        <v>1.8078845687379541E-118</v>
      </c>
      <c r="Q629">
        <f ca="1">_xlfn.XLOOKUP(C629,'Surrender predictive model'!$E$8:$E$29,'Surrender predictive model'!$P$8:$P$29,,-1)+'Surrender predictive model'!$B$15+'Surrender predictive model'!$B$14+'Surrender predictive model'!$B$38*K629</f>
        <v>-2.2123742498454617</v>
      </c>
      <c r="R629">
        <f ca="1">+'Surrender predictive model'!$B$15*(MAX(1,MIN(2,P628/O628))-1)+'Surrender predictive model'!$B$14*(MAX(0.5,MIN(1,P628/O628))-1)+'Surrender predictive model'!$B$38*K629*(MAX(0.5,MIN(1,P628/O628))-1)</f>
        <v>-6.4634375248964468E-2</v>
      </c>
      <c r="S629" s="43">
        <f t="shared" ca="1" si="381"/>
        <v>8.9797019821499235E-3</v>
      </c>
      <c r="T629">
        <f t="shared" ca="1" si="371"/>
        <v>0</v>
      </c>
      <c r="U629">
        <f t="shared" ca="1" si="404"/>
        <v>0</v>
      </c>
      <c r="V629">
        <f t="shared" ca="1" si="372"/>
        <v>0</v>
      </c>
      <c r="W629" s="41">
        <f t="shared" ca="1" si="373"/>
        <v>0</v>
      </c>
      <c r="X629">
        <f t="shared" ca="1" si="382"/>
        <v>5.3565159754464804E-2</v>
      </c>
      <c r="Y629">
        <f t="shared" ca="1" si="383"/>
        <v>5.3565159754464804E-2</v>
      </c>
      <c r="Z629">
        <f t="shared" ca="1" si="374"/>
        <v>5.457053843917218E-2</v>
      </c>
      <c r="AA629">
        <f t="shared" ca="1" si="405"/>
        <v>2.1758949209267383E-122</v>
      </c>
      <c r="AB629">
        <f t="shared" ca="1" si="384"/>
        <v>1.7122462722711251E-118</v>
      </c>
      <c r="AC629">
        <f t="shared" ca="1" si="385"/>
        <v>1.5748585342078497E-118</v>
      </c>
      <c r="AD629">
        <f t="shared" ca="1" si="386"/>
        <v>1.4965855204586026E-120</v>
      </c>
      <c r="AE629">
        <f t="shared" ca="1" si="387"/>
        <v>3.0705137745499574E-120</v>
      </c>
      <c r="AF629">
        <f t="shared" ca="1" si="388"/>
        <v>0</v>
      </c>
      <c r="AG629">
        <f t="shared" ca="1" si="389"/>
        <v>0</v>
      </c>
      <c r="AH629">
        <f t="shared" ca="1" si="375"/>
        <v>0</v>
      </c>
      <c r="AI629">
        <f t="shared" ca="1" si="406"/>
        <v>3.4608696162725194E-11</v>
      </c>
      <c r="AJ629">
        <f t="shared" ca="1" si="390"/>
        <v>7.210145033901082E-15</v>
      </c>
      <c r="AK629">
        <f t="shared" ca="1" si="376"/>
        <v>0</v>
      </c>
      <c r="AL629">
        <f t="shared" ca="1" si="377"/>
        <v>0</v>
      </c>
      <c r="AM629">
        <f t="shared" si="378"/>
        <v>0</v>
      </c>
      <c r="AN629" s="45">
        <f t="shared" ca="1" si="391"/>
        <v>-7.210145033901082E-15</v>
      </c>
      <c r="AO629">
        <f t="shared" ca="1" si="407"/>
        <v>0</v>
      </c>
      <c r="AP629">
        <f t="shared" ca="1" si="408"/>
        <v>2.7370732919759831E-120</v>
      </c>
      <c r="AR629">
        <v>619</v>
      </c>
      <c r="AS629">
        <v>0</v>
      </c>
      <c r="AT629">
        <v>49.058582014588666</v>
      </c>
      <c r="AU629">
        <v>2.0243330113937339</v>
      </c>
      <c r="AV629">
        <v>0.38002052979576129</v>
      </c>
      <c r="AW629">
        <v>345.19036048104141</v>
      </c>
      <c r="AX629">
        <v>9.6726510063270266E-3</v>
      </c>
      <c r="AY629">
        <v>0</v>
      </c>
      <c r="AZ629">
        <v>-347.60438667323723</v>
      </c>
      <c r="BA629">
        <v>2.6699873964818516E-2</v>
      </c>
      <c r="BC629">
        <f t="shared" si="392"/>
        <v>0</v>
      </c>
      <c r="BD629">
        <f t="shared" ca="1" si="393"/>
        <v>49.058582014588666</v>
      </c>
      <c r="BE629">
        <f t="shared" ca="1" si="394"/>
        <v>2.0243330113937339</v>
      </c>
      <c r="BF629">
        <f t="shared" ca="1" si="395"/>
        <v>0.38002052979576129</v>
      </c>
      <c r="BG629">
        <f t="shared" ca="1" si="396"/>
        <v>345.19036048104141</v>
      </c>
      <c r="BH629">
        <f t="shared" ca="1" si="397"/>
        <v>9.6726510063342361E-3</v>
      </c>
      <c r="BI629">
        <f t="shared" ca="1" si="398"/>
        <v>0</v>
      </c>
      <c r="BJ629">
        <f t="shared" ca="1" si="399"/>
        <v>-347.60438667323723</v>
      </c>
      <c r="BK629">
        <f t="shared" ca="1" si="400"/>
        <v>2.6699873964818516E-2</v>
      </c>
    </row>
    <row r="630" spans="2:63" x14ac:dyDescent="0.35">
      <c r="B630">
        <f t="shared" si="401"/>
        <v>620</v>
      </c>
      <c r="C630">
        <f t="shared" si="379"/>
        <v>52</v>
      </c>
      <c r="D630">
        <f t="shared" si="409"/>
        <v>8</v>
      </c>
      <c r="E630">
        <f t="shared" ca="1" si="369"/>
        <v>128</v>
      </c>
      <c r="F630" cm="1">
        <f t="array" aca="1" ref="F630" ca="1">_xlfn.XLOOKUP(E630,Mortality!$I$9:$I$130,IF($E$4="Female",Mortality!$J$9:$J$130,Mortality!$K$9:$K$130),,-1)</f>
        <v>0.99999999999999922</v>
      </c>
      <c r="G630" cm="1">
        <f t="array" aca="1" ref="G630" ca="1">_xlfn.XLOOKUP(E630,Mortality!$N$9:$N$130,IF($E$4="Female",Mortality!$O$9:$O$130,Mortality!$P$9:$P$130),,-1)</f>
        <v>0</v>
      </c>
      <c r="H630">
        <f t="shared" ca="1" si="380"/>
        <v>0.94493499421927152</v>
      </c>
      <c r="I630" cm="1">
        <f t="array" ref="I630">INDEX('Product features '!$C$12:$C$22,MIN(11,C630))</f>
        <v>0</v>
      </c>
      <c r="J630" s="3">
        <f ca="1">IF(C630=1,0,IF($C$4="Q",MAX('Product features '!$C$8,_xlfn.XLOOKUP(E630,'Non-systematic PWDs'!$D$17:$D$64,'Non-systematic PWDs'!$F$17:$F$64,0,-1)),'Product features '!$C$8))</f>
        <v>0.5</v>
      </c>
      <c r="K630">
        <f t="shared" ca="1" si="370"/>
        <v>0</v>
      </c>
      <c r="L630">
        <f ca="1">(1-K630)*(1-(1-J630*_xlfn.XLOOKUP(C630,'Non-systematic PWDs'!$D$9:$D$12,'Non-systematic PWDs'!$E$9:$E$12,,-1))^(1/12))</f>
        <v>1.8423470126248342E-2</v>
      </c>
      <c r="M630" cm="1">
        <f t="array" ref="M630">IF(C630=11,_xlfn.SWITCH(D630,1,0.4,2,0.3,3,0.2,0.1/9),1/12)</f>
        <v>8.3333333333333329E-2</v>
      </c>
      <c r="O630">
        <f t="shared" ca="1" si="402"/>
        <v>9.1716745113189646E-120</v>
      </c>
      <c r="P630">
        <f t="shared" ca="1" si="403"/>
        <v>9.6839625742080219E-120</v>
      </c>
      <c r="Q630">
        <f ca="1">_xlfn.XLOOKUP(C630,'Surrender predictive model'!$E$8:$E$29,'Surrender predictive model'!$P$8:$P$29,,-1)+'Surrender predictive model'!$B$15+'Surrender predictive model'!$B$14+'Surrender predictive model'!$B$38*K630</f>
        <v>-2.2123742498454617</v>
      </c>
      <c r="R630">
        <f ca="1">+'Surrender predictive model'!$B$15*(MAX(1,MIN(2,P629/O629))-1)+'Surrender predictive model'!$B$14*(MAX(0.5,MIN(1,P629/O629))-1)+'Surrender predictive model'!$B$38*K630*(MAX(0.5,MIN(1,P629/O629))-1)</f>
        <v>-6.4634375248964718E-2</v>
      </c>
      <c r="S630" s="43">
        <f t="shared" ca="1" si="381"/>
        <v>8.9797019821499235E-3</v>
      </c>
      <c r="T630">
        <f t="shared" ca="1" si="371"/>
        <v>0</v>
      </c>
      <c r="U630">
        <f t="shared" ca="1" si="404"/>
        <v>0</v>
      </c>
      <c r="V630">
        <f t="shared" ca="1" si="372"/>
        <v>0</v>
      </c>
      <c r="W630" s="41">
        <f t="shared" ca="1" si="373"/>
        <v>0</v>
      </c>
      <c r="X630">
        <f t="shared" ca="1" si="382"/>
        <v>5.3565159754464804E-2</v>
      </c>
      <c r="Y630">
        <f t="shared" ca="1" si="383"/>
        <v>5.3565159754464804E-2</v>
      </c>
      <c r="Z630">
        <f t="shared" ca="1" si="374"/>
        <v>5.457053843917218E-2</v>
      </c>
      <c r="AA630">
        <f t="shared" ca="1" si="405"/>
        <v>1.1873975742203209E-123</v>
      </c>
      <c r="AB630">
        <f t="shared" ca="1" si="384"/>
        <v>9.1716745113189646E-120</v>
      </c>
      <c r="AC630">
        <f t="shared" ca="1" si="385"/>
        <v>8.4357548975525742E-120</v>
      </c>
      <c r="AD630">
        <f t="shared" ca="1" si="386"/>
        <v>8.0164842489583906E-122</v>
      </c>
      <c r="AE630">
        <f t="shared" ca="1" si="387"/>
        <v>1.6447256086205318E-121</v>
      </c>
      <c r="AF630">
        <f t="shared" ca="1" si="388"/>
        <v>0</v>
      </c>
      <c r="AG630">
        <f t="shared" ca="1" si="389"/>
        <v>0</v>
      </c>
      <c r="AH630">
        <f t="shared" ca="1" si="375"/>
        <v>0</v>
      </c>
      <c r="AI630">
        <f t="shared" ca="1" si="406"/>
        <v>3.4608696162725194E-11</v>
      </c>
      <c r="AJ630">
        <f t="shared" ca="1" si="390"/>
        <v>7.210145033901082E-15</v>
      </c>
      <c r="AK630">
        <f t="shared" ca="1" si="376"/>
        <v>0</v>
      </c>
      <c r="AL630">
        <f t="shared" ca="1" si="377"/>
        <v>0</v>
      </c>
      <c r="AM630">
        <f t="shared" si="378"/>
        <v>0</v>
      </c>
      <c r="AN630" s="45">
        <f t="shared" ca="1" si="391"/>
        <v>-7.210145033901082E-15</v>
      </c>
      <c r="AO630">
        <f t="shared" ca="1" si="407"/>
        <v>0</v>
      </c>
      <c r="AP630">
        <f t="shared" ca="1" si="408"/>
        <v>1.4832931282765651E-121</v>
      </c>
      <c r="AR630">
        <v>620</v>
      </c>
      <c r="AS630">
        <v>0</v>
      </c>
      <c r="AT630">
        <v>46.42872482797371</v>
      </c>
      <c r="AU630">
        <v>1.9158381470306252</v>
      </c>
      <c r="AV630">
        <v>0.3596186782405838</v>
      </c>
      <c r="AW630">
        <v>330.80077239613047</v>
      </c>
      <c r="AX630">
        <v>9.1542847645804254E-3</v>
      </c>
      <c r="AY630">
        <v>0</v>
      </c>
      <c r="AZ630">
        <v>-333.08538350616607</v>
      </c>
      <c r="BA630">
        <v>2.5501032453436125E-2</v>
      </c>
      <c r="BC630">
        <f t="shared" si="392"/>
        <v>0</v>
      </c>
      <c r="BD630">
        <f t="shared" ca="1" si="393"/>
        <v>46.42872482797371</v>
      </c>
      <c r="BE630">
        <f t="shared" ca="1" si="394"/>
        <v>1.9158381470306252</v>
      </c>
      <c r="BF630">
        <f t="shared" ca="1" si="395"/>
        <v>0.3596186782405838</v>
      </c>
      <c r="BG630">
        <f t="shared" ca="1" si="396"/>
        <v>330.80077239613047</v>
      </c>
      <c r="BH630">
        <f t="shared" ca="1" si="397"/>
        <v>9.1542847645876349E-3</v>
      </c>
      <c r="BI630">
        <f t="shared" ca="1" si="398"/>
        <v>0</v>
      </c>
      <c r="BJ630">
        <f t="shared" ca="1" si="399"/>
        <v>-333.08538350616607</v>
      </c>
      <c r="BK630">
        <f t="shared" ca="1" si="400"/>
        <v>2.5501032453436125E-2</v>
      </c>
    </row>
    <row r="631" spans="2:63" x14ac:dyDescent="0.35">
      <c r="B631">
        <f t="shared" si="401"/>
        <v>621</v>
      </c>
      <c r="C631">
        <f t="shared" si="379"/>
        <v>52</v>
      </c>
      <c r="D631">
        <f t="shared" si="409"/>
        <v>9</v>
      </c>
      <c r="E631">
        <f t="shared" ca="1" si="369"/>
        <v>128</v>
      </c>
      <c r="F631" cm="1">
        <f t="array" aca="1" ref="F631" ca="1">_xlfn.XLOOKUP(E631,Mortality!$I$9:$I$130,IF($E$4="Female",Mortality!$J$9:$J$130,Mortality!$K$9:$K$130),,-1)</f>
        <v>0.99999999999999922</v>
      </c>
      <c r="G631" cm="1">
        <f t="array" aca="1" ref="G631" ca="1">_xlfn.XLOOKUP(E631,Mortality!$N$9:$N$130,IF($E$4="Female",Mortality!$O$9:$O$130,Mortality!$P$9:$P$130),,-1)</f>
        <v>0</v>
      </c>
      <c r="H631">
        <f t="shared" ca="1" si="380"/>
        <v>0.94493499421927152</v>
      </c>
      <c r="I631" cm="1">
        <f t="array" ref="I631">INDEX('Product features '!$C$12:$C$22,MIN(11,C631))</f>
        <v>0</v>
      </c>
      <c r="J631" s="3">
        <f ca="1">IF(C631=1,0,IF($C$4="Q",MAX('Product features '!$C$8,_xlfn.XLOOKUP(E631,'Non-systematic PWDs'!$D$17:$D$64,'Non-systematic PWDs'!$F$17:$F$64,0,-1)),'Product features '!$C$8))</f>
        <v>0.5</v>
      </c>
      <c r="K631">
        <f t="shared" ca="1" si="370"/>
        <v>0</v>
      </c>
      <c r="L631">
        <f ca="1">(1-K631)*(1-(1-J631*_xlfn.XLOOKUP(C631,'Non-systematic PWDs'!$D$9:$D$12,'Non-systematic PWDs'!$E$9:$E$12,,-1))^(1/12))</f>
        <v>1.8423470126248342E-2</v>
      </c>
      <c r="M631" cm="1">
        <f t="array" ref="M631">IF(C631=11,_xlfn.SWITCH(D631,1,0.4,2,0.3,3,0.2,0.1/9),1/12)</f>
        <v>8.3333333333333329E-2</v>
      </c>
      <c r="O631">
        <f t="shared" ca="1" si="402"/>
        <v>4.9128221041475319E-121</v>
      </c>
      <c r="P631">
        <f t="shared" ca="1" si="403"/>
        <v>5.1872300234371091E-121</v>
      </c>
      <c r="Q631">
        <f ca="1">_xlfn.XLOOKUP(C631,'Surrender predictive model'!$E$8:$E$29,'Surrender predictive model'!$P$8:$P$29,,-1)+'Surrender predictive model'!$B$15+'Surrender predictive model'!$B$14+'Surrender predictive model'!$B$38*K631</f>
        <v>-2.2123742498454617</v>
      </c>
      <c r="R631">
        <f ca="1">+'Surrender predictive model'!$B$15*(MAX(1,MIN(2,P630/O630))-1)+'Surrender predictive model'!$B$14*(MAX(0.5,MIN(1,P630/O630))-1)+'Surrender predictive model'!$B$38*K631*(MAX(0.5,MIN(1,P630/O630))-1)</f>
        <v>-6.4634375248964981E-2</v>
      </c>
      <c r="S631" s="43">
        <f t="shared" ca="1" si="381"/>
        <v>8.9797019821499235E-3</v>
      </c>
      <c r="T631">
        <f t="shared" ca="1" si="371"/>
        <v>0</v>
      </c>
      <c r="U631">
        <f t="shared" ca="1" si="404"/>
        <v>0</v>
      </c>
      <c r="V631">
        <f t="shared" ca="1" si="372"/>
        <v>0</v>
      </c>
      <c r="W631" s="41">
        <f t="shared" ca="1" si="373"/>
        <v>0</v>
      </c>
      <c r="X631">
        <f t="shared" ca="1" si="382"/>
        <v>5.3565159754464804E-2</v>
      </c>
      <c r="Y631">
        <f t="shared" ca="1" si="383"/>
        <v>5.3565159754464804E-2</v>
      </c>
      <c r="Z631">
        <f t="shared" ca="1" si="374"/>
        <v>5.457053843917218E-2</v>
      </c>
      <c r="AA631">
        <f t="shared" ca="1" si="405"/>
        <v>6.4796924966569818E-125</v>
      </c>
      <c r="AB631">
        <f t="shared" ca="1" si="384"/>
        <v>4.9128221041475319E-121</v>
      </c>
      <c r="AC631">
        <f t="shared" ca="1" si="385"/>
        <v>4.5186255873691246E-121</v>
      </c>
      <c r="AD631">
        <f t="shared" ca="1" si="386"/>
        <v>4.2940425946460694E-123</v>
      </c>
      <c r="AE631">
        <f t="shared" ca="1" si="387"/>
        <v>8.8099989978018113E-123</v>
      </c>
      <c r="AF631">
        <f t="shared" ca="1" si="388"/>
        <v>0</v>
      </c>
      <c r="AG631">
        <f t="shared" ca="1" si="389"/>
        <v>0</v>
      </c>
      <c r="AH631">
        <f t="shared" ca="1" si="375"/>
        <v>0</v>
      </c>
      <c r="AI631">
        <f t="shared" ca="1" si="406"/>
        <v>3.4608696162725194E-11</v>
      </c>
      <c r="AJ631">
        <f t="shared" ca="1" si="390"/>
        <v>7.210145033901082E-15</v>
      </c>
      <c r="AK631">
        <f t="shared" ca="1" si="376"/>
        <v>0</v>
      </c>
      <c r="AL631">
        <f t="shared" ca="1" si="377"/>
        <v>0</v>
      </c>
      <c r="AM631">
        <f t="shared" si="378"/>
        <v>0</v>
      </c>
      <c r="AN631" s="45">
        <f t="shared" ca="1" si="391"/>
        <v>-7.210145033901082E-15</v>
      </c>
      <c r="AO631">
        <f t="shared" ca="1" si="407"/>
        <v>0</v>
      </c>
      <c r="AP631">
        <f t="shared" ca="1" si="408"/>
        <v>8.0383616720914048E-123</v>
      </c>
      <c r="AR631">
        <v>621</v>
      </c>
      <c r="AS631">
        <v>0</v>
      </c>
      <c r="AT631">
        <v>43.94056686759</v>
      </c>
      <c r="AU631">
        <v>1.8131878226891058</v>
      </c>
      <c r="AV631">
        <v>0.34031950974450959</v>
      </c>
      <c r="AW631">
        <v>317.01108290169708</v>
      </c>
      <c r="AX631">
        <v>8.6638400990294399E-3</v>
      </c>
      <c r="AY631">
        <v>0</v>
      </c>
      <c r="AZ631">
        <v>-319.17325407422976</v>
      </c>
      <c r="BA631">
        <v>2.4356374236514003E-2</v>
      </c>
      <c r="BC631">
        <f t="shared" si="392"/>
        <v>0</v>
      </c>
      <c r="BD631">
        <f t="shared" ca="1" si="393"/>
        <v>43.94056686759</v>
      </c>
      <c r="BE631">
        <f t="shared" ca="1" si="394"/>
        <v>1.8131878226891058</v>
      </c>
      <c r="BF631">
        <f t="shared" ca="1" si="395"/>
        <v>0.34031950974450959</v>
      </c>
      <c r="BG631">
        <f t="shared" ca="1" si="396"/>
        <v>317.01108290169708</v>
      </c>
      <c r="BH631">
        <f t="shared" ca="1" si="397"/>
        <v>8.6638400990366495E-3</v>
      </c>
      <c r="BI631">
        <f t="shared" ca="1" si="398"/>
        <v>0</v>
      </c>
      <c r="BJ631">
        <f t="shared" ca="1" si="399"/>
        <v>-319.17325407422976</v>
      </c>
      <c r="BK631">
        <f t="shared" ca="1" si="400"/>
        <v>2.4356374236514003E-2</v>
      </c>
    </row>
    <row r="632" spans="2:63" x14ac:dyDescent="0.35">
      <c r="B632">
        <f t="shared" si="401"/>
        <v>622</v>
      </c>
      <c r="C632">
        <f t="shared" si="379"/>
        <v>52</v>
      </c>
      <c r="D632">
        <f t="shared" si="409"/>
        <v>10</v>
      </c>
      <c r="E632">
        <f t="shared" ca="1" si="369"/>
        <v>128</v>
      </c>
      <c r="F632" cm="1">
        <f t="array" aca="1" ref="F632" ca="1">_xlfn.XLOOKUP(E632,Mortality!$I$9:$I$130,IF($E$4="Female",Mortality!$J$9:$J$130,Mortality!$K$9:$K$130),,-1)</f>
        <v>0.99999999999999922</v>
      </c>
      <c r="G632" cm="1">
        <f t="array" aca="1" ref="G632" ca="1">_xlfn.XLOOKUP(E632,Mortality!$N$9:$N$130,IF($E$4="Female",Mortality!$O$9:$O$130,Mortality!$P$9:$P$130),,-1)</f>
        <v>0</v>
      </c>
      <c r="H632">
        <f t="shared" ca="1" si="380"/>
        <v>0.94493499421927152</v>
      </c>
      <c r="I632" cm="1">
        <f t="array" ref="I632">INDEX('Product features '!$C$12:$C$22,MIN(11,C632))</f>
        <v>0</v>
      </c>
      <c r="J632" s="3">
        <f ca="1">IF(C632=1,0,IF($C$4="Q",MAX('Product features '!$C$8,_xlfn.XLOOKUP(E632,'Non-systematic PWDs'!$D$17:$D$64,'Non-systematic PWDs'!$F$17:$F$64,0,-1)),'Product features '!$C$8))</f>
        <v>0.5</v>
      </c>
      <c r="K632">
        <f t="shared" ca="1" si="370"/>
        <v>0</v>
      </c>
      <c r="L632">
        <f ca="1">(1-K632)*(1-(1-J632*_xlfn.XLOOKUP(C632,'Non-systematic PWDs'!$D$9:$D$12,'Non-systematic PWDs'!$E$9:$E$12,,-1))^(1/12))</f>
        <v>1.8423470126248342E-2</v>
      </c>
      <c r="M632" cm="1">
        <f t="array" ref="M632">IF(C632=11,_xlfn.SWITCH(D632,1,0.4,2,0.3,3,0.2,0.1/9),1/12)</f>
        <v>8.3333333333333329E-2</v>
      </c>
      <c r="O632">
        <f t="shared" ca="1" si="402"/>
        <v>2.6315610085392841E-122</v>
      </c>
      <c r="P632">
        <f t="shared" ca="1" si="403"/>
        <v>2.7785480488856494E-122</v>
      </c>
      <c r="Q632">
        <f ca="1">_xlfn.XLOOKUP(C632,'Surrender predictive model'!$E$8:$E$29,'Surrender predictive model'!$P$8:$P$29,,-1)+'Surrender predictive model'!$B$15+'Surrender predictive model'!$B$14+'Surrender predictive model'!$B$38*K632</f>
        <v>-2.2123742498454617</v>
      </c>
      <c r="R632">
        <f ca="1">+'Surrender predictive model'!$B$15*(MAX(1,MIN(2,P631/O631))-1)+'Surrender predictive model'!$B$14*(MAX(0.5,MIN(1,P631/O631))-1)+'Surrender predictive model'!$B$38*K632*(MAX(0.5,MIN(1,P631/O631))-1)</f>
        <v>-6.4634375248964981E-2</v>
      </c>
      <c r="S632" s="43">
        <f t="shared" ca="1" si="381"/>
        <v>8.9797019821499235E-3</v>
      </c>
      <c r="T632">
        <f t="shared" ca="1" si="371"/>
        <v>0</v>
      </c>
      <c r="U632">
        <f t="shared" ca="1" si="404"/>
        <v>0</v>
      </c>
      <c r="V632">
        <f t="shared" ca="1" si="372"/>
        <v>0</v>
      </c>
      <c r="W632" s="41">
        <f t="shared" ca="1" si="373"/>
        <v>0</v>
      </c>
      <c r="X632">
        <f t="shared" ca="1" si="382"/>
        <v>5.3565159754464804E-2</v>
      </c>
      <c r="Y632">
        <f t="shared" ca="1" si="383"/>
        <v>5.3565159754464804E-2</v>
      </c>
      <c r="Z632">
        <f t="shared" ca="1" si="374"/>
        <v>5.457053843917218E-2</v>
      </c>
      <c r="AA632">
        <f t="shared" ca="1" si="405"/>
        <v>3.5360030846283535E-126</v>
      </c>
      <c r="AB632">
        <f t="shared" ca="1" si="384"/>
        <v>2.6315610085392841E-122</v>
      </c>
      <c r="AC632">
        <f t="shared" ca="1" si="385"/>
        <v>2.4204090145803949E-122</v>
      </c>
      <c r="AD632">
        <f t="shared" ca="1" si="386"/>
        <v>2.3001107757469318E-124</v>
      </c>
      <c r="AE632">
        <f t="shared" ca="1" si="387"/>
        <v>4.7190900375392883E-124</v>
      </c>
      <c r="AF632">
        <f t="shared" ca="1" si="388"/>
        <v>0</v>
      </c>
      <c r="AG632">
        <f t="shared" ca="1" si="389"/>
        <v>0</v>
      </c>
      <c r="AH632">
        <f t="shared" ca="1" si="375"/>
        <v>0</v>
      </c>
      <c r="AI632">
        <f t="shared" ca="1" si="406"/>
        <v>3.4608696162725194E-11</v>
      </c>
      <c r="AJ632">
        <f t="shared" ca="1" si="390"/>
        <v>7.210145033901082E-15</v>
      </c>
      <c r="AK632">
        <f t="shared" ca="1" si="376"/>
        <v>0</v>
      </c>
      <c r="AL632">
        <f t="shared" ca="1" si="377"/>
        <v>0</v>
      </c>
      <c r="AM632">
        <f t="shared" si="378"/>
        <v>0</v>
      </c>
      <c r="AN632" s="45">
        <f t="shared" ca="1" si="391"/>
        <v>-7.210145033901082E-15</v>
      </c>
      <c r="AO632">
        <f t="shared" ca="1" si="407"/>
        <v>0</v>
      </c>
      <c r="AP632">
        <f t="shared" ca="1" si="408"/>
        <v>4.3562029068673993E-124</v>
      </c>
      <c r="AR632">
        <v>622</v>
      </c>
      <c r="AS632">
        <v>0</v>
      </c>
      <c r="AT632">
        <v>41.586432472945233</v>
      </c>
      <c r="AU632">
        <v>1.7160655182794471</v>
      </c>
      <c r="AV632">
        <v>0.32206301872710974</v>
      </c>
      <c r="AW632">
        <v>303.79627920529674</v>
      </c>
      <c r="AX632">
        <v>8.1998050108231958E-3</v>
      </c>
      <c r="AY632">
        <v>0</v>
      </c>
      <c r="AZ632">
        <v>-305.84260754731395</v>
      </c>
      <c r="BA632">
        <v>2.3263434510961512E-2</v>
      </c>
      <c r="BC632">
        <f t="shared" si="392"/>
        <v>0</v>
      </c>
      <c r="BD632">
        <f t="shared" ca="1" si="393"/>
        <v>41.586432472945233</v>
      </c>
      <c r="BE632">
        <f t="shared" ca="1" si="394"/>
        <v>1.7160655182794471</v>
      </c>
      <c r="BF632">
        <f t="shared" ca="1" si="395"/>
        <v>0.32206301872710974</v>
      </c>
      <c r="BG632">
        <f t="shared" ca="1" si="396"/>
        <v>303.79627920529674</v>
      </c>
      <c r="BH632">
        <f t="shared" ca="1" si="397"/>
        <v>8.1998050108304053E-3</v>
      </c>
      <c r="BI632">
        <f t="shared" ca="1" si="398"/>
        <v>0</v>
      </c>
      <c r="BJ632">
        <f t="shared" ca="1" si="399"/>
        <v>-305.84260754731395</v>
      </c>
      <c r="BK632">
        <f t="shared" ca="1" si="400"/>
        <v>2.3263434510961512E-2</v>
      </c>
    </row>
    <row r="633" spans="2:63" x14ac:dyDescent="0.35">
      <c r="B633">
        <f t="shared" si="401"/>
        <v>623</v>
      </c>
      <c r="C633">
        <f t="shared" si="379"/>
        <v>52</v>
      </c>
      <c r="D633">
        <f t="shared" si="409"/>
        <v>11</v>
      </c>
      <c r="E633">
        <f t="shared" ca="1" si="369"/>
        <v>128</v>
      </c>
      <c r="F633" cm="1">
        <f t="array" aca="1" ref="F633" ca="1">_xlfn.XLOOKUP(E633,Mortality!$I$9:$I$130,IF($E$4="Female",Mortality!$J$9:$J$130,Mortality!$K$9:$K$130),,-1)</f>
        <v>0.99999999999999922</v>
      </c>
      <c r="G633" cm="1">
        <f t="array" aca="1" ref="G633" ca="1">_xlfn.XLOOKUP(E633,Mortality!$N$9:$N$130,IF($E$4="Female",Mortality!$O$9:$O$130,Mortality!$P$9:$P$130),,-1)</f>
        <v>0</v>
      </c>
      <c r="H633">
        <f t="shared" ca="1" si="380"/>
        <v>0.94493499421927152</v>
      </c>
      <c r="I633" cm="1">
        <f t="array" ref="I633">INDEX('Product features '!$C$12:$C$22,MIN(11,C633))</f>
        <v>0</v>
      </c>
      <c r="J633" s="3">
        <f ca="1">IF(C633=1,0,IF($C$4="Q",MAX('Product features '!$C$8,_xlfn.XLOOKUP(E633,'Non-systematic PWDs'!$D$17:$D$64,'Non-systematic PWDs'!$F$17:$F$64,0,-1)),'Product features '!$C$8))</f>
        <v>0.5</v>
      </c>
      <c r="K633">
        <f t="shared" ca="1" si="370"/>
        <v>0</v>
      </c>
      <c r="L633">
        <f ca="1">(1-K633)*(1-(1-J633*_xlfn.XLOOKUP(C633,'Non-systematic PWDs'!$D$9:$D$12,'Non-systematic PWDs'!$E$9:$E$12,,-1))^(1/12))</f>
        <v>1.8423470126248342E-2</v>
      </c>
      <c r="M633" cm="1">
        <f t="array" ref="M633">IF(C633=11,_xlfn.SWITCH(D633,1,0.4,2,0.3,3,0.2,0.1/9),1/12)</f>
        <v>8.3333333333333329E-2</v>
      </c>
      <c r="O633">
        <f t="shared" ca="1" si="402"/>
        <v>1.4095998582602726E-123</v>
      </c>
      <c r="P633">
        <f t="shared" ca="1" si="403"/>
        <v>1.488333701240163E-123</v>
      </c>
      <c r="Q633">
        <f ca="1">_xlfn.XLOOKUP(C633,'Surrender predictive model'!$E$8:$E$29,'Surrender predictive model'!$P$8:$P$29,,-1)+'Surrender predictive model'!$B$15+'Surrender predictive model'!$B$14+'Surrender predictive model'!$B$38*K633</f>
        <v>-2.2123742498454617</v>
      </c>
      <c r="R633">
        <f ca="1">+'Surrender predictive model'!$B$15*(MAX(1,MIN(2,P632/O632))-1)+'Surrender predictive model'!$B$14*(MAX(0.5,MIN(1,P632/O632))-1)+'Surrender predictive model'!$B$38*K633*(MAX(0.5,MIN(1,P632/O632))-1)</f>
        <v>-6.4634375248965231E-2</v>
      </c>
      <c r="S633" s="43">
        <f t="shared" ca="1" si="381"/>
        <v>8.9797019821499235E-3</v>
      </c>
      <c r="T633">
        <f t="shared" ca="1" si="371"/>
        <v>0</v>
      </c>
      <c r="U633">
        <f t="shared" ca="1" si="404"/>
        <v>0</v>
      </c>
      <c r="V633">
        <f t="shared" ca="1" si="372"/>
        <v>0</v>
      </c>
      <c r="W633" s="41">
        <f t="shared" ca="1" si="373"/>
        <v>0</v>
      </c>
      <c r="X633">
        <f t="shared" ca="1" si="382"/>
        <v>5.3565159754464804E-2</v>
      </c>
      <c r="Y633">
        <f t="shared" ca="1" si="383"/>
        <v>5.3565159754464804E-2</v>
      </c>
      <c r="Z633">
        <f t="shared" ca="1" si="374"/>
        <v>5.457053843917218E-2</v>
      </c>
      <c r="AA633">
        <f t="shared" ca="1" si="405"/>
        <v>1.9296159225074297E-127</v>
      </c>
      <c r="AB633">
        <f t="shared" ca="1" si="384"/>
        <v>1.4095998582602726E-123</v>
      </c>
      <c r="AC633">
        <f t="shared" ca="1" si="385"/>
        <v>1.2964959553714555E-123</v>
      </c>
      <c r="AD633">
        <f t="shared" ca="1" si="386"/>
        <v>1.2320580115585035E-125</v>
      </c>
      <c r="AE633">
        <f t="shared" ca="1" si="387"/>
        <v>2.5277881175649521E-125</v>
      </c>
      <c r="AF633">
        <f t="shared" ca="1" si="388"/>
        <v>0</v>
      </c>
      <c r="AG633">
        <f t="shared" ca="1" si="389"/>
        <v>0</v>
      </c>
      <c r="AH633">
        <f t="shared" ca="1" si="375"/>
        <v>0</v>
      </c>
      <c r="AI633">
        <f t="shared" ca="1" si="406"/>
        <v>3.4608696162725194E-11</v>
      </c>
      <c r="AJ633">
        <f t="shared" ca="1" si="390"/>
        <v>7.210145033901082E-15</v>
      </c>
      <c r="AK633">
        <f t="shared" ca="1" si="376"/>
        <v>0</v>
      </c>
      <c r="AL633">
        <f t="shared" ca="1" si="377"/>
        <v>0</v>
      </c>
      <c r="AM633">
        <f t="shared" si="378"/>
        <v>0</v>
      </c>
      <c r="AN633" s="45">
        <f t="shared" ca="1" si="391"/>
        <v>-7.210145033901082E-15</v>
      </c>
      <c r="AO633">
        <f t="shared" ca="1" si="407"/>
        <v>0</v>
      </c>
      <c r="AP633">
        <f t="shared" ca="1" si="408"/>
        <v>2.3607427159796748E-125</v>
      </c>
      <c r="AR633">
        <v>623</v>
      </c>
      <c r="AS633">
        <v>0</v>
      </c>
      <c r="AT633">
        <v>39.3590640495553</v>
      </c>
      <c r="AU633">
        <v>1.6241719494916582</v>
      </c>
      <c r="AV633">
        <v>0.30479248732312003</v>
      </c>
      <c r="AW633">
        <v>291.13239160590257</v>
      </c>
      <c r="AX633">
        <v>7.7607498278024116E-3</v>
      </c>
      <c r="AY633">
        <v>0</v>
      </c>
      <c r="AZ633">
        <v>-293.06911679254466</v>
      </c>
      <c r="BA633">
        <v>2.2219861308481453E-2</v>
      </c>
      <c r="BC633">
        <f t="shared" si="392"/>
        <v>0</v>
      </c>
      <c r="BD633">
        <f t="shared" ca="1" si="393"/>
        <v>39.3590640495553</v>
      </c>
      <c r="BE633">
        <f t="shared" ca="1" si="394"/>
        <v>1.6241719494916582</v>
      </c>
      <c r="BF633">
        <f t="shared" ca="1" si="395"/>
        <v>0.30479248732312003</v>
      </c>
      <c r="BG633">
        <f t="shared" ca="1" si="396"/>
        <v>291.13239160590257</v>
      </c>
      <c r="BH633">
        <f t="shared" ca="1" si="397"/>
        <v>7.760749827809622E-3</v>
      </c>
      <c r="BI633">
        <f t="shared" ca="1" si="398"/>
        <v>0</v>
      </c>
      <c r="BJ633">
        <f t="shared" ca="1" si="399"/>
        <v>-293.06911679254466</v>
      </c>
      <c r="BK633">
        <f t="shared" ca="1" si="400"/>
        <v>2.2219861308481453E-2</v>
      </c>
    </row>
    <row r="634" spans="2:63" x14ac:dyDescent="0.35">
      <c r="B634">
        <f t="shared" si="401"/>
        <v>624</v>
      </c>
      <c r="C634">
        <f t="shared" si="379"/>
        <v>52</v>
      </c>
      <c r="D634">
        <f t="shared" si="409"/>
        <v>12</v>
      </c>
      <c r="E634">
        <f t="shared" ca="1" si="369"/>
        <v>128</v>
      </c>
      <c r="F634" cm="1">
        <f t="array" aca="1" ref="F634" ca="1">_xlfn.XLOOKUP(E634,Mortality!$I$9:$I$130,IF($E$4="Female",Mortality!$J$9:$J$130,Mortality!$K$9:$K$130),,-1)</f>
        <v>0.99999999999999922</v>
      </c>
      <c r="G634" cm="1">
        <f t="array" aca="1" ref="G634" ca="1">_xlfn.XLOOKUP(E634,Mortality!$N$9:$N$130,IF($E$4="Female",Mortality!$O$9:$O$130,Mortality!$P$9:$P$130),,-1)</f>
        <v>0</v>
      </c>
      <c r="H634">
        <f t="shared" ca="1" si="380"/>
        <v>0.94493499421927152</v>
      </c>
      <c r="I634" cm="1">
        <f t="array" ref="I634">INDEX('Product features '!$C$12:$C$22,MIN(11,C634))</f>
        <v>0</v>
      </c>
      <c r="J634" s="3">
        <f ca="1">IF(C634=1,0,IF($C$4="Q",MAX('Product features '!$C$8,_xlfn.XLOOKUP(E634,'Non-systematic PWDs'!$D$17:$D$64,'Non-systematic PWDs'!$F$17:$F$64,0,-1)),'Product features '!$C$8))</f>
        <v>0.5</v>
      </c>
      <c r="K634">
        <f t="shared" ca="1" si="370"/>
        <v>0</v>
      </c>
      <c r="L634">
        <f ca="1">(1-K634)*(1-(1-J634*_xlfn.XLOOKUP(C634,'Non-systematic PWDs'!$D$9:$D$12,'Non-systematic PWDs'!$E$9:$E$12,,-1))^(1/12))</f>
        <v>1.8423470126248342E-2</v>
      </c>
      <c r="M634" cm="1">
        <f t="array" ref="M634">IF(C634=11,_xlfn.SWITCH(D634,1,0.4,2,0.3,3,0.2,0.1/9),1/12)</f>
        <v>8.3333333333333329E-2</v>
      </c>
      <c r="O634">
        <f t="shared" ca="1" si="402"/>
        <v>7.5505441597582437E-125</v>
      </c>
      <c r="P634">
        <f t="shared" ca="1" si="403"/>
        <v>7.9722832474883226E-125</v>
      </c>
      <c r="Q634">
        <f ca="1">_xlfn.XLOOKUP(C634,'Surrender predictive model'!$E$8:$E$29,'Surrender predictive model'!$P$8:$P$29,,-1)+'Surrender predictive model'!$B$15+'Surrender predictive model'!$B$14+'Surrender predictive model'!$B$38*K634</f>
        <v>-2.2123742498454617</v>
      </c>
      <c r="R634">
        <f ca="1">+'Surrender predictive model'!$B$15*(MAX(1,MIN(2,P633/O633))-1)+'Surrender predictive model'!$B$14*(MAX(0.5,MIN(1,P633/O633))-1)+'Surrender predictive model'!$B$38*K634*(MAX(0.5,MIN(1,P633/O633))-1)</f>
        <v>-6.4634375248965495E-2</v>
      </c>
      <c r="S634" s="43">
        <f t="shared" ca="1" si="381"/>
        <v>8.9797019821499235E-3</v>
      </c>
      <c r="T634">
        <f t="shared" ca="1" si="371"/>
        <v>5.0000000000000001E-3</v>
      </c>
      <c r="U634">
        <f t="shared" ca="1" si="404"/>
        <v>0</v>
      </c>
      <c r="V634">
        <f t="shared" ca="1" si="372"/>
        <v>0</v>
      </c>
      <c r="W634" s="41">
        <f t="shared" ca="1" si="373"/>
        <v>0</v>
      </c>
      <c r="X634">
        <f t="shared" ca="1" si="382"/>
        <v>5.3282374423550834E-2</v>
      </c>
      <c r="Y634">
        <f t="shared" ca="1" si="383"/>
        <v>5.3565159754464804E-2</v>
      </c>
      <c r="Z634">
        <f t="shared" ca="1" si="374"/>
        <v>5.457053843917218E-2</v>
      </c>
      <c r="AA634">
        <f t="shared" ca="1" si="405"/>
        <v>1.0530017987203037E-128</v>
      </c>
      <c r="AB634">
        <f t="shared" ca="1" si="384"/>
        <v>7.5505441597582437E-125</v>
      </c>
      <c r="AC634">
        <f t="shared" ca="1" si="385"/>
        <v>6.9092626960441414E-125</v>
      </c>
      <c r="AD634">
        <f t="shared" ca="1" si="386"/>
        <v>6.5658611763154826E-127</v>
      </c>
      <c r="AE634">
        <f t="shared" ca="1" si="387"/>
        <v>1.347104252183438E-126</v>
      </c>
      <c r="AF634">
        <f t="shared" ca="1" si="388"/>
        <v>3.8601505710809968E-127</v>
      </c>
      <c r="AG634">
        <f t="shared" ca="1" si="389"/>
        <v>0</v>
      </c>
      <c r="AH634">
        <f t="shared" ca="1" si="375"/>
        <v>0</v>
      </c>
      <c r="AI634">
        <f t="shared" ca="1" si="406"/>
        <v>3.4608696162725194E-11</v>
      </c>
      <c r="AJ634">
        <f t="shared" ca="1" si="390"/>
        <v>7.210145033901082E-15</v>
      </c>
      <c r="AK634">
        <f t="shared" ca="1" si="376"/>
        <v>0</v>
      </c>
      <c r="AL634">
        <f t="shared" ca="1" si="377"/>
        <v>0</v>
      </c>
      <c r="AM634">
        <f t="shared" si="378"/>
        <v>0</v>
      </c>
      <c r="AN634" s="45">
        <f t="shared" ca="1" si="391"/>
        <v>-7.210145033901082E-15</v>
      </c>
      <c r="AO634">
        <f t="shared" ca="1" si="407"/>
        <v>0</v>
      </c>
      <c r="AP634">
        <f t="shared" ca="1" si="408"/>
        <v>1.2797317937229797E-126</v>
      </c>
      <c r="AR634">
        <v>624</v>
      </c>
      <c r="AS634">
        <v>0</v>
      </c>
      <c r="AT634">
        <v>37.251599171055474</v>
      </c>
      <c r="AU634">
        <v>1.5302114580996744</v>
      </c>
      <c r="AV634">
        <v>0.28720066028796537</v>
      </c>
      <c r="AW634">
        <v>278.99562267171586</v>
      </c>
      <c r="AX634">
        <v>7.29924739413167E-3</v>
      </c>
      <c r="AY634">
        <v>0</v>
      </c>
      <c r="AZ634">
        <v>-280.82033403749728</v>
      </c>
      <c r="BA634">
        <v>2.3124338155649165E-2</v>
      </c>
      <c r="BC634">
        <f t="shared" si="392"/>
        <v>0</v>
      </c>
      <c r="BD634">
        <f t="shared" ca="1" si="393"/>
        <v>37.251599171055474</v>
      </c>
      <c r="BE634">
        <f t="shared" ca="1" si="394"/>
        <v>1.5302114580996744</v>
      </c>
      <c r="BF634">
        <f t="shared" ca="1" si="395"/>
        <v>0.28720066028796537</v>
      </c>
      <c r="BG634">
        <f t="shared" ca="1" si="396"/>
        <v>278.99562267171586</v>
      </c>
      <c r="BH634">
        <f t="shared" ca="1" si="397"/>
        <v>7.2992473941388804E-3</v>
      </c>
      <c r="BI634">
        <f t="shared" ca="1" si="398"/>
        <v>0</v>
      </c>
      <c r="BJ634">
        <f t="shared" ca="1" si="399"/>
        <v>-280.82033403749728</v>
      </c>
      <c r="BK634">
        <f t="shared" ca="1" si="400"/>
        <v>2.3124338155649165E-2</v>
      </c>
    </row>
    <row r="635" spans="2:63" x14ac:dyDescent="0.35">
      <c r="B635">
        <f t="shared" si="401"/>
        <v>625</v>
      </c>
      <c r="C635">
        <f t="shared" si="379"/>
        <v>53</v>
      </c>
      <c r="D635">
        <f t="shared" si="409"/>
        <v>1</v>
      </c>
      <c r="E635">
        <f t="shared" ca="1" si="369"/>
        <v>129</v>
      </c>
      <c r="F635" cm="1">
        <f t="array" aca="1" ref="F635" ca="1">_xlfn.XLOOKUP(E635,Mortality!$I$9:$I$130,IF($E$4="Female",Mortality!$J$9:$J$130,Mortality!$K$9:$K$130),,-1)</f>
        <v>0.99999999999999922</v>
      </c>
      <c r="G635" cm="1">
        <f t="array" aca="1" ref="G635" ca="1">_xlfn.XLOOKUP(E635,Mortality!$N$9:$N$130,IF($E$4="Female",Mortality!$O$9:$O$130,Mortality!$P$9:$P$130),,-1)</f>
        <v>0</v>
      </c>
      <c r="H635">
        <f t="shared" ca="1" si="380"/>
        <v>0.94493499421927152</v>
      </c>
      <c r="I635" cm="1">
        <f t="array" ref="I635">INDEX('Product features '!$C$12:$C$22,MIN(11,C635))</f>
        <v>0</v>
      </c>
      <c r="J635" s="3">
        <f ca="1">IF(C635=1,0,IF($C$4="Q",MAX('Product features '!$C$8,_xlfn.XLOOKUP(E635,'Non-systematic PWDs'!$D$17:$D$64,'Non-systematic PWDs'!$F$17:$F$64,0,-1)),'Product features '!$C$8))</f>
        <v>0.5</v>
      </c>
      <c r="K635">
        <f t="shared" ca="1" si="370"/>
        <v>0</v>
      </c>
      <c r="L635">
        <f ca="1">(1-K635)*(1-(1-J635*_xlfn.XLOOKUP(C635,'Non-systematic PWDs'!$D$9:$D$12,'Non-systematic PWDs'!$E$9:$E$12,,-1))^(1/12))</f>
        <v>1.8423470126248342E-2</v>
      </c>
      <c r="M635" cm="1">
        <f t="array" ref="M635">IF(C635=11,_xlfn.SWITCH(D635,1,0.4,2,0.3,3,0.2,0.1/9),1/12)</f>
        <v>8.3333333333333329E-2</v>
      </c>
      <c r="O635">
        <f t="shared" ca="1" si="402"/>
        <v>4.023109210217938E-126</v>
      </c>
      <c r="P635">
        <f t="shared" ca="1" si="403"/>
        <v>4.2703662575955545E-126</v>
      </c>
      <c r="Q635">
        <f ca="1">_xlfn.XLOOKUP(C635,'Surrender predictive model'!$E$8:$E$29,'Surrender predictive model'!$P$8:$P$29,,-1)+'Surrender predictive model'!$B$15+'Surrender predictive model'!$B$14+'Surrender predictive model'!$B$38*K635</f>
        <v>-2.2123742498454617</v>
      </c>
      <c r="R635">
        <f ca="1">+'Surrender predictive model'!$B$15*(MAX(1,MIN(2,P634/O634))-1)+'Surrender predictive model'!$B$14*(MAX(0.5,MIN(1,P634/O634))-1)+'Surrender predictive model'!$B$38*K635*(MAX(0.5,MIN(1,P634/O634))-1)</f>
        <v>-6.4634375248965745E-2</v>
      </c>
      <c r="S635" s="43">
        <f t="shared" ca="1" si="381"/>
        <v>8.9797019821499235E-3</v>
      </c>
      <c r="T635">
        <f t="shared" ca="1" si="371"/>
        <v>0</v>
      </c>
      <c r="U635">
        <f t="shared" ca="1" si="404"/>
        <v>1.89E-2</v>
      </c>
      <c r="V635">
        <f t="shared" ca="1" si="372"/>
        <v>0</v>
      </c>
      <c r="W635" s="41">
        <f t="shared" ca="1" si="373"/>
        <v>0</v>
      </c>
      <c r="X635">
        <f t="shared" ca="1" si="382"/>
        <v>5.3565159754464804E-2</v>
      </c>
      <c r="Y635">
        <f t="shared" ca="1" si="383"/>
        <v>5.3565159754464804E-2</v>
      </c>
      <c r="Z635">
        <f t="shared" ca="1" si="374"/>
        <v>5.457053843917218E-2</v>
      </c>
      <c r="AA635">
        <f t="shared" ca="1" si="405"/>
        <v>5.7462875133583782E-130</v>
      </c>
      <c r="AB635">
        <f t="shared" ca="1" si="384"/>
        <v>4.0991459742910567E-126</v>
      </c>
      <c r="AC635">
        <f t="shared" ca="1" si="385"/>
        <v>3.7702374507221685E-126</v>
      </c>
      <c r="AD635">
        <f t="shared" ca="1" si="386"/>
        <v>3.582850557608787E-128</v>
      </c>
      <c r="AE635">
        <f t="shared" ca="1" si="387"/>
        <v>7.3508609023028972E-128</v>
      </c>
      <c r="AF635">
        <f t="shared" ca="1" si="388"/>
        <v>0</v>
      </c>
      <c r="AG635">
        <f t="shared" ca="1" si="389"/>
        <v>0</v>
      </c>
      <c r="AH635">
        <f t="shared" ca="1" si="375"/>
        <v>7.6036764073118716E-128</v>
      </c>
      <c r="AI635">
        <f t="shared" ca="1" si="406"/>
        <v>3.4608696162725194E-11</v>
      </c>
      <c r="AJ635">
        <f t="shared" ca="1" si="390"/>
        <v>7.210145033901082E-15</v>
      </c>
      <c r="AK635">
        <f t="shared" ca="1" si="376"/>
        <v>0</v>
      </c>
      <c r="AL635">
        <f t="shared" ca="1" si="377"/>
        <v>0</v>
      </c>
      <c r="AM635">
        <f t="shared" si="378"/>
        <v>0</v>
      </c>
      <c r="AN635" s="45">
        <f t="shared" ca="1" si="391"/>
        <v>-7.210145033901082E-15</v>
      </c>
      <c r="AO635">
        <f t="shared" ca="1" si="407"/>
        <v>9.5045955091398792E-129</v>
      </c>
      <c r="AP635">
        <f t="shared" ca="1" si="408"/>
        <v>7.8469944723372648E-128</v>
      </c>
      <c r="AR635">
        <v>625</v>
      </c>
      <c r="AS635">
        <v>0</v>
      </c>
      <c r="AT635">
        <v>35.036387489435981</v>
      </c>
      <c r="AU635">
        <v>1.4611967464612947</v>
      </c>
      <c r="AV635">
        <v>0.2749037150193761</v>
      </c>
      <c r="AW635">
        <v>267.3751691527408</v>
      </c>
      <c r="AX635">
        <v>6.9814028340434908E-3</v>
      </c>
      <c r="AY635">
        <v>0</v>
      </c>
      <c r="AZ635">
        <v>-269.1182510170554</v>
      </c>
      <c r="BA635">
        <v>6.750911850111764E-2</v>
      </c>
      <c r="BC635">
        <f t="shared" si="392"/>
        <v>0</v>
      </c>
      <c r="BD635">
        <f t="shared" ca="1" si="393"/>
        <v>35.036387489435981</v>
      </c>
      <c r="BE635">
        <f t="shared" ca="1" si="394"/>
        <v>1.4611967464612947</v>
      </c>
      <c r="BF635">
        <f t="shared" ca="1" si="395"/>
        <v>0.2749037150193761</v>
      </c>
      <c r="BG635">
        <f t="shared" ca="1" si="396"/>
        <v>267.3751691527408</v>
      </c>
      <c r="BH635">
        <f t="shared" ca="1" si="397"/>
        <v>6.9814028340507012E-3</v>
      </c>
      <c r="BI635">
        <f t="shared" ca="1" si="398"/>
        <v>0</v>
      </c>
      <c r="BJ635">
        <f t="shared" ca="1" si="399"/>
        <v>-269.1182510170554</v>
      </c>
      <c r="BK635">
        <f t="shared" ca="1" si="400"/>
        <v>6.750911850111764E-2</v>
      </c>
    </row>
    <row r="636" spans="2:63" x14ac:dyDescent="0.35">
      <c r="B636">
        <f t="shared" si="401"/>
        <v>626</v>
      </c>
      <c r="C636">
        <f t="shared" si="379"/>
        <v>53</v>
      </c>
      <c r="D636">
        <f t="shared" si="409"/>
        <v>2</v>
      </c>
      <c r="E636">
        <f t="shared" ca="1" si="369"/>
        <v>129</v>
      </c>
      <c r="F636" cm="1">
        <f t="array" aca="1" ref="F636" ca="1">_xlfn.XLOOKUP(E636,Mortality!$I$9:$I$130,IF($E$4="Female",Mortality!$J$9:$J$130,Mortality!$K$9:$K$130),,-1)</f>
        <v>0.99999999999999922</v>
      </c>
      <c r="G636" cm="1">
        <f t="array" aca="1" ref="G636" ca="1">_xlfn.XLOOKUP(E636,Mortality!$N$9:$N$130,IF($E$4="Female",Mortality!$O$9:$O$130,Mortality!$P$9:$P$130),,-1)</f>
        <v>0</v>
      </c>
      <c r="H636">
        <f t="shared" ca="1" si="380"/>
        <v>0.94493499421927152</v>
      </c>
      <c r="I636" cm="1">
        <f t="array" ref="I636">INDEX('Product features '!$C$12:$C$22,MIN(11,C636))</f>
        <v>0</v>
      </c>
      <c r="J636" s="3">
        <f ca="1">IF(C636=1,0,IF($C$4="Q",MAX('Product features '!$C$8,_xlfn.XLOOKUP(E636,'Non-systematic PWDs'!$D$17:$D$64,'Non-systematic PWDs'!$F$17:$F$64,0,-1)),'Product features '!$C$8))</f>
        <v>0.5</v>
      </c>
      <c r="K636">
        <f t="shared" ca="1" si="370"/>
        <v>0</v>
      </c>
      <c r="L636">
        <f ca="1">(1-K636)*(1-(1-J636*_xlfn.XLOOKUP(C636,'Non-systematic PWDs'!$D$9:$D$12,'Non-systematic PWDs'!$E$9:$E$12,,-1))^(1/12))</f>
        <v>1.8423470126248342E-2</v>
      </c>
      <c r="M636" cm="1">
        <f t="array" ref="M636">IF(C636=11,_xlfn.SWITCH(D636,1,0.4,2,0.3,3,0.2,0.1/9),1/12)</f>
        <v>8.3333333333333329E-2</v>
      </c>
      <c r="O636">
        <f t="shared" ca="1" si="402"/>
        <v>2.1957140896977174E-127</v>
      </c>
      <c r="P636">
        <f t="shared" ca="1" si="403"/>
        <v>2.2874285079818188E-127</v>
      </c>
      <c r="Q636">
        <f ca="1">_xlfn.XLOOKUP(C636,'Surrender predictive model'!$E$8:$E$29,'Surrender predictive model'!$P$8:$P$29,,-1)+'Surrender predictive model'!$B$15+'Surrender predictive model'!$B$14+'Surrender predictive model'!$B$38*K636</f>
        <v>-2.2123742498454617</v>
      </c>
      <c r="R636">
        <f ca="1">+'Surrender predictive model'!$B$15*(MAX(1,MIN(2,P635/O635))-1)+'Surrender predictive model'!$B$14*(MAX(0.5,MIN(1,P635/O635))-1)+'Surrender predictive model'!$B$38*K636*(MAX(0.5,MIN(1,P635/O635))-1)</f>
        <v>-7.1118863812384331E-2</v>
      </c>
      <c r="S636" s="43">
        <f t="shared" ca="1" si="381"/>
        <v>8.9187005836840472E-3</v>
      </c>
      <c r="T636">
        <f t="shared" ca="1" si="371"/>
        <v>0</v>
      </c>
      <c r="U636">
        <f t="shared" ca="1" si="404"/>
        <v>0</v>
      </c>
      <c r="V636">
        <f t="shared" ca="1" si="372"/>
        <v>0</v>
      </c>
      <c r="W636" s="41">
        <f t="shared" ca="1" si="373"/>
        <v>0</v>
      </c>
      <c r="X636">
        <f t="shared" ca="1" si="382"/>
        <v>5.3568456911607401E-2</v>
      </c>
      <c r="Y636">
        <f t="shared" ca="1" si="383"/>
        <v>5.3568456911607401E-2</v>
      </c>
      <c r="Z636">
        <f t="shared" ca="1" si="374"/>
        <v>5.4573897481531332E-2</v>
      </c>
      <c r="AA636">
        <f t="shared" ca="1" si="405"/>
        <v>3.1357800363025848E-131</v>
      </c>
      <c r="AB636">
        <f t="shared" ca="1" si="384"/>
        <v>2.1957140896977174E-127</v>
      </c>
      <c r="AC636">
        <f t="shared" ca="1" si="385"/>
        <v>2.0196533846381826E-127</v>
      </c>
      <c r="AD636">
        <f t="shared" ca="1" si="386"/>
        <v>1.9062352363502578E-129</v>
      </c>
      <c r="AE636">
        <f t="shared" ca="1" si="387"/>
        <v>3.937733709185035E-129</v>
      </c>
      <c r="AF636">
        <f t="shared" ca="1" si="388"/>
        <v>0</v>
      </c>
      <c r="AG636">
        <f t="shared" ca="1" si="389"/>
        <v>0</v>
      </c>
      <c r="AH636">
        <f t="shared" ca="1" si="375"/>
        <v>0</v>
      </c>
      <c r="AI636">
        <f t="shared" ca="1" si="406"/>
        <v>3.4608696162725194E-11</v>
      </c>
      <c r="AJ636">
        <f t="shared" ca="1" si="390"/>
        <v>7.210145033901082E-15</v>
      </c>
      <c r="AK636">
        <f t="shared" ca="1" si="376"/>
        <v>0</v>
      </c>
      <c r="AL636">
        <f t="shared" ca="1" si="377"/>
        <v>0</v>
      </c>
      <c r="AM636">
        <f t="shared" si="378"/>
        <v>0</v>
      </c>
      <c r="AN636" s="45">
        <f t="shared" ca="1" si="391"/>
        <v>-7.210145033901082E-15</v>
      </c>
      <c r="AO636">
        <f t="shared" ca="1" si="407"/>
        <v>0</v>
      </c>
      <c r="AP636">
        <f t="shared" ca="1" si="408"/>
        <v>3.3113394748480163E-129</v>
      </c>
      <c r="AR636">
        <v>626</v>
      </c>
      <c r="AS636">
        <v>0</v>
      </c>
      <c r="AT636">
        <v>33.510733601012717</v>
      </c>
      <c r="AU636">
        <v>1.3827302305592111</v>
      </c>
      <c r="AV636">
        <v>0.25780854405703985</v>
      </c>
      <c r="AW636">
        <v>256.22943076177665</v>
      </c>
      <c r="AX636">
        <v>6.6066875166693349E-3</v>
      </c>
      <c r="AY636">
        <v>0</v>
      </c>
      <c r="AZ636">
        <v>-257.87657622390975</v>
      </c>
      <c r="BA636">
        <v>1.7108481152496031E-2</v>
      </c>
      <c r="BC636">
        <f t="shared" si="392"/>
        <v>0</v>
      </c>
      <c r="BD636">
        <f t="shared" ca="1" si="393"/>
        <v>33.510733601012717</v>
      </c>
      <c r="BE636">
        <f t="shared" ca="1" si="394"/>
        <v>1.3827302305592111</v>
      </c>
      <c r="BF636">
        <f t="shared" ca="1" si="395"/>
        <v>0.25780854405703985</v>
      </c>
      <c r="BG636">
        <f t="shared" ca="1" si="396"/>
        <v>256.22943076177665</v>
      </c>
      <c r="BH636">
        <f t="shared" ca="1" si="397"/>
        <v>6.6066875166765453E-3</v>
      </c>
      <c r="BI636">
        <f t="shared" ca="1" si="398"/>
        <v>0</v>
      </c>
      <c r="BJ636">
        <f t="shared" ca="1" si="399"/>
        <v>-257.87657622390975</v>
      </c>
      <c r="BK636">
        <f t="shared" ca="1" si="400"/>
        <v>1.7108481152496031E-2</v>
      </c>
    </row>
    <row r="637" spans="2:63" x14ac:dyDescent="0.35">
      <c r="B637">
        <f t="shared" si="401"/>
        <v>627</v>
      </c>
      <c r="C637">
        <f t="shared" si="379"/>
        <v>53</v>
      </c>
      <c r="D637">
        <f t="shared" si="409"/>
        <v>3</v>
      </c>
      <c r="E637">
        <f t="shared" ca="1" si="369"/>
        <v>129</v>
      </c>
      <c r="F637" cm="1">
        <f t="array" aca="1" ref="F637" ca="1">_xlfn.XLOOKUP(E637,Mortality!$I$9:$I$130,IF($E$4="Female",Mortality!$J$9:$J$130,Mortality!$K$9:$K$130),,-1)</f>
        <v>0.99999999999999922</v>
      </c>
      <c r="G637" cm="1">
        <f t="array" aca="1" ref="G637" ca="1">_xlfn.XLOOKUP(E637,Mortality!$N$9:$N$130,IF($E$4="Female",Mortality!$O$9:$O$130,Mortality!$P$9:$P$130),,-1)</f>
        <v>0</v>
      </c>
      <c r="H637">
        <f t="shared" ca="1" si="380"/>
        <v>0.94493499421927152</v>
      </c>
      <c r="I637" cm="1">
        <f t="array" ref="I637">INDEX('Product features '!$C$12:$C$22,MIN(11,C637))</f>
        <v>0</v>
      </c>
      <c r="J637" s="3">
        <f ca="1">IF(C637=1,0,IF($C$4="Q",MAX('Product features '!$C$8,_xlfn.XLOOKUP(E637,'Non-systematic PWDs'!$D$17:$D$64,'Non-systematic PWDs'!$F$17:$F$64,0,-1)),'Product features '!$C$8))</f>
        <v>0.5</v>
      </c>
      <c r="K637">
        <f t="shared" ca="1" si="370"/>
        <v>0</v>
      </c>
      <c r="L637">
        <f ca="1">(1-K637)*(1-(1-J637*_xlfn.XLOOKUP(C637,'Non-systematic PWDs'!$D$9:$D$12,'Non-systematic PWDs'!$E$9:$E$12,,-1))^(1/12))</f>
        <v>1.8423470126248342E-2</v>
      </c>
      <c r="M637" cm="1">
        <f t="array" ref="M637">IF(C637=11,_xlfn.SWITCH(D637,1,0.4,2,0.3,3,0.2,0.1/9),1/12)</f>
        <v>8.3333333333333329E-2</v>
      </c>
      <c r="O637">
        <f t="shared" ca="1" si="402"/>
        <v>1.1762101560418143E-128</v>
      </c>
      <c r="P637">
        <f t="shared" ca="1" si="403"/>
        <v>1.2253401546820646E-128</v>
      </c>
      <c r="Q637">
        <f ca="1">_xlfn.XLOOKUP(C637,'Surrender predictive model'!$E$8:$E$29,'Surrender predictive model'!$P$8:$P$29,,-1)+'Surrender predictive model'!$B$15+'Surrender predictive model'!$B$14+'Surrender predictive model'!$B$38*K637</f>
        <v>-2.2123742498454617</v>
      </c>
      <c r="R637">
        <f ca="1">+'Surrender predictive model'!$B$15*(MAX(1,MIN(2,P636/O636))-1)+'Surrender predictive model'!$B$14*(MAX(0.5,MIN(1,P636/O636))-1)+'Surrender predictive model'!$B$38*K637*(MAX(0.5,MIN(1,P636/O636))-1)</f>
        <v>-4.8334783765019401E-2</v>
      </c>
      <c r="S637" s="43">
        <f t="shared" ca="1" si="381"/>
        <v>9.1349812926179164E-3</v>
      </c>
      <c r="T637">
        <f t="shared" ca="1" si="371"/>
        <v>0</v>
      </c>
      <c r="U637">
        <f t="shared" ca="1" si="404"/>
        <v>0</v>
      </c>
      <c r="V637">
        <f t="shared" ca="1" si="372"/>
        <v>0</v>
      </c>
      <c r="W637" s="41">
        <f t="shared" ca="1" si="373"/>
        <v>0</v>
      </c>
      <c r="X637">
        <f t="shared" ca="1" si="382"/>
        <v>5.3556766827409306E-2</v>
      </c>
      <c r="Y637">
        <f t="shared" ca="1" si="383"/>
        <v>5.3556766827409306E-2</v>
      </c>
      <c r="Z637">
        <f t="shared" ca="1" si="374"/>
        <v>5.4561987983043632E-2</v>
      </c>
      <c r="AA637">
        <f t="shared" ca="1" si="405"/>
        <v>1.7113173822580987E-132</v>
      </c>
      <c r="AB637">
        <f t="shared" ca="1" si="384"/>
        <v>1.1762101560418143E-128</v>
      </c>
      <c r="AC637">
        <f t="shared" ca="1" si="385"/>
        <v>1.0816699015758387E-128</v>
      </c>
      <c r="AD637">
        <f t="shared" ca="1" si="386"/>
        <v>1.0456840286507857E-130</v>
      </c>
      <c r="AE637">
        <f t="shared" ca="1" si="387"/>
        <v>2.1089401112305662E-130</v>
      </c>
      <c r="AF637">
        <f t="shared" ca="1" si="388"/>
        <v>0</v>
      </c>
      <c r="AG637">
        <f t="shared" ca="1" si="389"/>
        <v>0</v>
      </c>
      <c r="AH637">
        <f t="shared" ca="1" si="375"/>
        <v>0</v>
      </c>
      <c r="AI637">
        <f t="shared" ca="1" si="406"/>
        <v>3.4608696162725194E-11</v>
      </c>
      <c r="AJ637">
        <f t="shared" ca="1" si="390"/>
        <v>7.210145033901082E-15</v>
      </c>
      <c r="AK637">
        <f t="shared" ca="1" si="376"/>
        <v>0</v>
      </c>
      <c r="AL637">
        <f t="shared" ca="1" si="377"/>
        <v>0</v>
      </c>
      <c r="AM637">
        <f t="shared" si="378"/>
        <v>0</v>
      </c>
      <c r="AN637" s="45">
        <f t="shared" ca="1" si="391"/>
        <v>-7.210145033901082E-15</v>
      </c>
      <c r="AO637">
        <f t="shared" ca="1" si="407"/>
        <v>0</v>
      </c>
      <c r="AP637">
        <f t="shared" ca="1" si="408"/>
        <v>1.7946359380095867E-130</v>
      </c>
      <c r="AR637">
        <v>627</v>
      </c>
      <c r="AS637">
        <v>0</v>
      </c>
      <c r="AT637">
        <v>31.712100077616785</v>
      </c>
      <c r="AU637">
        <v>1.3084223557995027</v>
      </c>
      <c r="AV637">
        <v>0.24808621512754511</v>
      </c>
      <c r="AW637">
        <v>245.54834464335644</v>
      </c>
      <c r="AX637">
        <v>6.2513626435030459E-3</v>
      </c>
      <c r="AY637">
        <v>0</v>
      </c>
      <c r="AZ637">
        <v>-247.11110457692689</v>
      </c>
      <c r="BA637">
        <v>1.6403383477768787E-2</v>
      </c>
      <c r="BC637">
        <f t="shared" si="392"/>
        <v>0</v>
      </c>
      <c r="BD637">
        <f t="shared" ca="1" si="393"/>
        <v>31.712100077616785</v>
      </c>
      <c r="BE637">
        <f t="shared" ca="1" si="394"/>
        <v>1.3084223557995027</v>
      </c>
      <c r="BF637">
        <f t="shared" ca="1" si="395"/>
        <v>0.24808621512754511</v>
      </c>
      <c r="BG637">
        <f t="shared" ca="1" si="396"/>
        <v>245.54834464335644</v>
      </c>
      <c r="BH637">
        <f t="shared" ca="1" si="397"/>
        <v>6.2513626435102563E-3</v>
      </c>
      <c r="BI637">
        <f t="shared" ca="1" si="398"/>
        <v>0</v>
      </c>
      <c r="BJ637">
        <f t="shared" ca="1" si="399"/>
        <v>-247.11110457692689</v>
      </c>
      <c r="BK637">
        <f t="shared" ca="1" si="400"/>
        <v>1.6403383477768787E-2</v>
      </c>
    </row>
    <row r="638" spans="2:63" x14ac:dyDescent="0.35">
      <c r="B638">
        <f t="shared" si="401"/>
        <v>628</v>
      </c>
      <c r="C638">
        <f t="shared" si="379"/>
        <v>53</v>
      </c>
      <c r="D638">
        <f t="shared" si="409"/>
        <v>4</v>
      </c>
      <c r="E638">
        <f t="shared" ca="1" si="369"/>
        <v>129</v>
      </c>
      <c r="F638" cm="1">
        <f t="array" aca="1" ref="F638" ca="1">_xlfn.XLOOKUP(E638,Mortality!$I$9:$I$130,IF($E$4="Female",Mortality!$J$9:$J$130,Mortality!$K$9:$K$130),,-1)</f>
        <v>0.99999999999999922</v>
      </c>
      <c r="G638" cm="1">
        <f t="array" aca="1" ref="G638" ca="1">_xlfn.XLOOKUP(E638,Mortality!$N$9:$N$130,IF($E$4="Female",Mortality!$O$9:$O$130,Mortality!$P$9:$P$130),,-1)</f>
        <v>0</v>
      </c>
      <c r="H638">
        <f t="shared" ca="1" si="380"/>
        <v>0.94493499421927152</v>
      </c>
      <c r="I638" cm="1">
        <f t="array" ref="I638">INDEX('Product features '!$C$12:$C$22,MIN(11,C638))</f>
        <v>0</v>
      </c>
      <c r="J638" s="3">
        <f ca="1">IF(C638=1,0,IF($C$4="Q",MAX('Product features '!$C$8,_xlfn.XLOOKUP(E638,'Non-systematic PWDs'!$D$17:$D$64,'Non-systematic PWDs'!$F$17:$F$64,0,-1)),'Product features '!$C$8))</f>
        <v>0.5</v>
      </c>
      <c r="K638">
        <f t="shared" ca="1" si="370"/>
        <v>0</v>
      </c>
      <c r="L638">
        <f ca="1">(1-K638)*(1-(1-J638*_xlfn.XLOOKUP(C638,'Non-systematic PWDs'!$D$9:$D$12,'Non-systematic PWDs'!$E$9:$E$12,,-1))^(1/12))</f>
        <v>1.8423470126248342E-2</v>
      </c>
      <c r="M638" cm="1">
        <f t="array" ref="M638">IF(C638=11,_xlfn.SWITCH(D638,1,0.4,2,0.3,3,0.2,0.1/9),1/12)</f>
        <v>8.3333333333333329E-2</v>
      </c>
      <c r="O638">
        <f t="shared" ca="1" si="402"/>
        <v>6.2994013067162162E-130</v>
      </c>
      <c r="P638">
        <f t="shared" ca="1" si="403"/>
        <v>6.5625256948568985E-130</v>
      </c>
      <c r="Q638">
        <f ca="1">_xlfn.XLOOKUP(C638,'Surrender predictive model'!$E$8:$E$29,'Surrender predictive model'!$P$8:$P$29,,-1)+'Surrender predictive model'!$B$15+'Surrender predictive model'!$B$14+'Surrender predictive model'!$B$38*K638</f>
        <v>-2.2123742498454617</v>
      </c>
      <c r="R638">
        <f ca="1">+'Surrender predictive model'!$B$15*(MAX(1,MIN(2,P637/O637))-1)+'Surrender predictive model'!$B$14*(MAX(0.5,MIN(1,P637/O637))-1)+'Surrender predictive model'!$B$38*K638*(MAX(0.5,MIN(1,P637/O637))-1)</f>
        <v>-4.8334783765019401E-2</v>
      </c>
      <c r="S638" s="43">
        <f t="shared" ca="1" si="381"/>
        <v>9.1349812926179164E-3</v>
      </c>
      <c r="T638">
        <f t="shared" ca="1" si="371"/>
        <v>0</v>
      </c>
      <c r="U638">
        <f t="shared" ca="1" si="404"/>
        <v>0</v>
      </c>
      <c r="V638">
        <f t="shared" ca="1" si="372"/>
        <v>0</v>
      </c>
      <c r="W638" s="41">
        <f t="shared" ca="1" si="373"/>
        <v>0</v>
      </c>
      <c r="X638">
        <f t="shared" ca="1" si="382"/>
        <v>5.3556766827409306E-2</v>
      </c>
      <c r="Y638">
        <f t="shared" ca="1" si="383"/>
        <v>5.3556766827409306E-2</v>
      </c>
      <c r="Z638">
        <f t="shared" ca="1" si="374"/>
        <v>5.4561987983043632E-2</v>
      </c>
      <c r="AA638">
        <f t="shared" ca="1" si="405"/>
        <v>9.3372878445940067E-134</v>
      </c>
      <c r="AB638">
        <f t="shared" ca="1" si="384"/>
        <v>6.2994013067162162E-130</v>
      </c>
      <c r="AC638">
        <f t="shared" ca="1" si="385"/>
        <v>5.7930742702923954E-130</v>
      </c>
      <c r="AD638">
        <f t="shared" ca="1" si="386"/>
        <v>5.6003455697596126E-132</v>
      </c>
      <c r="AE638">
        <f t="shared" ca="1" si="387"/>
        <v>1.1294801379014608E-131</v>
      </c>
      <c r="AF638">
        <f t="shared" ca="1" si="388"/>
        <v>0</v>
      </c>
      <c r="AG638">
        <f t="shared" ca="1" si="389"/>
        <v>0</v>
      </c>
      <c r="AH638">
        <f t="shared" ca="1" si="375"/>
        <v>0</v>
      </c>
      <c r="AI638">
        <f t="shared" ca="1" si="406"/>
        <v>3.4608696162725194E-11</v>
      </c>
      <c r="AJ638">
        <f t="shared" ca="1" si="390"/>
        <v>7.210145033901082E-15</v>
      </c>
      <c r="AK638">
        <f t="shared" ca="1" si="376"/>
        <v>0</v>
      </c>
      <c r="AL638">
        <f t="shared" ca="1" si="377"/>
        <v>0</v>
      </c>
      <c r="AM638">
        <f t="shared" si="378"/>
        <v>0</v>
      </c>
      <c r="AN638" s="45">
        <f t="shared" ca="1" si="391"/>
        <v>-7.210145033901082E-15</v>
      </c>
      <c r="AO638">
        <f t="shared" ca="1" si="407"/>
        <v>0</v>
      </c>
      <c r="AP638">
        <f t="shared" ca="1" si="408"/>
        <v>9.7240876522428814E-132</v>
      </c>
      <c r="AR638">
        <v>628</v>
      </c>
      <c r="AS638">
        <v>0</v>
      </c>
      <c r="AT638">
        <v>30.006540686418603</v>
      </c>
      <c r="AU638">
        <v>1.2380683064851987</v>
      </c>
      <c r="AV638">
        <v>0.23471514801253643</v>
      </c>
      <c r="AW638">
        <v>235.3125390036536</v>
      </c>
      <c r="AX638">
        <v>5.915258306660059E-3</v>
      </c>
      <c r="AY638">
        <v>0</v>
      </c>
      <c r="AZ638">
        <v>-236.79123771645774</v>
      </c>
      <c r="BA638">
        <v>1.5662022531810628E-2</v>
      </c>
      <c r="BC638">
        <f t="shared" si="392"/>
        <v>0</v>
      </c>
      <c r="BD638">
        <f t="shared" ca="1" si="393"/>
        <v>30.006540686418603</v>
      </c>
      <c r="BE638">
        <f t="shared" ca="1" si="394"/>
        <v>1.2380683064851987</v>
      </c>
      <c r="BF638">
        <f t="shared" ca="1" si="395"/>
        <v>0.23471514801253643</v>
      </c>
      <c r="BG638">
        <f t="shared" ca="1" si="396"/>
        <v>235.3125390036536</v>
      </c>
      <c r="BH638">
        <f t="shared" ca="1" si="397"/>
        <v>5.9152583066672693E-3</v>
      </c>
      <c r="BI638">
        <f t="shared" ca="1" si="398"/>
        <v>0</v>
      </c>
      <c r="BJ638">
        <f t="shared" ca="1" si="399"/>
        <v>-236.79123771645774</v>
      </c>
      <c r="BK638">
        <f t="shared" ca="1" si="400"/>
        <v>1.5662022531810628E-2</v>
      </c>
    </row>
    <row r="639" spans="2:63" x14ac:dyDescent="0.35">
      <c r="B639">
        <f t="shared" si="401"/>
        <v>629</v>
      </c>
      <c r="C639">
        <f t="shared" si="379"/>
        <v>53</v>
      </c>
      <c r="D639">
        <f t="shared" si="409"/>
        <v>5</v>
      </c>
      <c r="E639">
        <f t="shared" ca="1" si="369"/>
        <v>129</v>
      </c>
      <c r="F639" cm="1">
        <f t="array" aca="1" ref="F639" ca="1">_xlfn.XLOOKUP(E639,Mortality!$I$9:$I$130,IF($E$4="Female",Mortality!$J$9:$J$130,Mortality!$K$9:$K$130),,-1)</f>
        <v>0.99999999999999922</v>
      </c>
      <c r="G639" cm="1">
        <f t="array" aca="1" ref="G639" ca="1">_xlfn.XLOOKUP(E639,Mortality!$N$9:$N$130,IF($E$4="Female",Mortality!$O$9:$O$130,Mortality!$P$9:$P$130),,-1)</f>
        <v>0</v>
      </c>
      <c r="H639">
        <f t="shared" ca="1" si="380"/>
        <v>0.94493499421927152</v>
      </c>
      <c r="I639" cm="1">
        <f t="array" ref="I639">INDEX('Product features '!$C$12:$C$22,MIN(11,C639))</f>
        <v>0</v>
      </c>
      <c r="J639" s="3">
        <f ca="1">IF(C639=1,0,IF($C$4="Q",MAX('Product features '!$C$8,_xlfn.XLOOKUP(E639,'Non-systematic PWDs'!$D$17:$D$64,'Non-systematic PWDs'!$F$17:$F$64,0,-1)),'Product features '!$C$8))</f>
        <v>0.5</v>
      </c>
      <c r="K639">
        <f t="shared" ca="1" si="370"/>
        <v>0</v>
      </c>
      <c r="L639">
        <f ca="1">(1-K639)*(1-(1-J639*_xlfn.XLOOKUP(C639,'Non-systematic PWDs'!$D$9:$D$12,'Non-systematic PWDs'!$E$9:$E$12,,-1))^(1/12))</f>
        <v>1.8423470126248342E-2</v>
      </c>
      <c r="M639" cm="1">
        <f t="array" ref="M639">IF(C639=11,_xlfn.SWITCH(D639,1,0.4,2,0.3,3,0.2,0.1/9),1/12)</f>
        <v>8.3333333333333329E-2</v>
      </c>
      <c r="O639">
        <f t="shared" ca="1" si="402"/>
        <v>3.3737556693607785E-131</v>
      </c>
      <c r="P639">
        <f t="shared" ca="1" si="403"/>
        <v>3.5146765843833315E-131</v>
      </c>
      <c r="Q639">
        <f ca="1">_xlfn.XLOOKUP(C639,'Surrender predictive model'!$E$8:$E$29,'Surrender predictive model'!$P$8:$P$29,,-1)+'Surrender predictive model'!$B$15+'Surrender predictive model'!$B$14+'Surrender predictive model'!$B$38*K639</f>
        <v>-2.2123742498454617</v>
      </c>
      <c r="R639">
        <f ca="1">+'Surrender predictive model'!$B$15*(MAX(1,MIN(2,P638/O638))-1)+'Surrender predictive model'!$B$14*(MAX(0.5,MIN(1,P638/O638))-1)+'Surrender predictive model'!$B$38*K639*(MAX(0.5,MIN(1,P638/O638))-1)</f>
        <v>-4.8334783765019401E-2</v>
      </c>
      <c r="S639" s="43">
        <f t="shared" ca="1" si="381"/>
        <v>9.1349812926179164E-3</v>
      </c>
      <c r="T639">
        <f t="shared" ca="1" si="371"/>
        <v>0</v>
      </c>
      <c r="U639">
        <f t="shared" ca="1" si="404"/>
        <v>0</v>
      </c>
      <c r="V639">
        <f t="shared" ca="1" si="372"/>
        <v>0</v>
      </c>
      <c r="W639" s="41">
        <f t="shared" ca="1" si="373"/>
        <v>0</v>
      </c>
      <c r="X639">
        <f t="shared" ca="1" si="382"/>
        <v>5.3556766827409306E-2</v>
      </c>
      <c r="Y639">
        <f t="shared" ca="1" si="383"/>
        <v>5.3556766827409306E-2</v>
      </c>
      <c r="Z639">
        <f t="shared" ca="1" si="374"/>
        <v>5.4561987983043632E-2</v>
      </c>
      <c r="AA639">
        <f t="shared" ca="1" si="405"/>
        <v>5.0946098717095759E-135</v>
      </c>
      <c r="AB639">
        <f t="shared" ca="1" si="384"/>
        <v>3.3737556693607785E-131</v>
      </c>
      <c r="AC639">
        <f t="shared" ca="1" si="385"/>
        <v>3.1025832790791413E-131</v>
      </c>
      <c r="AD639">
        <f t="shared" ca="1" si="386"/>
        <v>2.9993640183253027E-133</v>
      </c>
      <c r="AE639">
        <f t="shared" ca="1" si="387"/>
        <v>6.0491304381778631E-133</v>
      </c>
      <c r="AF639">
        <f t="shared" ca="1" si="388"/>
        <v>0</v>
      </c>
      <c r="AG639">
        <f t="shared" ca="1" si="389"/>
        <v>0</v>
      </c>
      <c r="AH639">
        <f t="shared" ca="1" si="375"/>
        <v>0</v>
      </c>
      <c r="AI639">
        <f t="shared" ca="1" si="406"/>
        <v>3.4608696162725194E-11</v>
      </c>
      <c r="AJ639">
        <f t="shared" ca="1" si="390"/>
        <v>7.210145033901082E-15</v>
      </c>
      <c r="AK639">
        <f t="shared" ca="1" si="376"/>
        <v>0</v>
      </c>
      <c r="AL639">
        <f t="shared" ca="1" si="377"/>
        <v>0</v>
      </c>
      <c r="AM639">
        <f t="shared" si="378"/>
        <v>0</v>
      </c>
      <c r="AN639" s="45">
        <f t="shared" ca="1" si="391"/>
        <v>-7.210145033901082E-15</v>
      </c>
      <c r="AO639">
        <f t="shared" ca="1" si="407"/>
        <v>0</v>
      </c>
      <c r="AP639">
        <f t="shared" ca="1" si="408"/>
        <v>5.2689171472502496E-133</v>
      </c>
      <c r="AR639">
        <v>629</v>
      </c>
      <c r="AS639">
        <v>0</v>
      </c>
      <c r="AT639">
        <v>28.393239869572263</v>
      </c>
      <c r="AU639">
        <v>1.1715189861780344</v>
      </c>
      <c r="AV639">
        <v>0.22207007413519467</v>
      </c>
      <c r="AW639">
        <v>225.50345673580605</v>
      </c>
      <c r="AX639">
        <v>5.5973285733289654E-3</v>
      </c>
      <c r="AY639">
        <v>0</v>
      </c>
      <c r="AZ639">
        <v>-226.90264312469247</v>
      </c>
      <c r="BA639">
        <v>1.4954414419661036E-2</v>
      </c>
      <c r="BC639">
        <f t="shared" si="392"/>
        <v>0</v>
      </c>
      <c r="BD639">
        <f t="shared" ca="1" si="393"/>
        <v>28.393239869572263</v>
      </c>
      <c r="BE639">
        <f t="shared" ca="1" si="394"/>
        <v>1.1715189861780344</v>
      </c>
      <c r="BF639">
        <f t="shared" ca="1" si="395"/>
        <v>0.22207007413519467</v>
      </c>
      <c r="BG639">
        <f t="shared" ca="1" si="396"/>
        <v>225.50345673580605</v>
      </c>
      <c r="BH639">
        <f t="shared" ca="1" si="397"/>
        <v>5.5973285733361758E-3</v>
      </c>
      <c r="BI639">
        <f t="shared" ca="1" si="398"/>
        <v>0</v>
      </c>
      <c r="BJ639">
        <f t="shared" ca="1" si="399"/>
        <v>-226.90264312469247</v>
      </c>
      <c r="BK639">
        <f t="shared" ca="1" si="400"/>
        <v>1.4954414419661036E-2</v>
      </c>
    </row>
    <row r="640" spans="2:63" x14ac:dyDescent="0.35">
      <c r="B640">
        <f t="shared" si="401"/>
        <v>630</v>
      </c>
      <c r="C640">
        <f t="shared" si="379"/>
        <v>53</v>
      </c>
      <c r="D640">
        <f t="shared" si="409"/>
        <v>6</v>
      </c>
      <c r="E640">
        <f t="shared" ca="1" si="369"/>
        <v>129</v>
      </c>
      <c r="F640" cm="1">
        <f t="array" aca="1" ref="F640" ca="1">_xlfn.XLOOKUP(E640,Mortality!$I$9:$I$130,IF($E$4="Female",Mortality!$J$9:$J$130,Mortality!$K$9:$K$130),,-1)</f>
        <v>0.99999999999999922</v>
      </c>
      <c r="G640" cm="1">
        <f t="array" aca="1" ref="G640" ca="1">_xlfn.XLOOKUP(E640,Mortality!$N$9:$N$130,IF($E$4="Female",Mortality!$O$9:$O$130,Mortality!$P$9:$P$130),,-1)</f>
        <v>0</v>
      </c>
      <c r="H640">
        <f t="shared" ca="1" si="380"/>
        <v>0.94493499421927152</v>
      </c>
      <c r="I640" cm="1">
        <f t="array" ref="I640">INDEX('Product features '!$C$12:$C$22,MIN(11,C640))</f>
        <v>0</v>
      </c>
      <c r="J640" s="3">
        <f ca="1">IF(C640=1,0,IF($C$4="Q",MAX('Product features '!$C$8,_xlfn.XLOOKUP(E640,'Non-systematic PWDs'!$D$17:$D$64,'Non-systematic PWDs'!$F$17:$F$64,0,-1)),'Product features '!$C$8))</f>
        <v>0.5</v>
      </c>
      <c r="K640">
        <f t="shared" ca="1" si="370"/>
        <v>0</v>
      </c>
      <c r="L640">
        <f ca="1">(1-K640)*(1-(1-J640*_xlfn.XLOOKUP(C640,'Non-systematic PWDs'!$D$9:$D$12,'Non-systematic PWDs'!$E$9:$E$12,,-1))^(1/12))</f>
        <v>1.8423470126248342E-2</v>
      </c>
      <c r="M640" cm="1">
        <f t="array" ref="M640">IF(C640=11,_xlfn.SWITCH(D640,1,0.4,2,0.3,3,0.2,0.1/9),1/12)</f>
        <v>8.3333333333333329E-2</v>
      </c>
      <c r="O640">
        <f t="shared" ca="1" si="402"/>
        <v>1.8068744571660539E-132</v>
      </c>
      <c r="P640">
        <f t="shared" ca="1" si="403"/>
        <v>1.8823471430357345E-132</v>
      </c>
      <c r="Q640">
        <f ca="1">_xlfn.XLOOKUP(C640,'Surrender predictive model'!$E$8:$E$29,'Surrender predictive model'!$P$8:$P$29,,-1)+'Surrender predictive model'!$B$15+'Surrender predictive model'!$B$14+'Surrender predictive model'!$B$38*K640</f>
        <v>-2.2123742498454617</v>
      </c>
      <c r="R640">
        <f ca="1">+'Surrender predictive model'!$B$15*(MAX(1,MIN(2,P639/O639))-1)+'Surrender predictive model'!$B$14*(MAX(0.5,MIN(1,P639/O639))-1)+'Surrender predictive model'!$B$38*K640*(MAX(0.5,MIN(1,P639/O639))-1)</f>
        <v>-4.8334783765019658E-2</v>
      </c>
      <c r="S640" s="43">
        <f t="shared" ca="1" si="381"/>
        <v>9.1349812926179164E-3</v>
      </c>
      <c r="T640">
        <f t="shared" ca="1" si="371"/>
        <v>0</v>
      </c>
      <c r="U640">
        <f t="shared" ca="1" si="404"/>
        <v>0</v>
      </c>
      <c r="V640">
        <f t="shared" ca="1" si="372"/>
        <v>0</v>
      </c>
      <c r="W640" s="41">
        <f t="shared" ca="1" si="373"/>
        <v>0</v>
      </c>
      <c r="X640">
        <f t="shared" ca="1" si="382"/>
        <v>5.3556766827409306E-2</v>
      </c>
      <c r="Y640">
        <f t="shared" ca="1" si="383"/>
        <v>5.3556766827409306E-2</v>
      </c>
      <c r="Z640">
        <f t="shared" ca="1" si="374"/>
        <v>5.4561987983043632E-2</v>
      </c>
      <c r="AA640">
        <f t="shared" ca="1" si="405"/>
        <v>2.7797204259851336E-136</v>
      </c>
      <c r="AB640">
        <f t="shared" ca="1" si="384"/>
        <v>1.8068744571660539E-132</v>
      </c>
      <c r="AC640">
        <f t="shared" ca="1" si="385"/>
        <v>1.6616432924026051E-132</v>
      </c>
      <c r="AD640">
        <f t="shared" ca="1" si="386"/>
        <v>1.6063623935996962E-134</v>
      </c>
      <c r="AE640">
        <f t="shared" ca="1" si="387"/>
        <v>3.2397186838607607E-134</v>
      </c>
      <c r="AF640">
        <f t="shared" ca="1" si="388"/>
        <v>0</v>
      </c>
      <c r="AG640">
        <f t="shared" ca="1" si="389"/>
        <v>0</v>
      </c>
      <c r="AH640">
        <f t="shared" ca="1" si="375"/>
        <v>0</v>
      </c>
      <c r="AI640">
        <f t="shared" ca="1" si="406"/>
        <v>3.4608696162725194E-11</v>
      </c>
      <c r="AJ640">
        <f t="shared" ca="1" si="390"/>
        <v>7.210145033901082E-15</v>
      </c>
      <c r="AK640">
        <f t="shared" ca="1" si="376"/>
        <v>0</v>
      </c>
      <c r="AL640">
        <f t="shared" ca="1" si="377"/>
        <v>0</v>
      </c>
      <c r="AM640">
        <f t="shared" si="378"/>
        <v>0</v>
      </c>
      <c r="AN640" s="45">
        <f t="shared" ca="1" si="391"/>
        <v>-7.210145033901082E-15</v>
      </c>
      <c r="AO640">
        <f t="shared" ca="1" si="407"/>
        <v>0</v>
      </c>
      <c r="AP640">
        <f t="shared" ca="1" si="408"/>
        <v>2.8549195459159055E-134</v>
      </c>
      <c r="AR640">
        <v>630</v>
      </c>
      <c r="AS640">
        <v>0</v>
      </c>
      <c r="AT640">
        <v>26.867177149583014</v>
      </c>
      <c r="AU640">
        <v>1.1085674029323351</v>
      </c>
      <c r="AV640">
        <v>0.21011127966431872</v>
      </c>
      <c r="AW640">
        <v>216.10330580320448</v>
      </c>
      <c r="AX640">
        <v>5.2965847781797715E-3</v>
      </c>
      <c r="AY640">
        <v>0</v>
      </c>
      <c r="AZ640">
        <v>-217.42728107057926</v>
      </c>
      <c r="BA640">
        <v>1.4279011258972898E-2</v>
      </c>
      <c r="BC640">
        <f t="shared" si="392"/>
        <v>0</v>
      </c>
      <c r="BD640">
        <f t="shared" ca="1" si="393"/>
        <v>26.867177149583014</v>
      </c>
      <c r="BE640">
        <f t="shared" ca="1" si="394"/>
        <v>1.1085674029323351</v>
      </c>
      <c r="BF640">
        <f t="shared" ca="1" si="395"/>
        <v>0.21011127966431872</v>
      </c>
      <c r="BG640">
        <f t="shared" ca="1" si="396"/>
        <v>216.10330580320448</v>
      </c>
      <c r="BH640">
        <f t="shared" ca="1" si="397"/>
        <v>5.2965847781869819E-3</v>
      </c>
      <c r="BI640">
        <f t="shared" ca="1" si="398"/>
        <v>0</v>
      </c>
      <c r="BJ640">
        <f t="shared" ca="1" si="399"/>
        <v>-217.42728107057926</v>
      </c>
      <c r="BK640">
        <f t="shared" ca="1" si="400"/>
        <v>1.4279011258972898E-2</v>
      </c>
    </row>
    <row r="641" spans="2:63" x14ac:dyDescent="0.35">
      <c r="B641">
        <f t="shared" si="401"/>
        <v>631</v>
      </c>
      <c r="C641">
        <f t="shared" si="379"/>
        <v>53</v>
      </c>
      <c r="D641">
        <f t="shared" si="409"/>
        <v>7</v>
      </c>
      <c r="E641">
        <f t="shared" ca="1" si="369"/>
        <v>129</v>
      </c>
      <c r="F641" cm="1">
        <f t="array" aca="1" ref="F641" ca="1">_xlfn.XLOOKUP(E641,Mortality!$I$9:$I$130,IF($E$4="Female",Mortality!$J$9:$J$130,Mortality!$K$9:$K$130),,-1)</f>
        <v>0.99999999999999922</v>
      </c>
      <c r="G641" cm="1">
        <f t="array" aca="1" ref="G641" ca="1">_xlfn.XLOOKUP(E641,Mortality!$N$9:$N$130,IF($E$4="Female",Mortality!$O$9:$O$130,Mortality!$P$9:$P$130),,-1)</f>
        <v>0</v>
      </c>
      <c r="H641">
        <f t="shared" ca="1" si="380"/>
        <v>0.94493499421927152</v>
      </c>
      <c r="I641" cm="1">
        <f t="array" ref="I641">INDEX('Product features '!$C$12:$C$22,MIN(11,C641))</f>
        <v>0</v>
      </c>
      <c r="J641" s="3">
        <f ca="1">IF(C641=1,0,IF($C$4="Q",MAX('Product features '!$C$8,_xlfn.XLOOKUP(E641,'Non-systematic PWDs'!$D$17:$D$64,'Non-systematic PWDs'!$F$17:$F$64,0,-1)),'Product features '!$C$8))</f>
        <v>0.5</v>
      </c>
      <c r="K641">
        <f t="shared" ca="1" si="370"/>
        <v>0</v>
      </c>
      <c r="L641">
        <f ca="1">(1-K641)*(1-(1-J641*_xlfn.XLOOKUP(C641,'Non-systematic PWDs'!$D$9:$D$12,'Non-systematic PWDs'!$E$9:$E$12,,-1))^(1/12))</f>
        <v>1.8423470126248342E-2</v>
      </c>
      <c r="M641" cm="1">
        <f t="array" ref="M641">IF(C641=11,_xlfn.SWITCH(D641,1,0.4,2,0.3,3,0.2,0.1/9),1/12)</f>
        <v>8.3333333333333329E-2</v>
      </c>
      <c r="O641">
        <f t="shared" ca="1" si="402"/>
        <v>9.6770353988844092E-134</v>
      </c>
      <c r="P641">
        <f t="shared" ca="1" si="403"/>
        <v>1.0081242702780491E-133</v>
      </c>
      <c r="Q641">
        <f ca="1">_xlfn.XLOOKUP(C641,'Surrender predictive model'!$E$8:$E$29,'Surrender predictive model'!$P$8:$P$29,,-1)+'Surrender predictive model'!$B$15+'Surrender predictive model'!$B$14+'Surrender predictive model'!$B$38*K641</f>
        <v>-2.2123742498454617</v>
      </c>
      <c r="R641">
        <f ca="1">+'Surrender predictive model'!$B$15*(MAX(1,MIN(2,P640/O640))-1)+'Surrender predictive model'!$B$14*(MAX(0.5,MIN(1,P640/O640))-1)+'Surrender predictive model'!$B$38*K641*(MAX(0.5,MIN(1,P640/O640))-1)</f>
        <v>-4.8334783765019915E-2</v>
      </c>
      <c r="S641" s="43">
        <f t="shared" ca="1" si="381"/>
        <v>9.1349812926179164E-3</v>
      </c>
      <c r="T641">
        <f t="shared" ca="1" si="371"/>
        <v>0</v>
      </c>
      <c r="U641">
        <f t="shared" ca="1" si="404"/>
        <v>0</v>
      </c>
      <c r="V641">
        <f t="shared" ca="1" si="372"/>
        <v>0</v>
      </c>
      <c r="W641" s="41">
        <f t="shared" ca="1" si="373"/>
        <v>0</v>
      </c>
      <c r="X641">
        <f t="shared" ca="1" si="382"/>
        <v>5.3556766827409306E-2</v>
      </c>
      <c r="Y641">
        <f t="shared" ca="1" si="383"/>
        <v>5.3556766827409306E-2</v>
      </c>
      <c r="Z641">
        <f t="shared" ca="1" si="374"/>
        <v>5.4561987983043632E-2</v>
      </c>
      <c r="AA641">
        <f t="shared" ca="1" si="405"/>
        <v>1.5166707247882179E-137</v>
      </c>
      <c r="AB641">
        <f t="shared" ca="1" si="384"/>
        <v>9.6770353988844092E-134</v>
      </c>
      <c r="AC641">
        <f t="shared" ca="1" si="385"/>
        <v>8.8992242361535024E-134</v>
      </c>
      <c r="AD641">
        <f t="shared" ca="1" si="386"/>
        <v>8.6031576154338003E-136</v>
      </c>
      <c r="AE641">
        <f t="shared" ca="1" si="387"/>
        <v>1.735088581379321E-135</v>
      </c>
      <c r="AF641">
        <f t="shared" ca="1" si="388"/>
        <v>0</v>
      </c>
      <c r="AG641">
        <f t="shared" ca="1" si="389"/>
        <v>0</v>
      </c>
      <c r="AH641">
        <f t="shared" ca="1" si="375"/>
        <v>0</v>
      </c>
      <c r="AI641">
        <f t="shared" ca="1" si="406"/>
        <v>3.4608696162725194E-11</v>
      </c>
      <c r="AJ641">
        <f t="shared" ca="1" si="390"/>
        <v>7.210145033901082E-15</v>
      </c>
      <c r="AK641">
        <f t="shared" ca="1" si="376"/>
        <v>0</v>
      </c>
      <c r="AL641">
        <f t="shared" ca="1" si="377"/>
        <v>0</v>
      </c>
      <c r="AM641">
        <f t="shared" si="378"/>
        <v>0</v>
      </c>
      <c r="AN641" s="45">
        <f t="shared" ca="1" si="391"/>
        <v>-7.210145033901082E-15</v>
      </c>
      <c r="AO641">
        <f t="shared" ca="1" si="407"/>
        <v>0</v>
      </c>
      <c r="AP641">
        <f t="shared" ca="1" si="408"/>
        <v>1.5469147427961187E-135</v>
      </c>
      <c r="AR641">
        <v>631</v>
      </c>
      <c r="AS641">
        <v>0</v>
      </c>
      <c r="AT641">
        <v>25.423606932866875</v>
      </c>
      <c r="AU641">
        <v>1.0490178952523908</v>
      </c>
      <c r="AV641">
        <v>0.19880123948026454</v>
      </c>
      <c r="AW641">
        <v>207.09503613088637</v>
      </c>
      <c r="AX641">
        <v>5.0120923682627702E-3</v>
      </c>
      <c r="AY641">
        <v>0</v>
      </c>
      <c r="AZ641">
        <v>-208.34786735798716</v>
      </c>
      <c r="BA641">
        <v>1.3634336655829107E-2</v>
      </c>
      <c r="BC641">
        <f t="shared" si="392"/>
        <v>0</v>
      </c>
      <c r="BD641">
        <f t="shared" ca="1" si="393"/>
        <v>25.423606932866875</v>
      </c>
      <c r="BE641">
        <f t="shared" ca="1" si="394"/>
        <v>1.0490178952523908</v>
      </c>
      <c r="BF641">
        <f t="shared" ca="1" si="395"/>
        <v>0.19880123948026454</v>
      </c>
      <c r="BG641">
        <f t="shared" ca="1" si="396"/>
        <v>207.09503613088637</v>
      </c>
      <c r="BH641">
        <f t="shared" ca="1" si="397"/>
        <v>5.0120923682699806E-3</v>
      </c>
      <c r="BI641">
        <f t="shared" ca="1" si="398"/>
        <v>0</v>
      </c>
      <c r="BJ641">
        <f t="shared" ca="1" si="399"/>
        <v>-208.34786735798716</v>
      </c>
      <c r="BK641">
        <f t="shared" ca="1" si="400"/>
        <v>1.3634336655829107E-2</v>
      </c>
    </row>
    <row r="642" spans="2:63" x14ac:dyDescent="0.35">
      <c r="B642">
        <f t="shared" si="401"/>
        <v>632</v>
      </c>
      <c r="C642">
        <f t="shared" si="379"/>
        <v>53</v>
      </c>
      <c r="D642">
        <f t="shared" si="409"/>
        <v>8</v>
      </c>
      <c r="E642">
        <f t="shared" ca="1" si="369"/>
        <v>129</v>
      </c>
      <c r="F642" cm="1">
        <f t="array" aca="1" ref="F642" ca="1">_xlfn.XLOOKUP(E642,Mortality!$I$9:$I$130,IF($E$4="Female",Mortality!$J$9:$J$130,Mortality!$K$9:$K$130),,-1)</f>
        <v>0.99999999999999922</v>
      </c>
      <c r="G642" cm="1">
        <f t="array" aca="1" ref="G642" ca="1">_xlfn.XLOOKUP(E642,Mortality!$N$9:$N$130,IF($E$4="Female",Mortality!$O$9:$O$130,Mortality!$P$9:$P$130),,-1)</f>
        <v>0</v>
      </c>
      <c r="H642">
        <f t="shared" ca="1" si="380"/>
        <v>0.94493499421927152</v>
      </c>
      <c r="I642" cm="1">
        <f t="array" ref="I642">INDEX('Product features '!$C$12:$C$22,MIN(11,C642))</f>
        <v>0</v>
      </c>
      <c r="J642" s="3">
        <f ca="1">IF(C642=1,0,IF($C$4="Q",MAX('Product features '!$C$8,_xlfn.XLOOKUP(E642,'Non-systematic PWDs'!$D$17:$D$64,'Non-systematic PWDs'!$F$17:$F$64,0,-1)),'Product features '!$C$8))</f>
        <v>0.5</v>
      </c>
      <c r="K642">
        <f t="shared" ca="1" si="370"/>
        <v>0</v>
      </c>
      <c r="L642">
        <f ca="1">(1-K642)*(1-(1-J642*_xlfn.XLOOKUP(C642,'Non-systematic PWDs'!$D$9:$D$12,'Non-systematic PWDs'!$E$9:$E$12,,-1))^(1/12))</f>
        <v>1.8423470126248342E-2</v>
      </c>
      <c r="M642" cm="1">
        <f t="array" ref="M642">IF(C642=11,_xlfn.SWITCH(D642,1,0.4,2,0.3,3,0.2,0.1/9),1/12)</f>
        <v>8.3333333333333329E-2</v>
      </c>
      <c r="O642">
        <f t="shared" ca="1" si="402"/>
        <v>5.1827072843863809E-135</v>
      </c>
      <c r="P642">
        <f t="shared" ca="1" si="403"/>
        <v>5.3991876476333629E-135</v>
      </c>
      <c r="Q642">
        <f ca="1">_xlfn.XLOOKUP(C642,'Surrender predictive model'!$E$8:$E$29,'Surrender predictive model'!$P$8:$P$29,,-1)+'Surrender predictive model'!$B$15+'Surrender predictive model'!$B$14+'Surrender predictive model'!$B$38*K642</f>
        <v>-2.2123742498454617</v>
      </c>
      <c r="R642">
        <f ca="1">+'Surrender predictive model'!$B$15*(MAX(1,MIN(2,P641/O641))-1)+'Surrender predictive model'!$B$14*(MAX(0.5,MIN(1,P641/O641))-1)+'Surrender predictive model'!$B$38*K642*(MAX(0.5,MIN(1,P641/O641))-1)</f>
        <v>-4.8334783765020171E-2</v>
      </c>
      <c r="S642" s="43">
        <f t="shared" ca="1" si="381"/>
        <v>9.1349812926179164E-3</v>
      </c>
      <c r="T642">
        <f t="shared" ca="1" si="371"/>
        <v>0</v>
      </c>
      <c r="U642">
        <f t="shared" ca="1" si="404"/>
        <v>0</v>
      </c>
      <c r="V642">
        <f t="shared" ca="1" si="372"/>
        <v>0</v>
      </c>
      <c r="W642" s="41">
        <f t="shared" ca="1" si="373"/>
        <v>0</v>
      </c>
      <c r="X642">
        <f t="shared" ca="1" si="382"/>
        <v>5.3556766827409306E-2</v>
      </c>
      <c r="Y642">
        <f t="shared" ca="1" si="383"/>
        <v>5.3556766827409306E-2</v>
      </c>
      <c r="Z642">
        <f t="shared" ca="1" si="374"/>
        <v>5.4561987983043632E-2</v>
      </c>
      <c r="AA642">
        <f t="shared" ca="1" si="405"/>
        <v>8.2752569860128824E-139</v>
      </c>
      <c r="AB642">
        <f t="shared" ca="1" si="384"/>
        <v>5.1827072843863809E-135</v>
      </c>
      <c r="AC642">
        <f t="shared" ca="1" si="385"/>
        <v>4.7661367736050277E-135</v>
      </c>
      <c r="AD642">
        <f t="shared" ca="1" si="386"/>
        <v>4.6075730638923864E-137</v>
      </c>
      <c r="AE642">
        <f t="shared" ca="1" si="387"/>
        <v>9.2925734577832681E-137</v>
      </c>
      <c r="AF642">
        <f t="shared" ca="1" si="388"/>
        <v>0</v>
      </c>
      <c r="AG642">
        <f t="shared" ca="1" si="389"/>
        <v>0</v>
      </c>
      <c r="AH642">
        <f t="shared" ca="1" si="375"/>
        <v>0</v>
      </c>
      <c r="AI642">
        <f t="shared" ca="1" si="406"/>
        <v>3.4608696162725194E-11</v>
      </c>
      <c r="AJ642">
        <f t="shared" ca="1" si="390"/>
        <v>7.210145033901082E-15</v>
      </c>
      <c r="AK642">
        <f t="shared" ca="1" si="376"/>
        <v>0</v>
      </c>
      <c r="AL642">
        <f t="shared" ca="1" si="377"/>
        <v>0</v>
      </c>
      <c r="AM642">
        <f t="shared" si="378"/>
        <v>0</v>
      </c>
      <c r="AN642" s="45">
        <f t="shared" ca="1" si="391"/>
        <v>-7.210145033901082E-15</v>
      </c>
      <c r="AO642">
        <f t="shared" ca="1" si="407"/>
        <v>0</v>
      </c>
      <c r="AP642">
        <f t="shared" ca="1" si="408"/>
        <v>8.3818306715620106E-137</v>
      </c>
      <c r="AR642">
        <v>632</v>
      </c>
      <c r="AS642">
        <v>0</v>
      </c>
      <c r="AT642">
        <v>24.058043365265263</v>
      </c>
      <c r="AU642">
        <v>0.99268550801136479</v>
      </c>
      <c r="AV642">
        <v>0.18810449566087301</v>
      </c>
      <c r="AW642">
        <v>198.46230865669625</v>
      </c>
      <c r="AX642">
        <v>4.7429679228207467E-3</v>
      </c>
      <c r="AY642">
        <v>0</v>
      </c>
      <c r="AZ642">
        <v>-199.64784162829113</v>
      </c>
      <c r="BA642">
        <v>1.3018982380512842E-2</v>
      </c>
      <c r="BC642">
        <f t="shared" si="392"/>
        <v>0</v>
      </c>
      <c r="BD642">
        <f t="shared" ca="1" si="393"/>
        <v>24.058043365265263</v>
      </c>
      <c r="BE642">
        <f t="shared" ca="1" si="394"/>
        <v>0.99268550801136479</v>
      </c>
      <c r="BF642">
        <f t="shared" ca="1" si="395"/>
        <v>0.18810449566087301</v>
      </c>
      <c r="BG642">
        <f t="shared" ca="1" si="396"/>
        <v>198.46230865669625</v>
      </c>
      <c r="BH642">
        <f t="shared" ca="1" si="397"/>
        <v>4.7429679228279571E-3</v>
      </c>
      <c r="BI642">
        <f t="shared" ca="1" si="398"/>
        <v>0</v>
      </c>
      <c r="BJ642">
        <f t="shared" ca="1" si="399"/>
        <v>-199.64784162829113</v>
      </c>
      <c r="BK642">
        <f t="shared" ca="1" si="400"/>
        <v>1.3018982380512842E-2</v>
      </c>
    </row>
    <row r="643" spans="2:63" x14ac:dyDescent="0.35">
      <c r="B643">
        <f t="shared" si="401"/>
        <v>633</v>
      </c>
      <c r="C643">
        <f t="shared" si="379"/>
        <v>53</v>
      </c>
      <c r="D643">
        <f t="shared" si="409"/>
        <v>9</v>
      </c>
      <c r="E643">
        <f t="shared" ca="1" si="369"/>
        <v>129</v>
      </c>
      <c r="F643" cm="1">
        <f t="array" aca="1" ref="F643" ca="1">_xlfn.XLOOKUP(E643,Mortality!$I$9:$I$130,IF($E$4="Female",Mortality!$J$9:$J$130,Mortality!$K$9:$K$130),,-1)</f>
        <v>0.99999999999999922</v>
      </c>
      <c r="G643" cm="1">
        <f t="array" aca="1" ref="G643" ca="1">_xlfn.XLOOKUP(E643,Mortality!$N$9:$N$130,IF($E$4="Female",Mortality!$O$9:$O$130,Mortality!$P$9:$P$130),,-1)</f>
        <v>0</v>
      </c>
      <c r="H643">
        <f t="shared" ca="1" si="380"/>
        <v>0.94493499421927152</v>
      </c>
      <c r="I643" cm="1">
        <f t="array" ref="I643">INDEX('Product features '!$C$12:$C$22,MIN(11,C643))</f>
        <v>0</v>
      </c>
      <c r="J643" s="3">
        <f ca="1">IF(C643=1,0,IF($C$4="Q",MAX('Product features '!$C$8,_xlfn.XLOOKUP(E643,'Non-systematic PWDs'!$D$17:$D$64,'Non-systematic PWDs'!$F$17:$F$64,0,-1)),'Product features '!$C$8))</f>
        <v>0.5</v>
      </c>
      <c r="K643">
        <f t="shared" ca="1" si="370"/>
        <v>0</v>
      </c>
      <c r="L643">
        <f ca="1">(1-K643)*(1-(1-J643*_xlfn.XLOOKUP(C643,'Non-systematic PWDs'!$D$9:$D$12,'Non-systematic PWDs'!$E$9:$E$12,,-1))^(1/12))</f>
        <v>1.8423470126248342E-2</v>
      </c>
      <c r="M643" cm="1">
        <f t="array" ref="M643">IF(C643=11,_xlfn.SWITCH(D643,1,0.4,2,0.3,3,0.2,0.1/9),1/12)</f>
        <v>8.3333333333333329E-2</v>
      </c>
      <c r="O643">
        <f t="shared" ca="1" si="402"/>
        <v>2.7756904556459705E-136</v>
      </c>
      <c r="P643">
        <f t="shared" ca="1" si="403"/>
        <v>2.8916303390172858E-136</v>
      </c>
      <c r="Q643">
        <f ca="1">_xlfn.XLOOKUP(C643,'Surrender predictive model'!$E$8:$E$29,'Surrender predictive model'!$P$8:$P$29,,-1)+'Surrender predictive model'!$B$15+'Surrender predictive model'!$B$14+'Surrender predictive model'!$B$38*K643</f>
        <v>-2.2123742498454617</v>
      </c>
      <c r="R643">
        <f ca="1">+'Surrender predictive model'!$B$15*(MAX(1,MIN(2,P642/O642))-1)+'Surrender predictive model'!$B$14*(MAX(0.5,MIN(1,P642/O642))-1)+'Surrender predictive model'!$B$38*K643*(MAX(0.5,MIN(1,P642/O642))-1)</f>
        <v>-4.8334783765019915E-2</v>
      </c>
      <c r="S643" s="43">
        <f t="shared" ca="1" si="381"/>
        <v>9.1349812926179164E-3</v>
      </c>
      <c r="T643">
        <f t="shared" ca="1" si="371"/>
        <v>0</v>
      </c>
      <c r="U643">
        <f t="shared" ca="1" si="404"/>
        <v>0</v>
      </c>
      <c r="V643">
        <f t="shared" ca="1" si="372"/>
        <v>0</v>
      </c>
      <c r="W643" s="41">
        <f t="shared" ca="1" si="373"/>
        <v>0</v>
      </c>
      <c r="X643">
        <f t="shared" ca="1" si="382"/>
        <v>5.3556766827409306E-2</v>
      </c>
      <c r="Y643">
        <f t="shared" ca="1" si="383"/>
        <v>5.3556766827409306E-2</v>
      </c>
      <c r="Z643">
        <f t="shared" ca="1" si="374"/>
        <v>5.4561987983043632E-2</v>
      </c>
      <c r="AA643">
        <f t="shared" ca="1" si="405"/>
        <v>4.515144722274328E-140</v>
      </c>
      <c r="AB643">
        <f t="shared" ca="1" si="384"/>
        <v>2.7756904556459705E-136</v>
      </c>
      <c r="AC643">
        <f t="shared" ca="1" si="385"/>
        <v>2.552588758515053E-136</v>
      </c>
      <c r="AD643">
        <f t="shared" ca="1" si="386"/>
        <v>2.467667162231364E-138</v>
      </c>
      <c r="AE643">
        <f t="shared" ca="1" si="387"/>
        <v>4.9768018990507095E-138</v>
      </c>
      <c r="AF643">
        <f t="shared" ca="1" si="388"/>
        <v>0</v>
      </c>
      <c r="AG643">
        <f t="shared" ca="1" si="389"/>
        <v>0</v>
      </c>
      <c r="AH643">
        <f t="shared" ca="1" si="375"/>
        <v>0</v>
      </c>
      <c r="AI643">
        <f t="shared" ca="1" si="406"/>
        <v>3.4608696162725194E-11</v>
      </c>
      <c r="AJ643">
        <f t="shared" ca="1" si="390"/>
        <v>7.210145033901082E-15</v>
      </c>
      <c r="AK643">
        <f t="shared" ca="1" si="376"/>
        <v>0</v>
      </c>
      <c r="AL643">
        <f t="shared" ca="1" si="377"/>
        <v>0</v>
      </c>
      <c r="AM643">
        <f t="shared" si="378"/>
        <v>0</v>
      </c>
      <c r="AN643" s="45">
        <f t="shared" ca="1" si="391"/>
        <v>-7.210145033901082E-15</v>
      </c>
      <c r="AO643">
        <f t="shared" ca="1" si="407"/>
        <v>0</v>
      </c>
      <c r="AP643">
        <f t="shared" ca="1" si="408"/>
        <v>4.5416262101005254E-138</v>
      </c>
      <c r="AR643">
        <v>633</v>
      </c>
      <c r="AS643">
        <v>0</v>
      </c>
      <c r="AT643">
        <v>22.766246027143552</v>
      </c>
      <c r="AU643">
        <v>0.93939540295934953</v>
      </c>
      <c r="AV643">
        <v>0.17798754276215947</v>
      </c>
      <c r="AW643">
        <v>190.18946567383296</v>
      </c>
      <c r="AX643">
        <v>4.4883763382576021E-3</v>
      </c>
      <c r="AY643">
        <v>0</v>
      </c>
      <c r="AZ643">
        <v>-191.3113369958925</v>
      </c>
      <c r="BA643">
        <v>1.243160519886065E-2</v>
      </c>
      <c r="BC643">
        <f t="shared" si="392"/>
        <v>0</v>
      </c>
      <c r="BD643">
        <f t="shared" ca="1" si="393"/>
        <v>22.766246027143552</v>
      </c>
      <c r="BE643">
        <f t="shared" ca="1" si="394"/>
        <v>0.93939540295934953</v>
      </c>
      <c r="BF643">
        <f t="shared" ca="1" si="395"/>
        <v>0.17798754276215947</v>
      </c>
      <c r="BG643">
        <f t="shared" ca="1" si="396"/>
        <v>190.18946567383296</v>
      </c>
      <c r="BH643">
        <f t="shared" ca="1" si="397"/>
        <v>4.4883763382648125E-3</v>
      </c>
      <c r="BI643">
        <f t="shared" ca="1" si="398"/>
        <v>0</v>
      </c>
      <c r="BJ643">
        <f t="shared" ca="1" si="399"/>
        <v>-191.3113369958925</v>
      </c>
      <c r="BK643">
        <f t="shared" ca="1" si="400"/>
        <v>1.243160519886065E-2</v>
      </c>
    </row>
    <row r="644" spans="2:63" x14ac:dyDescent="0.35">
      <c r="B644">
        <f t="shared" si="401"/>
        <v>634</v>
      </c>
      <c r="C644">
        <f t="shared" si="379"/>
        <v>53</v>
      </c>
      <c r="D644">
        <f t="shared" si="409"/>
        <v>10</v>
      </c>
      <c r="E644">
        <f t="shared" ca="1" si="369"/>
        <v>129</v>
      </c>
      <c r="F644" cm="1">
        <f t="array" aca="1" ref="F644" ca="1">_xlfn.XLOOKUP(E644,Mortality!$I$9:$I$130,IF($E$4="Female",Mortality!$J$9:$J$130,Mortality!$K$9:$K$130),,-1)</f>
        <v>0.99999999999999922</v>
      </c>
      <c r="G644" cm="1">
        <f t="array" aca="1" ref="G644" ca="1">_xlfn.XLOOKUP(E644,Mortality!$N$9:$N$130,IF($E$4="Female",Mortality!$O$9:$O$130,Mortality!$P$9:$P$130),,-1)</f>
        <v>0</v>
      </c>
      <c r="H644">
        <f t="shared" ca="1" si="380"/>
        <v>0.94493499421927152</v>
      </c>
      <c r="I644" cm="1">
        <f t="array" ref="I644">INDEX('Product features '!$C$12:$C$22,MIN(11,C644))</f>
        <v>0</v>
      </c>
      <c r="J644" s="3">
        <f ca="1">IF(C644=1,0,IF($C$4="Q",MAX('Product features '!$C$8,_xlfn.XLOOKUP(E644,'Non-systematic PWDs'!$D$17:$D$64,'Non-systematic PWDs'!$F$17:$F$64,0,-1)),'Product features '!$C$8))</f>
        <v>0.5</v>
      </c>
      <c r="K644">
        <f t="shared" ca="1" si="370"/>
        <v>0</v>
      </c>
      <c r="L644">
        <f ca="1">(1-K644)*(1-(1-J644*_xlfn.XLOOKUP(C644,'Non-systematic PWDs'!$D$9:$D$12,'Non-systematic PWDs'!$E$9:$E$12,,-1))^(1/12))</f>
        <v>1.8423470126248342E-2</v>
      </c>
      <c r="M644" cm="1">
        <f t="array" ref="M644">IF(C644=11,_xlfn.SWITCH(D644,1,0.4,2,0.3,3,0.2,0.1/9),1/12)</f>
        <v>8.3333333333333329E-2</v>
      </c>
      <c r="O644">
        <f t="shared" ca="1" si="402"/>
        <v>1.4865700651809675E-137</v>
      </c>
      <c r="P644">
        <f t="shared" ca="1" si="403"/>
        <v>1.5486637181781129E-137</v>
      </c>
      <c r="Q644">
        <f ca="1">_xlfn.XLOOKUP(C644,'Surrender predictive model'!$E$8:$E$29,'Surrender predictive model'!$P$8:$P$29,,-1)+'Surrender predictive model'!$B$15+'Surrender predictive model'!$B$14+'Surrender predictive model'!$B$38*K644</f>
        <v>-2.2123742498454617</v>
      </c>
      <c r="R644">
        <f ca="1">+'Surrender predictive model'!$B$15*(MAX(1,MIN(2,P643/O643))-1)+'Surrender predictive model'!$B$14*(MAX(0.5,MIN(1,P643/O643))-1)+'Surrender predictive model'!$B$38*K644*(MAX(0.5,MIN(1,P643/O643))-1)</f>
        <v>-4.8334783765020171E-2</v>
      </c>
      <c r="S644" s="43">
        <f t="shared" ca="1" si="381"/>
        <v>9.1349812926179164E-3</v>
      </c>
      <c r="T644">
        <f t="shared" ca="1" si="371"/>
        <v>0</v>
      </c>
      <c r="U644">
        <f t="shared" ca="1" si="404"/>
        <v>0</v>
      </c>
      <c r="V644">
        <f t="shared" ca="1" si="372"/>
        <v>0</v>
      </c>
      <c r="W644" s="41">
        <f t="shared" ca="1" si="373"/>
        <v>0</v>
      </c>
      <c r="X644">
        <f t="shared" ca="1" si="382"/>
        <v>5.3556766827409306E-2</v>
      </c>
      <c r="Y644">
        <f t="shared" ca="1" si="383"/>
        <v>5.3556766827409306E-2</v>
      </c>
      <c r="Z644">
        <f t="shared" ca="1" si="374"/>
        <v>5.4561987983043632E-2</v>
      </c>
      <c r="AA644">
        <f t="shared" ca="1" si="405"/>
        <v>2.4635527207843475E-141</v>
      </c>
      <c r="AB644">
        <f t="shared" ca="1" si="384"/>
        <v>1.4865700651809675E-137</v>
      </c>
      <c r="AC644">
        <f t="shared" ca="1" si="385"/>
        <v>1.3670840094605691E-137</v>
      </c>
      <c r="AD644">
        <f t="shared" ca="1" si="386"/>
        <v>1.3216027481527999E-139</v>
      </c>
      <c r="AE644">
        <f t="shared" ca="1" si="387"/>
        <v>2.6654141885366673E-139</v>
      </c>
      <c r="AF644">
        <f t="shared" ca="1" si="388"/>
        <v>0</v>
      </c>
      <c r="AG644">
        <f t="shared" ca="1" si="389"/>
        <v>0</v>
      </c>
      <c r="AH644">
        <f t="shared" ca="1" si="375"/>
        <v>0</v>
      </c>
      <c r="AI644">
        <f t="shared" ca="1" si="406"/>
        <v>3.4608696162725194E-11</v>
      </c>
      <c r="AJ644">
        <f t="shared" ca="1" si="390"/>
        <v>7.210145033901082E-15</v>
      </c>
      <c r="AK644">
        <f t="shared" ca="1" si="376"/>
        <v>0</v>
      </c>
      <c r="AL644">
        <f t="shared" ca="1" si="377"/>
        <v>0</v>
      </c>
      <c r="AM644">
        <f t="shared" si="378"/>
        <v>0</v>
      </c>
      <c r="AN644" s="45">
        <f t="shared" ca="1" si="391"/>
        <v>-7.210145033901082E-15</v>
      </c>
      <c r="AO644">
        <f t="shared" ca="1" si="407"/>
        <v>0</v>
      </c>
      <c r="AP644">
        <f t="shared" ca="1" si="408"/>
        <v>2.4608429161249332E-139</v>
      </c>
      <c r="AR644">
        <v>634</v>
      </c>
      <c r="AS644">
        <v>0</v>
      </c>
      <c r="AT644">
        <v>21.544206421240464</v>
      </c>
      <c r="AU644">
        <v>0.88898230189161387</v>
      </c>
      <c r="AV644">
        <v>0.16841871951117296</v>
      </c>
      <c r="AW644">
        <v>182.26150241087669</v>
      </c>
      <c r="AX644">
        <v>4.2475281690540984E-3</v>
      </c>
      <c r="AY644">
        <v>0</v>
      </c>
      <c r="AZ644">
        <v>-183.32315096044843</v>
      </c>
      <c r="BA644">
        <v>1.1870923851872011E-2</v>
      </c>
      <c r="BC644">
        <f t="shared" si="392"/>
        <v>0</v>
      </c>
      <c r="BD644">
        <f t="shared" ca="1" si="393"/>
        <v>21.544206421240464</v>
      </c>
      <c r="BE644">
        <f t="shared" ca="1" si="394"/>
        <v>0.88898230189161387</v>
      </c>
      <c r="BF644">
        <f t="shared" ca="1" si="395"/>
        <v>0.16841871951117296</v>
      </c>
      <c r="BG644">
        <f t="shared" ca="1" si="396"/>
        <v>182.26150241087669</v>
      </c>
      <c r="BH644">
        <f t="shared" ca="1" si="397"/>
        <v>4.2475281690613088E-3</v>
      </c>
      <c r="BI644">
        <f t="shared" ca="1" si="398"/>
        <v>0</v>
      </c>
      <c r="BJ644">
        <f t="shared" ca="1" si="399"/>
        <v>-183.32315096044843</v>
      </c>
      <c r="BK644">
        <f t="shared" ca="1" si="400"/>
        <v>1.1870923851872011E-2</v>
      </c>
    </row>
    <row r="645" spans="2:63" x14ac:dyDescent="0.35">
      <c r="B645">
        <f t="shared" si="401"/>
        <v>635</v>
      </c>
      <c r="C645">
        <f t="shared" si="379"/>
        <v>53</v>
      </c>
      <c r="D645">
        <f t="shared" si="409"/>
        <v>11</v>
      </c>
      <c r="E645">
        <f t="shared" ca="1" si="369"/>
        <v>129</v>
      </c>
      <c r="F645" cm="1">
        <f t="array" aca="1" ref="F645" ca="1">_xlfn.XLOOKUP(E645,Mortality!$I$9:$I$130,IF($E$4="Female",Mortality!$J$9:$J$130,Mortality!$K$9:$K$130),,-1)</f>
        <v>0.99999999999999922</v>
      </c>
      <c r="G645" cm="1">
        <f t="array" aca="1" ref="G645" ca="1">_xlfn.XLOOKUP(E645,Mortality!$N$9:$N$130,IF($E$4="Female",Mortality!$O$9:$O$130,Mortality!$P$9:$P$130),,-1)</f>
        <v>0</v>
      </c>
      <c r="H645">
        <f t="shared" ca="1" si="380"/>
        <v>0.94493499421927152</v>
      </c>
      <c r="I645" cm="1">
        <f t="array" ref="I645">INDEX('Product features '!$C$12:$C$22,MIN(11,C645))</f>
        <v>0</v>
      </c>
      <c r="J645" s="3">
        <f ca="1">IF(C645=1,0,IF($C$4="Q",MAX('Product features '!$C$8,_xlfn.XLOOKUP(E645,'Non-systematic PWDs'!$D$17:$D$64,'Non-systematic PWDs'!$F$17:$F$64,0,-1)),'Product features '!$C$8))</f>
        <v>0.5</v>
      </c>
      <c r="K645">
        <f t="shared" ca="1" si="370"/>
        <v>0</v>
      </c>
      <c r="L645">
        <f ca="1">(1-K645)*(1-(1-J645*_xlfn.XLOOKUP(C645,'Non-systematic PWDs'!$D$9:$D$12,'Non-systematic PWDs'!$E$9:$E$12,,-1))^(1/12))</f>
        <v>1.8423470126248342E-2</v>
      </c>
      <c r="M645" cm="1">
        <f t="array" ref="M645">IF(C645=11,_xlfn.SWITCH(D645,1,0.4,2,0.3,3,0.2,0.1/9),1/12)</f>
        <v>8.3333333333333329E-2</v>
      </c>
      <c r="O645">
        <f t="shared" ca="1" si="402"/>
        <v>7.9615886353503737E-139</v>
      </c>
      <c r="P645">
        <f t="shared" ca="1" si="403"/>
        <v>8.2941421648533913E-139</v>
      </c>
      <c r="Q645">
        <f ca="1">_xlfn.XLOOKUP(C645,'Surrender predictive model'!$E$8:$E$29,'Surrender predictive model'!$P$8:$P$29,,-1)+'Surrender predictive model'!$B$15+'Surrender predictive model'!$B$14+'Surrender predictive model'!$B$38*K645</f>
        <v>-2.2123742498454617</v>
      </c>
      <c r="R645">
        <f ca="1">+'Surrender predictive model'!$B$15*(MAX(1,MIN(2,P644/O644))-1)+'Surrender predictive model'!$B$14*(MAX(0.5,MIN(1,P644/O644))-1)+'Surrender predictive model'!$B$38*K645*(MAX(0.5,MIN(1,P644/O644))-1)</f>
        <v>-4.8334783765020171E-2</v>
      </c>
      <c r="S645" s="43">
        <f t="shared" ca="1" si="381"/>
        <v>9.1349812926179164E-3</v>
      </c>
      <c r="T645">
        <f t="shared" ca="1" si="371"/>
        <v>0</v>
      </c>
      <c r="U645">
        <f t="shared" ca="1" si="404"/>
        <v>0</v>
      </c>
      <c r="V645">
        <f t="shared" ca="1" si="372"/>
        <v>0</v>
      </c>
      <c r="W645" s="41">
        <f t="shared" ca="1" si="373"/>
        <v>0</v>
      </c>
      <c r="X645">
        <f t="shared" ca="1" si="382"/>
        <v>5.3556766827409306E-2</v>
      </c>
      <c r="Y645">
        <f t="shared" ca="1" si="383"/>
        <v>5.3556766827409306E-2</v>
      </c>
      <c r="Z645">
        <f t="shared" ca="1" si="374"/>
        <v>5.4561987983043632E-2</v>
      </c>
      <c r="AA645">
        <f t="shared" ca="1" si="405"/>
        <v>1.3441633394703001E-142</v>
      </c>
      <c r="AB645">
        <f t="shared" ca="1" si="384"/>
        <v>7.9615886353503737E-139</v>
      </c>
      <c r="AC645">
        <f t="shared" ca="1" si="385"/>
        <v>7.3216599528159518E-139</v>
      </c>
      <c r="AD645">
        <f t="shared" ca="1" si="386"/>
        <v>7.0780770221282855E-141</v>
      </c>
      <c r="AE645">
        <f t="shared" ca="1" si="387"/>
        <v>1.4275096619392669E-140</v>
      </c>
      <c r="AF645">
        <f t="shared" ca="1" si="388"/>
        <v>0</v>
      </c>
      <c r="AG645">
        <f t="shared" ca="1" si="389"/>
        <v>0</v>
      </c>
      <c r="AH645">
        <f t="shared" ca="1" si="375"/>
        <v>0</v>
      </c>
      <c r="AI645">
        <f t="shared" ca="1" si="406"/>
        <v>3.4608696162725194E-11</v>
      </c>
      <c r="AJ645">
        <f t="shared" ca="1" si="390"/>
        <v>7.210145033901082E-15</v>
      </c>
      <c r="AK645">
        <f t="shared" ca="1" si="376"/>
        <v>0</v>
      </c>
      <c r="AL645">
        <f t="shared" ca="1" si="377"/>
        <v>0</v>
      </c>
      <c r="AM645">
        <f t="shared" si="378"/>
        <v>0</v>
      </c>
      <c r="AN645" s="45">
        <f t="shared" ca="1" si="391"/>
        <v>-7.210145033901082E-15</v>
      </c>
      <c r="AO645">
        <f t="shared" ca="1" si="407"/>
        <v>0</v>
      </c>
      <c r="AP645">
        <f t="shared" ca="1" si="408"/>
        <v>1.3333875527612444E-140</v>
      </c>
      <c r="AR645">
        <v>635</v>
      </c>
      <c r="AS645">
        <v>0</v>
      </c>
      <c r="AT645">
        <v>20.388135209063673</v>
      </c>
      <c r="AU645">
        <v>0.84128996065633788</v>
      </c>
      <c r="AV645">
        <v>0.15936810655014647</v>
      </c>
      <c r="AW645">
        <v>174.66403979763382</v>
      </c>
      <c r="AX645">
        <v>4.0196771159379981E-3</v>
      </c>
      <c r="AY645">
        <v>0</v>
      </c>
      <c r="AZ645">
        <v>-175.66871754195611</v>
      </c>
      <c r="BA645">
        <v>1.1335716176596119E-2</v>
      </c>
      <c r="BC645">
        <f t="shared" si="392"/>
        <v>0</v>
      </c>
      <c r="BD645">
        <f t="shared" ca="1" si="393"/>
        <v>20.388135209063673</v>
      </c>
      <c r="BE645">
        <f t="shared" ca="1" si="394"/>
        <v>0.84128996065633788</v>
      </c>
      <c r="BF645">
        <f t="shared" ca="1" si="395"/>
        <v>0.15936810655014647</v>
      </c>
      <c r="BG645">
        <f t="shared" ca="1" si="396"/>
        <v>174.66403979763382</v>
      </c>
      <c r="BH645">
        <f t="shared" ca="1" si="397"/>
        <v>4.0196771159452084E-3</v>
      </c>
      <c r="BI645">
        <f t="shared" ca="1" si="398"/>
        <v>0</v>
      </c>
      <c r="BJ645">
        <f t="shared" ca="1" si="399"/>
        <v>-175.66871754195611</v>
      </c>
      <c r="BK645">
        <f t="shared" ca="1" si="400"/>
        <v>1.1335716176596119E-2</v>
      </c>
    </row>
    <row r="646" spans="2:63" x14ac:dyDescent="0.35">
      <c r="B646">
        <f t="shared" si="401"/>
        <v>636</v>
      </c>
      <c r="C646">
        <f t="shared" si="379"/>
        <v>53</v>
      </c>
      <c r="D646">
        <f t="shared" si="409"/>
        <v>12</v>
      </c>
      <c r="E646">
        <f t="shared" ca="1" si="369"/>
        <v>129</v>
      </c>
      <c r="F646" cm="1">
        <f t="array" aca="1" ref="F646" ca="1">_xlfn.XLOOKUP(E646,Mortality!$I$9:$I$130,IF($E$4="Female",Mortality!$J$9:$J$130,Mortality!$K$9:$K$130),,-1)</f>
        <v>0.99999999999999922</v>
      </c>
      <c r="G646" cm="1">
        <f t="array" aca="1" ref="G646" ca="1">_xlfn.XLOOKUP(E646,Mortality!$N$9:$N$130,IF($E$4="Female",Mortality!$O$9:$O$130,Mortality!$P$9:$P$130),,-1)</f>
        <v>0</v>
      </c>
      <c r="H646">
        <f t="shared" ca="1" si="380"/>
        <v>0.94493499421927152</v>
      </c>
      <c r="I646" cm="1">
        <f t="array" ref="I646">INDEX('Product features '!$C$12:$C$22,MIN(11,C646))</f>
        <v>0</v>
      </c>
      <c r="J646" s="3">
        <f ca="1">IF(C646=1,0,IF($C$4="Q",MAX('Product features '!$C$8,_xlfn.XLOOKUP(E646,'Non-systematic PWDs'!$D$17:$D$64,'Non-systematic PWDs'!$F$17:$F$64,0,-1)),'Product features '!$C$8))</f>
        <v>0.5</v>
      </c>
      <c r="K646">
        <f t="shared" ca="1" si="370"/>
        <v>0</v>
      </c>
      <c r="L646">
        <f ca="1">(1-K646)*(1-(1-J646*_xlfn.XLOOKUP(C646,'Non-systematic PWDs'!$D$9:$D$12,'Non-systematic PWDs'!$E$9:$E$12,,-1))^(1/12))</f>
        <v>1.8423470126248342E-2</v>
      </c>
      <c r="M646" cm="1">
        <f t="array" ref="M646">IF(C646=11,_xlfn.SWITCH(D646,1,0.4,2,0.3,3,0.2,0.1/9),1/12)</f>
        <v>8.3333333333333329E-2</v>
      </c>
      <c r="O646">
        <f t="shared" ca="1" si="402"/>
        <v>4.2639694611921176E-140</v>
      </c>
      <c r="P646">
        <f t="shared" ca="1" si="403"/>
        <v>4.4420743795643689E-140</v>
      </c>
      <c r="Q646">
        <f ca="1">_xlfn.XLOOKUP(C646,'Surrender predictive model'!$E$8:$E$29,'Surrender predictive model'!$P$8:$P$29,,-1)+'Surrender predictive model'!$B$15+'Surrender predictive model'!$B$14+'Surrender predictive model'!$B$38*K646</f>
        <v>-2.2123742498454617</v>
      </c>
      <c r="R646">
        <f ca="1">+'Surrender predictive model'!$B$15*(MAX(1,MIN(2,P645/O645))-1)+'Surrender predictive model'!$B$14*(MAX(0.5,MIN(1,P645/O645))-1)+'Surrender predictive model'!$B$38*K646*(MAX(0.5,MIN(1,P645/O645))-1)</f>
        <v>-4.8334783765019915E-2</v>
      </c>
      <c r="S646" s="43">
        <f t="shared" ca="1" si="381"/>
        <v>9.1349812926179164E-3</v>
      </c>
      <c r="T646">
        <f t="shared" ca="1" si="371"/>
        <v>5.0000000000000001E-3</v>
      </c>
      <c r="U646">
        <f t="shared" ca="1" si="404"/>
        <v>0</v>
      </c>
      <c r="V646">
        <f t="shared" ca="1" si="372"/>
        <v>0</v>
      </c>
      <c r="W646" s="41">
        <f t="shared" ca="1" si="373"/>
        <v>0</v>
      </c>
      <c r="X646">
        <f t="shared" ca="1" si="382"/>
        <v>5.3277797730724191E-2</v>
      </c>
      <c r="Y646">
        <f t="shared" ca="1" si="383"/>
        <v>5.3556766827409306E-2</v>
      </c>
      <c r="Z646">
        <f t="shared" ca="1" si="374"/>
        <v>5.4561987983043632E-2</v>
      </c>
      <c r="AA646">
        <f t="shared" ca="1" si="405"/>
        <v>7.3340223975426314E-144</v>
      </c>
      <c r="AB646">
        <f t="shared" ca="1" si="384"/>
        <v>4.2639694611921176E-140</v>
      </c>
      <c r="AC646">
        <f t="shared" ca="1" si="385"/>
        <v>3.9015030086194542E-140</v>
      </c>
      <c r="AD646">
        <f t="shared" ca="1" si="386"/>
        <v>3.7717046373415351E-142</v>
      </c>
      <c r="AE646">
        <f t="shared" ca="1" si="387"/>
        <v>7.6067903682789231E-142</v>
      </c>
      <c r="AF646">
        <f t="shared" ca="1" si="388"/>
        <v>2.1506600033080346E-142</v>
      </c>
      <c r="AG646">
        <f t="shared" ca="1" si="389"/>
        <v>0</v>
      </c>
      <c r="AH646">
        <f t="shared" ca="1" si="375"/>
        <v>0</v>
      </c>
      <c r="AI646">
        <f t="shared" ca="1" si="406"/>
        <v>3.4608696162725194E-11</v>
      </c>
      <c r="AJ646">
        <f t="shared" ca="1" si="390"/>
        <v>7.210145033901082E-15</v>
      </c>
      <c r="AK646">
        <f t="shared" ca="1" si="376"/>
        <v>0</v>
      </c>
      <c r="AL646">
        <f t="shared" ca="1" si="377"/>
        <v>0</v>
      </c>
      <c r="AM646">
        <f t="shared" si="378"/>
        <v>0</v>
      </c>
      <c r="AN646" s="45">
        <f t="shared" ca="1" si="391"/>
        <v>-7.210145033901082E-15</v>
      </c>
      <c r="AO646">
        <f t="shared" ca="1" si="407"/>
        <v>0</v>
      </c>
      <c r="AP646">
        <f t="shared" ca="1" si="408"/>
        <v>7.2269806663732542E-142</v>
      </c>
      <c r="AR646">
        <v>636</v>
      </c>
      <c r="AS646">
        <v>0</v>
      </c>
      <c r="AT646">
        <v>19.294450154106364</v>
      </c>
      <c r="AU646">
        <v>0.79255776284776447</v>
      </c>
      <c r="AV646">
        <v>0.1501567288822796</v>
      </c>
      <c r="AW646">
        <v>167.38287000579194</v>
      </c>
      <c r="AX646">
        <v>3.7803876241087153E-3</v>
      </c>
      <c r="AY646">
        <v>0</v>
      </c>
      <c r="AZ646">
        <v>-168.32936488514588</v>
      </c>
      <c r="BA646">
        <v>1.1777924142948957E-2</v>
      </c>
      <c r="BC646">
        <f t="shared" si="392"/>
        <v>0</v>
      </c>
      <c r="BD646">
        <f t="shared" ca="1" si="393"/>
        <v>19.294450154106364</v>
      </c>
      <c r="BE646">
        <f t="shared" ca="1" si="394"/>
        <v>0.79255776284776447</v>
      </c>
      <c r="BF646">
        <f t="shared" ca="1" si="395"/>
        <v>0.1501567288822796</v>
      </c>
      <c r="BG646">
        <f t="shared" ca="1" si="396"/>
        <v>167.38287000579194</v>
      </c>
      <c r="BH646">
        <f t="shared" ca="1" si="397"/>
        <v>3.7803876241159252E-3</v>
      </c>
      <c r="BI646">
        <f t="shared" ca="1" si="398"/>
        <v>0</v>
      </c>
      <c r="BJ646">
        <f t="shared" ca="1" si="399"/>
        <v>-168.32936488514588</v>
      </c>
      <c r="BK646">
        <f t="shared" ca="1" si="400"/>
        <v>1.1777924142948957E-2</v>
      </c>
    </row>
    <row r="647" spans="2:63" x14ac:dyDescent="0.35">
      <c r="B647">
        <f t="shared" si="401"/>
        <v>637</v>
      </c>
      <c r="C647">
        <f t="shared" si="379"/>
        <v>54</v>
      </c>
      <c r="D647">
        <f t="shared" si="409"/>
        <v>1</v>
      </c>
      <c r="E647">
        <f t="shared" ca="1" si="369"/>
        <v>130</v>
      </c>
      <c r="F647" cm="1">
        <f t="array" aca="1" ref="F647" ca="1">_xlfn.XLOOKUP(E647,Mortality!$I$9:$I$130,IF($E$4="Female",Mortality!$J$9:$J$130,Mortality!$K$9:$K$130),,-1)</f>
        <v>0.99999999999999922</v>
      </c>
      <c r="G647" cm="1">
        <f t="array" aca="1" ref="G647" ca="1">_xlfn.XLOOKUP(E647,Mortality!$N$9:$N$130,IF($E$4="Female",Mortality!$O$9:$O$130,Mortality!$P$9:$P$130),,-1)</f>
        <v>0</v>
      </c>
      <c r="H647">
        <f t="shared" ca="1" si="380"/>
        <v>0.94493499421927152</v>
      </c>
      <c r="I647" cm="1">
        <f t="array" ref="I647">INDEX('Product features '!$C$12:$C$22,MIN(11,C647))</f>
        <v>0</v>
      </c>
      <c r="J647" s="3">
        <f ca="1">IF(C647=1,0,IF($C$4="Q",MAX('Product features '!$C$8,_xlfn.XLOOKUP(E647,'Non-systematic PWDs'!$D$17:$D$64,'Non-systematic PWDs'!$F$17:$F$64,0,-1)),'Product features '!$C$8))</f>
        <v>0.5</v>
      </c>
      <c r="K647">
        <f t="shared" ca="1" si="370"/>
        <v>0</v>
      </c>
      <c r="L647">
        <f ca="1">(1-K647)*(1-(1-J647*_xlfn.XLOOKUP(C647,'Non-systematic PWDs'!$D$9:$D$12,'Non-systematic PWDs'!$E$9:$E$12,,-1))^(1/12))</f>
        <v>1.8423470126248342E-2</v>
      </c>
      <c r="M647" cm="1">
        <f t="array" ref="M647">IF(C647=11,_xlfn.SWITCH(D647,1,0.4,2,0.3,3,0.2,0.1/9),1/12)</f>
        <v>8.3333333333333329E-2</v>
      </c>
      <c r="O647">
        <f t="shared" ca="1" si="402"/>
        <v>2.2717490248337865E-141</v>
      </c>
      <c r="P647">
        <f t="shared" ca="1" si="403"/>
        <v>2.3790314177633777E-141</v>
      </c>
      <c r="Q647">
        <f ca="1">_xlfn.XLOOKUP(C647,'Surrender predictive model'!$E$8:$E$29,'Surrender predictive model'!$P$8:$P$29,,-1)+'Surrender predictive model'!$B$15+'Surrender predictive model'!$B$14+'Surrender predictive model'!$B$38*K647</f>
        <v>-2.2123742498454617</v>
      </c>
      <c r="R647">
        <f ca="1">+'Surrender predictive model'!$B$15*(MAX(1,MIN(2,P646/O646))-1)+'Surrender predictive model'!$B$14*(MAX(0.5,MIN(1,P646/O646))-1)+'Surrender predictive model'!$B$38*K647*(MAX(0.5,MIN(1,P646/O646))-1)</f>
        <v>-4.8334783765020171E-2</v>
      </c>
      <c r="S647" s="43">
        <f t="shared" ca="1" si="381"/>
        <v>9.1349812926179164E-3</v>
      </c>
      <c r="T647">
        <f t="shared" ca="1" si="371"/>
        <v>0</v>
      </c>
      <c r="U647">
        <f t="shared" ca="1" si="404"/>
        <v>1.89E-2</v>
      </c>
      <c r="V647">
        <f t="shared" ca="1" si="372"/>
        <v>0</v>
      </c>
      <c r="W647" s="41">
        <f t="shared" ca="1" si="373"/>
        <v>0</v>
      </c>
      <c r="X647">
        <f t="shared" ca="1" si="382"/>
        <v>5.3556766827409306E-2</v>
      </c>
      <c r="Y647">
        <f t="shared" ca="1" si="383"/>
        <v>5.3556766827409306E-2</v>
      </c>
      <c r="Z647">
        <f t="shared" ca="1" si="374"/>
        <v>5.4561987983043632E-2</v>
      </c>
      <c r="AA647">
        <f t="shared" ca="1" si="405"/>
        <v>4.001588419220939E-145</v>
      </c>
      <c r="AB647">
        <f t="shared" ca="1" si="384"/>
        <v>2.3146850814031448E-141</v>
      </c>
      <c r="AC647">
        <f t="shared" ca="1" si="385"/>
        <v>2.1286376174526029E-141</v>
      </c>
      <c r="AD647">
        <f t="shared" ca="1" si="386"/>
        <v>2.0578203721048864E-143</v>
      </c>
      <c r="AE647">
        <f t="shared" ca="1" si="387"/>
        <v>4.1502211045902085E-143</v>
      </c>
      <c r="AF647">
        <f t="shared" ca="1" si="388"/>
        <v>0</v>
      </c>
      <c r="AG647">
        <f t="shared" ca="1" si="389"/>
        <v>0</v>
      </c>
      <c r="AH647">
        <f t="shared" ca="1" si="375"/>
        <v>4.2936056569358249E-143</v>
      </c>
      <c r="AI647">
        <f t="shared" ca="1" si="406"/>
        <v>3.4608696162725194E-11</v>
      </c>
      <c r="AJ647">
        <f t="shared" ca="1" si="390"/>
        <v>7.210145033901082E-15</v>
      </c>
      <c r="AK647">
        <f t="shared" ca="1" si="376"/>
        <v>0</v>
      </c>
      <c r="AL647">
        <f t="shared" ca="1" si="377"/>
        <v>0</v>
      </c>
      <c r="AM647">
        <f t="shared" si="378"/>
        <v>0</v>
      </c>
      <c r="AN647" s="45">
        <f t="shared" ca="1" si="391"/>
        <v>-7.210145033901082E-15</v>
      </c>
      <c r="AO647">
        <f t="shared" ca="1" si="407"/>
        <v>5.3670070711698209E-144</v>
      </c>
      <c r="AP647">
        <f t="shared" ca="1" si="408"/>
        <v>4.4310358095388752E-143</v>
      </c>
      <c r="AR647">
        <v>637</v>
      </c>
      <c r="AS647">
        <v>0</v>
      </c>
      <c r="AT647">
        <v>18.145860593325803</v>
      </c>
      <c r="AU647">
        <v>0.75658748396423292</v>
      </c>
      <c r="AV647">
        <v>0.14369040736981784</v>
      </c>
      <c r="AW647">
        <v>160.41084303539779</v>
      </c>
      <c r="AX647">
        <v>3.6146283341851769E-3</v>
      </c>
      <c r="AY647">
        <v>0</v>
      </c>
      <c r="AZ647">
        <v>-161.31473555506594</v>
      </c>
      <c r="BA647">
        <v>3.4346461754148204E-2</v>
      </c>
      <c r="BC647">
        <f t="shared" si="392"/>
        <v>0</v>
      </c>
      <c r="BD647">
        <f t="shared" ca="1" si="393"/>
        <v>18.145860593325803</v>
      </c>
      <c r="BE647">
        <f t="shared" ca="1" si="394"/>
        <v>0.75658748396423292</v>
      </c>
      <c r="BF647">
        <f t="shared" ca="1" si="395"/>
        <v>0.14369040736981784</v>
      </c>
      <c r="BG647">
        <f t="shared" ca="1" si="396"/>
        <v>160.41084303539779</v>
      </c>
      <c r="BH647">
        <f t="shared" ca="1" si="397"/>
        <v>3.6146283341923868E-3</v>
      </c>
      <c r="BI647">
        <f t="shared" ca="1" si="398"/>
        <v>0</v>
      </c>
      <c r="BJ647">
        <f t="shared" ca="1" si="399"/>
        <v>-161.31473555506594</v>
      </c>
      <c r="BK647">
        <f t="shared" ca="1" si="400"/>
        <v>3.4346461754148204E-2</v>
      </c>
    </row>
    <row r="648" spans="2:63" x14ac:dyDescent="0.35">
      <c r="B648">
        <f t="shared" si="401"/>
        <v>638</v>
      </c>
      <c r="C648">
        <f t="shared" si="379"/>
        <v>54</v>
      </c>
      <c r="D648">
        <f t="shared" si="409"/>
        <v>2</v>
      </c>
      <c r="E648">
        <f t="shared" ca="1" si="369"/>
        <v>130</v>
      </c>
      <c r="F648" cm="1">
        <f t="array" aca="1" ref="F648" ca="1">_xlfn.XLOOKUP(E648,Mortality!$I$9:$I$130,IF($E$4="Female",Mortality!$J$9:$J$130,Mortality!$K$9:$K$130),,-1)</f>
        <v>0.99999999999999922</v>
      </c>
      <c r="G648" cm="1">
        <f t="array" aca="1" ref="G648" ca="1">_xlfn.XLOOKUP(E648,Mortality!$N$9:$N$130,IF($E$4="Female",Mortality!$O$9:$O$130,Mortality!$P$9:$P$130),,-1)</f>
        <v>0</v>
      </c>
      <c r="H648">
        <f t="shared" ca="1" si="380"/>
        <v>0.94493499421927152</v>
      </c>
      <c r="I648" cm="1">
        <f t="array" ref="I648">INDEX('Product features '!$C$12:$C$22,MIN(11,C648))</f>
        <v>0</v>
      </c>
      <c r="J648" s="3">
        <f ca="1">IF(C648=1,0,IF($C$4="Q",MAX('Product features '!$C$8,_xlfn.XLOOKUP(E648,'Non-systematic PWDs'!$D$17:$D$64,'Non-systematic PWDs'!$F$17:$F$64,0,-1)),'Product features '!$C$8))</f>
        <v>0.5</v>
      </c>
      <c r="K648">
        <f t="shared" ca="1" si="370"/>
        <v>0</v>
      </c>
      <c r="L648">
        <f ca="1">(1-K648)*(1-(1-J648*_xlfn.XLOOKUP(C648,'Non-systematic PWDs'!$D$9:$D$12,'Non-systematic PWDs'!$E$9:$E$12,,-1))^(1/12))</f>
        <v>1.8423470126248342E-2</v>
      </c>
      <c r="M648" cm="1">
        <f t="array" ref="M648">IF(C648=11,_xlfn.SWITCH(D648,1,0.4,2,0.3,3,0.2,0.1/9),1/12)</f>
        <v>8.3333333333333329E-2</v>
      </c>
      <c r="O648">
        <f t="shared" ca="1" si="402"/>
        <v>1.2396704918359115E-142</v>
      </c>
      <c r="P648">
        <f t="shared" ca="1" si="403"/>
        <v>1.274132309162342E-142</v>
      </c>
      <c r="Q648">
        <f ca="1">_xlfn.XLOOKUP(C648,'Surrender predictive model'!$E$8:$E$29,'Surrender predictive model'!$P$8:$P$29,,-1)+'Surrender predictive model'!$B$15+'Surrender predictive model'!$B$14+'Surrender predictive model'!$B$38*K648</f>
        <v>-2.2123742498454617</v>
      </c>
      <c r="R648">
        <f ca="1">+'Surrender predictive model'!$B$15*(MAX(1,MIN(2,P647/O647))-1)+'Surrender predictive model'!$B$14*(MAX(0.5,MIN(1,P647/O647))-1)+'Surrender predictive model'!$B$38*K648*(MAX(0.5,MIN(1,P647/O647))-1)</f>
        <v>-5.4646965948071308E-2</v>
      </c>
      <c r="S648" s="43">
        <f t="shared" ca="1" si="381"/>
        <v>9.0745155151676915E-3</v>
      </c>
      <c r="T648">
        <f t="shared" ca="1" si="371"/>
        <v>0</v>
      </c>
      <c r="U648">
        <f t="shared" ca="1" si="404"/>
        <v>0</v>
      </c>
      <c r="V648">
        <f t="shared" ca="1" si="372"/>
        <v>0</v>
      </c>
      <c r="W648" s="41">
        <f t="shared" ca="1" si="373"/>
        <v>0</v>
      </c>
      <c r="X648">
        <f t="shared" ca="1" si="382"/>
        <v>5.3560035033958939E-2</v>
      </c>
      <c r="Y648">
        <f t="shared" ca="1" si="383"/>
        <v>5.3560035033958939E-2</v>
      </c>
      <c r="Z648">
        <f t="shared" ca="1" si="374"/>
        <v>5.4565317531428466E-2</v>
      </c>
      <c r="AA648">
        <f t="shared" ca="1" si="405"/>
        <v>2.1833461924261944E-146</v>
      </c>
      <c r="AB648">
        <f t="shared" ca="1" si="384"/>
        <v>1.2396704918359115E-142</v>
      </c>
      <c r="AC648">
        <f t="shared" ca="1" si="385"/>
        <v>1.140096435356736E-142</v>
      </c>
      <c r="AD648">
        <f t="shared" ca="1" si="386"/>
        <v>1.0948713778962174E-144</v>
      </c>
      <c r="AE648">
        <f t="shared" ca="1" si="387"/>
        <v>2.2228547726916929E-144</v>
      </c>
      <c r="AF648">
        <f t="shared" ca="1" si="388"/>
        <v>0</v>
      </c>
      <c r="AG648">
        <f t="shared" ca="1" si="389"/>
        <v>0</v>
      </c>
      <c r="AH648">
        <f t="shared" ca="1" si="375"/>
        <v>0</v>
      </c>
      <c r="AI648">
        <f t="shared" ca="1" si="406"/>
        <v>3.4608696162725194E-11</v>
      </c>
      <c r="AJ648">
        <f t="shared" ca="1" si="390"/>
        <v>7.210145033901082E-15</v>
      </c>
      <c r="AK648">
        <f t="shared" ca="1" si="376"/>
        <v>0</v>
      </c>
      <c r="AL648">
        <f t="shared" ca="1" si="377"/>
        <v>0</v>
      </c>
      <c r="AM648">
        <f t="shared" si="378"/>
        <v>0</v>
      </c>
      <c r="AN648" s="45">
        <f t="shared" ca="1" si="391"/>
        <v>-7.210145033901082E-15</v>
      </c>
      <c r="AO648">
        <f t="shared" ca="1" si="407"/>
        <v>0</v>
      </c>
      <c r="AP648">
        <f t="shared" ca="1" si="408"/>
        <v>1.8695541386743356E-144</v>
      </c>
      <c r="AR648">
        <v>638</v>
      </c>
      <c r="AS648">
        <v>0</v>
      </c>
      <c r="AT648">
        <v>17.350216001692811</v>
      </c>
      <c r="AU648">
        <v>0.7158764514796091</v>
      </c>
      <c r="AV648">
        <v>0.13475293200618144</v>
      </c>
      <c r="AW648">
        <v>153.72416280179613</v>
      </c>
      <c r="AX648">
        <v>3.4202293870211897E-3</v>
      </c>
      <c r="AY648">
        <v>0</v>
      </c>
      <c r="AZ648">
        <v>-154.57821241466874</v>
      </c>
      <c r="BA648">
        <v>8.724597001743481E-3</v>
      </c>
      <c r="BC648">
        <f t="shared" si="392"/>
        <v>0</v>
      </c>
      <c r="BD648">
        <f t="shared" ca="1" si="393"/>
        <v>17.350216001692811</v>
      </c>
      <c r="BE648">
        <f t="shared" ca="1" si="394"/>
        <v>0.7158764514796091</v>
      </c>
      <c r="BF648">
        <f t="shared" ca="1" si="395"/>
        <v>0.13475293200618144</v>
      </c>
      <c r="BG648">
        <f t="shared" ca="1" si="396"/>
        <v>153.72416280179613</v>
      </c>
      <c r="BH648">
        <f t="shared" ca="1" si="397"/>
        <v>3.4202293870283997E-3</v>
      </c>
      <c r="BI648">
        <f t="shared" ca="1" si="398"/>
        <v>0</v>
      </c>
      <c r="BJ648">
        <f t="shared" ca="1" si="399"/>
        <v>-154.57821241466874</v>
      </c>
      <c r="BK648">
        <f t="shared" ca="1" si="400"/>
        <v>8.724597001743481E-3</v>
      </c>
    </row>
    <row r="649" spans="2:63" x14ac:dyDescent="0.35">
      <c r="B649">
        <f t="shared" si="401"/>
        <v>639</v>
      </c>
      <c r="C649">
        <f t="shared" si="379"/>
        <v>54</v>
      </c>
      <c r="D649">
        <f t="shared" si="409"/>
        <v>3</v>
      </c>
      <c r="E649">
        <f t="shared" ca="1" si="369"/>
        <v>130</v>
      </c>
      <c r="F649" cm="1">
        <f t="array" aca="1" ref="F649" ca="1">_xlfn.XLOOKUP(E649,Mortality!$I$9:$I$130,IF($E$4="Female",Mortality!$J$9:$J$130,Mortality!$K$9:$K$130),,-1)</f>
        <v>0.99999999999999922</v>
      </c>
      <c r="G649" cm="1">
        <f t="array" aca="1" ref="G649" ca="1">_xlfn.XLOOKUP(E649,Mortality!$N$9:$N$130,IF($E$4="Female",Mortality!$O$9:$O$130,Mortality!$P$9:$P$130),,-1)</f>
        <v>0</v>
      </c>
      <c r="H649">
        <f t="shared" ca="1" si="380"/>
        <v>0.94493499421927152</v>
      </c>
      <c r="I649" cm="1">
        <f t="array" ref="I649">INDEX('Product features '!$C$12:$C$22,MIN(11,C649))</f>
        <v>0</v>
      </c>
      <c r="J649" s="3">
        <f ca="1">IF(C649=1,0,IF($C$4="Q",MAX('Product features '!$C$8,_xlfn.XLOOKUP(E649,'Non-systematic PWDs'!$D$17:$D$64,'Non-systematic PWDs'!$F$17:$F$64,0,-1)),'Product features '!$C$8))</f>
        <v>0.5</v>
      </c>
      <c r="K649">
        <f t="shared" ca="1" si="370"/>
        <v>0</v>
      </c>
      <c r="L649">
        <f ca="1">(1-K649)*(1-(1-J649*_xlfn.XLOOKUP(C649,'Non-systematic PWDs'!$D$9:$D$12,'Non-systematic PWDs'!$E$9:$E$12,,-1))^(1/12))</f>
        <v>1.8423470126248342E-2</v>
      </c>
      <c r="M649" cm="1">
        <f t="array" ref="M649">IF(C649=11,_xlfn.SWITCH(D649,1,0.4,2,0.3,3,0.2,0.1/9),1/12)</f>
        <v>8.3333333333333329E-2</v>
      </c>
      <c r="O649">
        <f t="shared" ca="1" si="402"/>
        <v>6.6396794973296536E-144</v>
      </c>
      <c r="P649">
        <f t="shared" ca="1" si="403"/>
        <v>6.8242571116634041E-144</v>
      </c>
      <c r="Q649">
        <f ca="1">_xlfn.XLOOKUP(C649,'Surrender predictive model'!$E$8:$E$29,'Surrender predictive model'!$P$8:$P$29,,-1)+'Surrender predictive model'!$B$15+'Surrender predictive model'!$B$14+'Surrender predictive model'!$B$38*K649</f>
        <v>-2.2123742498454617</v>
      </c>
      <c r="R649">
        <f ca="1">+'Surrender predictive model'!$B$15*(MAX(1,MIN(2,P648/O648))-1)+'Surrender predictive model'!$B$14*(MAX(0.5,MIN(1,P648/O648))-1)+'Surrender predictive model'!$B$38*K649*(MAX(0.5,MIN(1,P648/O648))-1)</f>
        <v>-3.2168429987109122E-2</v>
      </c>
      <c r="S649" s="43">
        <f t="shared" ca="1" si="381"/>
        <v>9.2917831054856181E-3</v>
      </c>
      <c r="T649">
        <f t="shared" ca="1" si="371"/>
        <v>0</v>
      </c>
      <c r="U649">
        <f t="shared" ca="1" si="404"/>
        <v>0</v>
      </c>
      <c r="V649">
        <f t="shared" ca="1" si="372"/>
        <v>0</v>
      </c>
      <c r="W649" s="41">
        <f t="shared" ca="1" si="373"/>
        <v>0</v>
      </c>
      <c r="X649">
        <f t="shared" ca="1" si="382"/>
        <v>5.3548291608311524E-2</v>
      </c>
      <c r="Y649">
        <f t="shared" ca="1" si="383"/>
        <v>5.3548291608311524E-2</v>
      </c>
      <c r="Z649">
        <f t="shared" ca="1" si="374"/>
        <v>5.455335369031164E-2</v>
      </c>
      <c r="AA649">
        <f t="shared" ca="1" si="405"/>
        <v>1.1913497827077061E-147</v>
      </c>
      <c r="AB649">
        <f t="shared" ca="1" si="384"/>
        <v>6.6396794973296536E-144</v>
      </c>
      <c r="AC649">
        <f t="shared" ca="1" si="385"/>
        <v>6.105072232930035E-144</v>
      </c>
      <c r="AD649">
        <f t="shared" ca="1" si="386"/>
        <v>6.0032708470679403E-146</v>
      </c>
      <c r="AE649">
        <f t="shared" ca="1" si="387"/>
        <v>1.1903106202020351E-145</v>
      </c>
      <c r="AF649">
        <f t="shared" ca="1" si="388"/>
        <v>0</v>
      </c>
      <c r="AG649">
        <f t="shared" ca="1" si="389"/>
        <v>0</v>
      </c>
      <c r="AH649">
        <f t="shared" ca="1" si="375"/>
        <v>0</v>
      </c>
      <c r="AI649">
        <f t="shared" ca="1" si="406"/>
        <v>3.4608696162725194E-11</v>
      </c>
      <c r="AJ649">
        <f t="shared" ca="1" si="390"/>
        <v>7.210145033901082E-15</v>
      </c>
      <c r="AK649">
        <f t="shared" ca="1" si="376"/>
        <v>0</v>
      </c>
      <c r="AL649">
        <f t="shared" ca="1" si="377"/>
        <v>0</v>
      </c>
      <c r="AM649">
        <f t="shared" si="378"/>
        <v>0</v>
      </c>
      <c r="AN649" s="45">
        <f t="shared" ca="1" si="391"/>
        <v>-7.210145033901082E-15</v>
      </c>
      <c r="AO649">
        <f t="shared" ca="1" si="407"/>
        <v>0</v>
      </c>
      <c r="AP649">
        <f t="shared" ca="1" si="408"/>
        <v>1.0130769646354209E-145</v>
      </c>
      <c r="AR649">
        <v>639</v>
      </c>
      <c r="AS649">
        <v>0</v>
      </c>
      <c r="AT649">
        <v>16.417101055305686</v>
      </c>
      <c r="AU649">
        <v>0.6773301985513055</v>
      </c>
      <c r="AV649">
        <v>0.12960287950496999</v>
      </c>
      <c r="AW649">
        <v>147.31623416828089</v>
      </c>
      <c r="AX649">
        <v>3.2359254112546017E-3</v>
      </c>
      <c r="AY649">
        <v>0</v>
      </c>
      <c r="AZ649">
        <v>-148.12640317174817</v>
      </c>
      <c r="BA649">
        <v>8.3629484828166758E-3</v>
      </c>
      <c r="BC649">
        <f t="shared" si="392"/>
        <v>0</v>
      </c>
      <c r="BD649">
        <f t="shared" ca="1" si="393"/>
        <v>16.417101055305686</v>
      </c>
      <c r="BE649">
        <f t="shared" ca="1" si="394"/>
        <v>0.6773301985513055</v>
      </c>
      <c r="BF649">
        <f t="shared" ca="1" si="395"/>
        <v>0.12960287950496999</v>
      </c>
      <c r="BG649">
        <f t="shared" ca="1" si="396"/>
        <v>147.31623416828089</v>
      </c>
      <c r="BH649">
        <f t="shared" ca="1" si="397"/>
        <v>3.2359254112618117E-3</v>
      </c>
      <c r="BI649">
        <f t="shared" ca="1" si="398"/>
        <v>0</v>
      </c>
      <c r="BJ649">
        <f t="shared" ca="1" si="399"/>
        <v>-148.12640317174817</v>
      </c>
      <c r="BK649">
        <f t="shared" ca="1" si="400"/>
        <v>8.3629484828166758E-3</v>
      </c>
    </row>
    <row r="650" spans="2:63" x14ac:dyDescent="0.35">
      <c r="B650">
        <f t="shared" si="401"/>
        <v>640</v>
      </c>
      <c r="C650">
        <f t="shared" si="379"/>
        <v>54</v>
      </c>
      <c r="D650">
        <f t="shared" si="409"/>
        <v>4</v>
      </c>
      <c r="E650">
        <f t="shared" ca="1" si="369"/>
        <v>130</v>
      </c>
      <c r="F650" cm="1">
        <f t="array" aca="1" ref="F650" ca="1">_xlfn.XLOOKUP(E650,Mortality!$I$9:$I$130,IF($E$4="Female",Mortality!$J$9:$J$130,Mortality!$K$9:$K$130),,-1)</f>
        <v>0.99999999999999922</v>
      </c>
      <c r="G650" cm="1">
        <f t="array" aca="1" ref="G650" ca="1">_xlfn.XLOOKUP(E650,Mortality!$N$9:$N$130,IF($E$4="Female",Mortality!$O$9:$O$130,Mortality!$P$9:$P$130),,-1)</f>
        <v>0</v>
      </c>
      <c r="H650">
        <f t="shared" ca="1" si="380"/>
        <v>0.94493499421927152</v>
      </c>
      <c r="I650" cm="1">
        <f t="array" ref="I650">INDEX('Product features '!$C$12:$C$22,MIN(11,C650))</f>
        <v>0</v>
      </c>
      <c r="J650" s="3">
        <f ca="1">IF(C650=1,0,IF($C$4="Q",MAX('Product features '!$C$8,_xlfn.XLOOKUP(E650,'Non-systematic PWDs'!$D$17:$D$64,'Non-systematic PWDs'!$F$17:$F$64,0,-1)),'Product features '!$C$8))</f>
        <v>0.5</v>
      </c>
      <c r="K650">
        <f t="shared" ca="1" si="370"/>
        <v>0</v>
      </c>
      <c r="L650">
        <f ca="1">(1-K650)*(1-(1-J650*_xlfn.XLOOKUP(C650,'Non-systematic PWDs'!$D$9:$D$12,'Non-systematic PWDs'!$E$9:$E$12,,-1))^(1/12))</f>
        <v>1.8423470126248342E-2</v>
      </c>
      <c r="M650" cm="1">
        <f t="array" ref="M650">IF(C650=11,_xlfn.SWITCH(D650,1,0.4,2,0.3,3,0.2,0.1/9),1/12)</f>
        <v>8.3333333333333329E-2</v>
      </c>
      <c r="O650">
        <f t="shared" ca="1" si="402"/>
        <v>3.5554349390873557E-145</v>
      </c>
      <c r="P650">
        <f t="shared" ca="1" si="403"/>
        <v>3.6542730982544569E-145</v>
      </c>
      <c r="Q650">
        <f ca="1">_xlfn.XLOOKUP(C650,'Surrender predictive model'!$E$8:$E$29,'Surrender predictive model'!$P$8:$P$29,,-1)+'Surrender predictive model'!$B$15+'Surrender predictive model'!$B$14+'Surrender predictive model'!$B$38*K650</f>
        <v>-2.2123742498454617</v>
      </c>
      <c r="R650">
        <f ca="1">+'Surrender predictive model'!$B$15*(MAX(1,MIN(2,P649/O649))-1)+'Surrender predictive model'!$B$14*(MAX(0.5,MIN(1,P649/O649))-1)+'Surrender predictive model'!$B$38*K650*(MAX(0.5,MIN(1,P649/O649))-1)</f>
        <v>-3.2168429987108865E-2</v>
      </c>
      <c r="S650" s="43">
        <f t="shared" ca="1" si="381"/>
        <v>9.2917831054856181E-3</v>
      </c>
      <c r="T650">
        <f t="shared" ca="1" si="371"/>
        <v>0</v>
      </c>
      <c r="U650">
        <f t="shared" ca="1" si="404"/>
        <v>0</v>
      </c>
      <c r="V650">
        <f t="shared" ca="1" si="372"/>
        <v>0</v>
      </c>
      <c r="W650" s="41">
        <f t="shared" ca="1" si="373"/>
        <v>0</v>
      </c>
      <c r="X650">
        <f t="shared" ca="1" si="382"/>
        <v>5.3548291608311524E-2</v>
      </c>
      <c r="Y650">
        <f t="shared" ca="1" si="383"/>
        <v>5.3548291608311524E-2</v>
      </c>
      <c r="Z650">
        <f t="shared" ca="1" si="374"/>
        <v>5.455335369031164E-2</v>
      </c>
      <c r="AA650">
        <f t="shared" ca="1" si="405"/>
        <v>6.4992126064929414E-149</v>
      </c>
      <c r="AB650">
        <f t="shared" ca="1" si="384"/>
        <v>3.5554349390873557E-145</v>
      </c>
      <c r="AC650">
        <f t="shared" ca="1" si="385"/>
        <v>3.2691618821874311E-145</v>
      </c>
      <c r="AD650">
        <f t="shared" ca="1" si="386"/>
        <v>3.2146489792246943E-147</v>
      </c>
      <c r="AE650">
        <f t="shared" ca="1" si="387"/>
        <v>6.3739100195048725E-147</v>
      </c>
      <c r="AF650">
        <f t="shared" ca="1" si="388"/>
        <v>0</v>
      </c>
      <c r="AG650">
        <f t="shared" ca="1" si="389"/>
        <v>0</v>
      </c>
      <c r="AH650">
        <f t="shared" ca="1" si="375"/>
        <v>0</v>
      </c>
      <c r="AI650">
        <f t="shared" ca="1" si="406"/>
        <v>3.4608696162725194E-11</v>
      </c>
      <c r="AJ650">
        <f t="shared" ca="1" si="390"/>
        <v>7.210145033901082E-15</v>
      </c>
      <c r="AK650">
        <f t="shared" ca="1" si="376"/>
        <v>0</v>
      </c>
      <c r="AL650">
        <f t="shared" ca="1" si="377"/>
        <v>0</v>
      </c>
      <c r="AM650">
        <f t="shared" si="378"/>
        <v>0</v>
      </c>
      <c r="AN650" s="45">
        <f t="shared" ca="1" si="391"/>
        <v>-7.210145033901082E-15</v>
      </c>
      <c r="AO650">
        <f t="shared" ca="1" si="407"/>
        <v>0</v>
      </c>
      <c r="AP650">
        <f t="shared" ca="1" si="408"/>
        <v>5.4884057871565093E-147</v>
      </c>
      <c r="AR650">
        <v>640</v>
      </c>
      <c r="AS650">
        <v>0</v>
      </c>
      <c r="AT650">
        <v>15.53244197162606</v>
      </c>
      <c r="AU650">
        <v>0.64084066581372956</v>
      </c>
      <c r="AV650">
        <v>0.12260237196770261</v>
      </c>
      <c r="AW650">
        <v>141.17543587805801</v>
      </c>
      <c r="AX650">
        <v>3.0616169475960169E-3</v>
      </c>
      <c r="AY650">
        <v>0</v>
      </c>
      <c r="AZ650">
        <v>-141.94194053278704</v>
      </c>
      <c r="BA650">
        <v>7.9829860868660431E-3</v>
      </c>
      <c r="BC650">
        <f t="shared" si="392"/>
        <v>0</v>
      </c>
      <c r="BD650">
        <f t="shared" ca="1" si="393"/>
        <v>15.53244197162606</v>
      </c>
      <c r="BE650">
        <f t="shared" ca="1" si="394"/>
        <v>0.64084066581372956</v>
      </c>
      <c r="BF650">
        <f t="shared" ca="1" si="395"/>
        <v>0.12260237196770261</v>
      </c>
      <c r="BG650">
        <f t="shared" ca="1" si="396"/>
        <v>141.17543587805801</v>
      </c>
      <c r="BH650">
        <f t="shared" ca="1" si="397"/>
        <v>3.0616169476032269E-3</v>
      </c>
      <c r="BI650">
        <f t="shared" ca="1" si="398"/>
        <v>0</v>
      </c>
      <c r="BJ650">
        <f t="shared" ca="1" si="399"/>
        <v>-141.94194053278704</v>
      </c>
      <c r="BK650">
        <f t="shared" ca="1" si="400"/>
        <v>7.9829860868660431E-3</v>
      </c>
    </row>
    <row r="651" spans="2:63" x14ac:dyDescent="0.35">
      <c r="B651">
        <f t="shared" si="401"/>
        <v>641</v>
      </c>
      <c r="C651">
        <f t="shared" si="379"/>
        <v>54</v>
      </c>
      <c r="D651">
        <f t="shared" si="409"/>
        <v>5</v>
      </c>
      <c r="E651">
        <f t="shared" ref="E651:E714" ca="1" si="410">$D$4+C651-1</f>
        <v>130</v>
      </c>
      <c r="F651" cm="1">
        <f t="array" aca="1" ref="F651" ca="1">_xlfn.XLOOKUP(E651,Mortality!$I$9:$I$130,IF($E$4="Female",Mortality!$J$9:$J$130,Mortality!$K$9:$K$130),,-1)</f>
        <v>0.99999999999999922</v>
      </c>
      <c r="G651" cm="1">
        <f t="array" aca="1" ref="G651" ca="1">_xlfn.XLOOKUP(E651,Mortality!$N$9:$N$130,IF($E$4="Female",Mortality!$O$9:$O$130,Mortality!$P$9:$P$130),,-1)</f>
        <v>0</v>
      </c>
      <c r="H651">
        <f t="shared" ca="1" si="380"/>
        <v>0.94493499421927152</v>
      </c>
      <c r="I651" cm="1">
        <f t="array" ref="I651">INDEX('Product features '!$C$12:$C$22,MIN(11,C651))</f>
        <v>0</v>
      </c>
      <c r="J651" s="3">
        <f ca="1">IF(C651=1,0,IF($C$4="Q",MAX('Product features '!$C$8,_xlfn.XLOOKUP(E651,'Non-systematic PWDs'!$D$17:$D$64,'Non-systematic PWDs'!$F$17:$F$64,0,-1)),'Product features '!$C$8))</f>
        <v>0.5</v>
      </c>
      <c r="K651">
        <f t="shared" ref="K651:K714" ca="1" si="411">IF(C651&gt;=$S$4,1,0)</f>
        <v>0</v>
      </c>
      <c r="L651">
        <f ca="1">(1-K651)*(1-(1-J651*_xlfn.XLOOKUP(C651,'Non-systematic PWDs'!$D$9:$D$12,'Non-systematic PWDs'!$E$9:$E$12,,-1))^(1/12))</f>
        <v>1.8423470126248342E-2</v>
      </c>
      <c r="M651" cm="1">
        <f t="array" ref="M651">IF(C651=11,_xlfn.SWITCH(D651,1,0.4,2,0.3,3,0.2,0.1/9),1/12)</f>
        <v>8.3333333333333329E-2</v>
      </c>
      <c r="O651">
        <f t="shared" ca="1" si="402"/>
        <v>1.9038746691262905E-146</v>
      </c>
      <c r="P651">
        <f t="shared" ca="1" si="403"/>
        <v>1.956800814817377E-146</v>
      </c>
      <c r="Q651">
        <f ca="1">_xlfn.XLOOKUP(C651,'Surrender predictive model'!$E$8:$E$29,'Surrender predictive model'!$P$8:$P$29,,-1)+'Surrender predictive model'!$B$15+'Surrender predictive model'!$B$14+'Surrender predictive model'!$B$38*K651</f>
        <v>-2.2123742498454617</v>
      </c>
      <c r="R651">
        <f ca="1">+'Surrender predictive model'!$B$15*(MAX(1,MIN(2,P650/O650))-1)+'Surrender predictive model'!$B$14*(MAX(0.5,MIN(1,P650/O650))-1)+'Surrender predictive model'!$B$38*K651*(MAX(0.5,MIN(1,P650/O650))-1)</f>
        <v>-3.2168429987108865E-2</v>
      </c>
      <c r="S651" s="43">
        <f t="shared" ca="1" si="381"/>
        <v>9.2917831054856181E-3</v>
      </c>
      <c r="T651">
        <f t="shared" ref="T651:T714" ca="1" si="412">IF(K651=1,1.5%,0.5%)*IF(MOD(B651,12)=0,1,0)</f>
        <v>0</v>
      </c>
      <c r="U651">
        <f t="shared" ca="1" si="404"/>
        <v>0</v>
      </c>
      <c r="V651">
        <f t="shared" ref="V651:V714" ca="1" si="413">IF(C651&gt;=$S$4,$T$4/12,0)*P651</f>
        <v>0</v>
      </c>
      <c r="W651" s="41">
        <f t="shared" ref="W651:W714" ca="1" si="414">(1+$O$4+$Q$4*MIN(10,C651))/(1+$O$4+$Q$4*MIN(10,C651-1))-1</f>
        <v>0</v>
      </c>
      <c r="X651">
        <f t="shared" ca="1" si="382"/>
        <v>5.3548291608311524E-2</v>
      </c>
      <c r="Y651">
        <f t="shared" ca="1" si="383"/>
        <v>5.3548291608311524E-2</v>
      </c>
      <c r="Z651">
        <f t="shared" ref="Z651:Z714" ca="1" si="415">(1-H651)*(1-S651)</f>
        <v>5.455335369031164E-2</v>
      </c>
      <c r="AA651">
        <f t="shared" ca="1" si="405"/>
        <v>3.5455384403054166E-150</v>
      </c>
      <c r="AB651">
        <f t="shared" ca="1" si="384"/>
        <v>1.9038746691262905E-146</v>
      </c>
      <c r="AC651">
        <f t="shared" ca="1" si="385"/>
        <v>1.7505803378214911E-146</v>
      </c>
      <c r="AD651">
        <f t="shared" ca="1" si="386"/>
        <v>1.721389609578849E-148</v>
      </c>
      <c r="AE651">
        <f t="shared" ca="1" si="387"/>
        <v>3.4131199240958548E-148</v>
      </c>
      <c r="AF651">
        <f t="shared" ca="1" si="388"/>
        <v>0</v>
      </c>
      <c r="AG651">
        <f t="shared" ca="1" si="389"/>
        <v>0</v>
      </c>
      <c r="AH651">
        <f t="shared" ref="AH651:AH714" ca="1" si="416">AB651-MAX(0, O651-V651)</f>
        <v>0</v>
      </c>
      <c r="AI651">
        <f t="shared" ca="1" si="406"/>
        <v>3.4608696162725194E-11</v>
      </c>
      <c r="AJ651">
        <f t="shared" ca="1" si="390"/>
        <v>7.210145033901082E-15</v>
      </c>
      <c r="AK651">
        <f t="shared" ref="AK651:AK714" ca="1" si="417">_xlfn.XLOOKUP($D$4,$AC$3:$AC$4,$AD$3:$AD$4,,-1)*N651</f>
        <v>0</v>
      </c>
      <c r="AL651">
        <f t="shared" ref="AL651:AL714" ca="1" si="418">AA651*(1-Z651)/$G$4*$AK$11*IF(C651&gt;1,0,IF(B651&gt;6,0.5,1))</f>
        <v>0</v>
      </c>
      <c r="AM651">
        <f t="shared" ref="AM651:AM714" si="419">IF(B651=13,O651*_xlfn.XLOOKUP($D$4,$AC$3:$AC$4,$AE$3:$AE$4,,-1),0)</f>
        <v>0</v>
      </c>
      <c r="AN651" s="45">
        <f t="shared" ca="1" si="391"/>
        <v>-7.210145033901082E-15</v>
      </c>
      <c r="AO651">
        <f t="shared" ca="1" si="407"/>
        <v>0</v>
      </c>
      <c r="AP651">
        <f t="shared" ca="1" si="408"/>
        <v>2.9733770617648358E-148</v>
      </c>
      <c r="AR651">
        <v>641</v>
      </c>
      <c r="AS651">
        <v>0</v>
      </c>
      <c r="AT651">
        <v>14.695761346064847</v>
      </c>
      <c r="AU651">
        <v>0.60632956746877276</v>
      </c>
      <c r="AV651">
        <v>0.11598306729335656</v>
      </c>
      <c r="AW651">
        <v>135.29063499878603</v>
      </c>
      <c r="AX651">
        <v>2.8967582584529879E-3</v>
      </c>
      <c r="AY651">
        <v>0</v>
      </c>
      <c r="AZ651">
        <v>-136.01584439180644</v>
      </c>
      <c r="BA651">
        <v>7.6204297524920016E-3</v>
      </c>
      <c r="BC651">
        <f t="shared" si="392"/>
        <v>0</v>
      </c>
      <c r="BD651">
        <f t="shared" ca="1" si="393"/>
        <v>14.695761346064847</v>
      </c>
      <c r="BE651">
        <f t="shared" ca="1" si="394"/>
        <v>0.60632956746877276</v>
      </c>
      <c r="BF651">
        <f t="shared" ca="1" si="395"/>
        <v>0.11598306729335656</v>
      </c>
      <c r="BG651">
        <f t="shared" ca="1" si="396"/>
        <v>135.29063499878603</v>
      </c>
      <c r="BH651">
        <f t="shared" ca="1" si="397"/>
        <v>2.8967582584601978E-3</v>
      </c>
      <c r="BI651">
        <f t="shared" ca="1" si="398"/>
        <v>0</v>
      </c>
      <c r="BJ651">
        <f t="shared" ca="1" si="399"/>
        <v>-136.01584439180644</v>
      </c>
      <c r="BK651">
        <f t="shared" ca="1" si="400"/>
        <v>7.6204297524920016E-3</v>
      </c>
    </row>
    <row r="652" spans="2:63" x14ac:dyDescent="0.35">
      <c r="B652">
        <f t="shared" si="401"/>
        <v>642</v>
      </c>
      <c r="C652">
        <f t="shared" ref="C652:C715" si="420">FLOOR((B652-1)/12,1)+1</f>
        <v>54</v>
      </c>
      <c r="D652">
        <f t="shared" si="409"/>
        <v>6</v>
      </c>
      <c r="E652">
        <f t="shared" ca="1" si="410"/>
        <v>130</v>
      </c>
      <c r="F652" cm="1">
        <f t="array" aca="1" ref="F652" ca="1">_xlfn.XLOOKUP(E652,Mortality!$I$9:$I$130,IF($E$4="Female",Mortality!$J$9:$J$130,Mortality!$K$9:$K$130),,-1)</f>
        <v>0.99999999999999922</v>
      </c>
      <c r="G652" cm="1">
        <f t="array" aca="1" ref="G652" ca="1">_xlfn.XLOOKUP(E652,Mortality!$N$9:$N$130,IF($E$4="Female",Mortality!$O$9:$O$130,Mortality!$P$9:$P$130),,-1)</f>
        <v>0</v>
      </c>
      <c r="H652">
        <f t="shared" ref="H652:H715" ca="1" si="421">1-(1-F652*(1-G652)^(2026-2012-1+B652/12))^(1/12)</f>
        <v>0.94493499421927152</v>
      </c>
      <c r="I652" cm="1">
        <f t="array" ref="I652">INDEX('Product features '!$C$12:$C$22,MIN(11,C652))</f>
        <v>0</v>
      </c>
      <c r="J652" s="3">
        <f ca="1">IF(C652=1,0,IF($C$4="Q",MAX('Product features '!$C$8,_xlfn.XLOOKUP(E652,'Non-systematic PWDs'!$D$17:$D$64,'Non-systematic PWDs'!$F$17:$F$64,0,-1)),'Product features '!$C$8))</f>
        <v>0.5</v>
      </c>
      <c r="K652">
        <f t="shared" ca="1" si="411"/>
        <v>0</v>
      </c>
      <c r="L652">
        <f ca="1">(1-K652)*(1-(1-J652*_xlfn.XLOOKUP(C652,'Non-systematic PWDs'!$D$9:$D$12,'Non-systematic PWDs'!$E$9:$E$12,,-1))^(1/12))</f>
        <v>1.8423470126248342E-2</v>
      </c>
      <c r="M652" cm="1">
        <f t="array" ref="M652">IF(C652=11,_xlfn.SWITCH(D652,1,0.4,2,0.3,3,0.2,0.1/9),1/12)</f>
        <v>8.3333333333333329E-2</v>
      </c>
      <c r="O652">
        <f t="shared" ca="1" si="402"/>
        <v>1.0194923596805223E-147</v>
      </c>
      <c r="P652">
        <f t="shared" ca="1" si="403"/>
        <v>1.0478334065122249E-147</v>
      </c>
      <c r="Q652">
        <f ca="1">_xlfn.XLOOKUP(C652,'Surrender predictive model'!$E$8:$E$29,'Surrender predictive model'!$P$8:$P$29,,-1)+'Surrender predictive model'!$B$15+'Surrender predictive model'!$B$14+'Surrender predictive model'!$B$38*K652</f>
        <v>-2.2123742498454617</v>
      </c>
      <c r="R652">
        <f ca="1">+'Surrender predictive model'!$B$15*(MAX(1,MIN(2,P651/O651))-1)+'Surrender predictive model'!$B$14*(MAX(0.5,MIN(1,P651/O651))-1)+'Surrender predictive model'!$B$38*K652*(MAX(0.5,MIN(1,P651/O651))-1)</f>
        <v>-3.2168429987108865E-2</v>
      </c>
      <c r="S652" s="43">
        <f t="shared" ref="S652:S715" ca="1" si="422">1-(1-IF(O652&gt;0,EXP(SUM(Q652:R652)),0))^M652</f>
        <v>9.2917831054856181E-3</v>
      </c>
      <c r="T652">
        <f t="shared" ca="1" si="412"/>
        <v>0</v>
      </c>
      <c r="U652">
        <f t="shared" ca="1" si="404"/>
        <v>0</v>
      </c>
      <c r="V652">
        <f t="shared" ca="1" si="413"/>
        <v>0</v>
      </c>
      <c r="W652" s="41">
        <f t="shared" ca="1" si="414"/>
        <v>0</v>
      </c>
      <c r="X652">
        <f t="shared" ref="X652:X715" ca="1" si="423">IFERROR((1-H652)*(1-S652)*(1-L652)*(1-T652*P652/O652),0)</f>
        <v>5.3548291608311524E-2</v>
      </c>
      <c r="Y652">
        <f t="shared" ref="Y652:Y715" ca="1" si="424">(1-H652)*(1-S652)*(1-L652)</f>
        <v>5.3548291608311524E-2</v>
      </c>
      <c r="Z652">
        <f t="shared" ca="1" si="415"/>
        <v>5.455335369031164E-2</v>
      </c>
      <c r="AA652">
        <f t="shared" ca="1" si="405"/>
        <v>1.9342101255657728E-151</v>
      </c>
      <c r="AB652">
        <f t="shared" ref="AB652:AB715" ca="1" si="425">MAX(0, (O652-V652)*(1+U652))</f>
        <v>1.0194923596805223E-147</v>
      </c>
      <c r="AC652">
        <f t="shared" ref="AC652:AC715" ca="1" si="426">$AB652*(1-$X652)*H652/($H652+$S652+$L652+IFERROR($T652*$P652/$O652,0))</f>
        <v>9.3740586413441709E-148</v>
      </c>
      <c r="AD652">
        <f t="shared" ref="AD652:AD715" ca="1" si="427">$AB652*(1-$X652)*S652/($H652+$S652+$L652+IFERROR($T652*$P652/$O652,0))*(J652+(1-J652)*(1-I652))</f>
        <v>9.2177472785245738E-150</v>
      </c>
      <c r="AE652">
        <f t="shared" ref="AE652:AE715" ca="1" si="428">$AB652*(1-$X652)*L652/($H652+$S652+$L652+IFERROR($T652*$P652/$O652,0))+V652</f>
        <v>1.8276674098962296E-149</v>
      </c>
      <c r="AF652">
        <f t="shared" ref="AF652:AF715" ca="1" si="429">$AB652*(1-$X652)*IFERROR($T652*$P652/$O652,0)/($H652+$S652+$L652+IFERROR($T652*$P652/$O652,0))</f>
        <v>0</v>
      </c>
      <c r="AG652">
        <f t="shared" ref="AG652:AG715" ca="1" si="430">$AB652*(1-$X652)*S652/($H652+$S652+$L652+IFERROR($T652*$P652/$O652,0))*(1-J652)*I652</f>
        <v>0</v>
      </c>
      <c r="AH652">
        <f t="shared" ca="1" si="416"/>
        <v>0</v>
      </c>
      <c r="AI652">
        <f t="shared" ca="1" si="406"/>
        <v>3.4608696162725194E-11</v>
      </c>
      <c r="AJ652">
        <f t="shared" ref="AJ652:AJ715" ca="1" si="431">0.0025/12*AI652</f>
        <v>7.210145033901082E-15</v>
      </c>
      <c r="AK652">
        <f t="shared" ca="1" si="417"/>
        <v>0</v>
      </c>
      <c r="AL652">
        <f t="shared" ca="1" si="418"/>
        <v>0</v>
      </c>
      <c r="AM652">
        <f t="shared" si="419"/>
        <v>0</v>
      </c>
      <c r="AN652" s="45">
        <f t="shared" ref="AN652:AN715" ca="1" si="432">N652-SUM(AC652:AE652,AJ652:AK652,-AL652,AM652)</f>
        <v>-7.210145033901082E-15</v>
      </c>
      <c r="AO652">
        <f t="shared" ca="1" si="407"/>
        <v>0</v>
      </c>
      <c r="AP652">
        <f t="shared" ca="1" si="408"/>
        <v>1.6108450239080653E-149</v>
      </c>
      <c r="AR652">
        <v>642</v>
      </c>
      <c r="AS652">
        <v>0</v>
      </c>
      <c r="AT652">
        <v>13.90443963817833</v>
      </c>
      <c r="AU652">
        <v>0.57368891449567883</v>
      </c>
      <c r="AV652">
        <v>0.10972403656153334</v>
      </c>
      <c r="AW652">
        <v>129.65115825607614</v>
      </c>
      <c r="AX652">
        <v>2.740833608155197E-3</v>
      </c>
      <c r="AY652">
        <v>0</v>
      </c>
      <c r="AZ652">
        <v>-130.33731204074144</v>
      </c>
      <c r="BA652">
        <v>7.2744755530478296E-3</v>
      </c>
      <c r="BC652">
        <f t="shared" ref="BC652:BC715" si="433">AS652+N652</f>
        <v>0</v>
      </c>
      <c r="BD652">
        <f t="shared" ref="BD652:BD715" ca="1" si="434">AT652+O652</f>
        <v>13.90443963817833</v>
      </c>
      <c r="BE652">
        <f t="shared" ref="BE652:BE715" ca="1" si="435">AU652+AC652</f>
        <v>0.57368891449567883</v>
      </c>
      <c r="BF652">
        <f t="shared" ref="BF652:BF715" ca="1" si="436">AV652+AD652</f>
        <v>0.10972403656153334</v>
      </c>
      <c r="BG652">
        <f t="shared" ref="BG652:BG715" ca="1" si="437">AW652+AE652</f>
        <v>129.65115825607614</v>
      </c>
      <c r="BH652">
        <f t="shared" ref="BH652:BH715" ca="1" si="438">AX652+AJ652</f>
        <v>2.740833608162407E-3</v>
      </c>
      <c r="BI652">
        <f t="shared" ref="BI652:BI715" ca="1" si="439">AY652+AK652-AL652+AM652</f>
        <v>0</v>
      </c>
      <c r="BJ652">
        <f t="shared" ref="BJ652:BJ715" ca="1" si="440">AZ652+AN652</f>
        <v>-130.33731204074144</v>
      </c>
      <c r="BK652">
        <f t="shared" ref="BK652:BK715" ca="1" si="441">BA652+AP652</f>
        <v>7.2744755530478296E-3</v>
      </c>
    </row>
    <row r="653" spans="2:63" x14ac:dyDescent="0.35">
      <c r="B653">
        <f t="shared" ref="B653:B716" si="442">B652+1</f>
        <v>643</v>
      </c>
      <c r="C653">
        <f t="shared" si="420"/>
        <v>54</v>
      </c>
      <c r="D653">
        <f t="shared" si="409"/>
        <v>7</v>
      </c>
      <c r="E653">
        <f t="shared" ca="1" si="410"/>
        <v>130</v>
      </c>
      <c r="F653" cm="1">
        <f t="array" aca="1" ref="F653" ca="1">_xlfn.XLOOKUP(E653,Mortality!$I$9:$I$130,IF($E$4="Female",Mortality!$J$9:$J$130,Mortality!$K$9:$K$130),,-1)</f>
        <v>0.99999999999999922</v>
      </c>
      <c r="G653" cm="1">
        <f t="array" aca="1" ref="G653" ca="1">_xlfn.XLOOKUP(E653,Mortality!$N$9:$N$130,IF($E$4="Female",Mortality!$O$9:$O$130,Mortality!$P$9:$P$130),,-1)</f>
        <v>0</v>
      </c>
      <c r="H653">
        <f t="shared" ca="1" si="421"/>
        <v>0.94493499421927152</v>
      </c>
      <c r="I653" cm="1">
        <f t="array" ref="I653">INDEX('Product features '!$C$12:$C$22,MIN(11,C653))</f>
        <v>0</v>
      </c>
      <c r="J653" s="3">
        <f ca="1">IF(C653=1,0,IF($C$4="Q",MAX('Product features '!$C$8,_xlfn.XLOOKUP(E653,'Non-systematic PWDs'!$D$17:$D$64,'Non-systematic PWDs'!$F$17:$F$64,0,-1)),'Product features '!$C$8))</f>
        <v>0.5</v>
      </c>
      <c r="K653">
        <f t="shared" ca="1" si="411"/>
        <v>0</v>
      </c>
      <c r="L653">
        <f ca="1">(1-K653)*(1-(1-J653*_xlfn.XLOOKUP(C653,'Non-systematic PWDs'!$D$9:$D$12,'Non-systematic PWDs'!$E$9:$E$12,,-1))^(1/12))</f>
        <v>1.8423470126248342E-2</v>
      </c>
      <c r="M653" cm="1">
        <f t="array" ref="M653">IF(C653=11,_xlfn.SWITCH(D653,1,0.4,2,0.3,3,0.2,0.1/9),1/12)</f>
        <v>8.3333333333333329E-2</v>
      </c>
      <c r="O653">
        <f t="shared" ref="O653:O716" ca="1" si="443">MAX(MAX(0, O652-V652)*(1+U652)*IFERROR((1-T652*P652/O652),0)*(1-H652)*(1-S652)*(1-L652))</f>
        <v>5.4592074168618217E-149</v>
      </c>
      <c r="P653">
        <f t="shared" ref="P653:P716" ca="1" si="444">P652*Y652*(1+IF(AND(D652=12,K652=0),1,0)*W652)</f>
        <v>5.6109688808847051E-149</v>
      </c>
      <c r="Q653">
        <f ca="1">_xlfn.XLOOKUP(C653,'Surrender predictive model'!$E$8:$E$29,'Surrender predictive model'!$P$8:$P$29,,-1)+'Surrender predictive model'!$B$15+'Surrender predictive model'!$B$14+'Surrender predictive model'!$B$38*K653</f>
        <v>-2.2123742498454617</v>
      </c>
      <c r="R653">
        <f ca="1">+'Surrender predictive model'!$B$15*(MAX(1,MIN(2,P652/O652))-1)+'Surrender predictive model'!$B$14*(MAX(0.5,MIN(1,P652/O652))-1)+'Surrender predictive model'!$B$38*K653*(MAX(0.5,MIN(1,P652/O652))-1)</f>
        <v>-3.2168429987108865E-2</v>
      </c>
      <c r="S653" s="43">
        <f t="shared" ca="1" si="422"/>
        <v>9.2917831054856181E-3</v>
      </c>
      <c r="T653">
        <f t="shared" ca="1" si="412"/>
        <v>0</v>
      </c>
      <c r="U653">
        <f t="shared" ref="U653:U716" ca="1" si="445">IF($K$4="Fixed",(1+$Z$3*IF(C653&gt;10,0.5,1))^(1/12)-1,IF(D652=12,$Z$4*IF(C652&gt;10,0.5,1),0))</f>
        <v>0</v>
      </c>
      <c r="V653">
        <f t="shared" ca="1" si="413"/>
        <v>0</v>
      </c>
      <c r="W653" s="41">
        <f t="shared" ca="1" si="414"/>
        <v>0</v>
      </c>
      <c r="X653">
        <f t="shared" ca="1" si="423"/>
        <v>5.3548291608311524E-2</v>
      </c>
      <c r="Y653">
        <f t="shared" ca="1" si="424"/>
        <v>5.3548291608311524E-2</v>
      </c>
      <c r="Z653">
        <f t="shared" ca="1" si="415"/>
        <v>5.455335369031164E-2</v>
      </c>
      <c r="AA653">
        <f t="shared" ref="AA653:AA716" ca="1" si="446">AA652*Z652</f>
        <v>1.0551764909137169E-152</v>
      </c>
      <c r="AB653">
        <f t="shared" ca="1" si="425"/>
        <v>5.4592074168618217E-149</v>
      </c>
      <c r="AC653">
        <f t="shared" ca="1" si="426"/>
        <v>5.0196482568011004E-149</v>
      </c>
      <c r="AD653">
        <f t="shared" ca="1" si="427"/>
        <v>4.9359461924215375E-151</v>
      </c>
      <c r="AE653">
        <f t="shared" ca="1" si="428"/>
        <v>9.7868467428130709E-151</v>
      </c>
      <c r="AF653">
        <f t="shared" ca="1" si="429"/>
        <v>0</v>
      </c>
      <c r="AG653">
        <f t="shared" ca="1" si="430"/>
        <v>0</v>
      </c>
      <c r="AH653">
        <f t="shared" ca="1" si="416"/>
        <v>0</v>
      </c>
      <c r="AI653">
        <f t="shared" ref="AI653:AI716" ca="1" si="447">MAX(0, AI652+AH653-SUM(AC653:AG653))</f>
        <v>3.4608696162725194E-11</v>
      </c>
      <c r="AJ653">
        <f t="shared" ca="1" si="431"/>
        <v>7.210145033901082E-15</v>
      </c>
      <c r="AK653">
        <f t="shared" ca="1" si="417"/>
        <v>0</v>
      </c>
      <c r="AL653">
        <f t="shared" ca="1" si="418"/>
        <v>0</v>
      </c>
      <c r="AM653">
        <f t="shared" si="419"/>
        <v>0</v>
      </c>
      <c r="AN653" s="45">
        <f t="shared" ca="1" si="432"/>
        <v>-7.210145033901082E-15</v>
      </c>
      <c r="AO653">
        <f t="shared" ref="AO653:AO716" ca="1" si="448">IF($K$4="Fixed",0,O653*IF(D652=12,$Z$4-$X$4*(1+$AA$4),0)*IF(C652&gt;10,0.5,1))</f>
        <v>0</v>
      </c>
      <c r="AP653">
        <f t="shared" ref="AP653:AP716" ca="1" si="449">IF($K$4="Fixed",0,O653*(1-X653)*$X$4*IF(C652&gt;10, 0.5, 1)*(1+$Y$4-$AA$4)^(D652/12)+AO653)</f>
        <v>8.7268504368875035E-151</v>
      </c>
      <c r="AR653">
        <v>643</v>
      </c>
      <c r="AS653">
        <v>0</v>
      </c>
      <c r="AT653">
        <v>13.156001316748922</v>
      </c>
      <c r="AU653">
        <v>0.5428166528860523</v>
      </c>
      <c r="AV653">
        <v>0.10380550936722738</v>
      </c>
      <c r="AW653">
        <v>124.24677744953178</v>
      </c>
      <c r="AX653">
        <v>2.593355602072502E-3</v>
      </c>
      <c r="AY653">
        <v>0</v>
      </c>
      <c r="AZ653">
        <v>-124.8959929673871</v>
      </c>
      <c r="BA653">
        <v>6.9443569913764693E-3</v>
      </c>
      <c r="BC653">
        <f t="shared" si="433"/>
        <v>0</v>
      </c>
      <c r="BD653">
        <f t="shared" ca="1" si="434"/>
        <v>13.156001316748922</v>
      </c>
      <c r="BE653">
        <f t="shared" ca="1" si="435"/>
        <v>0.5428166528860523</v>
      </c>
      <c r="BF653">
        <f t="shared" ca="1" si="436"/>
        <v>0.10380550936722738</v>
      </c>
      <c r="BG653">
        <f t="shared" ca="1" si="437"/>
        <v>124.24677744953178</v>
      </c>
      <c r="BH653">
        <f t="shared" ca="1" si="438"/>
        <v>2.5933556020797119E-3</v>
      </c>
      <c r="BI653">
        <f t="shared" ca="1" si="439"/>
        <v>0</v>
      </c>
      <c r="BJ653">
        <f t="shared" ca="1" si="440"/>
        <v>-124.89599296738712</v>
      </c>
      <c r="BK653">
        <f t="shared" ca="1" si="441"/>
        <v>6.9443569913764693E-3</v>
      </c>
    </row>
    <row r="654" spans="2:63" x14ac:dyDescent="0.35">
      <c r="B654">
        <f t="shared" si="442"/>
        <v>644</v>
      </c>
      <c r="C654">
        <f t="shared" si="420"/>
        <v>54</v>
      </c>
      <c r="D654">
        <f t="shared" si="409"/>
        <v>8</v>
      </c>
      <c r="E654">
        <f t="shared" ca="1" si="410"/>
        <v>130</v>
      </c>
      <c r="F654" cm="1">
        <f t="array" aca="1" ref="F654" ca="1">_xlfn.XLOOKUP(E654,Mortality!$I$9:$I$130,IF($E$4="Female",Mortality!$J$9:$J$130,Mortality!$K$9:$K$130),,-1)</f>
        <v>0.99999999999999922</v>
      </c>
      <c r="G654" cm="1">
        <f t="array" aca="1" ref="G654" ca="1">_xlfn.XLOOKUP(E654,Mortality!$N$9:$N$130,IF($E$4="Female",Mortality!$O$9:$O$130,Mortality!$P$9:$P$130),,-1)</f>
        <v>0</v>
      </c>
      <c r="H654">
        <f t="shared" ca="1" si="421"/>
        <v>0.94493499421927152</v>
      </c>
      <c r="I654" cm="1">
        <f t="array" ref="I654">INDEX('Product features '!$C$12:$C$22,MIN(11,C654))</f>
        <v>0</v>
      </c>
      <c r="J654" s="3">
        <f ca="1">IF(C654=1,0,IF($C$4="Q",MAX('Product features '!$C$8,_xlfn.XLOOKUP(E654,'Non-systematic PWDs'!$D$17:$D$64,'Non-systematic PWDs'!$F$17:$F$64,0,-1)),'Product features '!$C$8))</f>
        <v>0.5</v>
      </c>
      <c r="K654">
        <f t="shared" ca="1" si="411"/>
        <v>0</v>
      </c>
      <c r="L654">
        <f ca="1">(1-K654)*(1-(1-J654*_xlfn.XLOOKUP(C654,'Non-systematic PWDs'!$D$9:$D$12,'Non-systematic PWDs'!$E$9:$E$12,,-1))^(1/12))</f>
        <v>1.8423470126248342E-2</v>
      </c>
      <c r="M654" cm="1">
        <f t="array" ref="M654">IF(C654=11,_xlfn.SWITCH(D654,1,0.4,2,0.3,3,0.2,0.1/9),1/12)</f>
        <v>8.3333333333333329E-2</v>
      </c>
      <c r="O654">
        <f t="shared" ca="1" si="443"/>
        <v>2.9233123070837393E-150</v>
      </c>
      <c r="P654">
        <f t="shared" ca="1" si="444"/>
        <v>3.0045779783877554E-150</v>
      </c>
      <c r="Q654">
        <f ca="1">_xlfn.XLOOKUP(C654,'Surrender predictive model'!$E$8:$E$29,'Surrender predictive model'!$P$8:$P$29,,-1)+'Surrender predictive model'!$B$15+'Surrender predictive model'!$B$14+'Surrender predictive model'!$B$38*K654</f>
        <v>-2.2123742498454617</v>
      </c>
      <c r="R654">
        <f ca="1">+'Surrender predictive model'!$B$15*(MAX(1,MIN(2,P653/O653))-1)+'Surrender predictive model'!$B$14*(MAX(0.5,MIN(1,P653/O653))-1)+'Surrender predictive model'!$B$38*K654*(MAX(0.5,MIN(1,P653/O653))-1)</f>
        <v>-3.2168429987108865E-2</v>
      </c>
      <c r="S654" s="43">
        <f t="shared" ca="1" si="422"/>
        <v>9.2917831054856181E-3</v>
      </c>
      <c r="T654">
        <f t="shared" ca="1" si="412"/>
        <v>0</v>
      </c>
      <c r="U654">
        <f t="shared" ca="1" si="445"/>
        <v>0</v>
      </c>
      <c r="V654">
        <f t="shared" ca="1" si="413"/>
        <v>0</v>
      </c>
      <c r="W654" s="41">
        <f t="shared" ca="1" si="414"/>
        <v>0</v>
      </c>
      <c r="X654">
        <f t="shared" ca="1" si="423"/>
        <v>5.3548291608311524E-2</v>
      </c>
      <c r="Y654">
        <f t="shared" ca="1" si="424"/>
        <v>5.3548291608311524E-2</v>
      </c>
      <c r="Z654">
        <f t="shared" ca="1" si="415"/>
        <v>5.455335369031164E-2</v>
      </c>
      <c r="AA654">
        <f t="shared" ca="1" si="446"/>
        <v>5.7563416314517901E-154</v>
      </c>
      <c r="AB654">
        <f t="shared" ca="1" si="425"/>
        <v>2.9233123070837393E-150</v>
      </c>
      <c r="AC654">
        <f t="shared" ca="1" si="426"/>
        <v>2.6879358862633806E-150</v>
      </c>
      <c r="AD654">
        <f t="shared" ca="1" si="427"/>
        <v>2.6431148607472348E-152</v>
      </c>
      <c r="AE654">
        <f t="shared" ca="1" si="428"/>
        <v>5.2406892331000825E-152</v>
      </c>
      <c r="AF654">
        <f t="shared" ca="1" si="429"/>
        <v>0</v>
      </c>
      <c r="AG654">
        <f t="shared" ca="1" si="430"/>
        <v>0</v>
      </c>
      <c r="AH654">
        <f t="shared" ca="1" si="416"/>
        <v>0</v>
      </c>
      <c r="AI654">
        <f t="shared" ca="1" si="447"/>
        <v>3.4608696162725194E-11</v>
      </c>
      <c r="AJ654">
        <f t="shared" ca="1" si="431"/>
        <v>7.210145033901082E-15</v>
      </c>
      <c r="AK654">
        <f t="shared" ca="1" si="417"/>
        <v>0</v>
      </c>
      <c r="AL654">
        <f t="shared" ca="1" si="418"/>
        <v>0</v>
      </c>
      <c r="AM654">
        <f t="shared" si="419"/>
        <v>0</v>
      </c>
      <c r="AN654" s="45">
        <f t="shared" ca="1" si="432"/>
        <v>-7.210145033901082E-15</v>
      </c>
      <c r="AO654">
        <f t="shared" ca="1" si="448"/>
        <v>0</v>
      </c>
      <c r="AP654">
        <f t="shared" ca="1" si="449"/>
        <v>4.7278240561613552E-152</v>
      </c>
      <c r="AR654">
        <v>644</v>
      </c>
      <c r="AS654">
        <v>0</v>
      </c>
      <c r="AT654">
        <v>12.448106887551988</v>
      </c>
      <c r="AU654">
        <v>0.51361633518017968</v>
      </c>
      <c r="AV654">
        <v>9.8208809170094252E-2</v>
      </c>
      <c r="AW654">
        <v>119.06769088885397</v>
      </c>
      <c r="AX654">
        <v>2.4538636183206509E-3</v>
      </c>
      <c r="AY654">
        <v>0</v>
      </c>
      <c r="AZ654">
        <v>-119.68196989682248</v>
      </c>
      <c r="BA654">
        <v>6.6293432436193784E-3</v>
      </c>
      <c r="BC654">
        <f t="shared" si="433"/>
        <v>0</v>
      </c>
      <c r="BD654">
        <f t="shared" ca="1" si="434"/>
        <v>12.448106887551988</v>
      </c>
      <c r="BE654">
        <f t="shared" ca="1" si="435"/>
        <v>0.51361633518017968</v>
      </c>
      <c r="BF654">
        <f t="shared" ca="1" si="436"/>
        <v>9.8208809170094252E-2</v>
      </c>
      <c r="BG654">
        <f t="shared" ca="1" si="437"/>
        <v>119.06769088885397</v>
      </c>
      <c r="BH654">
        <f t="shared" ca="1" si="438"/>
        <v>2.4538636183278608E-3</v>
      </c>
      <c r="BI654">
        <f t="shared" ca="1" si="439"/>
        <v>0</v>
      </c>
      <c r="BJ654">
        <f t="shared" ca="1" si="440"/>
        <v>-119.68196989682249</v>
      </c>
      <c r="BK654">
        <f t="shared" ca="1" si="441"/>
        <v>6.6293432436193784E-3</v>
      </c>
    </row>
    <row r="655" spans="2:63" x14ac:dyDescent="0.35">
      <c r="B655">
        <f t="shared" si="442"/>
        <v>645</v>
      </c>
      <c r="C655">
        <f t="shared" si="420"/>
        <v>54</v>
      </c>
      <c r="D655">
        <f t="shared" si="409"/>
        <v>9</v>
      </c>
      <c r="E655">
        <f t="shared" ca="1" si="410"/>
        <v>130</v>
      </c>
      <c r="F655" cm="1">
        <f t="array" aca="1" ref="F655" ca="1">_xlfn.XLOOKUP(E655,Mortality!$I$9:$I$130,IF($E$4="Female",Mortality!$J$9:$J$130,Mortality!$K$9:$K$130),,-1)</f>
        <v>0.99999999999999922</v>
      </c>
      <c r="G655" cm="1">
        <f t="array" aca="1" ref="G655" ca="1">_xlfn.XLOOKUP(E655,Mortality!$N$9:$N$130,IF($E$4="Female",Mortality!$O$9:$O$130,Mortality!$P$9:$P$130),,-1)</f>
        <v>0</v>
      </c>
      <c r="H655">
        <f t="shared" ca="1" si="421"/>
        <v>0.94493499421927152</v>
      </c>
      <c r="I655" cm="1">
        <f t="array" ref="I655">INDEX('Product features '!$C$12:$C$22,MIN(11,C655))</f>
        <v>0</v>
      </c>
      <c r="J655" s="3">
        <f ca="1">IF(C655=1,0,IF($C$4="Q",MAX('Product features '!$C$8,_xlfn.XLOOKUP(E655,'Non-systematic PWDs'!$D$17:$D$64,'Non-systematic PWDs'!$F$17:$F$64,0,-1)),'Product features '!$C$8))</f>
        <v>0.5</v>
      </c>
      <c r="K655">
        <f t="shared" ca="1" si="411"/>
        <v>0</v>
      </c>
      <c r="L655">
        <f ca="1">(1-K655)*(1-(1-J655*_xlfn.XLOOKUP(C655,'Non-systematic PWDs'!$D$9:$D$12,'Non-systematic PWDs'!$E$9:$E$12,,-1))^(1/12))</f>
        <v>1.8423470126248342E-2</v>
      </c>
      <c r="M655" cm="1">
        <f t="array" ref="M655">IF(C655=11,_xlfn.SWITCH(D655,1,0.4,2,0.3,3,0.2,0.1/9),1/12)</f>
        <v>8.3333333333333329E-2</v>
      </c>
      <c r="O655">
        <f t="shared" ca="1" si="443"/>
        <v>1.5653837988188598E-151</v>
      </c>
      <c r="P655">
        <f t="shared" ca="1" si="444"/>
        <v>1.6089001774661863E-151</v>
      </c>
      <c r="Q655">
        <f ca="1">_xlfn.XLOOKUP(C655,'Surrender predictive model'!$E$8:$E$29,'Surrender predictive model'!$P$8:$P$29,,-1)+'Surrender predictive model'!$B$15+'Surrender predictive model'!$B$14+'Surrender predictive model'!$B$38*K655</f>
        <v>-2.2123742498454617</v>
      </c>
      <c r="R655">
        <f ca="1">+'Surrender predictive model'!$B$15*(MAX(1,MIN(2,P654/O654))-1)+'Surrender predictive model'!$B$14*(MAX(0.5,MIN(1,P654/O654))-1)+'Surrender predictive model'!$B$38*K655*(MAX(0.5,MIN(1,P654/O654))-1)</f>
        <v>-3.2168429987108865E-2</v>
      </c>
      <c r="S655" s="43">
        <f t="shared" ca="1" si="422"/>
        <v>9.2917831054856181E-3</v>
      </c>
      <c r="T655">
        <f t="shared" ca="1" si="412"/>
        <v>0</v>
      </c>
      <c r="U655">
        <f t="shared" ca="1" si="445"/>
        <v>0</v>
      </c>
      <c r="V655">
        <f t="shared" ca="1" si="413"/>
        <v>0</v>
      </c>
      <c r="W655" s="41">
        <f t="shared" ca="1" si="414"/>
        <v>0</v>
      </c>
      <c r="X655">
        <f t="shared" ca="1" si="423"/>
        <v>5.3548291608311524E-2</v>
      </c>
      <c r="Y655">
        <f t="shared" ca="1" si="424"/>
        <v>5.3548291608311524E-2</v>
      </c>
      <c r="Z655">
        <f t="shared" ca="1" si="415"/>
        <v>5.455335369031164E-2</v>
      </c>
      <c r="AA655">
        <f t="shared" ca="1" si="446"/>
        <v>3.1402774098285505E-155</v>
      </c>
      <c r="AB655">
        <f t="shared" ca="1" si="425"/>
        <v>1.5653837988188598E-151</v>
      </c>
      <c r="AC655">
        <f t="shared" ca="1" si="426"/>
        <v>1.4393437466207676E-151</v>
      </c>
      <c r="AD655">
        <f t="shared" ca="1" si="427"/>
        <v>1.4153428531755462E-153</v>
      </c>
      <c r="AE655">
        <f t="shared" ca="1" si="428"/>
        <v>2.8062995528258166E-153</v>
      </c>
      <c r="AF655">
        <f t="shared" ca="1" si="429"/>
        <v>0</v>
      </c>
      <c r="AG655">
        <f t="shared" ca="1" si="430"/>
        <v>0</v>
      </c>
      <c r="AH655">
        <f t="shared" ca="1" si="416"/>
        <v>0</v>
      </c>
      <c r="AI655">
        <f t="shared" ca="1" si="447"/>
        <v>3.4608696162725194E-11</v>
      </c>
      <c r="AJ655">
        <f t="shared" ca="1" si="431"/>
        <v>7.210145033901082E-15</v>
      </c>
      <c r="AK655">
        <f t="shared" ca="1" si="417"/>
        <v>0</v>
      </c>
      <c r="AL655">
        <f t="shared" ca="1" si="418"/>
        <v>0</v>
      </c>
      <c r="AM655">
        <f t="shared" si="419"/>
        <v>0</v>
      </c>
      <c r="AN655" s="45">
        <f t="shared" ca="1" si="432"/>
        <v>-7.210145033901082E-15</v>
      </c>
      <c r="AO655">
        <f t="shared" ca="1" si="448"/>
        <v>0</v>
      </c>
      <c r="AP655">
        <f t="shared" ca="1" si="449"/>
        <v>2.5613273044690939E-153</v>
      </c>
      <c r="AR655">
        <v>645</v>
      </c>
      <c r="AS655">
        <v>0</v>
      </c>
      <c r="AT655">
        <v>11.778545365543092</v>
      </c>
      <c r="AU655">
        <v>0.48599681030871039</v>
      </c>
      <c r="AV655">
        <v>9.2916292280123922E-2</v>
      </c>
      <c r="AW655">
        <v>114.10450560449051</v>
      </c>
      <c r="AX655">
        <v>2.321922326857516E-3</v>
      </c>
      <c r="AY655">
        <v>0</v>
      </c>
      <c r="AZ655">
        <v>-114.68574062940613</v>
      </c>
      <c r="BA655">
        <v>6.3287374860351983E-3</v>
      </c>
      <c r="BC655">
        <f t="shared" si="433"/>
        <v>0</v>
      </c>
      <c r="BD655">
        <f t="shared" ca="1" si="434"/>
        <v>11.778545365543092</v>
      </c>
      <c r="BE655">
        <f t="shared" ca="1" si="435"/>
        <v>0.48599681030871039</v>
      </c>
      <c r="BF655">
        <f t="shared" ca="1" si="436"/>
        <v>9.2916292280123922E-2</v>
      </c>
      <c r="BG655">
        <f t="shared" ca="1" si="437"/>
        <v>114.10450560449051</v>
      </c>
      <c r="BH655">
        <f t="shared" ca="1" si="438"/>
        <v>2.321922326864726E-3</v>
      </c>
      <c r="BI655">
        <f t="shared" ca="1" si="439"/>
        <v>0</v>
      </c>
      <c r="BJ655">
        <f t="shared" ca="1" si="440"/>
        <v>-114.68574062940614</v>
      </c>
      <c r="BK655">
        <f t="shared" ca="1" si="441"/>
        <v>6.3287374860351983E-3</v>
      </c>
    </row>
    <row r="656" spans="2:63" x14ac:dyDescent="0.35">
      <c r="B656">
        <f t="shared" si="442"/>
        <v>646</v>
      </c>
      <c r="C656">
        <f t="shared" si="420"/>
        <v>54</v>
      </c>
      <c r="D656">
        <f t="shared" si="409"/>
        <v>10</v>
      </c>
      <c r="E656">
        <f t="shared" ca="1" si="410"/>
        <v>130</v>
      </c>
      <c r="F656" cm="1">
        <f t="array" aca="1" ref="F656" ca="1">_xlfn.XLOOKUP(E656,Mortality!$I$9:$I$130,IF($E$4="Female",Mortality!$J$9:$J$130,Mortality!$K$9:$K$130),,-1)</f>
        <v>0.99999999999999922</v>
      </c>
      <c r="G656" cm="1">
        <f t="array" aca="1" ref="G656" ca="1">_xlfn.XLOOKUP(E656,Mortality!$N$9:$N$130,IF($E$4="Female",Mortality!$O$9:$O$130,Mortality!$P$9:$P$130),,-1)</f>
        <v>0</v>
      </c>
      <c r="H656">
        <f t="shared" ca="1" si="421"/>
        <v>0.94493499421927152</v>
      </c>
      <c r="I656" cm="1">
        <f t="array" ref="I656">INDEX('Product features '!$C$12:$C$22,MIN(11,C656))</f>
        <v>0</v>
      </c>
      <c r="J656" s="3">
        <f ca="1">IF(C656=1,0,IF($C$4="Q",MAX('Product features '!$C$8,_xlfn.XLOOKUP(E656,'Non-systematic PWDs'!$D$17:$D$64,'Non-systematic PWDs'!$F$17:$F$64,0,-1)),'Product features '!$C$8))</f>
        <v>0.5</v>
      </c>
      <c r="K656">
        <f t="shared" ca="1" si="411"/>
        <v>0</v>
      </c>
      <c r="L656">
        <f ca="1">(1-K656)*(1-(1-J656*_xlfn.XLOOKUP(C656,'Non-systematic PWDs'!$D$9:$D$12,'Non-systematic PWDs'!$E$9:$E$12,,-1))^(1/12))</f>
        <v>1.8423470126248342E-2</v>
      </c>
      <c r="M656" cm="1">
        <f t="array" ref="M656">IF(C656=11,_xlfn.SWITCH(D656,1,0.4,2,0.3,3,0.2,0.1/9),1/12)</f>
        <v>8.3333333333333329E-2</v>
      </c>
      <c r="O656">
        <f t="shared" ca="1" si="443"/>
        <v>8.3823628138078776E-153</v>
      </c>
      <c r="P656">
        <f t="shared" ca="1" si="444"/>
        <v>8.6153855871623507E-153</v>
      </c>
      <c r="Q656">
        <f ca="1">_xlfn.XLOOKUP(C656,'Surrender predictive model'!$E$8:$E$29,'Surrender predictive model'!$P$8:$P$29,,-1)+'Surrender predictive model'!$B$15+'Surrender predictive model'!$B$14+'Surrender predictive model'!$B$38*K656</f>
        <v>-2.2123742498454617</v>
      </c>
      <c r="R656">
        <f ca="1">+'Surrender predictive model'!$B$15*(MAX(1,MIN(2,P655/O655))-1)+'Surrender predictive model'!$B$14*(MAX(0.5,MIN(1,P655/O655))-1)+'Surrender predictive model'!$B$38*K656*(MAX(0.5,MIN(1,P655/O655))-1)</f>
        <v>-3.2168429987108865E-2</v>
      </c>
      <c r="S656" s="43">
        <f t="shared" ca="1" si="422"/>
        <v>9.2917831054856181E-3</v>
      </c>
      <c r="T656">
        <f t="shared" ca="1" si="412"/>
        <v>0</v>
      </c>
      <c r="U656">
        <f t="shared" ca="1" si="445"/>
        <v>0</v>
      </c>
      <c r="V656">
        <f t="shared" ca="1" si="413"/>
        <v>0</v>
      </c>
      <c r="W656" s="41">
        <f t="shared" ca="1" si="414"/>
        <v>0</v>
      </c>
      <c r="X656">
        <f t="shared" ca="1" si="423"/>
        <v>5.3548291608311524E-2</v>
      </c>
      <c r="Y656">
        <f t="shared" ca="1" si="424"/>
        <v>5.3548291608311524E-2</v>
      </c>
      <c r="Z656">
        <f t="shared" ca="1" si="415"/>
        <v>5.455335369031164E-2</v>
      </c>
      <c r="AA656">
        <f t="shared" ca="1" si="446"/>
        <v>1.7131266422407262E-156</v>
      </c>
      <c r="AB656">
        <f t="shared" ca="1" si="425"/>
        <v>8.3823628138078776E-153</v>
      </c>
      <c r="AC656">
        <f t="shared" ca="1" si="426"/>
        <v>7.7074398668648513E-153</v>
      </c>
      <c r="AD656">
        <f t="shared" ca="1" si="427"/>
        <v>7.5789191827583789E-155</v>
      </c>
      <c r="AE656">
        <f t="shared" ca="1" si="428"/>
        <v>1.5027254679499109E-154</v>
      </c>
      <c r="AF656">
        <f t="shared" ca="1" si="429"/>
        <v>0</v>
      </c>
      <c r="AG656">
        <f t="shared" ca="1" si="430"/>
        <v>0</v>
      </c>
      <c r="AH656">
        <f t="shared" ca="1" si="416"/>
        <v>0</v>
      </c>
      <c r="AI656">
        <f t="shared" ca="1" si="447"/>
        <v>3.4608696162725194E-11</v>
      </c>
      <c r="AJ656">
        <f t="shared" ca="1" si="431"/>
        <v>7.210145033901082E-15</v>
      </c>
      <c r="AK656">
        <f t="shared" ca="1" si="417"/>
        <v>0</v>
      </c>
      <c r="AL656">
        <f t="shared" ca="1" si="418"/>
        <v>0</v>
      </c>
      <c r="AM656">
        <f t="shared" si="419"/>
        <v>0</v>
      </c>
      <c r="AN656" s="45">
        <f t="shared" ca="1" si="432"/>
        <v>-7.210145033901082E-15</v>
      </c>
      <c r="AO656">
        <f t="shared" ca="1" si="448"/>
        <v>0</v>
      </c>
      <c r="AP656">
        <f t="shared" ca="1" si="449"/>
        <v>1.387614573361572E-154</v>
      </c>
      <c r="AR656">
        <v>646</v>
      </c>
      <c r="AS656">
        <v>0</v>
      </c>
      <c r="AT656">
        <v>11.145227166520064</v>
      </c>
      <c r="AU656">
        <v>0.45987193071248039</v>
      </c>
      <c r="AV656">
        <v>8.7911290273619908E-2</v>
      </c>
      <c r="AW656">
        <v>109.34822030051379</v>
      </c>
      <c r="AX656">
        <v>2.1971202910665804E-3</v>
      </c>
      <c r="AY656">
        <v>0</v>
      </c>
      <c r="AZ656">
        <v>-109.89820064179088</v>
      </c>
      <c r="BA656">
        <v>6.0418753008774076E-3</v>
      </c>
      <c r="BC656">
        <f t="shared" si="433"/>
        <v>0</v>
      </c>
      <c r="BD656">
        <f t="shared" ca="1" si="434"/>
        <v>11.145227166520064</v>
      </c>
      <c r="BE656">
        <f t="shared" ca="1" si="435"/>
        <v>0.45987193071248039</v>
      </c>
      <c r="BF656">
        <f t="shared" ca="1" si="436"/>
        <v>8.7911290273619908E-2</v>
      </c>
      <c r="BG656">
        <f t="shared" ca="1" si="437"/>
        <v>109.34822030051379</v>
      </c>
      <c r="BH656">
        <f t="shared" ca="1" si="438"/>
        <v>2.1971202910737904E-3</v>
      </c>
      <c r="BI656">
        <f t="shared" ca="1" si="439"/>
        <v>0</v>
      </c>
      <c r="BJ656">
        <f t="shared" ca="1" si="440"/>
        <v>-109.89820064179089</v>
      </c>
      <c r="BK656">
        <f t="shared" ca="1" si="441"/>
        <v>6.0418753008774076E-3</v>
      </c>
    </row>
    <row r="657" spans="2:63" x14ac:dyDescent="0.35">
      <c r="B657">
        <f t="shared" si="442"/>
        <v>647</v>
      </c>
      <c r="C657">
        <f t="shared" si="420"/>
        <v>54</v>
      </c>
      <c r="D657">
        <f t="shared" si="409"/>
        <v>11</v>
      </c>
      <c r="E657">
        <f t="shared" ca="1" si="410"/>
        <v>130</v>
      </c>
      <c r="F657" cm="1">
        <f t="array" aca="1" ref="F657" ca="1">_xlfn.XLOOKUP(E657,Mortality!$I$9:$I$130,IF($E$4="Female",Mortality!$J$9:$J$130,Mortality!$K$9:$K$130),,-1)</f>
        <v>0.99999999999999922</v>
      </c>
      <c r="G657" cm="1">
        <f t="array" aca="1" ref="G657" ca="1">_xlfn.XLOOKUP(E657,Mortality!$N$9:$N$130,IF($E$4="Female",Mortality!$O$9:$O$130,Mortality!$P$9:$P$130),,-1)</f>
        <v>0</v>
      </c>
      <c r="H657">
        <f t="shared" ca="1" si="421"/>
        <v>0.94493499421927152</v>
      </c>
      <c r="I657" cm="1">
        <f t="array" ref="I657">INDEX('Product features '!$C$12:$C$22,MIN(11,C657))</f>
        <v>0</v>
      </c>
      <c r="J657" s="3">
        <f ca="1">IF(C657=1,0,IF($C$4="Q",MAX('Product features '!$C$8,_xlfn.XLOOKUP(E657,'Non-systematic PWDs'!$D$17:$D$64,'Non-systematic PWDs'!$F$17:$F$64,0,-1)),'Product features '!$C$8))</f>
        <v>0.5</v>
      </c>
      <c r="K657">
        <f t="shared" ca="1" si="411"/>
        <v>0</v>
      </c>
      <c r="L657">
        <f ca="1">(1-K657)*(1-(1-J657*_xlfn.XLOOKUP(C657,'Non-systematic PWDs'!$D$9:$D$12,'Non-systematic PWDs'!$E$9:$E$12,,-1))^(1/12))</f>
        <v>1.8423470126248342E-2</v>
      </c>
      <c r="M657" cm="1">
        <f t="array" ref="M657">IF(C657=11,_xlfn.SWITCH(D657,1,0.4,2,0.3,3,0.2,0.1/9),1/12)</f>
        <v>8.3333333333333329E-2</v>
      </c>
      <c r="O657">
        <f t="shared" ca="1" si="443"/>
        <v>4.4886120832045093E-154</v>
      </c>
      <c r="P657">
        <f t="shared" ca="1" si="444"/>
        <v>4.6133917973941373E-154</v>
      </c>
      <c r="Q657">
        <f ca="1">_xlfn.XLOOKUP(C657,'Surrender predictive model'!$E$8:$E$29,'Surrender predictive model'!$P$8:$P$29,,-1)+'Surrender predictive model'!$B$15+'Surrender predictive model'!$B$14+'Surrender predictive model'!$B$38*K657</f>
        <v>-2.2123742498454617</v>
      </c>
      <c r="R657">
        <f ca="1">+'Surrender predictive model'!$B$15*(MAX(1,MIN(2,P656/O656))-1)+'Surrender predictive model'!$B$14*(MAX(0.5,MIN(1,P656/O656))-1)+'Surrender predictive model'!$B$38*K657*(MAX(0.5,MIN(1,P656/O656))-1)</f>
        <v>-3.2168429987108865E-2</v>
      </c>
      <c r="S657" s="43">
        <f t="shared" ca="1" si="422"/>
        <v>9.2917831054856181E-3</v>
      </c>
      <c r="T657">
        <f t="shared" ca="1" si="412"/>
        <v>0</v>
      </c>
      <c r="U657">
        <f t="shared" ca="1" si="445"/>
        <v>0</v>
      </c>
      <c r="V657">
        <f t="shared" ca="1" si="413"/>
        <v>0</v>
      </c>
      <c r="W657" s="41">
        <f t="shared" ca="1" si="414"/>
        <v>0</v>
      </c>
      <c r="X657">
        <f t="shared" ca="1" si="423"/>
        <v>5.3548291608311524E-2</v>
      </c>
      <c r="Y657">
        <f t="shared" ca="1" si="424"/>
        <v>5.3548291608311524E-2</v>
      </c>
      <c r="Z657">
        <f t="shared" ca="1" si="415"/>
        <v>5.455335369031164E-2</v>
      </c>
      <c r="AA657">
        <f t="shared" ca="1" si="446"/>
        <v>9.3456803630454303E-158</v>
      </c>
      <c r="AB657">
        <f t="shared" ca="1" si="425"/>
        <v>4.4886120832045093E-154</v>
      </c>
      <c r="AC657">
        <f t="shared" ca="1" si="426"/>
        <v>4.127202375444048E-154</v>
      </c>
      <c r="AD657">
        <f t="shared" ca="1" si="427"/>
        <v>4.0583817447417175E-156</v>
      </c>
      <c r="AE657">
        <f t="shared" ca="1" si="428"/>
        <v>8.0468381565018208E-156</v>
      </c>
      <c r="AF657">
        <f t="shared" ca="1" si="429"/>
        <v>0</v>
      </c>
      <c r="AG657">
        <f t="shared" ca="1" si="430"/>
        <v>0</v>
      </c>
      <c r="AH657">
        <f t="shared" ca="1" si="416"/>
        <v>0</v>
      </c>
      <c r="AI657">
        <f t="shared" ca="1" si="447"/>
        <v>3.4608696162725194E-11</v>
      </c>
      <c r="AJ657">
        <f t="shared" ca="1" si="431"/>
        <v>7.210145033901082E-15</v>
      </c>
      <c r="AK657">
        <f t="shared" ca="1" si="417"/>
        <v>0</v>
      </c>
      <c r="AL657">
        <f t="shared" ca="1" si="418"/>
        <v>0</v>
      </c>
      <c r="AM657">
        <f t="shared" si="419"/>
        <v>0</v>
      </c>
      <c r="AN657" s="45">
        <f t="shared" ca="1" si="432"/>
        <v>-7.210145033901082E-15</v>
      </c>
      <c r="AO657">
        <f t="shared" ca="1" si="448"/>
        <v>0</v>
      </c>
      <c r="AP657">
        <f t="shared" ca="1" si="449"/>
        <v>7.5174859567763251E-156</v>
      </c>
      <c r="AR657">
        <v>647</v>
      </c>
      <c r="AS657">
        <v>0</v>
      </c>
      <c r="AT657">
        <v>10.546177394723562</v>
      </c>
      <c r="AU657">
        <v>0.43516027577129768</v>
      </c>
      <c r="AV657">
        <v>8.3178055645151572E-2</v>
      </c>
      <c r="AW657">
        <v>104.79020901873236</v>
      </c>
      <c r="AX657">
        <v>2.0790686472012031E-3</v>
      </c>
      <c r="AY657">
        <v>0</v>
      </c>
      <c r="AZ657">
        <v>-105.31062641879599</v>
      </c>
      <c r="BA657">
        <v>5.7681231575692615E-3</v>
      </c>
      <c r="BC657">
        <f t="shared" si="433"/>
        <v>0</v>
      </c>
      <c r="BD657">
        <f t="shared" ca="1" si="434"/>
        <v>10.546177394723562</v>
      </c>
      <c r="BE657">
        <f t="shared" ca="1" si="435"/>
        <v>0.43516027577129768</v>
      </c>
      <c r="BF657">
        <f t="shared" ca="1" si="436"/>
        <v>8.3178055645151572E-2</v>
      </c>
      <c r="BG657">
        <f t="shared" ca="1" si="437"/>
        <v>104.79020901873236</v>
      </c>
      <c r="BH657">
        <f t="shared" ca="1" si="438"/>
        <v>2.0790686472084131E-3</v>
      </c>
      <c r="BI657">
        <f t="shared" ca="1" si="439"/>
        <v>0</v>
      </c>
      <c r="BJ657">
        <f t="shared" ca="1" si="440"/>
        <v>-105.31062641879601</v>
      </c>
      <c r="BK657">
        <f t="shared" ca="1" si="441"/>
        <v>5.7681231575692615E-3</v>
      </c>
    </row>
    <row r="658" spans="2:63" x14ac:dyDescent="0.35">
      <c r="B658">
        <f t="shared" si="442"/>
        <v>648</v>
      </c>
      <c r="C658">
        <f t="shared" si="420"/>
        <v>54</v>
      </c>
      <c r="D658">
        <f t="shared" si="409"/>
        <v>12</v>
      </c>
      <c r="E658">
        <f t="shared" ca="1" si="410"/>
        <v>130</v>
      </c>
      <c r="F658" cm="1">
        <f t="array" aca="1" ref="F658" ca="1">_xlfn.XLOOKUP(E658,Mortality!$I$9:$I$130,IF($E$4="Female",Mortality!$J$9:$J$130,Mortality!$K$9:$K$130),,-1)</f>
        <v>0.99999999999999922</v>
      </c>
      <c r="G658" cm="1">
        <f t="array" aca="1" ref="G658" ca="1">_xlfn.XLOOKUP(E658,Mortality!$N$9:$N$130,IF($E$4="Female",Mortality!$O$9:$O$130,Mortality!$P$9:$P$130),,-1)</f>
        <v>0</v>
      </c>
      <c r="H658">
        <f t="shared" ca="1" si="421"/>
        <v>0.94493499421927152</v>
      </c>
      <c r="I658" cm="1">
        <f t="array" ref="I658">INDEX('Product features '!$C$12:$C$22,MIN(11,C658))</f>
        <v>0</v>
      </c>
      <c r="J658" s="3">
        <f ca="1">IF(C658=1,0,IF($C$4="Q",MAX('Product features '!$C$8,_xlfn.XLOOKUP(E658,'Non-systematic PWDs'!$D$17:$D$64,'Non-systematic PWDs'!$F$17:$F$64,0,-1)),'Product features '!$C$8))</f>
        <v>0.5</v>
      </c>
      <c r="K658">
        <f t="shared" ca="1" si="411"/>
        <v>0</v>
      </c>
      <c r="L658">
        <f ca="1">(1-K658)*(1-(1-J658*_xlfn.XLOOKUP(C658,'Non-systematic PWDs'!$D$9:$D$12,'Non-systematic PWDs'!$E$9:$E$12,,-1))^(1/12))</f>
        <v>1.8423470126248342E-2</v>
      </c>
      <c r="M658" cm="1">
        <f t="array" ref="M658">IF(C658=11,_xlfn.SWITCH(D658,1,0.4,2,0.3,3,0.2,0.1/9),1/12)</f>
        <v>8.3333333333333329E-2</v>
      </c>
      <c r="O658">
        <f t="shared" ca="1" si="443"/>
        <v>2.4035750874802574E-155</v>
      </c>
      <c r="P658">
        <f t="shared" ca="1" si="444"/>
        <v>2.470392492702537E-155</v>
      </c>
      <c r="Q658">
        <f ca="1">_xlfn.XLOOKUP(C658,'Surrender predictive model'!$E$8:$E$29,'Surrender predictive model'!$P$8:$P$29,,-1)+'Surrender predictive model'!$B$15+'Surrender predictive model'!$B$14+'Surrender predictive model'!$B$38*K658</f>
        <v>-2.2123742498454617</v>
      </c>
      <c r="R658">
        <f ca="1">+'Surrender predictive model'!$B$15*(MAX(1,MIN(2,P657/O657))-1)+'Surrender predictive model'!$B$14*(MAX(0.5,MIN(1,P657/O657))-1)+'Surrender predictive model'!$B$38*K658*(MAX(0.5,MIN(1,P657/O657))-1)</f>
        <v>-3.2168429987108609E-2</v>
      </c>
      <c r="S658" s="43">
        <f t="shared" ca="1" si="422"/>
        <v>9.2917831054856181E-3</v>
      </c>
      <c r="T658">
        <f t="shared" ca="1" si="412"/>
        <v>5.0000000000000001E-3</v>
      </c>
      <c r="U658">
        <f t="shared" ca="1" si="445"/>
        <v>0</v>
      </c>
      <c r="V658">
        <f t="shared" ca="1" si="413"/>
        <v>0</v>
      </c>
      <c r="W658" s="41">
        <f t="shared" ca="1" si="414"/>
        <v>0</v>
      </c>
      <c r="X658">
        <f t="shared" ca="1" si="423"/>
        <v>5.3273107158540708E-2</v>
      </c>
      <c r="Y658">
        <f t="shared" ca="1" si="424"/>
        <v>5.3548291608311524E-2</v>
      </c>
      <c r="Z658">
        <f t="shared" ca="1" si="415"/>
        <v>5.455335369031164E-2</v>
      </c>
      <c r="AA658">
        <f t="shared" ca="1" si="446"/>
        <v>5.098382063218174E-159</v>
      </c>
      <c r="AB658">
        <f t="shared" ca="1" si="425"/>
        <v>2.4035750874802574E-155</v>
      </c>
      <c r="AC658">
        <f t="shared" ca="1" si="426"/>
        <v>2.1990701593605201E-155</v>
      </c>
      <c r="AD658">
        <f t="shared" ca="1" si="427"/>
        <v>2.1624009142984618E-157</v>
      </c>
      <c r="AE658">
        <f t="shared" ca="1" si="428"/>
        <v>4.2875439722683569E-157</v>
      </c>
      <c r="AF658">
        <f t="shared" ca="1" si="429"/>
        <v>1.1959566055134451E-157</v>
      </c>
      <c r="AG658">
        <f t="shared" ca="1" si="430"/>
        <v>0</v>
      </c>
      <c r="AH658">
        <f t="shared" ca="1" si="416"/>
        <v>0</v>
      </c>
      <c r="AI658">
        <f t="shared" ca="1" si="447"/>
        <v>3.4608696162725194E-11</v>
      </c>
      <c r="AJ658">
        <f t="shared" ca="1" si="431"/>
        <v>7.210145033901082E-15</v>
      </c>
      <c r="AK658">
        <f t="shared" ca="1" si="417"/>
        <v>0</v>
      </c>
      <c r="AL658">
        <f t="shared" ca="1" si="418"/>
        <v>0</v>
      </c>
      <c r="AM658">
        <f t="shared" si="419"/>
        <v>0</v>
      </c>
      <c r="AN658" s="45">
        <f t="shared" ca="1" si="432"/>
        <v>-7.210145033901082E-15</v>
      </c>
      <c r="AO658">
        <f t="shared" ca="1" si="448"/>
        <v>0</v>
      </c>
      <c r="AP658">
        <f t="shared" ca="1" si="449"/>
        <v>4.0738276642841566E-157</v>
      </c>
      <c r="AR658">
        <v>648</v>
      </c>
      <c r="AS658">
        <v>0</v>
      </c>
      <c r="AT658">
        <v>9.9795295041697543</v>
      </c>
      <c r="AU658">
        <v>0.40992534257344937</v>
      </c>
      <c r="AV658">
        <v>7.8364435368898672E-2</v>
      </c>
      <c r="AW658">
        <v>100.42198439573669</v>
      </c>
      <c r="AX658">
        <v>1.9551923189395537E-3</v>
      </c>
      <c r="AY658">
        <v>0</v>
      </c>
      <c r="AZ658">
        <v>-100.91222936599787</v>
      </c>
      <c r="BA658">
        <v>5.9835649104924872E-3</v>
      </c>
      <c r="BC658">
        <f t="shared" si="433"/>
        <v>0</v>
      </c>
      <c r="BD658">
        <f t="shared" ca="1" si="434"/>
        <v>9.9795295041697543</v>
      </c>
      <c r="BE658">
        <f t="shared" ca="1" si="435"/>
        <v>0.40992534257344937</v>
      </c>
      <c r="BF658">
        <f t="shared" ca="1" si="436"/>
        <v>7.8364435368898672E-2</v>
      </c>
      <c r="BG658">
        <f t="shared" ca="1" si="437"/>
        <v>100.42198439573669</v>
      </c>
      <c r="BH658">
        <f t="shared" ca="1" si="438"/>
        <v>1.9551923189467637E-3</v>
      </c>
      <c r="BI658">
        <f t="shared" ca="1" si="439"/>
        <v>0</v>
      </c>
      <c r="BJ658">
        <f t="shared" ca="1" si="440"/>
        <v>-100.91222936599789</v>
      </c>
      <c r="BK658">
        <f t="shared" ca="1" si="441"/>
        <v>5.9835649104924872E-3</v>
      </c>
    </row>
    <row r="659" spans="2:63" x14ac:dyDescent="0.35">
      <c r="B659">
        <f t="shared" si="442"/>
        <v>649</v>
      </c>
      <c r="C659">
        <f t="shared" si="420"/>
        <v>55</v>
      </c>
      <c r="D659">
        <f t="shared" si="409"/>
        <v>1</v>
      </c>
      <c r="E659">
        <f t="shared" ca="1" si="410"/>
        <v>131</v>
      </c>
      <c r="F659" cm="1">
        <f t="array" aca="1" ref="F659" ca="1">_xlfn.XLOOKUP(E659,Mortality!$I$9:$I$130,IF($E$4="Female",Mortality!$J$9:$J$130,Mortality!$K$9:$K$130),,-1)</f>
        <v>0.99999999999999922</v>
      </c>
      <c r="G659" cm="1">
        <f t="array" aca="1" ref="G659" ca="1">_xlfn.XLOOKUP(E659,Mortality!$N$9:$N$130,IF($E$4="Female",Mortality!$O$9:$O$130,Mortality!$P$9:$P$130),,-1)</f>
        <v>0</v>
      </c>
      <c r="H659">
        <f t="shared" ca="1" si="421"/>
        <v>0.94493499421927152</v>
      </c>
      <c r="I659" cm="1">
        <f t="array" ref="I659">INDEX('Product features '!$C$12:$C$22,MIN(11,C659))</f>
        <v>0</v>
      </c>
      <c r="J659" s="3">
        <f ca="1">IF(C659=1,0,IF($C$4="Q",MAX('Product features '!$C$8,_xlfn.XLOOKUP(E659,'Non-systematic PWDs'!$D$17:$D$64,'Non-systematic PWDs'!$F$17:$F$64,0,-1)),'Product features '!$C$8))</f>
        <v>0.5</v>
      </c>
      <c r="K659">
        <f t="shared" ca="1" si="411"/>
        <v>0</v>
      </c>
      <c r="L659">
        <f ca="1">(1-K659)*(1-(1-J659*_xlfn.XLOOKUP(C659,'Non-systematic PWDs'!$D$9:$D$12,'Non-systematic PWDs'!$E$9:$E$12,,-1))^(1/12))</f>
        <v>1.8423470126248342E-2</v>
      </c>
      <c r="M659" cm="1">
        <f t="array" ref="M659">IF(C659=11,_xlfn.SWITCH(D659,1,0.4,2,0.3,3,0.2,0.1/9),1/12)</f>
        <v>8.3333333333333329E-2</v>
      </c>
      <c r="O659">
        <f t="shared" ca="1" si="443"/>
        <v>1.280459131989346E-156</v>
      </c>
      <c r="P659">
        <f t="shared" ca="1" si="444"/>
        <v>1.3228529758621906E-156</v>
      </c>
      <c r="Q659">
        <f ca="1">_xlfn.XLOOKUP(C659,'Surrender predictive model'!$E$8:$E$29,'Surrender predictive model'!$P$8:$P$29,,-1)+'Surrender predictive model'!$B$15+'Surrender predictive model'!$B$14+'Surrender predictive model'!$B$38*K659</f>
        <v>-2.2123742498454617</v>
      </c>
      <c r="R659">
        <f ca="1">+'Surrender predictive model'!$B$15*(MAX(1,MIN(2,P658/O658))-1)+'Surrender predictive model'!$B$14*(MAX(0.5,MIN(1,P658/O658))-1)+'Surrender predictive model'!$B$38*K659*(MAX(0.5,MIN(1,P658/O658))-1)</f>
        <v>-3.2168429987108609E-2</v>
      </c>
      <c r="S659" s="43">
        <f t="shared" ca="1" si="422"/>
        <v>9.2917831054856181E-3</v>
      </c>
      <c r="T659">
        <f t="shared" ca="1" si="412"/>
        <v>0</v>
      </c>
      <c r="U659">
        <f t="shared" ca="1" si="445"/>
        <v>1.89E-2</v>
      </c>
      <c r="V659">
        <f t="shared" ca="1" si="413"/>
        <v>0</v>
      </c>
      <c r="W659" s="41">
        <f t="shared" ca="1" si="414"/>
        <v>0</v>
      </c>
      <c r="X659">
        <f t="shared" ca="1" si="423"/>
        <v>5.3548291608311524E-2</v>
      </c>
      <c r="Y659">
        <f t="shared" ca="1" si="424"/>
        <v>5.3548291608311524E-2</v>
      </c>
      <c r="Z659">
        <f t="shared" ca="1" si="415"/>
        <v>5.455335369031164E-2</v>
      </c>
      <c r="AA659">
        <f t="shared" ca="1" si="446"/>
        <v>2.7813383994308185E-160</v>
      </c>
      <c r="AB659">
        <f t="shared" ca="1" si="425"/>
        <v>1.3046598095839445E-156</v>
      </c>
      <c r="AC659">
        <f t="shared" ca="1" si="426"/>
        <v>1.1996124783002113E-156</v>
      </c>
      <c r="AD659">
        <f t="shared" ca="1" si="427"/>
        <v>1.1796090765173936E-158</v>
      </c>
      <c r="AE659">
        <f t="shared" ca="1" si="428"/>
        <v>2.3388936585314092E-158</v>
      </c>
      <c r="AF659">
        <f t="shared" ca="1" si="429"/>
        <v>0</v>
      </c>
      <c r="AG659">
        <f t="shared" ca="1" si="430"/>
        <v>0</v>
      </c>
      <c r="AH659">
        <f t="shared" ca="1" si="416"/>
        <v>2.4200677594598513E-158</v>
      </c>
      <c r="AI659">
        <f t="shared" ca="1" si="447"/>
        <v>3.4608696162725194E-11</v>
      </c>
      <c r="AJ659">
        <f t="shared" ca="1" si="431"/>
        <v>7.210145033901082E-15</v>
      </c>
      <c r="AK659">
        <f t="shared" ca="1" si="417"/>
        <v>0</v>
      </c>
      <c r="AL659">
        <f t="shared" ca="1" si="418"/>
        <v>0</v>
      </c>
      <c r="AM659">
        <f t="shared" si="419"/>
        <v>0</v>
      </c>
      <c r="AN659" s="45">
        <f t="shared" ca="1" si="432"/>
        <v>-7.210145033901082E-15</v>
      </c>
      <c r="AO659">
        <f t="shared" ca="1" si="448"/>
        <v>3.0250846993248298E-159</v>
      </c>
      <c r="AP659">
        <f t="shared" ca="1" si="449"/>
        <v>2.4975491825733989E-158</v>
      </c>
      <c r="AR659">
        <v>649</v>
      </c>
      <c r="AS659">
        <v>0</v>
      </c>
      <c r="AT659">
        <v>9.3849231285138224</v>
      </c>
      <c r="AU659">
        <v>0.45167519114230426</v>
      </c>
      <c r="AV659">
        <v>7.4975162283616989E-2</v>
      </c>
      <c r="AW659">
        <v>96.237691802965116</v>
      </c>
      <c r="AX659">
        <v>1.8565326217683711E-3</v>
      </c>
      <c r="AY659">
        <v>0</v>
      </c>
      <c r="AZ659">
        <v>-96.766198689012768</v>
      </c>
      <c r="BA659">
        <v>1.801339219293422E-2</v>
      </c>
      <c r="BC659">
        <f t="shared" si="433"/>
        <v>0</v>
      </c>
      <c r="BD659">
        <f t="shared" ca="1" si="434"/>
        <v>9.3849231285138224</v>
      </c>
      <c r="BE659">
        <f t="shared" ca="1" si="435"/>
        <v>0.45167519114230426</v>
      </c>
      <c r="BF659">
        <f t="shared" ca="1" si="436"/>
        <v>7.4975162283616989E-2</v>
      </c>
      <c r="BG659">
        <f t="shared" ca="1" si="437"/>
        <v>96.237691802965116</v>
      </c>
      <c r="BH659">
        <f t="shared" ca="1" si="438"/>
        <v>1.8565326217755813E-3</v>
      </c>
      <c r="BI659">
        <f t="shared" ca="1" si="439"/>
        <v>0</v>
      </c>
      <c r="BJ659">
        <f t="shared" ca="1" si="440"/>
        <v>-96.766198689012782</v>
      </c>
      <c r="BK659">
        <f t="shared" ca="1" si="441"/>
        <v>1.801339219293422E-2</v>
      </c>
    </row>
    <row r="660" spans="2:63" x14ac:dyDescent="0.35">
      <c r="B660">
        <f t="shared" si="442"/>
        <v>650</v>
      </c>
      <c r="C660">
        <f t="shared" si="420"/>
        <v>55</v>
      </c>
      <c r="D660">
        <f t="shared" si="409"/>
        <v>2</v>
      </c>
      <c r="E660">
        <f t="shared" ca="1" si="410"/>
        <v>131</v>
      </c>
      <c r="F660" cm="1">
        <f t="array" aca="1" ref="F660" ca="1">_xlfn.XLOOKUP(E660,Mortality!$I$9:$I$130,IF($E$4="Female",Mortality!$J$9:$J$130,Mortality!$K$9:$K$130),,-1)</f>
        <v>0.99999999999999922</v>
      </c>
      <c r="G660" cm="1">
        <f t="array" aca="1" ref="G660" ca="1">_xlfn.XLOOKUP(E660,Mortality!$N$9:$N$130,IF($E$4="Female",Mortality!$O$9:$O$130,Mortality!$P$9:$P$130),,-1)</f>
        <v>0</v>
      </c>
      <c r="H660">
        <f t="shared" ca="1" si="421"/>
        <v>0.94493499421927152</v>
      </c>
      <c r="I660" cm="1">
        <f t="array" ref="I660">INDEX('Product features '!$C$12:$C$22,MIN(11,C660))</f>
        <v>0</v>
      </c>
      <c r="J660" s="3">
        <f ca="1">IF(C660=1,0,IF($C$4="Q",MAX('Product features '!$C$8,_xlfn.XLOOKUP(E660,'Non-systematic PWDs'!$D$17:$D$64,'Non-systematic PWDs'!$F$17:$F$64,0,-1)),'Product features '!$C$8))</f>
        <v>0.5</v>
      </c>
      <c r="K660">
        <f t="shared" ca="1" si="411"/>
        <v>0</v>
      </c>
      <c r="L660">
        <f ca="1">(1-K660)*(1-(1-J660*_xlfn.XLOOKUP(C660,'Non-systematic PWDs'!$D$9:$D$12,'Non-systematic PWDs'!$E$9:$E$12,,-1))^(1/12))</f>
        <v>1.8423470126248342E-2</v>
      </c>
      <c r="M660" cm="1">
        <f t="array" ref="M660">IF(C660=11,_xlfn.SWITCH(D660,1,0.4,2,0.3,3,0.2,0.1/9),1/12)</f>
        <v>8.3333333333333329E-2</v>
      </c>
      <c r="O660">
        <f t="shared" ca="1" si="443"/>
        <v>6.9862303933245259E-158</v>
      </c>
      <c r="P660">
        <f t="shared" ca="1" si="444"/>
        <v>7.0836516906391264E-158</v>
      </c>
      <c r="Q660">
        <f ca="1">_xlfn.XLOOKUP(C660,'Surrender predictive model'!$E$8:$E$29,'Surrender predictive model'!$P$8:$P$29,,-1)+'Surrender predictive model'!$B$15+'Surrender predictive model'!$B$14+'Surrender predictive model'!$B$38*K660</f>
        <v>-2.2123742498454617</v>
      </c>
      <c r="R660">
        <f ca="1">+'Surrender predictive model'!$B$15*(MAX(1,MIN(2,P659/O659))-1)+'Surrender predictive model'!$B$14*(MAX(0.5,MIN(1,P659/O659))-1)+'Surrender predictive model'!$B$38*K660*(MAX(0.5,MIN(1,P659/O659))-1)</f>
        <v>-3.8312017924419482E-2</v>
      </c>
      <c r="S660" s="43">
        <f t="shared" ca="1" si="422"/>
        <v>9.2318637593886699E-3</v>
      </c>
      <c r="T660">
        <f t="shared" ca="1" si="412"/>
        <v>0</v>
      </c>
      <c r="U660">
        <f t="shared" ca="1" si="445"/>
        <v>0</v>
      </c>
      <c r="V660">
        <f t="shared" ca="1" si="413"/>
        <v>0</v>
      </c>
      <c r="W660" s="41">
        <f t="shared" ca="1" si="414"/>
        <v>0</v>
      </c>
      <c r="X660">
        <f t="shared" ca="1" si="423"/>
        <v>5.3551530279963844E-2</v>
      </c>
      <c r="Y660">
        <f t="shared" ca="1" si="424"/>
        <v>5.3551530279963844E-2</v>
      </c>
      <c r="Z660">
        <f t="shared" ca="1" si="415"/>
        <v>5.4556653149450844E-2</v>
      </c>
      <c r="AA660">
        <f t="shared" ca="1" si="446"/>
        <v>1.5173133743659472E-161</v>
      </c>
      <c r="AB660">
        <f t="shared" ca="1" si="425"/>
        <v>6.9862303933245259E-158</v>
      </c>
      <c r="AC660">
        <f t="shared" ca="1" si="426"/>
        <v>6.424093650301652E-158</v>
      </c>
      <c r="AD660">
        <f t="shared" ca="1" si="427"/>
        <v>6.2762367485542277E-160</v>
      </c>
      <c r="AE660">
        <f t="shared" ca="1" si="428"/>
        <v>1.2525104708640957E-159</v>
      </c>
      <c r="AF660">
        <f t="shared" ca="1" si="429"/>
        <v>0</v>
      </c>
      <c r="AG660">
        <f t="shared" ca="1" si="430"/>
        <v>0</v>
      </c>
      <c r="AH660">
        <f t="shared" ca="1" si="416"/>
        <v>0</v>
      </c>
      <c r="AI660">
        <f t="shared" ca="1" si="447"/>
        <v>3.4608696162725194E-11</v>
      </c>
      <c r="AJ660">
        <f t="shared" ca="1" si="431"/>
        <v>7.210145033901082E-15</v>
      </c>
      <c r="AK660">
        <f t="shared" ca="1" si="417"/>
        <v>0</v>
      </c>
      <c r="AL660">
        <f t="shared" ca="1" si="418"/>
        <v>0</v>
      </c>
      <c r="AM660">
        <f t="shared" si="419"/>
        <v>0</v>
      </c>
      <c r="AN660" s="45">
        <f t="shared" ca="1" si="432"/>
        <v>-7.210145033901082E-15</v>
      </c>
      <c r="AO660">
        <f t="shared" ca="1" si="448"/>
        <v>0</v>
      </c>
      <c r="AP660">
        <f t="shared" ca="1" si="449"/>
        <v>1.0536068575940944E-159</v>
      </c>
      <c r="AR660">
        <v>650</v>
      </c>
      <c r="AS660">
        <v>0</v>
      </c>
      <c r="AT660">
        <v>8.9113565820921625</v>
      </c>
      <c r="AU660">
        <v>0.37098913080638951</v>
      </c>
      <c r="AV660">
        <v>6.9846858928836353E-2</v>
      </c>
      <c r="AW660">
        <v>91.229168632713481</v>
      </c>
      <c r="AX660">
        <v>1.756026572380213E-3</v>
      </c>
      <c r="AY660">
        <v>0</v>
      </c>
      <c r="AZ660">
        <v>-91.67176064902111</v>
      </c>
      <c r="BA660">
        <v>4.4287326621799397E-3</v>
      </c>
      <c r="BC660">
        <f t="shared" si="433"/>
        <v>0</v>
      </c>
      <c r="BD660">
        <f t="shared" ca="1" si="434"/>
        <v>8.9113565820921625</v>
      </c>
      <c r="BE660">
        <f t="shared" ca="1" si="435"/>
        <v>0.37098913080638951</v>
      </c>
      <c r="BF660">
        <f t="shared" ca="1" si="436"/>
        <v>6.9846858928836353E-2</v>
      </c>
      <c r="BG660">
        <f t="shared" ca="1" si="437"/>
        <v>91.229168632713481</v>
      </c>
      <c r="BH660">
        <f t="shared" ca="1" si="438"/>
        <v>1.7560265723874232E-3</v>
      </c>
      <c r="BI660">
        <f t="shared" ca="1" si="439"/>
        <v>0</v>
      </c>
      <c r="BJ660">
        <f t="shared" ca="1" si="440"/>
        <v>-91.671760649021124</v>
      </c>
      <c r="BK660">
        <f t="shared" ca="1" si="441"/>
        <v>4.4287326621799397E-3</v>
      </c>
    </row>
    <row r="661" spans="2:63" x14ac:dyDescent="0.35">
      <c r="B661">
        <f t="shared" si="442"/>
        <v>651</v>
      </c>
      <c r="C661">
        <f t="shared" si="420"/>
        <v>55</v>
      </c>
      <c r="D661">
        <f t="shared" si="409"/>
        <v>3</v>
      </c>
      <c r="E661">
        <f t="shared" ca="1" si="410"/>
        <v>131</v>
      </c>
      <c r="F661" cm="1">
        <f t="array" aca="1" ref="F661" ca="1">_xlfn.XLOOKUP(E661,Mortality!$I$9:$I$130,IF($E$4="Female",Mortality!$J$9:$J$130,Mortality!$K$9:$K$130),,-1)</f>
        <v>0.99999999999999922</v>
      </c>
      <c r="G661" cm="1">
        <f t="array" aca="1" ref="G661" ca="1">_xlfn.XLOOKUP(E661,Mortality!$N$9:$N$130,IF($E$4="Female",Mortality!$O$9:$O$130,Mortality!$P$9:$P$130),,-1)</f>
        <v>0</v>
      </c>
      <c r="H661">
        <f t="shared" ca="1" si="421"/>
        <v>0.94493499421927152</v>
      </c>
      <c r="I661" cm="1">
        <f t="array" ref="I661">INDEX('Product features '!$C$12:$C$22,MIN(11,C661))</f>
        <v>0</v>
      </c>
      <c r="J661" s="3">
        <f ca="1">IF(C661=1,0,IF($C$4="Q",MAX('Product features '!$C$8,_xlfn.XLOOKUP(E661,'Non-systematic PWDs'!$D$17:$D$64,'Non-systematic PWDs'!$F$17:$F$64,0,-1)),'Product features '!$C$8))</f>
        <v>0.5</v>
      </c>
      <c r="K661">
        <f t="shared" ca="1" si="411"/>
        <v>0</v>
      </c>
      <c r="L661">
        <f ca="1">(1-K661)*(1-(1-J661*_xlfn.XLOOKUP(C661,'Non-systematic PWDs'!$D$9:$D$12,'Non-systematic PWDs'!$E$9:$E$12,,-1))^(1/12))</f>
        <v>1.8423470126248342E-2</v>
      </c>
      <c r="M661" cm="1">
        <f t="array" ref="M661">IF(C661=11,_xlfn.SWITCH(D661,1,0.4,2,0.3,3,0.2,0.1/9),1/12)</f>
        <v>8.3333333333333329E-2</v>
      </c>
      <c r="O661">
        <f t="shared" ca="1" si="443"/>
        <v>3.7412332845092204E-159</v>
      </c>
      <c r="P661">
        <f t="shared" ca="1" si="444"/>
        <v>3.7934038800397825E-159</v>
      </c>
      <c r="Q661">
        <f ca="1">_xlfn.XLOOKUP(C661,'Surrender predictive model'!$E$8:$E$29,'Surrender predictive model'!$P$8:$P$29,,-1)+'Surrender predictive model'!$B$15+'Surrender predictive model'!$B$14+'Surrender predictive model'!$B$38*K661</f>
        <v>-2.2123742498454617</v>
      </c>
      <c r="R661">
        <f ca="1">+'Surrender predictive model'!$B$15*(MAX(1,MIN(2,P660/O660))-1)+'Surrender predictive model'!$B$14*(MAX(0.5,MIN(1,P660/O660))-1)+'Surrender predictive model'!$B$38*K661*(MAX(0.5,MIN(1,P660/O660))-1)</f>
        <v>-1.613648571028891E-2</v>
      </c>
      <c r="S661" s="43">
        <f t="shared" ca="1" si="422"/>
        <v>9.450081533455057E-3</v>
      </c>
      <c r="T661">
        <f t="shared" ca="1" si="412"/>
        <v>0</v>
      </c>
      <c r="U661">
        <f t="shared" ca="1" si="445"/>
        <v>0</v>
      </c>
      <c r="V661">
        <f t="shared" ca="1" si="413"/>
        <v>0</v>
      </c>
      <c r="W661" s="41">
        <f t="shared" ca="1" si="414"/>
        <v>0</v>
      </c>
      <c r="X661">
        <f t="shared" ca="1" si="423"/>
        <v>5.3539735496393306E-2</v>
      </c>
      <c r="Y661">
        <f t="shared" ca="1" si="424"/>
        <v>5.3539735496393306E-2</v>
      </c>
      <c r="Z661">
        <f t="shared" ca="1" si="415"/>
        <v>5.4544636986460421E-2</v>
      </c>
      <c r="AA661">
        <f t="shared" ca="1" si="446"/>
        <v>8.2779539484305843E-163</v>
      </c>
      <c r="AB661">
        <f t="shared" ca="1" si="425"/>
        <v>3.7412332845092204E-159</v>
      </c>
      <c r="AC661">
        <f t="shared" ca="1" si="426"/>
        <v>3.4394716226003435E-159</v>
      </c>
      <c r="AD661">
        <f t="shared" ca="1" si="427"/>
        <v>3.4397379147158397E-161</v>
      </c>
      <c r="AE661">
        <f t="shared" ca="1" si="428"/>
        <v>6.7059642278791583E-161</v>
      </c>
      <c r="AF661">
        <f t="shared" ca="1" si="429"/>
        <v>0</v>
      </c>
      <c r="AG661">
        <f t="shared" ca="1" si="430"/>
        <v>0</v>
      </c>
      <c r="AH661">
        <f t="shared" ca="1" si="416"/>
        <v>0</v>
      </c>
      <c r="AI661">
        <f t="shared" ca="1" si="447"/>
        <v>3.4608696162725194E-11</v>
      </c>
      <c r="AJ661">
        <f t="shared" ca="1" si="431"/>
        <v>7.210145033901082E-15</v>
      </c>
      <c r="AK661">
        <f t="shared" ca="1" si="417"/>
        <v>0</v>
      </c>
      <c r="AL661">
        <f t="shared" ca="1" si="418"/>
        <v>0</v>
      </c>
      <c r="AM661">
        <f t="shared" si="419"/>
        <v>0</v>
      </c>
      <c r="AN661" s="45">
        <f t="shared" ca="1" si="432"/>
        <v>-7.210145033901082E-15</v>
      </c>
      <c r="AO661">
        <f t="shared" ca="1" si="448"/>
        <v>0</v>
      </c>
      <c r="AP661">
        <f t="shared" ca="1" si="449"/>
        <v>5.7083953000507616E-161</v>
      </c>
      <c r="AR661">
        <v>651</v>
      </c>
      <c r="AS661">
        <v>0</v>
      </c>
      <c r="AT661">
        <v>8.4289275450289871</v>
      </c>
      <c r="AU661">
        <v>0.34794807472152134</v>
      </c>
      <c r="AV661">
        <v>6.7124190340518128E-2</v>
      </c>
      <c r="AW661">
        <v>87.371531170001191</v>
      </c>
      <c r="AX661">
        <v>1.6613921178410458E-3</v>
      </c>
      <c r="AY661">
        <v>0</v>
      </c>
      <c r="AZ661">
        <v>-87.788264827181052</v>
      </c>
      <c r="BA661">
        <v>4.2170307230537689E-3</v>
      </c>
      <c r="BC661">
        <f t="shared" si="433"/>
        <v>0</v>
      </c>
      <c r="BD661">
        <f t="shared" ca="1" si="434"/>
        <v>8.4289275450289871</v>
      </c>
      <c r="BE661">
        <f t="shared" ca="1" si="435"/>
        <v>0.34794807472152134</v>
      </c>
      <c r="BF661">
        <f t="shared" ca="1" si="436"/>
        <v>6.7124190340518128E-2</v>
      </c>
      <c r="BG661">
        <f t="shared" ca="1" si="437"/>
        <v>87.371531170001191</v>
      </c>
      <c r="BH661">
        <f t="shared" ca="1" si="438"/>
        <v>1.6613921178482559E-3</v>
      </c>
      <c r="BI661">
        <f t="shared" ca="1" si="439"/>
        <v>0</v>
      </c>
      <c r="BJ661">
        <f t="shared" ca="1" si="440"/>
        <v>-87.788264827181067</v>
      </c>
      <c r="BK661">
        <f t="shared" ca="1" si="441"/>
        <v>4.2170307230537689E-3</v>
      </c>
    </row>
    <row r="662" spans="2:63" x14ac:dyDescent="0.35">
      <c r="B662">
        <f t="shared" si="442"/>
        <v>652</v>
      </c>
      <c r="C662">
        <f t="shared" si="420"/>
        <v>55</v>
      </c>
      <c r="D662">
        <f t="shared" si="409"/>
        <v>4</v>
      </c>
      <c r="E662">
        <f t="shared" ca="1" si="410"/>
        <v>131</v>
      </c>
      <c r="F662" cm="1">
        <f t="array" aca="1" ref="F662" ca="1">_xlfn.XLOOKUP(E662,Mortality!$I$9:$I$130,IF($E$4="Female",Mortality!$J$9:$J$130,Mortality!$K$9:$K$130),,-1)</f>
        <v>0.99999999999999922</v>
      </c>
      <c r="G662" cm="1">
        <f t="array" aca="1" ref="G662" ca="1">_xlfn.XLOOKUP(E662,Mortality!$N$9:$N$130,IF($E$4="Female",Mortality!$O$9:$O$130,Mortality!$P$9:$P$130),,-1)</f>
        <v>0</v>
      </c>
      <c r="H662">
        <f t="shared" ca="1" si="421"/>
        <v>0.94493499421927152</v>
      </c>
      <c r="I662" cm="1">
        <f t="array" ref="I662">INDEX('Product features '!$C$12:$C$22,MIN(11,C662))</f>
        <v>0</v>
      </c>
      <c r="J662" s="3">
        <f ca="1">IF(C662=1,0,IF($C$4="Q",MAX('Product features '!$C$8,_xlfn.XLOOKUP(E662,'Non-systematic PWDs'!$D$17:$D$64,'Non-systematic PWDs'!$F$17:$F$64,0,-1)),'Product features '!$C$8))</f>
        <v>0.5</v>
      </c>
      <c r="K662">
        <f t="shared" ca="1" si="411"/>
        <v>0</v>
      </c>
      <c r="L662">
        <f ca="1">(1-K662)*(1-(1-J662*_xlfn.XLOOKUP(C662,'Non-systematic PWDs'!$D$9:$D$12,'Non-systematic PWDs'!$E$9:$E$12,,-1))^(1/12))</f>
        <v>1.8423470126248342E-2</v>
      </c>
      <c r="M662" cm="1">
        <f t="array" ref="M662">IF(C662=11,_xlfn.SWITCH(D662,1,0.4,2,0.3,3,0.2,0.1/9),1/12)</f>
        <v>8.3333333333333329E-2</v>
      </c>
      <c r="O662">
        <f t="shared" ca="1" si="443"/>
        <v>2.0030464048292644E-160</v>
      </c>
      <c r="P662">
        <f t="shared" ca="1" si="444"/>
        <v>2.0309784036832204E-160</v>
      </c>
      <c r="Q662">
        <f ca="1">_xlfn.XLOOKUP(C662,'Surrender predictive model'!$E$8:$E$29,'Surrender predictive model'!$P$8:$P$29,,-1)+'Surrender predictive model'!$B$15+'Surrender predictive model'!$B$14+'Surrender predictive model'!$B$38*K662</f>
        <v>-2.2123742498454617</v>
      </c>
      <c r="R662">
        <f ca="1">+'Surrender predictive model'!$B$15*(MAX(1,MIN(2,P661/O661))-1)+'Surrender predictive model'!$B$14*(MAX(0.5,MIN(1,P661/O661))-1)+'Surrender predictive model'!$B$38*K662*(MAX(0.5,MIN(1,P661/O661))-1)</f>
        <v>-1.613648571028891E-2</v>
      </c>
      <c r="S662" s="43">
        <f t="shared" ca="1" si="422"/>
        <v>9.450081533455057E-3</v>
      </c>
      <c r="T662">
        <f t="shared" ca="1" si="412"/>
        <v>0</v>
      </c>
      <c r="U662">
        <f t="shared" ca="1" si="445"/>
        <v>0</v>
      </c>
      <c r="V662">
        <f t="shared" ca="1" si="413"/>
        <v>0</v>
      </c>
      <c r="W662" s="41">
        <f t="shared" ca="1" si="414"/>
        <v>0</v>
      </c>
      <c r="X662">
        <f t="shared" ca="1" si="423"/>
        <v>5.3539735496393306E-2</v>
      </c>
      <c r="Y662">
        <f t="shared" ca="1" si="424"/>
        <v>5.3539735496393306E-2</v>
      </c>
      <c r="Z662">
        <f t="shared" ca="1" si="415"/>
        <v>5.4544636986460421E-2</v>
      </c>
      <c r="AA662">
        <f t="shared" ca="1" si="446"/>
        <v>4.5151799310778291E-164</v>
      </c>
      <c r="AB662">
        <f t="shared" ca="1" si="425"/>
        <v>2.0030464048292644E-160</v>
      </c>
      <c r="AC662">
        <f t="shared" ca="1" si="426"/>
        <v>1.8414840092137313E-160</v>
      </c>
      <c r="AD662">
        <f t="shared" ca="1" si="427"/>
        <v>1.8416265813080155E-162</v>
      </c>
      <c r="AE662">
        <f t="shared" ca="1" si="428"/>
        <v>3.590355510089256E-162</v>
      </c>
      <c r="AF662">
        <f t="shared" ca="1" si="429"/>
        <v>0</v>
      </c>
      <c r="AG662">
        <f t="shared" ca="1" si="430"/>
        <v>0</v>
      </c>
      <c r="AH662">
        <f t="shared" ca="1" si="416"/>
        <v>0</v>
      </c>
      <c r="AI662">
        <f t="shared" ca="1" si="447"/>
        <v>3.4608696162725194E-11</v>
      </c>
      <c r="AJ662">
        <f t="shared" ca="1" si="431"/>
        <v>7.210145033901082E-15</v>
      </c>
      <c r="AK662">
        <f t="shared" ca="1" si="417"/>
        <v>0</v>
      </c>
      <c r="AL662">
        <f t="shared" ca="1" si="418"/>
        <v>0</v>
      </c>
      <c r="AM662">
        <f t="shared" si="419"/>
        <v>0</v>
      </c>
      <c r="AN662" s="45">
        <f t="shared" ca="1" si="432"/>
        <v>-7.210145033901082E-15</v>
      </c>
      <c r="AO662">
        <f t="shared" ca="1" si="448"/>
        <v>0</v>
      </c>
      <c r="AP662">
        <f t="shared" ca="1" si="449"/>
        <v>3.0920635737307962E-162</v>
      </c>
      <c r="AR662">
        <v>652</v>
      </c>
      <c r="AS662">
        <v>0</v>
      </c>
      <c r="AT662">
        <v>7.9746821632409972</v>
      </c>
      <c r="AU662">
        <v>0.32904191415251866</v>
      </c>
      <c r="AV662">
        <v>6.3497137688148783E-2</v>
      </c>
      <c r="AW662">
        <v>83.726579374863633</v>
      </c>
      <c r="AX662">
        <v>1.5719254797040253E-3</v>
      </c>
      <c r="AY662">
        <v>0</v>
      </c>
      <c r="AZ662">
        <v>-84.120690352184042</v>
      </c>
      <c r="BA662">
        <v>4.023482639880018E-3</v>
      </c>
      <c r="BC662">
        <f t="shared" si="433"/>
        <v>0</v>
      </c>
      <c r="BD662">
        <f t="shared" ca="1" si="434"/>
        <v>7.9746821632409972</v>
      </c>
      <c r="BE662">
        <f t="shared" ca="1" si="435"/>
        <v>0.32904191415251866</v>
      </c>
      <c r="BF662">
        <f t="shared" ca="1" si="436"/>
        <v>6.3497137688148783E-2</v>
      </c>
      <c r="BG662">
        <f t="shared" ca="1" si="437"/>
        <v>83.726579374863633</v>
      </c>
      <c r="BH662">
        <f t="shared" ca="1" si="438"/>
        <v>1.5719254797112354E-3</v>
      </c>
      <c r="BI662">
        <f t="shared" ca="1" si="439"/>
        <v>0</v>
      </c>
      <c r="BJ662">
        <f t="shared" ca="1" si="440"/>
        <v>-84.120690352184056</v>
      </c>
      <c r="BK662">
        <f t="shared" ca="1" si="441"/>
        <v>4.023482639880018E-3</v>
      </c>
    </row>
    <row r="663" spans="2:63" x14ac:dyDescent="0.35">
      <c r="B663">
        <f t="shared" si="442"/>
        <v>653</v>
      </c>
      <c r="C663">
        <f t="shared" si="420"/>
        <v>55</v>
      </c>
      <c r="D663">
        <f t="shared" si="409"/>
        <v>5</v>
      </c>
      <c r="E663">
        <f t="shared" ca="1" si="410"/>
        <v>131</v>
      </c>
      <c r="F663" cm="1">
        <f t="array" aca="1" ref="F663" ca="1">_xlfn.XLOOKUP(E663,Mortality!$I$9:$I$130,IF($E$4="Female",Mortality!$J$9:$J$130,Mortality!$K$9:$K$130),,-1)</f>
        <v>0.99999999999999922</v>
      </c>
      <c r="G663" cm="1">
        <f t="array" aca="1" ref="G663" ca="1">_xlfn.XLOOKUP(E663,Mortality!$N$9:$N$130,IF($E$4="Female",Mortality!$O$9:$O$130,Mortality!$P$9:$P$130),,-1)</f>
        <v>0</v>
      </c>
      <c r="H663">
        <f t="shared" ca="1" si="421"/>
        <v>0.94493499421927152</v>
      </c>
      <c r="I663" cm="1">
        <f t="array" ref="I663">INDEX('Product features '!$C$12:$C$22,MIN(11,C663))</f>
        <v>0</v>
      </c>
      <c r="J663" s="3">
        <f ca="1">IF(C663=1,0,IF($C$4="Q",MAX('Product features '!$C$8,_xlfn.XLOOKUP(E663,'Non-systematic PWDs'!$D$17:$D$64,'Non-systematic PWDs'!$F$17:$F$64,0,-1)),'Product features '!$C$8))</f>
        <v>0.5</v>
      </c>
      <c r="K663">
        <f t="shared" ca="1" si="411"/>
        <v>0</v>
      </c>
      <c r="L663">
        <f ca="1">(1-K663)*(1-(1-J663*_xlfn.XLOOKUP(C663,'Non-systematic PWDs'!$D$9:$D$12,'Non-systematic PWDs'!$E$9:$E$12,,-1))^(1/12))</f>
        <v>1.8423470126248342E-2</v>
      </c>
      <c r="M663" cm="1">
        <f t="array" ref="M663">IF(C663=11,_xlfn.SWITCH(D663,1,0.4,2,0.3,3,0.2,0.1/9),1/12)</f>
        <v>8.3333333333333329E-2</v>
      </c>
      <c r="O663">
        <f t="shared" ca="1" si="443"/>
        <v>1.0724257470156038E-161</v>
      </c>
      <c r="P663">
        <f t="shared" ca="1" si="444"/>
        <v>1.0873804653208673E-161</v>
      </c>
      <c r="Q663">
        <f ca="1">_xlfn.XLOOKUP(C663,'Surrender predictive model'!$E$8:$E$29,'Surrender predictive model'!$P$8:$P$29,,-1)+'Surrender predictive model'!$B$15+'Surrender predictive model'!$B$14+'Surrender predictive model'!$B$38*K663</f>
        <v>-2.2123742498454617</v>
      </c>
      <c r="R663">
        <f ca="1">+'Surrender predictive model'!$B$15*(MAX(1,MIN(2,P662/O662))-1)+'Surrender predictive model'!$B$14*(MAX(0.5,MIN(1,P662/O662))-1)+'Surrender predictive model'!$B$38*K663*(MAX(0.5,MIN(1,P662/O662))-1)</f>
        <v>-1.613648571028891E-2</v>
      </c>
      <c r="S663" s="43">
        <f t="shared" ca="1" si="422"/>
        <v>9.450081533455057E-3</v>
      </c>
      <c r="T663">
        <f t="shared" ca="1" si="412"/>
        <v>0</v>
      </c>
      <c r="U663">
        <f t="shared" ca="1" si="445"/>
        <v>0</v>
      </c>
      <c r="V663">
        <f t="shared" ca="1" si="413"/>
        <v>0</v>
      </c>
      <c r="W663" s="41">
        <f t="shared" ca="1" si="414"/>
        <v>0</v>
      </c>
      <c r="X663">
        <f t="shared" ca="1" si="423"/>
        <v>5.3539735496393306E-2</v>
      </c>
      <c r="Y663">
        <f t="shared" ca="1" si="424"/>
        <v>5.3539735496393306E-2</v>
      </c>
      <c r="Z663">
        <f t="shared" ca="1" si="415"/>
        <v>5.4544636986460421E-2</v>
      </c>
      <c r="AA663">
        <f t="shared" ca="1" si="446"/>
        <v>2.4627885026919158E-165</v>
      </c>
      <c r="AB663">
        <f t="shared" ca="1" si="425"/>
        <v>1.0724257470156038E-161</v>
      </c>
      <c r="AC663">
        <f t="shared" ca="1" si="426"/>
        <v>9.859256677414109E-162</v>
      </c>
      <c r="AD663">
        <f t="shared" ca="1" si="427"/>
        <v>9.8600200046358228E-164</v>
      </c>
      <c r="AE663">
        <f t="shared" ca="1" si="428"/>
        <v>1.9222668434819706E-163</v>
      </c>
      <c r="AF663">
        <f t="shared" ca="1" si="429"/>
        <v>0</v>
      </c>
      <c r="AG663">
        <f t="shared" ca="1" si="430"/>
        <v>0</v>
      </c>
      <c r="AH663">
        <f t="shared" ca="1" si="416"/>
        <v>0</v>
      </c>
      <c r="AI663">
        <f t="shared" ca="1" si="447"/>
        <v>3.4608696162725194E-11</v>
      </c>
      <c r="AJ663">
        <f t="shared" ca="1" si="431"/>
        <v>7.210145033901082E-15</v>
      </c>
      <c r="AK663">
        <f t="shared" ca="1" si="417"/>
        <v>0</v>
      </c>
      <c r="AL663">
        <f t="shared" ca="1" si="418"/>
        <v>0</v>
      </c>
      <c r="AM663">
        <f t="shared" si="419"/>
        <v>0</v>
      </c>
      <c r="AN663" s="45">
        <f t="shared" ca="1" si="432"/>
        <v>-7.210145033901082E-15</v>
      </c>
      <c r="AO663">
        <f t="shared" ca="1" si="448"/>
        <v>0</v>
      </c>
      <c r="AP663">
        <f t="shared" ca="1" si="449"/>
        <v>1.6748765005653767E-163</v>
      </c>
      <c r="AR663">
        <v>653</v>
      </c>
      <c r="AS663">
        <v>0</v>
      </c>
      <c r="AT663">
        <v>7.5452423001832978</v>
      </c>
      <c r="AU663">
        <v>0.31131892170906483</v>
      </c>
      <c r="AV663">
        <v>6.0069009233086029E-2</v>
      </c>
      <c r="AW663">
        <v>80.236428777620844</v>
      </c>
      <c r="AX663">
        <v>1.4873110854655472E-3</v>
      </c>
      <c r="AY663">
        <v>0</v>
      </c>
      <c r="AZ663">
        <v>-80.609304019648548</v>
      </c>
      <c r="BA663">
        <v>3.8402573456438049E-3</v>
      </c>
      <c r="BC663">
        <f t="shared" si="433"/>
        <v>0</v>
      </c>
      <c r="BD663">
        <f t="shared" ca="1" si="434"/>
        <v>7.5452423001832978</v>
      </c>
      <c r="BE663">
        <f t="shared" ca="1" si="435"/>
        <v>0.31131892170906483</v>
      </c>
      <c r="BF663">
        <f t="shared" ca="1" si="436"/>
        <v>6.0069009233086029E-2</v>
      </c>
      <c r="BG663">
        <f t="shared" ca="1" si="437"/>
        <v>80.236428777620844</v>
      </c>
      <c r="BH663">
        <f t="shared" ca="1" si="438"/>
        <v>1.4873110854727574E-3</v>
      </c>
      <c r="BI663">
        <f t="shared" ca="1" si="439"/>
        <v>0</v>
      </c>
      <c r="BJ663">
        <f t="shared" ca="1" si="440"/>
        <v>-80.609304019648562</v>
      </c>
      <c r="BK663">
        <f t="shared" ca="1" si="441"/>
        <v>3.8402573456438049E-3</v>
      </c>
    </row>
    <row r="664" spans="2:63" x14ac:dyDescent="0.35">
      <c r="B664">
        <f t="shared" si="442"/>
        <v>654</v>
      </c>
      <c r="C664">
        <f t="shared" si="420"/>
        <v>55</v>
      </c>
      <c r="D664">
        <f t="shared" ref="D664:D727" si="450">D652</f>
        <v>6</v>
      </c>
      <c r="E664">
        <f t="shared" ca="1" si="410"/>
        <v>131</v>
      </c>
      <c r="F664" cm="1">
        <f t="array" aca="1" ref="F664" ca="1">_xlfn.XLOOKUP(E664,Mortality!$I$9:$I$130,IF($E$4="Female",Mortality!$J$9:$J$130,Mortality!$K$9:$K$130),,-1)</f>
        <v>0.99999999999999922</v>
      </c>
      <c r="G664" cm="1">
        <f t="array" aca="1" ref="G664" ca="1">_xlfn.XLOOKUP(E664,Mortality!$N$9:$N$130,IF($E$4="Female",Mortality!$O$9:$O$130,Mortality!$P$9:$P$130),,-1)</f>
        <v>0</v>
      </c>
      <c r="H664">
        <f t="shared" ca="1" si="421"/>
        <v>0.94493499421927152</v>
      </c>
      <c r="I664" cm="1">
        <f t="array" ref="I664">INDEX('Product features '!$C$12:$C$22,MIN(11,C664))</f>
        <v>0</v>
      </c>
      <c r="J664" s="3">
        <f ca="1">IF(C664=1,0,IF($C$4="Q",MAX('Product features '!$C$8,_xlfn.XLOOKUP(E664,'Non-systematic PWDs'!$D$17:$D$64,'Non-systematic PWDs'!$F$17:$F$64,0,-1)),'Product features '!$C$8))</f>
        <v>0.5</v>
      </c>
      <c r="K664">
        <f t="shared" ca="1" si="411"/>
        <v>0</v>
      </c>
      <c r="L664">
        <f ca="1">(1-K664)*(1-(1-J664*_xlfn.XLOOKUP(C664,'Non-systematic PWDs'!$D$9:$D$12,'Non-systematic PWDs'!$E$9:$E$12,,-1))^(1/12))</f>
        <v>1.8423470126248342E-2</v>
      </c>
      <c r="M664" cm="1">
        <f t="array" ref="M664">IF(C664=11,_xlfn.SWITCH(D664,1,0.4,2,0.3,3,0.2,0.1/9),1/12)</f>
        <v>8.3333333333333329E-2</v>
      </c>
      <c r="O664">
        <f t="shared" ca="1" si="443"/>
        <v>5.7417390834737434E-163</v>
      </c>
      <c r="P664">
        <f t="shared" ca="1" si="444"/>
        <v>5.8218062497224314E-163</v>
      </c>
      <c r="Q664">
        <f ca="1">_xlfn.XLOOKUP(C664,'Surrender predictive model'!$E$8:$E$29,'Surrender predictive model'!$P$8:$P$29,,-1)+'Surrender predictive model'!$B$15+'Surrender predictive model'!$B$14+'Surrender predictive model'!$B$38*K664</f>
        <v>-2.2123742498454617</v>
      </c>
      <c r="R664">
        <f ca="1">+'Surrender predictive model'!$B$15*(MAX(1,MIN(2,P663/O663))-1)+'Surrender predictive model'!$B$14*(MAX(0.5,MIN(1,P663/O663))-1)+'Surrender predictive model'!$B$38*K664*(MAX(0.5,MIN(1,P663/O663))-1)</f>
        <v>-1.6136485710288653E-2</v>
      </c>
      <c r="S664" s="43">
        <f t="shared" ca="1" si="422"/>
        <v>9.450081533455057E-3</v>
      </c>
      <c r="T664">
        <f t="shared" ca="1" si="412"/>
        <v>0</v>
      </c>
      <c r="U664">
        <f t="shared" ca="1" si="445"/>
        <v>0</v>
      </c>
      <c r="V664">
        <f t="shared" ca="1" si="413"/>
        <v>0</v>
      </c>
      <c r="W664" s="41">
        <f t="shared" ca="1" si="414"/>
        <v>0</v>
      </c>
      <c r="X664">
        <f t="shared" ca="1" si="423"/>
        <v>5.3539735496393306E-2</v>
      </c>
      <c r="Y664">
        <f t="shared" ca="1" si="424"/>
        <v>5.3539735496393306E-2</v>
      </c>
      <c r="Z664">
        <f t="shared" ca="1" si="415"/>
        <v>5.4544636986460421E-2</v>
      </c>
      <c r="AA664">
        <f t="shared" ca="1" si="446"/>
        <v>1.3433190485375895E-166</v>
      </c>
      <c r="AB664">
        <f t="shared" ca="1" si="425"/>
        <v>5.7417390834737434E-163</v>
      </c>
      <c r="AC664">
        <f t="shared" ca="1" si="426"/>
        <v>5.2786199469980088E-163</v>
      </c>
      <c r="AD664">
        <f t="shared" ca="1" si="427"/>
        <v>5.2790286303734868E-165</v>
      </c>
      <c r="AE664">
        <f t="shared" ca="1" si="428"/>
        <v>1.0291765835351158E-164</v>
      </c>
      <c r="AF664">
        <f t="shared" ca="1" si="429"/>
        <v>0</v>
      </c>
      <c r="AG664">
        <f t="shared" ca="1" si="430"/>
        <v>0</v>
      </c>
      <c r="AH664">
        <f t="shared" ca="1" si="416"/>
        <v>0</v>
      </c>
      <c r="AI664">
        <f t="shared" ca="1" si="447"/>
        <v>3.4608696162725194E-11</v>
      </c>
      <c r="AJ664">
        <f t="shared" ca="1" si="431"/>
        <v>7.210145033901082E-15</v>
      </c>
      <c r="AK664">
        <f t="shared" ca="1" si="417"/>
        <v>0</v>
      </c>
      <c r="AL664">
        <f t="shared" ca="1" si="418"/>
        <v>0</v>
      </c>
      <c r="AM664">
        <f t="shared" si="419"/>
        <v>0</v>
      </c>
      <c r="AN664" s="45">
        <f t="shared" ca="1" si="432"/>
        <v>-7.210145033901082E-15</v>
      </c>
      <c r="AO664">
        <f t="shared" ca="1" si="448"/>
        <v>0</v>
      </c>
      <c r="AP664">
        <f t="shared" ca="1" si="449"/>
        <v>9.0722950070571602E-165</v>
      </c>
      <c r="AR664">
        <v>654</v>
      </c>
      <c r="AS664">
        <v>0</v>
      </c>
      <c r="AT664">
        <v>7.1390932078386031</v>
      </c>
      <c r="AU664">
        <v>0.2945650965249651</v>
      </c>
      <c r="AV664">
        <v>5.6827603400143492E-2</v>
      </c>
      <c r="AW664">
        <v>76.891926351705351</v>
      </c>
      <c r="AX664">
        <v>1.4072821971768533E-3</v>
      </c>
      <c r="AY664">
        <v>0</v>
      </c>
      <c r="AZ664">
        <v>-77.244726333827614</v>
      </c>
      <c r="BA664">
        <v>3.6655234340752184E-3</v>
      </c>
      <c r="BC664">
        <f t="shared" si="433"/>
        <v>0</v>
      </c>
      <c r="BD664">
        <f t="shared" ca="1" si="434"/>
        <v>7.1390932078386031</v>
      </c>
      <c r="BE664">
        <f t="shared" ca="1" si="435"/>
        <v>0.2945650965249651</v>
      </c>
      <c r="BF664">
        <f t="shared" ca="1" si="436"/>
        <v>5.6827603400143492E-2</v>
      </c>
      <c r="BG664">
        <f t="shared" ca="1" si="437"/>
        <v>76.891926351705351</v>
      </c>
      <c r="BH664">
        <f t="shared" ca="1" si="438"/>
        <v>1.4072821971840635E-3</v>
      </c>
      <c r="BI664">
        <f t="shared" ca="1" si="439"/>
        <v>0</v>
      </c>
      <c r="BJ664">
        <f t="shared" ca="1" si="440"/>
        <v>-77.244726333827629</v>
      </c>
      <c r="BK664">
        <f t="shared" ca="1" si="441"/>
        <v>3.6655234340752184E-3</v>
      </c>
    </row>
    <row r="665" spans="2:63" x14ac:dyDescent="0.35">
      <c r="B665">
        <f t="shared" si="442"/>
        <v>655</v>
      </c>
      <c r="C665">
        <f t="shared" si="420"/>
        <v>55</v>
      </c>
      <c r="D665">
        <f t="shared" si="450"/>
        <v>7</v>
      </c>
      <c r="E665">
        <f t="shared" ca="1" si="410"/>
        <v>131</v>
      </c>
      <c r="F665" cm="1">
        <f t="array" aca="1" ref="F665" ca="1">_xlfn.XLOOKUP(E665,Mortality!$I$9:$I$130,IF($E$4="Female",Mortality!$J$9:$J$130,Mortality!$K$9:$K$130),,-1)</f>
        <v>0.99999999999999922</v>
      </c>
      <c r="G665" cm="1">
        <f t="array" aca="1" ref="G665" ca="1">_xlfn.XLOOKUP(E665,Mortality!$N$9:$N$130,IF($E$4="Female",Mortality!$O$9:$O$130,Mortality!$P$9:$P$130),,-1)</f>
        <v>0</v>
      </c>
      <c r="H665">
        <f t="shared" ca="1" si="421"/>
        <v>0.94493499421927152</v>
      </c>
      <c r="I665" cm="1">
        <f t="array" ref="I665">INDEX('Product features '!$C$12:$C$22,MIN(11,C665))</f>
        <v>0</v>
      </c>
      <c r="J665" s="3">
        <f ca="1">IF(C665=1,0,IF($C$4="Q",MAX('Product features '!$C$8,_xlfn.XLOOKUP(E665,'Non-systematic PWDs'!$D$17:$D$64,'Non-systematic PWDs'!$F$17:$F$64,0,-1)),'Product features '!$C$8))</f>
        <v>0.5</v>
      </c>
      <c r="K665">
        <f t="shared" ca="1" si="411"/>
        <v>0</v>
      </c>
      <c r="L665">
        <f ca="1">(1-K665)*(1-(1-J665*_xlfn.XLOOKUP(C665,'Non-systematic PWDs'!$D$9:$D$12,'Non-systematic PWDs'!$E$9:$E$12,,-1))^(1/12))</f>
        <v>1.8423470126248342E-2</v>
      </c>
      <c r="M665" cm="1">
        <f t="array" ref="M665">IF(C665=11,_xlfn.SWITCH(D665,1,0.4,2,0.3,3,0.2,0.1/9),1/12)</f>
        <v>8.3333333333333329E-2</v>
      </c>
      <c r="O665">
        <f t="shared" ca="1" si="443"/>
        <v>3.0741119181848796E-164</v>
      </c>
      <c r="P665">
        <f t="shared" ca="1" si="444"/>
        <v>3.1169796672138846E-164</v>
      </c>
      <c r="Q665">
        <f ca="1">_xlfn.XLOOKUP(C665,'Surrender predictive model'!$E$8:$E$29,'Surrender predictive model'!$P$8:$P$29,,-1)+'Surrender predictive model'!$B$15+'Surrender predictive model'!$B$14+'Surrender predictive model'!$B$38*K665</f>
        <v>-2.2123742498454617</v>
      </c>
      <c r="R665">
        <f ca="1">+'Surrender predictive model'!$B$15*(MAX(1,MIN(2,P664/O664))-1)+'Surrender predictive model'!$B$14*(MAX(0.5,MIN(1,P664/O664))-1)+'Surrender predictive model'!$B$38*K665*(MAX(0.5,MIN(1,P664/O664))-1)</f>
        <v>-1.6136485710288653E-2</v>
      </c>
      <c r="S665" s="43">
        <f t="shared" ca="1" si="422"/>
        <v>9.450081533455057E-3</v>
      </c>
      <c r="T665">
        <f t="shared" ca="1" si="412"/>
        <v>0</v>
      </c>
      <c r="U665">
        <f t="shared" ca="1" si="445"/>
        <v>0</v>
      </c>
      <c r="V665">
        <f t="shared" ca="1" si="413"/>
        <v>0</v>
      </c>
      <c r="W665" s="41">
        <f t="shared" ca="1" si="414"/>
        <v>0</v>
      </c>
      <c r="X665">
        <f t="shared" ca="1" si="423"/>
        <v>5.3539735496393306E-2</v>
      </c>
      <c r="Y665">
        <f t="shared" ca="1" si="424"/>
        <v>5.3539735496393306E-2</v>
      </c>
      <c r="Z665">
        <f t="shared" ca="1" si="415"/>
        <v>5.4544636986460421E-2</v>
      </c>
      <c r="AA665">
        <f t="shared" ca="1" si="446"/>
        <v>7.3270849859480228E-168</v>
      </c>
      <c r="AB665">
        <f t="shared" ca="1" si="425"/>
        <v>3.0741119181848796E-164</v>
      </c>
      <c r="AC665">
        <f t="shared" ca="1" si="426"/>
        <v>2.8261591574825907E-164</v>
      </c>
      <c r="AD665">
        <f t="shared" ca="1" si="427"/>
        <v>2.8263779654808391E-166</v>
      </c>
      <c r="AE665">
        <f t="shared" ca="1" si="428"/>
        <v>5.5101842061551826E-166</v>
      </c>
      <c r="AF665">
        <f t="shared" ca="1" si="429"/>
        <v>0</v>
      </c>
      <c r="AG665">
        <f t="shared" ca="1" si="430"/>
        <v>0</v>
      </c>
      <c r="AH665">
        <f t="shared" ca="1" si="416"/>
        <v>0</v>
      </c>
      <c r="AI665">
        <f t="shared" ca="1" si="447"/>
        <v>3.4608696162725194E-11</v>
      </c>
      <c r="AJ665">
        <f t="shared" ca="1" si="431"/>
        <v>7.210145033901082E-15</v>
      </c>
      <c r="AK665">
        <f t="shared" ca="1" si="417"/>
        <v>0</v>
      </c>
      <c r="AL665">
        <f t="shared" ca="1" si="418"/>
        <v>0</v>
      </c>
      <c r="AM665">
        <f t="shared" si="419"/>
        <v>0</v>
      </c>
      <c r="AN665" s="45">
        <f t="shared" ca="1" si="432"/>
        <v>-7.210145033901082E-15</v>
      </c>
      <c r="AO665">
        <f t="shared" ca="1" si="448"/>
        <v>0</v>
      </c>
      <c r="AP665">
        <f t="shared" ca="1" si="449"/>
        <v>4.9141854141060912E-166</v>
      </c>
      <c r="AR665">
        <v>655</v>
      </c>
      <c r="AS665">
        <v>0</v>
      </c>
      <c r="AT665">
        <v>6.7549545438517331</v>
      </c>
      <c r="AU665">
        <v>0.27871940300479175</v>
      </c>
      <c r="AV665">
        <v>5.3762596473625808E-2</v>
      </c>
      <c r="AW665">
        <v>73.686851332045151</v>
      </c>
      <c r="AX665">
        <v>1.3315884606900572E-3</v>
      </c>
      <c r="AY665">
        <v>0</v>
      </c>
      <c r="AZ665">
        <v>-74.020664919984227</v>
      </c>
      <c r="BA665">
        <v>3.4988132737973896E-3</v>
      </c>
      <c r="BC665">
        <f t="shared" si="433"/>
        <v>0</v>
      </c>
      <c r="BD665">
        <f t="shared" ca="1" si="434"/>
        <v>6.7549545438517331</v>
      </c>
      <c r="BE665">
        <f t="shared" ca="1" si="435"/>
        <v>0.27871940300479175</v>
      </c>
      <c r="BF665">
        <f t="shared" ca="1" si="436"/>
        <v>5.3762596473625808E-2</v>
      </c>
      <c r="BG665">
        <f t="shared" ca="1" si="437"/>
        <v>73.686851332045151</v>
      </c>
      <c r="BH665">
        <f t="shared" ca="1" si="438"/>
        <v>1.3315884606972673E-3</v>
      </c>
      <c r="BI665">
        <f t="shared" ca="1" si="439"/>
        <v>0</v>
      </c>
      <c r="BJ665">
        <f t="shared" ca="1" si="440"/>
        <v>-74.020664919984242</v>
      </c>
      <c r="BK665">
        <f t="shared" ca="1" si="441"/>
        <v>3.4988132737973896E-3</v>
      </c>
    </row>
    <row r="666" spans="2:63" x14ac:dyDescent="0.35">
      <c r="B666">
        <f t="shared" si="442"/>
        <v>656</v>
      </c>
      <c r="C666">
        <f t="shared" si="420"/>
        <v>55</v>
      </c>
      <c r="D666">
        <f t="shared" si="450"/>
        <v>8</v>
      </c>
      <c r="E666">
        <f t="shared" ca="1" si="410"/>
        <v>131</v>
      </c>
      <c r="F666" cm="1">
        <f t="array" aca="1" ref="F666" ca="1">_xlfn.XLOOKUP(E666,Mortality!$I$9:$I$130,IF($E$4="Female",Mortality!$J$9:$J$130,Mortality!$K$9:$K$130),,-1)</f>
        <v>0.99999999999999922</v>
      </c>
      <c r="G666" cm="1">
        <f t="array" aca="1" ref="G666" ca="1">_xlfn.XLOOKUP(E666,Mortality!$N$9:$N$130,IF($E$4="Female",Mortality!$O$9:$O$130,Mortality!$P$9:$P$130),,-1)</f>
        <v>0</v>
      </c>
      <c r="H666">
        <f t="shared" ca="1" si="421"/>
        <v>0.94493499421927152</v>
      </c>
      <c r="I666" cm="1">
        <f t="array" ref="I666">INDEX('Product features '!$C$12:$C$22,MIN(11,C666))</f>
        <v>0</v>
      </c>
      <c r="J666" s="3">
        <f ca="1">IF(C666=1,0,IF($C$4="Q",MAX('Product features '!$C$8,_xlfn.XLOOKUP(E666,'Non-systematic PWDs'!$D$17:$D$64,'Non-systematic PWDs'!$F$17:$F$64,0,-1)),'Product features '!$C$8))</f>
        <v>0.5</v>
      </c>
      <c r="K666">
        <f t="shared" ca="1" si="411"/>
        <v>0</v>
      </c>
      <c r="L666">
        <f ca="1">(1-K666)*(1-(1-J666*_xlfn.XLOOKUP(C666,'Non-systematic PWDs'!$D$9:$D$12,'Non-systematic PWDs'!$E$9:$E$12,,-1))^(1/12))</f>
        <v>1.8423470126248342E-2</v>
      </c>
      <c r="M666" cm="1">
        <f t="array" ref="M666">IF(C666=11,_xlfn.SWITCH(D666,1,0.4,2,0.3,3,0.2,0.1/9),1/12)</f>
        <v>8.3333333333333329E-2</v>
      </c>
      <c r="O666">
        <f t="shared" ca="1" si="443"/>
        <v>1.6458713898592873E-165</v>
      </c>
      <c r="P666">
        <f t="shared" ca="1" si="444"/>
        <v>1.6688226693026741E-165</v>
      </c>
      <c r="Q666">
        <f ca="1">_xlfn.XLOOKUP(C666,'Surrender predictive model'!$E$8:$E$29,'Surrender predictive model'!$P$8:$P$29,,-1)+'Surrender predictive model'!$B$15+'Surrender predictive model'!$B$14+'Surrender predictive model'!$B$38*K666</f>
        <v>-2.2123742498454617</v>
      </c>
      <c r="R666">
        <f ca="1">+'Surrender predictive model'!$B$15*(MAX(1,MIN(2,P665/O665))-1)+'Surrender predictive model'!$B$14*(MAX(0.5,MIN(1,P665/O665))-1)+'Surrender predictive model'!$B$38*K666*(MAX(0.5,MIN(1,P665/O665))-1)</f>
        <v>-1.6136485710288653E-2</v>
      </c>
      <c r="S666" s="43">
        <f t="shared" ca="1" si="422"/>
        <v>9.450081533455057E-3</v>
      </c>
      <c r="T666">
        <f t="shared" ca="1" si="412"/>
        <v>0</v>
      </c>
      <c r="U666">
        <f t="shared" ca="1" si="445"/>
        <v>0</v>
      </c>
      <c r="V666">
        <f t="shared" ca="1" si="413"/>
        <v>0</v>
      </c>
      <c r="W666" s="41">
        <f t="shared" ca="1" si="414"/>
        <v>0</v>
      </c>
      <c r="X666">
        <f t="shared" ca="1" si="423"/>
        <v>5.3539735496393306E-2</v>
      </c>
      <c r="Y666">
        <f t="shared" ca="1" si="424"/>
        <v>5.3539735496393306E-2</v>
      </c>
      <c r="Z666">
        <f t="shared" ca="1" si="415"/>
        <v>5.4544636986460421E-2</v>
      </c>
      <c r="AA666">
        <f t="shared" ca="1" si="446"/>
        <v>3.9965319072747933E-169</v>
      </c>
      <c r="AB666">
        <f t="shared" ca="1" si="425"/>
        <v>1.6458713898592873E-165</v>
      </c>
      <c r="AC666">
        <f t="shared" ca="1" si="426"/>
        <v>1.5131181376232768E-165</v>
      </c>
      <c r="AD666">
        <f t="shared" ca="1" si="427"/>
        <v>1.5132352868467839E-167</v>
      </c>
      <c r="AE666">
        <f t="shared" ca="1" si="428"/>
        <v>2.9501380493395244E-167</v>
      </c>
      <c r="AF666">
        <f t="shared" ca="1" si="429"/>
        <v>0</v>
      </c>
      <c r="AG666">
        <f t="shared" ca="1" si="430"/>
        <v>0</v>
      </c>
      <c r="AH666">
        <f t="shared" ca="1" si="416"/>
        <v>0</v>
      </c>
      <c r="AI666">
        <f t="shared" ca="1" si="447"/>
        <v>3.4608696162725194E-11</v>
      </c>
      <c r="AJ666">
        <f t="shared" ca="1" si="431"/>
        <v>7.210145033901082E-15</v>
      </c>
      <c r="AK666">
        <f t="shared" ca="1" si="417"/>
        <v>0</v>
      </c>
      <c r="AL666">
        <f t="shared" ca="1" si="418"/>
        <v>0</v>
      </c>
      <c r="AM666">
        <f t="shared" si="419"/>
        <v>0</v>
      </c>
      <c r="AN666" s="45">
        <f t="shared" ca="1" si="432"/>
        <v>-7.210145033901082E-15</v>
      </c>
      <c r="AO666">
        <f t="shared" ca="1" si="448"/>
        <v>0</v>
      </c>
      <c r="AP666">
        <f t="shared" ca="1" si="449"/>
        <v>2.6618643094639067E-167</v>
      </c>
      <c r="AR666">
        <v>656</v>
      </c>
      <c r="AS666">
        <v>0</v>
      </c>
      <c r="AT666">
        <v>6.3916246085335935</v>
      </c>
      <c r="AU666">
        <v>0.26373185099910562</v>
      </c>
      <c r="AV666">
        <v>5.0864302058972438E-2</v>
      </c>
      <c r="AW666">
        <v>70.615382786254429</v>
      </c>
      <c r="AX666">
        <v>1.2599933781586082E-3</v>
      </c>
      <c r="AY666">
        <v>0</v>
      </c>
      <c r="AZ666">
        <v>-70.931238932690633</v>
      </c>
      <c r="BA666">
        <v>3.3397513224352085E-3</v>
      </c>
      <c r="BC666">
        <f t="shared" si="433"/>
        <v>0</v>
      </c>
      <c r="BD666">
        <f t="shared" ca="1" si="434"/>
        <v>6.3916246085335935</v>
      </c>
      <c r="BE666">
        <f t="shared" ca="1" si="435"/>
        <v>0.26373185099910562</v>
      </c>
      <c r="BF666">
        <f t="shared" ca="1" si="436"/>
        <v>5.0864302058972438E-2</v>
      </c>
      <c r="BG666">
        <f t="shared" ca="1" si="437"/>
        <v>70.615382786254429</v>
      </c>
      <c r="BH666">
        <f t="shared" ca="1" si="438"/>
        <v>1.2599933781658184E-3</v>
      </c>
      <c r="BI666">
        <f t="shared" ca="1" si="439"/>
        <v>0</v>
      </c>
      <c r="BJ666">
        <f t="shared" ca="1" si="440"/>
        <v>-70.931238932690647</v>
      </c>
      <c r="BK666">
        <f t="shared" ca="1" si="441"/>
        <v>3.3397513224352085E-3</v>
      </c>
    </row>
    <row r="667" spans="2:63" x14ac:dyDescent="0.35">
      <c r="B667">
        <f t="shared" si="442"/>
        <v>657</v>
      </c>
      <c r="C667">
        <f t="shared" si="420"/>
        <v>55</v>
      </c>
      <c r="D667">
        <f t="shared" si="450"/>
        <v>9</v>
      </c>
      <c r="E667">
        <f t="shared" ca="1" si="410"/>
        <v>131</v>
      </c>
      <c r="F667" cm="1">
        <f t="array" aca="1" ref="F667" ca="1">_xlfn.XLOOKUP(E667,Mortality!$I$9:$I$130,IF($E$4="Female",Mortality!$J$9:$J$130,Mortality!$K$9:$K$130),,-1)</f>
        <v>0.99999999999999922</v>
      </c>
      <c r="G667" cm="1">
        <f t="array" aca="1" ref="G667" ca="1">_xlfn.XLOOKUP(E667,Mortality!$N$9:$N$130,IF($E$4="Female",Mortality!$O$9:$O$130,Mortality!$P$9:$P$130),,-1)</f>
        <v>0</v>
      </c>
      <c r="H667">
        <f t="shared" ca="1" si="421"/>
        <v>0.94493499421927152</v>
      </c>
      <c r="I667" cm="1">
        <f t="array" ref="I667">INDEX('Product features '!$C$12:$C$22,MIN(11,C667))</f>
        <v>0</v>
      </c>
      <c r="J667" s="3">
        <f ca="1">IF(C667=1,0,IF($C$4="Q",MAX('Product features '!$C$8,_xlfn.XLOOKUP(E667,'Non-systematic PWDs'!$D$17:$D$64,'Non-systematic PWDs'!$F$17:$F$64,0,-1)),'Product features '!$C$8))</f>
        <v>0.5</v>
      </c>
      <c r="K667">
        <f t="shared" ca="1" si="411"/>
        <v>0</v>
      </c>
      <c r="L667">
        <f ca="1">(1-K667)*(1-(1-J667*_xlfn.XLOOKUP(C667,'Non-systematic PWDs'!$D$9:$D$12,'Non-systematic PWDs'!$E$9:$E$12,,-1))^(1/12))</f>
        <v>1.8423470126248342E-2</v>
      </c>
      <c r="M667" cm="1">
        <f t="array" ref="M667">IF(C667=11,_xlfn.SWITCH(D667,1,0.4,2,0.3,3,0.2,0.1/9),1/12)</f>
        <v>8.3333333333333329E-2</v>
      </c>
      <c r="O667">
        <f t="shared" ca="1" si="443"/>
        <v>8.8119518874147486E-167</v>
      </c>
      <c r="P667">
        <f t="shared" ca="1" si="444"/>
        <v>8.9348324304850218E-167</v>
      </c>
      <c r="Q667">
        <f ca="1">_xlfn.XLOOKUP(C667,'Surrender predictive model'!$E$8:$E$29,'Surrender predictive model'!$P$8:$P$29,,-1)+'Surrender predictive model'!$B$15+'Surrender predictive model'!$B$14+'Surrender predictive model'!$B$38*K667</f>
        <v>-2.2123742498454617</v>
      </c>
      <c r="R667">
        <f ca="1">+'Surrender predictive model'!$B$15*(MAX(1,MIN(2,P666/O666))-1)+'Surrender predictive model'!$B$14*(MAX(0.5,MIN(1,P666/O666))-1)+'Surrender predictive model'!$B$38*K667*(MAX(0.5,MIN(1,P666/O666))-1)</f>
        <v>-1.6136485710288653E-2</v>
      </c>
      <c r="S667" s="43">
        <f t="shared" ca="1" si="422"/>
        <v>9.450081533455057E-3</v>
      </c>
      <c r="T667">
        <f t="shared" ca="1" si="412"/>
        <v>0</v>
      </c>
      <c r="U667">
        <f t="shared" ca="1" si="445"/>
        <v>0</v>
      </c>
      <c r="V667">
        <f t="shared" ca="1" si="413"/>
        <v>0</v>
      </c>
      <c r="W667" s="41">
        <f t="shared" ca="1" si="414"/>
        <v>0</v>
      </c>
      <c r="X667">
        <f t="shared" ca="1" si="423"/>
        <v>5.3539735496393306E-2</v>
      </c>
      <c r="Y667">
        <f t="shared" ca="1" si="424"/>
        <v>5.3539735496393306E-2</v>
      </c>
      <c r="Z667">
        <f t="shared" ca="1" si="415"/>
        <v>5.4544636986460421E-2</v>
      </c>
      <c r="AA667">
        <f t="shared" ca="1" si="446"/>
        <v>2.1798938208710991E-170</v>
      </c>
      <c r="AB667">
        <f t="shared" ca="1" si="425"/>
        <v>8.8119518874147486E-167</v>
      </c>
      <c r="AC667">
        <f t="shared" ca="1" si="426"/>
        <v>8.101194486314548E-167</v>
      </c>
      <c r="AD667">
        <f t="shared" ca="1" si="427"/>
        <v>8.101821700158567E-169</v>
      </c>
      <c r="AE667">
        <f t="shared" ca="1" si="428"/>
        <v>1.5794961083948388E-168</v>
      </c>
      <c r="AF667">
        <f t="shared" ca="1" si="429"/>
        <v>0</v>
      </c>
      <c r="AG667">
        <f t="shared" ca="1" si="430"/>
        <v>0</v>
      </c>
      <c r="AH667">
        <f t="shared" ca="1" si="416"/>
        <v>0</v>
      </c>
      <c r="AI667">
        <f t="shared" ca="1" si="447"/>
        <v>3.4608696162725194E-11</v>
      </c>
      <c r="AJ667">
        <f t="shared" ca="1" si="431"/>
        <v>7.210145033901082E-15</v>
      </c>
      <c r="AK667">
        <f t="shared" ca="1" si="417"/>
        <v>0</v>
      </c>
      <c r="AL667">
        <f t="shared" ca="1" si="418"/>
        <v>0</v>
      </c>
      <c r="AM667">
        <f t="shared" si="419"/>
        <v>0</v>
      </c>
      <c r="AN667" s="45">
        <f t="shared" ca="1" si="432"/>
        <v>-7.210145033901082E-15</v>
      </c>
      <c r="AO667">
        <f t="shared" ca="1" si="448"/>
        <v>0</v>
      </c>
      <c r="AP667">
        <f t="shared" ca="1" si="449"/>
        <v>1.4418506842779855E-168</v>
      </c>
      <c r="AR667">
        <v>657</v>
      </c>
      <c r="AS667">
        <v>0</v>
      </c>
      <c r="AT667">
        <v>6.0479682123558369</v>
      </c>
      <c r="AU667">
        <v>0.24955561648861213</v>
      </c>
      <c r="AV667">
        <v>4.8123573640146994E-2</v>
      </c>
      <c r="AW667">
        <v>67.671950225806086</v>
      </c>
      <c r="AX667">
        <v>1.1922734524663315E-3</v>
      </c>
      <c r="AY667">
        <v>0</v>
      </c>
      <c r="AZ667">
        <v>-67.970821689387336</v>
      </c>
      <c r="BA667">
        <v>3.1879834327433144E-3</v>
      </c>
      <c r="BC667">
        <f t="shared" si="433"/>
        <v>0</v>
      </c>
      <c r="BD667">
        <f t="shared" ca="1" si="434"/>
        <v>6.0479682123558369</v>
      </c>
      <c r="BE667">
        <f t="shared" ca="1" si="435"/>
        <v>0.24955561648861213</v>
      </c>
      <c r="BF667">
        <f t="shared" ca="1" si="436"/>
        <v>4.8123573640146994E-2</v>
      </c>
      <c r="BG667">
        <f t="shared" ca="1" si="437"/>
        <v>67.671950225806086</v>
      </c>
      <c r="BH667">
        <f t="shared" ca="1" si="438"/>
        <v>1.1922734524735417E-3</v>
      </c>
      <c r="BI667">
        <f t="shared" ca="1" si="439"/>
        <v>0</v>
      </c>
      <c r="BJ667">
        <f t="shared" ca="1" si="440"/>
        <v>-67.97082168938735</v>
      </c>
      <c r="BK667">
        <f t="shared" ca="1" si="441"/>
        <v>3.1879834327433144E-3</v>
      </c>
    </row>
    <row r="668" spans="2:63" x14ac:dyDescent="0.35">
      <c r="B668">
        <f t="shared" si="442"/>
        <v>658</v>
      </c>
      <c r="C668">
        <f t="shared" si="420"/>
        <v>55</v>
      </c>
      <c r="D668">
        <f t="shared" si="450"/>
        <v>10</v>
      </c>
      <c r="E668">
        <f t="shared" ca="1" si="410"/>
        <v>131</v>
      </c>
      <c r="F668" cm="1">
        <f t="array" aca="1" ref="F668" ca="1">_xlfn.XLOOKUP(E668,Mortality!$I$9:$I$130,IF($E$4="Female",Mortality!$J$9:$J$130,Mortality!$K$9:$K$130),,-1)</f>
        <v>0.99999999999999922</v>
      </c>
      <c r="G668" cm="1">
        <f t="array" aca="1" ref="G668" ca="1">_xlfn.XLOOKUP(E668,Mortality!$N$9:$N$130,IF($E$4="Female",Mortality!$O$9:$O$130,Mortality!$P$9:$P$130),,-1)</f>
        <v>0</v>
      </c>
      <c r="H668">
        <f t="shared" ca="1" si="421"/>
        <v>0.94493499421927152</v>
      </c>
      <c r="I668" cm="1">
        <f t="array" ref="I668">INDEX('Product features '!$C$12:$C$22,MIN(11,C668))</f>
        <v>0</v>
      </c>
      <c r="J668" s="3">
        <f ca="1">IF(C668=1,0,IF($C$4="Q",MAX('Product features '!$C$8,_xlfn.XLOOKUP(E668,'Non-systematic PWDs'!$D$17:$D$64,'Non-systematic PWDs'!$F$17:$F$64,0,-1)),'Product features '!$C$8))</f>
        <v>0.5</v>
      </c>
      <c r="K668">
        <f t="shared" ca="1" si="411"/>
        <v>0</v>
      </c>
      <c r="L668">
        <f ca="1">(1-K668)*(1-(1-J668*_xlfn.XLOOKUP(C668,'Non-systematic PWDs'!$D$9:$D$12,'Non-systematic PWDs'!$E$9:$E$12,,-1))^(1/12))</f>
        <v>1.8423470126248342E-2</v>
      </c>
      <c r="M668" cm="1">
        <f t="array" ref="M668">IF(C668=11,_xlfn.SWITCH(D668,1,0.4,2,0.3,3,0.2,0.1/9),1/12)</f>
        <v>8.3333333333333329E-2</v>
      </c>
      <c r="O668">
        <f t="shared" ca="1" si="443"/>
        <v>4.7178957325912943E-168</v>
      </c>
      <c r="P668">
        <f t="shared" ca="1" si="444"/>
        <v>4.7836856503276496E-168</v>
      </c>
      <c r="Q668">
        <f ca="1">_xlfn.XLOOKUP(C668,'Surrender predictive model'!$E$8:$E$29,'Surrender predictive model'!$P$8:$P$29,,-1)+'Surrender predictive model'!$B$15+'Surrender predictive model'!$B$14+'Surrender predictive model'!$B$38*K668</f>
        <v>-2.2123742498454617</v>
      </c>
      <c r="R668">
        <f ca="1">+'Surrender predictive model'!$B$15*(MAX(1,MIN(2,P667/O667))-1)+'Surrender predictive model'!$B$14*(MAX(0.5,MIN(1,P667/O667))-1)+'Surrender predictive model'!$B$38*K668*(MAX(0.5,MIN(1,P667/O667))-1)</f>
        <v>-1.6136485710288397E-2</v>
      </c>
      <c r="S668" s="43">
        <f t="shared" ca="1" si="422"/>
        <v>9.450081533455057E-3</v>
      </c>
      <c r="T668">
        <f t="shared" ca="1" si="412"/>
        <v>0</v>
      </c>
      <c r="U668">
        <f t="shared" ca="1" si="445"/>
        <v>0</v>
      </c>
      <c r="V668">
        <f t="shared" ca="1" si="413"/>
        <v>0</v>
      </c>
      <c r="W668" s="41">
        <f t="shared" ca="1" si="414"/>
        <v>0</v>
      </c>
      <c r="X668">
        <f t="shared" ca="1" si="423"/>
        <v>5.3539735496393306E-2</v>
      </c>
      <c r="Y668">
        <f t="shared" ca="1" si="424"/>
        <v>5.3539735496393306E-2</v>
      </c>
      <c r="Z668">
        <f t="shared" ca="1" si="415"/>
        <v>5.4544636986460421E-2</v>
      </c>
      <c r="AA668">
        <f t="shared" ca="1" si="446"/>
        <v>1.1890151712844228E-171</v>
      </c>
      <c r="AB668">
        <f t="shared" ca="1" si="425"/>
        <v>4.7178957325912943E-168</v>
      </c>
      <c r="AC668">
        <f t="shared" ca="1" si="426"/>
        <v>4.3373581000212081E-168</v>
      </c>
      <c r="AD668">
        <f t="shared" ca="1" si="427"/>
        <v>4.3376939086542929E-170</v>
      </c>
      <c r="AE668">
        <f t="shared" ca="1" si="428"/>
        <v>8.4565803861042244E-170</v>
      </c>
      <c r="AF668">
        <f t="shared" ca="1" si="429"/>
        <v>0</v>
      </c>
      <c r="AG668">
        <f t="shared" ca="1" si="430"/>
        <v>0</v>
      </c>
      <c r="AH668">
        <f t="shared" ca="1" si="416"/>
        <v>0</v>
      </c>
      <c r="AI668">
        <f t="shared" ca="1" si="447"/>
        <v>3.4608696162725194E-11</v>
      </c>
      <c r="AJ668">
        <f t="shared" ca="1" si="431"/>
        <v>7.210145033901082E-15</v>
      </c>
      <c r="AK668">
        <f t="shared" ca="1" si="417"/>
        <v>0</v>
      </c>
      <c r="AL668">
        <f t="shared" ca="1" si="418"/>
        <v>0</v>
      </c>
      <c r="AM668">
        <f t="shared" si="419"/>
        <v>0</v>
      </c>
      <c r="AN668" s="45">
        <f t="shared" ca="1" si="432"/>
        <v>-7.210145033901082E-15</v>
      </c>
      <c r="AO668">
        <f t="shared" ca="1" si="448"/>
        <v>0</v>
      </c>
      <c r="AP668">
        <f t="shared" ca="1" si="449"/>
        <v>7.8100652552480647E-170</v>
      </c>
      <c r="AR668">
        <v>658</v>
      </c>
      <c r="AS668">
        <v>0</v>
      </c>
      <c r="AT668">
        <v>5.7229125690314264</v>
      </c>
      <c r="AU668">
        <v>0.23614647047975043</v>
      </c>
      <c r="AV668">
        <v>4.5531771063190438E-2</v>
      </c>
      <c r="AW668">
        <v>64.851215853527222</v>
      </c>
      <c r="AX668">
        <v>1.1282174626556169E-3</v>
      </c>
      <c r="AY668">
        <v>0</v>
      </c>
      <c r="AZ668">
        <v>-65.134022312532778</v>
      </c>
      <c r="BA668">
        <v>3.0431721984817083E-3</v>
      </c>
      <c r="BC668">
        <f t="shared" si="433"/>
        <v>0</v>
      </c>
      <c r="BD668">
        <f t="shared" ca="1" si="434"/>
        <v>5.7229125690314264</v>
      </c>
      <c r="BE668">
        <f t="shared" ca="1" si="435"/>
        <v>0.23614647047975043</v>
      </c>
      <c r="BF668">
        <f t="shared" ca="1" si="436"/>
        <v>4.5531771063190438E-2</v>
      </c>
      <c r="BG668">
        <f t="shared" ca="1" si="437"/>
        <v>64.851215853527222</v>
      </c>
      <c r="BH668">
        <f t="shared" ca="1" si="438"/>
        <v>1.128217462662827E-3</v>
      </c>
      <c r="BI668">
        <f t="shared" ca="1" si="439"/>
        <v>0</v>
      </c>
      <c r="BJ668">
        <f t="shared" ca="1" si="440"/>
        <v>-65.134022312532792</v>
      </c>
      <c r="BK668">
        <f t="shared" ca="1" si="441"/>
        <v>3.0431721984817083E-3</v>
      </c>
    </row>
    <row r="669" spans="2:63" x14ac:dyDescent="0.35">
      <c r="B669">
        <f t="shared" si="442"/>
        <v>659</v>
      </c>
      <c r="C669">
        <f t="shared" si="420"/>
        <v>55</v>
      </c>
      <c r="D669">
        <f t="shared" si="450"/>
        <v>11</v>
      </c>
      <c r="E669">
        <f t="shared" ca="1" si="410"/>
        <v>131</v>
      </c>
      <c r="F669" cm="1">
        <f t="array" aca="1" ref="F669" ca="1">_xlfn.XLOOKUP(E669,Mortality!$I$9:$I$130,IF($E$4="Female",Mortality!$J$9:$J$130,Mortality!$K$9:$K$130),,-1)</f>
        <v>0.99999999999999922</v>
      </c>
      <c r="G669" cm="1">
        <f t="array" aca="1" ref="G669" ca="1">_xlfn.XLOOKUP(E669,Mortality!$N$9:$N$130,IF($E$4="Female",Mortality!$O$9:$O$130,Mortality!$P$9:$P$130),,-1)</f>
        <v>0</v>
      </c>
      <c r="H669">
        <f t="shared" ca="1" si="421"/>
        <v>0.94493499421927152</v>
      </c>
      <c r="I669" cm="1">
        <f t="array" ref="I669">INDEX('Product features '!$C$12:$C$22,MIN(11,C669))</f>
        <v>0</v>
      </c>
      <c r="J669" s="3">
        <f ca="1">IF(C669=1,0,IF($C$4="Q",MAX('Product features '!$C$8,_xlfn.XLOOKUP(E669,'Non-systematic PWDs'!$D$17:$D$64,'Non-systematic PWDs'!$F$17:$F$64,0,-1)),'Product features '!$C$8))</f>
        <v>0.5</v>
      </c>
      <c r="K669">
        <f t="shared" ca="1" si="411"/>
        <v>0</v>
      </c>
      <c r="L669">
        <f ca="1">(1-K669)*(1-(1-J669*_xlfn.XLOOKUP(C669,'Non-systematic PWDs'!$D$9:$D$12,'Non-systematic PWDs'!$E$9:$E$12,,-1))^(1/12))</f>
        <v>1.8423470126248342E-2</v>
      </c>
      <c r="M669" cm="1">
        <f t="array" ref="M669">IF(C669=11,_xlfn.SWITCH(D669,1,0.4,2,0.3,3,0.2,0.1/9),1/12)</f>
        <v>8.3333333333333329E-2</v>
      </c>
      <c r="O669">
        <f t="shared" ca="1" si="443"/>
        <v>2.5259488962250062E-169</v>
      </c>
      <c r="P669">
        <f t="shared" ca="1" si="444"/>
        <v>2.5611726441643457E-169</v>
      </c>
      <c r="Q669">
        <f ca="1">_xlfn.XLOOKUP(C669,'Surrender predictive model'!$E$8:$E$29,'Surrender predictive model'!$P$8:$P$29,,-1)+'Surrender predictive model'!$B$15+'Surrender predictive model'!$B$14+'Surrender predictive model'!$B$38*K669</f>
        <v>-2.2123742498454617</v>
      </c>
      <c r="R669">
        <f ca="1">+'Surrender predictive model'!$B$15*(MAX(1,MIN(2,P668/O668))-1)+'Surrender predictive model'!$B$14*(MAX(0.5,MIN(1,P668/O668))-1)+'Surrender predictive model'!$B$38*K669*(MAX(0.5,MIN(1,P668/O668))-1)</f>
        <v>-1.6136485710288397E-2</v>
      </c>
      <c r="S669" s="43">
        <f t="shared" ca="1" si="422"/>
        <v>9.450081533455057E-3</v>
      </c>
      <c r="T669">
        <f t="shared" ca="1" si="412"/>
        <v>0</v>
      </c>
      <c r="U669">
        <f t="shared" ca="1" si="445"/>
        <v>0</v>
      </c>
      <c r="V669">
        <f t="shared" ca="1" si="413"/>
        <v>0</v>
      </c>
      <c r="W669" s="41">
        <f t="shared" ca="1" si="414"/>
        <v>0</v>
      </c>
      <c r="X669">
        <f t="shared" ca="1" si="423"/>
        <v>5.3539735496393306E-2</v>
      </c>
      <c r="Y669">
        <f t="shared" ca="1" si="424"/>
        <v>5.3539735496393306E-2</v>
      </c>
      <c r="Z669">
        <f t="shared" ca="1" si="415"/>
        <v>5.4544636986460421E-2</v>
      </c>
      <c r="AA669">
        <f t="shared" ca="1" si="446"/>
        <v>6.4854400889102895E-173</v>
      </c>
      <c r="AB669">
        <f t="shared" ca="1" si="425"/>
        <v>2.5259488962250062E-169</v>
      </c>
      <c r="AC669">
        <f t="shared" ca="1" si="426"/>
        <v>2.322210054282745E-169</v>
      </c>
      <c r="AD669">
        <f t="shared" ca="1" si="427"/>
        <v>2.3223898453366724E-171</v>
      </c>
      <c r="AE669">
        <f t="shared" ca="1" si="428"/>
        <v>4.527630770760077E-171</v>
      </c>
      <c r="AF669">
        <f t="shared" ca="1" si="429"/>
        <v>0</v>
      </c>
      <c r="AG669">
        <f t="shared" ca="1" si="430"/>
        <v>0</v>
      </c>
      <c r="AH669">
        <f t="shared" ca="1" si="416"/>
        <v>0</v>
      </c>
      <c r="AI669">
        <f t="shared" ca="1" si="447"/>
        <v>3.4608696162725194E-11</v>
      </c>
      <c r="AJ669">
        <f t="shared" ca="1" si="431"/>
        <v>7.210145033901082E-15</v>
      </c>
      <c r="AK669">
        <f t="shared" ca="1" si="417"/>
        <v>0</v>
      </c>
      <c r="AL669">
        <f t="shared" ca="1" si="418"/>
        <v>0</v>
      </c>
      <c r="AM669">
        <f t="shared" si="419"/>
        <v>0</v>
      </c>
      <c r="AN669" s="45">
        <f t="shared" ca="1" si="432"/>
        <v>-7.210145033901082E-15</v>
      </c>
      <c r="AO669">
        <f t="shared" ca="1" si="448"/>
        <v>0</v>
      </c>
      <c r="AP669">
        <f t="shared" ca="1" si="449"/>
        <v>4.2304740675542053E-171</v>
      </c>
      <c r="AR669">
        <v>659</v>
      </c>
      <c r="AS669">
        <v>0</v>
      </c>
      <c r="AT669">
        <v>5.4154438179399156</v>
      </c>
      <c r="AU669">
        <v>0.22346261383534755</v>
      </c>
      <c r="AV669">
        <v>4.308073208930549E-2</v>
      </c>
      <c r="AW669">
        <v>62.148064457032767</v>
      </c>
      <c r="AX669">
        <v>1.0676257843959137E-3</v>
      </c>
      <c r="AY669">
        <v>0</v>
      </c>
      <c r="AZ669">
        <v>-62.415675428741793</v>
      </c>
      <c r="BA669">
        <v>2.9049959661449271E-3</v>
      </c>
      <c r="BC669">
        <f t="shared" si="433"/>
        <v>0</v>
      </c>
      <c r="BD669">
        <f t="shared" ca="1" si="434"/>
        <v>5.4154438179399156</v>
      </c>
      <c r="BE669">
        <f t="shared" ca="1" si="435"/>
        <v>0.22346261383534755</v>
      </c>
      <c r="BF669">
        <f t="shared" ca="1" si="436"/>
        <v>4.308073208930549E-2</v>
      </c>
      <c r="BG669">
        <f t="shared" ca="1" si="437"/>
        <v>62.148064457032767</v>
      </c>
      <c r="BH669">
        <f t="shared" ca="1" si="438"/>
        <v>1.0676257844031238E-3</v>
      </c>
      <c r="BI669">
        <f t="shared" ca="1" si="439"/>
        <v>0</v>
      </c>
      <c r="BJ669">
        <f t="shared" ca="1" si="440"/>
        <v>-62.4156754287418</v>
      </c>
      <c r="BK669">
        <f t="shared" ca="1" si="441"/>
        <v>2.9049959661449271E-3</v>
      </c>
    </row>
    <row r="670" spans="2:63" x14ac:dyDescent="0.35">
      <c r="B670">
        <f t="shared" si="442"/>
        <v>660</v>
      </c>
      <c r="C670">
        <f t="shared" si="420"/>
        <v>55</v>
      </c>
      <c r="D670">
        <f t="shared" si="450"/>
        <v>12</v>
      </c>
      <c r="E670">
        <f t="shared" ca="1" si="410"/>
        <v>131</v>
      </c>
      <c r="F670" cm="1">
        <f t="array" aca="1" ref="F670" ca="1">_xlfn.XLOOKUP(E670,Mortality!$I$9:$I$130,IF($E$4="Female",Mortality!$J$9:$J$130,Mortality!$K$9:$K$130),,-1)</f>
        <v>0.99999999999999922</v>
      </c>
      <c r="G670" cm="1">
        <f t="array" aca="1" ref="G670" ca="1">_xlfn.XLOOKUP(E670,Mortality!$N$9:$N$130,IF($E$4="Female",Mortality!$O$9:$O$130,Mortality!$P$9:$P$130),,-1)</f>
        <v>0</v>
      </c>
      <c r="H670">
        <f t="shared" ca="1" si="421"/>
        <v>0.94493499421927152</v>
      </c>
      <c r="I670" cm="1">
        <f t="array" ref="I670">INDEX('Product features '!$C$12:$C$22,MIN(11,C670))</f>
        <v>0</v>
      </c>
      <c r="J670" s="3">
        <f ca="1">IF(C670=1,0,IF($C$4="Q",MAX('Product features '!$C$8,_xlfn.XLOOKUP(E670,'Non-systematic PWDs'!$D$17:$D$64,'Non-systematic PWDs'!$F$17:$F$64,0,-1)),'Product features '!$C$8))</f>
        <v>0.5</v>
      </c>
      <c r="K670">
        <f t="shared" ca="1" si="411"/>
        <v>0</v>
      </c>
      <c r="L670">
        <f ca="1">(1-K670)*(1-(1-J670*_xlfn.XLOOKUP(C670,'Non-systematic PWDs'!$D$9:$D$12,'Non-systematic PWDs'!$E$9:$E$12,,-1))^(1/12))</f>
        <v>1.8423470126248342E-2</v>
      </c>
      <c r="M670" cm="1">
        <f t="array" ref="M670">IF(C670=11,_xlfn.SWITCH(D670,1,0.4,2,0.3,3,0.2,0.1/9),1/12)</f>
        <v>8.3333333333333329E-2</v>
      </c>
      <c r="O670">
        <f t="shared" ca="1" si="443"/>
        <v>1.3523863578129347E-170</v>
      </c>
      <c r="P670">
        <f t="shared" ca="1" si="444"/>
        <v>1.3712450592915732E-170</v>
      </c>
      <c r="Q670">
        <f ca="1">_xlfn.XLOOKUP(C670,'Surrender predictive model'!$E$8:$E$29,'Surrender predictive model'!$P$8:$P$29,,-1)+'Surrender predictive model'!$B$15+'Surrender predictive model'!$B$14+'Surrender predictive model'!$B$38*K670</f>
        <v>-2.2123742498454617</v>
      </c>
      <c r="R670">
        <f ca="1">+'Surrender predictive model'!$B$15*(MAX(1,MIN(2,P669/O669))-1)+'Surrender predictive model'!$B$14*(MAX(0.5,MIN(1,P669/O669))-1)+'Surrender predictive model'!$B$38*K670*(MAX(0.5,MIN(1,P669/O669))-1)</f>
        <v>-1.6136485710288397E-2</v>
      </c>
      <c r="S670" s="43">
        <f t="shared" ca="1" si="422"/>
        <v>9.450081533455057E-3</v>
      </c>
      <c r="T670">
        <f t="shared" ca="1" si="412"/>
        <v>5.0000000000000001E-3</v>
      </c>
      <c r="U670">
        <f t="shared" ca="1" si="445"/>
        <v>0</v>
      </c>
      <c r="V670">
        <f t="shared" ca="1" si="413"/>
        <v>0</v>
      </c>
      <c r="W670" s="41">
        <f t="shared" ca="1" si="414"/>
        <v>0</v>
      </c>
      <c r="X670">
        <f t="shared" ca="1" si="423"/>
        <v>5.3268303825439692E-2</v>
      </c>
      <c r="Y670">
        <f t="shared" ca="1" si="424"/>
        <v>5.3539735496393306E-2</v>
      </c>
      <c r="Z670">
        <f t="shared" ca="1" si="415"/>
        <v>5.4544636986460421E-2</v>
      </c>
      <c r="AA670">
        <f t="shared" ca="1" si="446"/>
        <v>3.5374597534704935E-174</v>
      </c>
      <c r="AB670">
        <f t="shared" ca="1" si="425"/>
        <v>1.3523863578129347E-170</v>
      </c>
      <c r="AC670">
        <f t="shared" ca="1" si="426"/>
        <v>1.2372140288886818E-170</v>
      </c>
      <c r="AD670">
        <f t="shared" ca="1" si="427"/>
        <v>1.2373098169565088E-172</v>
      </c>
      <c r="AE670">
        <f t="shared" ca="1" si="428"/>
        <v>2.4122056903860103E-172</v>
      </c>
      <c r="AF670">
        <f t="shared" ca="1" si="429"/>
        <v>6.6378464534684074E-173</v>
      </c>
      <c r="AG670">
        <f t="shared" ca="1" si="430"/>
        <v>0</v>
      </c>
      <c r="AH670">
        <f t="shared" ca="1" si="416"/>
        <v>0</v>
      </c>
      <c r="AI670">
        <f t="shared" ca="1" si="447"/>
        <v>3.4608696162725194E-11</v>
      </c>
      <c r="AJ670">
        <f t="shared" ca="1" si="431"/>
        <v>7.210145033901082E-15</v>
      </c>
      <c r="AK670">
        <f t="shared" ca="1" si="417"/>
        <v>0</v>
      </c>
      <c r="AL670">
        <f t="shared" ca="1" si="418"/>
        <v>0</v>
      </c>
      <c r="AM670">
        <f t="shared" si="419"/>
        <v>0</v>
      </c>
      <c r="AN670" s="45">
        <f t="shared" ca="1" si="432"/>
        <v>-7.210145033901082E-15</v>
      </c>
      <c r="AO670">
        <f t="shared" ca="1" si="448"/>
        <v>0</v>
      </c>
      <c r="AP670">
        <f t="shared" ca="1" si="449"/>
        <v>2.2921759085063695E-172</v>
      </c>
      <c r="AR670">
        <v>660</v>
      </c>
      <c r="AS670">
        <v>0</v>
      </c>
      <c r="AT670">
        <v>5.1246037622933338</v>
      </c>
      <c r="AU670">
        <v>0.21051333915003542</v>
      </c>
      <c r="AV670">
        <v>4.0589078705958327E-2</v>
      </c>
      <c r="AW670">
        <v>59.557483041236615</v>
      </c>
      <c r="AX670">
        <v>1.0040725916253266E-3</v>
      </c>
      <c r="AY670">
        <v>0</v>
      </c>
      <c r="AZ670">
        <v>-59.809589531684217</v>
      </c>
      <c r="BA670">
        <v>3.0096042224371736E-3</v>
      </c>
      <c r="BC670">
        <f t="shared" si="433"/>
        <v>0</v>
      </c>
      <c r="BD670">
        <f t="shared" ca="1" si="434"/>
        <v>5.1246037622933338</v>
      </c>
      <c r="BE670">
        <f t="shared" ca="1" si="435"/>
        <v>0.21051333915003542</v>
      </c>
      <c r="BF670">
        <f t="shared" ca="1" si="436"/>
        <v>4.0589078705958327E-2</v>
      </c>
      <c r="BG670">
        <f t="shared" ca="1" si="437"/>
        <v>59.557483041236615</v>
      </c>
      <c r="BH670">
        <f t="shared" ca="1" si="438"/>
        <v>1.0040725916325367E-3</v>
      </c>
      <c r="BI670">
        <f t="shared" ca="1" si="439"/>
        <v>0</v>
      </c>
      <c r="BJ670">
        <f t="shared" ca="1" si="440"/>
        <v>-59.809589531684225</v>
      </c>
      <c r="BK670">
        <f t="shared" ca="1" si="441"/>
        <v>3.0096042224371736E-3</v>
      </c>
    </row>
    <row r="671" spans="2:63" x14ac:dyDescent="0.35">
      <c r="B671">
        <f t="shared" si="442"/>
        <v>661</v>
      </c>
      <c r="C671">
        <f t="shared" si="420"/>
        <v>56</v>
      </c>
      <c r="D671">
        <f t="shared" si="450"/>
        <v>1</v>
      </c>
      <c r="E671">
        <f t="shared" ca="1" si="410"/>
        <v>132</v>
      </c>
      <c r="F671" cm="1">
        <f t="array" aca="1" ref="F671" ca="1">_xlfn.XLOOKUP(E671,Mortality!$I$9:$I$130,IF($E$4="Female",Mortality!$J$9:$J$130,Mortality!$K$9:$K$130),,-1)</f>
        <v>0.99999999999999922</v>
      </c>
      <c r="G671" cm="1">
        <f t="array" aca="1" ref="G671" ca="1">_xlfn.XLOOKUP(E671,Mortality!$N$9:$N$130,IF($E$4="Female",Mortality!$O$9:$O$130,Mortality!$P$9:$P$130),,-1)</f>
        <v>0</v>
      </c>
      <c r="H671">
        <f t="shared" ca="1" si="421"/>
        <v>0.94493499421927152</v>
      </c>
      <c r="I671" cm="1">
        <f t="array" ref="I671">INDEX('Product features '!$C$12:$C$22,MIN(11,C671))</f>
        <v>0</v>
      </c>
      <c r="J671" s="3">
        <f ca="1">IF(C671=1,0,IF($C$4="Q",MAX('Product features '!$C$8,_xlfn.XLOOKUP(E671,'Non-systematic PWDs'!$D$17:$D$64,'Non-systematic PWDs'!$F$17:$F$64,0,-1)),'Product features '!$C$8))</f>
        <v>0.5</v>
      </c>
      <c r="K671">
        <f t="shared" ca="1" si="411"/>
        <v>0</v>
      </c>
      <c r="L671">
        <f ca="1">(1-K671)*(1-(1-J671*_xlfn.XLOOKUP(C671,'Non-systematic PWDs'!$D$9:$D$12,'Non-systematic PWDs'!$E$9:$E$12,,-1))^(1/12))</f>
        <v>1.8423470126248342E-2</v>
      </c>
      <c r="M671" cm="1">
        <f t="array" ref="M671">IF(C671=11,_xlfn.SWITCH(D671,1,0.4,2,0.3,3,0.2,0.1/9),1/12)</f>
        <v>8.3333333333333329E-2</v>
      </c>
      <c r="O671">
        <f t="shared" ca="1" si="443"/>
        <v>7.2039327397359219E-172</v>
      </c>
      <c r="P671">
        <f t="shared" ca="1" si="444"/>
        <v>7.3416097775206983E-172</v>
      </c>
      <c r="Q671">
        <f ca="1">_xlfn.XLOOKUP(C671,'Surrender predictive model'!$E$8:$E$29,'Surrender predictive model'!$P$8:$P$29,,-1)+'Surrender predictive model'!$B$15+'Surrender predictive model'!$B$14+'Surrender predictive model'!$B$38*K671</f>
        <v>-2.2123742498454617</v>
      </c>
      <c r="R671">
        <f ca="1">+'Surrender predictive model'!$B$15*(MAX(1,MIN(2,P670/O670))-1)+'Surrender predictive model'!$B$14*(MAX(0.5,MIN(1,P670/O670))-1)+'Surrender predictive model'!$B$38*K671*(MAX(0.5,MIN(1,P670/O670))-1)</f>
        <v>-1.613648571028814E-2</v>
      </c>
      <c r="S671" s="43">
        <f t="shared" ca="1" si="422"/>
        <v>9.450081533455057E-3</v>
      </c>
      <c r="T671">
        <f t="shared" ca="1" si="412"/>
        <v>0</v>
      </c>
      <c r="U671">
        <f t="shared" ca="1" si="445"/>
        <v>1.89E-2</v>
      </c>
      <c r="V671">
        <f t="shared" ca="1" si="413"/>
        <v>0</v>
      </c>
      <c r="W671" s="41">
        <f t="shared" ca="1" si="414"/>
        <v>0</v>
      </c>
      <c r="X671">
        <f t="shared" ca="1" si="423"/>
        <v>5.3539735496393306E-2</v>
      </c>
      <c r="Y671">
        <f t="shared" ca="1" si="424"/>
        <v>5.3539735496393306E-2</v>
      </c>
      <c r="Z671">
        <f t="shared" ca="1" si="415"/>
        <v>5.4544636986460421E-2</v>
      </c>
      <c r="AA671">
        <f t="shared" ca="1" si="446"/>
        <v>1.9294945810726185E-175</v>
      </c>
      <c r="AB671">
        <f t="shared" ca="1" si="425"/>
        <v>7.3400870685169298E-172</v>
      </c>
      <c r="AC671">
        <f t="shared" ca="1" si="426"/>
        <v>6.748047838693258E-172</v>
      </c>
      <c r="AD671">
        <f t="shared" ca="1" si="427"/>
        <v>6.7485702886889563E-174</v>
      </c>
      <c r="AE671">
        <f t="shared" ca="1" si="428"/>
        <v>1.3156720676788799E-173</v>
      </c>
      <c r="AF671">
        <f t="shared" ca="1" si="429"/>
        <v>0</v>
      </c>
      <c r="AG671">
        <f t="shared" ca="1" si="430"/>
        <v>0</v>
      </c>
      <c r="AH671">
        <f t="shared" ca="1" si="416"/>
        <v>1.3615432878100789E-173</v>
      </c>
      <c r="AI671">
        <f t="shared" ca="1" si="447"/>
        <v>3.4608696162725194E-11</v>
      </c>
      <c r="AJ671">
        <f t="shared" ca="1" si="431"/>
        <v>7.210145033901082E-15</v>
      </c>
      <c r="AK671">
        <f t="shared" ca="1" si="417"/>
        <v>0</v>
      </c>
      <c r="AL671">
        <f t="shared" ca="1" si="418"/>
        <v>0</v>
      </c>
      <c r="AM671">
        <f t="shared" si="419"/>
        <v>0</v>
      </c>
      <c r="AN671" s="45">
        <f t="shared" ca="1" si="432"/>
        <v>-7.210145033901082E-15</v>
      </c>
      <c r="AO671">
        <f t="shared" ca="1" si="448"/>
        <v>1.7019291097626117E-174</v>
      </c>
      <c r="AP671">
        <f t="shared" ca="1" si="449"/>
        <v>1.4051459221103648E-173</v>
      </c>
      <c r="AR671">
        <v>661</v>
      </c>
      <c r="AS671">
        <v>0</v>
      </c>
      <c r="AT671">
        <v>4.8195484369945163</v>
      </c>
      <c r="AU671">
        <v>0.20088132103592868</v>
      </c>
      <c r="AV671">
        <v>3.882898144134575E-2</v>
      </c>
      <c r="AW671">
        <v>57.075825688953756</v>
      </c>
      <c r="AX671">
        <v>9.5969280895794073E-4</v>
      </c>
      <c r="AY671">
        <v>0</v>
      </c>
      <c r="AZ671">
        <v>-57.316495684239996</v>
      </c>
      <c r="BA671">
        <v>8.7634028414228238E-3</v>
      </c>
      <c r="BC671">
        <f t="shared" si="433"/>
        <v>0</v>
      </c>
      <c r="BD671">
        <f t="shared" ca="1" si="434"/>
        <v>4.8195484369945163</v>
      </c>
      <c r="BE671">
        <f t="shared" ca="1" si="435"/>
        <v>0.20088132103592868</v>
      </c>
      <c r="BF671">
        <f t="shared" ca="1" si="436"/>
        <v>3.882898144134575E-2</v>
      </c>
      <c r="BG671">
        <f t="shared" ca="1" si="437"/>
        <v>57.075825688953756</v>
      </c>
      <c r="BH671">
        <f t="shared" ca="1" si="438"/>
        <v>9.5969280896515089E-4</v>
      </c>
      <c r="BI671">
        <f t="shared" ca="1" si="439"/>
        <v>0</v>
      </c>
      <c r="BJ671">
        <f t="shared" ca="1" si="440"/>
        <v>-57.316495684240003</v>
      </c>
      <c r="BK671">
        <f t="shared" ca="1" si="441"/>
        <v>8.7634028414228238E-3</v>
      </c>
    </row>
    <row r="672" spans="2:63" x14ac:dyDescent="0.35">
      <c r="B672">
        <f t="shared" si="442"/>
        <v>662</v>
      </c>
      <c r="C672">
        <f t="shared" si="420"/>
        <v>56</v>
      </c>
      <c r="D672">
        <f t="shared" si="450"/>
        <v>2</v>
      </c>
      <c r="E672">
        <f t="shared" ca="1" si="410"/>
        <v>132</v>
      </c>
      <c r="F672" cm="1">
        <f t="array" aca="1" ref="F672" ca="1">_xlfn.XLOOKUP(E672,Mortality!$I$9:$I$130,IF($E$4="Female",Mortality!$J$9:$J$130,Mortality!$K$9:$K$130),,-1)</f>
        <v>0.99999999999999922</v>
      </c>
      <c r="G672" cm="1">
        <f t="array" aca="1" ref="G672" ca="1">_xlfn.XLOOKUP(E672,Mortality!$N$9:$N$130,IF($E$4="Female",Mortality!$O$9:$O$130,Mortality!$P$9:$P$130),,-1)</f>
        <v>0</v>
      </c>
      <c r="H672">
        <f t="shared" ca="1" si="421"/>
        <v>0.94493499421927152</v>
      </c>
      <c r="I672" cm="1">
        <f t="array" ref="I672">INDEX('Product features '!$C$12:$C$22,MIN(11,C672))</f>
        <v>0</v>
      </c>
      <c r="J672" s="3">
        <f ca="1">IF(C672=1,0,IF($C$4="Q",MAX('Product features '!$C$8,_xlfn.XLOOKUP(E672,'Non-systematic PWDs'!$D$17:$D$64,'Non-systematic PWDs'!$F$17:$F$64,0,-1)),'Product features '!$C$8))</f>
        <v>0.5</v>
      </c>
      <c r="K672">
        <f t="shared" ca="1" si="411"/>
        <v>0</v>
      </c>
      <c r="L672">
        <f ca="1">(1-K672)*(1-(1-J672*_xlfn.XLOOKUP(C672,'Non-systematic PWDs'!$D$9:$D$12,'Non-systematic PWDs'!$E$9:$E$12,,-1))^(1/12))</f>
        <v>1.8423470126248342E-2</v>
      </c>
      <c r="M672" cm="1">
        <f t="array" ref="M672">IF(C672=11,_xlfn.SWITCH(D672,1,0.4,2,0.3,3,0.2,0.1/9),1/12)</f>
        <v>8.3333333333333329E-2</v>
      </c>
      <c r="O672">
        <f t="shared" ca="1" si="443"/>
        <v>3.9298632016889333E-173</v>
      </c>
      <c r="P672">
        <f t="shared" ca="1" si="444"/>
        <v>3.9306784560619313E-173</v>
      </c>
      <c r="Q672">
        <f ca="1">_xlfn.XLOOKUP(C672,'Surrender predictive model'!$E$8:$E$29,'Surrender predictive model'!$P$8:$P$29,,-1)+'Surrender predictive model'!$B$15+'Surrender predictive model'!$B$14+'Surrender predictive model'!$B$38*K672</f>
        <v>-2.2123742498454617</v>
      </c>
      <c r="R672">
        <f ca="1">+'Surrender predictive model'!$B$15*(MAX(1,MIN(2,P671/O671))-1)+'Surrender predictive model'!$B$14*(MAX(0.5,MIN(1,P671/O671))-1)+'Surrender predictive model'!$B$38*K672*(MAX(0.5,MIN(1,P671/O671))-1)</f>
        <v>-2.2115146307515075E-2</v>
      </c>
      <c r="S672" s="43">
        <f t="shared" ca="1" si="422"/>
        <v>9.3907190650969197E-3</v>
      </c>
      <c r="T672">
        <f t="shared" ca="1" si="412"/>
        <v>0</v>
      </c>
      <c r="U672">
        <f t="shared" ca="1" si="445"/>
        <v>0</v>
      </c>
      <c r="V672">
        <f t="shared" ca="1" si="413"/>
        <v>0</v>
      </c>
      <c r="W672" s="41">
        <f t="shared" ca="1" si="414"/>
        <v>0</v>
      </c>
      <c r="X672">
        <f t="shared" ca="1" si="423"/>
        <v>5.3542944068515778E-2</v>
      </c>
      <c r="Y672">
        <f t="shared" ca="1" si="424"/>
        <v>5.3542944068515778E-2</v>
      </c>
      <c r="Z672">
        <f t="shared" ca="1" si="415"/>
        <v>5.4547905781123722E-2</v>
      </c>
      <c r="AA672">
        <f t="shared" ca="1" si="446"/>
        <v>1.052435814919485E-176</v>
      </c>
      <c r="AB672">
        <f t="shared" ca="1" si="425"/>
        <v>3.9298632016889333E-173</v>
      </c>
      <c r="AC672">
        <f t="shared" ca="1" si="426"/>
        <v>3.613095193394277E-173</v>
      </c>
      <c r="AD672">
        <f t="shared" ca="1" si="427"/>
        <v>3.5906768321826324E-175</v>
      </c>
      <c r="AE672">
        <f t="shared" ca="1" si="428"/>
        <v>7.0444794367880508E-175</v>
      </c>
      <c r="AF672">
        <f t="shared" ca="1" si="429"/>
        <v>0</v>
      </c>
      <c r="AG672">
        <f t="shared" ca="1" si="430"/>
        <v>0</v>
      </c>
      <c r="AH672">
        <f t="shared" ca="1" si="416"/>
        <v>0</v>
      </c>
      <c r="AI672">
        <f t="shared" ca="1" si="447"/>
        <v>3.4608696162725194E-11</v>
      </c>
      <c r="AJ672">
        <f t="shared" ca="1" si="431"/>
        <v>7.210145033901082E-15</v>
      </c>
      <c r="AK672">
        <f t="shared" ca="1" si="417"/>
        <v>0</v>
      </c>
      <c r="AL672">
        <f t="shared" ca="1" si="418"/>
        <v>0</v>
      </c>
      <c r="AM672">
        <f t="shared" si="419"/>
        <v>0</v>
      </c>
      <c r="AN672" s="45">
        <f t="shared" ca="1" si="432"/>
        <v>-7.210145033901082E-15</v>
      </c>
      <c r="AO672">
        <f t="shared" ca="1" si="448"/>
        <v>0</v>
      </c>
      <c r="AP672">
        <f t="shared" ca="1" si="449"/>
        <v>5.9267561311654385E-175</v>
      </c>
      <c r="AR672">
        <v>662</v>
      </c>
      <c r="AS672">
        <v>0</v>
      </c>
      <c r="AT672">
        <v>4.6065254801910624</v>
      </c>
      <c r="AU672">
        <v>0.19008225165908185</v>
      </c>
      <c r="AV672">
        <v>3.6422447528849079E-2</v>
      </c>
      <c r="AW672">
        <v>54.696772304361787</v>
      </c>
      <c r="AX672">
        <v>9.0812838488220349E-4</v>
      </c>
      <c r="AY672">
        <v>0</v>
      </c>
      <c r="AZ672">
        <v>-54.924185131934593</v>
      </c>
      <c r="BA672">
        <v>2.2300048271833958E-3</v>
      </c>
      <c r="BC672">
        <f t="shared" si="433"/>
        <v>0</v>
      </c>
      <c r="BD672">
        <f t="shared" ca="1" si="434"/>
        <v>4.6065254801910624</v>
      </c>
      <c r="BE672">
        <f t="shared" ca="1" si="435"/>
        <v>0.19008225165908185</v>
      </c>
      <c r="BF672">
        <f t="shared" ca="1" si="436"/>
        <v>3.6422447528849079E-2</v>
      </c>
      <c r="BG672">
        <f t="shared" ca="1" si="437"/>
        <v>54.696772304361787</v>
      </c>
      <c r="BH672">
        <f t="shared" ca="1" si="438"/>
        <v>9.0812838488941365E-4</v>
      </c>
      <c r="BI672">
        <f t="shared" ca="1" si="439"/>
        <v>0</v>
      </c>
      <c r="BJ672">
        <f t="shared" ca="1" si="440"/>
        <v>-54.9241851319346</v>
      </c>
      <c r="BK672">
        <f t="shared" ca="1" si="441"/>
        <v>2.2300048271833958E-3</v>
      </c>
    </row>
    <row r="673" spans="2:63" x14ac:dyDescent="0.35">
      <c r="B673">
        <f t="shared" si="442"/>
        <v>663</v>
      </c>
      <c r="C673">
        <f t="shared" si="420"/>
        <v>56</v>
      </c>
      <c r="D673">
        <f t="shared" si="450"/>
        <v>3</v>
      </c>
      <c r="E673">
        <f t="shared" ca="1" si="410"/>
        <v>132</v>
      </c>
      <c r="F673" cm="1">
        <f t="array" aca="1" ref="F673" ca="1">_xlfn.XLOOKUP(E673,Mortality!$I$9:$I$130,IF($E$4="Female",Mortality!$J$9:$J$130,Mortality!$K$9:$K$130),,-1)</f>
        <v>0.99999999999999922</v>
      </c>
      <c r="G673" cm="1">
        <f t="array" aca="1" ref="G673" ca="1">_xlfn.XLOOKUP(E673,Mortality!$N$9:$N$130,IF($E$4="Female",Mortality!$O$9:$O$130,Mortality!$P$9:$P$130),,-1)</f>
        <v>0</v>
      </c>
      <c r="H673">
        <f t="shared" ca="1" si="421"/>
        <v>0.94493499421927152</v>
      </c>
      <c r="I673" cm="1">
        <f t="array" ref="I673">INDEX('Product features '!$C$12:$C$22,MIN(11,C673))</f>
        <v>0</v>
      </c>
      <c r="J673" s="3">
        <f ca="1">IF(C673=1,0,IF($C$4="Q",MAX('Product features '!$C$8,_xlfn.XLOOKUP(E673,'Non-systematic PWDs'!$D$17:$D$64,'Non-systematic PWDs'!$F$17:$F$64,0,-1)),'Product features '!$C$8))</f>
        <v>0.5</v>
      </c>
      <c r="K673">
        <f t="shared" ca="1" si="411"/>
        <v>0</v>
      </c>
      <c r="L673">
        <f ca="1">(1-K673)*(1-(1-J673*_xlfn.XLOOKUP(C673,'Non-systematic PWDs'!$D$9:$D$12,'Non-systematic PWDs'!$E$9:$E$12,,-1))^(1/12))</f>
        <v>1.8423470126248342E-2</v>
      </c>
      <c r="M673" cm="1">
        <f t="array" ref="M673">IF(C673=11,_xlfn.SWITCH(D673,1,0.4,2,0.3,3,0.2,0.1/9),1/12)</f>
        <v>8.3333333333333329E-2</v>
      </c>
      <c r="O673">
        <f t="shared" ca="1" si="443"/>
        <v>2.1041644560494893E-174</v>
      </c>
      <c r="P673">
        <f t="shared" ca="1" si="444"/>
        <v>2.1046009672424396E-174</v>
      </c>
      <c r="Q673">
        <f ca="1">_xlfn.XLOOKUP(C673,'Surrender predictive model'!$E$8:$E$29,'Surrender predictive model'!$P$8:$P$29,,-1)+'Surrender predictive model'!$B$15+'Surrender predictive model'!$B$14+'Surrender predictive model'!$B$38*K673</f>
        <v>-2.2123742498454617</v>
      </c>
      <c r="R673">
        <f ca="1">+'Surrender predictive model'!$B$15*(MAX(1,MIN(2,P672/O672))-1)+'Surrender predictive model'!$B$14*(MAX(0.5,MIN(1,P672/O672))-1)+'Surrender predictive model'!$B$38*K673*(MAX(0.5,MIN(1,P672/O672))-1)</f>
        <v>-2.4005660350318056E-4</v>
      </c>
      <c r="S673" s="43">
        <f t="shared" ca="1" si="422"/>
        <v>9.6098496266990852E-3</v>
      </c>
      <c r="T673">
        <f t="shared" ca="1" si="412"/>
        <v>0</v>
      </c>
      <c r="U673">
        <f t="shared" ca="1" si="445"/>
        <v>0</v>
      </c>
      <c r="V673">
        <f t="shared" ca="1" si="413"/>
        <v>0</v>
      </c>
      <c r="W673" s="41">
        <f t="shared" ca="1" si="414"/>
        <v>0</v>
      </c>
      <c r="X673">
        <f t="shared" ca="1" si="423"/>
        <v>5.3531099948306758E-2</v>
      </c>
      <c r="Y673">
        <f t="shared" ca="1" si="424"/>
        <v>5.3531099948306758E-2</v>
      </c>
      <c r="Z673">
        <f t="shared" ca="1" si="415"/>
        <v>5.4535839355482368E-2</v>
      </c>
      <c r="AA673">
        <f t="shared" ca="1" si="446"/>
        <v>5.740816967290823E-178</v>
      </c>
      <c r="AB673">
        <f t="shared" ca="1" si="425"/>
        <v>2.1041644560494893E-174</v>
      </c>
      <c r="AC673">
        <f t="shared" ca="1" si="426"/>
        <v>1.9341460441214608E-174</v>
      </c>
      <c r="AD673">
        <f t="shared" ca="1" si="427"/>
        <v>1.9669980214288756E-176</v>
      </c>
      <c r="AE673">
        <f t="shared" ca="1" si="428"/>
        <v>3.7710193909280043E-176</v>
      </c>
      <c r="AF673">
        <f t="shared" ca="1" si="429"/>
        <v>0</v>
      </c>
      <c r="AG673">
        <f t="shared" ca="1" si="430"/>
        <v>0</v>
      </c>
      <c r="AH673">
        <f t="shared" ca="1" si="416"/>
        <v>0</v>
      </c>
      <c r="AI673">
        <f t="shared" ca="1" si="447"/>
        <v>3.4608696162725194E-11</v>
      </c>
      <c r="AJ673">
        <f t="shared" ca="1" si="431"/>
        <v>7.210145033901082E-15</v>
      </c>
      <c r="AK673">
        <f t="shared" ca="1" si="417"/>
        <v>0</v>
      </c>
      <c r="AL673">
        <f t="shared" ca="1" si="418"/>
        <v>0</v>
      </c>
      <c r="AM673">
        <f t="shared" si="419"/>
        <v>0</v>
      </c>
      <c r="AN673" s="45">
        <f t="shared" ca="1" si="432"/>
        <v>-7.210145033901082E-15</v>
      </c>
      <c r="AO673">
        <f t="shared" ca="1" si="448"/>
        <v>0</v>
      </c>
      <c r="AP673">
        <f t="shared" ca="1" si="449"/>
        <v>3.2105755430392051E-176</v>
      </c>
      <c r="AR673">
        <v>663</v>
      </c>
      <c r="AS673">
        <v>0</v>
      </c>
      <c r="AT673">
        <v>4.3590162446275249</v>
      </c>
      <c r="AU673">
        <v>0.1798578661254083</v>
      </c>
      <c r="AV673">
        <v>3.5002986683792849E-2</v>
      </c>
      <c r="AW673">
        <v>52.41688881936048</v>
      </c>
      <c r="AX673">
        <v>8.5924453993560556E-4</v>
      </c>
      <c r="AY673">
        <v>0</v>
      </c>
      <c r="AZ673">
        <v>-52.632608916709621</v>
      </c>
      <c r="BA673">
        <v>2.137192455200017E-3</v>
      </c>
      <c r="BC673">
        <f t="shared" si="433"/>
        <v>0</v>
      </c>
      <c r="BD673">
        <f t="shared" ca="1" si="434"/>
        <v>4.3590162446275249</v>
      </c>
      <c r="BE673">
        <f t="shared" ca="1" si="435"/>
        <v>0.1798578661254083</v>
      </c>
      <c r="BF673">
        <f t="shared" ca="1" si="436"/>
        <v>3.5002986683792849E-2</v>
      </c>
      <c r="BG673">
        <f t="shared" ca="1" si="437"/>
        <v>52.41688881936048</v>
      </c>
      <c r="BH673">
        <f t="shared" ca="1" si="438"/>
        <v>8.5924453994281572E-4</v>
      </c>
      <c r="BI673">
        <f t="shared" ca="1" si="439"/>
        <v>0</v>
      </c>
      <c r="BJ673">
        <f t="shared" ca="1" si="440"/>
        <v>-52.632608916709628</v>
      </c>
      <c r="BK673">
        <f t="shared" ca="1" si="441"/>
        <v>2.137192455200017E-3</v>
      </c>
    </row>
    <row r="674" spans="2:63" x14ac:dyDescent="0.35">
      <c r="B674">
        <f t="shared" si="442"/>
        <v>664</v>
      </c>
      <c r="C674">
        <f t="shared" si="420"/>
        <v>56</v>
      </c>
      <c r="D674">
        <f t="shared" si="450"/>
        <v>4</v>
      </c>
      <c r="E674">
        <f t="shared" ca="1" si="410"/>
        <v>132</v>
      </c>
      <c r="F674" cm="1">
        <f t="array" aca="1" ref="F674" ca="1">_xlfn.XLOOKUP(E674,Mortality!$I$9:$I$130,IF($E$4="Female",Mortality!$J$9:$J$130,Mortality!$K$9:$K$130),,-1)</f>
        <v>0.99999999999999922</v>
      </c>
      <c r="G674" cm="1">
        <f t="array" aca="1" ref="G674" ca="1">_xlfn.XLOOKUP(E674,Mortality!$N$9:$N$130,IF($E$4="Female",Mortality!$O$9:$O$130,Mortality!$P$9:$P$130),,-1)</f>
        <v>0</v>
      </c>
      <c r="H674">
        <f t="shared" ca="1" si="421"/>
        <v>0.94493499421927152</v>
      </c>
      <c r="I674" cm="1">
        <f t="array" ref="I674">INDEX('Product features '!$C$12:$C$22,MIN(11,C674))</f>
        <v>0</v>
      </c>
      <c r="J674" s="3">
        <f ca="1">IF(C674=1,0,IF($C$4="Q",MAX('Product features '!$C$8,_xlfn.XLOOKUP(E674,'Non-systematic PWDs'!$D$17:$D$64,'Non-systematic PWDs'!$F$17:$F$64,0,-1)),'Product features '!$C$8))</f>
        <v>0.5</v>
      </c>
      <c r="K674">
        <f t="shared" ca="1" si="411"/>
        <v>0</v>
      </c>
      <c r="L674">
        <f ca="1">(1-K674)*(1-(1-J674*_xlfn.XLOOKUP(C674,'Non-systematic PWDs'!$D$9:$D$12,'Non-systematic PWDs'!$E$9:$E$12,,-1))^(1/12))</f>
        <v>1.8423470126248342E-2</v>
      </c>
      <c r="M674" cm="1">
        <f t="array" ref="M674">IF(C674=11,_xlfn.SWITCH(D674,1,0.4,2,0.3,3,0.2,0.1/9),1/12)</f>
        <v>8.3333333333333329E-2</v>
      </c>
      <c r="O674">
        <f t="shared" ca="1" si="443"/>
        <v>1.1263823780445974E-175</v>
      </c>
      <c r="P674">
        <f t="shared" ca="1" si="444"/>
        <v>1.1266160472875811E-175</v>
      </c>
      <c r="Q674">
        <f ca="1">_xlfn.XLOOKUP(C674,'Surrender predictive model'!$E$8:$E$29,'Surrender predictive model'!$P$8:$P$29,,-1)+'Surrender predictive model'!$B$15+'Surrender predictive model'!$B$14+'Surrender predictive model'!$B$38*K674</f>
        <v>-2.2123742498454617</v>
      </c>
      <c r="R674">
        <f ca="1">+'Surrender predictive model'!$B$15*(MAX(1,MIN(2,P673/O673))-1)+'Surrender predictive model'!$B$14*(MAX(0.5,MIN(1,P673/O673))-1)+'Surrender predictive model'!$B$38*K674*(MAX(0.5,MIN(1,P673/O673))-1)</f>
        <v>-2.4005660350318056E-4</v>
      </c>
      <c r="S674" s="43">
        <f t="shared" ca="1" si="422"/>
        <v>9.6098496266990852E-3</v>
      </c>
      <c r="T674">
        <f t="shared" ca="1" si="412"/>
        <v>0</v>
      </c>
      <c r="U674">
        <f t="shared" ca="1" si="445"/>
        <v>0</v>
      </c>
      <c r="V674">
        <f t="shared" ca="1" si="413"/>
        <v>0</v>
      </c>
      <c r="W674" s="41">
        <f t="shared" ca="1" si="414"/>
        <v>0</v>
      </c>
      <c r="X674">
        <f t="shared" ca="1" si="423"/>
        <v>5.3531099948306758E-2</v>
      </c>
      <c r="Y674">
        <f t="shared" ca="1" si="424"/>
        <v>5.3531099948306758E-2</v>
      </c>
      <c r="Z674">
        <f t="shared" ca="1" si="415"/>
        <v>5.4535839355482368E-2</v>
      </c>
      <c r="AA674">
        <f t="shared" ca="1" si="446"/>
        <v>3.1308027189739979E-179</v>
      </c>
      <c r="AB674">
        <f t="shared" ca="1" si="425"/>
        <v>1.1263823780445974E-175</v>
      </c>
      <c r="AC674">
        <f t="shared" ca="1" si="426"/>
        <v>1.0353696520248805E-175</v>
      </c>
      <c r="AD674">
        <f t="shared" ca="1" si="427"/>
        <v>1.052955676832308E-177</v>
      </c>
      <c r="AE674">
        <f t="shared" ca="1" si="428"/>
        <v>2.0186681592276984E-177</v>
      </c>
      <c r="AF674">
        <f t="shared" ca="1" si="429"/>
        <v>0</v>
      </c>
      <c r="AG674">
        <f t="shared" ca="1" si="430"/>
        <v>0</v>
      </c>
      <c r="AH674">
        <f t="shared" ca="1" si="416"/>
        <v>0</v>
      </c>
      <c r="AI674">
        <f t="shared" ca="1" si="447"/>
        <v>3.4608696162725194E-11</v>
      </c>
      <c r="AJ674">
        <f t="shared" ca="1" si="431"/>
        <v>7.210145033901082E-15</v>
      </c>
      <c r="AK674">
        <f t="shared" ca="1" si="417"/>
        <v>0</v>
      </c>
      <c r="AL674">
        <f t="shared" ca="1" si="418"/>
        <v>0</v>
      </c>
      <c r="AM674">
        <f t="shared" si="419"/>
        <v>0</v>
      </c>
      <c r="AN674" s="45">
        <f t="shared" ca="1" si="432"/>
        <v>-7.210145033901082E-15</v>
      </c>
      <c r="AO674">
        <f t="shared" ca="1" si="448"/>
        <v>0</v>
      </c>
      <c r="AP674">
        <f t="shared" ca="1" si="449"/>
        <v>1.7387903198334906E-177</v>
      </c>
      <c r="AR674">
        <v>664</v>
      </c>
      <c r="AS674">
        <v>0</v>
      </c>
      <c r="AT674">
        <v>4.1243737888838563</v>
      </c>
      <c r="AU674">
        <v>0.1701789888227333</v>
      </c>
      <c r="AV674">
        <v>3.3113254815171834E-2</v>
      </c>
      <c r="AW674">
        <v>50.232041088332124</v>
      </c>
      <c r="AX674">
        <v>8.1301094233243688E-4</v>
      </c>
      <c r="AY674">
        <v>0</v>
      </c>
      <c r="AZ674">
        <v>-50.436146342912366</v>
      </c>
      <c r="BA674">
        <v>2.0396899327968462E-3</v>
      </c>
      <c r="BC674">
        <f t="shared" si="433"/>
        <v>0</v>
      </c>
      <c r="BD674">
        <f t="shared" ca="1" si="434"/>
        <v>4.1243737888838563</v>
      </c>
      <c r="BE674">
        <f t="shared" ca="1" si="435"/>
        <v>0.1701789888227333</v>
      </c>
      <c r="BF674">
        <f t="shared" ca="1" si="436"/>
        <v>3.3113254815171834E-2</v>
      </c>
      <c r="BG674">
        <f t="shared" ca="1" si="437"/>
        <v>50.232041088332124</v>
      </c>
      <c r="BH674">
        <f t="shared" ca="1" si="438"/>
        <v>8.1301094233964704E-4</v>
      </c>
      <c r="BI674">
        <f t="shared" ca="1" si="439"/>
        <v>0</v>
      </c>
      <c r="BJ674">
        <f t="shared" ca="1" si="440"/>
        <v>-50.436146342912373</v>
      </c>
      <c r="BK674">
        <f t="shared" ca="1" si="441"/>
        <v>2.0396899327968462E-3</v>
      </c>
    </row>
    <row r="675" spans="2:63" x14ac:dyDescent="0.35">
      <c r="B675">
        <f t="shared" si="442"/>
        <v>665</v>
      </c>
      <c r="C675">
        <f t="shared" si="420"/>
        <v>56</v>
      </c>
      <c r="D675">
        <f t="shared" si="450"/>
        <v>5</v>
      </c>
      <c r="E675">
        <f t="shared" ca="1" si="410"/>
        <v>132</v>
      </c>
      <c r="F675" cm="1">
        <f t="array" aca="1" ref="F675" ca="1">_xlfn.XLOOKUP(E675,Mortality!$I$9:$I$130,IF($E$4="Female",Mortality!$J$9:$J$130,Mortality!$K$9:$K$130),,-1)</f>
        <v>0.99999999999999922</v>
      </c>
      <c r="G675" cm="1">
        <f t="array" aca="1" ref="G675" ca="1">_xlfn.XLOOKUP(E675,Mortality!$N$9:$N$130,IF($E$4="Female",Mortality!$O$9:$O$130,Mortality!$P$9:$P$130),,-1)</f>
        <v>0</v>
      </c>
      <c r="H675">
        <f t="shared" ca="1" si="421"/>
        <v>0.94493499421927152</v>
      </c>
      <c r="I675" cm="1">
        <f t="array" ref="I675">INDEX('Product features '!$C$12:$C$22,MIN(11,C675))</f>
        <v>0</v>
      </c>
      <c r="J675" s="3">
        <f ca="1">IF(C675=1,0,IF($C$4="Q",MAX('Product features '!$C$8,_xlfn.XLOOKUP(E675,'Non-systematic PWDs'!$D$17:$D$64,'Non-systematic PWDs'!$F$17:$F$64,0,-1)),'Product features '!$C$8))</f>
        <v>0.5</v>
      </c>
      <c r="K675">
        <f t="shared" ca="1" si="411"/>
        <v>0</v>
      </c>
      <c r="L675">
        <f ca="1">(1-K675)*(1-(1-J675*_xlfn.XLOOKUP(C675,'Non-systematic PWDs'!$D$9:$D$12,'Non-systematic PWDs'!$E$9:$E$12,,-1))^(1/12))</f>
        <v>1.8423470126248342E-2</v>
      </c>
      <c r="M675" cm="1">
        <f t="array" ref="M675">IF(C675=11,_xlfn.SWITCH(D675,1,0.4,2,0.3,3,0.2,0.1/9),1/12)</f>
        <v>8.3333333333333329E-2</v>
      </c>
      <c r="O675">
        <f t="shared" ca="1" si="443"/>
        <v>6.0296487659116781E-177</v>
      </c>
      <c r="P675">
        <f t="shared" ca="1" si="444"/>
        <v>6.0308996230717799E-177</v>
      </c>
      <c r="Q675">
        <f ca="1">_xlfn.XLOOKUP(C675,'Surrender predictive model'!$E$8:$E$29,'Surrender predictive model'!$P$8:$P$29,,-1)+'Surrender predictive model'!$B$15+'Surrender predictive model'!$B$14+'Surrender predictive model'!$B$38*K675</f>
        <v>-2.2123742498454617</v>
      </c>
      <c r="R675">
        <f ca="1">+'Surrender predictive model'!$B$15*(MAX(1,MIN(2,P674/O674))-1)+'Surrender predictive model'!$B$14*(MAX(0.5,MIN(1,P674/O674))-1)+'Surrender predictive model'!$B$38*K675*(MAX(0.5,MIN(1,P674/O674))-1)</f>
        <v>-2.4005660350318056E-4</v>
      </c>
      <c r="S675" s="43">
        <f t="shared" ca="1" si="422"/>
        <v>9.6098496266990852E-3</v>
      </c>
      <c r="T675">
        <f t="shared" ca="1" si="412"/>
        <v>0</v>
      </c>
      <c r="U675">
        <f t="shared" ca="1" si="445"/>
        <v>0</v>
      </c>
      <c r="V675">
        <f t="shared" ca="1" si="413"/>
        <v>0</v>
      </c>
      <c r="W675" s="41">
        <f t="shared" ca="1" si="414"/>
        <v>0</v>
      </c>
      <c r="X675">
        <f t="shared" ca="1" si="423"/>
        <v>5.3531099948306758E-2</v>
      </c>
      <c r="Y675">
        <f t="shared" ca="1" si="424"/>
        <v>5.3531099948306758E-2</v>
      </c>
      <c r="Z675">
        <f t="shared" ca="1" si="415"/>
        <v>5.4535839355482368E-2</v>
      </c>
      <c r="AA675">
        <f t="shared" ca="1" si="446"/>
        <v>1.7074095413567336E-180</v>
      </c>
      <c r="AB675">
        <f t="shared" ca="1" si="425"/>
        <v>6.0296487659116781E-177</v>
      </c>
      <c r="AC675">
        <f t="shared" ca="1" si="426"/>
        <v>5.5424476325987459E-177</v>
      </c>
      <c r="AD675">
        <f t="shared" ca="1" si="427"/>
        <v>5.6365875577647255E-179</v>
      </c>
      <c r="AE675">
        <f t="shared" ca="1" si="428"/>
        <v>1.0806152699408233E-178</v>
      </c>
      <c r="AF675">
        <f t="shared" ca="1" si="429"/>
        <v>0</v>
      </c>
      <c r="AG675">
        <f t="shared" ca="1" si="430"/>
        <v>0</v>
      </c>
      <c r="AH675">
        <f t="shared" ca="1" si="416"/>
        <v>0</v>
      </c>
      <c r="AI675">
        <f t="shared" ca="1" si="447"/>
        <v>3.4608696162725194E-11</v>
      </c>
      <c r="AJ675">
        <f t="shared" ca="1" si="431"/>
        <v>7.210145033901082E-15</v>
      </c>
      <c r="AK675">
        <f t="shared" ca="1" si="417"/>
        <v>0</v>
      </c>
      <c r="AL675">
        <f t="shared" ca="1" si="418"/>
        <v>0</v>
      </c>
      <c r="AM675">
        <f t="shared" si="419"/>
        <v>0</v>
      </c>
      <c r="AN675" s="45">
        <f t="shared" ca="1" si="432"/>
        <v>-7.210145033901082E-15</v>
      </c>
      <c r="AO675">
        <f t="shared" ca="1" si="448"/>
        <v>0</v>
      </c>
      <c r="AP675">
        <f t="shared" ca="1" si="449"/>
        <v>9.41697753507659E-179</v>
      </c>
      <c r="AR675">
        <v>665</v>
      </c>
      <c r="AS675">
        <v>0</v>
      </c>
      <c r="AT675">
        <v>3.9024525203886467</v>
      </c>
      <c r="AU675">
        <v>0.16102469672749406</v>
      </c>
      <c r="AV675">
        <v>3.1326458142347059E-2</v>
      </c>
      <c r="AW675">
        <v>48.138268339241115</v>
      </c>
      <c r="AX675">
        <v>7.6928282310658683E-4</v>
      </c>
      <c r="AY675">
        <v>0</v>
      </c>
      <c r="AZ675">
        <v>-48.331388776934091</v>
      </c>
      <c r="BA675">
        <v>1.946676593905086E-3</v>
      </c>
      <c r="BC675">
        <f t="shared" si="433"/>
        <v>0</v>
      </c>
      <c r="BD675">
        <f t="shared" ca="1" si="434"/>
        <v>3.9024525203886467</v>
      </c>
      <c r="BE675">
        <f t="shared" ca="1" si="435"/>
        <v>0.16102469672749406</v>
      </c>
      <c r="BF675">
        <f t="shared" ca="1" si="436"/>
        <v>3.1326458142347059E-2</v>
      </c>
      <c r="BG675">
        <f t="shared" ca="1" si="437"/>
        <v>48.138268339241115</v>
      </c>
      <c r="BH675">
        <f t="shared" ca="1" si="438"/>
        <v>7.69282823113797E-4</v>
      </c>
      <c r="BI675">
        <f t="shared" ca="1" si="439"/>
        <v>0</v>
      </c>
      <c r="BJ675">
        <f t="shared" ca="1" si="440"/>
        <v>-48.331388776934098</v>
      </c>
      <c r="BK675">
        <f t="shared" ca="1" si="441"/>
        <v>1.946676593905086E-3</v>
      </c>
    </row>
    <row r="676" spans="2:63" x14ac:dyDescent="0.35">
      <c r="B676">
        <f t="shared" si="442"/>
        <v>666</v>
      </c>
      <c r="C676">
        <f t="shared" si="420"/>
        <v>56</v>
      </c>
      <c r="D676">
        <f t="shared" si="450"/>
        <v>6</v>
      </c>
      <c r="E676">
        <f t="shared" ca="1" si="410"/>
        <v>132</v>
      </c>
      <c r="F676" cm="1">
        <f t="array" aca="1" ref="F676" ca="1">_xlfn.XLOOKUP(E676,Mortality!$I$9:$I$130,IF($E$4="Female",Mortality!$J$9:$J$130,Mortality!$K$9:$K$130),,-1)</f>
        <v>0.99999999999999922</v>
      </c>
      <c r="G676" cm="1">
        <f t="array" aca="1" ref="G676" ca="1">_xlfn.XLOOKUP(E676,Mortality!$N$9:$N$130,IF($E$4="Female",Mortality!$O$9:$O$130,Mortality!$P$9:$P$130),,-1)</f>
        <v>0</v>
      </c>
      <c r="H676">
        <f t="shared" ca="1" si="421"/>
        <v>0.94493499421927152</v>
      </c>
      <c r="I676" cm="1">
        <f t="array" ref="I676">INDEX('Product features '!$C$12:$C$22,MIN(11,C676))</f>
        <v>0</v>
      </c>
      <c r="J676" s="3">
        <f ca="1">IF(C676=1,0,IF($C$4="Q",MAX('Product features '!$C$8,_xlfn.XLOOKUP(E676,'Non-systematic PWDs'!$D$17:$D$64,'Non-systematic PWDs'!$F$17:$F$64,0,-1)),'Product features '!$C$8))</f>
        <v>0.5</v>
      </c>
      <c r="K676">
        <f t="shared" ca="1" si="411"/>
        <v>0</v>
      </c>
      <c r="L676">
        <f ca="1">(1-K676)*(1-(1-J676*_xlfn.XLOOKUP(C676,'Non-systematic PWDs'!$D$9:$D$12,'Non-systematic PWDs'!$E$9:$E$12,,-1))^(1/12))</f>
        <v>1.8423470126248342E-2</v>
      </c>
      <c r="M676" cm="1">
        <f t="array" ref="M676">IF(C676=11,_xlfn.SWITCH(D676,1,0.4,2,0.3,3,0.2,0.1/9),1/12)</f>
        <v>8.3333333333333329E-2</v>
      </c>
      <c r="O676">
        <f t="shared" ca="1" si="443"/>
        <v>3.2277373074120254E-178</v>
      </c>
      <c r="P676">
        <f t="shared" ca="1" si="444"/>
        <v>3.22840690500861E-178</v>
      </c>
      <c r="Q676">
        <f ca="1">_xlfn.XLOOKUP(C676,'Surrender predictive model'!$E$8:$E$29,'Surrender predictive model'!$P$8:$P$29,,-1)+'Surrender predictive model'!$B$15+'Surrender predictive model'!$B$14+'Surrender predictive model'!$B$38*K676</f>
        <v>-2.2123742498454617</v>
      </c>
      <c r="R676">
        <f ca="1">+'Surrender predictive model'!$B$15*(MAX(1,MIN(2,P675/O675))-1)+'Surrender predictive model'!$B$14*(MAX(0.5,MIN(1,P675/O675))-1)+'Surrender predictive model'!$B$38*K676*(MAX(0.5,MIN(1,P675/O675))-1)</f>
        <v>-2.4005660350318056E-4</v>
      </c>
      <c r="S676" s="43">
        <f t="shared" ca="1" si="422"/>
        <v>9.6098496266990852E-3</v>
      </c>
      <c r="T676">
        <f t="shared" ca="1" si="412"/>
        <v>0</v>
      </c>
      <c r="U676">
        <f t="shared" ca="1" si="445"/>
        <v>0</v>
      </c>
      <c r="V676">
        <f t="shared" ca="1" si="413"/>
        <v>0</v>
      </c>
      <c r="W676" s="41">
        <f t="shared" ca="1" si="414"/>
        <v>0</v>
      </c>
      <c r="X676">
        <f t="shared" ca="1" si="423"/>
        <v>5.3531099948306758E-2</v>
      </c>
      <c r="Y676">
        <f t="shared" ca="1" si="424"/>
        <v>5.3531099948306758E-2</v>
      </c>
      <c r="Z676">
        <f t="shared" ca="1" si="415"/>
        <v>5.4535839355482368E-2</v>
      </c>
      <c r="AA676">
        <f t="shared" ca="1" si="446"/>
        <v>9.3115012461448652E-182</v>
      </c>
      <c r="AB676">
        <f t="shared" ca="1" si="425"/>
        <v>3.2277373074120254E-178</v>
      </c>
      <c r="AC676">
        <f t="shared" ca="1" si="426"/>
        <v>2.9669331817889967E-178</v>
      </c>
      <c r="AD676">
        <f t="shared" ca="1" si="427"/>
        <v>3.0173273192208584E-180</v>
      </c>
      <c r="AE676">
        <f t="shared" ca="1" si="428"/>
        <v>5.7846524020868707E-180</v>
      </c>
      <c r="AF676">
        <f t="shared" ca="1" si="429"/>
        <v>0</v>
      </c>
      <c r="AG676">
        <f t="shared" ca="1" si="430"/>
        <v>0</v>
      </c>
      <c r="AH676">
        <f t="shared" ca="1" si="416"/>
        <v>0</v>
      </c>
      <c r="AI676">
        <f t="shared" ca="1" si="447"/>
        <v>3.4608696162725194E-11</v>
      </c>
      <c r="AJ676">
        <f t="shared" ca="1" si="431"/>
        <v>7.210145033901082E-15</v>
      </c>
      <c r="AK676">
        <f t="shared" ca="1" si="417"/>
        <v>0</v>
      </c>
      <c r="AL676">
        <f t="shared" ca="1" si="418"/>
        <v>0</v>
      </c>
      <c r="AM676">
        <f t="shared" si="419"/>
        <v>0</v>
      </c>
      <c r="AN676" s="45">
        <f t="shared" ca="1" si="432"/>
        <v>-7.210145033901082E-15</v>
      </c>
      <c r="AO676">
        <f t="shared" ca="1" si="448"/>
        <v>0</v>
      </c>
      <c r="AP676">
        <f t="shared" ca="1" si="449"/>
        <v>5.100066689158316E-180</v>
      </c>
      <c r="AR676">
        <v>666</v>
      </c>
      <c r="AS676">
        <v>0</v>
      </c>
      <c r="AT676">
        <v>3.6925575481045652</v>
      </c>
      <c r="AU676">
        <v>0.15236634347674535</v>
      </c>
      <c r="AV676">
        <v>2.9636938337832628E-2</v>
      </c>
      <c r="AW676">
        <v>46.131773780087308</v>
      </c>
      <c r="AX676">
        <v>7.2792338311382658E-4</v>
      </c>
      <c r="AY676">
        <v>0</v>
      </c>
      <c r="AZ676">
        <v>-46.314504985285033</v>
      </c>
      <c r="BA676">
        <v>1.857943831314654E-3</v>
      </c>
      <c r="BC676">
        <f t="shared" si="433"/>
        <v>0</v>
      </c>
      <c r="BD676">
        <f t="shared" ca="1" si="434"/>
        <v>3.6925575481045652</v>
      </c>
      <c r="BE676">
        <f t="shared" ca="1" si="435"/>
        <v>0.15236634347674535</v>
      </c>
      <c r="BF676">
        <f t="shared" ca="1" si="436"/>
        <v>2.9636938337832628E-2</v>
      </c>
      <c r="BG676">
        <f t="shared" ca="1" si="437"/>
        <v>46.131773780087308</v>
      </c>
      <c r="BH676">
        <f t="shared" ca="1" si="438"/>
        <v>7.2792338312103674E-4</v>
      </c>
      <c r="BI676">
        <f t="shared" ca="1" si="439"/>
        <v>0</v>
      </c>
      <c r="BJ676">
        <f t="shared" ca="1" si="440"/>
        <v>-46.314504985285041</v>
      </c>
      <c r="BK676">
        <f t="shared" ca="1" si="441"/>
        <v>1.857943831314654E-3</v>
      </c>
    </row>
    <row r="677" spans="2:63" x14ac:dyDescent="0.35">
      <c r="B677">
        <f t="shared" si="442"/>
        <v>667</v>
      </c>
      <c r="C677">
        <f t="shared" si="420"/>
        <v>56</v>
      </c>
      <c r="D677">
        <f t="shared" si="450"/>
        <v>7</v>
      </c>
      <c r="E677">
        <f t="shared" ca="1" si="410"/>
        <v>132</v>
      </c>
      <c r="F677" cm="1">
        <f t="array" aca="1" ref="F677" ca="1">_xlfn.XLOOKUP(E677,Mortality!$I$9:$I$130,IF($E$4="Female",Mortality!$J$9:$J$130,Mortality!$K$9:$K$130),,-1)</f>
        <v>0.99999999999999922</v>
      </c>
      <c r="G677" cm="1">
        <f t="array" aca="1" ref="G677" ca="1">_xlfn.XLOOKUP(E677,Mortality!$N$9:$N$130,IF($E$4="Female",Mortality!$O$9:$O$130,Mortality!$P$9:$P$130),,-1)</f>
        <v>0</v>
      </c>
      <c r="H677">
        <f t="shared" ca="1" si="421"/>
        <v>0.94493499421927152</v>
      </c>
      <c r="I677" cm="1">
        <f t="array" ref="I677">INDEX('Product features '!$C$12:$C$22,MIN(11,C677))</f>
        <v>0</v>
      </c>
      <c r="J677" s="3">
        <f ca="1">IF(C677=1,0,IF($C$4="Q",MAX('Product features '!$C$8,_xlfn.XLOOKUP(E677,'Non-systematic PWDs'!$D$17:$D$64,'Non-systematic PWDs'!$F$17:$F$64,0,-1)),'Product features '!$C$8))</f>
        <v>0.5</v>
      </c>
      <c r="K677">
        <f t="shared" ca="1" si="411"/>
        <v>0</v>
      </c>
      <c r="L677">
        <f ca="1">(1-K677)*(1-(1-J677*_xlfn.XLOOKUP(C677,'Non-systematic PWDs'!$D$9:$D$12,'Non-systematic PWDs'!$E$9:$E$12,,-1))^(1/12))</f>
        <v>1.8423470126248342E-2</v>
      </c>
      <c r="M677" cm="1">
        <f t="array" ref="M677">IF(C677=11,_xlfn.SWITCH(D677,1,0.4,2,0.3,3,0.2,0.1/9),1/12)</f>
        <v>8.3333333333333329E-2</v>
      </c>
      <c r="O677">
        <f t="shared" ca="1" si="443"/>
        <v>1.7278432840995167E-179</v>
      </c>
      <c r="P677">
        <f t="shared" ca="1" si="444"/>
        <v>1.7282017270581957E-179</v>
      </c>
      <c r="Q677">
        <f ca="1">_xlfn.XLOOKUP(C677,'Surrender predictive model'!$E$8:$E$29,'Surrender predictive model'!$P$8:$P$29,,-1)+'Surrender predictive model'!$B$15+'Surrender predictive model'!$B$14+'Surrender predictive model'!$B$38*K677</f>
        <v>-2.2123742498454617</v>
      </c>
      <c r="R677">
        <f ca="1">+'Surrender predictive model'!$B$15*(MAX(1,MIN(2,P676/O676))-1)+'Surrender predictive model'!$B$14*(MAX(0.5,MIN(1,P676/O676))-1)+'Surrender predictive model'!$B$38*K677*(MAX(0.5,MIN(1,P676/O676))-1)</f>
        <v>-2.4005660350318056E-4</v>
      </c>
      <c r="S677" s="43">
        <f t="shared" ca="1" si="422"/>
        <v>9.6098496266990852E-3</v>
      </c>
      <c r="T677">
        <f t="shared" ca="1" si="412"/>
        <v>0</v>
      </c>
      <c r="U677">
        <f t="shared" ca="1" si="445"/>
        <v>0</v>
      </c>
      <c r="V677">
        <f t="shared" ca="1" si="413"/>
        <v>0</v>
      </c>
      <c r="W677" s="41">
        <f t="shared" ca="1" si="414"/>
        <v>0</v>
      </c>
      <c r="X677">
        <f t="shared" ca="1" si="423"/>
        <v>5.3531099948306758E-2</v>
      </c>
      <c r="Y677">
        <f t="shared" ca="1" si="424"/>
        <v>5.3531099948306758E-2</v>
      </c>
      <c r="Z677">
        <f t="shared" ca="1" si="415"/>
        <v>5.4535839355482368E-2</v>
      </c>
      <c r="AA677">
        <f t="shared" ca="1" si="446"/>
        <v>5.0781053611813024E-183</v>
      </c>
      <c r="AB677">
        <f t="shared" ca="1" si="425"/>
        <v>1.7278432840995167E-179</v>
      </c>
      <c r="AC677">
        <f t="shared" ca="1" si="426"/>
        <v>1.5882319669429458E-179</v>
      </c>
      <c r="AD677">
        <f t="shared" ca="1" si="427"/>
        <v>1.6152085030196826E-181</v>
      </c>
      <c r="AE677">
        <f t="shared" ca="1" si="428"/>
        <v>3.0965880590232503E-181</v>
      </c>
      <c r="AF677">
        <f t="shared" ca="1" si="429"/>
        <v>0</v>
      </c>
      <c r="AG677">
        <f t="shared" ca="1" si="430"/>
        <v>0</v>
      </c>
      <c r="AH677">
        <f t="shared" ca="1" si="416"/>
        <v>0</v>
      </c>
      <c r="AI677">
        <f t="shared" ca="1" si="447"/>
        <v>3.4608696162725194E-11</v>
      </c>
      <c r="AJ677">
        <f t="shared" ca="1" si="431"/>
        <v>7.210145033901082E-15</v>
      </c>
      <c r="AK677">
        <f t="shared" ca="1" si="417"/>
        <v>0</v>
      </c>
      <c r="AL677">
        <f t="shared" ca="1" si="418"/>
        <v>0</v>
      </c>
      <c r="AM677">
        <f t="shared" si="419"/>
        <v>0</v>
      </c>
      <c r="AN677" s="45">
        <f t="shared" ca="1" si="432"/>
        <v>-7.210145033901082E-15</v>
      </c>
      <c r="AO677">
        <f t="shared" ca="1" si="448"/>
        <v>0</v>
      </c>
      <c r="AP677">
        <f t="shared" ca="1" si="449"/>
        <v>2.7621049468342727E-181</v>
      </c>
      <c r="AR677">
        <v>667</v>
      </c>
      <c r="AS677">
        <v>0</v>
      </c>
      <c r="AT677">
        <v>3.4940322361393163</v>
      </c>
      <c r="AU677">
        <v>0.14417685924158419</v>
      </c>
      <c r="AV677">
        <v>2.8039350981462038E-2</v>
      </c>
      <c r="AW677">
        <v>44.208918922649872</v>
      </c>
      <c r="AX677">
        <v>6.8880335077869178E-4</v>
      </c>
      <c r="AY677">
        <v>0</v>
      </c>
      <c r="AZ677">
        <v>-44.381823936223704</v>
      </c>
      <c r="BA677">
        <v>1.7732928206329803E-3</v>
      </c>
      <c r="BC677">
        <f t="shared" si="433"/>
        <v>0</v>
      </c>
      <c r="BD677">
        <f t="shared" ca="1" si="434"/>
        <v>3.4940322361393163</v>
      </c>
      <c r="BE677">
        <f t="shared" ca="1" si="435"/>
        <v>0.14417685924158419</v>
      </c>
      <c r="BF677">
        <f t="shared" ca="1" si="436"/>
        <v>2.8039350981462038E-2</v>
      </c>
      <c r="BG677">
        <f t="shared" ca="1" si="437"/>
        <v>44.208918922649872</v>
      </c>
      <c r="BH677">
        <f t="shared" ca="1" si="438"/>
        <v>6.8880335078590194E-4</v>
      </c>
      <c r="BI677">
        <f t="shared" ca="1" si="439"/>
        <v>0</v>
      </c>
      <c r="BJ677">
        <f t="shared" ca="1" si="440"/>
        <v>-44.381823936223711</v>
      </c>
      <c r="BK677">
        <f t="shared" ca="1" si="441"/>
        <v>1.7732928206329803E-3</v>
      </c>
    </row>
    <row r="678" spans="2:63" x14ac:dyDescent="0.35">
      <c r="B678">
        <f t="shared" si="442"/>
        <v>668</v>
      </c>
      <c r="C678">
        <f t="shared" si="420"/>
        <v>56</v>
      </c>
      <c r="D678">
        <f t="shared" si="450"/>
        <v>8</v>
      </c>
      <c r="E678">
        <f t="shared" ca="1" si="410"/>
        <v>132</v>
      </c>
      <c r="F678" cm="1">
        <f t="array" aca="1" ref="F678" ca="1">_xlfn.XLOOKUP(E678,Mortality!$I$9:$I$130,IF($E$4="Female",Mortality!$J$9:$J$130,Mortality!$K$9:$K$130),,-1)</f>
        <v>0.99999999999999922</v>
      </c>
      <c r="G678" cm="1">
        <f t="array" aca="1" ref="G678" ca="1">_xlfn.XLOOKUP(E678,Mortality!$N$9:$N$130,IF($E$4="Female",Mortality!$O$9:$O$130,Mortality!$P$9:$P$130),,-1)</f>
        <v>0</v>
      </c>
      <c r="H678">
        <f t="shared" ca="1" si="421"/>
        <v>0.94493499421927152</v>
      </c>
      <c r="I678" cm="1">
        <f t="array" ref="I678">INDEX('Product features '!$C$12:$C$22,MIN(11,C678))</f>
        <v>0</v>
      </c>
      <c r="J678" s="3">
        <f ca="1">IF(C678=1,0,IF($C$4="Q",MAX('Product features '!$C$8,_xlfn.XLOOKUP(E678,'Non-systematic PWDs'!$D$17:$D$64,'Non-systematic PWDs'!$F$17:$F$64,0,-1)),'Product features '!$C$8))</f>
        <v>0.5</v>
      </c>
      <c r="K678">
        <f t="shared" ca="1" si="411"/>
        <v>0</v>
      </c>
      <c r="L678">
        <f ca="1">(1-K678)*(1-(1-J678*_xlfn.XLOOKUP(C678,'Non-systematic PWDs'!$D$9:$D$12,'Non-systematic PWDs'!$E$9:$E$12,,-1))^(1/12))</f>
        <v>1.8423470126248342E-2</v>
      </c>
      <c r="M678" cm="1">
        <f t="array" ref="M678">IF(C678=11,_xlfn.SWITCH(D678,1,0.4,2,0.3,3,0.2,0.1/9),1/12)</f>
        <v>8.3333333333333329E-2</v>
      </c>
      <c r="O678">
        <f t="shared" ca="1" si="443"/>
        <v>9.2493351536141821E-181</v>
      </c>
      <c r="P678">
        <f t="shared" ca="1" si="444"/>
        <v>9.251253938198863E-181</v>
      </c>
      <c r="Q678">
        <f ca="1">_xlfn.XLOOKUP(C678,'Surrender predictive model'!$E$8:$E$29,'Surrender predictive model'!$P$8:$P$29,,-1)+'Surrender predictive model'!$B$15+'Surrender predictive model'!$B$14+'Surrender predictive model'!$B$38*K678</f>
        <v>-2.2123742498454617</v>
      </c>
      <c r="R678">
        <f ca="1">+'Surrender predictive model'!$B$15*(MAX(1,MIN(2,P677/O677))-1)+'Surrender predictive model'!$B$14*(MAX(0.5,MIN(1,P677/O677))-1)+'Surrender predictive model'!$B$38*K678*(MAX(0.5,MIN(1,P677/O677))-1)</f>
        <v>-2.4005660350318056E-4</v>
      </c>
      <c r="S678" s="43">
        <f t="shared" ca="1" si="422"/>
        <v>9.6098496266990852E-3</v>
      </c>
      <c r="T678">
        <f t="shared" ca="1" si="412"/>
        <v>0</v>
      </c>
      <c r="U678">
        <f t="shared" ca="1" si="445"/>
        <v>0</v>
      </c>
      <c r="V678">
        <f t="shared" ca="1" si="413"/>
        <v>0</v>
      </c>
      <c r="W678" s="41">
        <f t="shared" ca="1" si="414"/>
        <v>0</v>
      </c>
      <c r="X678">
        <f t="shared" ca="1" si="423"/>
        <v>5.3531099948306758E-2</v>
      </c>
      <c r="Y678">
        <f t="shared" ca="1" si="424"/>
        <v>5.3531099948306758E-2</v>
      </c>
      <c r="Z678">
        <f t="shared" ca="1" si="415"/>
        <v>5.4535839355482368E-2</v>
      </c>
      <c r="AA678">
        <f t="shared" ca="1" si="446"/>
        <v>2.7693873820759729E-184</v>
      </c>
      <c r="AB678">
        <f t="shared" ca="1" si="425"/>
        <v>9.2493351536141821E-181</v>
      </c>
      <c r="AC678">
        <f t="shared" ca="1" si="426"/>
        <v>8.5019804163518662E-181</v>
      </c>
      <c r="AD678">
        <f t="shared" ca="1" si="427"/>
        <v>8.6463887812501579E-183</v>
      </c>
      <c r="AE678">
        <f t="shared" ca="1" si="428"/>
        <v>1.6576376488630687E-182</v>
      </c>
      <c r="AF678">
        <f t="shared" ca="1" si="429"/>
        <v>0</v>
      </c>
      <c r="AG678">
        <f t="shared" ca="1" si="430"/>
        <v>0</v>
      </c>
      <c r="AH678">
        <f t="shared" ca="1" si="416"/>
        <v>0</v>
      </c>
      <c r="AI678">
        <f t="shared" ca="1" si="447"/>
        <v>3.4608696162725194E-11</v>
      </c>
      <c r="AJ678">
        <f t="shared" ca="1" si="431"/>
        <v>7.210145033901082E-15</v>
      </c>
      <c r="AK678">
        <f t="shared" ca="1" si="417"/>
        <v>0</v>
      </c>
      <c r="AL678">
        <f t="shared" ca="1" si="418"/>
        <v>0</v>
      </c>
      <c r="AM678">
        <f t="shared" si="419"/>
        <v>0</v>
      </c>
      <c r="AN678" s="45">
        <f t="shared" ca="1" si="432"/>
        <v>-7.210145033901082E-15</v>
      </c>
      <c r="AO678">
        <f t="shared" ca="1" si="448"/>
        <v>0</v>
      </c>
      <c r="AP678">
        <f t="shared" ca="1" si="449"/>
        <v>1.495906662072578E-182</v>
      </c>
      <c r="AR678">
        <v>668</v>
      </c>
      <c r="AS678">
        <v>0</v>
      </c>
      <c r="AT678">
        <v>3.3062560809306696</v>
      </c>
      <c r="AU678">
        <v>0.13643066327214154</v>
      </c>
      <c r="AV678">
        <v>2.6528647986296314E-2</v>
      </c>
      <c r="AW678">
        <v>42.366216980919994</v>
      </c>
      <c r="AX678">
        <v>6.5180056457893657E-4</v>
      </c>
      <c r="AY678">
        <v>0</v>
      </c>
      <c r="AZ678">
        <v>-42.529828092742996</v>
      </c>
      <c r="BA678">
        <v>1.692534057406073E-3</v>
      </c>
      <c r="BC678">
        <f t="shared" si="433"/>
        <v>0</v>
      </c>
      <c r="BD678">
        <f t="shared" ca="1" si="434"/>
        <v>3.3062560809306696</v>
      </c>
      <c r="BE678">
        <f t="shared" ca="1" si="435"/>
        <v>0.13643066327214154</v>
      </c>
      <c r="BF678">
        <f t="shared" ca="1" si="436"/>
        <v>2.6528647986296314E-2</v>
      </c>
      <c r="BG678">
        <f t="shared" ca="1" si="437"/>
        <v>42.366216980919994</v>
      </c>
      <c r="BH678">
        <f t="shared" ca="1" si="438"/>
        <v>6.5180056458614673E-4</v>
      </c>
      <c r="BI678">
        <f t="shared" ca="1" si="439"/>
        <v>0</v>
      </c>
      <c r="BJ678">
        <f t="shared" ca="1" si="440"/>
        <v>-42.529828092743003</v>
      </c>
      <c r="BK678">
        <f t="shared" ca="1" si="441"/>
        <v>1.692534057406073E-3</v>
      </c>
    </row>
    <row r="679" spans="2:63" x14ac:dyDescent="0.35">
      <c r="B679">
        <f t="shared" si="442"/>
        <v>669</v>
      </c>
      <c r="C679">
        <f t="shared" si="420"/>
        <v>56</v>
      </c>
      <c r="D679">
        <f t="shared" si="450"/>
        <v>9</v>
      </c>
      <c r="E679">
        <f t="shared" ca="1" si="410"/>
        <v>132</v>
      </c>
      <c r="F679" cm="1">
        <f t="array" aca="1" ref="F679" ca="1">_xlfn.XLOOKUP(E679,Mortality!$I$9:$I$130,IF($E$4="Female",Mortality!$J$9:$J$130,Mortality!$K$9:$K$130),,-1)</f>
        <v>0.99999999999999922</v>
      </c>
      <c r="G679" cm="1">
        <f t="array" aca="1" ref="G679" ca="1">_xlfn.XLOOKUP(E679,Mortality!$N$9:$N$130,IF($E$4="Female",Mortality!$O$9:$O$130,Mortality!$P$9:$P$130),,-1)</f>
        <v>0</v>
      </c>
      <c r="H679">
        <f t="shared" ca="1" si="421"/>
        <v>0.94493499421927152</v>
      </c>
      <c r="I679" cm="1">
        <f t="array" ref="I679">INDEX('Product features '!$C$12:$C$22,MIN(11,C679))</f>
        <v>0</v>
      </c>
      <c r="J679" s="3">
        <f ca="1">IF(C679=1,0,IF($C$4="Q",MAX('Product features '!$C$8,_xlfn.XLOOKUP(E679,'Non-systematic PWDs'!$D$17:$D$64,'Non-systematic PWDs'!$F$17:$F$64,0,-1)),'Product features '!$C$8))</f>
        <v>0.5</v>
      </c>
      <c r="K679">
        <f t="shared" ca="1" si="411"/>
        <v>0</v>
      </c>
      <c r="L679">
        <f ca="1">(1-K679)*(1-(1-J679*_xlfn.XLOOKUP(C679,'Non-systematic PWDs'!$D$9:$D$12,'Non-systematic PWDs'!$E$9:$E$12,,-1))^(1/12))</f>
        <v>1.8423470126248342E-2</v>
      </c>
      <c r="M679" cm="1">
        <f t="array" ref="M679">IF(C679=11,_xlfn.SWITCH(D679,1,0.4,2,0.3,3,0.2,0.1/9),1/12)</f>
        <v>8.3333333333333329E-2</v>
      </c>
      <c r="O679">
        <f t="shared" ca="1" si="443"/>
        <v>4.9512708456350803E-182</v>
      </c>
      <c r="P679">
        <f t="shared" ca="1" si="444"/>
        <v>4.9522979921288988E-182</v>
      </c>
      <c r="Q679">
        <f ca="1">_xlfn.XLOOKUP(C679,'Surrender predictive model'!$E$8:$E$29,'Surrender predictive model'!$P$8:$P$29,,-1)+'Surrender predictive model'!$B$15+'Surrender predictive model'!$B$14+'Surrender predictive model'!$B$38*K679</f>
        <v>-2.2123742498454617</v>
      </c>
      <c r="R679">
        <f ca="1">+'Surrender predictive model'!$B$15*(MAX(1,MIN(2,P678/O678))-1)+'Surrender predictive model'!$B$14*(MAX(0.5,MIN(1,P678/O678))-1)+'Surrender predictive model'!$B$38*K679*(MAX(0.5,MIN(1,P678/O678))-1)</f>
        <v>-2.4005660350318056E-4</v>
      </c>
      <c r="S679" s="43">
        <f t="shared" ca="1" si="422"/>
        <v>9.6098496266990852E-3</v>
      </c>
      <c r="T679">
        <f t="shared" ca="1" si="412"/>
        <v>0</v>
      </c>
      <c r="U679">
        <f t="shared" ca="1" si="445"/>
        <v>0</v>
      </c>
      <c r="V679">
        <f t="shared" ca="1" si="413"/>
        <v>0</v>
      </c>
      <c r="W679" s="41">
        <f t="shared" ca="1" si="414"/>
        <v>0</v>
      </c>
      <c r="X679">
        <f t="shared" ca="1" si="423"/>
        <v>5.3531099948306758E-2</v>
      </c>
      <c r="Y679">
        <f t="shared" ca="1" si="424"/>
        <v>5.3531099948306758E-2</v>
      </c>
      <c r="Z679">
        <f t="shared" ca="1" si="415"/>
        <v>5.4535839355482368E-2</v>
      </c>
      <c r="AA679">
        <f t="shared" ca="1" si="446"/>
        <v>1.5103086538199512E-185</v>
      </c>
      <c r="AB679">
        <f t="shared" ca="1" si="425"/>
        <v>4.9512708456350803E-182</v>
      </c>
      <c r="AC679">
        <f t="shared" ca="1" si="426"/>
        <v>4.5512036342627835E-182</v>
      </c>
      <c r="AD679">
        <f t="shared" ca="1" si="427"/>
        <v>4.6285070204102039E-184</v>
      </c>
      <c r="AE679">
        <f t="shared" ca="1" si="428"/>
        <v>8.8735166659365145E-184</v>
      </c>
      <c r="AF679">
        <f t="shared" ca="1" si="429"/>
        <v>0</v>
      </c>
      <c r="AG679">
        <f t="shared" ca="1" si="430"/>
        <v>0</v>
      </c>
      <c r="AH679">
        <f t="shared" ca="1" si="416"/>
        <v>0</v>
      </c>
      <c r="AI679">
        <f t="shared" ca="1" si="447"/>
        <v>3.4608696162725194E-11</v>
      </c>
      <c r="AJ679">
        <f t="shared" ca="1" si="431"/>
        <v>7.210145033901082E-15</v>
      </c>
      <c r="AK679">
        <f t="shared" ca="1" si="417"/>
        <v>0</v>
      </c>
      <c r="AL679">
        <f t="shared" ca="1" si="418"/>
        <v>0</v>
      </c>
      <c r="AM679">
        <f t="shared" si="419"/>
        <v>0</v>
      </c>
      <c r="AN679" s="45">
        <f t="shared" ca="1" si="432"/>
        <v>-7.210145033901082E-15</v>
      </c>
      <c r="AO679">
        <f t="shared" ca="1" si="448"/>
        <v>0</v>
      </c>
      <c r="AP679">
        <f t="shared" ca="1" si="449"/>
        <v>8.1015630640604581E-184</v>
      </c>
      <c r="AR679">
        <v>669</v>
      </c>
      <c r="AS679">
        <v>0</v>
      </c>
      <c r="AT679">
        <v>3.1286427071718426</v>
      </c>
      <c r="AU679">
        <v>0.1291035813328146</v>
      </c>
      <c r="AV679">
        <v>2.5100061017231116E-2</v>
      </c>
      <c r="AW679">
        <v>40.60032654490773</v>
      </c>
      <c r="AX679">
        <v>6.1679957887289646E-4</v>
      </c>
      <c r="AY679">
        <v>0</v>
      </c>
      <c r="AZ679">
        <v>-40.75514698683665</v>
      </c>
      <c r="BA679">
        <v>1.6154869163286358E-3</v>
      </c>
      <c r="BC679">
        <f t="shared" si="433"/>
        <v>0</v>
      </c>
      <c r="BD679">
        <f t="shared" ca="1" si="434"/>
        <v>3.1286427071718426</v>
      </c>
      <c r="BE679">
        <f t="shared" ca="1" si="435"/>
        <v>0.1291035813328146</v>
      </c>
      <c r="BF679">
        <f t="shared" ca="1" si="436"/>
        <v>2.5100061017231116E-2</v>
      </c>
      <c r="BG679">
        <f t="shared" ca="1" si="437"/>
        <v>40.60032654490773</v>
      </c>
      <c r="BH679">
        <f t="shared" ca="1" si="438"/>
        <v>6.1679957888010662E-4</v>
      </c>
      <c r="BI679">
        <f t="shared" ca="1" si="439"/>
        <v>0</v>
      </c>
      <c r="BJ679">
        <f t="shared" ca="1" si="440"/>
        <v>-40.755146986836657</v>
      </c>
      <c r="BK679">
        <f t="shared" ca="1" si="441"/>
        <v>1.6154869163286358E-3</v>
      </c>
    </row>
    <row r="680" spans="2:63" x14ac:dyDescent="0.35">
      <c r="B680">
        <f t="shared" si="442"/>
        <v>670</v>
      </c>
      <c r="C680">
        <f t="shared" si="420"/>
        <v>56</v>
      </c>
      <c r="D680">
        <f t="shared" si="450"/>
        <v>10</v>
      </c>
      <c r="E680">
        <f t="shared" ca="1" si="410"/>
        <v>132</v>
      </c>
      <c r="F680" cm="1">
        <f t="array" aca="1" ref="F680" ca="1">_xlfn.XLOOKUP(E680,Mortality!$I$9:$I$130,IF($E$4="Female",Mortality!$J$9:$J$130,Mortality!$K$9:$K$130),,-1)</f>
        <v>0.99999999999999922</v>
      </c>
      <c r="G680" cm="1">
        <f t="array" aca="1" ref="G680" ca="1">_xlfn.XLOOKUP(E680,Mortality!$N$9:$N$130,IF($E$4="Female",Mortality!$O$9:$O$130,Mortality!$P$9:$P$130),,-1)</f>
        <v>0</v>
      </c>
      <c r="H680">
        <f t="shared" ca="1" si="421"/>
        <v>0.94493499421927152</v>
      </c>
      <c r="I680" cm="1">
        <f t="array" ref="I680">INDEX('Product features '!$C$12:$C$22,MIN(11,C680))</f>
        <v>0</v>
      </c>
      <c r="J680" s="3">
        <f ca="1">IF(C680=1,0,IF($C$4="Q",MAX('Product features '!$C$8,_xlfn.XLOOKUP(E680,'Non-systematic PWDs'!$D$17:$D$64,'Non-systematic PWDs'!$F$17:$F$64,0,-1)),'Product features '!$C$8))</f>
        <v>0.5</v>
      </c>
      <c r="K680">
        <f t="shared" ca="1" si="411"/>
        <v>0</v>
      </c>
      <c r="L680">
        <f ca="1">(1-K680)*(1-(1-J680*_xlfn.XLOOKUP(C680,'Non-systematic PWDs'!$D$9:$D$12,'Non-systematic PWDs'!$E$9:$E$12,,-1))^(1/12))</f>
        <v>1.8423470126248342E-2</v>
      </c>
      <c r="M680" cm="1">
        <f t="array" ref="M680">IF(C680=11,_xlfn.SWITCH(D680,1,0.4,2,0.3,3,0.2,0.1/9),1/12)</f>
        <v>8.3333333333333329E-2</v>
      </c>
      <c r="O680">
        <f t="shared" ca="1" si="443"/>
        <v>2.6504697450882883E-183</v>
      </c>
      <c r="P680">
        <f t="shared" ca="1" si="444"/>
        <v>2.6510195879045096E-183</v>
      </c>
      <c r="Q680">
        <f ca="1">_xlfn.XLOOKUP(C680,'Surrender predictive model'!$E$8:$E$29,'Surrender predictive model'!$P$8:$P$29,,-1)+'Surrender predictive model'!$B$15+'Surrender predictive model'!$B$14+'Surrender predictive model'!$B$38*K680</f>
        <v>-2.2123742498454617</v>
      </c>
      <c r="R680">
        <f ca="1">+'Surrender predictive model'!$B$15*(MAX(1,MIN(2,P679/O679))-1)+'Surrender predictive model'!$B$14*(MAX(0.5,MIN(1,P679/O679))-1)+'Surrender predictive model'!$B$38*K680*(MAX(0.5,MIN(1,P679/O679))-1)</f>
        <v>-2.4005660350318056E-4</v>
      </c>
      <c r="S680" s="43">
        <f t="shared" ca="1" si="422"/>
        <v>9.6098496266990852E-3</v>
      </c>
      <c r="T680">
        <f t="shared" ca="1" si="412"/>
        <v>0</v>
      </c>
      <c r="U680">
        <f t="shared" ca="1" si="445"/>
        <v>0</v>
      </c>
      <c r="V680">
        <f t="shared" ca="1" si="413"/>
        <v>0</v>
      </c>
      <c r="W680" s="41">
        <f t="shared" ca="1" si="414"/>
        <v>0</v>
      </c>
      <c r="X680">
        <f t="shared" ca="1" si="423"/>
        <v>5.3531099948306758E-2</v>
      </c>
      <c r="Y680">
        <f t="shared" ca="1" si="424"/>
        <v>5.3531099948306758E-2</v>
      </c>
      <c r="Z680">
        <f t="shared" ca="1" si="415"/>
        <v>5.4535839355482368E-2</v>
      </c>
      <c r="AA680">
        <f t="shared" ca="1" si="446"/>
        <v>8.2365950121919696E-187</v>
      </c>
      <c r="AB680">
        <f t="shared" ca="1" si="425"/>
        <v>2.6504697450882883E-183</v>
      </c>
      <c r="AC680">
        <f t="shared" ca="1" si="426"/>
        <v>2.4363093663081813E-183</v>
      </c>
      <c r="AD680">
        <f t="shared" ca="1" si="427"/>
        <v>2.4776907192101818E-185</v>
      </c>
      <c r="AE680">
        <f t="shared" ca="1" si="428"/>
        <v>4.7500910753721337E-185</v>
      </c>
      <c r="AF680">
        <f t="shared" ca="1" si="429"/>
        <v>0</v>
      </c>
      <c r="AG680">
        <f t="shared" ca="1" si="430"/>
        <v>0</v>
      </c>
      <c r="AH680">
        <f t="shared" ca="1" si="416"/>
        <v>0</v>
      </c>
      <c r="AI680">
        <f t="shared" ca="1" si="447"/>
        <v>3.4608696162725194E-11</v>
      </c>
      <c r="AJ680">
        <f t="shared" ca="1" si="431"/>
        <v>7.210145033901082E-15</v>
      </c>
      <c r="AK680">
        <f t="shared" ca="1" si="417"/>
        <v>0</v>
      </c>
      <c r="AL680">
        <f t="shared" ca="1" si="418"/>
        <v>0</v>
      </c>
      <c r="AM680">
        <f t="shared" si="419"/>
        <v>0</v>
      </c>
      <c r="AN680" s="45">
        <f t="shared" ca="1" si="432"/>
        <v>-7.210145033901082E-15</v>
      </c>
      <c r="AO680">
        <f t="shared" ca="1" si="448"/>
        <v>0</v>
      </c>
      <c r="AP680">
        <f t="shared" ca="1" si="449"/>
        <v>4.3876617268360161E-185</v>
      </c>
      <c r="AR680">
        <v>670</v>
      </c>
      <c r="AS680">
        <v>0</v>
      </c>
      <c r="AT680">
        <v>2.9606379757828498</v>
      </c>
      <c r="AU680">
        <v>0.12217276775212066</v>
      </c>
      <c r="AV680">
        <v>2.3749085845744151E-2</v>
      </c>
      <c r="AW680">
        <v>38.908045518327278</v>
      </c>
      <c r="AX680">
        <v>5.8369129175429792E-4</v>
      </c>
      <c r="AY680">
        <v>0</v>
      </c>
      <c r="AZ680">
        <v>-39.054551063216906</v>
      </c>
      <c r="BA680">
        <v>1.5419792314805959E-3</v>
      </c>
      <c r="BC680">
        <f t="shared" si="433"/>
        <v>0</v>
      </c>
      <c r="BD680">
        <f t="shared" ca="1" si="434"/>
        <v>2.9606379757828498</v>
      </c>
      <c r="BE680">
        <f t="shared" ca="1" si="435"/>
        <v>0.12217276775212066</v>
      </c>
      <c r="BF680">
        <f t="shared" ca="1" si="436"/>
        <v>2.3749085845744151E-2</v>
      </c>
      <c r="BG680">
        <f t="shared" ca="1" si="437"/>
        <v>38.908045518327278</v>
      </c>
      <c r="BH680">
        <f t="shared" ca="1" si="438"/>
        <v>5.8369129176150808E-4</v>
      </c>
      <c r="BI680">
        <f t="shared" ca="1" si="439"/>
        <v>0</v>
      </c>
      <c r="BJ680">
        <f t="shared" ca="1" si="440"/>
        <v>-39.054551063216913</v>
      </c>
      <c r="BK680">
        <f t="shared" ca="1" si="441"/>
        <v>1.5419792314805959E-3</v>
      </c>
    </row>
    <row r="681" spans="2:63" x14ac:dyDescent="0.35">
      <c r="B681">
        <f t="shared" si="442"/>
        <v>671</v>
      </c>
      <c r="C681">
        <f t="shared" si="420"/>
        <v>56</v>
      </c>
      <c r="D681">
        <f t="shared" si="450"/>
        <v>11</v>
      </c>
      <c r="E681">
        <f t="shared" ca="1" si="410"/>
        <v>132</v>
      </c>
      <c r="F681" cm="1">
        <f t="array" aca="1" ref="F681" ca="1">_xlfn.XLOOKUP(E681,Mortality!$I$9:$I$130,IF($E$4="Female",Mortality!$J$9:$J$130,Mortality!$K$9:$K$130),,-1)</f>
        <v>0.99999999999999922</v>
      </c>
      <c r="G681" cm="1">
        <f t="array" aca="1" ref="G681" ca="1">_xlfn.XLOOKUP(E681,Mortality!$N$9:$N$130,IF($E$4="Female",Mortality!$O$9:$O$130,Mortality!$P$9:$P$130),,-1)</f>
        <v>0</v>
      </c>
      <c r="H681">
        <f t="shared" ca="1" si="421"/>
        <v>0.94493499421927152</v>
      </c>
      <c r="I681" cm="1">
        <f t="array" ref="I681">INDEX('Product features '!$C$12:$C$22,MIN(11,C681))</f>
        <v>0</v>
      </c>
      <c r="J681" s="3">
        <f ca="1">IF(C681=1,0,IF($C$4="Q",MAX('Product features '!$C$8,_xlfn.XLOOKUP(E681,'Non-systematic PWDs'!$D$17:$D$64,'Non-systematic PWDs'!$F$17:$F$64,0,-1)),'Product features '!$C$8))</f>
        <v>0.5</v>
      </c>
      <c r="K681">
        <f t="shared" ca="1" si="411"/>
        <v>0</v>
      </c>
      <c r="L681">
        <f ca="1">(1-K681)*(1-(1-J681*_xlfn.XLOOKUP(C681,'Non-systematic PWDs'!$D$9:$D$12,'Non-systematic PWDs'!$E$9:$E$12,,-1))^(1/12))</f>
        <v>1.8423470126248342E-2</v>
      </c>
      <c r="M681" cm="1">
        <f t="array" ref="M681">IF(C681=11,_xlfn.SWITCH(D681,1,0.4,2,0.3,3,0.2,0.1/9),1/12)</f>
        <v>8.3333333333333329E-2</v>
      </c>
      <c r="O681">
        <f t="shared" ca="1" si="443"/>
        <v>1.4188256083428428E-184</v>
      </c>
      <c r="P681">
        <f t="shared" ca="1" si="444"/>
        <v>1.4191199452503529E-184</v>
      </c>
      <c r="Q681">
        <f ca="1">_xlfn.XLOOKUP(C681,'Surrender predictive model'!$E$8:$E$29,'Surrender predictive model'!$P$8:$P$29,,-1)+'Surrender predictive model'!$B$15+'Surrender predictive model'!$B$14+'Surrender predictive model'!$B$38*K681</f>
        <v>-2.2123742498454617</v>
      </c>
      <c r="R681">
        <f ca="1">+'Surrender predictive model'!$B$15*(MAX(1,MIN(2,P680/O680))-1)+'Surrender predictive model'!$B$14*(MAX(0.5,MIN(1,P680/O680))-1)+'Surrender predictive model'!$B$38*K681*(MAX(0.5,MIN(1,P680/O680))-1)</f>
        <v>-2.4005660350318056E-4</v>
      </c>
      <c r="S681" s="43">
        <f t="shared" ca="1" si="422"/>
        <v>9.6098496266990852E-3</v>
      </c>
      <c r="T681">
        <f t="shared" ca="1" si="412"/>
        <v>0</v>
      </c>
      <c r="U681">
        <f t="shared" ca="1" si="445"/>
        <v>0</v>
      </c>
      <c r="V681">
        <f t="shared" ca="1" si="413"/>
        <v>0</v>
      </c>
      <c r="W681" s="41">
        <f t="shared" ca="1" si="414"/>
        <v>0</v>
      </c>
      <c r="X681">
        <f t="shared" ca="1" si="423"/>
        <v>5.3531099948306758E-2</v>
      </c>
      <c r="Y681">
        <f t="shared" ca="1" si="424"/>
        <v>5.3531099948306758E-2</v>
      </c>
      <c r="Z681">
        <f t="shared" ca="1" si="415"/>
        <v>5.4535839355482368E-2</v>
      </c>
      <c r="AA681">
        <f t="shared" ca="1" si="446"/>
        <v>4.4918962242106862E-188</v>
      </c>
      <c r="AB681">
        <f t="shared" ca="1" si="425"/>
        <v>1.4188256083428428E-184</v>
      </c>
      <c r="AC681">
        <f t="shared" ca="1" si="426"/>
        <v>1.3041832019283913E-184</v>
      </c>
      <c r="AD681">
        <f t="shared" ca="1" si="427"/>
        <v>1.3263350953103228E-186</v>
      </c>
      <c r="AE681">
        <f t="shared" ca="1" si="428"/>
        <v>2.5427760011930559E-186</v>
      </c>
      <c r="AF681">
        <f t="shared" ca="1" si="429"/>
        <v>0</v>
      </c>
      <c r="AG681">
        <f t="shared" ca="1" si="430"/>
        <v>0</v>
      </c>
      <c r="AH681">
        <f t="shared" ca="1" si="416"/>
        <v>0</v>
      </c>
      <c r="AI681">
        <f t="shared" ca="1" si="447"/>
        <v>3.4608696162725194E-11</v>
      </c>
      <c r="AJ681">
        <f t="shared" ca="1" si="431"/>
        <v>7.210145033901082E-15</v>
      </c>
      <c r="AK681">
        <f t="shared" ca="1" si="417"/>
        <v>0</v>
      </c>
      <c r="AL681">
        <f t="shared" ca="1" si="418"/>
        <v>0</v>
      </c>
      <c r="AM681">
        <f t="shared" si="419"/>
        <v>0</v>
      </c>
      <c r="AN681" s="45">
        <f t="shared" ca="1" si="432"/>
        <v>-7.210145033901082E-15</v>
      </c>
      <c r="AO681">
        <f t="shared" ca="1" si="448"/>
        <v>0</v>
      </c>
      <c r="AP681">
        <f t="shared" ca="1" si="449"/>
        <v>2.3762791546416509E-186</v>
      </c>
      <c r="AR681">
        <v>671</v>
      </c>
      <c r="AS681">
        <v>0</v>
      </c>
      <c r="AT681">
        <v>2.8017181976135808</v>
      </c>
      <c r="AU681">
        <v>0.11561663182720908</v>
      </c>
      <c r="AV681">
        <v>2.2471467587471605E-2</v>
      </c>
      <c r="AW681">
        <v>37.286305309153072</v>
      </c>
      <c r="AX681">
        <v>5.5237259369379701E-4</v>
      </c>
      <c r="AY681">
        <v>0</v>
      </c>
      <c r="AZ681">
        <v>-37.424945781161441</v>
      </c>
      <c r="BA681">
        <v>1.4718468965789348E-3</v>
      </c>
      <c r="BC681">
        <f t="shared" si="433"/>
        <v>0</v>
      </c>
      <c r="BD681">
        <f t="shared" ca="1" si="434"/>
        <v>2.8017181976135808</v>
      </c>
      <c r="BE681">
        <f t="shared" ca="1" si="435"/>
        <v>0.11561663182720908</v>
      </c>
      <c r="BF681">
        <f t="shared" ca="1" si="436"/>
        <v>2.2471467587471605E-2</v>
      </c>
      <c r="BG681">
        <f t="shared" ca="1" si="437"/>
        <v>37.286305309153072</v>
      </c>
      <c r="BH681">
        <f t="shared" ca="1" si="438"/>
        <v>5.5237259370100717E-4</v>
      </c>
      <c r="BI681">
        <f t="shared" ca="1" si="439"/>
        <v>0</v>
      </c>
      <c r="BJ681">
        <f t="shared" ca="1" si="440"/>
        <v>-37.424945781161448</v>
      </c>
      <c r="BK681">
        <f t="shared" ca="1" si="441"/>
        <v>1.4718468965789348E-3</v>
      </c>
    </row>
    <row r="682" spans="2:63" x14ac:dyDescent="0.35">
      <c r="B682">
        <f t="shared" si="442"/>
        <v>672</v>
      </c>
      <c r="C682">
        <f t="shared" si="420"/>
        <v>56</v>
      </c>
      <c r="D682">
        <f t="shared" si="450"/>
        <v>12</v>
      </c>
      <c r="E682">
        <f t="shared" ca="1" si="410"/>
        <v>132</v>
      </c>
      <c r="F682" cm="1">
        <f t="array" aca="1" ref="F682" ca="1">_xlfn.XLOOKUP(E682,Mortality!$I$9:$I$130,IF($E$4="Female",Mortality!$J$9:$J$130,Mortality!$K$9:$K$130),,-1)</f>
        <v>0.99999999999999922</v>
      </c>
      <c r="G682" cm="1">
        <f t="array" aca="1" ref="G682" ca="1">_xlfn.XLOOKUP(E682,Mortality!$N$9:$N$130,IF($E$4="Female",Mortality!$O$9:$O$130,Mortality!$P$9:$P$130),,-1)</f>
        <v>0</v>
      </c>
      <c r="H682">
        <f t="shared" ca="1" si="421"/>
        <v>0.94493499421927152</v>
      </c>
      <c r="I682" cm="1">
        <f t="array" ref="I682">INDEX('Product features '!$C$12:$C$22,MIN(11,C682))</f>
        <v>0</v>
      </c>
      <c r="J682" s="3">
        <f ca="1">IF(C682=1,0,IF($C$4="Q",MAX('Product features '!$C$8,_xlfn.XLOOKUP(E682,'Non-systematic PWDs'!$D$17:$D$64,'Non-systematic PWDs'!$F$17:$F$64,0,-1)),'Product features '!$C$8))</f>
        <v>0.5</v>
      </c>
      <c r="K682">
        <f t="shared" ca="1" si="411"/>
        <v>0</v>
      </c>
      <c r="L682">
        <f ca="1">(1-K682)*(1-(1-J682*_xlfn.XLOOKUP(C682,'Non-systematic PWDs'!$D$9:$D$12,'Non-systematic PWDs'!$E$9:$E$12,,-1))^(1/12))</f>
        <v>1.8423470126248342E-2</v>
      </c>
      <c r="M682" cm="1">
        <f t="array" ref="M682">IF(C682=11,_xlfn.SWITCH(D682,1,0.4,2,0.3,3,0.2,0.1/9),1/12)</f>
        <v>8.3333333333333329E-2</v>
      </c>
      <c r="O682">
        <f t="shared" ca="1" si="443"/>
        <v>7.5951295449417853E-186</v>
      </c>
      <c r="P682">
        <f t="shared" ca="1" si="444"/>
        <v>7.5967051627832261E-186</v>
      </c>
      <c r="Q682">
        <f ca="1">_xlfn.XLOOKUP(C682,'Surrender predictive model'!$E$8:$E$29,'Surrender predictive model'!$P$8:$P$29,,-1)+'Surrender predictive model'!$B$15+'Surrender predictive model'!$B$14+'Surrender predictive model'!$B$38*K682</f>
        <v>-2.2123742498454617</v>
      </c>
      <c r="R682">
        <f ca="1">+'Surrender predictive model'!$B$15*(MAX(1,MIN(2,P681/O681))-1)+'Surrender predictive model'!$B$14*(MAX(0.5,MIN(1,P681/O681))-1)+'Surrender predictive model'!$B$38*K682*(MAX(0.5,MIN(1,P681/O681))-1)</f>
        <v>-2.4005660350318056E-4</v>
      </c>
      <c r="S682" s="43">
        <f t="shared" ca="1" si="422"/>
        <v>9.6098496266990852E-3</v>
      </c>
      <c r="T682">
        <f t="shared" ca="1" si="412"/>
        <v>5.0000000000000001E-3</v>
      </c>
      <c r="U682">
        <f t="shared" ca="1" si="445"/>
        <v>0</v>
      </c>
      <c r="V682">
        <f t="shared" ca="1" si="413"/>
        <v>0</v>
      </c>
      <c r="W682" s="41">
        <f t="shared" ca="1" si="414"/>
        <v>0</v>
      </c>
      <c r="X682">
        <f t="shared" ca="1" si="423"/>
        <v>5.3263388923142224E-2</v>
      </c>
      <c r="Y682">
        <f t="shared" ca="1" si="424"/>
        <v>5.3531099948306758E-2</v>
      </c>
      <c r="Z682">
        <f t="shared" ca="1" si="415"/>
        <v>5.4535839355482368E-2</v>
      </c>
      <c r="AA682">
        <f t="shared" ca="1" si="446"/>
        <v>2.4496933088505181E-189</v>
      </c>
      <c r="AB682">
        <f t="shared" ca="1" si="425"/>
        <v>7.5951295449417853E-186</v>
      </c>
      <c r="AC682">
        <f t="shared" ca="1" si="426"/>
        <v>6.9476998143855405E-186</v>
      </c>
      <c r="AD682">
        <f t="shared" ca="1" si="427"/>
        <v>7.0657083160365104E-188</v>
      </c>
      <c r="AE682">
        <f t="shared" ca="1" si="428"/>
        <v>1.3545983666551636E-187</v>
      </c>
      <c r="AF682">
        <f t="shared" ca="1" si="429"/>
        <v>3.677047185648183E-188</v>
      </c>
      <c r="AG682">
        <f t="shared" ca="1" si="430"/>
        <v>0</v>
      </c>
      <c r="AH682">
        <f t="shared" ca="1" si="416"/>
        <v>0</v>
      </c>
      <c r="AI682">
        <f t="shared" ca="1" si="447"/>
        <v>3.4608696162725194E-11</v>
      </c>
      <c r="AJ682">
        <f t="shared" ca="1" si="431"/>
        <v>7.210145033901082E-15</v>
      </c>
      <c r="AK682">
        <f t="shared" ca="1" si="417"/>
        <v>0</v>
      </c>
      <c r="AL682">
        <f t="shared" ca="1" si="418"/>
        <v>0</v>
      </c>
      <c r="AM682">
        <f t="shared" si="419"/>
        <v>0</v>
      </c>
      <c r="AN682" s="45">
        <f t="shared" ca="1" si="432"/>
        <v>-7.210145033901082E-15</v>
      </c>
      <c r="AO682">
        <f t="shared" ca="1" si="448"/>
        <v>0</v>
      </c>
      <c r="AP682">
        <f t="shared" ca="1" si="449"/>
        <v>1.2873143273049348E-187</v>
      </c>
      <c r="AR682">
        <v>672</v>
      </c>
      <c r="AS682">
        <v>0</v>
      </c>
      <c r="AT682">
        <v>2.6513884469231712</v>
      </c>
      <c r="AU682">
        <v>0.10892428556857864</v>
      </c>
      <c r="AV682">
        <v>2.1173080183350318E-2</v>
      </c>
      <c r="AW682">
        <v>35.732109305802794</v>
      </c>
      <c r="AX682">
        <v>5.1953439842286294E-4</v>
      </c>
      <c r="AY682">
        <v>0</v>
      </c>
      <c r="AZ682">
        <v>-35.86272620595313</v>
      </c>
      <c r="BA682">
        <v>1.5229709987450864E-3</v>
      </c>
      <c r="BC682">
        <f t="shared" si="433"/>
        <v>0</v>
      </c>
      <c r="BD682">
        <f t="shared" ca="1" si="434"/>
        <v>2.6513884469231712</v>
      </c>
      <c r="BE682">
        <f t="shared" ca="1" si="435"/>
        <v>0.10892428556857864</v>
      </c>
      <c r="BF682">
        <f t="shared" ca="1" si="436"/>
        <v>2.1173080183350318E-2</v>
      </c>
      <c r="BG682">
        <f t="shared" ca="1" si="437"/>
        <v>35.732109305802794</v>
      </c>
      <c r="BH682">
        <f t="shared" ca="1" si="438"/>
        <v>5.195343984300731E-4</v>
      </c>
      <c r="BI682">
        <f t="shared" ca="1" si="439"/>
        <v>0</v>
      </c>
      <c r="BJ682">
        <f t="shared" ca="1" si="440"/>
        <v>-35.862726205953138</v>
      </c>
      <c r="BK682">
        <f t="shared" ca="1" si="441"/>
        <v>1.5229709987450864E-3</v>
      </c>
    </row>
    <row r="683" spans="2:63" x14ac:dyDescent="0.35">
      <c r="B683">
        <f t="shared" si="442"/>
        <v>673</v>
      </c>
      <c r="C683">
        <f t="shared" si="420"/>
        <v>57</v>
      </c>
      <c r="D683">
        <f t="shared" si="450"/>
        <v>1</v>
      </c>
      <c r="E683">
        <f t="shared" ca="1" si="410"/>
        <v>133</v>
      </c>
      <c r="F683" cm="1">
        <f t="array" aca="1" ref="F683" ca="1">_xlfn.XLOOKUP(E683,Mortality!$I$9:$I$130,IF($E$4="Female",Mortality!$J$9:$J$130,Mortality!$K$9:$K$130),,-1)</f>
        <v>0.99999999999999922</v>
      </c>
      <c r="G683" cm="1">
        <f t="array" aca="1" ref="G683" ca="1">_xlfn.XLOOKUP(E683,Mortality!$N$9:$N$130,IF($E$4="Female",Mortality!$O$9:$O$130,Mortality!$P$9:$P$130),,-1)</f>
        <v>0</v>
      </c>
      <c r="H683">
        <f t="shared" ca="1" si="421"/>
        <v>0.94493499421927152</v>
      </c>
      <c r="I683" cm="1">
        <f t="array" ref="I683">INDEX('Product features '!$C$12:$C$22,MIN(11,C683))</f>
        <v>0</v>
      </c>
      <c r="J683" s="3">
        <f ca="1">IF(C683=1,0,IF($C$4="Q",MAX('Product features '!$C$8,_xlfn.XLOOKUP(E683,'Non-systematic PWDs'!$D$17:$D$64,'Non-systematic PWDs'!$F$17:$F$64,0,-1)),'Product features '!$C$8))</f>
        <v>0.5</v>
      </c>
      <c r="K683">
        <f t="shared" ca="1" si="411"/>
        <v>0</v>
      </c>
      <c r="L683">
        <f ca="1">(1-K683)*(1-(1-J683*_xlfn.XLOOKUP(C683,'Non-systematic PWDs'!$D$9:$D$12,'Non-systematic PWDs'!$E$9:$E$12,,-1))^(1/12))</f>
        <v>1.8423470126248342E-2</v>
      </c>
      <c r="M683" cm="1">
        <f t="array" ref="M683">IF(C683=11,_xlfn.SWITCH(D683,1,0.4,2,0.3,3,0.2,0.1/9),1/12)</f>
        <v>8.3333333333333329E-2</v>
      </c>
      <c r="O683">
        <f t="shared" ca="1" si="443"/>
        <v>4.0454233887388255E-187</v>
      </c>
      <c r="P683">
        <f t="shared" ca="1" si="444"/>
        <v>4.0665998334676681E-187</v>
      </c>
      <c r="Q683">
        <f ca="1">_xlfn.XLOOKUP(C683,'Surrender predictive model'!$E$8:$E$29,'Surrender predictive model'!$P$8:$P$29,,-1)+'Surrender predictive model'!$B$15+'Surrender predictive model'!$B$14+'Surrender predictive model'!$B$38*K683</f>
        <v>-2.2123742498454617</v>
      </c>
      <c r="R683">
        <f ca="1">+'Surrender predictive model'!$B$15*(MAX(1,MIN(2,P682/O682))-1)+'Surrender predictive model'!$B$14*(MAX(0.5,MIN(1,P682/O682))-1)+'Surrender predictive model'!$B$38*K683*(MAX(0.5,MIN(1,P682/O682))-1)</f>
        <v>-2.4005660350318056E-4</v>
      </c>
      <c r="S683" s="43">
        <f t="shared" ca="1" si="422"/>
        <v>9.6098496266990852E-3</v>
      </c>
      <c r="T683">
        <f t="shared" ca="1" si="412"/>
        <v>0</v>
      </c>
      <c r="U683">
        <f t="shared" ca="1" si="445"/>
        <v>1.89E-2</v>
      </c>
      <c r="V683">
        <f t="shared" ca="1" si="413"/>
        <v>0</v>
      </c>
      <c r="W683" s="41">
        <f t="shared" ca="1" si="414"/>
        <v>0</v>
      </c>
      <c r="X683">
        <f t="shared" ca="1" si="423"/>
        <v>5.3531099948306758E-2</v>
      </c>
      <c r="Y683">
        <f t="shared" ca="1" si="424"/>
        <v>5.3531099948306758E-2</v>
      </c>
      <c r="Z683">
        <f t="shared" ca="1" si="415"/>
        <v>5.4535839355482368E-2</v>
      </c>
      <c r="AA683">
        <f t="shared" ca="1" si="446"/>
        <v>1.3359608076167191E-190</v>
      </c>
      <c r="AB683">
        <f t="shared" ca="1" si="425"/>
        <v>4.1218818907859891E-187</v>
      </c>
      <c r="AC683">
        <f t="shared" ca="1" si="426"/>
        <v>3.7888300652922454E-187</v>
      </c>
      <c r="AD683">
        <f t="shared" ca="1" si="427"/>
        <v>3.8531843366281361E-189</v>
      </c>
      <c r="AE683">
        <f t="shared" ca="1" si="428"/>
        <v>7.387111065668228E-189</v>
      </c>
      <c r="AF683">
        <f t="shared" ca="1" si="429"/>
        <v>0</v>
      </c>
      <c r="AG683">
        <f t="shared" ca="1" si="430"/>
        <v>0</v>
      </c>
      <c r="AH683">
        <f t="shared" ca="1" si="416"/>
        <v>7.6458502047163598E-189</v>
      </c>
      <c r="AI683">
        <f t="shared" ca="1" si="447"/>
        <v>3.4608696162725194E-11</v>
      </c>
      <c r="AJ683">
        <f t="shared" ca="1" si="431"/>
        <v>7.210145033901082E-15</v>
      </c>
      <c r="AK683">
        <f t="shared" ca="1" si="417"/>
        <v>0</v>
      </c>
      <c r="AL683">
        <f t="shared" ca="1" si="418"/>
        <v>0</v>
      </c>
      <c r="AM683">
        <f t="shared" si="419"/>
        <v>0</v>
      </c>
      <c r="AN683" s="45">
        <f t="shared" ca="1" si="432"/>
        <v>-7.210145033901082E-15</v>
      </c>
      <c r="AO683">
        <f t="shared" ca="1" si="448"/>
        <v>9.5573127558954756E-190</v>
      </c>
      <c r="AP683">
        <f t="shared" ca="1" si="449"/>
        <v>7.8907673990900607E-189</v>
      </c>
      <c r="AR683">
        <v>673</v>
      </c>
      <c r="AS683">
        <v>0</v>
      </c>
      <c r="AT683">
        <v>2.4937651096226903</v>
      </c>
      <c r="AU683">
        <v>0.10391644931503781</v>
      </c>
      <c r="AV683">
        <v>2.0250978463482793E-2</v>
      </c>
      <c r="AW683">
        <v>34.243517349022902</v>
      </c>
      <c r="AX683">
        <v>4.9641903745827564E-4</v>
      </c>
      <c r="AY683">
        <v>0</v>
      </c>
      <c r="AZ683">
        <v>-34.368181195838886</v>
      </c>
      <c r="BA683">
        <v>4.4395574221531729E-3</v>
      </c>
      <c r="BC683">
        <f t="shared" si="433"/>
        <v>0</v>
      </c>
      <c r="BD683">
        <f t="shared" ca="1" si="434"/>
        <v>2.4937651096226903</v>
      </c>
      <c r="BE683">
        <f t="shared" ca="1" si="435"/>
        <v>0.10391644931503781</v>
      </c>
      <c r="BF683">
        <f t="shared" ca="1" si="436"/>
        <v>2.0250978463482793E-2</v>
      </c>
      <c r="BG683">
        <f t="shared" ca="1" si="437"/>
        <v>34.243517349022902</v>
      </c>
      <c r="BH683">
        <f t="shared" ca="1" si="438"/>
        <v>4.964190374654858E-4</v>
      </c>
      <c r="BI683">
        <f t="shared" ca="1" si="439"/>
        <v>0</v>
      </c>
      <c r="BJ683">
        <f t="shared" ca="1" si="440"/>
        <v>-34.368181195838893</v>
      </c>
      <c r="BK683">
        <f t="shared" ca="1" si="441"/>
        <v>4.4395574221531729E-3</v>
      </c>
    </row>
    <row r="684" spans="2:63" x14ac:dyDescent="0.35">
      <c r="B684">
        <f t="shared" si="442"/>
        <v>674</v>
      </c>
      <c r="C684">
        <f t="shared" si="420"/>
        <v>57</v>
      </c>
      <c r="D684">
        <f t="shared" si="450"/>
        <v>2</v>
      </c>
      <c r="E684">
        <f t="shared" ca="1" si="410"/>
        <v>133</v>
      </c>
      <c r="F684" cm="1">
        <f t="array" aca="1" ref="F684" ca="1">_xlfn.XLOOKUP(E684,Mortality!$I$9:$I$130,IF($E$4="Female",Mortality!$J$9:$J$130,Mortality!$K$9:$K$130),,-1)</f>
        <v>0.99999999999999922</v>
      </c>
      <c r="G684" cm="1">
        <f t="array" aca="1" ref="G684" ca="1">_xlfn.XLOOKUP(E684,Mortality!$N$9:$N$130,IF($E$4="Female",Mortality!$O$9:$O$130,Mortality!$P$9:$P$130),,-1)</f>
        <v>0</v>
      </c>
      <c r="H684">
        <f t="shared" ca="1" si="421"/>
        <v>0.94493499421927152</v>
      </c>
      <c r="I684" cm="1">
        <f t="array" ref="I684">INDEX('Product features '!$C$12:$C$22,MIN(11,C684))</f>
        <v>0</v>
      </c>
      <c r="J684" s="3">
        <f ca="1">IF(C684=1,0,IF($C$4="Q",MAX('Product features '!$C$8,_xlfn.XLOOKUP(E684,'Non-systematic PWDs'!$D$17:$D$64,'Non-systematic PWDs'!$F$17:$F$64,0,-1)),'Product features '!$C$8))</f>
        <v>0.5</v>
      </c>
      <c r="K684">
        <f t="shared" ca="1" si="411"/>
        <v>0</v>
      </c>
      <c r="L684">
        <f ca="1">(1-K684)*(1-(1-J684*_xlfn.XLOOKUP(C684,'Non-systematic PWDs'!$D$9:$D$12,'Non-systematic PWDs'!$E$9:$E$12,,-1))^(1/12))</f>
        <v>1.8423470126248342E-2</v>
      </c>
      <c r="M684" cm="1">
        <f t="array" ref="M684">IF(C684=11,_xlfn.SWITCH(D684,1,0.4,2,0.3,3,0.2,0.1/9),1/12)</f>
        <v>8.3333333333333329E-2</v>
      </c>
      <c r="O684">
        <f t="shared" ca="1" si="443"/>
        <v>2.2064887147078043E-188</v>
      </c>
      <c r="P684">
        <f t="shared" ca="1" si="444"/>
        <v>2.1768956213512536E-188</v>
      </c>
      <c r="Q684">
        <f ca="1">_xlfn.XLOOKUP(C684,'Surrender predictive model'!$E$8:$E$29,'Surrender predictive model'!$P$8:$P$29,,-1)+'Surrender predictive model'!$B$15+'Surrender predictive model'!$B$14+'Surrender predictive model'!$B$38*K684</f>
        <v>-2.2123742498454617</v>
      </c>
      <c r="R684">
        <f ca="1">+'Surrender predictive model'!$B$15*(MAX(1,MIN(2,P683/O683))-1)+'Surrender predictive model'!$B$14*(MAX(0.5,MIN(1,P683/O683))-1)+'Surrender predictive model'!$B$38*K684*(MAX(0.5,MIN(1,P683/O683))-1)</f>
        <v>-6.057410708384379E-3</v>
      </c>
      <c r="S684" s="43">
        <f t="shared" ca="1" si="422"/>
        <v>9.5510541095642498E-3</v>
      </c>
      <c r="T684">
        <f t="shared" ca="1" si="412"/>
        <v>0</v>
      </c>
      <c r="U684">
        <f t="shared" ca="1" si="445"/>
        <v>0</v>
      </c>
      <c r="V684">
        <f t="shared" ca="1" si="413"/>
        <v>0</v>
      </c>
      <c r="W684" s="41">
        <f t="shared" ca="1" si="414"/>
        <v>0</v>
      </c>
      <c r="X684">
        <f t="shared" ca="1" si="423"/>
        <v>5.3534277876422329E-2</v>
      </c>
      <c r="Y684">
        <f t="shared" ca="1" si="424"/>
        <v>5.3534277876422329E-2</v>
      </c>
      <c r="Z684">
        <f t="shared" ca="1" si="415"/>
        <v>5.4539076930973276E-2</v>
      </c>
      <c r="AA684">
        <f t="shared" ca="1" si="446"/>
        <v>7.2857743989405882E-192</v>
      </c>
      <c r="AB684">
        <f t="shared" ca="1" si="425"/>
        <v>2.2064887147078043E-188</v>
      </c>
      <c r="AC684">
        <f t="shared" ca="1" si="426"/>
        <v>2.0283181683628762E-188</v>
      </c>
      <c r="AD684">
        <f t="shared" ca="1" si="427"/>
        <v>2.0501491315232936E-190</v>
      </c>
      <c r="AE684">
        <f t="shared" ca="1" si="428"/>
        <v>3.954627504533802E-190</v>
      </c>
      <c r="AF684">
        <f t="shared" ca="1" si="429"/>
        <v>0</v>
      </c>
      <c r="AG684">
        <f t="shared" ca="1" si="430"/>
        <v>0</v>
      </c>
      <c r="AH684">
        <f t="shared" ca="1" si="416"/>
        <v>0</v>
      </c>
      <c r="AI684">
        <f t="shared" ca="1" si="447"/>
        <v>3.4608696162725194E-11</v>
      </c>
      <c r="AJ684">
        <f t="shared" ca="1" si="431"/>
        <v>7.210145033901082E-15</v>
      </c>
      <c r="AK684">
        <f t="shared" ca="1" si="417"/>
        <v>0</v>
      </c>
      <c r="AL684">
        <f t="shared" ca="1" si="418"/>
        <v>0</v>
      </c>
      <c r="AM684">
        <f t="shared" si="419"/>
        <v>0</v>
      </c>
      <c r="AN684" s="45">
        <f t="shared" ca="1" si="432"/>
        <v>-7.210145033901082E-15</v>
      </c>
      <c r="AO684">
        <f t="shared" ca="1" si="448"/>
        <v>0</v>
      </c>
      <c r="AP684">
        <f t="shared" ca="1" si="449"/>
        <v>3.3277087748315003E-190</v>
      </c>
      <c r="AR684">
        <v>674</v>
      </c>
      <c r="AS684">
        <v>0</v>
      </c>
      <c r="AT684">
        <v>2.3828113769926715</v>
      </c>
      <c r="AU684">
        <v>9.8321796943517586E-2</v>
      </c>
      <c r="AV684">
        <v>1.8995862753386935E-2</v>
      </c>
      <c r="AW684">
        <v>32.816191664435429</v>
      </c>
      <c r="AX684">
        <v>4.6970741638428234E-4</v>
      </c>
      <c r="AY684">
        <v>0</v>
      </c>
      <c r="AZ684">
        <v>-32.933979031548724</v>
      </c>
      <c r="BA684">
        <v>1.1321338855651997E-3</v>
      </c>
      <c r="BC684">
        <f t="shared" si="433"/>
        <v>0</v>
      </c>
      <c r="BD684">
        <f t="shared" ca="1" si="434"/>
        <v>2.3828113769926715</v>
      </c>
      <c r="BE684">
        <f t="shared" ca="1" si="435"/>
        <v>9.8321796943517586E-2</v>
      </c>
      <c r="BF684">
        <f t="shared" ca="1" si="436"/>
        <v>1.8995862753386935E-2</v>
      </c>
      <c r="BG684">
        <f t="shared" ca="1" si="437"/>
        <v>32.816191664435429</v>
      </c>
      <c r="BH684">
        <f t="shared" ca="1" si="438"/>
        <v>4.697074163914925E-4</v>
      </c>
      <c r="BI684">
        <f t="shared" ca="1" si="439"/>
        <v>0</v>
      </c>
      <c r="BJ684">
        <f t="shared" ca="1" si="440"/>
        <v>-32.933979031548731</v>
      </c>
      <c r="BK684">
        <f t="shared" ca="1" si="441"/>
        <v>1.1321338855651997E-3</v>
      </c>
    </row>
    <row r="685" spans="2:63" x14ac:dyDescent="0.35">
      <c r="B685">
        <f t="shared" si="442"/>
        <v>675</v>
      </c>
      <c r="C685">
        <f t="shared" si="420"/>
        <v>57</v>
      </c>
      <c r="D685">
        <f t="shared" si="450"/>
        <v>3</v>
      </c>
      <c r="E685">
        <f t="shared" ca="1" si="410"/>
        <v>133</v>
      </c>
      <c r="F685" cm="1">
        <f t="array" aca="1" ref="F685" ca="1">_xlfn.XLOOKUP(E685,Mortality!$I$9:$I$130,IF($E$4="Female",Mortality!$J$9:$J$130,Mortality!$K$9:$K$130),,-1)</f>
        <v>0.99999999999999922</v>
      </c>
      <c r="G685" cm="1">
        <f t="array" aca="1" ref="G685" ca="1">_xlfn.XLOOKUP(E685,Mortality!$N$9:$N$130,IF($E$4="Female",Mortality!$O$9:$O$130,Mortality!$P$9:$P$130),,-1)</f>
        <v>0</v>
      </c>
      <c r="H685">
        <f t="shared" ca="1" si="421"/>
        <v>0.94493499421927152</v>
      </c>
      <c r="I685" cm="1">
        <f t="array" ref="I685">INDEX('Product features '!$C$12:$C$22,MIN(11,C685))</f>
        <v>0</v>
      </c>
      <c r="J685" s="3">
        <f ca="1">IF(C685=1,0,IF($C$4="Q",MAX('Product features '!$C$8,_xlfn.XLOOKUP(E685,'Non-systematic PWDs'!$D$17:$D$64,'Non-systematic PWDs'!$F$17:$F$64,0,-1)),'Product features '!$C$8))</f>
        <v>0.5</v>
      </c>
      <c r="K685">
        <f t="shared" ca="1" si="411"/>
        <v>0</v>
      </c>
      <c r="L685">
        <f ca="1">(1-K685)*(1-(1-J685*_xlfn.XLOOKUP(C685,'Non-systematic PWDs'!$D$9:$D$12,'Non-systematic PWDs'!$E$9:$E$12,,-1))^(1/12))</f>
        <v>1.8423470126248342E-2</v>
      </c>
      <c r="M685" cm="1">
        <f t="array" ref="M685">IF(C685=11,_xlfn.SWITCH(D685,1,0.4,2,0.3,3,0.2,0.1/9),1/12)</f>
        <v>8.3333333333333329E-2</v>
      </c>
      <c r="O685">
        <f t="shared" ca="1" si="443"/>
        <v>1.1812277998435757E-189</v>
      </c>
      <c r="P685">
        <f t="shared" ca="1" si="444"/>
        <v>1.1653853510138504E-189</v>
      </c>
      <c r="Q685">
        <f ca="1">_xlfn.XLOOKUP(C685,'Surrender predictive model'!$E$8:$E$29,'Surrender predictive model'!$P$8:$P$29,,-1)+'Surrender predictive model'!$B$15+'Surrender predictive model'!$B$14+'Surrender predictive model'!$B$38*K685</f>
        <v>-2.2123742498454617</v>
      </c>
      <c r="R685">
        <f ca="1">+'Surrender predictive model'!$B$15*(MAX(1,MIN(2,P684/O684))-1)+'Surrender predictive model'!$B$14*(MAX(0.5,MIN(1,P684/O684))-1)+'Surrender predictive model'!$B$38*K685*(MAX(0.5,MIN(1,P684/O684))-1)</f>
        <v>4.2406180443143586E-2</v>
      </c>
      <c r="S685" s="43">
        <f t="shared" ca="1" si="422"/>
        <v>1.0052708221221951E-2</v>
      </c>
      <c r="T685">
        <f t="shared" ca="1" si="412"/>
        <v>0</v>
      </c>
      <c r="U685">
        <f t="shared" ca="1" si="445"/>
        <v>0</v>
      </c>
      <c r="V685">
        <f t="shared" ca="1" si="413"/>
        <v>0</v>
      </c>
      <c r="W685" s="41">
        <f t="shared" ca="1" si="414"/>
        <v>0</v>
      </c>
      <c r="X685">
        <f t="shared" ca="1" si="423"/>
        <v>5.350716321218571E-2</v>
      </c>
      <c r="Y685">
        <f t="shared" ca="1" si="424"/>
        <v>5.350716321218571E-2</v>
      </c>
      <c r="Z685">
        <f t="shared" ca="1" si="415"/>
        <v>5.4511453344414922E-2</v>
      </c>
      <c r="AA685">
        <f t="shared" ca="1" si="446"/>
        <v>3.9735941044553632E-193</v>
      </c>
      <c r="AB685">
        <f t="shared" ca="1" si="425"/>
        <v>1.1812277998435757E-189</v>
      </c>
      <c r="AC685">
        <f t="shared" ca="1" si="426"/>
        <v>1.0853169781957273E-189</v>
      </c>
      <c r="AD685">
        <f t="shared" ca="1" si="427"/>
        <v>1.154616452569245E-191</v>
      </c>
      <c r="AE685">
        <f t="shared" ca="1" si="428"/>
        <v>2.1160508445154703E-191</v>
      </c>
      <c r="AF685">
        <f t="shared" ca="1" si="429"/>
        <v>0</v>
      </c>
      <c r="AG685">
        <f t="shared" ca="1" si="430"/>
        <v>0</v>
      </c>
      <c r="AH685">
        <f t="shared" ca="1" si="416"/>
        <v>0</v>
      </c>
      <c r="AI685">
        <f t="shared" ca="1" si="447"/>
        <v>3.4608696162725194E-11</v>
      </c>
      <c r="AJ685">
        <f t="shared" ca="1" si="431"/>
        <v>7.210145033901082E-15</v>
      </c>
      <c r="AK685">
        <f t="shared" ca="1" si="417"/>
        <v>0</v>
      </c>
      <c r="AL685">
        <f t="shared" ca="1" si="418"/>
        <v>0</v>
      </c>
      <c r="AM685">
        <f t="shared" si="419"/>
        <v>0</v>
      </c>
      <c r="AN685" s="45">
        <f t="shared" ca="1" si="432"/>
        <v>-7.210145033901082E-15</v>
      </c>
      <c r="AO685">
        <f t="shared" ca="1" si="448"/>
        <v>0</v>
      </c>
      <c r="AP685">
        <f t="shared" ca="1" si="449"/>
        <v>1.8023862091747574E-191</v>
      </c>
      <c r="AR685">
        <v>675</v>
      </c>
      <c r="AS685">
        <v>0</v>
      </c>
      <c r="AT685">
        <v>2.2545955958375048</v>
      </c>
      <c r="AU685">
        <v>9.3016749674662377E-2</v>
      </c>
      <c r="AV685">
        <v>1.8597946372222705E-2</v>
      </c>
      <c r="AW685">
        <v>31.448361279210733</v>
      </c>
      <c r="AX685">
        <v>4.443177557368525E-4</v>
      </c>
      <c r="AY685">
        <v>0</v>
      </c>
      <c r="AZ685">
        <v>-31.560420293013362</v>
      </c>
      <c r="BA685">
        <v>1.0902561446009134E-3</v>
      </c>
      <c r="BC685">
        <f t="shared" si="433"/>
        <v>0</v>
      </c>
      <c r="BD685">
        <f t="shared" ca="1" si="434"/>
        <v>2.2545955958375048</v>
      </c>
      <c r="BE685">
        <f t="shared" ca="1" si="435"/>
        <v>9.3016749674662377E-2</v>
      </c>
      <c r="BF685">
        <f t="shared" ca="1" si="436"/>
        <v>1.8597946372222705E-2</v>
      </c>
      <c r="BG685">
        <f t="shared" ca="1" si="437"/>
        <v>31.448361279210733</v>
      </c>
      <c r="BH685">
        <f t="shared" ca="1" si="438"/>
        <v>4.4431775574406266E-4</v>
      </c>
      <c r="BI685">
        <f t="shared" ca="1" si="439"/>
        <v>0</v>
      </c>
      <c r="BJ685">
        <f t="shared" ca="1" si="440"/>
        <v>-31.560420293013369</v>
      </c>
      <c r="BK685">
        <f t="shared" ca="1" si="441"/>
        <v>1.0902561446009134E-3</v>
      </c>
    </row>
    <row r="686" spans="2:63" x14ac:dyDescent="0.35">
      <c r="B686">
        <f t="shared" si="442"/>
        <v>676</v>
      </c>
      <c r="C686">
        <f t="shared" si="420"/>
        <v>57</v>
      </c>
      <c r="D686">
        <f t="shared" si="450"/>
        <v>4</v>
      </c>
      <c r="E686">
        <f t="shared" ca="1" si="410"/>
        <v>133</v>
      </c>
      <c r="F686" cm="1">
        <f t="array" aca="1" ref="F686" ca="1">_xlfn.XLOOKUP(E686,Mortality!$I$9:$I$130,IF($E$4="Female",Mortality!$J$9:$J$130,Mortality!$K$9:$K$130),,-1)</f>
        <v>0.99999999999999922</v>
      </c>
      <c r="G686" cm="1">
        <f t="array" aca="1" ref="G686" ca="1">_xlfn.XLOOKUP(E686,Mortality!$N$9:$N$130,IF($E$4="Female",Mortality!$O$9:$O$130,Mortality!$P$9:$P$130),,-1)</f>
        <v>0</v>
      </c>
      <c r="H686">
        <f t="shared" ca="1" si="421"/>
        <v>0.94493499421927152</v>
      </c>
      <c r="I686" cm="1">
        <f t="array" ref="I686">INDEX('Product features '!$C$12:$C$22,MIN(11,C686))</f>
        <v>0</v>
      </c>
      <c r="J686" s="3">
        <f ca="1">IF(C686=1,0,IF($C$4="Q",MAX('Product features '!$C$8,_xlfn.XLOOKUP(E686,'Non-systematic PWDs'!$D$17:$D$64,'Non-systematic PWDs'!$F$17:$F$64,0,-1)),'Product features '!$C$8))</f>
        <v>0.5</v>
      </c>
      <c r="K686">
        <f t="shared" ca="1" si="411"/>
        <v>0</v>
      </c>
      <c r="L686">
        <f ca="1">(1-K686)*(1-(1-J686*_xlfn.XLOOKUP(C686,'Non-systematic PWDs'!$D$9:$D$12,'Non-systematic PWDs'!$E$9:$E$12,,-1))^(1/12))</f>
        <v>1.8423470126248342E-2</v>
      </c>
      <c r="M686" cm="1">
        <f t="array" ref="M686">IF(C686=11,_xlfn.SWITCH(D686,1,0.4,2,0.3,3,0.2,0.1/9),1/12)</f>
        <v>8.3333333333333329E-2</v>
      </c>
      <c r="O686">
        <f t="shared" ca="1" si="443"/>
        <v>6.3204148677001237E-191</v>
      </c>
      <c r="P686">
        <f t="shared" ca="1" si="444"/>
        <v>6.2356464181788428E-191</v>
      </c>
      <c r="Q686">
        <f ca="1">_xlfn.XLOOKUP(C686,'Surrender predictive model'!$E$8:$E$29,'Surrender predictive model'!$P$8:$P$29,,-1)+'Surrender predictive model'!$B$15+'Surrender predictive model'!$B$14+'Surrender predictive model'!$B$38*K686</f>
        <v>-2.2123742498454617</v>
      </c>
      <c r="R686">
        <f ca="1">+'Surrender predictive model'!$B$15*(MAX(1,MIN(2,P685/O685))-1)+'Surrender predictive model'!$B$14*(MAX(0.5,MIN(1,P685/O685))-1)+'Surrender predictive model'!$B$38*K686*(MAX(0.5,MIN(1,P685/O685))-1)</f>
        <v>4.240618044314394E-2</v>
      </c>
      <c r="S686" s="43">
        <f t="shared" ca="1" si="422"/>
        <v>1.0052708221221951E-2</v>
      </c>
      <c r="T686">
        <f t="shared" ca="1" si="412"/>
        <v>0</v>
      </c>
      <c r="U686">
        <f t="shared" ca="1" si="445"/>
        <v>0</v>
      </c>
      <c r="V686">
        <f t="shared" ca="1" si="413"/>
        <v>0</v>
      </c>
      <c r="W686" s="41">
        <f t="shared" ca="1" si="414"/>
        <v>0</v>
      </c>
      <c r="X686">
        <f t="shared" ca="1" si="423"/>
        <v>5.350716321218571E-2</v>
      </c>
      <c r="Y686">
        <f t="shared" ca="1" si="424"/>
        <v>5.350716321218571E-2</v>
      </c>
      <c r="Z686">
        <f t="shared" ca="1" si="415"/>
        <v>5.4511453344414922E-2</v>
      </c>
      <c r="AA686">
        <f t="shared" ca="1" si="446"/>
        <v>2.1660638963466073E-194</v>
      </c>
      <c r="AB686">
        <f t="shared" ca="1" si="425"/>
        <v>6.3204148677001237E-191</v>
      </c>
      <c r="AC686">
        <f t="shared" ca="1" si="426"/>
        <v>5.8072232689274988E-191</v>
      </c>
      <c r="AD686">
        <f t="shared" ca="1" si="427"/>
        <v>6.178025097509747E-193</v>
      </c>
      <c r="AE686">
        <f t="shared" ca="1" si="428"/>
        <v>1.1322387790277268E-192</v>
      </c>
      <c r="AF686">
        <f t="shared" ca="1" si="429"/>
        <v>0</v>
      </c>
      <c r="AG686">
        <f t="shared" ca="1" si="430"/>
        <v>0</v>
      </c>
      <c r="AH686">
        <f t="shared" ca="1" si="416"/>
        <v>0</v>
      </c>
      <c r="AI686">
        <f t="shared" ca="1" si="447"/>
        <v>3.4608696162725194E-11</v>
      </c>
      <c r="AJ686">
        <f t="shared" ca="1" si="431"/>
        <v>7.210145033901082E-15</v>
      </c>
      <c r="AK686">
        <f t="shared" ca="1" si="417"/>
        <v>0</v>
      </c>
      <c r="AL686">
        <f t="shared" ca="1" si="418"/>
        <v>0</v>
      </c>
      <c r="AM686">
        <f t="shared" si="419"/>
        <v>0</v>
      </c>
      <c r="AN686" s="45">
        <f t="shared" ca="1" si="432"/>
        <v>-7.210145033901082E-15</v>
      </c>
      <c r="AO686">
        <f t="shared" ca="1" si="448"/>
        <v>0</v>
      </c>
      <c r="AP686">
        <f t="shared" ca="1" si="449"/>
        <v>9.7570366366874232E-193</v>
      </c>
      <c r="AR686">
        <v>676</v>
      </c>
      <c r="AS686">
        <v>0</v>
      </c>
      <c r="AT686">
        <v>2.1327252247298416</v>
      </c>
      <c r="AU686">
        <v>8.7990425380566659E-2</v>
      </c>
      <c r="AV686">
        <v>1.7587779554180359E-2</v>
      </c>
      <c r="AW686">
        <v>30.137546458202092</v>
      </c>
      <c r="AX686">
        <v>4.2031188528222663E-4</v>
      </c>
      <c r="AY686">
        <v>0</v>
      </c>
      <c r="AZ686">
        <v>-30.243544975022129</v>
      </c>
      <c r="BA686">
        <v>1.0399495157363103E-3</v>
      </c>
      <c r="BC686">
        <f t="shared" si="433"/>
        <v>0</v>
      </c>
      <c r="BD686">
        <f t="shared" ca="1" si="434"/>
        <v>2.1327252247298416</v>
      </c>
      <c r="BE686">
        <f t="shared" ca="1" si="435"/>
        <v>8.7990425380566659E-2</v>
      </c>
      <c r="BF686">
        <f t="shared" ca="1" si="436"/>
        <v>1.7587779554180359E-2</v>
      </c>
      <c r="BG686">
        <f t="shared" ca="1" si="437"/>
        <v>30.137546458202092</v>
      </c>
      <c r="BH686">
        <f t="shared" ca="1" si="438"/>
        <v>4.2031188528943679E-4</v>
      </c>
      <c r="BI686">
        <f t="shared" ca="1" si="439"/>
        <v>0</v>
      </c>
      <c r="BJ686">
        <f t="shared" ca="1" si="440"/>
        <v>-30.243544975022136</v>
      </c>
      <c r="BK686">
        <f t="shared" ca="1" si="441"/>
        <v>1.0399495157363103E-3</v>
      </c>
    </row>
    <row r="687" spans="2:63" x14ac:dyDescent="0.35">
      <c r="B687">
        <f t="shared" si="442"/>
        <v>677</v>
      </c>
      <c r="C687">
        <f t="shared" si="420"/>
        <v>57</v>
      </c>
      <c r="D687">
        <f t="shared" si="450"/>
        <v>5</v>
      </c>
      <c r="E687">
        <f t="shared" ca="1" si="410"/>
        <v>133</v>
      </c>
      <c r="F687" cm="1">
        <f t="array" aca="1" ref="F687" ca="1">_xlfn.XLOOKUP(E687,Mortality!$I$9:$I$130,IF($E$4="Female",Mortality!$J$9:$J$130,Mortality!$K$9:$K$130),,-1)</f>
        <v>0.99999999999999922</v>
      </c>
      <c r="G687" cm="1">
        <f t="array" aca="1" ref="G687" ca="1">_xlfn.XLOOKUP(E687,Mortality!$N$9:$N$130,IF($E$4="Female",Mortality!$O$9:$O$130,Mortality!$P$9:$P$130),,-1)</f>
        <v>0</v>
      </c>
      <c r="H687">
        <f t="shared" ca="1" si="421"/>
        <v>0.94493499421927152</v>
      </c>
      <c r="I687" cm="1">
        <f t="array" ref="I687">INDEX('Product features '!$C$12:$C$22,MIN(11,C687))</f>
        <v>0</v>
      </c>
      <c r="J687" s="3">
        <f ca="1">IF(C687=1,0,IF($C$4="Q",MAX('Product features '!$C$8,_xlfn.XLOOKUP(E687,'Non-systematic PWDs'!$D$17:$D$64,'Non-systematic PWDs'!$F$17:$F$64,0,-1)),'Product features '!$C$8))</f>
        <v>0.5</v>
      </c>
      <c r="K687">
        <f t="shared" ca="1" si="411"/>
        <v>0</v>
      </c>
      <c r="L687">
        <f ca="1">(1-K687)*(1-(1-J687*_xlfn.XLOOKUP(C687,'Non-systematic PWDs'!$D$9:$D$12,'Non-systematic PWDs'!$E$9:$E$12,,-1))^(1/12))</f>
        <v>1.8423470126248342E-2</v>
      </c>
      <c r="M687" cm="1">
        <f t="array" ref="M687">IF(C687=11,_xlfn.SWITCH(D687,1,0.4,2,0.3,3,0.2,0.1/9),1/12)</f>
        <v>8.3333333333333329E-2</v>
      </c>
      <c r="O687">
        <f t="shared" ca="1" si="443"/>
        <v>3.3818746989475568E-192</v>
      </c>
      <c r="P687">
        <f t="shared" ca="1" si="444"/>
        <v>3.3365175063097655E-192</v>
      </c>
      <c r="Q687">
        <f ca="1">_xlfn.XLOOKUP(C687,'Surrender predictive model'!$E$8:$E$29,'Surrender predictive model'!$P$8:$P$29,,-1)+'Surrender predictive model'!$B$15+'Surrender predictive model'!$B$14+'Surrender predictive model'!$B$38*K687</f>
        <v>-2.2123742498454617</v>
      </c>
      <c r="R687">
        <f ca="1">+'Surrender predictive model'!$B$15*(MAX(1,MIN(2,P686/O686))-1)+'Surrender predictive model'!$B$14*(MAX(0.5,MIN(1,P686/O686))-1)+'Surrender predictive model'!$B$38*K687*(MAX(0.5,MIN(1,P686/O686))-1)</f>
        <v>4.2406180443144287E-2</v>
      </c>
      <c r="S687" s="43">
        <f t="shared" ca="1" si="422"/>
        <v>1.0052708221221951E-2</v>
      </c>
      <c r="T687">
        <f t="shared" ca="1" si="412"/>
        <v>0</v>
      </c>
      <c r="U687">
        <f t="shared" ca="1" si="445"/>
        <v>0</v>
      </c>
      <c r="V687">
        <f t="shared" ca="1" si="413"/>
        <v>0</v>
      </c>
      <c r="W687" s="41">
        <f t="shared" ca="1" si="414"/>
        <v>0</v>
      </c>
      <c r="X687">
        <f t="shared" ca="1" si="423"/>
        <v>5.350716321218571E-2</v>
      </c>
      <c r="Y687">
        <f t="shared" ca="1" si="424"/>
        <v>5.350716321218571E-2</v>
      </c>
      <c r="Z687">
        <f t="shared" ca="1" si="415"/>
        <v>5.4511453344414922E-2</v>
      </c>
      <c r="AA687">
        <f t="shared" ca="1" si="446"/>
        <v>1.1807529102671968E-195</v>
      </c>
      <c r="AB687">
        <f t="shared" ca="1" si="425"/>
        <v>3.3818746989475568E-192</v>
      </c>
      <c r="AC687">
        <f t="shared" ca="1" si="426"/>
        <v>3.1072804326010628E-192</v>
      </c>
      <c r="AD687">
        <f t="shared" ca="1" si="427"/>
        <v>3.3056859722143356E-194</v>
      </c>
      <c r="AE687">
        <f t="shared" ca="1" si="428"/>
        <v>6.0582885144602448E-194</v>
      </c>
      <c r="AF687">
        <f t="shared" ca="1" si="429"/>
        <v>0</v>
      </c>
      <c r="AG687">
        <f t="shared" ca="1" si="430"/>
        <v>0</v>
      </c>
      <c r="AH687">
        <f t="shared" ca="1" si="416"/>
        <v>0</v>
      </c>
      <c r="AI687">
        <f t="shared" ca="1" si="447"/>
        <v>3.4608696162725194E-11</v>
      </c>
      <c r="AJ687">
        <f t="shared" ca="1" si="431"/>
        <v>7.210145033901082E-15</v>
      </c>
      <c r="AK687">
        <f t="shared" ca="1" si="417"/>
        <v>0</v>
      </c>
      <c r="AL687">
        <f t="shared" ca="1" si="418"/>
        <v>0</v>
      </c>
      <c r="AM687">
        <f t="shared" si="419"/>
        <v>0</v>
      </c>
      <c r="AN687" s="45">
        <f t="shared" ca="1" si="432"/>
        <v>-7.210145033901082E-15</v>
      </c>
      <c r="AO687">
        <f t="shared" ca="1" si="448"/>
        <v>0</v>
      </c>
      <c r="AP687">
        <f t="shared" ca="1" si="449"/>
        <v>5.2818737429892389E-194</v>
      </c>
      <c r="AR687">
        <v>677</v>
      </c>
      <c r="AS687">
        <v>0</v>
      </c>
      <c r="AT687">
        <v>2.017497046547637</v>
      </c>
      <c r="AU687">
        <v>8.3237952222761619E-2</v>
      </c>
      <c r="AV687">
        <v>1.6633035041059525E-2</v>
      </c>
      <c r="AW687">
        <v>28.881371715578265</v>
      </c>
      <c r="AX687">
        <v>3.976137250779661E-4</v>
      </c>
      <c r="AY687">
        <v>0</v>
      </c>
      <c r="AZ687">
        <v>-28.981640316567162</v>
      </c>
      <c r="BA687">
        <v>9.9198810188565168E-4</v>
      </c>
      <c r="BC687">
        <f t="shared" si="433"/>
        <v>0</v>
      </c>
      <c r="BD687">
        <f t="shared" ca="1" si="434"/>
        <v>2.017497046547637</v>
      </c>
      <c r="BE687">
        <f t="shared" ca="1" si="435"/>
        <v>8.3237952222761619E-2</v>
      </c>
      <c r="BF687">
        <f t="shared" ca="1" si="436"/>
        <v>1.6633035041059525E-2</v>
      </c>
      <c r="BG687">
        <f t="shared" ca="1" si="437"/>
        <v>28.881371715578265</v>
      </c>
      <c r="BH687">
        <f t="shared" ca="1" si="438"/>
        <v>3.9761372508517626E-4</v>
      </c>
      <c r="BI687">
        <f t="shared" ca="1" si="439"/>
        <v>0</v>
      </c>
      <c r="BJ687">
        <f t="shared" ca="1" si="440"/>
        <v>-28.981640316567169</v>
      </c>
      <c r="BK687">
        <f t="shared" ca="1" si="441"/>
        <v>9.9198810188565168E-4</v>
      </c>
    </row>
    <row r="688" spans="2:63" x14ac:dyDescent="0.35">
      <c r="B688">
        <f t="shared" si="442"/>
        <v>678</v>
      </c>
      <c r="C688">
        <f t="shared" si="420"/>
        <v>57</v>
      </c>
      <c r="D688">
        <f t="shared" si="450"/>
        <v>6</v>
      </c>
      <c r="E688">
        <f t="shared" ca="1" si="410"/>
        <v>133</v>
      </c>
      <c r="F688" cm="1">
        <f t="array" aca="1" ref="F688" ca="1">_xlfn.XLOOKUP(E688,Mortality!$I$9:$I$130,IF($E$4="Female",Mortality!$J$9:$J$130,Mortality!$K$9:$K$130),,-1)</f>
        <v>0.99999999999999922</v>
      </c>
      <c r="G688" cm="1">
        <f t="array" aca="1" ref="G688" ca="1">_xlfn.XLOOKUP(E688,Mortality!$N$9:$N$130,IF($E$4="Female",Mortality!$O$9:$O$130,Mortality!$P$9:$P$130),,-1)</f>
        <v>0</v>
      </c>
      <c r="H688">
        <f t="shared" ca="1" si="421"/>
        <v>0.94493499421927152</v>
      </c>
      <c r="I688" cm="1">
        <f t="array" ref="I688">INDEX('Product features '!$C$12:$C$22,MIN(11,C688))</f>
        <v>0</v>
      </c>
      <c r="J688" s="3">
        <f ca="1">IF(C688=1,0,IF($C$4="Q",MAX('Product features '!$C$8,_xlfn.XLOOKUP(E688,'Non-systematic PWDs'!$D$17:$D$64,'Non-systematic PWDs'!$F$17:$F$64,0,-1)),'Product features '!$C$8))</f>
        <v>0.5</v>
      </c>
      <c r="K688">
        <f t="shared" ca="1" si="411"/>
        <v>0</v>
      </c>
      <c r="L688">
        <f ca="1">(1-K688)*(1-(1-J688*_xlfn.XLOOKUP(C688,'Non-systematic PWDs'!$D$9:$D$12,'Non-systematic PWDs'!$E$9:$E$12,,-1))^(1/12))</f>
        <v>1.8423470126248342E-2</v>
      </c>
      <c r="M688" cm="1">
        <f t="array" ref="M688">IF(C688=11,_xlfn.SWITCH(D688,1,0.4,2,0.3,3,0.2,0.1/9),1/12)</f>
        <v>8.3333333333333329E-2</v>
      </c>
      <c r="O688">
        <f t="shared" ca="1" si="443"/>
        <v>1.8095452147974833E-193</v>
      </c>
      <c r="P688">
        <f t="shared" ca="1" si="444"/>
        <v>1.7852758677043148E-193</v>
      </c>
      <c r="Q688">
        <f ca="1">_xlfn.XLOOKUP(C688,'Surrender predictive model'!$E$8:$E$29,'Surrender predictive model'!$P$8:$P$29,,-1)+'Surrender predictive model'!$B$15+'Surrender predictive model'!$B$14+'Surrender predictive model'!$B$38*K688</f>
        <v>-2.2123742498454617</v>
      </c>
      <c r="R688">
        <f ca="1">+'Surrender predictive model'!$B$15*(MAX(1,MIN(2,P687/O687))-1)+'Surrender predictive model'!$B$14*(MAX(0.5,MIN(1,P687/O687))-1)+'Surrender predictive model'!$B$38*K688*(MAX(0.5,MIN(1,P687/O687))-1)</f>
        <v>4.2406180443144287E-2</v>
      </c>
      <c r="S688" s="43">
        <f t="shared" ca="1" si="422"/>
        <v>1.0052708221221951E-2</v>
      </c>
      <c r="T688">
        <f t="shared" ca="1" si="412"/>
        <v>0</v>
      </c>
      <c r="U688">
        <f t="shared" ca="1" si="445"/>
        <v>0</v>
      </c>
      <c r="V688">
        <f t="shared" ca="1" si="413"/>
        <v>0</v>
      </c>
      <c r="W688" s="41">
        <f t="shared" ca="1" si="414"/>
        <v>0</v>
      </c>
      <c r="X688">
        <f t="shared" ca="1" si="423"/>
        <v>5.350716321218571E-2</v>
      </c>
      <c r="Y688">
        <f t="shared" ca="1" si="424"/>
        <v>5.350716321218571E-2</v>
      </c>
      <c r="Z688">
        <f t="shared" ca="1" si="415"/>
        <v>5.4511453344414922E-2</v>
      </c>
      <c r="AA688">
        <f t="shared" ca="1" si="446"/>
        <v>6.4364557179312432E-197</v>
      </c>
      <c r="AB688">
        <f t="shared" ca="1" si="425"/>
        <v>1.8095452147974833E-193</v>
      </c>
      <c r="AC688">
        <f t="shared" ca="1" si="426"/>
        <v>1.6626176125321605E-193</v>
      </c>
      <c r="AD688">
        <f t="shared" ca="1" si="427"/>
        <v>1.7687787884350524E-195</v>
      </c>
      <c r="AE688">
        <f t="shared" ca="1" si="428"/>
        <v>3.2416183232973437E-195</v>
      </c>
      <c r="AF688">
        <f t="shared" ca="1" si="429"/>
        <v>0</v>
      </c>
      <c r="AG688">
        <f t="shared" ca="1" si="430"/>
        <v>0</v>
      </c>
      <c r="AH688">
        <f t="shared" ca="1" si="416"/>
        <v>0</v>
      </c>
      <c r="AI688">
        <f t="shared" ca="1" si="447"/>
        <v>3.4608696162725194E-11</v>
      </c>
      <c r="AJ688">
        <f t="shared" ca="1" si="431"/>
        <v>7.210145033901082E-15</v>
      </c>
      <c r="AK688">
        <f t="shared" ca="1" si="417"/>
        <v>0</v>
      </c>
      <c r="AL688">
        <f t="shared" ca="1" si="418"/>
        <v>0</v>
      </c>
      <c r="AM688">
        <f t="shared" si="419"/>
        <v>0</v>
      </c>
      <c r="AN688" s="45">
        <f t="shared" ca="1" si="432"/>
        <v>-7.210145033901082E-15</v>
      </c>
      <c r="AO688">
        <f t="shared" ca="1" si="448"/>
        <v>0</v>
      </c>
      <c r="AP688">
        <f t="shared" ca="1" si="449"/>
        <v>2.8592892776459605E-195</v>
      </c>
      <c r="AR688">
        <v>678</v>
      </c>
      <c r="AS688">
        <v>0</v>
      </c>
      <c r="AT688">
        <v>1.9085458775671855</v>
      </c>
      <c r="AU688">
        <v>7.8744279447682627E-2</v>
      </c>
      <c r="AV688">
        <v>1.5730640642749663E-2</v>
      </c>
      <c r="AW688">
        <v>27.677559229210015</v>
      </c>
      <c r="AX688">
        <v>3.7615141600878756E-4</v>
      </c>
      <c r="AY688">
        <v>0</v>
      </c>
      <c r="AZ688">
        <v>-27.772410300716462</v>
      </c>
      <c r="BA688">
        <v>9.4626142495558591E-4</v>
      </c>
      <c r="BC688">
        <f t="shared" si="433"/>
        <v>0</v>
      </c>
      <c r="BD688">
        <f t="shared" ca="1" si="434"/>
        <v>1.9085458775671855</v>
      </c>
      <c r="BE688">
        <f t="shared" ca="1" si="435"/>
        <v>7.8744279447682627E-2</v>
      </c>
      <c r="BF688">
        <f t="shared" ca="1" si="436"/>
        <v>1.5730640642749663E-2</v>
      </c>
      <c r="BG688">
        <f t="shared" ca="1" si="437"/>
        <v>27.677559229210015</v>
      </c>
      <c r="BH688">
        <f t="shared" ca="1" si="438"/>
        <v>3.7615141601599772E-4</v>
      </c>
      <c r="BI688">
        <f t="shared" ca="1" si="439"/>
        <v>0</v>
      </c>
      <c r="BJ688">
        <f t="shared" ca="1" si="440"/>
        <v>-27.772410300716469</v>
      </c>
      <c r="BK688">
        <f t="shared" ca="1" si="441"/>
        <v>9.4626142495558591E-4</v>
      </c>
    </row>
    <row r="689" spans="2:63" x14ac:dyDescent="0.35">
      <c r="B689">
        <f t="shared" si="442"/>
        <v>679</v>
      </c>
      <c r="C689">
        <f t="shared" si="420"/>
        <v>57</v>
      </c>
      <c r="D689">
        <f t="shared" si="450"/>
        <v>7</v>
      </c>
      <c r="E689">
        <f t="shared" ca="1" si="410"/>
        <v>133</v>
      </c>
      <c r="F689" cm="1">
        <f t="array" aca="1" ref="F689" ca="1">_xlfn.XLOOKUP(E689,Mortality!$I$9:$I$130,IF($E$4="Female",Mortality!$J$9:$J$130,Mortality!$K$9:$K$130),,-1)</f>
        <v>0.99999999999999922</v>
      </c>
      <c r="G689" cm="1">
        <f t="array" aca="1" ref="G689" ca="1">_xlfn.XLOOKUP(E689,Mortality!$N$9:$N$130,IF($E$4="Female",Mortality!$O$9:$O$130,Mortality!$P$9:$P$130),,-1)</f>
        <v>0</v>
      </c>
      <c r="H689">
        <f t="shared" ca="1" si="421"/>
        <v>0.94493499421927152</v>
      </c>
      <c r="I689" cm="1">
        <f t="array" ref="I689">INDEX('Product features '!$C$12:$C$22,MIN(11,C689))</f>
        <v>0</v>
      </c>
      <c r="J689" s="3">
        <f ca="1">IF(C689=1,0,IF($C$4="Q",MAX('Product features '!$C$8,_xlfn.XLOOKUP(E689,'Non-systematic PWDs'!$D$17:$D$64,'Non-systematic PWDs'!$F$17:$F$64,0,-1)),'Product features '!$C$8))</f>
        <v>0.5</v>
      </c>
      <c r="K689">
        <f t="shared" ca="1" si="411"/>
        <v>0</v>
      </c>
      <c r="L689">
        <f ca="1">(1-K689)*(1-(1-J689*_xlfn.XLOOKUP(C689,'Non-systematic PWDs'!$D$9:$D$12,'Non-systematic PWDs'!$E$9:$E$12,,-1))^(1/12))</f>
        <v>1.8423470126248342E-2</v>
      </c>
      <c r="M689" cm="1">
        <f t="array" ref="M689">IF(C689=11,_xlfn.SWITCH(D689,1,0.4,2,0.3,3,0.2,0.1/9),1/12)</f>
        <v>8.3333333333333329E-2</v>
      </c>
      <c r="O689">
        <f t="shared" ca="1" si="443"/>
        <v>9.6823631147998586E-195</v>
      </c>
      <c r="P689">
        <f t="shared" ca="1" si="444"/>
        <v>9.5525047232031239E-195</v>
      </c>
      <c r="Q689">
        <f ca="1">_xlfn.XLOOKUP(C689,'Surrender predictive model'!$E$8:$E$29,'Surrender predictive model'!$P$8:$P$29,,-1)+'Surrender predictive model'!$B$15+'Surrender predictive model'!$B$14+'Surrender predictive model'!$B$38*K689</f>
        <v>-2.2123742498454617</v>
      </c>
      <c r="R689">
        <f ca="1">+'Surrender predictive model'!$B$15*(MAX(1,MIN(2,P688/O688))-1)+'Surrender predictive model'!$B$14*(MAX(0.5,MIN(1,P688/O688))-1)+'Surrender predictive model'!$B$38*K689*(MAX(0.5,MIN(1,P688/O688))-1)</f>
        <v>4.2406180443144287E-2</v>
      </c>
      <c r="S689" s="43">
        <f t="shared" ca="1" si="422"/>
        <v>1.0052708221221951E-2</v>
      </c>
      <c r="T689">
        <f t="shared" ca="1" si="412"/>
        <v>0</v>
      </c>
      <c r="U689">
        <f t="shared" ca="1" si="445"/>
        <v>0</v>
      </c>
      <c r="V689">
        <f t="shared" ca="1" si="413"/>
        <v>0</v>
      </c>
      <c r="W689" s="41">
        <f t="shared" ca="1" si="414"/>
        <v>0</v>
      </c>
      <c r="X689">
        <f t="shared" ca="1" si="423"/>
        <v>5.350716321218571E-2</v>
      </c>
      <c r="Y689">
        <f t="shared" ca="1" si="424"/>
        <v>5.350716321218571E-2</v>
      </c>
      <c r="Z689">
        <f t="shared" ca="1" si="415"/>
        <v>5.4511453344414922E-2</v>
      </c>
      <c r="AA689">
        <f t="shared" ca="1" si="446"/>
        <v>3.5086055557140163E-198</v>
      </c>
      <c r="AB689">
        <f t="shared" ca="1" si="425"/>
        <v>9.6823631147998586E-195</v>
      </c>
      <c r="AC689">
        <f t="shared" ca="1" si="426"/>
        <v>8.8961951953212857E-195</v>
      </c>
      <c r="AD689">
        <f t="shared" ca="1" si="427"/>
        <v>9.4642335319046439E-197</v>
      </c>
      <c r="AE689">
        <f t="shared" ca="1" si="428"/>
        <v>1.7344980069628278E-196</v>
      </c>
      <c r="AF689">
        <f t="shared" ca="1" si="429"/>
        <v>0</v>
      </c>
      <c r="AG689">
        <f t="shared" ca="1" si="430"/>
        <v>0</v>
      </c>
      <c r="AH689">
        <f t="shared" ca="1" si="416"/>
        <v>0</v>
      </c>
      <c r="AI689">
        <f t="shared" ca="1" si="447"/>
        <v>3.4608696162725194E-11</v>
      </c>
      <c r="AJ689">
        <f t="shared" ca="1" si="431"/>
        <v>7.210145033901082E-15</v>
      </c>
      <c r="AK689">
        <f t="shared" ca="1" si="417"/>
        <v>0</v>
      </c>
      <c r="AL689">
        <f t="shared" ca="1" si="418"/>
        <v>0</v>
      </c>
      <c r="AM689">
        <f t="shared" si="419"/>
        <v>0</v>
      </c>
      <c r="AN689" s="45">
        <f t="shared" ca="1" si="432"/>
        <v>-7.210145033901082E-15</v>
      </c>
      <c r="AO689">
        <f t="shared" ca="1" si="448"/>
        <v>0</v>
      </c>
      <c r="AP689">
        <f t="shared" ca="1" si="449"/>
        <v>1.5478475198527319E-196</v>
      </c>
      <c r="AR689">
        <v>679</v>
      </c>
      <c r="AS689">
        <v>0</v>
      </c>
      <c r="AT689">
        <v>1.8055267940351287</v>
      </c>
      <c r="AU689">
        <v>7.4495190991291677E-2</v>
      </c>
      <c r="AV689">
        <v>1.4877696243809533E-2</v>
      </c>
      <c r="AW689">
        <v>26.523926146476846</v>
      </c>
      <c r="AX689">
        <v>3.5585708345144926E-4</v>
      </c>
      <c r="AY689">
        <v>0</v>
      </c>
      <c r="AZ689">
        <v>-26.613654890795381</v>
      </c>
      <c r="BA689">
        <v>9.0266426573163631E-4</v>
      </c>
      <c r="BC689">
        <f t="shared" si="433"/>
        <v>0</v>
      </c>
      <c r="BD689">
        <f t="shared" ca="1" si="434"/>
        <v>1.8055267940351287</v>
      </c>
      <c r="BE689">
        <f t="shared" ca="1" si="435"/>
        <v>7.4495190991291677E-2</v>
      </c>
      <c r="BF689">
        <f t="shared" ca="1" si="436"/>
        <v>1.4877696243809533E-2</v>
      </c>
      <c r="BG689">
        <f t="shared" ca="1" si="437"/>
        <v>26.523926146476846</v>
      </c>
      <c r="BH689">
        <f t="shared" ca="1" si="438"/>
        <v>3.5585708345865942E-4</v>
      </c>
      <c r="BI689">
        <f t="shared" ca="1" si="439"/>
        <v>0</v>
      </c>
      <c r="BJ689">
        <f t="shared" ca="1" si="440"/>
        <v>-26.613654890795388</v>
      </c>
      <c r="BK689">
        <f t="shared" ca="1" si="441"/>
        <v>9.0266426573163631E-4</v>
      </c>
    </row>
    <row r="690" spans="2:63" x14ac:dyDescent="0.35">
      <c r="B690">
        <f t="shared" si="442"/>
        <v>680</v>
      </c>
      <c r="C690">
        <f t="shared" si="420"/>
        <v>57</v>
      </c>
      <c r="D690">
        <f t="shared" si="450"/>
        <v>8</v>
      </c>
      <c r="E690">
        <f t="shared" ca="1" si="410"/>
        <v>133</v>
      </c>
      <c r="F690" cm="1">
        <f t="array" aca="1" ref="F690" ca="1">_xlfn.XLOOKUP(E690,Mortality!$I$9:$I$130,IF($E$4="Female",Mortality!$J$9:$J$130,Mortality!$K$9:$K$130),,-1)</f>
        <v>0.99999999999999922</v>
      </c>
      <c r="G690" cm="1">
        <f t="array" aca="1" ref="G690" ca="1">_xlfn.XLOOKUP(E690,Mortality!$N$9:$N$130,IF($E$4="Female",Mortality!$O$9:$O$130,Mortality!$P$9:$P$130),,-1)</f>
        <v>0</v>
      </c>
      <c r="H690">
        <f t="shared" ca="1" si="421"/>
        <v>0.94493499421927152</v>
      </c>
      <c r="I690" cm="1">
        <f t="array" ref="I690">INDEX('Product features '!$C$12:$C$22,MIN(11,C690))</f>
        <v>0</v>
      </c>
      <c r="J690" s="3">
        <f ca="1">IF(C690=1,0,IF($C$4="Q",MAX('Product features '!$C$8,_xlfn.XLOOKUP(E690,'Non-systematic PWDs'!$D$17:$D$64,'Non-systematic PWDs'!$F$17:$F$64,0,-1)),'Product features '!$C$8))</f>
        <v>0.5</v>
      </c>
      <c r="K690">
        <f t="shared" ca="1" si="411"/>
        <v>0</v>
      </c>
      <c r="L690">
        <f ca="1">(1-K690)*(1-(1-J690*_xlfn.XLOOKUP(C690,'Non-systematic PWDs'!$D$9:$D$12,'Non-systematic PWDs'!$E$9:$E$12,,-1))^(1/12))</f>
        <v>1.8423470126248342E-2</v>
      </c>
      <c r="M690" cm="1">
        <f t="array" ref="M690">IF(C690=11,_xlfn.SWITCH(D690,1,0.4,2,0.3,3,0.2,0.1/9),1/12)</f>
        <v>8.3333333333333329E-2</v>
      </c>
      <c r="O690">
        <f t="shared" ca="1" si="443"/>
        <v>5.1807578346324288E-196</v>
      </c>
      <c r="P690">
        <f t="shared" ca="1" si="444"/>
        <v>5.111274293096044E-196</v>
      </c>
      <c r="Q690">
        <f ca="1">_xlfn.XLOOKUP(C690,'Surrender predictive model'!$E$8:$E$29,'Surrender predictive model'!$P$8:$P$29,,-1)+'Surrender predictive model'!$B$15+'Surrender predictive model'!$B$14+'Surrender predictive model'!$B$38*K690</f>
        <v>-2.2123742498454617</v>
      </c>
      <c r="R690">
        <f ca="1">+'Surrender predictive model'!$B$15*(MAX(1,MIN(2,P689/O689))-1)+'Surrender predictive model'!$B$14*(MAX(0.5,MIN(1,P689/O689))-1)+'Surrender predictive model'!$B$38*K690*(MAX(0.5,MIN(1,P689/O689))-1)</f>
        <v>4.2406180443144287E-2</v>
      </c>
      <c r="S690" s="43">
        <f t="shared" ca="1" si="422"/>
        <v>1.0052708221221951E-2</v>
      </c>
      <c r="T690">
        <f t="shared" ca="1" si="412"/>
        <v>0</v>
      </c>
      <c r="U690">
        <f t="shared" ca="1" si="445"/>
        <v>0</v>
      </c>
      <c r="V690">
        <f t="shared" ca="1" si="413"/>
        <v>0</v>
      </c>
      <c r="W690" s="41">
        <f t="shared" ca="1" si="414"/>
        <v>0</v>
      </c>
      <c r="X690">
        <f t="shared" ca="1" si="423"/>
        <v>5.350716321218571E-2</v>
      </c>
      <c r="Y690">
        <f t="shared" ca="1" si="424"/>
        <v>5.350716321218571E-2</v>
      </c>
      <c r="Z690">
        <f t="shared" ca="1" si="415"/>
        <v>5.4511453344414922E-2</v>
      </c>
      <c r="AA690">
        <f t="shared" ca="1" si="446"/>
        <v>1.9125918805425958E-199</v>
      </c>
      <c r="AB690">
        <f t="shared" ca="1" si="425"/>
        <v>5.1807578346324288E-196</v>
      </c>
      <c r="AC690">
        <f t="shared" ca="1" si="426"/>
        <v>4.7601016828351849E-196</v>
      </c>
      <c r="AD690">
        <f t="shared" ca="1" si="427"/>
        <v>5.0640428826986277E-198</v>
      </c>
      <c r="AE690">
        <f t="shared" ca="1" si="428"/>
        <v>9.2808067949770855E-198</v>
      </c>
      <c r="AF690">
        <f t="shared" ca="1" si="429"/>
        <v>0</v>
      </c>
      <c r="AG690">
        <f t="shared" ca="1" si="430"/>
        <v>0</v>
      </c>
      <c r="AH690">
        <f t="shared" ca="1" si="416"/>
        <v>0</v>
      </c>
      <c r="AI690">
        <f t="shared" ca="1" si="447"/>
        <v>3.4608696162725194E-11</v>
      </c>
      <c r="AJ690">
        <f t="shared" ca="1" si="431"/>
        <v>7.210145033901082E-15</v>
      </c>
      <c r="AK690">
        <f t="shared" ca="1" si="417"/>
        <v>0</v>
      </c>
      <c r="AL690">
        <f t="shared" ca="1" si="418"/>
        <v>0</v>
      </c>
      <c r="AM690">
        <f t="shared" si="419"/>
        <v>0</v>
      </c>
      <c r="AN690" s="45">
        <f t="shared" ca="1" si="432"/>
        <v>-7.210145033901082E-15</v>
      </c>
      <c r="AO690">
        <f t="shared" ca="1" si="448"/>
        <v>0</v>
      </c>
      <c r="AP690">
        <f t="shared" ca="1" si="449"/>
        <v>8.3791170185016403E-198</v>
      </c>
      <c r="AR690">
        <v>680</v>
      </c>
      <c r="AS690">
        <v>0</v>
      </c>
      <c r="AT690">
        <v>1.708113997759906</v>
      </c>
      <c r="AU690">
        <v>7.0477258760128253E-2</v>
      </c>
      <c r="AV690">
        <v>1.4071464065842304E-2</v>
      </c>
      <c r="AW690">
        <v>25.418380623949979</v>
      </c>
      <c r="AX690">
        <v>3.3666661429555871E-4</v>
      </c>
      <c r="AY690">
        <v>0</v>
      </c>
      <c r="AZ690">
        <v>-25.503266013390231</v>
      </c>
      <c r="BA690">
        <v>8.6109641098650242E-4</v>
      </c>
      <c r="BC690">
        <f t="shared" si="433"/>
        <v>0</v>
      </c>
      <c r="BD690">
        <f t="shared" ca="1" si="434"/>
        <v>1.708113997759906</v>
      </c>
      <c r="BE690">
        <f t="shared" ca="1" si="435"/>
        <v>7.0477258760128253E-2</v>
      </c>
      <c r="BF690">
        <f t="shared" ca="1" si="436"/>
        <v>1.4071464065842304E-2</v>
      </c>
      <c r="BG690">
        <f t="shared" ca="1" si="437"/>
        <v>25.418380623949979</v>
      </c>
      <c r="BH690">
        <f t="shared" ca="1" si="438"/>
        <v>3.3666661430276887E-4</v>
      </c>
      <c r="BI690">
        <f t="shared" ca="1" si="439"/>
        <v>0</v>
      </c>
      <c r="BJ690">
        <f t="shared" ca="1" si="440"/>
        <v>-25.503266013390238</v>
      </c>
      <c r="BK690">
        <f t="shared" ca="1" si="441"/>
        <v>8.6109641098650242E-4</v>
      </c>
    </row>
    <row r="691" spans="2:63" x14ac:dyDescent="0.35">
      <c r="B691">
        <f t="shared" si="442"/>
        <v>681</v>
      </c>
      <c r="C691">
        <f t="shared" si="420"/>
        <v>57</v>
      </c>
      <c r="D691">
        <f t="shared" si="450"/>
        <v>9</v>
      </c>
      <c r="E691">
        <f t="shared" ca="1" si="410"/>
        <v>133</v>
      </c>
      <c r="F691" cm="1">
        <f t="array" aca="1" ref="F691" ca="1">_xlfn.XLOOKUP(E691,Mortality!$I$9:$I$130,IF($E$4="Female",Mortality!$J$9:$J$130,Mortality!$K$9:$K$130),,-1)</f>
        <v>0.99999999999999922</v>
      </c>
      <c r="G691" cm="1">
        <f t="array" aca="1" ref="G691" ca="1">_xlfn.XLOOKUP(E691,Mortality!$N$9:$N$130,IF($E$4="Female",Mortality!$O$9:$O$130,Mortality!$P$9:$P$130),,-1)</f>
        <v>0</v>
      </c>
      <c r="H691">
        <f t="shared" ca="1" si="421"/>
        <v>0.94493499421927152</v>
      </c>
      <c r="I691" cm="1">
        <f t="array" ref="I691">INDEX('Product features '!$C$12:$C$22,MIN(11,C691))</f>
        <v>0</v>
      </c>
      <c r="J691" s="3">
        <f ca="1">IF(C691=1,0,IF($C$4="Q",MAX('Product features '!$C$8,_xlfn.XLOOKUP(E691,'Non-systematic PWDs'!$D$17:$D$64,'Non-systematic PWDs'!$F$17:$F$64,0,-1)),'Product features '!$C$8))</f>
        <v>0.5</v>
      </c>
      <c r="K691">
        <f t="shared" ca="1" si="411"/>
        <v>0</v>
      </c>
      <c r="L691">
        <f ca="1">(1-K691)*(1-(1-J691*_xlfn.XLOOKUP(C691,'Non-systematic PWDs'!$D$9:$D$12,'Non-systematic PWDs'!$E$9:$E$12,,-1))^(1/12))</f>
        <v>1.8423470126248342E-2</v>
      </c>
      <c r="M691" cm="1">
        <f t="array" ref="M691">IF(C691=11,_xlfn.SWITCH(D691,1,0.4,2,0.3,3,0.2,0.1/9),1/12)</f>
        <v>8.3333333333333329E-2</v>
      </c>
      <c r="O691">
        <f t="shared" ca="1" si="443"/>
        <v>2.7720765502048714E-197</v>
      </c>
      <c r="P691">
        <f t="shared" ca="1" si="444"/>
        <v>2.7348978782293914E-197</v>
      </c>
      <c r="Q691">
        <f ca="1">_xlfn.XLOOKUP(C691,'Surrender predictive model'!$E$8:$E$29,'Surrender predictive model'!$P$8:$P$29,,-1)+'Surrender predictive model'!$B$15+'Surrender predictive model'!$B$14+'Surrender predictive model'!$B$38*K691</f>
        <v>-2.2123742498454617</v>
      </c>
      <c r="R691">
        <f ca="1">+'Surrender predictive model'!$B$15*(MAX(1,MIN(2,P690/O690))-1)+'Surrender predictive model'!$B$14*(MAX(0.5,MIN(1,P690/O690))-1)+'Surrender predictive model'!$B$38*K691*(MAX(0.5,MIN(1,P690/O690))-1)</f>
        <v>4.2406180443144641E-2</v>
      </c>
      <c r="S691" s="43">
        <f t="shared" ca="1" si="422"/>
        <v>1.0052708221221951E-2</v>
      </c>
      <c r="T691">
        <f t="shared" ca="1" si="412"/>
        <v>0</v>
      </c>
      <c r="U691">
        <f t="shared" ca="1" si="445"/>
        <v>0</v>
      </c>
      <c r="V691">
        <f t="shared" ca="1" si="413"/>
        <v>0</v>
      </c>
      <c r="W691" s="41">
        <f t="shared" ca="1" si="414"/>
        <v>0</v>
      </c>
      <c r="X691">
        <f t="shared" ca="1" si="423"/>
        <v>5.350716321218571E-2</v>
      </c>
      <c r="Y691">
        <f t="shared" ca="1" si="424"/>
        <v>5.350716321218571E-2</v>
      </c>
      <c r="Z691">
        <f t="shared" ca="1" si="415"/>
        <v>5.4511453344414922E-2</v>
      </c>
      <c r="AA691">
        <f t="shared" ca="1" si="446"/>
        <v>1.0425816306310451E-200</v>
      </c>
      <c r="AB691">
        <f t="shared" ca="1" si="425"/>
        <v>2.7720765502048714E-197</v>
      </c>
      <c r="AC691">
        <f t="shared" ca="1" si="426"/>
        <v>2.5469953765006201E-197</v>
      </c>
      <c r="AD691">
        <f t="shared" ca="1" si="427"/>
        <v>2.7096256903806279E-199</v>
      </c>
      <c r="AE691">
        <f t="shared" ca="1" si="428"/>
        <v>4.9658964391960101E-199</v>
      </c>
      <c r="AF691">
        <f t="shared" ca="1" si="429"/>
        <v>0</v>
      </c>
      <c r="AG691">
        <f t="shared" ca="1" si="430"/>
        <v>0</v>
      </c>
      <c r="AH691">
        <f t="shared" ca="1" si="416"/>
        <v>0</v>
      </c>
      <c r="AI691">
        <f t="shared" ca="1" si="447"/>
        <v>3.4608696162725194E-11</v>
      </c>
      <c r="AJ691">
        <f t="shared" ca="1" si="431"/>
        <v>7.210145033901082E-15</v>
      </c>
      <c r="AK691">
        <f t="shared" ca="1" si="417"/>
        <v>0</v>
      </c>
      <c r="AL691">
        <f t="shared" ca="1" si="418"/>
        <v>0</v>
      </c>
      <c r="AM691">
        <f t="shared" si="419"/>
        <v>0</v>
      </c>
      <c r="AN691" s="45">
        <f t="shared" ca="1" si="432"/>
        <v>-7.210145033901082E-15</v>
      </c>
      <c r="AO691">
        <f t="shared" ca="1" si="448"/>
        <v>0</v>
      </c>
      <c r="AP691">
        <f t="shared" ca="1" si="449"/>
        <v>4.5359508032434505E-199</v>
      </c>
      <c r="AR691">
        <v>681</v>
      </c>
      <c r="AS691">
        <v>0</v>
      </c>
      <c r="AT691">
        <v>1.6159997458116306</v>
      </c>
      <c r="AU691">
        <v>6.6677798551585107E-2</v>
      </c>
      <c r="AV691">
        <v>1.3309359486484804E-2</v>
      </c>
      <c r="AW691">
        <v>24.358918032269855</v>
      </c>
      <c r="AX691">
        <v>3.1851944655859258E-4</v>
      </c>
      <c r="AY691">
        <v>0</v>
      </c>
      <c r="AZ691">
        <v>-24.439223709754472</v>
      </c>
      <c r="BA691">
        <v>8.2146241286905613E-4</v>
      </c>
      <c r="BC691">
        <f t="shared" si="433"/>
        <v>0</v>
      </c>
      <c r="BD691">
        <f t="shared" ca="1" si="434"/>
        <v>1.6159997458116306</v>
      </c>
      <c r="BE691">
        <f t="shared" ca="1" si="435"/>
        <v>6.6677798551585107E-2</v>
      </c>
      <c r="BF691">
        <f t="shared" ca="1" si="436"/>
        <v>1.3309359486484804E-2</v>
      </c>
      <c r="BG691">
        <f t="shared" ca="1" si="437"/>
        <v>24.358918032269855</v>
      </c>
      <c r="BH691">
        <f t="shared" ca="1" si="438"/>
        <v>3.1851944656580275E-4</v>
      </c>
      <c r="BI691">
        <f t="shared" ca="1" si="439"/>
        <v>0</v>
      </c>
      <c r="BJ691">
        <f t="shared" ca="1" si="440"/>
        <v>-24.439223709754479</v>
      </c>
      <c r="BK691">
        <f t="shared" ca="1" si="441"/>
        <v>8.2146241286905613E-4</v>
      </c>
    </row>
    <row r="692" spans="2:63" x14ac:dyDescent="0.35">
      <c r="B692">
        <f t="shared" si="442"/>
        <v>682</v>
      </c>
      <c r="C692">
        <f t="shared" si="420"/>
        <v>57</v>
      </c>
      <c r="D692">
        <f t="shared" si="450"/>
        <v>10</v>
      </c>
      <c r="E692">
        <f t="shared" ca="1" si="410"/>
        <v>133</v>
      </c>
      <c r="F692" cm="1">
        <f t="array" aca="1" ref="F692" ca="1">_xlfn.XLOOKUP(E692,Mortality!$I$9:$I$130,IF($E$4="Female",Mortality!$J$9:$J$130,Mortality!$K$9:$K$130),,-1)</f>
        <v>0.99999999999999922</v>
      </c>
      <c r="G692" cm="1">
        <f t="array" aca="1" ref="G692" ca="1">_xlfn.XLOOKUP(E692,Mortality!$N$9:$N$130,IF($E$4="Female",Mortality!$O$9:$O$130,Mortality!$P$9:$P$130),,-1)</f>
        <v>0</v>
      </c>
      <c r="H692">
        <f t="shared" ca="1" si="421"/>
        <v>0.94493499421927152</v>
      </c>
      <c r="I692" cm="1">
        <f t="array" ref="I692">INDEX('Product features '!$C$12:$C$22,MIN(11,C692))</f>
        <v>0</v>
      </c>
      <c r="J692" s="3">
        <f ca="1">IF(C692=1,0,IF($C$4="Q",MAX('Product features '!$C$8,_xlfn.XLOOKUP(E692,'Non-systematic PWDs'!$D$17:$D$64,'Non-systematic PWDs'!$F$17:$F$64,0,-1)),'Product features '!$C$8))</f>
        <v>0.5</v>
      </c>
      <c r="K692">
        <f t="shared" ca="1" si="411"/>
        <v>0</v>
      </c>
      <c r="L692">
        <f ca="1">(1-K692)*(1-(1-J692*_xlfn.XLOOKUP(C692,'Non-systematic PWDs'!$D$9:$D$12,'Non-systematic PWDs'!$E$9:$E$12,,-1))^(1/12))</f>
        <v>1.8423470126248342E-2</v>
      </c>
      <c r="M692" cm="1">
        <f t="array" ref="M692">IF(C692=11,_xlfn.SWITCH(D692,1,0.4,2,0.3,3,0.2,0.1/9),1/12)</f>
        <v>8.3333333333333329E-2</v>
      </c>
      <c r="O692">
        <f t="shared" ca="1" si="443"/>
        <v>1.4832595240848479E-198</v>
      </c>
      <c r="P692">
        <f t="shared" ca="1" si="444"/>
        <v>1.4633662713908044E-198</v>
      </c>
      <c r="Q692">
        <f ca="1">_xlfn.XLOOKUP(C692,'Surrender predictive model'!$E$8:$E$29,'Surrender predictive model'!$P$8:$P$29,,-1)+'Surrender predictive model'!$B$15+'Surrender predictive model'!$B$14+'Surrender predictive model'!$B$38*K692</f>
        <v>-2.2123742498454617</v>
      </c>
      <c r="R692">
        <f ca="1">+'Surrender predictive model'!$B$15*(MAX(1,MIN(2,P691/O691))-1)+'Surrender predictive model'!$B$14*(MAX(0.5,MIN(1,P691/O691))-1)+'Surrender predictive model'!$B$38*K692*(MAX(0.5,MIN(1,P691/O691))-1)</f>
        <v>4.2406180443144287E-2</v>
      </c>
      <c r="S692" s="43">
        <f t="shared" ca="1" si="422"/>
        <v>1.0052708221221951E-2</v>
      </c>
      <c r="T692">
        <f t="shared" ca="1" si="412"/>
        <v>0</v>
      </c>
      <c r="U692">
        <f t="shared" ca="1" si="445"/>
        <v>0</v>
      </c>
      <c r="V692">
        <f t="shared" ca="1" si="413"/>
        <v>0</v>
      </c>
      <c r="W692" s="41">
        <f t="shared" ca="1" si="414"/>
        <v>0</v>
      </c>
      <c r="X692">
        <f t="shared" ca="1" si="423"/>
        <v>5.350716321218571E-2</v>
      </c>
      <c r="Y692">
        <f t="shared" ca="1" si="424"/>
        <v>5.350716321218571E-2</v>
      </c>
      <c r="Z692">
        <f t="shared" ca="1" si="415"/>
        <v>5.4511453344414922E-2</v>
      </c>
      <c r="AA692">
        <f t="shared" ca="1" si="446"/>
        <v>5.6832639915888248E-202</v>
      </c>
      <c r="AB692">
        <f t="shared" ca="1" si="425"/>
        <v>1.4832595240848479E-198</v>
      </c>
      <c r="AC692">
        <f t="shared" ca="1" si="426"/>
        <v>1.3628249731110108E-198</v>
      </c>
      <c r="AD692">
        <f t="shared" ca="1" si="427"/>
        <v>1.4498438405912764E-200</v>
      </c>
      <c r="AE692">
        <f t="shared" ca="1" si="428"/>
        <v>2.6571103126687275E-200</v>
      </c>
      <c r="AF692">
        <f t="shared" ca="1" si="429"/>
        <v>0</v>
      </c>
      <c r="AG692">
        <f t="shared" ca="1" si="430"/>
        <v>0</v>
      </c>
      <c r="AH692">
        <f t="shared" ca="1" si="416"/>
        <v>0</v>
      </c>
      <c r="AI692">
        <f t="shared" ca="1" si="447"/>
        <v>3.4608696162725194E-11</v>
      </c>
      <c r="AJ692">
        <f t="shared" ca="1" si="431"/>
        <v>7.210145033901082E-15</v>
      </c>
      <c r="AK692">
        <f t="shared" ca="1" si="417"/>
        <v>0</v>
      </c>
      <c r="AL692">
        <f t="shared" ca="1" si="418"/>
        <v>0</v>
      </c>
      <c r="AM692">
        <f t="shared" si="419"/>
        <v>0</v>
      </c>
      <c r="AN692" s="45">
        <f t="shared" ca="1" si="432"/>
        <v>-7.210145033901082E-15</v>
      </c>
      <c r="AO692">
        <f t="shared" ca="1" si="448"/>
        <v>0</v>
      </c>
      <c r="AP692">
        <f t="shared" ca="1" si="449"/>
        <v>2.4554913893688666E-200</v>
      </c>
      <c r="AR692">
        <v>682</v>
      </c>
      <c r="AS692">
        <v>0</v>
      </c>
      <c r="AT692">
        <v>1.5288933406741925</v>
      </c>
      <c r="AU692">
        <v>6.3084828462947676E-2</v>
      </c>
      <c r="AV692">
        <v>1.2588942382884593E-2</v>
      </c>
      <c r="AW692">
        <v>23.343617319323915</v>
      </c>
      <c r="AX692">
        <v>3.0135837087725853E-4</v>
      </c>
      <c r="AY692">
        <v>0</v>
      </c>
      <c r="AZ692">
        <v>-23.419592448540634</v>
      </c>
      <c r="BA692">
        <v>7.8367135997214118E-4</v>
      </c>
      <c r="BC692">
        <f t="shared" si="433"/>
        <v>0</v>
      </c>
      <c r="BD692">
        <f t="shared" ca="1" si="434"/>
        <v>1.5288933406741925</v>
      </c>
      <c r="BE692">
        <f t="shared" ca="1" si="435"/>
        <v>6.3084828462947676E-2</v>
      </c>
      <c r="BF692">
        <f t="shared" ca="1" si="436"/>
        <v>1.2588942382884593E-2</v>
      </c>
      <c r="BG692">
        <f t="shared" ca="1" si="437"/>
        <v>23.343617319323915</v>
      </c>
      <c r="BH692">
        <f t="shared" ca="1" si="438"/>
        <v>3.013583708844687E-4</v>
      </c>
      <c r="BI692">
        <f t="shared" ca="1" si="439"/>
        <v>0</v>
      </c>
      <c r="BJ692">
        <f t="shared" ca="1" si="440"/>
        <v>-23.419592448540641</v>
      </c>
      <c r="BK692">
        <f t="shared" ca="1" si="441"/>
        <v>7.8367135997214118E-4</v>
      </c>
    </row>
    <row r="693" spans="2:63" x14ac:dyDescent="0.35">
      <c r="B693">
        <f t="shared" si="442"/>
        <v>683</v>
      </c>
      <c r="C693">
        <f t="shared" si="420"/>
        <v>57</v>
      </c>
      <c r="D693">
        <f t="shared" si="450"/>
        <v>11</v>
      </c>
      <c r="E693">
        <f t="shared" ca="1" si="410"/>
        <v>133</v>
      </c>
      <c r="F693" cm="1">
        <f t="array" aca="1" ref="F693" ca="1">_xlfn.XLOOKUP(E693,Mortality!$I$9:$I$130,IF($E$4="Female",Mortality!$J$9:$J$130,Mortality!$K$9:$K$130),,-1)</f>
        <v>0.99999999999999922</v>
      </c>
      <c r="G693" cm="1">
        <f t="array" aca="1" ref="G693" ca="1">_xlfn.XLOOKUP(E693,Mortality!$N$9:$N$130,IF($E$4="Female",Mortality!$O$9:$O$130,Mortality!$P$9:$P$130),,-1)</f>
        <v>0</v>
      </c>
      <c r="H693">
        <f t="shared" ca="1" si="421"/>
        <v>0.94493499421927152</v>
      </c>
      <c r="I693" cm="1">
        <f t="array" ref="I693">INDEX('Product features '!$C$12:$C$22,MIN(11,C693))</f>
        <v>0</v>
      </c>
      <c r="J693" s="3">
        <f ca="1">IF(C693=1,0,IF($C$4="Q",MAX('Product features '!$C$8,_xlfn.XLOOKUP(E693,'Non-systematic PWDs'!$D$17:$D$64,'Non-systematic PWDs'!$F$17:$F$64,0,-1)),'Product features '!$C$8))</f>
        <v>0.5</v>
      </c>
      <c r="K693">
        <f t="shared" ca="1" si="411"/>
        <v>0</v>
      </c>
      <c r="L693">
        <f ca="1">(1-K693)*(1-(1-J693*_xlfn.XLOOKUP(C693,'Non-systematic PWDs'!$D$9:$D$12,'Non-systematic PWDs'!$E$9:$E$12,,-1))^(1/12))</f>
        <v>1.8423470126248342E-2</v>
      </c>
      <c r="M693" cm="1">
        <f t="array" ref="M693">IF(C693=11,_xlfn.SWITCH(D693,1,0.4,2,0.3,3,0.2,0.1/9),1/12)</f>
        <v>8.3333333333333329E-2</v>
      </c>
      <c r="O693">
        <f t="shared" ca="1" si="443"/>
        <v>7.9365009441236848E-200</v>
      </c>
      <c r="P693">
        <f t="shared" ca="1" si="444"/>
        <v>7.8300577922515426E-200</v>
      </c>
      <c r="Q693">
        <f ca="1">_xlfn.XLOOKUP(C693,'Surrender predictive model'!$E$8:$E$29,'Surrender predictive model'!$P$8:$P$29,,-1)+'Surrender predictive model'!$B$15+'Surrender predictive model'!$B$14+'Surrender predictive model'!$B$38*K693</f>
        <v>-2.2123742498454617</v>
      </c>
      <c r="R693">
        <f ca="1">+'Surrender predictive model'!$B$15*(MAX(1,MIN(2,P692/O692))-1)+'Surrender predictive model'!$B$14*(MAX(0.5,MIN(1,P692/O692))-1)+'Surrender predictive model'!$B$38*K693*(MAX(0.5,MIN(1,P692/O692))-1)</f>
        <v>4.2406180443144988E-2</v>
      </c>
      <c r="S693" s="43">
        <f t="shared" ca="1" si="422"/>
        <v>1.0052708221221951E-2</v>
      </c>
      <c r="T693">
        <f t="shared" ca="1" si="412"/>
        <v>0</v>
      </c>
      <c r="U693">
        <f t="shared" ca="1" si="445"/>
        <v>0</v>
      </c>
      <c r="V693">
        <f t="shared" ca="1" si="413"/>
        <v>0</v>
      </c>
      <c r="W693" s="41">
        <f t="shared" ca="1" si="414"/>
        <v>0</v>
      </c>
      <c r="X693">
        <f t="shared" ca="1" si="423"/>
        <v>5.350716321218571E-2</v>
      </c>
      <c r="Y693">
        <f t="shared" ca="1" si="424"/>
        <v>5.350716321218571E-2</v>
      </c>
      <c r="Z693">
        <f t="shared" ca="1" si="415"/>
        <v>5.4511453344414922E-2</v>
      </c>
      <c r="AA693">
        <f t="shared" ca="1" si="446"/>
        <v>3.0980297992148752E-203</v>
      </c>
      <c r="AB693">
        <f t="shared" ca="1" si="425"/>
        <v>7.9365009441236848E-200</v>
      </c>
      <c r="AC693">
        <f t="shared" ca="1" si="426"/>
        <v>7.2920898265893456E-200</v>
      </c>
      <c r="AD693">
        <f t="shared" ca="1" si="427"/>
        <v>7.7577031010699591E-202</v>
      </c>
      <c r="AE693">
        <f t="shared" ca="1" si="428"/>
        <v>1.421744351727474E-201</v>
      </c>
      <c r="AF693">
        <f t="shared" ca="1" si="429"/>
        <v>0</v>
      </c>
      <c r="AG693">
        <f t="shared" ca="1" si="430"/>
        <v>0</v>
      </c>
      <c r="AH693">
        <f t="shared" ca="1" si="416"/>
        <v>0</v>
      </c>
      <c r="AI693">
        <f t="shared" ca="1" si="447"/>
        <v>3.4608696162725194E-11</v>
      </c>
      <c r="AJ693">
        <f t="shared" ca="1" si="431"/>
        <v>7.210145033901082E-15</v>
      </c>
      <c r="AK693">
        <f t="shared" ca="1" si="417"/>
        <v>0</v>
      </c>
      <c r="AL693">
        <f t="shared" ca="1" si="418"/>
        <v>0</v>
      </c>
      <c r="AM693">
        <f t="shared" si="419"/>
        <v>0</v>
      </c>
      <c r="AN693" s="45">
        <f t="shared" ca="1" si="432"/>
        <v>-7.210145033901082E-15</v>
      </c>
      <c r="AO693">
        <f t="shared" ca="1" si="448"/>
        <v>0</v>
      </c>
      <c r="AP693">
        <f t="shared" ca="1" si="449"/>
        <v>1.3292555904603883E-201</v>
      </c>
      <c r="AR693">
        <v>683</v>
      </c>
      <c r="AS693">
        <v>0</v>
      </c>
      <c r="AT693">
        <v>1.4465201774037895</v>
      </c>
      <c r="AU693">
        <v>5.9687029647387715E-2</v>
      </c>
      <c r="AV693">
        <v>1.1907908969409351E-2</v>
      </c>
      <c r="AW693">
        <v>22.370637525119857</v>
      </c>
      <c r="AX693">
        <v>2.8512934319860909E-4</v>
      </c>
      <c r="AY693">
        <v>0</v>
      </c>
      <c r="AZ693">
        <v>-22.442517593079856</v>
      </c>
      <c r="BA693">
        <v>7.4763665950703382E-4</v>
      </c>
      <c r="BC693">
        <f t="shared" si="433"/>
        <v>0</v>
      </c>
      <c r="BD693">
        <f t="shared" ca="1" si="434"/>
        <v>1.4465201774037895</v>
      </c>
      <c r="BE693">
        <f t="shared" ca="1" si="435"/>
        <v>5.9687029647387715E-2</v>
      </c>
      <c r="BF693">
        <f t="shared" ca="1" si="436"/>
        <v>1.1907908969409351E-2</v>
      </c>
      <c r="BG693">
        <f t="shared" ca="1" si="437"/>
        <v>22.370637525119857</v>
      </c>
      <c r="BH693">
        <f t="shared" ca="1" si="438"/>
        <v>2.8512934320581925E-4</v>
      </c>
      <c r="BI693">
        <f t="shared" ca="1" si="439"/>
        <v>0</v>
      </c>
      <c r="BJ693">
        <f t="shared" ca="1" si="440"/>
        <v>-22.442517593079863</v>
      </c>
      <c r="BK693">
        <f t="shared" ca="1" si="441"/>
        <v>7.4763665950703382E-4</v>
      </c>
    </row>
    <row r="694" spans="2:63" x14ac:dyDescent="0.35">
      <c r="B694">
        <f t="shared" si="442"/>
        <v>684</v>
      </c>
      <c r="C694">
        <f t="shared" si="420"/>
        <v>57</v>
      </c>
      <c r="D694">
        <f t="shared" si="450"/>
        <v>12</v>
      </c>
      <c r="E694">
        <f t="shared" ca="1" si="410"/>
        <v>133</v>
      </c>
      <c r="F694" cm="1">
        <f t="array" aca="1" ref="F694" ca="1">_xlfn.XLOOKUP(E694,Mortality!$I$9:$I$130,IF($E$4="Female",Mortality!$J$9:$J$130,Mortality!$K$9:$K$130),,-1)</f>
        <v>0.99999999999999922</v>
      </c>
      <c r="G694" cm="1">
        <f t="array" aca="1" ref="G694" ca="1">_xlfn.XLOOKUP(E694,Mortality!$N$9:$N$130,IF($E$4="Female",Mortality!$O$9:$O$130,Mortality!$P$9:$P$130),,-1)</f>
        <v>0</v>
      </c>
      <c r="H694">
        <f t="shared" ca="1" si="421"/>
        <v>0.94493499421927152</v>
      </c>
      <c r="I694" cm="1">
        <f t="array" ref="I694">INDEX('Product features '!$C$12:$C$22,MIN(11,C694))</f>
        <v>0</v>
      </c>
      <c r="J694" s="3">
        <f ca="1">IF(C694=1,0,IF($C$4="Q",MAX('Product features '!$C$8,_xlfn.XLOOKUP(E694,'Non-systematic PWDs'!$D$17:$D$64,'Non-systematic PWDs'!$F$17:$F$64,0,-1)),'Product features '!$C$8))</f>
        <v>0.5</v>
      </c>
      <c r="K694">
        <f t="shared" ca="1" si="411"/>
        <v>0</v>
      </c>
      <c r="L694">
        <f ca="1">(1-K694)*(1-(1-J694*_xlfn.XLOOKUP(C694,'Non-systematic PWDs'!$D$9:$D$12,'Non-systematic PWDs'!$E$9:$E$12,,-1))^(1/12))</f>
        <v>1.8423470126248342E-2</v>
      </c>
      <c r="M694" cm="1">
        <f t="array" ref="M694">IF(C694=11,_xlfn.SWITCH(D694,1,0.4,2,0.3,3,0.2,0.1/9),1/12)</f>
        <v>8.3333333333333329E-2</v>
      </c>
      <c r="O694">
        <f t="shared" ca="1" si="443"/>
        <v>4.2465965135089201E-201</v>
      </c>
      <c r="P694">
        <f t="shared" ca="1" si="444"/>
        <v>4.1896418025084983E-201</v>
      </c>
      <c r="Q694">
        <f ca="1">_xlfn.XLOOKUP(C694,'Surrender predictive model'!$E$8:$E$29,'Surrender predictive model'!$P$8:$P$29,,-1)+'Surrender predictive model'!$B$15+'Surrender predictive model'!$B$14+'Surrender predictive model'!$B$38*K694</f>
        <v>-2.2123742498454617</v>
      </c>
      <c r="R694">
        <f ca="1">+'Surrender predictive model'!$B$15*(MAX(1,MIN(2,P693/O693))-1)+'Surrender predictive model'!$B$14*(MAX(0.5,MIN(1,P693/O693))-1)+'Surrender predictive model'!$B$38*K694*(MAX(0.5,MIN(1,P693/O693))-1)</f>
        <v>4.2406180443144287E-2</v>
      </c>
      <c r="S694" s="43">
        <f t="shared" ca="1" si="422"/>
        <v>1.0052708221221951E-2</v>
      </c>
      <c r="T694">
        <f t="shared" ca="1" si="412"/>
        <v>5.0000000000000001E-3</v>
      </c>
      <c r="U694">
        <f t="shared" ca="1" si="445"/>
        <v>0</v>
      </c>
      <c r="V694">
        <f t="shared" ca="1" si="413"/>
        <v>0</v>
      </c>
      <c r="W694" s="41">
        <f t="shared" ca="1" si="414"/>
        <v>0</v>
      </c>
      <c r="X694">
        <f t="shared" ca="1" si="423"/>
        <v>5.3243215546079116E-2</v>
      </c>
      <c r="Y694">
        <f t="shared" ca="1" si="424"/>
        <v>5.350716321218571E-2</v>
      </c>
      <c r="Z694">
        <f t="shared" ca="1" si="415"/>
        <v>5.4511453344414922E-2</v>
      </c>
      <c r="AA694">
        <f t="shared" ca="1" si="446"/>
        <v>1.6887810685950879E-204</v>
      </c>
      <c r="AB694">
        <f t="shared" ca="1" si="425"/>
        <v>4.2465965135089201E-201</v>
      </c>
      <c r="AC694">
        <f t="shared" ca="1" si="426"/>
        <v>3.883199663201914E-201</v>
      </c>
      <c r="AD694">
        <f t="shared" ca="1" si="427"/>
        <v>4.1311490650390452E-203</v>
      </c>
      <c r="AE694">
        <f t="shared" ca="1" si="428"/>
        <v>7.5711041952010529E-203</v>
      </c>
      <c r="AF694">
        <f t="shared" ca="1" si="429"/>
        <v>2.0271864198620907E-203</v>
      </c>
      <c r="AG694">
        <f t="shared" ca="1" si="430"/>
        <v>0</v>
      </c>
      <c r="AH694">
        <f t="shared" ca="1" si="416"/>
        <v>0</v>
      </c>
      <c r="AI694">
        <f t="shared" ca="1" si="447"/>
        <v>3.4608696162725194E-11</v>
      </c>
      <c r="AJ694">
        <f t="shared" ca="1" si="431"/>
        <v>7.210145033901082E-15</v>
      </c>
      <c r="AK694">
        <f t="shared" ca="1" si="417"/>
        <v>0</v>
      </c>
      <c r="AL694">
        <f t="shared" ca="1" si="418"/>
        <v>0</v>
      </c>
      <c r="AM694">
        <f t="shared" si="419"/>
        <v>0</v>
      </c>
      <c r="AN694" s="45">
        <f t="shared" ca="1" si="432"/>
        <v>-7.210145033901082E-15</v>
      </c>
      <c r="AO694">
        <f t="shared" ca="1" si="448"/>
        <v>0</v>
      </c>
      <c r="AP694">
        <f t="shared" ca="1" si="449"/>
        <v>7.1977982575868239E-203</v>
      </c>
      <c r="AR694">
        <v>684</v>
      </c>
      <c r="AS694">
        <v>0</v>
      </c>
      <c r="AT694">
        <v>1.3686208445462722</v>
      </c>
      <c r="AU694">
        <v>5.6221657045910554E-2</v>
      </c>
      <c r="AV694">
        <v>1.1216795699592608E-2</v>
      </c>
      <c r="AW694">
        <v>21.438185775280015</v>
      </c>
      <c r="AX694">
        <v>2.6813090482748106E-4</v>
      </c>
      <c r="AY694">
        <v>0</v>
      </c>
      <c r="AZ694">
        <v>-21.505892358930343</v>
      </c>
      <c r="BA694">
        <v>7.7188793045684652E-4</v>
      </c>
      <c r="BC694">
        <f t="shared" si="433"/>
        <v>0</v>
      </c>
      <c r="BD694">
        <f t="shared" ca="1" si="434"/>
        <v>1.3686208445462722</v>
      </c>
      <c r="BE694">
        <f t="shared" ca="1" si="435"/>
        <v>5.6221657045910554E-2</v>
      </c>
      <c r="BF694">
        <f t="shared" ca="1" si="436"/>
        <v>1.1216795699592608E-2</v>
      </c>
      <c r="BG694">
        <f t="shared" ca="1" si="437"/>
        <v>21.438185775280015</v>
      </c>
      <c r="BH694">
        <f t="shared" ca="1" si="438"/>
        <v>2.6813090483469122E-4</v>
      </c>
      <c r="BI694">
        <f t="shared" ca="1" si="439"/>
        <v>0</v>
      </c>
      <c r="BJ694">
        <f t="shared" ca="1" si="440"/>
        <v>-21.50589235893035</v>
      </c>
      <c r="BK694">
        <f t="shared" ca="1" si="441"/>
        <v>7.7188793045684652E-4</v>
      </c>
    </row>
    <row r="695" spans="2:63" x14ac:dyDescent="0.35">
      <c r="B695">
        <f t="shared" si="442"/>
        <v>685</v>
      </c>
      <c r="C695">
        <f t="shared" si="420"/>
        <v>58</v>
      </c>
      <c r="D695">
        <f t="shared" si="450"/>
        <v>1</v>
      </c>
      <c r="E695">
        <f t="shared" ca="1" si="410"/>
        <v>134</v>
      </c>
      <c r="F695" cm="1">
        <f t="array" aca="1" ref="F695" ca="1">_xlfn.XLOOKUP(E695,Mortality!$I$9:$I$130,IF($E$4="Female",Mortality!$J$9:$J$130,Mortality!$K$9:$K$130),,-1)</f>
        <v>0.99999999999999922</v>
      </c>
      <c r="G695" cm="1">
        <f t="array" aca="1" ref="G695" ca="1">_xlfn.XLOOKUP(E695,Mortality!$N$9:$N$130,IF($E$4="Female",Mortality!$O$9:$O$130,Mortality!$P$9:$P$130),,-1)</f>
        <v>0</v>
      </c>
      <c r="H695">
        <f t="shared" ca="1" si="421"/>
        <v>0.94493499421927152</v>
      </c>
      <c r="I695" cm="1">
        <f t="array" ref="I695">INDEX('Product features '!$C$12:$C$22,MIN(11,C695))</f>
        <v>0</v>
      </c>
      <c r="J695" s="3">
        <f ca="1">IF(C695=1,0,IF($C$4="Q",MAX('Product features '!$C$8,_xlfn.XLOOKUP(E695,'Non-systematic PWDs'!$D$17:$D$64,'Non-systematic PWDs'!$F$17:$F$64,0,-1)),'Product features '!$C$8))</f>
        <v>0.5</v>
      </c>
      <c r="K695">
        <f t="shared" ca="1" si="411"/>
        <v>0</v>
      </c>
      <c r="L695">
        <f ca="1">(1-K695)*(1-(1-J695*_xlfn.XLOOKUP(C695,'Non-systematic PWDs'!$D$9:$D$12,'Non-systematic PWDs'!$E$9:$E$12,,-1))^(1/12))</f>
        <v>1.8423470126248342E-2</v>
      </c>
      <c r="M695" cm="1">
        <f t="array" ref="M695">IF(C695=11,_xlfn.SWITCH(D695,1,0.4,2,0.3,3,0.2,0.1/9),1/12)</f>
        <v>8.3333333333333329E-2</v>
      </c>
      <c r="O695">
        <f t="shared" ca="1" si="443"/>
        <v>2.261024535059835E-202</v>
      </c>
      <c r="P695">
        <f t="shared" ca="1" si="444"/>
        <v>2.2417584772741817E-202</v>
      </c>
      <c r="Q695">
        <f ca="1">_xlfn.XLOOKUP(C695,'Surrender predictive model'!$E$8:$E$29,'Surrender predictive model'!$P$8:$P$29,,-1)+'Surrender predictive model'!$B$15+'Surrender predictive model'!$B$14+'Surrender predictive model'!$B$38*K695</f>
        <v>-2.2123742498454617</v>
      </c>
      <c r="R695">
        <f ca="1">+'Surrender predictive model'!$B$15*(MAX(1,MIN(2,P694/O694))-1)+'Surrender predictive model'!$B$14*(MAX(0.5,MIN(1,P694/O694))-1)+'Surrender predictive model'!$B$38*K695*(MAX(0.5,MIN(1,P694/O694))-1)</f>
        <v>4.2406180443144287E-2</v>
      </c>
      <c r="S695" s="43">
        <f t="shared" ca="1" si="422"/>
        <v>1.0052708221221951E-2</v>
      </c>
      <c r="T695">
        <f t="shared" ca="1" si="412"/>
        <v>0</v>
      </c>
      <c r="U695">
        <f t="shared" ca="1" si="445"/>
        <v>1.89E-2</v>
      </c>
      <c r="V695">
        <f t="shared" ca="1" si="413"/>
        <v>0</v>
      </c>
      <c r="W695" s="41">
        <f t="shared" ca="1" si="414"/>
        <v>0</v>
      </c>
      <c r="X695">
        <f t="shared" ca="1" si="423"/>
        <v>5.350716321218571E-2</v>
      </c>
      <c r="Y695">
        <f t="shared" ca="1" si="424"/>
        <v>5.350716321218571E-2</v>
      </c>
      <c r="Z695">
        <f t="shared" ca="1" si="415"/>
        <v>5.4511453344414922E-2</v>
      </c>
      <c r="AA695">
        <f t="shared" ca="1" si="446"/>
        <v>9.2057910429652315E-206</v>
      </c>
      <c r="AB695">
        <f t="shared" ca="1" si="425"/>
        <v>2.3037578987724658E-202</v>
      </c>
      <c r="AC695">
        <f t="shared" ca="1" si="426"/>
        <v>2.1167022665072515E-202</v>
      </c>
      <c r="AD695">
        <f t="shared" ca="1" si="427"/>
        <v>2.2518575782006549E-204</v>
      </c>
      <c r="AE695">
        <f t="shared" ca="1" si="428"/>
        <v>4.1269506592227316E-204</v>
      </c>
      <c r="AF695">
        <f t="shared" ca="1" si="429"/>
        <v>0</v>
      </c>
      <c r="AG695">
        <f t="shared" ca="1" si="430"/>
        <v>0</v>
      </c>
      <c r="AH695">
        <f t="shared" ca="1" si="416"/>
        <v>4.2733363712630816E-204</v>
      </c>
      <c r="AI695">
        <f t="shared" ca="1" si="447"/>
        <v>3.4608696162725194E-11</v>
      </c>
      <c r="AJ695">
        <f t="shared" ca="1" si="431"/>
        <v>7.210145033901082E-15</v>
      </c>
      <c r="AK695">
        <f t="shared" ca="1" si="417"/>
        <v>0</v>
      </c>
      <c r="AL695">
        <f t="shared" ca="1" si="418"/>
        <v>0</v>
      </c>
      <c r="AM695">
        <f t="shared" si="419"/>
        <v>0</v>
      </c>
      <c r="AN695" s="45">
        <f t="shared" ca="1" si="432"/>
        <v>-7.210145033901082E-15</v>
      </c>
      <c r="AO695">
        <f t="shared" ca="1" si="448"/>
        <v>5.3416704640788599E-205</v>
      </c>
      <c r="AP695">
        <f t="shared" ca="1" si="449"/>
        <v>4.4103208833021744E-204</v>
      </c>
      <c r="AR695">
        <v>685</v>
      </c>
      <c r="AS695">
        <v>0</v>
      </c>
      <c r="AT695">
        <v>1.2870283403648592</v>
      </c>
      <c r="AU695">
        <v>5.3617129888408555E-2</v>
      </c>
      <c r="AV695">
        <v>1.0725036302131745E-2</v>
      </c>
      <c r="AW695">
        <v>20.544872282912028</v>
      </c>
      <c r="AX695">
        <v>2.5611762782135923E-4</v>
      </c>
      <c r="AY695">
        <v>0</v>
      </c>
      <c r="AZ695">
        <v>-20.609470566730398</v>
      </c>
      <c r="BA695">
        <v>2.2390946361883369E-3</v>
      </c>
      <c r="BC695">
        <f t="shared" si="433"/>
        <v>0</v>
      </c>
      <c r="BD695">
        <f t="shared" ca="1" si="434"/>
        <v>1.2870283403648592</v>
      </c>
      <c r="BE695">
        <f t="shared" ca="1" si="435"/>
        <v>5.3617129888408555E-2</v>
      </c>
      <c r="BF695">
        <f t="shared" ca="1" si="436"/>
        <v>1.0725036302131745E-2</v>
      </c>
      <c r="BG695">
        <f t="shared" ca="1" si="437"/>
        <v>20.544872282912028</v>
      </c>
      <c r="BH695">
        <f t="shared" ca="1" si="438"/>
        <v>2.5611762782856939E-4</v>
      </c>
      <c r="BI695">
        <f t="shared" ca="1" si="439"/>
        <v>0</v>
      </c>
      <c r="BJ695">
        <f t="shared" ca="1" si="440"/>
        <v>-20.609470566730405</v>
      </c>
      <c r="BK695">
        <f t="shared" ca="1" si="441"/>
        <v>2.2390946361883369E-3</v>
      </c>
    </row>
    <row r="696" spans="2:63" x14ac:dyDescent="0.35">
      <c r="B696">
        <f t="shared" si="442"/>
        <v>686</v>
      </c>
      <c r="C696">
        <f t="shared" si="420"/>
        <v>58</v>
      </c>
      <c r="D696">
        <f t="shared" si="450"/>
        <v>2</v>
      </c>
      <c r="E696">
        <f t="shared" ca="1" si="410"/>
        <v>134</v>
      </c>
      <c r="F696" cm="1">
        <f t="array" aca="1" ref="F696" ca="1">_xlfn.XLOOKUP(E696,Mortality!$I$9:$I$130,IF($E$4="Female",Mortality!$J$9:$J$130,Mortality!$K$9:$K$130),,-1)</f>
        <v>0.99999999999999922</v>
      </c>
      <c r="G696" cm="1">
        <f t="array" aca="1" ref="G696" ca="1">_xlfn.XLOOKUP(E696,Mortality!$N$9:$N$130,IF($E$4="Female",Mortality!$O$9:$O$130,Mortality!$P$9:$P$130),,-1)</f>
        <v>0</v>
      </c>
      <c r="H696">
        <f t="shared" ca="1" si="421"/>
        <v>0.94493499421927152</v>
      </c>
      <c r="I696" cm="1">
        <f t="array" ref="I696">INDEX('Product features '!$C$12:$C$22,MIN(11,C696))</f>
        <v>0</v>
      </c>
      <c r="J696" s="3">
        <f ca="1">IF(C696=1,0,IF($C$4="Q",MAX('Product features '!$C$8,_xlfn.XLOOKUP(E696,'Non-systematic PWDs'!$D$17:$D$64,'Non-systematic PWDs'!$F$17:$F$64,0,-1)),'Product features '!$C$8))</f>
        <v>0.5</v>
      </c>
      <c r="K696">
        <f t="shared" ca="1" si="411"/>
        <v>0</v>
      </c>
      <c r="L696">
        <f ca="1">(1-K696)*(1-(1-J696*_xlfn.XLOOKUP(C696,'Non-systematic PWDs'!$D$9:$D$12,'Non-systematic PWDs'!$E$9:$E$12,,-1))^(1/12))</f>
        <v>1.8423470126248342E-2</v>
      </c>
      <c r="M696" cm="1">
        <f t="array" ref="M696">IF(C696=11,_xlfn.SWITCH(D696,1,0.4,2,0.3,3,0.2,0.1/9),1/12)</f>
        <v>8.3333333333333329E-2</v>
      </c>
      <c r="O696">
        <f t="shared" ca="1" si="443"/>
        <v>1.2326754989098032E-203</v>
      </c>
      <c r="P696">
        <f t="shared" ca="1" si="444"/>
        <v>1.1995013672581055E-203</v>
      </c>
      <c r="Q696">
        <f ca="1">_xlfn.XLOOKUP(C696,'Surrender predictive model'!$E$8:$E$29,'Surrender predictive model'!$P$8:$P$29,,-1)+'Surrender predictive model'!$B$15+'Surrender predictive model'!$B$14+'Surrender predictive model'!$B$38*K696</f>
        <v>-2.2123742498454617</v>
      </c>
      <c r="R696">
        <f ca="1">+'Surrender predictive model'!$B$15*(MAX(1,MIN(2,P695/O695))-1)+'Surrender predictive model'!$B$14*(MAX(0.5,MIN(1,P695/O695))-1)+'Surrender predictive model'!$B$38*K696*(MAX(0.5,MIN(1,P695/O695))-1)</f>
        <v>2.6941891750853771E-2</v>
      </c>
      <c r="S696" s="43">
        <f t="shared" ca="1" si="422"/>
        <v>9.8896796779289753E-3</v>
      </c>
      <c r="T696">
        <f t="shared" ca="1" si="412"/>
        <v>0</v>
      </c>
      <c r="U696">
        <f t="shared" ca="1" si="445"/>
        <v>0</v>
      </c>
      <c r="V696">
        <f t="shared" ca="1" si="413"/>
        <v>0</v>
      </c>
      <c r="W696" s="41">
        <f t="shared" ca="1" si="414"/>
        <v>0</v>
      </c>
      <c r="X696">
        <f t="shared" ca="1" si="423"/>
        <v>5.3515974989284017E-2</v>
      </c>
      <c r="Y696">
        <f t="shared" ca="1" si="424"/>
        <v>5.3515974989284017E-2</v>
      </c>
      <c r="Z696">
        <f t="shared" ca="1" si="415"/>
        <v>5.4520430512093772E-2</v>
      </c>
      <c r="AA696">
        <f t="shared" ca="1" si="446"/>
        <v>5.0182104893703202E-207</v>
      </c>
      <c r="AB696">
        <f t="shared" ca="1" si="425"/>
        <v>1.2326754989098032E-203</v>
      </c>
      <c r="AC696">
        <f t="shared" ca="1" si="426"/>
        <v>1.1327665097968521E-203</v>
      </c>
      <c r="AD696">
        <f t="shared" ca="1" si="427"/>
        <v>1.1855522337843363E-205</v>
      </c>
      <c r="AE696">
        <f t="shared" ca="1" si="428"/>
        <v>2.208563560554744E-205</v>
      </c>
      <c r="AF696">
        <f t="shared" ca="1" si="429"/>
        <v>0</v>
      </c>
      <c r="AG696">
        <f t="shared" ca="1" si="430"/>
        <v>0</v>
      </c>
      <c r="AH696">
        <f t="shared" ca="1" si="416"/>
        <v>0</v>
      </c>
      <c r="AI696">
        <f t="shared" ca="1" si="447"/>
        <v>3.4608696162725194E-11</v>
      </c>
      <c r="AJ696">
        <f t="shared" ca="1" si="431"/>
        <v>7.210145033901082E-15</v>
      </c>
      <c r="AK696">
        <f t="shared" ca="1" si="417"/>
        <v>0</v>
      </c>
      <c r="AL696">
        <f t="shared" ca="1" si="418"/>
        <v>0</v>
      </c>
      <c r="AM696">
        <f t="shared" si="419"/>
        <v>0</v>
      </c>
      <c r="AN696" s="45">
        <f t="shared" ca="1" si="432"/>
        <v>-7.210145033901082E-15</v>
      </c>
      <c r="AO696">
        <f t="shared" ca="1" si="448"/>
        <v>0</v>
      </c>
      <c r="AP696">
        <f t="shared" ca="1" si="449"/>
        <v>1.8590914930416819E-205</v>
      </c>
      <c r="AR696">
        <v>686</v>
      </c>
      <c r="AS696">
        <v>0</v>
      </c>
      <c r="AT696">
        <v>1.2293646107354741</v>
      </c>
      <c r="AU696">
        <v>5.0728050212625664E-2</v>
      </c>
      <c r="AV696">
        <v>9.9910762031396958E-3</v>
      </c>
      <c r="AW696">
        <v>19.688546173808291</v>
      </c>
      <c r="AX696">
        <v>2.4233046992621851E-4</v>
      </c>
      <c r="AY696">
        <v>0</v>
      </c>
      <c r="AZ696">
        <v>-19.749507630693991</v>
      </c>
      <c r="BA696">
        <v>5.7208022569280449E-4</v>
      </c>
      <c r="BC696">
        <f t="shared" si="433"/>
        <v>0</v>
      </c>
      <c r="BD696">
        <f t="shared" ca="1" si="434"/>
        <v>1.2293646107354741</v>
      </c>
      <c r="BE696">
        <f t="shared" ca="1" si="435"/>
        <v>5.0728050212625664E-2</v>
      </c>
      <c r="BF696">
        <f t="shared" ca="1" si="436"/>
        <v>9.9910762031396958E-3</v>
      </c>
      <c r="BG696">
        <f t="shared" ca="1" si="437"/>
        <v>19.688546173808291</v>
      </c>
      <c r="BH696">
        <f t="shared" ca="1" si="438"/>
        <v>2.4233046993342864E-4</v>
      </c>
      <c r="BI696">
        <f t="shared" ca="1" si="439"/>
        <v>0</v>
      </c>
      <c r="BJ696">
        <f t="shared" ca="1" si="440"/>
        <v>-19.749507630693998</v>
      </c>
      <c r="BK696">
        <f t="shared" ca="1" si="441"/>
        <v>5.7208022569280449E-4</v>
      </c>
    </row>
    <row r="697" spans="2:63" x14ac:dyDescent="0.35">
      <c r="B697">
        <f t="shared" si="442"/>
        <v>687</v>
      </c>
      <c r="C697">
        <f t="shared" si="420"/>
        <v>58</v>
      </c>
      <c r="D697">
        <f t="shared" si="450"/>
        <v>3</v>
      </c>
      <c r="E697">
        <f t="shared" ca="1" si="410"/>
        <v>134</v>
      </c>
      <c r="F697" cm="1">
        <f t="array" aca="1" ref="F697" ca="1">_xlfn.XLOOKUP(E697,Mortality!$I$9:$I$130,IF($E$4="Female",Mortality!$J$9:$J$130,Mortality!$K$9:$K$130),,-1)</f>
        <v>0.99999999999999922</v>
      </c>
      <c r="G697" cm="1">
        <f t="array" aca="1" ref="G697" ca="1">_xlfn.XLOOKUP(E697,Mortality!$N$9:$N$130,IF($E$4="Female",Mortality!$O$9:$O$130,Mortality!$P$9:$P$130),,-1)</f>
        <v>0</v>
      </c>
      <c r="H697">
        <f t="shared" ca="1" si="421"/>
        <v>0.94493499421927152</v>
      </c>
      <c r="I697" cm="1">
        <f t="array" ref="I697">INDEX('Product features '!$C$12:$C$22,MIN(11,C697))</f>
        <v>0</v>
      </c>
      <c r="J697" s="3">
        <f ca="1">IF(C697=1,0,IF($C$4="Q",MAX('Product features '!$C$8,_xlfn.XLOOKUP(E697,'Non-systematic PWDs'!$D$17:$D$64,'Non-systematic PWDs'!$F$17:$F$64,0,-1)),'Product features '!$C$8))</f>
        <v>0.5</v>
      </c>
      <c r="K697">
        <f t="shared" ca="1" si="411"/>
        <v>0</v>
      </c>
      <c r="L697">
        <f ca="1">(1-K697)*(1-(1-J697*_xlfn.XLOOKUP(C697,'Non-systematic PWDs'!$D$9:$D$12,'Non-systematic PWDs'!$E$9:$E$12,,-1))^(1/12))</f>
        <v>1.8423470126248342E-2</v>
      </c>
      <c r="M697" cm="1">
        <f t="array" ref="M697">IF(C697=11,_xlfn.SWITCH(D697,1,0.4,2,0.3,3,0.2,0.1/9),1/12)</f>
        <v>8.3333333333333329E-2</v>
      </c>
      <c r="O697">
        <f t="shared" ca="1" si="443"/>
        <v>6.5967831169560221E-205</v>
      </c>
      <c r="P697">
        <f t="shared" ca="1" si="444"/>
        <v>6.4192485169796754E-205</v>
      </c>
      <c r="Q697">
        <f ca="1">_xlfn.XLOOKUP(C697,'Surrender predictive model'!$E$8:$E$29,'Surrender predictive model'!$P$8:$P$29,,-1)+'Surrender predictive model'!$B$15+'Surrender predictive model'!$B$14+'Surrender predictive model'!$B$38*K697</f>
        <v>-2.2123742498454617</v>
      </c>
      <c r="R697">
        <f ca="1">+'Surrender predictive model'!$B$15*(MAX(1,MIN(2,P696/O696))-1)+'Surrender predictive model'!$B$14*(MAX(0.5,MIN(1,P696/O696))-1)+'Surrender predictive model'!$B$38*K697*(MAX(0.5,MIN(1,P696/O696))-1)</f>
        <v>8.5092503911243039E-2</v>
      </c>
      <c r="S697" s="43">
        <f t="shared" ca="1" si="422"/>
        <v>1.0517644323744357E-2</v>
      </c>
      <c r="T697">
        <f t="shared" ca="1" si="412"/>
        <v>0</v>
      </c>
      <c r="U697">
        <f t="shared" ca="1" si="445"/>
        <v>0</v>
      </c>
      <c r="V697">
        <f t="shared" ca="1" si="413"/>
        <v>0</v>
      </c>
      <c r="W697" s="41">
        <f t="shared" ca="1" si="414"/>
        <v>0</v>
      </c>
      <c r="X697">
        <f t="shared" ca="1" si="423"/>
        <v>5.3482033175336778E-2</v>
      </c>
      <c r="Y697">
        <f t="shared" ca="1" si="424"/>
        <v>5.3482033175336778E-2</v>
      </c>
      <c r="Z697">
        <f t="shared" ca="1" si="415"/>
        <v>5.4485851635241854E-2</v>
      </c>
      <c r="AA697">
        <f t="shared" ca="1" si="446"/>
        <v>2.7359499628077462E-208</v>
      </c>
      <c r="AB697">
        <f t="shared" ca="1" si="425"/>
        <v>6.5967831169560221E-205</v>
      </c>
      <c r="AC697">
        <f t="shared" ca="1" si="426"/>
        <v>6.0584187666633965E-205</v>
      </c>
      <c r="AD697">
        <f t="shared" ca="1" si="427"/>
        <v>6.7433520974329921E-207</v>
      </c>
      <c r="AE697">
        <f t="shared" ca="1" si="428"/>
        <v>1.1812145580675229E-206</v>
      </c>
      <c r="AF697">
        <f t="shared" ca="1" si="429"/>
        <v>0</v>
      </c>
      <c r="AG697">
        <f t="shared" ca="1" si="430"/>
        <v>0</v>
      </c>
      <c r="AH697">
        <f t="shared" ca="1" si="416"/>
        <v>0</v>
      </c>
      <c r="AI697">
        <f t="shared" ca="1" si="447"/>
        <v>3.4608696162725194E-11</v>
      </c>
      <c r="AJ697">
        <f t="shared" ca="1" si="431"/>
        <v>7.210145033901082E-15</v>
      </c>
      <c r="AK697">
        <f t="shared" ca="1" si="417"/>
        <v>0</v>
      </c>
      <c r="AL697">
        <f t="shared" ca="1" si="418"/>
        <v>0</v>
      </c>
      <c r="AM697">
        <f t="shared" si="419"/>
        <v>0</v>
      </c>
      <c r="AN697" s="45">
        <f t="shared" ca="1" si="432"/>
        <v>-7.210145033901082E-15</v>
      </c>
      <c r="AO697">
        <f t="shared" ca="1" si="448"/>
        <v>0</v>
      </c>
      <c r="AP697">
        <f t="shared" ca="1" si="449"/>
        <v>1.0066023338496326E-206</v>
      </c>
      <c r="AR697">
        <v>687</v>
      </c>
      <c r="AS697">
        <v>0</v>
      </c>
      <c r="AT697">
        <v>1.1631862528387995</v>
      </c>
      <c r="AU697">
        <v>4.7988173080153185E-2</v>
      </c>
      <c r="AV697">
        <v>9.8457680221218612E-3</v>
      </c>
      <c r="AW697">
        <v>18.867913472134546</v>
      </c>
      <c r="AX697">
        <v>2.2921200061995224E-4</v>
      </c>
      <c r="AY697">
        <v>0</v>
      </c>
      <c r="AZ697">
        <v>-18.925976625237436</v>
      </c>
      <c r="BA697">
        <v>5.519964939354015E-4</v>
      </c>
      <c r="BC697">
        <f t="shared" si="433"/>
        <v>0</v>
      </c>
      <c r="BD697">
        <f t="shared" ca="1" si="434"/>
        <v>1.1631862528387995</v>
      </c>
      <c r="BE697">
        <f t="shared" ca="1" si="435"/>
        <v>4.7988173080153185E-2</v>
      </c>
      <c r="BF697">
        <f t="shared" ca="1" si="436"/>
        <v>9.8457680221218612E-3</v>
      </c>
      <c r="BG697">
        <f t="shared" ca="1" si="437"/>
        <v>18.867913472134546</v>
      </c>
      <c r="BH697">
        <f t="shared" ca="1" si="438"/>
        <v>2.2921200062716237E-4</v>
      </c>
      <c r="BI697">
        <f t="shared" ca="1" si="439"/>
        <v>0</v>
      </c>
      <c r="BJ697">
        <f t="shared" ca="1" si="440"/>
        <v>-18.925976625237443</v>
      </c>
      <c r="BK697">
        <f t="shared" ca="1" si="441"/>
        <v>5.519964939354015E-4</v>
      </c>
    </row>
    <row r="698" spans="2:63" x14ac:dyDescent="0.35">
      <c r="B698">
        <f t="shared" si="442"/>
        <v>688</v>
      </c>
      <c r="C698">
        <f t="shared" si="420"/>
        <v>58</v>
      </c>
      <c r="D698">
        <f t="shared" si="450"/>
        <v>4</v>
      </c>
      <c r="E698">
        <f t="shared" ca="1" si="410"/>
        <v>134</v>
      </c>
      <c r="F698" cm="1">
        <f t="array" aca="1" ref="F698" ca="1">_xlfn.XLOOKUP(E698,Mortality!$I$9:$I$130,IF($E$4="Female",Mortality!$J$9:$J$130,Mortality!$K$9:$K$130),,-1)</f>
        <v>0.99999999999999922</v>
      </c>
      <c r="G698" cm="1">
        <f t="array" aca="1" ref="G698" ca="1">_xlfn.XLOOKUP(E698,Mortality!$N$9:$N$130,IF($E$4="Female",Mortality!$O$9:$O$130,Mortality!$P$9:$P$130),,-1)</f>
        <v>0</v>
      </c>
      <c r="H698">
        <f t="shared" ca="1" si="421"/>
        <v>0.94493499421927152</v>
      </c>
      <c r="I698" cm="1">
        <f t="array" ref="I698">INDEX('Product features '!$C$12:$C$22,MIN(11,C698))</f>
        <v>0</v>
      </c>
      <c r="J698" s="3">
        <f ca="1">IF(C698=1,0,IF($C$4="Q",MAX('Product features '!$C$8,_xlfn.XLOOKUP(E698,'Non-systematic PWDs'!$D$17:$D$64,'Non-systematic PWDs'!$F$17:$F$64,0,-1)),'Product features '!$C$8))</f>
        <v>0.5</v>
      </c>
      <c r="K698">
        <f t="shared" ca="1" si="411"/>
        <v>0</v>
      </c>
      <c r="L698">
        <f ca="1">(1-K698)*(1-(1-J698*_xlfn.XLOOKUP(C698,'Non-systematic PWDs'!$D$9:$D$12,'Non-systematic PWDs'!$E$9:$E$12,,-1))^(1/12))</f>
        <v>1.8423470126248342E-2</v>
      </c>
      <c r="M698" cm="1">
        <f t="array" ref="M698">IF(C698=11,_xlfn.SWITCH(D698,1,0.4,2,0.3,3,0.2,0.1/9),1/12)</f>
        <v>8.3333333333333329E-2</v>
      </c>
      <c r="O698">
        <f t="shared" ca="1" si="443"/>
        <v>3.5280937351154352E-206</v>
      </c>
      <c r="P698">
        <f t="shared" ca="1" si="444"/>
        <v>3.4331446214583839E-206</v>
      </c>
      <c r="Q698">
        <f ca="1">_xlfn.XLOOKUP(C698,'Surrender predictive model'!$E$8:$E$29,'Surrender predictive model'!$P$8:$P$29,,-1)+'Surrender predictive model'!$B$15+'Surrender predictive model'!$B$14+'Surrender predictive model'!$B$38*K698</f>
        <v>-2.2123742498454617</v>
      </c>
      <c r="R698">
        <f ca="1">+'Surrender predictive model'!$B$15*(MAX(1,MIN(2,P697/O697))-1)+'Surrender predictive model'!$B$14*(MAX(0.5,MIN(1,P697/O697))-1)+'Surrender predictive model'!$B$38*K698*(MAX(0.5,MIN(1,P697/O697))-1)</f>
        <v>8.5092503911243039E-2</v>
      </c>
      <c r="S698" s="43">
        <f t="shared" ca="1" si="422"/>
        <v>1.0517644323744357E-2</v>
      </c>
      <c r="T698">
        <f t="shared" ca="1" si="412"/>
        <v>0</v>
      </c>
      <c r="U698">
        <f t="shared" ca="1" si="445"/>
        <v>0</v>
      </c>
      <c r="V698">
        <f t="shared" ca="1" si="413"/>
        <v>0</v>
      </c>
      <c r="W698" s="41">
        <f t="shared" ca="1" si="414"/>
        <v>0</v>
      </c>
      <c r="X698">
        <f t="shared" ca="1" si="423"/>
        <v>5.3482033175336778E-2</v>
      </c>
      <c r="Y698">
        <f t="shared" ca="1" si="424"/>
        <v>5.3482033175336778E-2</v>
      </c>
      <c r="Z698">
        <f t="shared" ca="1" si="415"/>
        <v>5.4485851635241854E-2</v>
      </c>
      <c r="AA698">
        <f t="shared" ca="1" si="446"/>
        <v>1.4907056375498831E-209</v>
      </c>
      <c r="AB698">
        <f t="shared" ca="1" si="425"/>
        <v>3.5280937351154352E-206</v>
      </c>
      <c r="AC698">
        <f t="shared" ca="1" si="426"/>
        <v>3.2401655346877473E-206</v>
      </c>
      <c r="AD698">
        <f t="shared" ca="1" si="427"/>
        <v>3.6064818058788805E-208</v>
      </c>
      <c r="AE698">
        <f t="shared" ca="1" si="428"/>
        <v>6.3173756181758026E-208</v>
      </c>
      <c r="AF698">
        <f t="shared" ca="1" si="429"/>
        <v>0</v>
      </c>
      <c r="AG698">
        <f t="shared" ca="1" si="430"/>
        <v>0</v>
      </c>
      <c r="AH698">
        <f t="shared" ca="1" si="416"/>
        <v>0</v>
      </c>
      <c r="AI698">
        <f t="shared" ca="1" si="447"/>
        <v>3.4608696162725194E-11</v>
      </c>
      <c r="AJ698">
        <f t="shared" ca="1" si="431"/>
        <v>7.210145033901082E-15</v>
      </c>
      <c r="AK698">
        <f t="shared" ca="1" si="417"/>
        <v>0</v>
      </c>
      <c r="AL698">
        <f t="shared" ca="1" si="418"/>
        <v>0</v>
      </c>
      <c r="AM698">
        <f t="shared" si="419"/>
        <v>0</v>
      </c>
      <c r="AN698" s="45">
        <f t="shared" ca="1" si="432"/>
        <v>-7.210145033901082E-15</v>
      </c>
      <c r="AO698">
        <f t="shared" ca="1" si="448"/>
        <v>0</v>
      </c>
      <c r="AP698">
        <f t="shared" ca="1" si="449"/>
        <v>5.4465813598913202E-208</v>
      </c>
      <c r="AR698">
        <v>688</v>
      </c>
      <c r="AS698">
        <v>0</v>
      </c>
      <c r="AT698">
        <v>1.1002176001687201</v>
      </c>
      <c r="AU698">
        <v>4.5391255994995883E-2</v>
      </c>
      <c r="AV698">
        <v>9.3090690621683257E-3</v>
      </c>
      <c r="AW698">
        <v>18.081486406068453</v>
      </c>
      <c r="AX698">
        <v>2.1681010560951704E-4</v>
      </c>
      <c r="AY698">
        <v>0</v>
      </c>
      <c r="AZ698">
        <v>-18.136403541231228</v>
      </c>
      <c r="BA698">
        <v>5.2631716332703245E-4</v>
      </c>
      <c r="BC698">
        <f t="shared" si="433"/>
        <v>0</v>
      </c>
      <c r="BD698">
        <f t="shared" ca="1" si="434"/>
        <v>1.1002176001687201</v>
      </c>
      <c r="BE698">
        <f t="shared" ca="1" si="435"/>
        <v>4.5391255994995883E-2</v>
      </c>
      <c r="BF698">
        <f t="shared" ca="1" si="436"/>
        <v>9.3090690621683257E-3</v>
      </c>
      <c r="BG698">
        <f t="shared" ca="1" si="437"/>
        <v>18.081486406068453</v>
      </c>
      <c r="BH698">
        <f t="shared" ca="1" si="438"/>
        <v>2.1681010561672718E-4</v>
      </c>
      <c r="BI698">
        <f t="shared" ca="1" si="439"/>
        <v>0</v>
      </c>
      <c r="BJ698">
        <f t="shared" ca="1" si="440"/>
        <v>-18.136403541231235</v>
      </c>
      <c r="BK698">
        <f t="shared" ca="1" si="441"/>
        <v>5.2631716332703245E-4</v>
      </c>
    </row>
    <row r="699" spans="2:63" x14ac:dyDescent="0.35">
      <c r="B699">
        <f t="shared" si="442"/>
        <v>689</v>
      </c>
      <c r="C699">
        <f t="shared" si="420"/>
        <v>58</v>
      </c>
      <c r="D699">
        <f t="shared" si="450"/>
        <v>5</v>
      </c>
      <c r="E699">
        <f t="shared" ca="1" si="410"/>
        <v>134</v>
      </c>
      <c r="F699" cm="1">
        <f t="array" aca="1" ref="F699" ca="1">_xlfn.XLOOKUP(E699,Mortality!$I$9:$I$130,IF($E$4="Female",Mortality!$J$9:$J$130,Mortality!$K$9:$K$130),,-1)</f>
        <v>0.99999999999999922</v>
      </c>
      <c r="G699" cm="1">
        <f t="array" aca="1" ref="G699" ca="1">_xlfn.XLOOKUP(E699,Mortality!$N$9:$N$130,IF($E$4="Female",Mortality!$O$9:$O$130,Mortality!$P$9:$P$130),,-1)</f>
        <v>0</v>
      </c>
      <c r="H699">
        <f t="shared" ca="1" si="421"/>
        <v>0.94493499421927152</v>
      </c>
      <c r="I699" cm="1">
        <f t="array" ref="I699">INDEX('Product features '!$C$12:$C$22,MIN(11,C699))</f>
        <v>0</v>
      </c>
      <c r="J699" s="3">
        <f ca="1">IF(C699=1,0,IF($C$4="Q",MAX('Product features '!$C$8,_xlfn.XLOOKUP(E699,'Non-systematic PWDs'!$D$17:$D$64,'Non-systematic PWDs'!$F$17:$F$64,0,-1)),'Product features '!$C$8))</f>
        <v>0.5</v>
      </c>
      <c r="K699">
        <f t="shared" ca="1" si="411"/>
        <v>0</v>
      </c>
      <c r="L699">
        <f ca="1">(1-K699)*(1-(1-J699*_xlfn.XLOOKUP(C699,'Non-systematic PWDs'!$D$9:$D$12,'Non-systematic PWDs'!$E$9:$E$12,,-1))^(1/12))</f>
        <v>1.8423470126248342E-2</v>
      </c>
      <c r="M699" cm="1">
        <f t="array" ref="M699">IF(C699=11,_xlfn.SWITCH(D699,1,0.4,2,0.3,3,0.2,0.1/9),1/12)</f>
        <v>8.3333333333333329E-2</v>
      </c>
      <c r="O699">
        <f t="shared" ca="1" si="443"/>
        <v>1.8868962618714151E-207</v>
      </c>
      <c r="P699">
        <f t="shared" ca="1" si="444"/>
        <v>1.8361155454056633E-207</v>
      </c>
      <c r="Q699">
        <f ca="1">_xlfn.XLOOKUP(C699,'Surrender predictive model'!$E$8:$E$29,'Surrender predictive model'!$P$8:$P$29,,-1)+'Surrender predictive model'!$B$15+'Surrender predictive model'!$B$14+'Surrender predictive model'!$B$38*K699</f>
        <v>-2.2123742498454617</v>
      </c>
      <c r="R699">
        <f ca="1">+'Surrender predictive model'!$B$15*(MAX(1,MIN(2,P698/O698))-1)+'Surrender predictive model'!$B$14*(MAX(0.5,MIN(1,P698/O698))-1)+'Surrender predictive model'!$B$38*K699*(MAX(0.5,MIN(1,P698/O698))-1)</f>
        <v>8.5092503911243039E-2</v>
      </c>
      <c r="S699" s="43">
        <f t="shared" ca="1" si="422"/>
        <v>1.0517644323744357E-2</v>
      </c>
      <c r="T699">
        <f t="shared" ca="1" si="412"/>
        <v>0</v>
      </c>
      <c r="U699">
        <f t="shared" ca="1" si="445"/>
        <v>0</v>
      </c>
      <c r="V699">
        <f t="shared" ca="1" si="413"/>
        <v>0</v>
      </c>
      <c r="W699" s="41">
        <f t="shared" ca="1" si="414"/>
        <v>0</v>
      </c>
      <c r="X699">
        <f t="shared" ca="1" si="423"/>
        <v>5.3482033175336778E-2</v>
      </c>
      <c r="Y699">
        <f t="shared" ca="1" si="424"/>
        <v>5.3482033175336778E-2</v>
      </c>
      <c r="Z699">
        <f t="shared" ca="1" si="415"/>
        <v>5.4485851635241854E-2</v>
      </c>
      <c r="AA699">
        <f t="shared" ca="1" si="446"/>
        <v>8.1222366199361542E-211</v>
      </c>
      <c r="AB699">
        <f t="shared" ca="1" si="425"/>
        <v>1.8868962618714151E-207</v>
      </c>
      <c r="AC699">
        <f t="shared" ca="1" si="426"/>
        <v>1.7329064061975289E-207</v>
      </c>
      <c r="AD699">
        <f t="shared" ca="1" si="427"/>
        <v>1.9288197958826278E-209</v>
      </c>
      <c r="AE699">
        <f t="shared" ca="1" si="428"/>
        <v>3.3786609239234195E-209</v>
      </c>
      <c r="AF699">
        <f t="shared" ca="1" si="429"/>
        <v>0</v>
      </c>
      <c r="AG699">
        <f t="shared" ca="1" si="430"/>
        <v>0</v>
      </c>
      <c r="AH699">
        <f t="shared" ca="1" si="416"/>
        <v>0</v>
      </c>
      <c r="AI699">
        <f t="shared" ca="1" si="447"/>
        <v>3.4608696162725194E-11</v>
      </c>
      <c r="AJ699">
        <f t="shared" ca="1" si="431"/>
        <v>7.210145033901082E-15</v>
      </c>
      <c r="AK699">
        <f t="shared" ca="1" si="417"/>
        <v>0</v>
      </c>
      <c r="AL699">
        <f t="shared" ca="1" si="418"/>
        <v>0</v>
      </c>
      <c r="AM699">
        <f t="shared" si="419"/>
        <v>0</v>
      </c>
      <c r="AN699" s="45">
        <f t="shared" ca="1" si="432"/>
        <v>-7.210145033901082E-15</v>
      </c>
      <c r="AO699">
        <f t="shared" ca="1" si="448"/>
        <v>0</v>
      </c>
      <c r="AP699">
        <f t="shared" ca="1" si="449"/>
        <v>2.9470673286107255E-209</v>
      </c>
      <c r="AR699">
        <v>689</v>
      </c>
      <c r="AS699">
        <v>0</v>
      </c>
      <c r="AT699">
        <v>1.0406885041186309</v>
      </c>
      <c r="AU699">
        <v>4.2936138100243021E-2</v>
      </c>
      <c r="AV699">
        <v>8.8019444294562977E-3</v>
      </c>
      <c r="AW699">
        <v>17.327839928608952</v>
      </c>
      <c r="AX699">
        <v>2.0508526725638031E-4</v>
      </c>
      <c r="AY699">
        <v>0</v>
      </c>
      <c r="AZ699">
        <v>-17.379783096405905</v>
      </c>
      <c r="BA699">
        <v>5.0184541407266147E-4</v>
      </c>
      <c r="BC699">
        <f t="shared" si="433"/>
        <v>0</v>
      </c>
      <c r="BD699">
        <f t="shared" ca="1" si="434"/>
        <v>1.0406885041186309</v>
      </c>
      <c r="BE699">
        <f t="shared" ca="1" si="435"/>
        <v>4.2936138100243021E-2</v>
      </c>
      <c r="BF699">
        <f t="shared" ca="1" si="436"/>
        <v>8.8019444294562977E-3</v>
      </c>
      <c r="BG699">
        <f t="shared" ca="1" si="437"/>
        <v>17.327839928608952</v>
      </c>
      <c r="BH699">
        <f t="shared" ca="1" si="438"/>
        <v>2.0508526726359044E-4</v>
      </c>
      <c r="BI699">
        <f t="shared" ca="1" si="439"/>
        <v>0</v>
      </c>
      <c r="BJ699">
        <f t="shared" ca="1" si="440"/>
        <v>-17.379783096405912</v>
      </c>
      <c r="BK699">
        <f t="shared" ca="1" si="441"/>
        <v>5.0184541407266147E-4</v>
      </c>
    </row>
    <row r="700" spans="2:63" x14ac:dyDescent="0.35">
      <c r="B700">
        <f t="shared" si="442"/>
        <v>690</v>
      </c>
      <c r="C700">
        <f t="shared" si="420"/>
        <v>58</v>
      </c>
      <c r="D700">
        <f t="shared" si="450"/>
        <v>6</v>
      </c>
      <c r="E700">
        <f t="shared" ca="1" si="410"/>
        <v>134</v>
      </c>
      <c r="F700" cm="1">
        <f t="array" aca="1" ref="F700" ca="1">_xlfn.XLOOKUP(E700,Mortality!$I$9:$I$130,IF($E$4="Female",Mortality!$J$9:$J$130,Mortality!$K$9:$K$130),,-1)</f>
        <v>0.99999999999999922</v>
      </c>
      <c r="G700" cm="1">
        <f t="array" aca="1" ref="G700" ca="1">_xlfn.XLOOKUP(E700,Mortality!$N$9:$N$130,IF($E$4="Female",Mortality!$O$9:$O$130,Mortality!$P$9:$P$130),,-1)</f>
        <v>0</v>
      </c>
      <c r="H700">
        <f t="shared" ca="1" si="421"/>
        <v>0.94493499421927152</v>
      </c>
      <c r="I700" cm="1">
        <f t="array" ref="I700">INDEX('Product features '!$C$12:$C$22,MIN(11,C700))</f>
        <v>0</v>
      </c>
      <c r="J700" s="3">
        <f ca="1">IF(C700=1,0,IF($C$4="Q",MAX('Product features '!$C$8,_xlfn.XLOOKUP(E700,'Non-systematic PWDs'!$D$17:$D$64,'Non-systematic PWDs'!$F$17:$F$64,0,-1)),'Product features '!$C$8))</f>
        <v>0.5</v>
      </c>
      <c r="K700">
        <f t="shared" ca="1" si="411"/>
        <v>0</v>
      </c>
      <c r="L700">
        <f ca="1">(1-K700)*(1-(1-J700*_xlfn.XLOOKUP(C700,'Non-systematic PWDs'!$D$9:$D$12,'Non-systematic PWDs'!$E$9:$E$12,,-1))^(1/12))</f>
        <v>1.8423470126248342E-2</v>
      </c>
      <c r="M700" cm="1">
        <f t="array" ref="M700">IF(C700=11,_xlfn.SWITCH(D700,1,0.4,2,0.3,3,0.2,0.1/9),1/12)</f>
        <v>8.3333333333333329E-2</v>
      </c>
      <c r="O700">
        <f t="shared" ca="1" si="443"/>
        <v>1.0091504847582595E-208</v>
      </c>
      <c r="P700">
        <f t="shared" ca="1" si="444"/>
        <v>9.8199192513137257E-209</v>
      </c>
      <c r="Q700">
        <f ca="1">_xlfn.XLOOKUP(C700,'Surrender predictive model'!$E$8:$E$29,'Surrender predictive model'!$P$8:$P$29,,-1)+'Surrender predictive model'!$B$15+'Surrender predictive model'!$B$14+'Surrender predictive model'!$B$38*K700</f>
        <v>-2.2123742498454617</v>
      </c>
      <c r="R700">
        <f ca="1">+'Surrender predictive model'!$B$15*(MAX(1,MIN(2,P699/O699))-1)+'Surrender predictive model'!$B$14*(MAX(0.5,MIN(1,P699/O699))-1)+'Surrender predictive model'!$B$38*K700*(MAX(0.5,MIN(1,P699/O699))-1)</f>
        <v>8.5092503911241985E-2</v>
      </c>
      <c r="S700" s="43">
        <f t="shared" ca="1" si="422"/>
        <v>1.0517644323744357E-2</v>
      </c>
      <c r="T700">
        <f t="shared" ca="1" si="412"/>
        <v>0</v>
      </c>
      <c r="U700">
        <f t="shared" ca="1" si="445"/>
        <v>0</v>
      </c>
      <c r="V700">
        <f t="shared" ca="1" si="413"/>
        <v>0</v>
      </c>
      <c r="W700" s="41">
        <f t="shared" ca="1" si="414"/>
        <v>0</v>
      </c>
      <c r="X700">
        <f t="shared" ca="1" si="423"/>
        <v>5.3482033175336778E-2</v>
      </c>
      <c r="Y700">
        <f t="shared" ca="1" si="424"/>
        <v>5.3482033175336778E-2</v>
      </c>
      <c r="Z700">
        <f t="shared" ca="1" si="415"/>
        <v>5.4485851635241854E-2</v>
      </c>
      <c r="AA700">
        <f t="shared" ca="1" si="446"/>
        <v>4.4254697942016956E-212</v>
      </c>
      <c r="AB700">
        <f t="shared" ca="1" si="425"/>
        <v>1.0091504847582595E-208</v>
      </c>
      <c r="AC700">
        <f t="shared" ca="1" si="426"/>
        <v>9.267935790600984E-209</v>
      </c>
      <c r="AD700">
        <f t="shared" ca="1" si="427"/>
        <v>1.0315720431264098E-210</v>
      </c>
      <c r="AE700">
        <f t="shared" ca="1" si="428"/>
        <v>1.8069765562148628E-210</v>
      </c>
      <c r="AF700">
        <f t="shared" ca="1" si="429"/>
        <v>0</v>
      </c>
      <c r="AG700">
        <f t="shared" ca="1" si="430"/>
        <v>0</v>
      </c>
      <c r="AH700">
        <f t="shared" ca="1" si="416"/>
        <v>0</v>
      </c>
      <c r="AI700">
        <f t="shared" ca="1" si="447"/>
        <v>3.4608696162725194E-11</v>
      </c>
      <c r="AJ700">
        <f t="shared" ca="1" si="431"/>
        <v>7.210145033901082E-15</v>
      </c>
      <c r="AK700">
        <f t="shared" ca="1" si="417"/>
        <v>0</v>
      </c>
      <c r="AL700">
        <f t="shared" ca="1" si="418"/>
        <v>0</v>
      </c>
      <c r="AM700">
        <f t="shared" si="419"/>
        <v>0</v>
      </c>
      <c r="AN700" s="45">
        <f t="shared" ca="1" si="432"/>
        <v>-7.210145033901082E-15</v>
      </c>
      <c r="AO700">
        <f t="shared" ca="1" si="448"/>
        <v>0</v>
      </c>
      <c r="AP700">
        <f t="shared" ca="1" si="449"/>
        <v>1.594616010571824E-210</v>
      </c>
      <c r="AR700">
        <v>690</v>
      </c>
      <c r="AS700">
        <v>0</v>
      </c>
      <c r="AT700">
        <v>0.98440928002357542</v>
      </c>
      <c r="AU700">
        <v>4.0615002533323494E-2</v>
      </c>
      <c r="AV700">
        <v>8.3227462142364313E-3</v>
      </c>
      <c r="AW700">
        <v>16.605607539378415</v>
      </c>
      <c r="AX700">
        <v>1.9400016908330427E-4</v>
      </c>
      <c r="AY700">
        <v>0</v>
      </c>
      <c r="AZ700">
        <v>-16.654739288295051</v>
      </c>
      <c r="BA700">
        <v>4.7852382469614315E-4</v>
      </c>
      <c r="BC700">
        <f t="shared" si="433"/>
        <v>0</v>
      </c>
      <c r="BD700">
        <f t="shared" ca="1" si="434"/>
        <v>0.98440928002357542</v>
      </c>
      <c r="BE700">
        <f t="shared" ca="1" si="435"/>
        <v>4.0615002533323494E-2</v>
      </c>
      <c r="BF700">
        <f t="shared" ca="1" si="436"/>
        <v>8.3227462142364313E-3</v>
      </c>
      <c r="BG700">
        <f t="shared" ca="1" si="437"/>
        <v>16.605607539378415</v>
      </c>
      <c r="BH700">
        <f t="shared" ca="1" si="438"/>
        <v>1.940001690905144E-4</v>
      </c>
      <c r="BI700">
        <f t="shared" ca="1" si="439"/>
        <v>0</v>
      </c>
      <c r="BJ700">
        <f t="shared" ca="1" si="440"/>
        <v>-16.654739288295058</v>
      </c>
      <c r="BK700">
        <f t="shared" ca="1" si="441"/>
        <v>4.7852382469614315E-4</v>
      </c>
    </row>
    <row r="701" spans="2:63" x14ac:dyDescent="0.35">
      <c r="B701">
        <f t="shared" si="442"/>
        <v>691</v>
      </c>
      <c r="C701">
        <f t="shared" si="420"/>
        <v>58</v>
      </c>
      <c r="D701">
        <f t="shared" si="450"/>
        <v>7</v>
      </c>
      <c r="E701">
        <f t="shared" ca="1" si="410"/>
        <v>134</v>
      </c>
      <c r="F701" cm="1">
        <f t="array" aca="1" ref="F701" ca="1">_xlfn.XLOOKUP(E701,Mortality!$I$9:$I$130,IF($E$4="Female",Mortality!$J$9:$J$130,Mortality!$K$9:$K$130),,-1)</f>
        <v>0.99999999999999922</v>
      </c>
      <c r="G701" cm="1">
        <f t="array" aca="1" ref="G701" ca="1">_xlfn.XLOOKUP(E701,Mortality!$N$9:$N$130,IF($E$4="Female",Mortality!$O$9:$O$130,Mortality!$P$9:$P$130),,-1)</f>
        <v>0</v>
      </c>
      <c r="H701">
        <f t="shared" ca="1" si="421"/>
        <v>0.94493499421927152</v>
      </c>
      <c r="I701" cm="1">
        <f t="array" ref="I701">INDEX('Product features '!$C$12:$C$22,MIN(11,C701))</f>
        <v>0</v>
      </c>
      <c r="J701" s="3">
        <f ca="1">IF(C701=1,0,IF($C$4="Q",MAX('Product features '!$C$8,_xlfn.XLOOKUP(E701,'Non-systematic PWDs'!$D$17:$D$64,'Non-systematic PWDs'!$F$17:$F$64,0,-1)),'Product features '!$C$8))</f>
        <v>0.5</v>
      </c>
      <c r="K701">
        <f t="shared" ca="1" si="411"/>
        <v>0</v>
      </c>
      <c r="L701">
        <f ca="1">(1-K701)*(1-(1-J701*_xlfn.XLOOKUP(C701,'Non-systematic PWDs'!$D$9:$D$12,'Non-systematic PWDs'!$E$9:$E$12,,-1))^(1/12))</f>
        <v>1.8423470126248342E-2</v>
      </c>
      <c r="M701" cm="1">
        <f t="array" ref="M701">IF(C701=11,_xlfn.SWITCH(D701,1,0.4,2,0.3,3,0.2,0.1/9),1/12)</f>
        <v>8.3333333333333329E-2</v>
      </c>
      <c r="O701">
        <f t="shared" ca="1" si="443"/>
        <v>5.3971419704748423E-210</v>
      </c>
      <c r="P701">
        <f t="shared" ca="1" si="444"/>
        <v>5.25189247177889E-210</v>
      </c>
      <c r="Q701">
        <f ca="1">_xlfn.XLOOKUP(C701,'Surrender predictive model'!$E$8:$E$29,'Surrender predictive model'!$P$8:$P$29,,-1)+'Surrender predictive model'!$B$15+'Surrender predictive model'!$B$14+'Surrender predictive model'!$B$38*K701</f>
        <v>-2.2123742498454617</v>
      </c>
      <c r="R701">
        <f ca="1">+'Surrender predictive model'!$B$15*(MAX(1,MIN(2,P700/O700))-1)+'Surrender predictive model'!$B$14*(MAX(0.5,MIN(1,P700/O700))-1)+'Surrender predictive model'!$B$38*K701*(MAX(0.5,MIN(1,P700/O700))-1)</f>
        <v>8.5092503911241638E-2</v>
      </c>
      <c r="S701" s="43">
        <f t="shared" ca="1" si="422"/>
        <v>1.0517644323744357E-2</v>
      </c>
      <c r="T701">
        <f t="shared" ca="1" si="412"/>
        <v>0</v>
      </c>
      <c r="U701">
        <f t="shared" ca="1" si="445"/>
        <v>0</v>
      </c>
      <c r="V701">
        <f t="shared" ca="1" si="413"/>
        <v>0</v>
      </c>
      <c r="W701" s="41">
        <f t="shared" ca="1" si="414"/>
        <v>0</v>
      </c>
      <c r="X701">
        <f t="shared" ca="1" si="423"/>
        <v>5.3482033175336778E-2</v>
      </c>
      <c r="Y701">
        <f t="shared" ca="1" si="424"/>
        <v>5.3482033175336778E-2</v>
      </c>
      <c r="Z701">
        <f t="shared" ca="1" si="415"/>
        <v>5.4485851635241854E-2</v>
      </c>
      <c r="AA701">
        <f t="shared" ca="1" si="446"/>
        <v>2.4112549062311789E-213</v>
      </c>
      <c r="AB701">
        <f t="shared" ca="1" si="425"/>
        <v>5.3971419704748423E-210</v>
      </c>
      <c r="AC701">
        <f t="shared" ca="1" si="426"/>
        <v>4.9566804941981287E-210</v>
      </c>
      <c r="AD701">
        <f t="shared" ca="1" si="427"/>
        <v>5.5170570233236584E-212</v>
      </c>
      <c r="AE701">
        <f t="shared" ca="1" si="428"/>
        <v>9.664078012653909E-212</v>
      </c>
      <c r="AF701">
        <f t="shared" ca="1" si="429"/>
        <v>0</v>
      </c>
      <c r="AG701">
        <f t="shared" ca="1" si="430"/>
        <v>0</v>
      </c>
      <c r="AH701">
        <f t="shared" ca="1" si="416"/>
        <v>0</v>
      </c>
      <c r="AI701">
        <f t="shared" ca="1" si="447"/>
        <v>3.4608696162725194E-11</v>
      </c>
      <c r="AJ701">
        <f t="shared" ca="1" si="431"/>
        <v>7.210145033901082E-15</v>
      </c>
      <c r="AK701">
        <f t="shared" ca="1" si="417"/>
        <v>0</v>
      </c>
      <c r="AL701">
        <f t="shared" ca="1" si="418"/>
        <v>0</v>
      </c>
      <c r="AM701">
        <f t="shared" si="419"/>
        <v>0</v>
      </c>
      <c r="AN701" s="45">
        <f t="shared" ca="1" si="432"/>
        <v>-7.210145033901082E-15</v>
      </c>
      <c r="AO701">
        <f t="shared" ca="1" si="448"/>
        <v>0</v>
      </c>
      <c r="AP701">
        <f t="shared" ca="1" si="449"/>
        <v>8.6282393228209679E-212</v>
      </c>
      <c r="AR701">
        <v>691</v>
      </c>
      <c r="AS701">
        <v>0</v>
      </c>
      <c r="AT701">
        <v>0.93120080879281031</v>
      </c>
      <c r="AU701">
        <v>3.8420467659327835E-2</v>
      </c>
      <c r="AV701">
        <v>7.8699193681457461E-3</v>
      </c>
      <c r="AW701">
        <v>15.913479708990131</v>
      </c>
      <c r="AX701">
        <v>1.8351957190937057E-4</v>
      </c>
      <c r="AY701">
        <v>0</v>
      </c>
      <c r="AZ701">
        <v>-15.959953615589518</v>
      </c>
      <c r="BA701">
        <v>4.562977349436992E-4</v>
      </c>
      <c r="BC701">
        <f t="shared" si="433"/>
        <v>0</v>
      </c>
      <c r="BD701">
        <f t="shared" ca="1" si="434"/>
        <v>0.93120080879281031</v>
      </c>
      <c r="BE701">
        <f t="shared" ca="1" si="435"/>
        <v>3.8420467659327835E-2</v>
      </c>
      <c r="BF701">
        <f t="shared" ca="1" si="436"/>
        <v>7.8699193681457461E-3</v>
      </c>
      <c r="BG701">
        <f t="shared" ca="1" si="437"/>
        <v>15.913479708990131</v>
      </c>
      <c r="BH701">
        <f t="shared" ca="1" si="438"/>
        <v>1.8351957191658071E-4</v>
      </c>
      <c r="BI701">
        <f t="shared" ca="1" si="439"/>
        <v>0</v>
      </c>
      <c r="BJ701">
        <f t="shared" ca="1" si="440"/>
        <v>-15.959953615589525</v>
      </c>
      <c r="BK701">
        <f t="shared" ca="1" si="441"/>
        <v>4.562977349436992E-4</v>
      </c>
    </row>
    <row r="702" spans="2:63" x14ac:dyDescent="0.35">
      <c r="B702">
        <f t="shared" si="442"/>
        <v>692</v>
      </c>
      <c r="C702">
        <f t="shared" si="420"/>
        <v>58</v>
      </c>
      <c r="D702">
        <f t="shared" si="450"/>
        <v>8</v>
      </c>
      <c r="E702">
        <f t="shared" ca="1" si="410"/>
        <v>134</v>
      </c>
      <c r="F702" cm="1">
        <f t="array" aca="1" ref="F702" ca="1">_xlfn.XLOOKUP(E702,Mortality!$I$9:$I$130,IF($E$4="Female",Mortality!$J$9:$J$130,Mortality!$K$9:$K$130),,-1)</f>
        <v>0.99999999999999922</v>
      </c>
      <c r="G702" cm="1">
        <f t="array" aca="1" ref="G702" ca="1">_xlfn.XLOOKUP(E702,Mortality!$N$9:$N$130,IF($E$4="Female",Mortality!$O$9:$O$130,Mortality!$P$9:$P$130),,-1)</f>
        <v>0</v>
      </c>
      <c r="H702">
        <f t="shared" ca="1" si="421"/>
        <v>0.94493499421927152</v>
      </c>
      <c r="I702" cm="1">
        <f t="array" ref="I702">INDEX('Product features '!$C$12:$C$22,MIN(11,C702))</f>
        <v>0</v>
      </c>
      <c r="J702" s="3">
        <f ca="1">IF(C702=1,0,IF($C$4="Q",MAX('Product features '!$C$8,_xlfn.XLOOKUP(E702,'Non-systematic PWDs'!$D$17:$D$64,'Non-systematic PWDs'!$F$17:$F$64,0,-1)),'Product features '!$C$8))</f>
        <v>0.5</v>
      </c>
      <c r="K702">
        <f t="shared" ca="1" si="411"/>
        <v>0</v>
      </c>
      <c r="L702">
        <f ca="1">(1-K702)*(1-(1-J702*_xlfn.XLOOKUP(C702,'Non-systematic PWDs'!$D$9:$D$12,'Non-systematic PWDs'!$E$9:$E$12,,-1))^(1/12))</f>
        <v>1.8423470126248342E-2</v>
      </c>
      <c r="M702" cm="1">
        <f t="array" ref="M702">IF(C702=11,_xlfn.SWITCH(D702,1,0.4,2,0.3,3,0.2,0.1/9),1/12)</f>
        <v>8.3333333333333329E-2</v>
      </c>
      <c r="O702">
        <f t="shared" ca="1" si="443"/>
        <v>2.88650125916938E-211</v>
      </c>
      <c r="P702">
        <f t="shared" ca="1" si="444"/>
        <v>2.8088188740898008E-211</v>
      </c>
      <c r="Q702">
        <f ca="1">_xlfn.XLOOKUP(C702,'Surrender predictive model'!$E$8:$E$29,'Surrender predictive model'!$P$8:$P$29,,-1)+'Surrender predictive model'!$B$15+'Surrender predictive model'!$B$14+'Surrender predictive model'!$B$38*K702</f>
        <v>-2.2123742498454617</v>
      </c>
      <c r="R702">
        <f ca="1">+'Surrender predictive model'!$B$15*(MAX(1,MIN(2,P701/O701))-1)+'Surrender predictive model'!$B$14*(MAX(0.5,MIN(1,P701/O701))-1)+'Surrender predictive model'!$B$38*K702*(MAX(0.5,MIN(1,P701/O701))-1)</f>
        <v>8.5092503911241291E-2</v>
      </c>
      <c r="S702" s="43">
        <f t="shared" ca="1" si="422"/>
        <v>1.0517644323744357E-2</v>
      </c>
      <c r="T702">
        <f t="shared" ca="1" si="412"/>
        <v>0</v>
      </c>
      <c r="U702">
        <f t="shared" ca="1" si="445"/>
        <v>0</v>
      </c>
      <c r="V702">
        <f t="shared" ca="1" si="413"/>
        <v>0</v>
      </c>
      <c r="W702" s="41">
        <f t="shared" ca="1" si="414"/>
        <v>0</v>
      </c>
      <c r="X702">
        <f t="shared" ca="1" si="423"/>
        <v>5.3482033175336778E-2</v>
      </c>
      <c r="Y702">
        <f t="shared" ca="1" si="424"/>
        <v>5.3482033175336778E-2</v>
      </c>
      <c r="Z702">
        <f t="shared" ca="1" si="415"/>
        <v>5.4485851635241854E-2</v>
      </c>
      <c r="AA702">
        <f t="shared" ca="1" si="446"/>
        <v>1.3137927707566103E-214</v>
      </c>
      <c r="AB702">
        <f t="shared" ca="1" si="425"/>
        <v>2.88650125916938E-211</v>
      </c>
      <c r="AC702">
        <f t="shared" ca="1" si="426"/>
        <v>2.6509335063024903E-211</v>
      </c>
      <c r="AD702">
        <f t="shared" ca="1" si="427"/>
        <v>2.9506342675162067E-213</v>
      </c>
      <c r="AE702">
        <f t="shared" ca="1" si="428"/>
        <v>5.1685454088179906E-213</v>
      </c>
      <c r="AF702">
        <f t="shared" ca="1" si="429"/>
        <v>0</v>
      </c>
      <c r="AG702">
        <f t="shared" ca="1" si="430"/>
        <v>0</v>
      </c>
      <c r="AH702">
        <f t="shared" ca="1" si="416"/>
        <v>0</v>
      </c>
      <c r="AI702">
        <f t="shared" ca="1" si="447"/>
        <v>3.4608696162725194E-11</v>
      </c>
      <c r="AJ702">
        <f t="shared" ca="1" si="431"/>
        <v>7.210145033901082E-15</v>
      </c>
      <c r="AK702">
        <f t="shared" ca="1" si="417"/>
        <v>0</v>
      </c>
      <c r="AL702">
        <f t="shared" ca="1" si="418"/>
        <v>0</v>
      </c>
      <c r="AM702">
        <f t="shared" si="419"/>
        <v>0</v>
      </c>
      <c r="AN702" s="45">
        <f t="shared" ca="1" si="432"/>
        <v>-7.210145033901082E-15</v>
      </c>
      <c r="AO702">
        <f t="shared" ca="1" si="448"/>
        <v>0</v>
      </c>
      <c r="AP702">
        <f t="shared" ca="1" si="449"/>
        <v>4.6686169785274966E-213</v>
      </c>
      <c r="AR702">
        <v>692</v>
      </c>
      <c r="AS702">
        <v>0</v>
      </c>
      <c r="AT702">
        <v>0.88089394235792939</v>
      </c>
      <c r="AU702">
        <v>3.6345562589770189E-2</v>
      </c>
      <c r="AV702">
        <v>7.4419964125727175E-3</v>
      </c>
      <c r="AW702">
        <v>15.250201503450171</v>
      </c>
      <c r="AX702">
        <v>1.736101970272375E-4</v>
      </c>
      <c r="AY702">
        <v>0</v>
      </c>
      <c r="AZ702">
        <v>-15.294162672649536</v>
      </c>
      <c r="BA702">
        <v>4.3511511152528442E-4</v>
      </c>
      <c r="BC702">
        <f t="shared" si="433"/>
        <v>0</v>
      </c>
      <c r="BD702">
        <f t="shared" ca="1" si="434"/>
        <v>0.88089394235792939</v>
      </c>
      <c r="BE702">
        <f t="shared" ca="1" si="435"/>
        <v>3.6345562589770189E-2</v>
      </c>
      <c r="BF702">
        <f t="shared" ca="1" si="436"/>
        <v>7.4419964125727175E-3</v>
      </c>
      <c r="BG702">
        <f t="shared" ca="1" si="437"/>
        <v>15.250201503450171</v>
      </c>
      <c r="BH702">
        <f t="shared" ca="1" si="438"/>
        <v>1.7361019703444764E-4</v>
      </c>
      <c r="BI702">
        <f t="shared" ca="1" si="439"/>
        <v>0</v>
      </c>
      <c r="BJ702">
        <f t="shared" ca="1" si="440"/>
        <v>-15.294162672649543</v>
      </c>
      <c r="BK702">
        <f t="shared" ca="1" si="441"/>
        <v>4.3511511152528442E-4</v>
      </c>
    </row>
    <row r="703" spans="2:63" x14ac:dyDescent="0.35">
      <c r="B703">
        <f t="shared" si="442"/>
        <v>693</v>
      </c>
      <c r="C703">
        <f t="shared" si="420"/>
        <v>58</v>
      </c>
      <c r="D703">
        <f t="shared" si="450"/>
        <v>9</v>
      </c>
      <c r="E703">
        <f t="shared" ca="1" si="410"/>
        <v>134</v>
      </c>
      <c r="F703" cm="1">
        <f t="array" aca="1" ref="F703" ca="1">_xlfn.XLOOKUP(E703,Mortality!$I$9:$I$130,IF($E$4="Female",Mortality!$J$9:$J$130,Mortality!$K$9:$K$130),,-1)</f>
        <v>0.99999999999999922</v>
      </c>
      <c r="G703" cm="1">
        <f t="array" aca="1" ref="G703" ca="1">_xlfn.XLOOKUP(E703,Mortality!$N$9:$N$130,IF($E$4="Female",Mortality!$O$9:$O$130,Mortality!$P$9:$P$130),,-1)</f>
        <v>0</v>
      </c>
      <c r="H703">
        <f t="shared" ca="1" si="421"/>
        <v>0.94493499421927152</v>
      </c>
      <c r="I703" cm="1">
        <f t="array" ref="I703">INDEX('Product features '!$C$12:$C$22,MIN(11,C703))</f>
        <v>0</v>
      </c>
      <c r="J703" s="3">
        <f ca="1">IF(C703=1,0,IF($C$4="Q",MAX('Product features '!$C$8,_xlfn.XLOOKUP(E703,'Non-systematic PWDs'!$D$17:$D$64,'Non-systematic PWDs'!$F$17:$F$64,0,-1)),'Product features '!$C$8))</f>
        <v>0.5</v>
      </c>
      <c r="K703">
        <f t="shared" ca="1" si="411"/>
        <v>0</v>
      </c>
      <c r="L703">
        <f ca="1">(1-K703)*(1-(1-J703*_xlfn.XLOOKUP(C703,'Non-systematic PWDs'!$D$9:$D$12,'Non-systematic PWDs'!$E$9:$E$12,,-1))^(1/12))</f>
        <v>1.8423470126248342E-2</v>
      </c>
      <c r="M703" cm="1">
        <f t="array" ref="M703">IF(C703=11,_xlfn.SWITCH(D703,1,0.4,2,0.3,3,0.2,0.1/9),1/12)</f>
        <v>8.3333333333333329E-2</v>
      </c>
      <c r="O703">
        <f t="shared" ca="1" si="443"/>
        <v>1.5437595610354818E-212</v>
      </c>
      <c r="P703">
        <f t="shared" ca="1" si="444"/>
        <v>1.5022134420758282E-212</v>
      </c>
      <c r="Q703">
        <f ca="1">_xlfn.XLOOKUP(C703,'Surrender predictive model'!$E$8:$E$29,'Surrender predictive model'!$P$8:$P$29,,-1)+'Surrender predictive model'!$B$15+'Surrender predictive model'!$B$14+'Surrender predictive model'!$B$38*K703</f>
        <v>-2.2123742498454617</v>
      </c>
      <c r="R703">
        <f ca="1">+'Surrender predictive model'!$B$15*(MAX(1,MIN(2,P702/O702))-1)+'Surrender predictive model'!$B$14*(MAX(0.5,MIN(1,P702/O702))-1)+'Surrender predictive model'!$B$38*K703*(MAX(0.5,MIN(1,P702/O702))-1)</f>
        <v>8.5092503911240944E-2</v>
      </c>
      <c r="S703" s="43">
        <f t="shared" ca="1" si="422"/>
        <v>1.0517644323744357E-2</v>
      </c>
      <c r="T703">
        <f t="shared" ca="1" si="412"/>
        <v>0</v>
      </c>
      <c r="U703">
        <f t="shared" ca="1" si="445"/>
        <v>0</v>
      </c>
      <c r="V703">
        <f t="shared" ca="1" si="413"/>
        <v>0</v>
      </c>
      <c r="W703" s="41">
        <f t="shared" ca="1" si="414"/>
        <v>0</v>
      </c>
      <c r="X703">
        <f t="shared" ca="1" si="423"/>
        <v>5.3482033175336778E-2</v>
      </c>
      <c r="Y703">
        <f t="shared" ca="1" si="424"/>
        <v>5.3482033175336778E-2</v>
      </c>
      <c r="Z703">
        <f t="shared" ca="1" si="415"/>
        <v>5.4485851635241854E-2</v>
      </c>
      <c r="AA703">
        <f t="shared" ca="1" si="446"/>
        <v>7.1583117986897983E-216</v>
      </c>
      <c r="AB703">
        <f t="shared" ca="1" si="425"/>
        <v>1.5437595610354818E-212</v>
      </c>
      <c r="AC703">
        <f t="shared" ca="1" si="426"/>
        <v>1.4177731372968165E-212</v>
      </c>
      <c r="AD703">
        <f t="shared" ca="1" si="427"/>
        <v>1.5780591978358732E-214</v>
      </c>
      <c r="AE703">
        <f t="shared" ca="1" si="428"/>
        <v>2.7642431702263836E-214</v>
      </c>
      <c r="AF703">
        <f t="shared" ca="1" si="429"/>
        <v>0</v>
      </c>
      <c r="AG703">
        <f t="shared" ca="1" si="430"/>
        <v>0</v>
      </c>
      <c r="AH703">
        <f t="shared" ca="1" si="416"/>
        <v>0</v>
      </c>
      <c r="AI703">
        <f t="shared" ca="1" si="447"/>
        <v>3.4608696162725194E-11</v>
      </c>
      <c r="AJ703">
        <f t="shared" ca="1" si="431"/>
        <v>7.210145033901082E-15</v>
      </c>
      <c r="AK703">
        <f t="shared" ca="1" si="417"/>
        <v>0</v>
      </c>
      <c r="AL703">
        <f t="shared" ca="1" si="418"/>
        <v>0</v>
      </c>
      <c r="AM703">
        <f t="shared" si="419"/>
        <v>0</v>
      </c>
      <c r="AN703" s="45">
        <f t="shared" ca="1" si="432"/>
        <v>-7.210145033901082E-15</v>
      </c>
      <c r="AO703">
        <f t="shared" ca="1" si="448"/>
        <v>0</v>
      </c>
      <c r="AP703">
        <f t="shared" ca="1" si="449"/>
        <v>2.5261219209053086E-214</v>
      </c>
      <c r="AR703">
        <v>693</v>
      </c>
      <c r="AS703">
        <v>0</v>
      </c>
      <c r="AT703">
        <v>0.83332894292368942</v>
      </c>
      <c r="AU703">
        <v>3.4383704092632979E-2</v>
      </c>
      <c r="AV703">
        <v>7.0375924518794458E-3</v>
      </c>
      <c r="AW703">
        <v>14.614570307642701</v>
      </c>
      <c r="AX703">
        <v>1.6424061601814821E-4</v>
      </c>
      <c r="AY703">
        <v>0</v>
      </c>
      <c r="AZ703">
        <v>-14.656155844803227</v>
      </c>
      <c r="BA703">
        <v>4.1492642045449417E-4</v>
      </c>
      <c r="BC703">
        <f t="shared" si="433"/>
        <v>0</v>
      </c>
      <c r="BD703">
        <f t="shared" ca="1" si="434"/>
        <v>0.83332894292368942</v>
      </c>
      <c r="BE703">
        <f t="shared" ca="1" si="435"/>
        <v>3.4383704092632979E-2</v>
      </c>
      <c r="BF703">
        <f t="shared" ca="1" si="436"/>
        <v>7.0375924518794458E-3</v>
      </c>
      <c r="BG703">
        <f t="shared" ca="1" si="437"/>
        <v>14.614570307642701</v>
      </c>
      <c r="BH703">
        <f t="shared" ca="1" si="438"/>
        <v>1.6424061602535834E-4</v>
      </c>
      <c r="BI703">
        <f t="shared" ca="1" si="439"/>
        <v>0</v>
      </c>
      <c r="BJ703">
        <f t="shared" ca="1" si="440"/>
        <v>-14.656155844803234</v>
      </c>
      <c r="BK703">
        <f t="shared" ca="1" si="441"/>
        <v>4.1492642045449417E-4</v>
      </c>
    </row>
    <row r="704" spans="2:63" x14ac:dyDescent="0.35">
      <c r="B704">
        <f t="shared" si="442"/>
        <v>694</v>
      </c>
      <c r="C704">
        <f t="shared" si="420"/>
        <v>58</v>
      </c>
      <c r="D704">
        <f t="shared" si="450"/>
        <v>10</v>
      </c>
      <c r="E704">
        <f t="shared" ca="1" si="410"/>
        <v>134</v>
      </c>
      <c r="F704" cm="1">
        <f t="array" aca="1" ref="F704" ca="1">_xlfn.XLOOKUP(E704,Mortality!$I$9:$I$130,IF($E$4="Female",Mortality!$J$9:$J$130,Mortality!$K$9:$K$130),,-1)</f>
        <v>0.99999999999999922</v>
      </c>
      <c r="G704" cm="1">
        <f t="array" aca="1" ref="G704" ca="1">_xlfn.XLOOKUP(E704,Mortality!$N$9:$N$130,IF($E$4="Female",Mortality!$O$9:$O$130,Mortality!$P$9:$P$130),,-1)</f>
        <v>0</v>
      </c>
      <c r="H704">
        <f t="shared" ca="1" si="421"/>
        <v>0.94493499421927152</v>
      </c>
      <c r="I704" cm="1">
        <f t="array" ref="I704">INDEX('Product features '!$C$12:$C$22,MIN(11,C704))</f>
        <v>0</v>
      </c>
      <c r="J704" s="3">
        <f ca="1">IF(C704=1,0,IF($C$4="Q",MAX('Product features '!$C$8,_xlfn.XLOOKUP(E704,'Non-systematic PWDs'!$D$17:$D$64,'Non-systematic PWDs'!$F$17:$F$64,0,-1)),'Product features '!$C$8))</f>
        <v>0.5</v>
      </c>
      <c r="K704">
        <f t="shared" ca="1" si="411"/>
        <v>0</v>
      </c>
      <c r="L704">
        <f ca="1">(1-K704)*(1-(1-J704*_xlfn.XLOOKUP(C704,'Non-systematic PWDs'!$D$9:$D$12,'Non-systematic PWDs'!$E$9:$E$12,,-1))^(1/12))</f>
        <v>1.8423470126248342E-2</v>
      </c>
      <c r="M704" cm="1">
        <f t="array" ref="M704">IF(C704=11,_xlfn.SWITCH(D704,1,0.4,2,0.3,3,0.2,0.1/9),1/12)</f>
        <v>8.3333333333333329E-2</v>
      </c>
      <c r="O704">
        <f t="shared" ca="1" si="443"/>
        <v>8.2563400058042991E-214</v>
      </c>
      <c r="P704">
        <f t="shared" ca="1" si="444"/>
        <v>8.0341429145536302E-214</v>
      </c>
      <c r="Q704">
        <f ca="1">_xlfn.XLOOKUP(C704,'Surrender predictive model'!$E$8:$E$29,'Surrender predictive model'!$P$8:$P$29,,-1)+'Surrender predictive model'!$B$15+'Surrender predictive model'!$B$14+'Surrender predictive model'!$B$38*K704</f>
        <v>-2.2123742498454617</v>
      </c>
      <c r="R704">
        <f ca="1">+'Surrender predictive model'!$B$15*(MAX(1,MIN(2,P703/O703))-1)+'Surrender predictive model'!$B$14*(MAX(0.5,MIN(1,P703/O703))-1)+'Surrender predictive model'!$B$38*K704*(MAX(0.5,MIN(1,P703/O703))-1)</f>
        <v>8.5092503911241291E-2</v>
      </c>
      <c r="S704" s="43">
        <f t="shared" ca="1" si="422"/>
        <v>1.0517644323744357E-2</v>
      </c>
      <c r="T704">
        <f t="shared" ca="1" si="412"/>
        <v>0</v>
      </c>
      <c r="U704">
        <f t="shared" ca="1" si="445"/>
        <v>0</v>
      </c>
      <c r="V704">
        <f t="shared" ca="1" si="413"/>
        <v>0</v>
      </c>
      <c r="W704" s="41">
        <f t="shared" ca="1" si="414"/>
        <v>0</v>
      </c>
      <c r="X704">
        <f t="shared" ca="1" si="423"/>
        <v>5.3482033175336778E-2</v>
      </c>
      <c r="Y704">
        <f t="shared" ca="1" si="424"/>
        <v>5.3482033175336778E-2</v>
      </c>
      <c r="Z704">
        <f t="shared" ca="1" si="415"/>
        <v>5.4485851635241854E-2</v>
      </c>
      <c r="AA704">
        <f t="shared" ca="1" si="446"/>
        <v>3.9002671462221363E-217</v>
      </c>
      <c r="AB704">
        <f t="shared" ca="1" si="425"/>
        <v>8.2563400058042991E-214</v>
      </c>
      <c r="AC704">
        <f t="shared" ca="1" si="426"/>
        <v>7.5825389964009636E-214</v>
      </c>
      <c r="AD704">
        <f t="shared" ca="1" si="427"/>
        <v>8.4397814371303509E-216</v>
      </c>
      <c r="AE704">
        <f t="shared" ca="1" si="428"/>
        <v>1.4783734493474558E-215</v>
      </c>
      <c r="AF704">
        <f t="shared" ca="1" si="429"/>
        <v>0</v>
      </c>
      <c r="AG704">
        <f t="shared" ca="1" si="430"/>
        <v>0</v>
      </c>
      <c r="AH704">
        <f t="shared" ca="1" si="416"/>
        <v>0</v>
      </c>
      <c r="AI704">
        <f t="shared" ca="1" si="447"/>
        <v>3.4608696162725194E-11</v>
      </c>
      <c r="AJ704">
        <f t="shared" ca="1" si="431"/>
        <v>7.210145033901082E-15</v>
      </c>
      <c r="AK704">
        <f t="shared" ca="1" si="417"/>
        <v>0</v>
      </c>
      <c r="AL704">
        <f t="shared" ca="1" si="418"/>
        <v>0</v>
      </c>
      <c r="AM704">
        <f t="shared" si="419"/>
        <v>0</v>
      </c>
      <c r="AN704" s="45">
        <f t="shared" ca="1" si="432"/>
        <v>-7.210145033901082E-15</v>
      </c>
      <c r="AO704">
        <f t="shared" ca="1" si="448"/>
        <v>0</v>
      </c>
      <c r="AP704">
        <f t="shared" ca="1" si="449"/>
        <v>1.3668484668217558E-215</v>
      </c>
      <c r="AR704">
        <v>694</v>
      </c>
      <c r="AS704">
        <v>0</v>
      </c>
      <c r="AT704">
        <v>0.78835495408006151</v>
      </c>
      <c r="AU704">
        <v>3.2528674813816848E-2</v>
      </c>
      <c r="AV704">
        <v>6.6554004737310419E-3</v>
      </c>
      <c r="AW704">
        <v>14.005433643765404</v>
      </c>
      <c r="AX704">
        <v>1.5538114682367999E-4</v>
      </c>
      <c r="AY704">
        <v>0</v>
      </c>
      <c r="AZ704">
        <v>-14.044773100199773</v>
      </c>
      <c r="BA704">
        <v>3.9568450565937775E-4</v>
      </c>
      <c r="BC704">
        <f t="shared" si="433"/>
        <v>0</v>
      </c>
      <c r="BD704">
        <f t="shared" ca="1" si="434"/>
        <v>0.78835495408006151</v>
      </c>
      <c r="BE704">
        <f t="shared" ca="1" si="435"/>
        <v>3.2528674813816848E-2</v>
      </c>
      <c r="BF704">
        <f t="shared" ca="1" si="436"/>
        <v>6.6554004737310419E-3</v>
      </c>
      <c r="BG704">
        <f t="shared" ca="1" si="437"/>
        <v>14.005433643765404</v>
      </c>
      <c r="BH704">
        <f t="shared" ca="1" si="438"/>
        <v>1.5538114683089012E-4</v>
      </c>
      <c r="BI704">
        <f t="shared" ca="1" si="439"/>
        <v>0</v>
      </c>
      <c r="BJ704">
        <f t="shared" ca="1" si="440"/>
        <v>-14.04477310019978</v>
      </c>
      <c r="BK704">
        <f t="shared" ca="1" si="441"/>
        <v>3.9568450565937775E-4</v>
      </c>
    </row>
    <row r="705" spans="2:63" x14ac:dyDescent="0.35">
      <c r="B705">
        <f t="shared" si="442"/>
        <v>695</v>
      </c>
      <c r="C705">
        <f t="shared" si="420"/>
        <v>58</v>
      </c>
      <c r="D705">
        <f t="shared" si="450"/>
        <v>11</v>
      </c>
      <c r="E705">
        <f t="shared" ca="1" si="410"/>
        <v>134</v>
      </c>
      <c r="F705" cm="1">
        <f t="array" aca="1" ref="F705" ca="1">_xlfn.XLOOKUP(E705,Mortality!$I$9:$I$130,IF($E$4="Female",Mortality!$J$9:$J$130,Mortality!$K$9:$K$130),,-1)</f>
        <v>0.99999999999999922</v>
      </c>
      <c r="G705" cm="1">
        <f t="array" aca="1" ref="G705" ca="1">_xlfn.XLOOKUP(E705,Mortality!$N$9:$N$130,IF($E$4="Female",Mortality!$O$9:$O$130,Mortality!$P$9:$P$130),,-1)</f>
        <v>0</v>
      </c>
      <c r="H705">
        <f t="shared" ca="1" si="421"/>
        <v>0.94493499421927152</v>
      </c>
      <c r="I705" cm="1">
        <f t="array" ref="I705">INDEX('Product features '!$C$12:$C$22,MIN(11,C705))</f>
        <v>0</v>
      </c>
      <c r="J705" s="3">
        <f ca="1">IF(C705=1,0,IF($C$4="Q",MAX('Product features '!$C$8,_xlfn.XLOOKUP(E705,'Non-systematic PWDs'!$D$17:$D$64,'Non-systematic PWDs'!$F$17:$F$64,0,-1)),'Product features '!$C$8))</f>
        <v>0.5</v>
      </c>
      <c r="K705">
        <f t="shared" ca="1" si="411"/>
        <v>0</v>
      </c>
      <c r="L705">
        <f ca="1">(1-K705)*(1-(1-J705*_xlfn.XLOOKUP(C705,'Non-systematic PWDs'!$D$9:$D$12,'Non-systematic PWDs'!$E$9:$E$12,,-1))^(1/12))</f>
        <v>1.8423470126248342E-2</v>
      </c>
      <c r="M705" cm="1">
        <f t="array" ref="M705">IF(C705=11,_xlfn.SWITCH(D705,1,0.4,2,0.3,3,0.2,0.1/9),1/12)</f>
        <v>8.3333333333333329E-2</v>
      </c>
      <c r="O705">
        <f t="shared" ca="1" si="443"/>
        <v>4.4156585009728575E-215</v>
      </c>
      <c r="P705">
        <f t="shared" ca="1" si="444"/>
        <v>4.2968229789155414E-215</v>
      </c>
      <c r="Q705">
        <f ca="1">_xlfn.XLOOKUP(C705,'Surrender predictive model'!$E$8:$E$29,'Surrender predictive model'!$P$8:$P$29,,-1)+'Surrender predictive model'!$B$15+'Surrender predictive model'!$B$14+'Surrender predictive model'!$B$38*K705</f>
        <v>-2.2123742498454617</v>
      </c>
      <c r="R705">
        <f ca="1">+'Surrender predictive model'!$B$15*(MAX(1,MIN(2,P704/O704))-1)+'Surrender predictive model'!$B$14*(MAX(0.5,MIN(1,P704/O704))-1)+'Surrender predictive model'!$B$38*K705*(MAX(0.5,MIN(1,P704/O704))-1)</f>
        <v>8.5092503911241638E-2</v>
      </c>
      <c r="S705" s="43">
        <f t="shared" ca="1" si="422"/>
        <v>1.0517644323744357E-2</v>
      </c>
      <c r="T705">
        <f t="shared" ca="1" si="412"/>
        <v>0</v>
      </c>
      <c r="U705">
        <f t="shared" ca="1" si="445"/>
        <v>0</v>
      </c>
      <c r="V705">
        <f t="shared" ca="1" si="413"/>
        <v>0</v>
      </c>
      <c r="W705" s="41">
        <f t="shared" ca="1" si="414"/>
        <v>0</v>
      </c>
      <c r="X705">
        <f t="shared" ca="1" si="423"/>
        <v>5.3482033175336778E-2</v>
      </c>
      <c r="Y705">
        <f t="shared" ca="1" si="424"/>
        <v>5.3482033175336778E-2</v>
      </c>
      <c r="Z705">
        <f t="shared" ca="1" si="415"/>
        <v>5.4485851635241854E-2</v>
      </c>
      <c r="AA705">
        <f t="shared" ca="1" si="446"/>
        <v>2.1250937706686747E-218</v>
      </c>
      <c r="AB705">
        <f t="shared" ca="1" si="425"/>
        <v>4.4156585009728575E-215</v>
      </c>
      <c r="AC705">
        <f t="shared" ca="1" si="426"/>
        <v>4.0552960215880116E-215</v>
      </c>
      <c r="AD705">
        <f t="shared" ca="1" si="427"/>
        <v>4.5137667081319696E-217</v>
      </c>
      <c r="AE705">
        <f t="shared" ca="1" si="428"/>
        <v>7.9066417863537687E-217</v>
      </c>
      <c r="AF705">
        <f t="shared" ca="1" si="429"/>
        <v>0</v>
      </c>
      <c r="AG705">
        <f t="shared" ca="1" si="430"/>
        <v>0</v>
      </c>
      <c r="AH705">
        <f t="shared" ca="1" si="416"/>
        <v>0</v>
      </c>
      <c r="AI705">
        <f t="shared" ca="1" si="447"/>
        <v>3.4608696162725194E-11</v>
      </c>
      <c r="AJ705">
        <f t="shared" ca="1" si="431"/>
        <v>7.210145033901082E-15</v>
      </c>
      <c r="AK705">
        <f t="shared" ca="1" si="417"/>
        <v>0</v>
      </c>
      <c r="AL705">
        <f t="shared" ca="1" si="418"/>
        <v>0</v>
      </c>
      <c r="AM705">
        <f t="shared" si="419"/>
        <v>0</v>
      </c>
      <c r="AN705" s="45">
        <f t="shared" ca="1" si="432"/>
        <v>-7.210145033901082E-15</v>
      </c>
      <c r="AO705">
        <f t="shared" ca="1" si="448"/>
        <v>0</v>
      </c>
      <c r="AP705">
        <f t="shared" ca="1" si="449"/>
        <v>7.3958216972498059E-217</v>
      </c>
      <c r="AR705">
        <v>695</v>
      </c>
      <c r="AS705">
        <v>0</v>
      </c>
      <c r="AT705">
        <v>0.74582950194661379</v>
      </c>
      <c r="AU705">
        <v>3.0774602734750797E-2</v>
      </c>
      <c r="AV705">
        <v>6.2941869198265814E-3</v>
      </c>
      <c r="AW705">
        <v>13.42168708075282</v>
      </c>
      <c r="AX705">
        <v>1.4700375571530339E-4</v>
      </c>
      <c r="AY705">
        <v>0</v>
      </c>
      <c r="AZ705">
        <v>-13.458902874163117</v>
      </c>
      <c r="BA705">
        <v>3.7734447355294891E-4</v>
      </c>
      <c r="BC705">
        <f t="shared" si="433"/>
        <v>0</v>
      </c>
      <c r="BD705">
        <f t="shared" ca="1" si="434"/>
        <v>0.74582950194661379</v>
      </c>
      <c r="BE705">
        <f t="shared" ca="1" si="435"/>
        <v>3.0774602734750797E-2</v>
      </c>
      <c r="BF705">
        <f t="shared" ca="1" si="436"/>
        <v>6.2941869198265814E-3</v>
      </c>
      <c r="BG705">
        <f t="shared" ca="1" si="437"/>
        <v>13.42168708075282</v>
      </c>
      <c r="BH705">
        <f t="shared" ca="1" si="438"/>
        <v>1.4700375572251353E-4</v>
      </c>
      <c r="BI705">
        <f t="shared" ca="1" si="439"/>
        <v>0</v>
      </c>
      <c r="BJ705">
        <f t="shared" ca="1" si="440"/>
        <v>-13.458902874163124</v>
      </c>
      <c r="BK705">
        <f t="shared" ca="1" si="441"/>
        <v>3.7734447355294891E-4</v>
      </c>
    </row>
    <row r="706" spans="2:63" x14ac:dyDescent="0.35">
      <c r="B706">
        <f t="shared" si="442"/>
        <v>696</v>
      </c>
      <c r="C706">
        <f t="shared" si="420"/>
        <v>58</v>
      </c>
      <c r="D706">
        <f t="shared" si="450"/>
        <v>12</v>
      </c>
      <c r="E706">
        <f t="shared" ca="1" si="410"/>
        <v>134</v>
      </c>
      <c r="F706" cm="1">
        <f t="array" aca="1" ref="F706" ca="1">_xlfn.XLOOKUP(E706,Mortality!$I$9:$I$130,IF($E$4="Female",Mortality!$J$9:$J$130,Mortality!$K$9:$K$130),,-1)</f>
        <v>0.99999999999999922</v>
      </c>
      <c r="G706" cm="1">
        <f t="array" aca="1" ref="G706" ca="1">_xlfn.XLOOKUP(E706,Mortality!$N$9:$N$130,IF($E$4="Female",Mortality!$O$9:$O$130,Mortality!$P$9:$P$130),,-1)</f>
        <v>0</v>
      </c>
      <c r="H706">
        <f t="shared" ca="1" si="421"/>
        <v>0.94493499421927152</v>
      </c>
      <c r="I706" cm="1">
        <f t="array" ref="I706">INDEX('Product features '!$C$12:$C$22,MIN(11,C706))</f>
        <v>0</v>
      </c>
      <c r="J706" s="3">
        <f ca="1">IF(C706=1,0,IF($C$4="Q",MAX('Product features '!$C$8,_xlfn.XLOOKUP(E706,'Non-systematic PWDs'!$D$17:$D$64,'Non-systematic PWDs'!$F$17:$F$64,0,-1)),'Product features '!$C$8))</f>
        <v>0.5</v>
      </c>
      <c r="K706">
        <f t="shared" ca="1" si="411"/>
        <v>0</v>
      </c>
      <c r="L706">
        <f ca="1">(1-K706)*(1-(1-J706*_xlfn.XLOOKUP(C706,'Non-systematic PWDs'!$D$9:$D$12,'Non-systematic PWDs'!$E$9:$E$12,,-1))^(1/12))</f>
        <v>1.8423470126248342E-2</v>
      </c>
      <c r="M706" cm="1">
        <f t="array" ref="M706">IF(C706=11,_xlfn.SWITCH(D706,1,0.4,2,0.3,3,0.2,0.1/9),1/12)</f>
        <v>8.3333333333333329E-2</v>
      </c>
      <c r="O706">
        <f t="shared" ca="1" si="443"/>
        <v>2.3615839443998821E-216</v>
      </c>
      <c r="P706">
        <f t="shared" ca="1" si="444"/>
        <v>2.2980282910691039E-216</v>
      </c>
      <c r="Q706">
        <f ca="1">_xlfn.XLOOKUP(C706,'Surrender predictive model'!$E$8:$E$29,'Surrender predictive model'!$P$8:$P$29,,-1)+'Surrender predictive model'!$B$15+'Surrender predictive model'!$B$14+'Surrender predictive model'!$B$38*K706</f>
        <v>-2.2123742498454617</v>
      </c>
      <c r="R706">
        <f ca="1">+'Surrender predictive model'!$B$15*(MAX(1,MIN(2,P705/O705))-1)+'Surrender predictive model'!$B$14*(MAX(0.5,MIN(1,P705/O705))-1)+'Surrender predictive model'!$B$38*K706*(MAX(0.5,MIN(1,P705/O705))-1)</f>
        <v>8.5092503911241638E-2</v>
      </c>
      <c r="S706" s="43">
        <f t="shared" ca="1" si="422"/>
        <v>1.0517644323744357E-2</v>
      </c>
      <c r="T706">
        <f t="shared" ca="1" si="412"/>
        <v>5.0000000000000001E-3</v>
      </c>
      <c r="U706">
        <f t="shared" ca="1" si="445"/>
        <v>0</v>
      </c>
      <c r="V706">
        <f t="shared" ca="1" si="413"/>
        <v>0</v>
      </c>
      <c r="W706" s="41">
        <f t="shared" ca="1" si="414"/>
        <v>0</v>
      </c>
      <c r="X706">
        <f t="shared" ca="1" si="423"/>
        <v>5.3221819631811752E-2</v>
      </c>
      <c r="Y706">
        <f t="shared" ca="1" si="424"/>
        <v>5.3482033175336778E-2</v>
      </c>
      <c r="Z706">
        <f t="shared" ca="1" si="415"/>
        <v>5.4485851635241854E-2</v>
      </c>
      <c r="AA706">
        <f t="shared" ca="1" si="446"/>
        <v>1.157875438996301E-219</v>
      </c>
      <c r="AB706">
        <f t="shared" ca="1" si="425"/>
        <v>2.3615839443998821E-216</v>
      </c>
      <c r="AC706">
        <f t="shared" ca="1" si="426"/>
        <v>2.1586664235921166E-216</v>
      </c>
      <c r="AD706">
        <f t="shared" ca="1" si="427"/>
        <v>2.4027140275093558E-218</v>
      </c>
      <c r="AE706">
        <f t="shared" ca="1" si="428"/>
        <v>4.2087684984556808E-218</v>
      </c>
      <c r="AF706">
        <f t="shared" ca="1" si="429"/>
        <v>1.1114900813882248E-218</v>
      </c>
      <c r="AG706">
        <f t="shared" ca="1" si="430"/>
        <v>0</v>
      </c>
      <c r="AH706">
        <f t="shared" ca="1" si="416"/>
        <v>0</v>
      </c>
      <c r="AI706">
        <f t="shared" ca="1" si="447"/>
        <v>3.4608696162725194E-11</v>
      </c>
      <c r="AJ706">
        <f t="shared" ca="1" si="431"/>
        <v>7.210145033901082E-15</v>
      </c>
      <c r="AK706">
        <f t="shared" ca="1" si="417"/>
        <v>0</v>
      </c>
      <c r="AL706">
        <f t="shared" ca="1" si="418"/>
        <v>0</v>
      </c>
      <c r="AM706">
        <f t="shared" si="419"/>
        <v>0</v>
      </c>
      <c r="AN706" s="45">
        <f t="shared" ca="1" si="432"/>
        <v>-7.210145033901082E-15</v>
      </c>
      <c r="AO706">
        <f t="shared" ca="1" si="448"/>
        <v>0</v>
      </c>
      <c r="AP706">
        <f t="shared" ca="1" si="449"/>
        <v>4.0028735697713587E-218</v>
      </c>
      <c r="AR706">
        <v>696</v>
      </c>
      <c r="AS706">
        <v>0</v>
      </c>
      <c r="AT706">
        <v>0.7056180246264061</v>
      </c>
      <c r="AU706">
        <v>2.8986366975883589E-2</v>
      </c>
      <c r="AV706">
        <v>5.9279978154835964E-3</v>
      </c>
      <c r="AW706">
        <v>12.86225791391168</v>
      </c>
      <c r="AX706">
        <v>1.3823421721234261E-4</v>
      </c>
      <c r="AY706">
        <v>0</v>
      </c>
      <c r="AZ706">
        <v>-12.897310512920258</v>
      </c>
      <c r="BA706">
        <v>3.8884208958832192E-4</v>
      </c>
      <c r="BC706">
        <f t="shared" si="433"/>
        <v>0</v>
      </c>
      <c r="BD706">
        <f t="shared" ca="1" si="434"/>
        <v>0.7056180246264061</v>
      </c>
      <c r="BE706">
        <f t="shared" ca="1" si="435"/>
        <v>2.8986366975883589E-2</v>
      </c>
      <c r="BF706">
        <f t="shared" ca="1" si="436"/>
        <v>5.9279978154835964E-3</v>
      </c>
      <c r="BG706">
        <f t="shared" ca="1" si="437"/>
        <v>12.86225791391168</v>
      </c>
      <c r="BH706">
        <f t="shared" ca="1" si="438"/>
        <v>1.3823421721955275E-4</v>
      </c>
      <c r="BI706">
        <f t="shared" ca="1" si="439"/>
        <v>0</v>
      </c>
      <c r="BJ706">
        <f t="shared" ca="1" si="440"/>
        <v>-12.897310512920265</v>
      </c>
      <c r="BK706">
        <f t="shared" ca="1" si="441"/>
        <v>3.8884208958832192E-4</v>
      </c>
    </row>
    <row r="707" spans="2:63" x14ac:dyDescent="0.35">
      <c r="B707">
        <f t="shared" si="442"/>
        <v>697</v>
      </c>
      <c r="C707">
        <f t="shared" si="420"/>
        <v>59</v>
      </c>
      <c r="D707">
        <f t="shared" si="450"/>
        <v>1</v>
      </c>
      <c r="E707">
        <f t="shared" ca="1" si="410"/>
        <v>135</v>
      </c>
      <c r="F707" cm="1">
        <f t="array" aca="1" ref="F707" ca="1">_xlfn.XLOOKUP(E707,Mortality!$I$9:$I$130,IF($E$4="Female",Mortality!$J$9:$J$130,Mortality!$K$9:$K$130),,-1)</f>
        <v>0.99999999999999922</v>
      </c>
      <c r="G707" cm="1">
        <f t="array" aca="1" ref="G707" ca="1">_xlfn.XLOOKUP(E707,Mortality!$N$9:$N$130,IF($E$4="Female",Mortality!$O$9:$O$130,Mortality!$P$9:$P$130),,-1)</f>
        <v>0</v>
      </c>
      <c r="H707">
        <f t="shared" ca="1" si="421"/>
        <v>0.94493499421927152</v>
      </c>
      <c r="I707" cm="1">
        <f t="array" ref="I707">INDEX('Product features '!$C$12:$C$22,MIN(11,C707))</f>
        <v>0</v>
      </c>
      <c r="J707" s="3">
        <f ca="1">IF(C707=1,0,IF($C$4="Q",MAX('Product features '!$C$8,_xlfn.XLOOKUP(E707,'Non-systematic PWDs'!$D$17:$D$64,'Non-systematic PWDs'!$F$17:$F$64,0,-1)),'Product features '!$C$8))</f>
        <v>0.5</v>
      </c>
      <c r="K707">
        <f t="shared" ca="1" si="411"/>
        <v>0</v>
      </c>
      <c r="L707">
        <f ca="1">(1-K707)*(1-(1-J707*_xlfn.XLOOKUP(C707,'Non-systematic PWDs'!$D$9:$D$12,'Non-systematic PWDs'!$E$9:$E$12,,-1))^(1/12))</f>
        <v>1.8423470126248342E-2</v>
      </c>
      <c r="M707" cm="1">
        <f t="array" ref="M707">IF(C707=11,_xlfn.SWITCH(D707,1,0.4,2,0.3,3,0.2,0.1/9),1/12)</f>
        <v>8.3333333333333329E-2</v>
      </c>
      <c r="O707">
        <f t="shared" ca="1" si="443"/>
        <v>1.2568779473423308E-217</v>
      </c>
      <c r="P707">
        <f t="shared" ca="1" si="444"/>
        <v>1.229032253008203E-217</v>
      </c>
      <c r="Q707">
        <f ca="1">_xlfn.XLOOKUP(C707,'Surrender predictive model'!$E$8:$E$29,'Surrender predictive model'!$P$8:$P$29,,-1)+'Surrender predictive model'!$B$15+'Surrender predictive model'!$B$14+'Surrender predictive model'!$B$38*K707</f>
        <v>-2.2123742498454617</v>
      </c>
      <c r="R707">
        <f ca="1">+'Surrender predictive model'!$B$15*(MAX(1,MIN(2,P706/O706))-1)+'Surrender predictive model'!$B$14*(MAX(0.5,MIN(1,P706/O706))-1)+'Surrender predictive model'!$B$38*K707*(MAX(0.5,MIN(1,P706/O706))-1)</f>
        <v>8.5092503911241291E-2</v>
      </c>
      <c r="S707" s="43">
        <f t="shared" ca="1" si="422"/>
        <v>1.0517644323744357E-2</v>
      </c>
      <c r="T707">
        <f t="shared" ca="1" si="412"/>
        <v>0</v>
      </c>
      <c r="U707">
        <f t="shared" ca="1" si="445"/>
        <v>1.89E-2</v>
      </c>
      <c r="V707">
        <f t="shared" ca="1" si="413"/>
        <v>0</v>
      </c>
      <c r="W707" s="41">
        <f t="shared" ca="1" si="414"/>
        <v>0</v>
      </c>
      <c r="X707">
        <f t="shared" ca="1" si="423"/>
        <v>5.3482033175336778E-2</v>
      </c>
      <c r="Y707">
        <f t="shared" ca="1" si="424"/>
        <v>5.3482033175336778E-2</v>
      </c>
      <c r="Z707">
        <f t="shared" ca="1" si="415"/>
        <v>5.4485851635241854E-2</v>
      </c>
      <c r="AA707">
        <f t="shared" ca="1" si="446"/>
        <v>6.3087829381242983E-221</v>
      </c>
      <c r="AB707">
        <f t="shared" ca="1" si="425"/>
        <v>1.2806329405471006E-217</v>
      </c>
      <c r="AC707">
        <f t="shared" ca="1" si="426"/>
        <v>1.1761203154118502E-217</v>
      </c>
      <c r="AD707">
        <f t="shared" ca="1" si="427"/>
        <v>1.3090863641527297E-219</v>
      </c>
      <c r="AE707">
        <f t="shared" ca="1" si="428"/>
        <v>2.2930908081954159E-219</v>
      </c>
      <c r="AF707">
        <f t="shared" ca="1" si="429"/>
        <v>0</v>
      </c>
      <c r="AG707">
        <f t="shared" ca="1" si="430"/>
        <v>0</v>
      </c>
      <c r="AH707">
        <f t="shared" ca="1" si="416"/>
        <v>2.3754993204769872E-219</v>
      </c>
      <c r="AI707">
        <f t="shared" ca="1" si="447"/>
        <v>3.4608696162725194E-11</v>
      </c>
      <c r="AJ707">
        <f t="shared" ca="1" si="431"/>
        <v>7.210145033901082E-15</v>
      </c>
      <c r="AK707">
        <f t="shared" ca="1" si="417"/>
        <v>0</v>
      </c>
      <c r="AL707">
        <f t="shared" ca="1" si="418"/>
        <v>0</v>
      </c>
      <c r="AM707">
        <f t="shared" si="419"/>
        <v>0</v>
      </c>
      <c r="AN707" s="45">
        <f t="shared" ca="1" si="432"/>
        <v>-7.210145033901082E-15</v>
      </c>
      <c r="AO707">
        <f t="shared" ca="1" si="448"/>
        <v>2.9693741505962564E-220</v>
      </c>
      <c r="AP707">
        <f t="shared" ca="1" si="449"/>
        <v>2.4517046692787536E-219</v>
      </c>
      <c r="AR707">
        <v>697</v>
      </c>
      <c r="AS707">
        <v>0</v>
      </c>
      <c r="AT707">
        <v>0.66352423981219466</v>
      </c>
      <c r="AU707">
        <v>2.76345515324872E-2</v>
      </c>
      <c r="AV707">
        <v>5.6665827888112228E-3</v>
      </c>
      <c r="AW707">
        <v>12.326295040858147</v>
      </c>
      <c r="AX707">
        <v>1.3199522210353173E-4</v>
      </c>
      <c r="AY707">
        <v>0</v>
      </c>
      <c r="AZ707">
        <v>-12.359728170401548</v>
      </c>
      <c r="BA707">
        <v>1.1246329029304598E-3</v>
      </c>
      <c r="BC707">
        <f t="shared" si="433"/>
        <v>0</v>
      </c>
      <c r="BD707">
        <f t="shared" ca="1" si="434"/>
        <v>0.66352423981219466</v>
      </c>
      <c r="BE707">
        <f t="shared" ca="1" si="435"/>
        <v>2.76345515324872E-2</v>
      </c>
      <c r="BF707">
        <f t="shared" ca="1" si="436"/>
        <v>5.6665827888112228E-3</v>
      </c>
      <c r="BG707">
        <f t="shared" ca="1" si="437"/>
        <v>12.326295040858147</v>
      </c>
      <c r="BH707">
        <f t="shared" ca="1" si="438"/>
        <v>1.3199522211074187E-4</v>
      </c>
      <c r="BI707">
        <f t="shared" ca="1" si="439"/>
        <v>0</v>
      </c>
      <c r="BJ707">
        <f t="shared" ca="1" si="440"/>
        <v>-12.359728170401555</v>
      </c>
      <c r="BK707">
        <f t="shared" ca="1" si="441"/>
        <v>1.1246329029304598E-3</v>
      </c>
    </row>
    <row r="708" spans="2:63" x14ac:dyDescent="0.35">
      <c r="B708">
        <f t="shared" si="442"/>
        <v>698</v>
      </c>
      <c r="C708">
        <f t="shared" si="420"/>
        <v>59</v>
      </c>
      <c r="D708">
        <f t="shared" si="450"/>
        <v>2</v>
      </c>
      <c r="E708">
        <f t="shared" ca="1" si="410"/>
        <v>135</v>
      </c>
      <c r="F708" cm="1">
        <f t="array" aca="1" ref="F708" ca="1">_xlfn.XLOOKUP(E708,Mortality!$I$9:$I$130,IF($E$4="Female",Mortality!$J$9:$J$130,Mortality!$K$9:$K$130),,-1)</f>
        <v>0.99999999999999922</v>
      </c>
      <c r="G708" cm="1">
        <f t="array" aca="1" ref="G708" ca="1">_xlfn.XLOOKUP(E708,Mortality!$N$9:$N$130,IF($E$4="Female",Mortality!$O$9:$O$130,Mortality!$P$9:$P$130),,-1)</f>
        <v>0</v>
      </c>
      <c r="H708">
        <f t="shared" ca="1" si="421"/>
        <v>0.94493499421927152</v>
      </c>
      <c r="I708" cm="1">
        <f t="array" ref="I708">INDEX('Product features '!$C$12:$C$22,MIN(11,C708))</f>
        <v>0</v>
      </c>
      <c r="J708" s="3">
        <f ca="1">IF(C708=1,0,IF($C$4="Q",MAX('Product features '!$C$8,_xlfn.XLOOKUP(E708,'Non-systematic PWDs'!$D$17:$D$64,'Non-systematic PWDs'!$F$17:$F$64,0,-1)),'Product features '!$C$8))</f>
        <v>0.5</v>
      </c>
      <c r="K708">
        <f t="shared" ca="1" si="411"/>
        <v>0</v>
      </c>
      <c r="L708">
        <f ca="1">(1-K708)*(1-(1-J708*_xlfn.XLOOKUP(C708,'Non-systematic PWDs'!$D$9:$D$12,'Non-systematic PWDs'!$E$9:$E$12,,-1))^(1/12))</f>
        <v>1.8423470126248342E-2</v>
      </c>
      <c r="M708" cm="1">
        <f t="array" ref="M708">IF(C708=11,_xlfn.SWITCH(D708,1,0.4,2,0.3,3,0.2,0.1/9),1/12)</f>
        <v>8.3333333333333329E-2</v>
      </c>
      <c r="O708">
        <f t="shared" ca="1" si="443"/>
        <v>6.8490853411769113E-219</v>
      </c>
      <c r="P708">
        <f t="shared" ca="1" si="444"/>
        <v>6.5731143728943611E-219</v>
      </c>
      <c r="Q708">
        <f ca="1">_xlfn.XLOOKUP(C708,'Surrender predictive model'!$E$8:$E$29,'Surrender predictive model'!$P$8:$P$29,,-1)+'Surrender predictive model'!$B$15+'Surrender predictive model'!$B$14+'Surrender predictive model'!$B$38*K708</f>
        <v>-2.2123742498454617</v>
      </c>
      <c r="R708">
        <f ca="1">+'Surrender predictive model'!$B$15*(MAX(1,MIN(2,P707/O707))-1)+'Surrender predictive model'!$B$14*(MAX(0.5,MIN(1,P707/O707))-1)+'Surrender predictive model'!$B$38*K708*(MAX(0.5,MIN(1,P707/O707))-1)</f>
        <v>7.0049565935797212E-2</v>
      </c>
      <c r="S708" s="43">
        <f t="shared" ca="1" si="422"/>
        <v>1.0351252512567743E-2</v>
      </c>
      <c r="T708">
        <f t="shared" ca="1" si="412"/>
        <v>0</v>
      </c>
      <c r="U708">
        <f t="shared" ca="1" si="445"/>
        <v>0</v>
      </c>
      <c r="V708">
        <f t="shared" ca="1" si="413"/>
        <v>0</v>
      </c>
      <c r="W708" s="41">
        <f t="shared" ca="1" si="414"/>
        <v>0</v>
      </c>
      <c r="X708">
        <f t="shared" ca="1" si="423"/>
        <v>5.349102673880398E-2</v>
      </c>
      <c r="Y708">
        <f t="shared" ca="1" si="424"/>
        <v>5.349102673880398E-2</v>
      </c>
      <c r="Z708">
        <f t="shared" ca="1" si="415"/>
        <v>5.449501400128616E-2</v>
      </c>
      <c r="AA708">
        <f t="shared" ca="1" si="446"/>
        <v>3.437394111655857E-222</v>
      </c>
      <c r="AB708">
        <f t="shared" ca="1" si="425"/>
        <v>6.8490853411769113E-219</v>
      </c>
      <c r="AC708">
        <f t="shared" ca="1" si="426"/>
        <v>6.2911456805897683E-219</v>
      </c>
      <c r="AD708">
        <f t="shared" ca="1" si="427"/>
        <v>6.8916103151560486E-221</v>
      </c>
      <c r="AE708">
        <f t="shared" ca="1" si="428"/>
        <v>1.2265895031433904E-220</v>
      </c>
      <c r="AF708">
        <f t="shared" ca="1" si="429"/>
        <v>0</v>
      </c>
      <c r="AG708">
        <f t="shared" ca="1" si="430"/>
        <v>0</v>
      </c>
      <c r="AH708">
        <f t="shared" ca="1" si="416"/>
        <v>0</v>
      </c>
      <c r="AI708">
        <f t="shared" ca="1" si="447"/>
        <v>3.4608696162725194E-11</v>
      </c>
      <c r="AJ708">
        <f t="shared" ca="1" si="431"/>
        <v>7.210145033901082E-15</v>
      </c>
      <c r="AK708">
        <f t="shared" ca="1" si="417"/>
        <v>0</v>
      </c>
      <c r="AL708">
        <f t="shared" ca="1" si="418"/>
        <v>0</v>
      </c>
      <c r="AM708">
        <f t="shared" si="419"/>
        <v>0</v>
      </c>
      <c r="AN708" s="45">
        <f t="shared" ca="1" si="432"/>
        <v>-7.210145033901082E-15</v>
      </c>
      <c r="AO708">
        <f t="shared" ca="1" si="448"/>
        <v>0</v>
      </c>
      <c r="AP708">
        <f t="shared" ca="1" si="449"/>
        <v>1.0329897798469841E-220</v>
      </c>
      <c r="AR708">
        <v>698</v>
      </c>
      <c r="AS708">
        <v>0</v>
      </c>
      <c r="AT708">
        <v>0.63357706328990238</v>
      </c>
      <c r="AU708">
        <v>2.6143446213185078E-2</v>
      </c>
      <c r="AV708">
        <v>5.2795319565839141E-3</v>
      </c>
      <c r="AW708">
        <v>11.812534418091412</v>
      </c>
      <c r="AX708">
        <v>1.2488017351437215E-4</v>
      </c>
      <c r="AY708">
        <v>0</v>
      </c>
      <c r="AZ708">
        <v>-11.844082276434698</v>
      </c>
      <c r="BA708">
        <v>2.8847979378030029E-4</v>
      </c>
      <c r="BC708">
        <f t="shared" si="433"/>
        <v>0</v>
      </c>
      <c r="BD708">
        <f t="shared" ca="1" si="434"/>
        <v>0.63357706328990238</v>
      </c>
      <c r="BE708">
        <f t="shared" ca="1" si="435"/>
        <v>2.6143446213185078E-2</v>
      </c>
      <c r="BF708">
        <f t="shared" ca="1" si="436"/>
        <v>5.2795319565839141E-3</v>
      </c>
      <c r="BG708">
        <f t="shared" ca="1" si="437"/>
        <v>11.812534418091412</v>
      </c>
      <c r="BH708">
        <f t="shared" ca="1" si="438"/>
        <v>1.2488017352158229E-4</v>
      </c>
      <c r="BI708">
        <f t="shared" ca="1" si="439"/>
        <v>0</v>
      </c>
      <c r="BJ708">
        <f t="shared" ca="1" si="440"/>
        <v>-11.844082276434705</v>
      </c>
      <c r="BK708">
        <f t="shared" ca="1" si="441"/>
        <v>2.8847979378030029E-4</v>
      </c>
    </row>
    <row r="709" spans="2:63" x14ac:dyDescent="0.35">
      <c r="B709">
        <f t="shared" si="442"/>
        <v>699</v>
      </c>
      <c r="C709">
        <f t="shared" si="420"/>
        <v>59</v>
      </c>
      <c r="D709">
        <f t="shared" si="450"/>
        <v>3</v>
      </c>
      <c r="E709">
        <f t="shared" ca="1" si="410"/>
        <v>135</v>
      </c>
      <c r="F709" cm="1">
        <f t="array" aca="1" ref="F709" ca="1">_xlfn.XLOOKUP(E709,Mortality!$I$9:$I$130,IF($E$4="Female",Mortality!$J$9:$J$130,Mortality!$K$9:$K$130),,-1)</f>
        <v>0.99999999999999922</v>
      </c>
      <c r="G709" cm="1">
        <f t="array" aca="1" ref="G709" ca="1">_xlfn.XLOOKUP(E709,Mortality!$N$9:$N$130,IF($E$4="Female",Mortality!$O$9:$O$130,Mortality!$P$9:$P$130),,-1)</f>
        <v>0</v>
      </c>
      <c r="H709">
        <f t="shared" ca="1" si="421"/>
        <v>0.94493499421927152</v>
      </c>
      <c r="I709" cm="1">
        <f t="array" ref="I709">INDEX('Product features '!$C$12:$C$22,MIN(11,C709))</f>
        <v>0</v>
      </c>
      <c r="J709" s="3">
        <f ca="1">IF(C709=1,0,IF($C$4="Q",MAX('Product features '!$C$8,_xlfn.XLOOKUP(E709,'Non-systematic PWDs'!$D$17:$D$64,'Non-systematic PWDs'!$F$17:$F$64,0,-1)),'Product features '!$C$8))</f>
        <v>0.5</v>
      </c>
      <c r="K709">
        <f t="shared" ca="1" si="411"/>
        <v>0</v>
      </c>
      <c r="L709">
        <f ca="1">(1-K709)*(1-(1-J709*_xlfn.XLOOKUP(C709,'Non-systematic PWDs'!$D$9:$D$12,'Non-systematic PWDs'!$E$9:$E$12,,-1))^(1/12))</f>
        <v>1.8423470126248342E-2</v>
      </c>
      <c r="M709" cm="1">
        <f t="array" ref="M709">IF(C709=11,_xlfn.SWITCH(D709,1,0.4,2,0.3,3,0.2,0.1/9),1/12)</f>
        <v>8.3333333333333329E-2</v>
      </c>
      <c r="O709">
        <f t="shared" ca="1" si="443"/>
        <v>3.6636460712124454E-220</v>
      </c>
      <c r="P709">
        <f t="shared" ca="1" si="444"/>
        <v>3.5160263667770901E-220</v>
      </c>
      <c r="Q709">
        <f ca="1">_xlfn.XLOOKUP(C709,'Surrender predictive model'!$E$8:$E$29,'Surrender predictive model'!$P$8:$P$29,,-1)+'Surrender predictive model'!$B$15+'Surrender predictive model'!$B$14+'Surrender predictive model'!$B$38*K709</f>
        <v>-2.2123742498454617</v>
      </c>
      <c r="R709">
        <f ca="1">+'Surrender predictive model'!$B$15*(MAX(1,MIN(2,P708/O708))-1)+'Surrender predictive model'!$B$14*(MAX(0.5,MIN(1,P708/O708))-1)+'Surrender predictive model'!$B$38*K709*(MAX(0.5,MIN(1,P708/O708))-1)</f>
        <v>0.12740055591334631</v>
      </c>
      <c r="S709" s="43">
        <f t="shared" ca="1" si="422"/>
        <v>1.1001006247613021E-2</v>
      </c>
      <c r="T709">
        <f t="shared" ca="1" si="412"/>
        <v>0</v>
      </c>
      <c r="U709">
        <f t="shared" ca="1" si="445"/>
        <v>0</v>
      </c>
      <c r="V709">
        <f t="shared" ca="1" si="413"/>
        <v>0</v>
      </c>
      <c r="W709" s="41">
        <f t="shared" ca="1" si="414"/>
        <v>0</v>
      </c>
      <c r="X709">
        <f t="shared" ca="1" si="423"/>
        <v>5.3455907213312545E-2</v>
      </c>
      <c r="Y709">
        <f t="shared" ca="1" si="424"/>
        <v>5.3455907213312545E-2</v>
      </c>
      <c r="Z709">
        <f t="shared" ca="1" si="415"/>
        <v>5.4459235308109838E-2</v>
      </c>
      <c r="AA709">
        <f t="shared" ca="1" si="446"/>
        <v>1.8732084024262452E-223</v>
      </c>
      <c r="AB709">
        <f t="shared" ca="1" si="425"/>
        <v>3.6636460712124454E-220</v>
      </c>
      <c r="AC709">
        <f t="shared" ca="1" si="426"/>
        <v>3.363079108255988E-220</v>
      </c>
      <c r="AD709">
        <f t="shared" ca="1" si="427"/>
        <v>3.9153226949446394E-222</v>
      </c>
      <c r="AE709">
        <f t="shared" ca="1" si="428"/>
        <v>6.5570211561861613E-222</v>
      </c>
      <c r="AF709">
        <f t="shared" ca="1" si="429"/>
        <v>0</v>
      </c>
      <c r="AG709">
        <f t="shared" ca="1" si="430"/>
        <v>0</v>
      </c>
      <c r="AH709">
        <f t="shared" ca="1" si="416"/>
        <v>0</v>
      </c>
      <c r="AI709">
        <f t="shared" ca="1" si="447"/>
        <v>3.4608696162725194E-11</v>
      </c>
      <c r="AJ709">
        <f t="shared" ca="1" si="431"/>
        <v>7.210145033901082E-15</v>
      </c>
      <c r="AK709">
        <f t="shared" ca="1" si="417"/>
        <v>0</v>
      </c>
      <c r="AL709">
        <f t="shared" ca="1" si="418"/>
        <v>0</v>
      </c>
      <c r="AM709">
        <f t="shared" si="419"/>
        <v>0</v>
      </c>
      <c r="AN709" s="45">
        <f t="shared" ca="1" si="432"/>
        <v>-7.210145033901082E-15</v>
      </c>
      <c r="AO709">
        <f t="shared" ca="1" si="448"/>
        <v>0</v>
      </c>
      <c r="AP709">
        <f t="shared" ca="1" si="449"/>
        <v>5.5905073921403487E-222</v>
      </c>
      <c r="AR709">
        <v>699</v>
      </c>
      <c r="AS709">
        <v>0</v>
      </c>
      <c r="AT709">
        <v>0.59942483006193592</v>
      </c>
      <c r="AU709">
        <v>2.4729607867237942E-2</v>
      </c>
      <c r="AV709">
        <v>5.1977121127664908E-3</v>
      </c>
      <c r="AW709">
        <v>11.320187988450931</v>
      </c>
      <c r="AX709">
        <v>1.181108728703144E-4</v>
      </c>
      <c r="AY709">
        <v>0</v>
      </c>
      <c r="AZ709">
        <v>-11.3502334193038</v>
      </c>
      <c r="BA709">
        <v>2.7832840214686002E-4</v>
      </c>
      <c r="BC709">
        <f t="shared" si="433"/>
        <v>0</v>
      </c>
      <c r="BD709">
        <f t="shared" ca="1" si="434"/>
        <v>0.59942483006193592</v>
      </c>
      <c r="BE709">
        <f t="shared" ca="1" si="435"/>
        <v>2.4729607867237942E-2</v>
      </c>
      <c r="BF709">
        <f t="shared" ca="1" si="436"/>
        <v>5.1977121127664908E-3</v>
      </c>
      <c r="BG709">
        <f t="shared" ca="1" si="437"/>
        <v>11.320187988450931</v>
      </c>
      <c r="BH709">
        <f t="shared" ca="1" si="438"/>
        <v>1.1811087287752455E-4</v>
      </c>
      <c r="BI709">
        <f t="shared" ca="1" si="439"/>
        <v>0</v>
      </c>
      <c r="BJ709">
        <f t="shared" ca="1" si="440"/>
        <v>-11.350233419303807</v>
      </c>
      <c r="BK709">
        <f t="shared" ca="1" si="441"/>
        <v>2.7832840214686002E-4</v>
      </c>
    </row>
    <row r="710" spans="2:63" x14ac:dyDescent="0.35">
      <c r="B710">
        <f t="shared" si="442"/>
        <v>700</v>
      </c>
      <c r="C710">
        <f t="shared" si="420"/>
        <v>59</v>
      </c>
      <c r="D710">
        <f t="shared" si="450"/>
        <v>4</v>
      </c>
      <c r="E710">
        <f t="shared" ca="1" si="410"/>
        <v>135</v>
      </c>
      <c r="F710" cm="1">
        <f t="array" aca="1" ref="F710" ca="1">_xlfn.XLOOKUP(E710,Mortality!$I$9:$I$130,IF($E$4="Female",Mortality!$J$9:$J$130,Mortality!$K$9:$K$130),,-1)</f>
        <v>0.99999999999999922</v>
      </c>
      <c r="G710" cm="1">
        <f t="array" aca="1" ref="G710" ca="1">_xlfn.XLOOKUP(E710,Mortality!$N$9:$N$130,IF($E$4="Female",Mortality!$O$9:$O$130,Mortality!$P$9:$P$130),,-1)</f>
        <v>0</v>
      </c>
      <c r="H710">
        <f t="shared" ca="1" si="421"/>
        <v>0.94493499421927152</v>
      </c>
      <c r="I710" cm="1">
        <f t="array" ref="I710">INDEX('Product features '!$C$12:$C$22,MIN(11,C710))</f>
        <v>0</v>
      </c>
      <c r="J710" s="3">
        <f ca="1">IF(C710=1,0,IF($C$4="Q",MAX('Product features '!$C$8,_xlfn.XLOOKUP(E710,'Non-systematic PWDs'!$D$17:$D$64,'Non-systematic PWDs'!$F$17:$F$64,0,-1)),'Product features '!$C$8))</f>
        <v>0.5</v>
      </c>
      <c r="K710">
        <f t="shared" ca="1" si="411"/>
        <v>0</v>
      </c>
      <c r="L710">
        <f ca="1">(1-K710)*(1-(1-J710*_xlfn.XLOOKUP(C710,'Non-systematic PWDs'!$D$9:$D$12,'Non-systematic PWDs'!$E$9:$E$12,,-1))^(1/12))</f>
        <v>1.8423470126248342E-2</v>
      </c>
      <c r="M710" cm="1">
        <f t="array" ref="M710">IF(C710=11,_xlfn.SWITCH(D710,1,0.4,2,0.3,3,0.2,0.1/9),1/12)</f>
        <v>8.3333333333333329E-2</v>
      </c>
      <c r="O710">
        <f t="shared" ca="1" si="443"/>
        <v>1.9584352444514956E-221</v>
      </c>
      <c r="P710">
        <f t="shared" ca="1" si="444"/>
        <v>1.8795237922199654E-221</v>
      </c>
      <c r="Q710">
        <f ca="1">_xlfn.XLOOKUP(C710,'Surrender predictive model'!$E$8:$E$29,'Surrender predictive model'!$P$8:$P$29,,-1)+'Surrender predictive model'!$B$15+'Surrender predictive model'!$B$14+'Surrender predictive model'!$B$38*K710</f>
        <v>-2.2123742498454617</v>
      </c>
      <c r="R710">
        <f ca="1">+'Surrender predictive model'!$B$15*(MAX(1,MIN(2,P709/O709))-1)+'Surrender predictive model'!$B$14*(MAX(0.5,MIN(1,P709/O709))-1)+'Surrender predictive model'!$B$38*K710*(MAX(0.5,MIN(1,P709/O709))-1)</f>
        <v>0.12740055591334631</v>
      </c>
      <c r="S710" s="43">
        <f t="shared" ca="1" si="422"/>
        <v>1.1001006247613021E-2</v>
      </c>
      <c r="T710">
        <f t="shared" ca="1" si="412"/>
        <v>0</v>
      </c>
      <c r="U710">
        <f t="shared" ca="1" si="445"/>
        <v>0</v>
      </c>
      <c r="V710">
        <f t="shared" ca="1" si="413"/>
        <v>0</v>
      </c>
      <c r="W710" s="41">
        <f t="shared" ca="1" si="414"/>
        <v>0</v>
      </c>
      <c r="X710">
        <f t="shared" ca="1" si="423"/>
        <v>5.3455907213312545E-2</v>
      </c>
      <c r="Y710">
        <f t="shared" ca="1" si="424"/>
        <v>5.3455907213312545E-2</v>
      </c>
      <c r="Z710">
        <f t="shared" ca="1" si="415"/>
        <v>5.4459235308109838E-2</v>
      </c>
      <c r="AA710">
        <f t="shared" ca="1" si="446"/>
        <v>1.0201349716885939E-224</v>
      </c>
      <c r="AB710">
        <f t="shared" ca="1" si="425"/>
        <v>1.9584352444514956E-221</v>
      </c>
      <c r="AC710">
        <f t="shared" ca="1" si="426"/>
        <v>1.7977644476196203E-221</v>
      </c>
      <c r="AD710">
        <f t="shared" ca="1" si="427"/>
        <v>2.092971266911375E-223</v>
      </c>
      <c r="AE710">
        <f t="shared" ca="1" si="428"/>
        <v>3.5051151452081484E-223</v>
      </c>
      <c r="AF710">
        <f t="shared" ca="1" si="429"/>
        <v>0</v>
      </c>
      <c r="AG710">
        <f t="shared" ca="1" si="430"/>
        <v>0</v>
      </c>
      <c r="AH710">
        <f t="shared" ca="1" si="416"/>
        <v>0</v>
      </c>
      <c r="AI710">
        <f t="shared" ca="1" si="447"/>
        <v>3.4608696162725194E-11</v>
      </c>
      <c r="AJ710">
        <f t="shared" ca="1" si="431"/>
        <v>7.210145033901082E-15</v>
      </c>
      <c r="AK710">
        <f t="shared" ca="1" si="417"/>
        <v>0</v>
      </c>
      <c r="AL710">
        <f t="shared" ca="1" si="418"/>
        <v>0</v>
      </c>
      <c r="AM710">
        <f t="shared" si="419"/>
        <v>0</v>
      </c>
      <c r="AN710" s="45">
        <f t="shared" ca="1" si="432"/>
        <v>-7.210145033901082E-15</v>
      </c>
      <c r="AO710">
        <f t="shared" ca="1" si="448"/>
        <v>0</v>
      </c>
      <c r="AP710">
        <f t="shared" ca="1" si="449"/>
        <v>3.0234659632594508E-223</v>
      </c>
      <c r="AR710">
        <v>700</v>
      </c>
      <c r="AS710">
        <v>0</v>
      </c>
      <c r="AT710">
        <v>0.56693218697045888</v>
      </c>
      <c r="AU710">
        <v>2.3389612228568262E-2</v>
      </c>
      <c r="AV710">
        <v>4.9133715668084879E-3</v>
      </c>
      <c r="AW710">
        <v>10.848363157036884</v>
      </c>
      <c r="AX710">
        <v>1.1171215138283388E-4</v>
      </c>
      <c r="AY710">
        <v>0</v>
      </c>
      <c r="AZ710">
        <v>-10.876777852983635</v>
      </c>
      <c r="BA710">
        <v>2.6526783512055167E-4</v>
      </c>
      <c r="BC710">
        <f t="shared" si="433"/>
        <v>0</v>
      </c>
      <c r="BD710">
        <f t="shared" ca="1" si="434"/>
        <v>0.56693218697045888</v>
      </c>
      <c r="BE710">
        <f t="shared" ca="1" si="435"/>
        <v>2.3389612228568262E-2</v>
      </c>
      <c r="BF710">
        <f t="shared" ca="1" si="436"/>
        <v>4.9133715668084879E-3</v>
      </c>
      <c r="BG710">
        <f t="shared" ca="1" si="437"/>
        <v>10.848363157036884</v>
      </c>
      <c r="BH710">
        <f t="shared" ca="1" si="438"/>
        <v>1.1171215139004403E-4</v>
      </c>
      <c r="BI710">
        <f t="shared" ca="1" si="439"/>
        <v>0</v>
      </c>
      <c r="BJ710">
        <f t="shared" ca="1" si="440"/>
        <v>-10.876777852983642</v>
      </c>
      <c r="BK710">
        <f t="shared" ca="1" si="441"/>
        <v>2.6526783512055167E-4</v>
      </c>
    </row>
    <row r="711" spans="2:63" x14ac:dyDescent="0.35">
      <c r="B711">
        <f t="shared" si="442"/>
        <v>701</v>
      </c>
      <c r="C711">
        <f t="shared" si="420"/>
        <v>59</v>
      </c>
      <c r="D711">
        <f t="shared" si="450"/>
        <v>5</v>
      </c>
      <c r="E711">
        <f t="shared" ca="1" si="410"/>
        <v>135</v>
      </c>
      <c r="F711" cm="1">
        <f t="array" aca="1" ref="F711" ca="1">_xlfn.XLOOKUP(E711,Mortality!$I$9:$I$130,IF($E$4="Female",Mortality!$J$9:$J$130,Mortality!$K$9:$K$130),,-1)</f>
        <v>0.99999999999999922</v>
      </c>
      <c r="G711" cm="1">
        <f t="array" aca="1" ref="G711" ca="1">_xlfn.XLOOKUP(E711,Mortality!$N$9:$N$130,IF($E$4="Female",Mortality!$O$9:$O$130,Mortality!$P$9:$P$130),,-1)</f>
        <v>0</v>
      </c>
      <c r="H711">
        <f t="shared" ca="1" si="421"/>
        <v>0.94493499421927152</v>
      </c>
      <c r="I711" cm="1">
        <f t="array" ref="I711">INDEX('Product features '!$C$12:$C$22,MIN(11,C711))</f>
        <v>0</v>
      </c>
      <c r="J711" s="3">
        <f ca="1">IF(C711=1,0,IF($C$4="Q",MAX('Product features '!$C$8,_xlfn.XLOOKUP(E711,'Non-systematic PWDs'!$D$17:$D$64,'Non-systematic PWDs'!$F$17:$F$64,0,-1)),'Product features '!$C$8))</f>
        <v>0.5</v>
      </c>
      <c r="K711">
        <f t="shared" ca="1" si="411"/>
        <v>0</v>
      </c>
      <c r="L711">
        <f ca="1">(1-K711)*(1-(1-J711*_xlfn.XLOOKUP(C711,'Non-systematic PWDs'!$D$9:$D$12,'Non-systematic PWDs'!$E$9:$E$12,,-1))^(1/12))</f>
        <v>1.8423470126248342E-2</v>
      </c>
      <c r="M711" cm="1">
        <f t="array" ref="M711">IF(C711=11,_xlfn.SWITCH(D711,1,0.4,2,0.3,3,0.2,0.1/9),1/12)</f>
        <v>8.3333333333333329E-2</v>
      </c>
      <c r="O711">
        <f t="shared" ca="1" si="443"/>
        <v>1.0468993271068024E-222</v>
      </c>
      <c r="P711">
        <f t="shared" ca="1" si="444"/>
        <v>1.0047164944212379E-222</v>
      </c>
      <c r="Q711">
        <f ca="1">_xlfn.XLOOKUP(C711,'Surrender predictive model'!$E$8:$E$29,'Surrender predictive model'!$P$8:$P$29,,-1)+'Surrender predictive model'!$B$15+'Surrender predictive model'!$B$14+'Surrender predictive model'!$B$38*K711</f>
        <v>-2.2123742498454617</v>
      </c>
      <c r="R711">
        <f ca="1">+'Surrender predictive model'!$B$15*(MAX(1,MIN(2,P710/O710))-1)+'Surrender predictive model'!$B$14*(MAX(0.5,MIN(1,P710/O710))-1)+'Surrender predictive model'!$B$38*K711*(MAX(0.5,MIN(1,P710/O710))-1)</f>
        <v>0.12740055591334701</v>
      </c>
      <c r="S711" s="43">
        <f t="shared" ca="1" si="422"/>
        <v>1.1001006247613021E-2</v>
      </c>
      <c r="T711">
        <f t="shared" ca="1" si="412"/>
        <v>0</v>
      </c>
      <c r="U711">
        <f t="shared" ca="1" si="445"/>
        <v>0</v>
      </c>
      <c r="V711">
        <f t="shared" ca="1" si="413"/>
        <v>0</v>
      </c>
      <c r="W711" s="41">
        <f t="shared" ca="1" si="414"/>
        <v>0</v>
      </c>
      <c r="X711">
        <f t="shared" ca="1" si="423"/>
        <v>5.3455907213312545E-2</v>
      </c>
      <c r="Y711">
        <f t="shared" ca="1" si="424"/>
        <v>5.3455907213312545E-2</v>
      </c>
      <c r="Z711">
        <f t="shared" ca="1" si="415"/>
        <v>5.4459235308109838E-2</v>
      </c>
      <c r="AA711">
        <f t="shared" ca="1" si="446"/>
        <v>5.5555770469221102E-226</v>
      </c>
      <c r="AB711">
        <f t="shared" ca="1" si="425"/>
        <v>1.0468993271068024E-222</v>
      </c>
      <c r="AC711">
        <f t="shared" ca="1" si="426"/>
        <v>9.6101129503346537E-223</v>
      </c>
      <c r="AD711">
        <f t="shared" ca="1" si="427"/>
        <v>1.1188167784414369E-224</v>
      </c>
      <c r="AE711">
        <f t="shared" ca="1" si="428"/>
        <v>1.8736910997422334E-224</v>
      </c>
      <c r="AF711">
        <f t="shared" ca="1" si="429"/>
        <v>0</v>
      </c>
      <c r="AG711">
        <f t="shared" ca="1" si="430"/>
        <v>0</v>
      </c>
      <c r="AH711">
        <f t="shared" ca="1" si="416"/>
        <v>0</v>
      </c>
      <c r="AI711">
        <f t="shared" ca="1" si="447"/>
        <v>3.4608696162725194E-11</v>
      </c>
      <c r="AJ711">
        <f t="shared" ca="1" si="431"/>
        <v>7.210145033901082E-15</v>
      </c>
      <c r="AK711">
        <f t="shared" ca="1" si="417"/>
        <v>0</v>
      </c>
      <c r="AL711">
        <f t="shared" ca="1" si="418"/>
        <v>0</v>
      </c>
      <c r="AM711">
        <f t="shared" si="419"/>
        <v>0</v>
      </c>
      <c r="AN711" s="45">
        <f t="shared" ca="1" si="432"/>
        <v>-7.210145033901082E-15</v>
      </c>
      <c r="AO711">
        <f t="shared" ca="1" si="448"/>
        <v>0</v>
      </c>
      <c r="AP711">
        <f t="shared" ca="1" si="449"/>
        <v>1.6351550565589357E-224</v>
      </c>
      <c r="AR711">
        <v>701</v>
      </c>
      <c r="AS711">
        <v>0</v>
      </c>
      <c r="AT711">
        <v>0.53621832383055212</v>
      </c>
      <c r="AU711">
        <v>2.2122943360905367E-2</v>
      </c>
      <c r="AV711">
        <v>4.644769893249882E-3</v>
      </c>
      <c r="AW711">
        <v>10.396204924564637</v>
      </c>
      <c r="AX711">
        <v>1.0566350582636443E-4</v>
      </c>
      <c r="AY711">
        <v>0</v>
      </c>
      <c r="AZ711">
        <v>-10.423078301324617</v>
      </c>
      <c r="BA711">
        <v>2.5282722350224222E-4</v>
      </c>
      <c r="BC711">
        <f t="shared" si="433"/>
        <v>0</v>
      </c>
      <c r="BD711">
        <f t="shared" ca="1" si="434"/>
        <v>0.53621832383055212</v>
      </c>
      <c r="BE711">
        <f t="shared" ca="1" si="435"/>
        <v>2.2122943360905367E-2</v>
      </c>
      <c r="BF711">
        <f t="shared" ca="1" si="436"/>
        <v>4.644769893249882E-3</v>
      </c>
      <c r="BG711">
        <f t="shared" ca="1" si="437"/>
        <v>10.396204924564637</v>
      </c>
      <c r="BH711">
        <f t="shared" ca="1" si="438"/>
        <v>1.0566350583357458E-4</v>
      </c>
      <c r="BI711">
        <f t="shared" ca="1" si="439"/>
        <v>0</v>
      </c>
      <c r="BJ711">
        <f t="shared" ca="1" si="440"/>
        <v>-10.423078301324624</v>
      </c>
      <c r="BK711">
        <f t="shared" ca="1" si="441"/>
        <v>2.5282722350224222E-4</v>
      </c>
    </row>
    <row r="712" spans="2:63" x14ac:dyDescent="0.35">
      <c r="B712">
        <f t="shared" si="442"/>
        <v>702</v>
      </c>
      <c r="C712">
        <f t="shared" si="420"/>
        <v>59</v>
      </c>
      <c r="D712">
        <f t="shared" si="450"/>
        <v>6</v>
      </c>
      <c r="E712">
        <f t="shared" ca="1" si="410"/>
        <v>135</v>
      </c>
      <c r="F712" cm="1">
        <f t="array" aca="1" ref="F712" ca="1">_xlfn.XLOOKUP(E712,Mortality!$I$9:$I$130,IF($E$4="Female",Mortality!$J$9:$J$130,Mortality!$K$9:$K$130),,-1)</f>
        <v>0.99999999999999922</v>
      </c>
      <c r="G712" cm="1">
        <f t="array" aca="1" ref="G712" ca="1">_xlfn.XLOOKUP(E712,Mortality!$N$9:$N$130,IF($E$4="Female",Mortality!$O$9:$O$130,Mortality!$P$9:$P$130),,-1)</f>
        <v>0</v>
      </c>
      <c r="H712">
        <f t="shared" ca="1" si="421"/>
        <v>0.94493499421927152</v>
      </c>
      <c r="I712" cm="1">
        <f t="array" ref="I712">INDEX('Product features '!$C$12:$C$22,MIN(11,C712))</f>
        <v>0</v>
      </c>
      <c r="J712" s="3">
        <f ca="1">IF(C712=1,0,IF($C$4="Q",MAX('Product features '!$C$8,_xlfn.XLOOKUP(E712,'Non-systematic PWDs'!$D$17:$D$64,'Non-systematic PWDs'!$F$17:$F$64,0,-1)),'Product features '!$C$8))</f>
        <v>0.5</v>
      </c>
      <c r="K712">
        <f t="shared" ca="1" si="411"/>
        <v>0</v>
      </c>
      <c r="L712">
        <f ca="1">(1-K712)*(1-(1-J712*_xlfn.XLOOKUP(C712,'Non-systematic PWDs'!$D$9:$D$12,'Non-systematic PWDs'!$E$9:$E$12,,-1))^(1/12))</f>
        <v>1.8423470126248342E-2</v>
      </c>
      <c r="M712" cm="1">
        <f t="array" ref="M712">IF(C712=11,_xlfn.SWITCH(D712,1,0.4,2,0.3,3,0.2,0.1/9),1/12)</f>
        <v>8.3333333333333329E-2</v>
      </c>
      <c r="O712">
        <f t="shared" ca="1" si="443"/>
        <v>5.5962953291500579E-224</v>
      </c>
      <c r="P712">
        <f t="shared" ca="1" si="444"/>
        <v>5.3708031701466348E-224</v>
      </c>
      <c r="Q712">
        <f ca="1">_xlfn.XLOOKUP(C712,'Surrender predictive model'!$E$8:$E$29,'Surrender predictive model'!$P$8:$P$29,,-1)+'Surrender predictive model'!$B$15+'Surrender predictive model'!$B$14+'Surrender predictive model'!$B$38*K712</f>
        <v>-2.2123742498454617</v>
      </c>
      <c r="R712">
        <f ca="1">+'Surrender predictive model'!$B$15*(MAX(1,MIN(2,P711/O711))-1)+'Surrender predictive model'!$B$14*(MAX(0.5,MIN(1,P711/O711))-1)+'Surrender predictive model'!$B$38*K712*(MAX(0.5,MIN(1,P711/O711))-1)</f>
        <v>0.1274005559133477</v>
      </c>
      <c r="S712" s="43">
        <f t="shared" ca="1" si="422"/>
        <v>1.1001006247613021E-2</v>
      </c>
      <c r="T712">
        <f t="shared" ca="1" si="412"/>
        <v>0</v>
      </c>
      <c r="U712">
        <f t="shared" ca="1" si="445"/>
        <v>0</v>
      </c>
      <c r="V712">
        <f t="shared" ca="1" si="413"/>
        <v>0</v>
      </c>
      <c r="W712" s="41">
        <f t="shared" ca="1" si="414"/>
        <v>0</v>
      </c>
      <c r="X712">
        <f t="shared" ca="1" si="423"/>
        <v>5.3455907213312545E-2</v>
      </c>
      <c r="Y712">
        <f t="shared" ca="1" si="424"/>
        <v>5.3455907213312545E-2</v>
      </c>
      <c r="Z712">
        <f t="shared" ca="1" si="415"/>
        <v>5.4459235308109838E-2</v>
      </c>
      <c r="AA712">
        <f t="shared" ca="1" si="446"/>
        <v>3.0255247767066519E-227</v>
      </c>
      <c r="AB712">
        <f t="shared" ca="1" si="425"/>
        <v>5.5962953291500579E-224</v>
      </c>
      <c r="AC712">
        <f t="shared" ca="1" si="426"/>
        <v>5.1371730618254256E-224</v>
      </c>
      <c r="AD712">
        <f t="shared" ca="1" si="427"/>
        <v>5.9807365897062719E-226</v>
      </c>
      <c r="AE712">
        <f t="shared" ca="1" si="428"/>
        <v>1.0015985757423039E-225</v>
      </c>
      <c r="AF712">
        <f t="shared" ca="1" si="429"/>
        <v>0</v>
      </c>
      <c r="AG712">
        <f t="shared" ca="1" si="430"/>
        <v>0</v>
      </c>
      <c r="AH712">
        <f t="shared" ca="1" si="416"/>
        <v>0</v>
      </c>
      <c r="AI712">
        <f t="shared" ca="1" si="447"/>
        <v>3.4608696162725194E-11</v>
      </c>
      <c r="AJ712">
        <f t="shared" ca="1" si="431"/>
        <v>7.210145033901082E-15</v>
      </c>
      <c r="AK712">
        <f t="shared" ca="1" si="417"/>
        <v>0</v>
      </c>
      <c r="AL712">
        <f t="shared" ca="1" si="418"/>
        <v>0</v>
      </c>
      <c r="AM712">
        <f t="shared" si="419"/>
        <v>0</v>
      </c>
      <c r="AN712" s="45">
        <f t="shared" ca="1" si="432"/>
        <v>-7.210145033901082E-15</v>
      </c>
      <c r="AO712">
        <f t="shared" ca="1" si="448"/>
        <v>0</v>
      </c>
      <c r="AP712">
        <f t="shared" ca="1" si="449"/>
        <v>8.843268260601937E-226</v>
      </c>
      <c r="AR712">
        <v>702</v>
      </c>
      <c r="AS712">
        <v>0</v>
      </c>
      <c r="AT712">
        <v>0.50718482515949903</v>
      </c>
      <c r="AU712">
        <v>2.092554604313963E-2</v>
      </c>
      <c r="AV712">
        <v>4.3910252555941194E-3</v>
      </c>
      <c r="AW712">
        <v>9.9628934881889943</v>
      </c>
      <c r="AX712">
        <v>9.9945580095032224E-5</v>
      </c>
      <c r="AY712">
        <v>0</v>
      </c>
      <c r="AZ712">
        <v>-9.9883100050678202</v>
      </c>
      <c r="BA712">
        <v>2.4097678250688425E-4</v>
      </c>
      <c r="BC712">
        <f t="shared" si="433"/>
        <v>0</v>
      </c>
      <c r="BD712">
        <f t="shared" ca="1" si="434"/>
        <v>0.50718482515949903</v>
      </c>
      <c r="BE712">
        <f t="shared" ca="1" si="435"/>
        <v>2.092554604313963E-2</v>
      </c>
      <c r="BF712">
        <f t="shared" ca="1" si="436"/>
        <v>4.3910252555941194E-3</v>
      </c>
      <c r="BG712">
        <f t="shared" ca="1" si="437"/>
        <v>9.9628934881889943</v>
      </c>
      <c r="BH712">
        <f t="shared" ca="1" si="438"/>
        <v>9.9945580102242372E-5</v>
      </c>
      <c r="BI712">
        <f t="shared" ca="1" si="439"/>
        <v>0</v>
      </c>
      <c r="BJ712">
        <f t="shared" ca="1" si="440"/>
        <v>-9.9883100050678273</v>
      </c>
      <c r="BK712">
        <f t="shared" ca="1" si="441"/>
        <v>2.4097678250688425E-4</v>
      </c>
    </row>
    <row r="713" spans="2:63" x14ac:dyDescent="0.35">
      <c r="B713">
        <f t="shared" si="442"/>
        <v>703</v>
      </c>
      <c r="C713">
        <f t="shared" si="420"/>
        <v>59</v>
      </c>
      <c r="D713">
        <f t="shared" si="450"/>
        <v>7</v>
      </c>
      <c r="E713">
        <f t="shared" ca="1" si="410"/>
        <v>135</v>
      </c>
      <c r="F713" cm="1">
        <f t="array" aca="1" ref="F713" ca="1">_xlfn.XLOOKUP(E713,Mortality!$I$9:$I$130,IF($E$4="Female",Mortality!$J$9:$J$130,Mortality!$K$9:$K$130),,-1)</f>
        <v>0.99999999999999922</v>
      </c>
      <c r="G713" cm="1">
        <f t="array" aca="1" ref="G713" ca="1">_xlfn.XLOOKUP(E713,Mortality!$N$9:$N$130,IF($E$4="Female",Mortality!$O$9:$O$130,Mortality!$P$9:$P$130),,-1)</f>
        <v>0</v>
      </c>
      <c r="H713">
        <f t="shared" ca="1" si="421"/>
        <v>0.94493499421927152</v>
      </c>
      <c r="I713" cm="1">
        <f t="array" ref="I713">INDEX('Product features '!$C$12:$C$22,MIN(11,C713))</f>
        <v>0</v>
      </c>
      <c r="J713" s="3">
        <f ca="1">IF(C713=1,0,IF($C$4="Q",MAX('Product features '!$C$8,_xlfn.XLOOKUP(E713,'Non-systematic PWDs'!$D$17:$D$64,'Non-systematic PWDs'!$F$17:$F$64,0,-1)),'Product features '!$C$8))</f>
        <v>0.5</v>
      </c>
      <c r="K713">
        <f t="shared" ca="1" si="411"/>
        <v>0</v>
      </c>
      <c r="L713">
        <f ca="1">(1-K713)*(1-(1-J713*_xlfn.XLOOKUP(C713,'Non-systematic PWDs'!$D$9:$D$12,'Non-systematic PWDs'!$E$9:$E$12,,-1))^(1/12))</f>
        <v>1.8423470126248342E-2</v>
      </c>
      <c r="M713" cm="1">
        <f t="array" ref="M713">IF(C713=11,_xlfn.SWITCH(D713,1,0.4,2,0.3,3,0.2,0.1/9),1/12)</f>
        <v>8.3333333333333329E-2</v>
      </c>
      <c r="O713">
        <f t="shared" ca="1" si="443"/>
        <v>2.9915504385333993E-225</v>
      </c>
      <c r="P713">
        <f t="shared" ca="1" si="444"/>
        <v>2.8710115592432335E-225</v>
      </c>
      <c r="Q713">
        <f ca="1">_xlfn.XLOOKUP(C713,'Surrender predictive model'!$E$8:$E$29,'Surrender predictive model'!$P$8:$P$29,,-1)+'Surrender predictive model'!$B$15+'Surrender predictive model'!$B$14+'Surrender predictive model'!$B$38*K713</f>
        <v>-2.2123742498454617</v>
      </c>
      <c r="R713">
        <f ca="1">+'Surrender predictive model'!$B$15*(MAX(1,MIN(2,P712/O712))-1)+'Surrender predictive model'!$B$14*(MAX(0.5,MIN(1,P712/O712))-1)+'Surrender predictive model'!$B$38*K713*(MAX(0.5,MIN(1,P712/O712))-1)</f>
        <v>0.12740055591334842</v>
      </c>
      <c r="S713" s="43">
        <f t="shared" ca="1" si="422"/>
        <v>1.1001006247613021E-2</v>
      </c>
      <c r="T713">
        <f t="shared" ca="1" si="412"/>
        <v>0</v>
      </c>
      <c r="U713">
        <f t="shared" ca="1" si="445"/>
        <v>0</v>
      </c>
      <c r="V713">
        <f t="shared" ca="1" si="413"/>
        <v>0</v>
      </c>
      <c r="W713" s="41">
        <f t="shared" ca="1" si="414"/>
        <v>0</v>
      </c>
      <c r="X713">
        <f t="shared" ca="1" si="423"/>
        <v>5.3455907213312545E-2</v>
      </c>
      <c r="Y713">
        <f t="shared" ca="1" si="424"/>
        <v>5.3455907213312545E-2</v>
      </c>
      <c r="Z713">
        <f t="shared" ca="1" si="415"/>
        <v>5.4459235308109838E-2</v>
      </c>
      <c r="AA713">
        <f t="shared" ca="1" si="446"/>
        <v>1.6476776574518402E-228</v>
      </c>
      <c r="AB713">
        <f t="shared" ca="1" si="425"/>
        <v>2.9915504385333993E-225</v>
      </c>
      <c r="AC713">
        <f t="shared" ca="1" si="426"/>
        <v>2.746122465316687E-225</v>
      </c>
      <c r="AD713">
        <f t="shared" ca="1" si="427"/>
        <v>3.1970570020660185E-227</v>
      </c>
      <c r="AE713">
        <f t="shared" ca="1" si="428"/>
        <v>5.35413605298666E-227</v>
      </c>
      <c r="AF713">
        <f t="shared" ca="1" si="429"/>
        <v>0</v>
      </c>
      <c r="AG713">
        <f t="shared" ca="1" si="430"/>
        <v>0</v>
      </c>
      <c r="AH713">
        <f t="shared" ca="1" si="416"/>
        <v>0</v>
      </c>
      <c r="AI713">
        <f t="shared" ca="1" si="447"/>
        <v>3.4608696162725194E-11</v>
      </c>
      <c r="AJ713">
        <f t="shared" ca="1" si="431"/>
        <v>7.210145033901082E-15</v>
      </c>
      <c r="AK713">
        <f t="shared" ca="1" si="417"/>
        <v>0</v>
      </c>
      <c r="AL713">
        <f t="shared" ca="1" si="418"/>
        <v>0</v>
      </c>
      <c r="AM713">
        <f t="shared" si="419"/>
        <v>0</v>
      </c>
      <c r="AN713" s="45">
        <f t="shared" ca="1" si="432"/>
        <v>-7.210145033901082E-15</v>
      </c>
      <c r="AO713">
        <f t="shared" ca="1" si="448"/>
        <v>0</v>
      </c>
      <c r="AP713">
        <f t="shared" ca="1" si="449"/>
        <v>4.7826286085396032E-227</v>
      </c>
      <c r="AR713">
        <v>703</v>
      </c>
      <c r="AS713">
        <v>0</v>
      </c>
      <c r="AT713">
        <v>0.47973878164910416</v>
      </c>
      <c r="AU713">
        <v>1.9793591833641818E-2</v>
      </c>
      <c r="AV713">
        <v>4.1513058397387179E-3</v>
      </c>
      <c r="AW713">
        <v>9.5476432223015877</v>
      </c>
      <c r="AX713">
        <v>9.4540100279845747E-5</v>
      </c>
      <c r="AY713">
        <v>0</v>
      </c>
      <c r="AZ713">
        <v>-9.5716826600752434</v>
      </c>
      <c r="BA713">
        <v>2.2968817613694151E-4</v>
      </c>
      <c r="BC713">
        <f t="shared" si="433"/>
        <v>0</v>
      </c>
      <c r="BD713">
        <f t="shared" ca="1" si="434"/>
        <v>0.47973878164910416</v>
      </c>
      <c r="BE713">
        <f t="shared" ca="1" si="435"/>
        <v>1.9793591833641818E-2</v>
      </c>
      <c r="BF713">
        <f t="shared" ca="1" si="436"/>
        <v>4.1513058397387179E-3</v>
      </c>
      <c r="BG713">
        <f t="shared" ca="1" si="437"/>
        <v>9.5476432223015877</v>
      </c>
      <c r="BH713">
        <f t="shared" ca="1" si="438"/>
        <v>9.4540100287055894E-5</v>
      </c>
      <c r="BI713">
        <f t="shared" ca="1" si="439"/>
        <v>0</v>
      </c>
      <c r="BJ713">
        <f t="shared" ca="1" si="440"/>
        <v>-9.5716826600752505</v>
      </c>
      <c r="BK713">
        <f t="shared" ca="1" si="441"/>
        <v>2.2968817613694151E-4</v>
      </c>
    </row>
    <row r="714" spans="2:63" x14ac:dyDescent="0.35">
      <c r="B714">
        <f t="shared" si="442"/>
        <v>704</v>
      </c>
      <c r="C714">
        <f t="shared" si="420"/>
        <v>59</v>
      </c>
      <c r="D714">
        <f t="shared" si="450"/>
        <v>8</v>
      </c>
      <c r="E714">
        <f t="shared" ca="1" si="410"/>
        <v>135</v>
      </c>
      <c r="F714" cm="1">
        <f t="array" aca="1" ref="F714" ca="1">_xlfn.XLOOKUP(E714,Mortality!$I$9:$I$130,IF($E$4="Female",Mortality!$J$9:$J$130,Mortality!$K$9:$K$130),,-1)</f>
        <v>0.99999999999999922</v>
      </c>
      <c r="G714" cm="1">
        <f t="array" aca="1" ref="G714" ca="1">_xlfn.XLOOKUP(E714,Mortality!$N$9:$N$130,IF($E$4="Female",Mortality!$O$9:$O$130,Mortality!$P$9:$P$130),,-1)</f>
        <v>0</v>
      </c>
      <c r="H714">
        <f t="shared" ca="1" si="421"/>
        <v>0.94493499421927152</v>
      </c>
      <c r="I714" cm="1">
        <f t="array" ref="I714">INDEX('Product features '!$C$12:$C$22,MIN(11,C714))</f>
        <v>0</v>
      </c>
      <c r="J714" s="3">
        <f ca="1">IF(C714=1,0,IF($C$4="Q",MAX('Product features '!$C$8,_xlfn.XLOOKUP(E714,'Non-systematic PWDs'!$D$17:$D$64,'Non-systematic PWDs'!$F$17:$F$64,0,-1)),'Product features '!$C$8))</f>
        <v>0.5</v>
      </c>
      <c r="K714">
        <f t="shared" ca="1" si="411"/>
        <v>0</v>
      </c>
      <c r="L714">
        <f ca="1">(1-K714)*(1-(1-J714*_xlfn.XLOOKUP(C714,'Non-systematic PWDs'!$D$9:$D$12,'Non-systematic PWDs'!$E$9:$E$12,,-1))^(1/12))</f>
        <v>1.8423470126248342E-2</v>
      </c>
      <c r="M714" cm="1">
        <f t="array" ref="M714">IF(C714=11,_xlfn.SWITCH(D714,1,0.4,2,0.3,3,0.2,0.1/9),1/12)</f>
        <v>8.3333333333333329E-2</v>
      </c>
      <c r="O714">
        <f t="shared" ca="1" si="443"/>
        <v>1.5991604266618586E-226</v>
      </c>
      <c r="P714">
        <f t="shared" ca="1" si="444"/>
        <v>1.5347252751925407E-226</v>
      </c>
      <c r="Q714">
        <f ca="1">_xlfn.XLOOKUP(C714,'Surrender predictive model'!$E$8:$E$29,'Surrender predictive model'!$P$8:$P$29,,-1)+'Surrender predictive model'!$B$15+'Surrender predictive model'!$B$14+'Surrender predictive model'!$B$38*K714</f>
        <v>-2.2123742498454617</v>
      </c>
      <c r="R714">
        <f ca="1">+'Surrender predictive model'!$B$15*(MAX(1,MIN(2,P713/O713))-1)+'Surrender predictive model'!$B$14*(MAX(0.5,MIN(1,P713/O713))-1)+'Surrender predictive model'!$B$38*K714*(MAX(0.5,MIN(1,P713/O713))-1)</f>
        <v>0.12740055591334912</v>
      </c>
      <c r="S714" s="43">
        <f t="shared" ca="1" si="422"/>
        <v>1.1001006247613021E-2</v>
      </c>
      <c r="T714">
        <f t="shared" ca="1" si="412"/>
        <v>0</v>
      </c>
      <c r="U714">
        <f t="shared" ca="1" si="445"/>
        <v>0</v>
      </c>
      <c r="V714">
        <f t="shared" ca="1" si="413"/>
        <v>0</v>
      </c>
      <c r="W714" s="41">
        <f t="shared" ca="1" si="414"/>
        <v>0</v>
      </c>
      <c r="X714">
        <f t="shared" ca="1" si="423"/>
        <v>5.3455907213312545E-2</v>
      </c>
      <c r="Y714">
        <f t="shared" ca="1" si="424"/>
        <v>5.3455907213312545E-2</v>
      </c>
      <c r="Z714">
        <f t="shared" ca="1" si="415"/>
        <v>5.4459235308109838E-2</v>
      </c>
      <c r="AA714">
        <f t="shared" ca="1" si="446"/>
        <v>8.973126525908496E-230</v>
      </c>
      <c r="AB714">
        <f t="shared" ca="1" si="425"/>
        <v>1.5991604266618586E-226</v>
      </c>
      <c r="AC714">
        <f t="shared" ca="1" si="426"/>
        <v>1.4679646770236191E-226</v>
      </c>
      <c r="AD714">
        <f t="shared" ca="1" si="427"/>
        <v>1.7090158245811225E-228</v>
      </c>
      <c r="AE714">
        <f t="shared" ca="1" si="428"/>
        <v>2.8621020005590636E-228</v>
      </c>
      <c r="AF714">
        <f t="shared" ca="1" si="429"/>
        <v>0</v>
      </c>
      <c r="AG714">
        <f t="shared" ca="1" si="430"/>
        <v>0</v>
      </c>
      <c r="AH714">
        <f t="shared" ca="1" si="416"/>
        <v>0</v>
      </c>
      <c r="AI714">
        <f t="shared" ca="1" si="447"/>
        <v>3.4608696162725194E-11</v>
      </c>
      <c r="AJ714">
        <f t="shared" ca="1" si="431"/>
        <v>7.210145033901082E-15</v>
      </c>
      <c r="AK714">
        <f t="shared" ca="1" si="417"/>
        <v>0</v>
      </c>
      <c r="AL714">
        <f t="shared" ca="1" si="418"/>
        <v>0</v>
      </c>
      <c r="AM714">
        <f t="shared" si="419"/>
        <v>0</v>
      </c>
      <c r="AN714" s="45">
        <f t="shared" ca="1" si="432"/>
        <v>-7.210145033901082E-15</v>
      </c>
      <c r="AO714">
        <f t="shared" ca="1" si="448"/>
        <v>0</v>
      </c>
      <c r="AP714">
        <f t="shared" ca="1" si="449"/>
        <v>2.5865478387811025E-228</v>
      </c>
      <c r="AR714">
        <v>704</v>
      </c>
      <c r="AS714">
        <v>0</v>
      </c>
      <c r="AT714">
        <v>0.45379247853620874</v>
      </c>
      <c r="AU714">
        <v>1.8723466241338374E-2</v>
      </c>
      <c r="AV714">
        <v>3.9248269812164763E-3</v>
      </c>
      <c r="AW714">
        <v>9.1497012534626787</v>
      </c>
      <c r="AX714">
        <v>8.94298134634379E-5</v>
      </c>
      <c r="AY714">
        <v>0</v>
      </c>
      <c r="AZ714">
        <v>-9.1724389764986913</v>
      </c>
      <c r="BA714">
        <v>2.1893444582799459E-4</v>
      </c>
      <c r="BC714">
        <f t="shared" si="433"/>
        <v>0</v>
      </c>
      <c r="BD714">
        <f t="shared" ca="1" si="434"/>
        <v>0.45379247853620874</v>
      </c>
      <c r="BE714">
        <f t="shared" ca="1" si="435"/>
        <v>1.8723466241338374E-2</v>
      </c>
      <c r="BF714">
        <f t="shared" ca="1" si="436"/>
        <v>3.9248269812164763E-3</v>
      </c>
      <c r="BG714">
        <f t="shared" ca="1" si="437"/>
        <v>9.1497012534626787</v>
      </c>
      <c r="BH714">
        <f t="shared" ca="1" si="438"/>
        <v>8.9429813470648048E-5</v>
      </c>
      <c r="BI714">
        <f t="shared" ca="1" si="439"/>
        <v>0</v>
      </c>
      <c r="BJ714">
        <f t="shared" ca="1" si="440"/>
        <v>-9.1724389764986984</v>
      </c>
      <c r="BK714">
        <f t="shared" ca="1" si="441"/>
        <v>2.1893444582799459E-4</v>
      </c>
    </row>
    <row r="715" spans="2:63" x14ac:dyDescent="0.35">
      <c r="B715">
        <f t="shared" si="442"/>
        <v>705</v>
      </c>
      <c r="C715">
        <f t="shared" si="420"/>
        <v>59</v>
      </c>
      <c r="D715">
        <f t="shared" si="450"/>
        <v>9</v>
      </c>
      <c r="E715">
        <f t="shared" ref="E715:E779" ca="1" si="451">$D$4+C715-1</f>
        <v>135</v>
      </c>
      <c r="F715" cm="1">
        <f t="array" aca="1" ref="F715" ca="1">_xlfn.XLOOKUP(E715,Mortality!$I$9:$I$130,IF($E$4="Female",Mortality!$J$9:$J$130,Mortality!$K$9:$K$130),,-1)</f>
        <v>0.99999999999999922</v>
      </c>
      <c r="G715" cm="1">
        <f t="array" aca="1" ref="G715" ca="1">_xlfn.XLOOKUP(E715,Mortality!$N$9:$N$130,IF($E$4="Female",Mortality!$O$9:$O$130,Mortality!$P$9:$P$130),,-1)</f>
        <v>0</v>
      </c>
      <c r="H715">
        <f t="shared" ca="1" si="421"/>
        <v>0.94493499421927152</v>
      </c>
      <c r="I715" cm="1">
        <f t="array" ref="I715">INDEX('Product features '!$C$12:$C$22,MIN(11,C715))</f>
        <v>0</v>
      </c>
      <c r="J715" s="3">
        <f ca="1">IF(C715=1,0,IF($C$4="Q",MAX('Product features '!$C$8,_xlfn.XLOOKUP(E715,'Non-systematic PWDs'!$D$17:$D$64,'Non-systematic PWDs'!$F$17:$F$64,0,-1)),'Product features '!$C$8))</f>
        <v>0.5</v>
      </c>
      <c r="K715">
        <f t="shared" ref="K715:K779" ca="1" si="452">IF(C715&gt;=$S$4,1,0)</f>
        <v>0</v>
      </c>
      <c r="L715">
        <f ca="1">(1-K715)*(1-(1-J715*_xlfn.XLOOKUP(C715,'Non-systematic PWDs'!$D$9:$D$12,'Non-systematic PWDs'!$E$9:$E$12,,-1))^(1/12))</f>
        <v>1.8423470126248342E-2</v>
      </c>
      <c r="M715" cm="1">
        <f t="array" ref="M715">IF(C715=11,_xlfn.SWITCH(D715,1,0.4,2,0.3,3,0.2,0.1/9),1/12)</f>
        <v>8.3333333333333329E-2</v>
      </c>
      <c r="O715">
        <f t="shared" ca="1" si="443"/>
        <v>8.5484571386837622E-228</v>
      </c>
      <c r="P715">
        <f t="shared" ca="1" si="444"/>
        <v>8.2040131908618021E-228</v>
      </c>
      <c r="Q715">
        <f ca="1">_xlfn.XLOOKUP(C715,'Surrender predictive model'!$E$8:$E$29,'Surrender predictive model'!$P$8:$P$29,,-1)+'Surrender predictive model'!$B$15+'Surrender predictive model'!$B$14+'Surrender predictive model'!$B$38*K715</f>
        <v>-2.2123742498454617</v>
      </c>
      <c r="R715">
        <f ca="1">+'Surrender predictive model'!$B$15*(MAX(1,MIN(2,P714/O714))-1)+'Surrender predictive model'!$B$14*(MAX(0.5,MIN(1,P714/O714))-1)+'Surrender predictive model'!$B$38*K715*(MAX(0.5,MIN(1,P714/O714))-1)</f>
        <v>0.12740055591334912</v>
      </c>
      <c r="S715" s="43">
        <f t="shared" ca="1" si="422"/>
        <v>1.1001006247613021E-2</v>
      </c>
      <c r="T715">
        <f t="shared" ref="T715:T779" ca="1" si="453">IF(K715=1,1.5%,0.5%)*IF(MOD(B715,12)=0,1,0)</f>
        <v>0</v>
      </c>
      <c r="U715">
        <f t="shared" ca="1" si="445"/>
        <v>0</v>
      </c>
      <c r="V715">
        <f t="shared" ref="V715:V779" ca="1" si="454">IF(C715&gt;=$S$4,$T$4/12,0)*P715</f>
        <v>0</v>
      </c>
      <c r="W715" s="41">
        <f t="shared" ref="W715:W779" ca="1" si="455">(1+$O$4+$Q$4*MIN(10,C715))/(1+$O$4+$Q$4*MIN(10,C715-1))-1</f>
        <v>0</v>
      </c>
      <c r="X715">
        <f t="shared" ca="1" si="423"/>
        <v>5.3455907213312545E-2</v>
      </c>
      <c r="Y715">
        <f t="shared" ca="1" si="424"/>
        <v>5.3455907213312545E-2</v>
      </c>
      <c r="Z715">
        <f t="shared" ref="Z715:Z779" ca="1" si="456">(1-H715)*(1-S715)</f>
        <v>5.4459235308109838E-2</v>
      </c>
      <c r="AA715">
        <f t="shared" ca="1" si="446"/>
        <v>4.8866960892389291E-231</v>
      </c>
      <c r="AB715">
        <f t="shared" ca="1" si="425"/>
        <v>8.5484571386837622E-228</v>
      </c>
      <c r="AC715">
        <f t="shared" ca="1" si="426"/>
        <v>7.8471383567394926E-228</v>
      </c>
      <c r="AD715">
        <f t="shared" ca="1" si="427"/>
        <v>9.1356991344891314E-230</v>
      </c>
      <c r="AE715">
        <f t="shared" ca="1" si="428"/>
        <v>1.5299625897692154E-229</v>
      </c>
      <c r="AF715">
        <f t="shared" ca="1" si="429"/>
        <v>0</v>
      </c>
      <c r="AG715">
        <f t="shared" ca="1" si="430"/>
        <v>0</v>
      </c>
      <c r="AH715">
        <f t="shared" ref="AH715:AH779" ca="1" si="457">AB715-MAX(0, O715-V715)</f>
        <v>0</v>
      </c>
      <c r="AI715">
        <f t="shared" ca="1" si="447"/>
        <v>3.4608696162725194E-11</v>
      </c>
      <c r="AJ715">
        <f t="shared" ca="1" si="431"/>
        <v>7.210145033901082E-15</v>
      </c>
      <c r="AK715">
        <f t="shared" ref="AK715:AK779" ca="1" si="458">_xlfn.XLOOKUP($D$4,$AC$3:$AC$4,$AD$3:$AD$4,,-1)*N715</f>
        <v>0</v>
      </c>
      <c r="AL715">
        <f t="shared" ref="AL715:AL779" ca="1" si="459">AA715*(1-Z715)/$G$4*$AK$11*IF(C715&gt;1,0,IF(B715&gt;6,0.5,1))</f>
        <v>0</v>
      </c>
      <c r="AM715">
        <f t="shared" ref="AM715:AM779" si="460">IF(B715=13,O715*_xlfn.XLOOKUP($D$4,$AC$3:$AC$4,$AE$3:$AE$4,,-1),0)</f>
        <v>0</v>
      </c>
      <c r="AN715" s="45">
        <f t="shared" ca="1" si="432"/>
        <v>-7.210145033901082E-15</v>
      </c>
      <c r="AO715">
        <f t="shared" ca="1" si="448"/>
        <v>0</v>
      </c>
      <c r="AP715">
        <f t="shared" ca="1" si="449"/>
        <v>1.3988603903630489E-229</v>
      </c>
      <c r="AR715">
        <v>705</v>
      </c>
      <c r="AS715">
        <v>0</v>
      </c>
      <c r="AT715">
        <v>0.42926310181745098</v>
      </c>
      <c r="AU715">
        <v>1.7711756631040729E-2</v>
      </c>
      <c r="AV715">
        <v>3.710848459434337E-3</v>
      </c>
      <c r="AW715">
        <v>8.7683460947679741</v>
      </c>
      <c r="AX715">
        <v>8.4598430016995935E-5</v>
      </c>
      <c r="AY715">
        <v>0</v>
      </c>
      <c r="AZ715">
        <v>-8.7898532982884632</v>
      </c>
      <c r="BA715">
        <v>2.0868994265197866E-4</v>
      </c>
      <c r="BC715">
        <f t="shared" si="433"/>
        <v>0</v>
      </c>
      <c r="BD715">
        <f t="shared" ca="1" si="434"/>
        <v>0.42926310181745098</v>
      </c>
      <c r="BE715">
        <f t="shared" ca="1" si="435"/>
        <v>1.7711756631040729E-2</v>
      </c>
      <c r="BF715">
        <f t="shared" ca="1" si="436"/>
        <v>3.710848459434337E-3</v>
      </c>
      <c r="BG715">
        <f t="shared" ca="1" si="437"/>
        <v>8.7683460947679741</v>
      </c>
      <c r="BH715">
        <f t="shared" ca="1" si="438"/>
        <v>8.4598430024206082E-5</v>
      </c>
      <c r="BI715">
        <f t="shared" ca="1" si="439"/>
        <v>0</v>
      </c>
      <c r="BJ715">
        <f t="shared" ca="1" si="440"/>
        <v>-8.7898532982884703</v>
      </c>
      <c r="BK715">
        <f t="shared" ca="1" si="441"/>
        <v>2.0868994265197866E-4</v>
      </c>
    </row>
    <row r="716" spans="2:63" x14ac:dyDescent="0.35">
      <c r="B716">
        <f t="shared" si="442"/>
        <v>706</v>
      </c>
      <c r="C716">
        <f t="shared" ref="C716:C779" si="461">FLOOR((B716-1)/12,1)+1</f>
        <v>59</v>
      </c>
      <c r="D716">
        <f t="shared" si="450"/>
        <v>10</v>
      </c>
      <c r="E716">
        <f t="shared" ca="1" si="451"/>
        <v>135</v>
      </c>
      <c r="F716" cm="1">
        <f t="array" aca="1" ref="F716" ca="1">_xlfn.XLOOKUP(E716,Mortality!$I$9:$I$130,IF($E$4="Female",Mortality!$J$9:$J$130,Mortality!$K$9:$K$130),,-1)</f>
        <v>0.99999999999999922</v>
      </c>
      <c r="G716" cm="1">
        <f t="array" aca="1" ref="G716" ca="1">_xlfn.XLOOKUP(E716,Mortality!$N$9:$N$130,IF($E$4="Female",Mortality!$O$9:$O$130,Mortality!$P$9:$P$130),,-1)</f>
        <v>0</v>
      </c>
      <c r="H716">
        <f t="shared" ref="H716:H779" ca="1" si="462">1-(1-F716*(1-G716)^(2026-2012-1+B716/12))^(1/12)</f>
        <v>0.94493499421927152</v>
      </c>
      <c r="I716" cm="1">
        <f t="array" ref="I716">INDEX('Product features '!$C$12:$C$22,MIN(11,C716))</f>
        <v>0</v>
      </c>
      <c r="J716" s="3">
        <f ca="1">IF(C716=1,0,IF($C$4="Q",MAX('Product features '!$C$8,_xlfn.XLOOKUP(E716,'Non-systematic PWDs'!$D$17:$D$64,'Non-systematic PWDs'!$F$17:$F$64,0,-1)),'Product features '!$C$8))</f>
        <v>0.5</v>
      </c>
      <c r="K716">
        <f t="shared" ca="1" si="452"/>
        <v>0</v>
      </c>
      <c r="L716">
        <f ca="1">(1-K716)*(1-(1-J716*_xlfn.XLOOKUP(C716,'Non-systematic PWDs'!$D$9:$D$12,'Non-systematic PWDs'!$E$9:$E$12,,-1))^(1/12))</f>
        <v>1.8423470126248342E-2</v>
      </c>
      <c r="M716" cm="1">
        <f t="array" ref="M716">IF(C716=11,_xlfn.SWITCH(D716,1,0.4,2,0.3,3,0.2,0.1/9),1/12)</f>
        <v>8.3333333333333329E-2</v>
      </c>
      <c r="O716">
        <f t="shared" ca="1" si="443"/>
        <v>4.5696553162245846E-229</v>
      </c>
      <c r="P716">
        <f t="shared" ca="1" si="444"/>
        <v>4.3855296790750071E-229</v>
      </c>
      <c r="Q716">
        <f ca="1">_xlfn.XLOOKUP(C716,'Surrender predictive model'!$E$8:$E$29,'Surrender predictive model'!$P$8:$P$29,,-1)+'Surrender predictive model'!$B$15+'Surrender predictive model'!$B$14+'Surrender predictive model'!$B$38*K716</f>
        <v>-2.2123742498454617</v>
      </c>
      <c r="R716">
        <f ca="1">+'Surrender predictive model'!$B$15*(MAX(1,MIN(2,P715/O715))-1)+'Surrender predictive model'!$B$14*(MAX(0.5,MIN(1,P715/O715))-1)+'Surrender predictive model'!$B$38*K716*(MAX(0.5,MIN(1,P715/O715))-1)</f>
        <v>0.12740055591334948</v>
      </c>
      <c r="S716" s="43">
        <f t="shared" ref="S716:S779" ca="1" si="463">1-(1-IF(O716&gt;0,EXP(SUM(Q716:R716)),0))^M716</f>
        <v>1.1001006247613021E-2</v>
      </c>
      <c r="T716">
        <f t="shared" ca="1" si="453"/>
        <v>0</v>
      </c>
      <c r="U716">
        <f t="shared" ca="1" si="445"/>
        <v>0</v>
      </c>
      <c r="V716">
        <f t="shared" ca="1" si="454"/>
        <v>0</v>
      </c>
      <c r="W716" s="41">
        <f t="shared" ca="1" si="455"/>
        <v>0</v>
      </c>
      <c r="X716">
        <f t="shared" ref="X716:X779" ca="1" si="464">IFERROR((1-H716)*(1-S716)*(1-L716)*(1-T716*P716/O716),0)</f>
        <v>5.3455907213312545E-2</v>
      </c>
      <c r="Y716">
        <f t="shared" ref="Y716:Y779" ca="1" si="465">(1-H716)*(1-S716)*(1-L716)</f>
        <v>5.3455907213312545E-2</v>
      </c>
      <c r="Z716">
        <f t="shared" ca="1" si="456"/>
        <v>5.4459235308109838E-2</v>
      </c>
      <c r="AA716">
        <f t="shared" ca="1" si="446"/>
        <v>2.6612573220308295E-232</v>
      </c>
      <c r="AB716">
        <f t="shared" ref="AB716:AB779" ca="1" si="466">MAX(0, (O716-V716)*(1+U716))</f>
        <v>4.5696553162245846E-229</v>
      </c>
      <c r="AC716">
        <f t="shared" ref="AC716:AC779" ca="1" si="467">$AB716*(1-$X716)*H716/($H716+$S716+$L716+IFERROR($T716*$P716/$O716,0))</f>
        <v>4.1947589988789219E-229</v>
      </c>
      <c r="AD716">
        <f t="shared" ref="AD716:AD779" ca="1" si="468">$AB716*(1-$X716)*S716/($H716+$S716+$L716+IFERROR($T716*$P716/$O716,0))*(J716+(1-J716)*(1-I716))</f>
        <v>4.8835708526199085E-231</v>
      </c>
      <c r="AE716">
        <f t="shared" ref="AE716:AE779" ca="1" si="469">$AB716*(1-$X716)*L716/($H716+$S716+$L716+IFERROR($T716*$P716/$O716,0))+V716</f>
        <v>8.1785538238542558E-231</v>
      </c>
      <c r="AF716">
        <f t="shared" ref="AF716:AF779" ca="1" si="470">$AB716*(1-$X716)*IFERROR($T716*$P716/$O716,0)/($H716+$S716+$L716+IFERROR($T716*$P716/$O716,0))</f>
        <v>0</v>
      </c>
      <c r="AG716">
        <f t="shared" ref="AG716:AG779" ca="1" si="471">$AB716*(1-$X716)*S716/($H716+$S716+$L716+IFERROR($T716*$P716/$O716,0))*(1-J716)*I716</f>
        <v>0</v>
      </c>
      <c r="AH716">
        <f t="shared" ca="1" si="457"/>
        <v>0</v>
      </c>
      <c r="AI716">
        <f t="shared" ca="1" si="447"/>
        <v>3.4608696162725194E-11</v>
      </c>
      <c r="AJ716">
        <f t="shared" ref="AJ716:AJ779" ca="1" si="472">0.0025/12*AI716</f>
        <v>7.210145033901082E-15</v>
      </c>
      <c r="AK716">
        <f t="shared" ca="1" si="458"/>
        <v>0</v>
      </c>
      <c r="AL716">
        <f t="shared" ca="1" si="459"/>
        <v>0</v>
      </c>
      <c r="AM716">
        <f t="shared" si="460"/>
        <v>0</v>
      </c>
      <c r="AN716" s="45">
        <f t="shared" ref="AN716:AN779" ca="1" si="473">N716-SUM(AC716:AE716,AJ716:AK716,-AL716,AM716)</f>
        <v>-7.210145033901082E-15</v>
      </c>
      <c r="AO716">
        <f t="shared" ca="1" si="448"/>
        <v>0</v>
      </c>
      <c r="AP716">
        <f t="shared" ca="1" si="449"/>
        <v>7.5653361688790484E-231</v>
      </c>
      <c r="AR716">
        <v>706</v>
      </c>
      <c r="AS716">
        <v>0</v>
      </c>
      <c r="AT716">
        <v>0.40607246127453028</v>
      </c>
      <c r="AU716">
        <v>1.6755240820512749E-2</v>
      </c>
      <c r="AV716">
        <v>3.5086719490867433E-3</v>
      </c>
      <c r="AW716">
        <v>8.4028863371707629</v>
      </c>
      <c r="AX716">
        <v>8.0030569196636253E-5</v>
      </c>
      <c r="AY716">
        <v>0</v>
      </c>
      <c r="AZ716">
        <v>-8.4232302805095518</v>
      </c>
      <c r="BA716">
        <v>1.9893026289856318E-4</v>
      </c>
      <c r="BC716">
        <f t="shared" ref="BC716:BC779" si="474">AS716+N716</f>
        <v>0</v>
      </c>
      <c r="BD716">
        <f t="shared" ref="BD716:BD779" ca="1" si="475">AT716+O716</f>
        <v>0.40607246127453028</v>
      </c>
      <c r="BE716">
        <f t="shared" ref="BE716:BE779" ca="1" si="476">AU716+AC716</f>
        <v>1.6755240820512749E-2</v>
      </c>
      <c r="BF716">
        <f t="shared" ref="BF716:BF779" ca="1" si="477">AV716+AD716</f>
        <v>3.5086719490867433E-3</v>
      </c>
      <c r="BG716">
        <f t="shared" ref="BG716:BG779" ca="1" si="478">AW716+AE716</f>
        <v>8.4028863371707629</v>
      </c>
      <c r="BH716">
        <f t="shared" ref="BH716:BH779" ca="1" si="479">AX716+AJ716</f>
        <v>8.0030569203846401E-5</v>
      </c>
      <c r="BI716">
        <f t="shared" ref="BI716:BI779" ca="1" si="480">AY716+AK716-AL716+AM716</f>
        <v>0</v>
      </c>
      <c r="BJ716">
        <f t="shared" ref="BJ716:BJ779" ca="1" si="481">AZ716+AN716</f>
        <v>-8.4232302805095589</v>
      </c>
      <c r="BK716">
        <f t="shared" ref="BK716:BK779" ca="1" si="482">BA716+AP716</f>
        <v>1.9893026289856318E-4</v>
      </c>
    </row>
    <row r="717" spans="2:63" x14ac:dyDescent="0.35">
      <c r="B717">
        <f t="shared" ref="B717:B748" si="483">B716+1</f>
        <v>707</v>
      </c>
      <c r="C717">
        <f t="shared" si="461"/>
        <v>59</v>
      </c>
      <c r="D717">
        <f t="shared" si="450"/>
        <v>11</v>
      </c>
      <c r="E717">
        <f t="shared" ca="1" si="451"/>
        <v>135</v>
      </c>
      <c r="F717" cm="1">
        <f t="array" aca="1" ref="F717" ca="1">_xlfn.XLOOKUP(E717,Mortality!$I$9:$I$130,IF($E$4="Female",Mortality!$J$9:$J$130,Mortality!$K$9:$K$130),,-1)</f>
        <v>0.99999999999999922</v>
      </c>
      <c r="G717" cm="1">
        <f t="array" aca="1" ref="G717" ca="1">_xlfn.XLOOKUP(E717,Mortality!$N$9:$N$130,IF($E$4="Female",Mortality!$O$9:$O$130,Mortality!$P$9:$P$130),,-1)</f>
        <v>0</v>
      </c>
      <c r="H717">
        <f t="shared" ca="1" si="462"/>
        <v>0.94493499421927152</v>
      </c>
      <c r="I717" cm="1">
        <f t="array" ref="I717">INDEX('Product features '!$C$12:$C$22,MIN(11,C717))</f>
        <v>0</v>
      </c>
      <c r="J717" s="3">
        <f ca="1">IF(C717=1,0,IF($C$4="Q",MAX('Product features '!$C$8,_xlfn.XLOOKUP(E717,'Non-systematic PWDs'!$D$17:$D$64,'Non-systematic PWDs'!$F$17:$F$64,0,-1)),'Product features '!$C$8))</f>
        <v>0.5</v>
      </c>
      <c r="K717">
        <f t="shared" ca="1" si="452"/>
        <v>0</v>
      </c>
      <c r="L717">
        <f ca="1">(1-K717)*(1-(1-J717*_xlfn.XLOOKUP(C717,'Non-systematic PWDs'!$D$9:$D$12,'Non-systematic PWDs'!$E$9:$E$12,,-1))^(1/12))</f>
        <v>1.8423470126248342E-2</v>
      </c>
      <c r="M717" cm="1">
        <f t="array" ref="M717">IF(C717=11,_xlfn.SWITCH(D717,1,0.4,2,0.3,3,0.2,0.1/9),1/12)</f>
        <v>8.3333333333333329E-2</v>
      </c>
      <c r="O717">
        <f t="shared" ref="O717:O779" ca="1" si="484">MAX(MAX(0, O716-V716)*(1+U716)*IFERROR((1-T716*P716/O716),0)*(1-H716)*(1-S716)*(1-L716))</f>
        <v>2.4427507058092182E-230</v>
      </c>
      <c r="P717">
        <f t="shared" ref="P717:P779" ca="1" si="485">P716*Y716*(1+IF(AND(D716=12,K716=0),1,0)*W716)</f>
        <v>2.3443246760586192E-230</v>
      </c>
      <c r="Q717">
        <f ca="1">_xlfn.XLOOKUP(C717,'Surrender predictive model'!$E$8:$E$29,'Surrender predictive model'!$P$8:$P$29,,-1)+'Surrender predictive model'!$B$15+'Surrender predictive model'!$B$14+'Surrender predictive model'!$B$38*K717</f>
        <v>-2.2123742498454617</v>
      </c>
      <c r="R717">
        <f ca="1">+'Surrender predictive model'!$B$15*(MAX(1,MIN(2,P716/O716))-1)+'Surrender predictive model'!$B$14*(MAX(0.5,MIN(1,P716/O716))-1)+'Surrender predictive model'!$B$38*K717*(MAX(0.5,MIN(1,P716/O716))-1)</f>
        <v>0.12740055591334912</v>
      </c>
      <c r="S717" s="43">
        <f t="shared" ca="1" si="463"/>
        <v>1.1001006247613021E-2</v>
      </c>
      <c r="T717">
        <f t="shared" ca="1" si="453"/>
        <v>0</v>
      </c>
      <c r="U717">
        <f t="shared" ref="U717:U779" ca="1" si="486">IF($K$4="Fixed",(1+$Z$3*IF(C717&gt;10,0.5,1))^(1/12)-1,IF(D716=12,$Z$4*IF(C716&gt;10,0.5,1),0))</f>
        <v>0</v>
      </c>
      <c r="V717">
        <f t="shared" ca="1" si="454"/>
        <v>0</v>
      </c>
      <c r="W717" s="41">
        <f t="shared" ca="1" si="455"/>
        <v>0</v>
      </c>
      <c r="X717">
        <f t="shared" ca="1" si="464"/>
        <v>5.3455907213312545E-2</v>
      </c>
      <c r="Y717">
        <f t="shared" ca="1" si="465"/>
        <v>5.3455907213312545E-2</v>
      </c>
      <c r="Z717">
        <f t="shared" ca="1" si="456"/>
        <v>5.4459235308109838E-2</v>
      </c>
      <c r="AA717">
        <f t="shared" ref="AA717:AA779" ca="1" si="487">AA716*Z716</f>
        <v>1.4493003871590719E-233</v>
      </c>
      <c r="AB717">
        <f t="shared" ca="1" si="466"/>
        <v>2.4427507058092182E-230</v>
      </c>
      <c r="AC717">
        <f t="shared" ca="1" si="467"/>
        <v>2.242346478262795E-230</v>
      </c>
      <c r="AD717">
        <f t="shared" ca="1" si="468"/>
        <v>2.6105571036728749E-232</v>
      </c>
      <c r="AE717">
        <f t="shared" ca="1" si="469"/>
        <v>4.3719201434703561E-232</v>
      </c>
      <c r="AF717">
        <f t="shared" ca="1" si="470"/>
        <v>0</v>
      </c>
      <c r="AG717">
        <f t="shared" ca="1" si="471"/>
        <v>0</v>
      </c>
      <c r="AH717">
        <f t="shared" ca="1" si="457"/>
        <v>0</v>
      </c>
      <c r="AI717">
        <f t="shared" ref="AI717:AI779" ca="1" si="488">MAX(0, AI716+AH717-SUM(AC717:AG717))</f>
        <v>3.4608696162725194E-11</v>
      </c>
      <c r="AJ717">
        <f t="shared" ca="1" si="472"/>
        <v>7.210145033901082E-15</v>
      </c>
      <c r="AK717">
        <f t="shared" ca="1" si="458"/>
        <v>0</v>
      </c>
      <c r="AL717">
        <f t="shared" ca="1" si="459"/>
        <v>0</v>
      </c>
      <c r="AM717">
        <f t="shared" si="460"/>
        <v>0</v>
      </c>
      <c r="AN717" s="45">
        <f t="shared" ca="1" si="473"/>
        <v>-7.210145033901082E-15</v>
      </c>
      <c r="AO717">
        <f t="shared" ref="AO717:AO779" ca="1" si="489">IF($K$4="Fixed",0,O717*IF(D716=12,$Z$4-$X$4*(1+$AA$4),0)*IF(C716&gt;10,0.5,1))</f>
        <v>0</v>
      </c>
      <c r="AP717">
        <f t="shared" ref="AP717:AP779" ca="1" si="490">IF($K$4="Fixed",0,O717*(1-X717)*$X$4*IF(C716&gt;10, 0.5, 1)*(1+$Y$4-$AA$4)^(D716/12)+AO717)</f>
        <v>4.0914956018802845E-232</v>
      </c>
      <c r="AR717">
        <v>707</v>
      </c>
      <c r="AS717">
        <v>0</v>
      </c>
      <c r="AT717">
        <v>0.38414672933680311</v>
      </c>
      <c r="AU717">
        <v>1.5850876329248819E-2</v>
      </c>
      <c r="AV717">
        <v>3.3176386195047742E-3</v>
      </c>
      <c r="AW717">
        <v>8.0526593953826087</v>
      </c>
      <c r="AX717">
        <v>7.5711707848349807E-5</v>
      </c>
      <c r="AY717">
        <v>0</v>
      </c>
      <c r="AZ717">
        <v>-8.0719036220392013</v>
      </c>
      <c r="BA717">
        <v>1.8963218686434259E-4</v>
      </c>
      <c r="BC717">
        <f t="shared" si="474"/>
        <v>0</v>
      </c>
      <c r="BD717">
        <f t="shared" ca="1" si="475"/>
        <v>0.38414672933680311</v>
      </c>
      <c r="BE717">
        <f t="shared" ca="1" si="476"/>
        <v>1.5850876329248819E-2</v>
      </c>
      <c r="BF717">
        <f t="shared" ca="1" si="477"/>
        <v>3.3176386195047742E-3</v>
      </c>
      <c r="BG717">
        <f t="shared" ca="1" si="478"/>
        <v>8.0526593953826087</v>
      </c>
      <c r="BH717">
        <f t="shared" ca="1" si="479"/>
        <v>7.5711707855559955E-5</v>
      </c>
      <c r="BI717">
        <f t="shared" ca="1" si="480"/>
        <v>0</v>
      </c>
      <c r="BJ717">
        <f t="shared" ca="1" si="481"/>
        <v>-8.0719036220392084</v>
      </c>
      <c r="BK717">
        <f t="shared" ca="1" si="482"/>
        <v>1.8963218686434259E-4</v>
      </c>
    </row>
    <row r="718" spans="2:63" x14ac:dyDescent="0.35">
      <c r="B718">
        <f t="shared" si="483"/>
        <v>708</v>
      </c>
      <c r="C718">
        <f t="shared" si="461"/>
        <v>59</v>
      </c>
      <c r="D718">
        <f t="shared" si="450"/>
        <v>12</v>
      </c>
      <c r="E718">
        <f t="shared" ca="1" si="451"/>
        <v>135</v>
      </c>
      <c r="F718" cm="1">
        <f t="array" aca="1" ref="F718" ca="1">_xlfn.XLOOKUP(E718,Mortality!$I$9:$I$130,IF($E$4="Female",Mortality!$J$9:$J$130,Mortality!$K$9:$K$130),,-1)</f>
        <v>0.99999999999999922</v>
      </c>
      <c r="G718" cm="1">
        <f t="array" aca="1" ref="G718" ca="1">_xlfn.XLOOKUP(E718,Mortality!$N$9:$N$130,IF($E$4="Female",Mortality!$O$9:$O$130,Mortality!$P$9:$P$130),,-1)</f>
        <v>0</v>
      </c>
      <c r="H718">
        <f t="shared" ca="1" si="462"/>
        <v>0.94493499421927152</v>
      </c>
      <c r="I718" cm="1">
        <f t="array" ref="I718">INDEX('Product features '!$C$12:$C$22,MIN(11,C718))</f>
        <v>0</v>
      </c>
      <c r="J718" s="3">
        <f ca="1">IF(C718=1,0,IF($C$4="Q",MAX('Product features '!$C$8,_xlfn.XLOOKUP(E718,'Non-systematic PWDs'!$D$17:$D$64,'Non-systematic PWDs'!$F$17:$F$64,0,-1)),'Product features '!$C$8))</f>
        <v>0.5</v>
      </c>
      <c r="K718">
        <f t="shared" ca="1" si="452"/>
        <v>0</v>
      </c>
      <c r="L718">
        <f ca="1">(1-K718)*(1-(1-J718*_xlfn.XLOOKUP(C718,'Non-systematic PWDs'!$D$9:$D$12,'Non-systematic PWDs'!$E$9:$E$12,,-1))^(1/12))</f>
        <v>1.8423470126248342E-2</v>
      </c>
      <c r="M718" cm="1">
        <f t="array" ref="M718">IF(C718=11,_xlfn.SWITCH(D718,1,0.4,2,0.3,3,0.2,0.1/9),1/12)</f>
        <v>8.3333333333333329E-2</v>
      </c>
      <c r="O718">
        <f t="shared" ca="1" si="484"/>
        <v>1.3057945507499133E-231</v>
      </c>
      <c r="P718">
        <f t="shared" ca="1" si="485"/>
        <v>1.2531800236126854E-231</v>
      </c>
      <c r="Q718">
        <f ca="1">_xlfn.XLOOKUP(C718,'Surrender predictive model'!$E$8:$E$29,'Surrender predictive model'!$P$8:$P$29,,-1)+'Surrender predictive model'!$B$15+'Surrender predictive model'!$B$14+'Surrender predictive model'!$B$38*K718</f>
        <v>-2.2123742498454617</v>
      </c>
      <c r="R718">
        <f ca="1">+'Surrender predictive model'!$B$15*(MAX(1,MIN(2,P717/O717))-1)+'Surrender predictive model'!$B$14*(MAX(0.5,MIN(1,P717/O717))-1)+'Surrender predictive model'!$B$38*K718*(MAX(0.5,MIN(1,P717/O717))-1)</f>
        <v>0.12740055591334981</v>
      </c>
      <c r="S718" s="43">
        <f t="shared" ca="1" si="463"/>
        <v>1.1001006247613021E-2</v>
      </c>
      <c r="T718">
        <f t="shared" ca="1" si="453"/>
        <v>5.0000000000000001E-3</v>
      </c>
      <c r="U718">
        <f t="shared" ca="1" si="486"/>
        <v>0</v>
      </c>
      <c r="V718">
        <f t="shared" ca="1" si="454"/>
        <v>0</v>
      </c>
      <c r="W718" s="41">
        <f t="shared" ca="1" si="455"/>
        <v>0</v>
      </c>
      <c r="X718">
        <f t="shared" ca="1" si="464"/>
        <v>5.3199397201743943E-2</v>
      </c>
      <c r="Y718">
        <f t="shared" ca="1" si="465"/>
        <v>5.3455907213312545E-2</v>
      </c>
      <c r="Z718">
        <f t="shared" ca="1" si="456"/>
        <v>5.4459235308109838E-2</v>
      </c>
      <c r="AA718">
        <f t="shared" ca="1" si="487"/>
        <v>7.8927790816430587E-235</v>
      </c>
      <c r="AB718">
        <f t="shared" ca="1" si="466"/>
        <v>1.3057945507499133E-231</v>
      </c>
      <c r="AC718">
        <f t="shared" ca="1" si="467"/>
        <v>1.1931156204067071E-231</v>
      </c>
      <c r="AD718">
        <f t="shared" ca="1" si="468"/>
        <v>1.3890344282427026E-233</v>
      </c>
      <c r="AE718">
        <f t="shared" ca="1" si="469"/>
        <v>2.3262266848191757E-233</v>
      </c>
      <c r="AF718">
        <f t="shared" ca="1" si="470"/>
        <v>6.0588362433699797E-234</v>
      </c>
      <c r="AG718">
        <f t="shared" ca="1" si="471"/>
        <v>0</v>
      </c>
      <c r="AH718">
        <f t="shared" ca="1" si="457"/>
        <v>0</v>
      </c>
      <c r="AI718">
        <f t="shared" ca="1" si="488"/>
        <v>3.4608696162725194E-11</v>
      </c>
      <c r="AJ718">
        <f t="shared" ca="1" si="472"/>
        <v>7.210145033901082E-15</v>
      </c>
      <c r="AK718">
        <f t="shared" ca="1" si="458"/>
        <v>0</v>
      </c>
      <c r="AL718">
        <f t="shared" ca="1" si="459"/>
        <v>0</v>
      </c>
      <c r="AM718">
        <f t="shared" si="460"/>
        <v>0</v>
      </c>
      <c r="AN718" s="45">
        <f t="shared" ca="1" si="473"/>
        <v>-7.210145033901082E-15</v>
      </c>
      <c r="AO718">
        <f t="shared" ca="1" si="489"/>
        <v>0</v>
      </c>
      <c r="AP718">
        <f t="shared" ca="1" si="490"/>
        <v>2.2133679795245915E-233</v>
      </c>
      <c r="AR718">
        <v>708</v>
      </c>
      <c r="AS718">
        <v>0</v>
      </c>
      <c r="AT718">
        <v>0.3634161948650288</v>
      </c>
      <c r="AU718">
        <v>1.4929191622992017E-2</v>
      </c>
      <c r="AV718">
        <v>3.1241584750204767E-3</v>
      </c>
      <c r="AW718">
        <v>7.7170231661799997</v>
      </c>
      <c r="AX718">
        <v>7.1192829896774218E-5</v>
      </c>
      <c r="AY718">
        <v>0</v>
      </c>
      <c r="AZ718">
        <v>-7.7351477091079088</v>
      </c>
      <c r="BA718">
        <v>1.9503402695802884E-4</v>
      </c>
      <c r="BC718">
        <f t="shared" si="474"/>
        <v>0</v>
      </c>
      <c r="BD718">
        <f t="shared" ca="1" si="475"/>
        <v>0.3634161948650288</v>
      </c>
      <c r="BE718">
        <f t="shared" ca="1" si="476"/>
        <v>1.4929191622992017E-2</v>
      </c>
      <c r="BF718">
        <f t="shared" ca="1" si="477"/>
        <v>3.1241584750204767E-3</v>
      </c>
      <c r="BG718">
        <f t="shared" ca="1" si="478"/>
        <v>7.7170231661799997</v>
      </c>
      <c r="BH718">
        <f t="shared" ca="1" si="479"/>
        <v>7.1192829903984366E-5</v>
      </c>
      <c r="BI718">
        <f t="shared" ca="1" si="480"/>
        <v>0</v>
      </c>
      <c r="BJ718">
        <f t="shared" ca="1" si="481"/>
        <v>-7.7351477091079159</v>
      </c>
      <c r="BK718">
        <f t="shared" ca="1" si="482"/>
        <v>1.9503402695802884E-4</v>
      </c>
    </row>
    <row r="719" spans="2:63" x14ac:dyDescent="0.35">
      <c r="B719">
        <f t="shared" si="483"/>
        <v>709</v>
      </c>
      <c r="C719">
        <f t="shared" si="461"/>
        <v>60</v>
      </c>
      <c r="D719">
        <f t="shared" si="450"/>
        <v>1</v>
      </c>
      <c r="E719">
        <f t="shared" ca="1" si="451"/>
        <v>136</v>
      </c>
      <c r="F719" cm="1">
        <f t="array" aca="1" ref="F719" ca="1">_xlfn.XLOOKUP(E719,Mortality!$I$9:$I$130,IF($E$4="Female",Mortality!$J$9:$J$130,Mortality!$K$9:$K$130),,-1)</f>
        <v>0.99999999999999922</v>
      </c>
      <c r="G719" cm="1">
        <f t="array" aca="1" ref="G719" ca="1">_xlfn.XLOOKUP(E719,Mortality!$N$9:$N$130,IF($E$4="Female",Mortality!$O$9:$O$130,Mortality!$P$9:$P$130),,-1)</f>
        <v>0</v>
      </c>
      <c r="H719">
        <f t="shared" ca="1" si="462"/>
        <v>0.94493499421927152</v>
      </c>
      <c r="I719" cm="1">
        <f t="array" ref="I719">INDEX('Product features '!$C$12:$C$22,MIN(11,C719))</f>
        <v>0</v>
      </c>
      <c r="J719" s="3">
        <f ca="1">IF(C719=1,0,IF($C$4="Q",MAX('Product features '!$C$8,_xlfn.XLOOKUP(E719,'Non-systematic PWDs'!$D$17:$D$64,'Non-systematic PWDs'!$F$17:$F$64,0,-1)),'Product features '!$C$8))</f>
        <v>0.5</v>
      </c>
      <c r="K719">
        <f t="shared" ca="1" si="452"/>
        <v>0</v>
      </c>
      <c r="L719">
        <f ca="1">(1-K719)*(1-(1-J719*_xlfn.XLOOKUP(C719,'Non-systematic PWDs'!$D$9:$D$12,'Non-systematic PWDs'!$E$9:$E$12,,-1))^(1/12))</f>
        <v>1.8423470126248342E-2</v>
      </c>
      <c r="M719" cm="1">
        <f t="array" ref="M719">IF(C719=11,_xlfn.SWITCH(D719,1,0.4,2,0.3,3,0.2,0.1/9),1/12)</f>
        <v>8.3333333333333329E-2</v>
      </c>
      <c r="O719">
        <f t="shared" ca="1" si="484"/>
        <v>6.9467482969217438E-233</v>
      </c>
      <c r="P719">
        <f t="shared" ca="1" si="485"/>
        <v>6.6989875063816535E-233</v>
      </c>
      <c r="Q719">
        <f ca="1">_xlfn.XLOOKUP(C719,'Surrender predictive model'!$E$8:$E$29,'Surrender predictive model'!$P$8:$P$29,,-1)+'Surrender predictive model'!$B$15+'Surrender predictive model'!$B$14+'Surrender predictive model'!$B$38*K719</f>
        <v>-2.2123742498454617</v>
      </c>
      <c r="R719">
        <f ca="1">+'Surrender predictive model'!$B$15*(MAX(1,MIN(2,P718/O718))-1)+'Surrender predictive model'!$B$14*(MAX(0.5,MIN(1,P718/O718))-1)+'Surrender predictive model'!$B$38*K719*(MAX(0.5,MIN(1,P718/O718))-1)</f>
        <v>0.12740055591335017</v>
      </c>
      <c r="S719" s="43">
        <f t="shared" ca="1" si="463"/>
        <v>1.1001006247613021E-2</v>
      </c>
      <c r="T719">
        <f t="shared" ca="1" si="453"/>
        <v>0</v>
      </c>
      <c r="U719">
        <f t="shared" ca="1" si="486"/>
        <v>1.89E-2</v>
      </c>
      <c r="V719">
        <f t="shared" ca="1" si="454"/>
        <v>0</v>
      </c>
      <c r="W719" s="41">
        <f t="shared" ca="1" si="455"/>
        <v>0</v>
      </c>
      <c r="X719">
        <f t="shared" ca="1" si="464"/>
        <v>5.3455907213312545E-2</v>
      </c>
      <c r="Y719">
        <f t="shared" ca="1" si="465"/>
        <v>5.3455907213312545E-2</v>
      </c>
      <c r="Z719">
        <f t="shared" ca="1" si="456"/>
        <v>5.4459235308109838E-2</v>
      </c>
      <c r="AA719">
        <f t="shared" ca="1" si="487"/>
        <v>4.298347132421264E-236</v>
      </c>
      <c r="AB719">
        <f t="shared" ca="1" si="466"/>
        <v>7.0780418397335645E-233</v>
      </c>
      <c r="AC719">
        <f t="shared" ca="1" si="467"/>
        <v>6.4973565065721637E-233</v>
      </c>
      <c r="AD719">
        <f t="shared" ca="1" si="468"/>
        <v>7.5642726705053316E-235</v>
      </c>
      <c r="AE719">
        <f t="shared" ca="1" si="469"/>
        <v>1.2667945861960571E-234</v>
      </c>
      <c r="AF719">
        <f t="shared" ca="1" si="470"/>
        <v>0</v>
      </c>
      <c r="AG719">
        <f t="shared" ca="1" si="471"/>
        <v>0</v>
      </c>
      <c r="AH719">
        <f t="shared" ca="1" si="457"/>
        <v>1.3129354281182065E-234</v>
      </c>
      <c r="AI719">
        <f t="shared" ca="1" si="488"/>
        <v>3.4608696162725194E-11</v>
      </c>
      <c r="AJ719">
        <f t="shared" ca="1" si="472"/>
        <v>7.210145033901082E-15</v>
      </c>
      <c r="AK719">
        <f t="shared" ca="1" si="458"/>
        <v>0</v>
      </c>
      <c r="AL719">
        <f t="shared" ca="1" si="459"/>
        <v>0</v>
      </c>
      <c r="AM719">
        <f t="shared" si="460"/>
        <v>0</v>
      </c>
      <c r="AN719" s="45">
        <f t="shared" ca="1" si="473"/>
        <v>-7.210145033901082E-15</v>
      </c>
      <c r="AO719">
        <f t="shared" ca="1" si="489"/>
        <v>1.6411692851477619E-235</v>
      </c>
      <c r="AP719">
        <f t="shared" ca="1" si="490"/>
        <v>1.3550868991397757E-234</v>
      </c>
      <c r="AR719">
        <v>709</v>
      </c>
      <c r="AS719">
        <v>0</v>
      </c>
      <c r="AT719">
        <v>0.34172558069746556</v>
      </c>
      <c r="AU719">
        <v>4.3450072745742453E-2</v>
      </c>
      <c r="AV719">
        <v>2.9847480970782883E-3</v>
      </c>
      <c r="AW719">
        <v>7.3954357126360355</v>
      </c>
      <c r="AX719">
        <v>6.1872151644568884E-5</v>
      </c>
      <c r="AY719">
        <v>0</v>
      </c>
      <c r="AZ719">
        <v>-7.4419324056305021</v>
      </c>
      <c r="BA719">
        <v>8.1510625889320333E-4</v>
      </c>
      <c r="BC719">
        <f t="shared" si="474"/>
        <v>0</v>
      </c>
      <c r="BD719">
        <f t="shared" ca="1" si="475"/>
        <v>0.34172558069746556</v>
      </c>
      <c r="BE719">
        <f t="shared" ca="1" si="476"/>
        <v>4.3450072745742453E-2</v>
      </c>
      <c r="BF719">
        <f t="shared" ca="1" si="477"/>
        <v>2.9847480970782883E-3</v>
      </c>
      <c r="BG719">
        <f t="shared" ca="1" si="478"/>
        <v>7.3954357126360355</v>
      </c>
      <c r="BH719">
        <f t="shared" ca="1" si="479"/>
        <v>6.1872151651779032E-5</v>
      </c>
      <c r="BI719">
        <f t="shared" ca="1" si="480"/>
        <v>0</v>
      </c>
      <c r="BJ719">
        <f t="shared" ca="1" si="481"/>
        <v>-7.4419324056305092</v>
      </c>
      <c r="BK719">
        <f t="shared" ca="1" si="482"/>
        <v>8.1510625889320333E-4</v>
      </c>
    </row>
    <row r="720" spans="2:63" x14ac:dyDescent="0.35">
      <c r="B720">
        <f t="shared" si="483"/>
        <v>710</v>
      </c>
      <c r="C720">
        <f t="shared" si="461"/>
        <v>60</v>
      </c>
      <c r="D720">
        <f t="shared" si="450"/>
        <v>2</v>
      </c>
      <c r="E720">
        <f t="shared" ca="1" si="451"/>
        <v>136</v>
      </c>
      <c r="F720" cm="1">
        <f t="array" aca="1" ref="F720" ca="1">_xlfn.XLOOKUP(E720,Mortality!$I$9:$I$130,IF($E$4="Female",Mortality!$J$9:$J$130,Mortality!$K$9:$K$130),,-1)</f>
        <v>0.99999999999999922</v>
      </c>
      <c r="G720" cm="1">
        <f t="array" aca="1" ref="G720" ca="1">_xlfn.XLOOKUP(E720,Mortality!$N$9:$N$130,IF($E$4="Female",Mortality!$O$9:$O$130,Mortality!$P$9:$P$130),,-1)</f>
        <v>0</v>
      </c>
      <c r="H720">
        <f t="shared" ca="1" si="462"/>
        <v>0.94493499421927152</v>
      </c>
      <c r="I720" cm="1">
        <f t="array" ref="I720">INDEX('Product features '!$C$12:$C$22,MIN(11,C720))</f>
        <v>0</v>
      </c>
      <c r="J720" s="3">
        <f ca="1">IF(C720=1,0,IF($C$4="Q",MAX('Product features '!$C$8,_xlfn.XLOOKUP(E720,'Non-systematic PWDs'!$D$17:$D$64,'Non-systematic PWDs'!$F$17:$F$64,0,-1)),'Product features '!$C$8))</f>
        <v>0.5</v>
      </c>
      <c r="K720">
        <f t="shared" ca="1" si="452"/>
        <v>0</v>
      </c>
      <c r="L720">
        <f ca="1">(1-K720)*(1-(1-J720*_xlfn.XLOOKUP(C720,'Non-systematic PWDs'!$D$9:$D$12,'Non-systematic PWDs'!$E$9:$E$12,,-1))^(1/12))</f>
        <v>1.8423470126248342E-2</v>
      </c>
      <c r="M720" cm="1">
        <f t="array" ref="M720">IF(C720=11,_xlfn.SWITCH(D720,1,0.4,2,0.3,3,0.2,0.1/9),1/12)</f>
        <v>8.3333333333333329E-2</v>
      </c>
      <c r="O720">
        <f t="shared" ca="1" si="484"/>
        <v>3.7836314783674151E-234</v>
      </c>
      <c r="P720">
        <f t="shared" ca="1" si="485"/>
        <v>3.5810045456427768E-234</v>
      </c>
      <c r="Q720">
        <f ca="1">_xlfn.XLOOKUP(C720,'Surrender predictive model'!$E$8:$E$29,'Surrender predictive model'!$P$8:$P$29,,-1)+'Surrender predictive model'!$B$15+'Surrender predictive model'!$B$14+'Surrender predictive model'!$B$38*K720</f>
        <v>-2.2123742498454617</v>
      </c>
      <c r="R720">
        <f ca="1">+'Surrender predictive model'!$B$15*(MAX(1,MIN(2,P719/O719))-1)+'Surrender predictive model'!$B$14*(MAX(0.5,MIN(1,P719/O719))-1)+'Surrender predictive model'!$B$38*K720*(MAX(0.5,MIN(1,P719/O719))-1)</f>
        <v>0.11276946450130504</v>
      </c>
      <c r="S720" s="43">
        <f t="shared" ca="1" si="463"/>
        <v>1.0831234561775704E-2</v>
      </c>
      <c r="T720">
        <f t="shared" ca="1" si="453"/>
        <v>0</v>
      </c>
      <c r="U720">
        <f t="shared" ca="1" si="486"/>
        <v>0</v>
      </c>
      <c r="V720">
        <f t="shared" ca="1" si="454"/>
        <v>0</v>
      </c>
      <c r="W720" s="41">
        <f t="shared" ca="1" si="455"/>
        <v>0</v>
      </c>
      <c r="X720">
        <f t="shared" ca="1" si="464"/>
        <v>5.3465083460753543E-2</v>
      </c>
      <c r="Y720">
        <f t="shared" ca="1" si="465"/>
        <v>5.3465083460753543E-2</v>
      </c>
      <c r="Z720">
        <f t="shared" ca="1" si="456"/>
        <v>5.4468583786971878E-2</v>
      </c>
      <c r="AA720">
        <f t="shared" ca="1" si="487"/>
        <v>2.3408469792046877E-237</v>
      </c>
      <c r="AB720">
        <f t="shared" ca="1" si="466"/>
        <v>3.7836314783674151E-234</v>
      </c>
      <c r="AC720">
        <f t="shared" ca="1" si="467"/>
        <v>3.4737924654945899E-234</v>
      </c>
      <c r="AD720">
        <f t="shared" ca="1" si="468"/>
        <v>3.9818041709618467E-236</v>
      </c>
      <c r="AE720">
        <f t="shared" ca="1" si="469"/>
        <v>6.7728798387558866E-236</v>
      </c>
      <c r="AF720">
        <f t="shared" ca="1" si="470"/>
        <v>0</v>
      </c>
      <c r="AG720">
        <f t="shared" ca="1" si="471"/>
        <v>0</v>
      </c>
      <c r="AH720">
        <f t="shared" ca="1" si="457"/>
        <v>0</v>
      </c>
      <c r="AI720">
        <f t="shared" ca="1" si="488"/>
        <v>3.4608696162725194E-11</v>
      </c>
      <c r="AJ720">
        <f t="shared" ca="1" si="472"/>
        <v>7.210145033901082E-15</v>
      </c>
      <c r="AK720">
        <f t="shared" ca="1" si="458"/>
        <v>0</v>
      </c>
      <c r="AL720">
        <f t="shared" ca="1" si="459"/>
        <v>0</v>
      </c>
      <c r="AM720">
        <f t="shared" si="460"/>
        <v>0</v>
      </c>
      <c r="AN720" s="45">
        <f t="shared" ca="1" si="473"/>
        <v>-7.210145033901082E-15</v>
      </c>
      <c r="AO720">
        <f t="shared" ca="1" si="489"/>
        <v>0</v>
      </c>
      <c r="AP720">
        <f t="shared" ca="1" si="490"/>
        <v>5.7066886768792633E-236</v>
      </c>
      <c r="AR720">
        <v>710</v>
      </c>
      <c r="AS720">
        <v>0</v>
      </c>
      <c r="AT720">
        <v>0.29698632508688017</v>
      </c>
      <c r="AU720">
        <v>1.3843919521649716E-2</v>
      </c>
      <c r="AV720">
        <v>2.5331151511137143E-3</v>
      </c>
      <c r="AW720">
        <v>6.0329805216261043</v>
      </c>
      <c r="AX720">
        <v>5.8202067274971749E-5</v>
      </c>
      <c r="AY720">
        <v>0</v>
      </c>
      <c r="AZ720">
        <v>-6.0494157583661385</v>
      </c>
      <c r="BA720">
        <v>1.441493591320759E-4</v>
      </c>
      <c r="BC720">
        <f t="shared" si="474"/>
        <v>0</v>
      </c>
      <c r="BD720">
        <f t="shared" ca="1" si="475"/>
        <v>0.29698632508688017</v>
      </c>
      <c r="BE720">
        <f t="shared" ca="1" si="476"/>
        <v>1.3843919521649716E-2</v>
      </c>
      <c r="BF720">
        <f t="shared" ca="1" si="477"/>
        <v>2.5331151511137143E-3</v>
      </c>
      <c r="BG720">
        <f t="shared" ca="1" si="478"/>
        <v>6.0329805216261043</v>
      </c>
      <c r="BH720">
        <f t="shared" ca="1" si="479"/>
        <v>5.8202067282181897E-5</v>
      </c>
      <c r="BI720">
        <f t="shared" ca="1" si="480"/>
        <v>0</v>
      </c>
      <c r="BJ720">
        <f t="shared" ca="1" si="481"/>
        <v>-6.0494157583661456</v>
      </c>
      <c r="BK720">
        <f t="shared" ca="1" si="482"/>
        <v>1.441493591320759E-4</v>
      </c>
    </row>
    <row r="721" spans="2:63" x14ac:dyDescent="0.35">
      <c r="B721">
        <f t="shared" si="483"/>
        <v>711</v>
      </c>
      <c r="C721">
        <f t="shared" si="461"/>
        <v>60</v>
      </c>
      <c r="D721">
        <f t="shared" si="450"/>
        <v>3</v>
      </c>
      <c r="E721">
        <f t="shared" ca="1" si="451"/>
        <v>136</v>
      </c>
      <c r="F721" cm="1">
        <f t="array" aca="1" ref="F721" ca="1">_xlfn.XLOOKUP(E721,Mortality!$I$9:$I$130,IF($E$4="Female",Mortality!$J$9:$J$130,Mortality!$K$9:$K$130),,-1)</f>
        <v>0.99999999999999922</v>
      </c>
      <c r="G721" cm="1">
        <f t="array" aca="1" ref="G721" ca="1">_xlfn.XLOOKUP(E721,Mortality!$N$9:$N$130,IF($E$4="Female",Mortality!$O$9:$O$130,Mortality!$P$9:$P$130),,-1)</f>
        <v>0</v>
      </c>
      <c r="H721">
        <f t="shared" ca="1" si="462"/>
        <v>0.94493499421927152</v>
      </c>
      <c r="I721" cm="1">
        <f t="array" ref="I721">INDEX('Product features '!$C$12:$C$22,MIN(11,C721))</f>
        <v>0</v>
      </c>
      <c r="J721" s="3">
        <f ca="1">IF(C721=1,0,IF($C$4="Q",MAX('Product features '!$C$8,_xlfn.XLOOKUP(E721,'Non-systematic PWDs'!$D$17:$D$64,'Non-systematic PWDs'!$F$17:$F$64,0,-1)),'Product features '!$C$8))</f>
        <v>0.5</v>
      </c>
      <c r="K721">
        <f t="shared" ca="1" si="452"/>
        <v>0</v>
      </c>
      <c r="L721">
        <f ca="1">(1-K721)*(1-(1-J721*_xlfn.XLOOKUP(C721,'Non-systematic PWDs'!$D$9:$D$12,'Non-systematic PWDs'!$E$9:$E$12,,-1))^(1/12))</f>
        <v>1.8423470126248342E-2</v>
      </c>
      <c r="M721" cm="1">
        <f t="array" ref="M721">IF(C721=11,_xlfn.SWITCH(D721,1,0.4,2,0.3,3,0.2,0.1/9),1/12)</f>
        <v>8.3333333333333329E-2</v>
      </c>
      <c r="O721">
        <f t="shared" ca="1" si="484"/>
        <v>2.0229217277564816E-235</v>
      </c>
      <c r="P721">
        <f t="shared" ca="1" si="485"/>
        <v>1.914587069061289E-235</v>
      </c>
      <c r="Q721">
        <f ca="1">_xlfn.XLOOKUP(C721,'Surrender predictive model'!$E$8:$E$29,'Surrender predictive model'!$P$8:$P$29,,-1)+'Surrender predictive model'!$B$15+'Surrender predictive model'!$B$14+'Surrender predictive model'!$B$38*K721</f>
        <v>-2.2123742498454617</v>
      </c>
      <c r="R721">
        <f ca="1">+'Surrender predictive model'!$B$15*(MAX(1,MIN(2,P720/O720))-1)+'Surrender predictive model'!$B$14*(MAX(0.5,MIN(1,P720/O720))-1)+'Surrender predictive model'!$B$38*K721*(MAX(0.5,MIN(1,P720/O720))-1)</f>
        <v>0.16932802530730942</v>
      </c>
      <c r="S721" s="43">
        <f t="shared" ca="1" si="463"/>
        <v>1.1503371600400492E-2</v>
      </c>
      <c r="T721">
        <f t="shared" ca="1" si="453"/>
        <v>0</v>
      </c>
      <c r="U721">
        <f t="shared" ca="1" si="486"/>
        <v>0</v>
      </c>
      <c r="V721">
        <f t="shared" ca="1" si="454"/>
        <v>0</v>
      </c>
      <c r="W721" s="41">
        <f t="shared" ca="1" si="455"/>
        <v>0</v>
      </c>
      <c r="X721">
        <f t="shared" ca="1" si="464"/>
        <v>5.3428754106124944E-2</v>
      </c>
      <c r="Y721">
        <f t="shared" ca="1" si="465"/>
        <v>5.3428754106124944E-2</v>
      </c>
      <c r="Z721">
        <f t="shared" ca="1" si="456"/>
        <v>5.443157255705456E-2</v>
      </c>
      <c r="AA721">
        <f t="shared" ca="1" si="487"/>
        <v>1.2750261981929055E-238</v>
      </c>
      <c r="AB721">
        <f t="shared" ca="1" si="466"/>
        <v>2.0229217277564816E-235</v>
      </c>
      <c r="AC721">
        <f t="shared" ca="1" si="467"/>
        <v>1.8560567488857824E-235</v>
      </c>
      <c r="AD721">
        <f t="shared" ca="1" si="468"/>
        <v>2.2595110377412814E-237</v>
      </c>
      <c r="AE721">
        <f t="shared" ca="1" si="469"/>
        <v>3.6187680925047748E-237</v>
      </c>
      <c r="AF721">
        <f t="shared" ca="1" si="470"/>
        <v>0</v>
      </c>
      <c r="AG721">
        <f t="shared" ca="1" si="471"/>
        <v>0</v>
      </c>
      <c r="AH721">
        <f t="shared" ca="1" si="457"/>
        <v>0</v>
      </c>
      <c r="AI721">
        <f t="shared" ca="1" si="488"/>
        <v>3.4608696162725194E-11</v>
      </c>
      <c r="AJ721">
        <f t="shared" ca="1" si="472"/>
        <v>7.210145033901082E-15</v>
      </c>
      <c r="AK721">
        <f t="shared" ca="1" si="458"/>
        <v>0</v>
      </c>
      <c r="AL721">
        <f t="shared" ca="1" si="459"/>
        <v>0</v>
      </c>
      <c r="AM721">
        <f t="shared" si="460"/>
        <v>0</v>
      </c>
      <c r="AN721" s="45">
        <f t="shared" ca="1" si="473"/>
        <v>-7.210145033901082E-15</v>
      </c>
      <c r="AO721">
        <f t="shared" ca="1" si="489"/>
        <v>0</v>
      </c>
      <c r="AP721">
        <f t="shared" ca="1" si="490"/>
        <v>3.0869475582351667E-237</v>
      </c>
      <c r="AR721">
        <v>711</v>
      </c>
      <c r="AS721">
        <v>0</v>
      </c>
      <c r="AT721">
        <v>0.27936992011281386</v>
      </c>
      <c r="AU721">
        <v>1.1611763949974483E-2</v>
      </c>
      <c r="AV721">
        <v>2.4772321691910537E-3</v>
      </c>
      <c r="AW721">
        <v>5.7234782487535796</v>
      </c>
      <c r="AX721">
        <v>5.5025338936854659E-5</v>
      </c>
      <c r="AY721">
        <v>0</v>
      </c>
      <c r="AZ721">
        <v>-5.7376222702116824</v>
      </c>
      <c r="BA721">
        <v>1.2717124989066172E-4</v>
      </c>
      <c r="BC721">
        <f t="shared" si="474"/>
        <v>0</v>
      </c>
      <c r="BD721">
        <f t="shared" ca="1" si="475"/>
        <v>0.27936992011281386</v>
      </c>
      <c r="BE721">
        <f t="shared" ca="1" si="476"/>
        <v>1.1611763949974483E-2</v>
      </c>
      <c r="BF721">
        <f t="shared" ca="1" si="477"/>
        <v>2.4772321691910537E-3</v>
      </c>
      <c r="BG721">
        <f t="shared" ca="1" si="478"/>
        <v>5.7234782487535796</v>
      </c>
      <c r="BH721">
        <f t="shared" ca="1" si="479"/>
        <v>5.5025338944064807E-5</v>
      </c>
      <c r="BI721">
        <f t="shared" ca="1" si="480"/>
        <v>0</v>
      </c>
      <c r="BJ721">
        <f t="shared" ca="1" si="481"/>
        <v>-5.7376222702116895</v>
      </c>
      <c r="BK721">
        <f t="shared" ca="1" si="482"/>
        <v>1.2717124989066172E-4</v>
      </c>
    </row>
    <row r="722" spans="2:63" x14ac:dyDescent="0.35">
      <c r="B722">
        <f t="shared" si="483"/>
        <v>712</v>
      </c>
      <c r="C722">
        <f t="shared" si="461"/>
        <v>60</v>
      </c>
      <c r="D722">
        <f t="shared" si="450"/>
        <v>4</v>
      </c>
      <c r="E722">
        <f t="shared" ca="1" si="451"/>
        <v>136</v>
      </c>
      <c r="F722" cm="1">
        <f t="array" aca="1" ref="F722" ca="1">_xlfn.XLOOKUP(E722,Mortality!$I$9:$I$130,IF($E$4="Female",Mortality!$J$9:$J$130,Mortality!$K$9:$K$130),,-1)</f>
        <v>0.99999999999999922</v>
      </c>
      <c r="G722" cm="1">
        <f t="array" aca="1" ref="G722" ca="1">_xlfn.XLOOKUP(E722,Mortality!$N$9:$N$130,IF($E$4="Female",Mortality!$O$9:$O$130,Mortality!$P$9:$P$130),,-1)</f>
        <v>0</v>
      </c>
      <c r="H722">
        <f t="shared" ca="1" si="462"/>
        <v>0.94493499421927152</v>
      </c>
      <c r="I722" cm="1">
        <f t="array" ref="I722">INDEX('Product features '!$C$12:$C$22,MIN(11,C722))</f>
        <v>0</v>
      </c>
      <c r="J722" s="3">
        <f ca="1">IF(C722=1,0,IF($C$4="Q",MAX('Product features '!$C$8,_xlfn.XLOOKUP(E722,'Non-systematic PWDs'!$D$17:$D$64,'Non-systematic PWDs'!$F$17:$F$64,0,-1)),'Product features '!$C$8))</f>
        <v>0.5</v>
      </c>
      <c r="K722">
        <f t="shared" ca="1" si="452"/>
        <v>0</v>
      </c>
      <c r="L722">
        <f ca="1">(1-K722)*(1-(1-J722*_xlfn.XLOOKUP(C722,'Non-systematic PWDs'!$D$9:$D$12,'Non-systematic PWDs'!$E$9:$E$12,,-1))^(1/12))</f>
        <v>1.8423470126248342E-2</v>
      </c>
      <c r="M722" cm="1">
        <f t="array" ref="M722">IF(C722=11,_xlfn.SWITCH(D722,1,0.4,2,0.3,3,0.2,0.1/9),1/12)</f>
        <v>8.3333333333333329E-2</v>
      </c>
      <c r="O722">
        <f t="shared" ca="1" si="484"/>
        <v>1.080821875682385E-236</v>
      </c>
      <c r="P722">
        <f t="shared" ca="1" si="485"/>
        <v>1.0229400172764205E-236</v>
      </c>
      <c r="Q722">
        <f ca="1">_xlfn.XLOOKUP(C722,'Surrender predictive model'!$E$8:$E$29,'Surrender predictive model'!$P$8:$P$29,,-1)+'Surrender predictive model'!$B$15+'Surrender predictive model'!$B$14+'Surrender predictive model'!$B$38*K722</f>
        <v>-2.2123742498454617</v>
      </c>
      <c r="R722">
        <f ca="1">+'Surrender predictive model'!$B$15*(MAX(1,MIN(2,P721/O721))-1)+'Surrender predictive model'!$B$14*(MAX(0.5,MIN(1,P721/O721))-1)+'Surrender predictive model'!$B$38*K722*(MAX(0.5,MIN(1,P721/O721))-1)</f>
        <v>0.16932802530730906</v>
      </c>
      <c r="S722" s="43">
        <f t="shared" ca="1" si="463"/>
        <v>1.1503371600400492E-2</v>
      </c>
      <c r="T722">
        <f t="shared" ca="1" si="453"/>
        <v>0</v>
      </c>
      <c r="U722">
        <f t="shared" ca="1" si="486"/>
        <v>0</v>
      </c>
      <c r="V722">
        <f t="shared" ca="1" si="454"/>
        <v>0</v>
      </c>
      <c r="W722" s="41">
        <f t="shared" ca="1" si="455"/>
        <v>0</v>
      </c>
      <c r="X722">
        <f t="shared" ca="1" si="464"/>
        <v>5.3428754106124944E-2</v>
      </c>
      <c r="Y722">
        <f t="shared" ca="1" si="465"/>
        <v>5.3428754106124944E-2</v>
      </c>
      <c r="Z722">
        <f t="shared" ca="1" si="456"/>
        <v>5.443157255705456E-2</v>
      </c>
      <c r="AA722">
        <f t="shared" ca="1" si="487"/>
        <v>6.9401681019082563E-240</v>
      </c>
      <c r="AB722">
        <f t="shared" ca="1" si="466"/>
        <v>1.080821875682385E-236</v>
      </c>
      <c r="AC722">
        <f t="shared" ca="1" si="467"/>
        <v>9.9166799643232168E-237</v>
      </c>
      <c r="AD722">
        <f t="shared" ca="1" si="468"/>
        <v>1.2072285963555413E-238</v>
      </c>
      <c r="AE722">
        <f t="shared" ca="1" si="469"/>
        <v>1.9334627058152846E-238</v>
      </c>
      <c r="AF722">
        <f t="shared" ca="1" si="470"/>
        <v>0</v>
      </c>
      <c r="AG722">
        <f t="shared" ca="1" si="471"/>
        <v>0</v>
      </c>
      <c r="AH722">
        <f t="shared" ca="1" si="457"/>
        <v>0</v>
      </c>
      <c r="AI722">
        <f t="shared" ca="1" si="488"/>
        <v>3.4608696162725194E-11</v>
      </c>
      <c r="AJ722">
        <f t="shared" ca="1" si="472"/>
        <v>7.210145033901082E-15</v>
      </c>
      <c r="AK722">
        <f t="shared" ca="1" si="458"/>
        <v>0</v>
      </c>
      <c r="AL722">
        <f t="shared" ca="1" si="459"/>
        <v>0</v>
      </c>
      <c r="AM722">
        <f t="shared" si="460"/>
        <v>0</v>
      </c>
      <c r="AN722" s="45">
        <f t="shared" ca="1" si="473"/>
        <v>-7.210145033901082E-15</v>
      </c>
      <c r="AO722">
        <f t="shared" ca="1" si="489"/>
        <v>0</v>
      </c>
      <c r="AP722">
        <f t="shared" ca="1" si="490"/>
        <v>1.6686392391704612E-238</v>
      </c>
      <c r="AR722">
        <v>712</v>
      </c>
      <c r="AS722">
        <v>0</v>
      </c>
      <c r="AT722">
        <v>0.26412162408985174</v>
      </c>
      <c r="AU722">
        <v>1.0901200408250072E-2</v>
      </c>
      <c r="AV722">
        <v>2.3404621795945833E-3</v>
      </c>
      <c r="AW722">
        <v>5.4817299266496757</v>
      </c>
      <c r="AX722">
        <v>5.2039771831811897E-5</v>
      </c>
      <c r="AY722">
        <v>0</v>
      </c>
      <c r="AZ722">
        <v>-5.4950236290093502</v>
      </c>
      <c r="BA722">
        <v>1.2050980562139184E-4</v>
      </c>
      <c r="BC722">
        <f t="shared" si="474"/>
        <v>0</v>
      </c>
      <c r="BD722">
        <f t="shared" ca="1" si="475"/>
        <v>0.26412162408985174</v>
      </c>
      <c r="BE722">
        <f t="shared" ca="1" si="476"/>
        <v>1.0901200408250072E-2</v>
      </c>
      <c r="BF722">
        <f t="shared" ca="1" si="477"/>
        <v>2.3404621795945833E-3</v>
      </c>
      <c r="BG722">
        <f t="shared" ca="1" si="478"/>
        <v>5.4817299266496757</v>
      </c>
      <c r="BH722">
        <f t="shared" ca="1" si="479"/>
        <v>5.2039771839022045E-5</v>
      </c>
      <c r="BI722">
        <f t="shared" ca="1" si="480"/>
        <v>0</v>
      </c>
      <c r="BJ722">
        <f t="shared" ca="1" si="481"/>
        <v>-5.4950236290093573</v>
      </c>
      <c r="BK722">
        <f t="shared" ca="1" si="482"/>
        <v>1.2050980562139184E-4</v>
      </c>
    </row>
    <row r="723" spans="2:63" x14ac:dyDescent="0.35">
      <c r="B723">
        <f t="shared" si="483"/>
        <v>713</v>
      </c>
      <c r="C723">
        <f t="shared" si="461"/>
        <v>60</v>
      </c>
      <c r="D723">
        <f t="shared" si="450"/>
        <v>5</v>
      </c>
      <c r="E723">
        <f t="shared" ca="1" si="451"/>
        <v>136</v>
      </c>
      <c r="F723" cm="1">
        <f t="array" aca="1" ref="F723" ca="1">_xlfn.XLOOKUP(E723,Mortality!$I$9:$I$130,IF($E$4="Female",Mortality!$J$9:$J$130,Mortality!$K$9:$K$130),,-1)</f>
        <v>0.99999999999999922</v>
      </c>
      <c r="G723" cm="1">
        <f t="array" aca="1" ref="G723" ca="1">_xlfn.XLOOKUP(E723,Mortality!$N$9:$N$130,IF($E$4="Female",Mortality!$O$9:$O$130,Mortality!$P$9:$P$130),,-1)</f>
        <v>0</v>
      </c>
      <c r="H723">
        <f t="shared" ca="1" si="462"/>
        <v>0.94493499421927152</v>
      </c>
      <c r="I723" cm="1">
        <f t="array" ref="I723">INDEX('Product features '!$C$12:$C$22,MIN(11,C723))</f>
        <v>0</v>
      </c>
      <c r="J723" s="3">
        <f ca="1">IF(C723=1,0,IF($C$4="Q",MAX('Product features '!$C$8,_xlfn.XLOOKUP(E723,'Non-systematic PWDs'!$D$17:$D$64,'Non-systematic PWDs'!$F$17:$F$64,0,-1)),'Product features '!$C$8))</f>
        <v>0.5</v>
      </c>
      <c r="K723">
        <f t="shared" ca="1" si="452"/>
        <v>0</v>
      </c>
      <c r="L723">
        <f ca="1">(1-K723)*(1-(1-J723*_xlfn.XLOOKUP(C723,'Non-systematic PWDs'!$D$9:$D$12,'Non-systematic PWDs'!$E$9:$E$12,,-1))^(1/12))</f>
        <v>1.8423470126248342E-2</v>
      </c>
      <c r="M723" cm="1">
        <f t="array" ref="M723">IF(C723=11,_xlfn.SWITCH(D723,1,0.4,2,0.3,3,0.2,0.1/9),1/12)</f>
        <v>8.3333333333333329E-2</v>
      </c>
      <c r="O723">
        <f t="shared" ca="1" si="484"/>
        <v>5.7746966228354894E-238</v>
      </c>
      <c r="P723">
        <f t="shared" ca="1" si="485"/>
        <v>5.4654410648377076E-238</v>
      </c>
      <c r="Q723">
        <f ca="1">_xlfn.XLOOKUP(C723,'Surrender predictive model'!$E$8:$E$29,'Surrender predictive model'!$P$8:$P$29,,-1)+'Surrender predictive model'!$B$15+'Surrender predictive model'!$B$14+'Surrender predictive model'!$B$38*K723</f>
        <v>-2.2123742498454617</v>
      </c>
      <c r="R723">
        <f ca="1">+'Surrender predictive model'!$B$15*(MAX(1,MIN(2,P722/O722))-1)+'Surrender predictive model'!$B$14*(MAX(0.5,MIN(1,P722/O722))-1)+'Surrender predictive model'!$B$38*K723*(MAX(0.5,MIN(1,P722/O722))-1)</f>
        <v>0.16932802530730978</v>
      </c>
      <c r="S723" s="43">
        <f t="shared" ca="1" si="463"/>
        <v>1.1503371600400492E-2</v>
      </c>
      <c r="T723">
        <f t="shared" ca="1" si="453"/>
        <v>0</v>
      </c>
      <c r="U723">
        <f t="shared" ca="1" si="486"/>
        <v>0</v>
      </c>
      <c r="V723">
        <f t="shared" ca="1" si="454"/>
        <v>0</v>
      </c>
      <c r="W723" s="41">
        <f t="shared" ca="1" si="455"/>
        <v>0</v>
      </c>
      <c r="X723">
        <f t="shared" ca="1" si="464"/>
        <v>5.3428754106124944E-2</v>
      </c>
      <c r="Y723">
        <f t="shared" ca="1" si="465"/>
        <v>5.3428754106124944E-2</v>
      </c>
      <c r="Z723">
        <f t="shared" ca="1" si="456"/>
        <v>5.443157255705456E-2</v>
      </c>
      <c r="AA723">
        <f t="shared" ca="1" si="487"/>
        <v>3.7776426359717485E-241</v>
      </c>
      <c r="AB723">
        <f t="shared" ca="1" si="466"/>
        <v>5.7746966228354894E-238</v>
      </c>
      <c r="AC723">
        <f t="shared" ca="1" si="467"/>
        <v>5.2983585536296118E-238</v>
      </c>
      <c r="AD723">
        <f t="shared" ca="1" si="468"/>
        <v>6.4500719824562585E-240</v>
      </c>
      <c r="AE723">
        <f t="shared" ca="1" si="469"/>
        <v>1.0330250348236785E-239</v>
      </c>
      <c r="AF723">
        <f t="shared" ca="1" si="470"/>
        <v>0</v>
      </c>
      <c r="AG723">
        <f t="shared" ca="1" si="471"/>
        <v>0</v>
      </c>
      <c r="AH723">
        <f t="shared" ca="1" si="457"/>
        <v>0</v>
      </c>
      <c r="AI723">
        <f t="shared" ca="1" si="488"/>
        <v>3.4608696162725194E-11</v>
      </c>
      <c r="AJ723">
        <f t="shared" ca="1" si="472"/>
        <v>7.210145033901082E-15</v>
      </c>
      <c r="AK723">
        <f t="shared" ca="1" si="458"/>
        <v>0</v>
      </c>
      <c r="AL723">
        <f t="shared" ca="1" si="459"/>
        <v>0</v>
      </c>
      <c r="AM723">
        <f t="shared" si="460"/>
        <v>0</v>
      </c>
      <c r="AN723" s="45">
        <f t="shared" ca="1" si="473"/>
        <v>-7.210145033901082E-15</v>
      </c>
      <c r="AO723">
        <f t="shared" ca="1" si="489"/>
        <v>0</v>
      </c>
      <c r="AP723">
        <f t="shared" ca="1" si="490"/>
        <v>9.0197739286870689E-240</v>
      </c>
      <c r="AR723">
        <v>713</v>
      </c>
      <c r="AS723">
        <v>0</v>
      </c>
      <c r="AT723">
        <v>0.2497909019856466</v>
      </c>
      <c r="AU723">
        <v>1.0305760031903271E-2</v>
      </c>
      <c r="AV723">
        <v>2.2120129995923288E-3</v>
      </c>
      <c r="AW723">
        <v>5.2530785142465328</v>
      </c>
      <c r="AX723">
        <v>4.9218702847400061E-5</v>
      </c>
      <c r="AY723">
        <v>0</v>
      </c>
      <c r="AZ723">
        <v>-5.2656455059808742</v>
      </c>
      <c r="BA723">
        <v>1.147752212287013E-4</v>
      </c>
      <c r="BC723">
        <f t="shared" si="474"/>
        <v>0</v>
      </c>
      <c r="BD723">
        <f t="shared" ca="1" si="475"/>
        <v>0.2497909019856466</v>
      </c>
      <c r="BE723">
        <f t="shared" ca="1" si="476"/>
        <v>1.0305760031903271E-2</v>
      </c>
      <c r="BF723">
        <f t="shared" ca="1" si="477"/>
        <v>2.2120129995923288E-3</v>
      </c>
      <c r="BG723">
        <f t="shared" ca="1" si="478"/>
        <v>5.2530785142465328</v>
      </c>
      <c r="BH723">
        <f t="shared" ca="1" si="479"/>
        <v>4.9218702854610208E-5</v>
      </c>
      <c r="BI723">
        <f t="shared" ca="1" si="480"/>
        <v>0</v>
      </c>
      <c r="BJ723">
        <f t="shared" ca="1" si="481"/>
        <v>-5.2656455059808813</v>
      </c>
      <c r="BK723">
        <f t="shared" ca="1" si="482"/>
        <v>1.147752212287013E-4</v>
      </c>
    </row>
    <row r="724" spans="2:63" x14ac:dyDescent="0.35">
      <c r="B724">
        <f t="shared" si="483"/>
        <v>714</v>
      </c>
      <c r="C724">
        <f t="shared" si="461"/>
        <v>60</v>
      </c>
      <c r="D724">
        <f t="shared" si="450"/>
        <v>6</v>
      </c>
      <c r="E724">
        <f t="shared" ca="1" si="451"/>
        <v>136</v>
      </c>
      <c r="F724" cm="1">
        <f t="array" aca="1" ref="F724" ca="1">_xlfn.XLOOKUP(E724,Mortality!$I$9:$I$130,IF($E$4="Female",Mortality!$J$9:$J$130,Mortality!$K$9:$K$130),,-1)</f>
        <v>0.99999999999999922</v>
      </c>
      <c r="G724" cm="1">
        <f t="array" aca="1" ref="G724" ca="1">_xlfn.XLOOKUP(E724,Mortality!$N$9:$N$130,IF($E$4="Female",Mortality!$O$9:$O$130,Mortality!$P$9:$P$130),,-1)</f>
        <v>0</v>
      </c>
      <c r="H724">
        <f t="shared" ca="1" si="462"/>
        <v>0.94493499421927152</v>
      </c>
      <c r="I724" cm="1">
        <f t="array" ref="I724">INDEX('Product features '!$C$12:$C$22,MIN(11,C724))</f>
        <v>0</v>
      </c>
      <c r="J724" s="3">
        <f ca="1">IF(C724=1,0,IF($C$4="Q",MAX('Product features '!$C$8,_xlfn.XLOOKUP(E724,'Non-systematic PWDs'!$D$17:$D$64,'Non-systematic PWDs'!$F$17:$F$64,0,-1)),'Product features '!$C$8))</f>
        <v>0.5</v>
      </c>
      <c r="K724">
        <f t="shared" ca="1" si="452"/>
        <v>0</v>
      </c>
      <c r="L724">
        <f ca="1">(1-K724)*(1-(1-J724*_xlfn.XLOOKUP(C724,'Non-systematic PWDs'!$D$9:$D$12,'Non-systematic PWDs'!$E$9:$E$12,,-1))^(1/12))</f>
        <v>1.8423470126248342E-2</v>
      </c>
      <c r="M724" cm="1">
        <f t="array" ref="M724">IF(C724=11,_xlfn.SWITCH(D724,1,0.4,2,0.3,3,0.2,0.1/9),1/12)</f>
        <v>8.3333333333333329E-2</v>
      </c>
      <c r="O724">
        <f t="shared" ca="1" si="484"/>
        <v>3.0853484589894749E-239</v>
      </c>
      <c r="P724">
        <f t="shared" ca="1" si="485"/>
        <v>2.9201170673473154E-239</v>
      </c>
      <c r="Q724">
        <f ca="1">_xlfn.XLOOKUP(C724,'Surrender predictive model'!$E$8:$E$29,'Surrender predictive model'!$P$8:$P$29,,-1)+'Surrender predictive model'!$B$15+'Surrender predictive model'!$B$14+'Surrender predictive model'!$B$38*K724</f>
        <v>-2.2123742498454617</v>
      </c>
      <c r="R724">
        <f ca="1">+'Surrender predictive model'!$B$15*(MAX(1,MIN(2,P723/O723))-1)+'Surrender predictive model'!$B$14*(MAX(0.5,MIN(1,P723/O723))-1)+'Surrender predictive model'!$B$38*K724*(MAX(0.5,MIN(1,P723/O723))-1)</f>
        <v>0.16932802530731011</v>
      </c>
      <c r="S724" s="43">
        <f t="shared" ca="1" si="463"/>
        <v>1.1503371600400492E-2</v>
      </c>
      <c r="T724">
        <f t="shared" ca="1" si="453"/>
        <v>0</v>
      </c>
      <c r="U724">
        <f t="shared" ca="1" si="486"/>
        <v>0</v>
      </c>
      <c r="V724">
        <f t="shared" ca="1" si="454"/>
        <v>0</v>
      </c>
      <c r="W724" s="41">
        <f t="shared" ca="1" si="455"/>
        <v>0</v>
      </c>
      <c r="X724">
        <f t="shared" ca="1" si="464"/>
        <v>5.3428754106124944E-2</v>
      </c>
      <c r="Y724">
        <f t="shared" ca="1" si="465"/>
        <v>5.3428754106124944E-2</v>
      </c>
      <c r="Z724">
        <f t="shared" ca="1" si="456"/>
        <v>5.443157255705456E-2</v>
      </c>
      <c r="AA724">
        <f t="shared" ca="1" si="487"/>
        <v>2.0562302923451907E-242</v>
      </c>
      <c r="AB724">
        <f t="shared" ca="1" si="466"/>
        <v>3.0853484589894749E-239</v>
      </c>
      <c r="AC724">
        <f t="shared" ca="1" si="467"/>
        <v>2.830846963279603E-239</v>
      </c>
      <c r="AD724">
        <f t="shared" ca="1" si="468"/>
        <v>3.4461930991746127E-241</v>
      </c>
      <c r="AE724">
        <f t="shared" ca="1" si="469"/>
        <v>5.5193240571065462E-241</v>
      </c>
      <c r="AF724">
        <f t="shared" ca="1" si="470"/>
        <v>0</v>
      </c>
      <c r="AG724">
        <f t="shared" ca="1" si="471"/>
        <v>0</v>
      </c>
      <c r="AH724">
        <f t="shared" ca="1" si="457"/>
        <v>0</v>
      </c>
      <c r="AI724">
        <f t="shared" ca="1" si="488"/>
        <v>3.4608696162725194E-11</v>
      </c>
      <c r="AJ724">
        <f t="shared" ca="1" si="472"/>
        <v>7.210145033901082E-15</v>
      </c>
      <c r="AK724">
        <f t="shared" ca="1" si="458"/>
        <v>0</v>
      </c>
      <c r="AL724">
        <f t="shared" ca="1" si="459"/>
        <v>0</v>
      </c>
      <c r="AM724">
        <f t="shared" si="460"/>
        <v>0</v>
      </c>
      <c r="AN724" s="45">
        <f t="shared" ca="1" si="473"/>
        <v>-7.210145033901082E-15</v>
      </c>
      <c r="AO724">
        <f t="shared" ca="1" si="489"/>
        <v>0</v>
      </c>
      <c r="AP724">
        <f t="shared" ca="1" si="490"/>
        <v>4.8756088083526067E-241</v>
      </c>
      <c r="AR724">
        <v>714</v>
      </c>
      <c r="AS724">
        <v>0</v>
      </c>
      <c r="AT724">
        <v>0.23624977084176094</v>
      </c>
      <c r="AU724">
        <v>9.7470722805395524E-3</v>
      </c>
      <c r="AV724">
        <v>2.0907356569291958E-3</v>
      </c>
      <c r="AW724">
        <v>5.0341239015123413</v>
      </c>
      <c r="AX724">
        <v>4.6552148012746093E-5</v>
      </c>
      <c r="AY724">
        <v>0</v>
      </c>
      <c r="AZ724">
        <v>-5.0460082615978212</v>
      </c>
      <c r="BA724">
        <v>1.093481619814057E-4</v>
      </c>
      <c r="BC724">
        <f t="shared" si="474"/>
        <v>0</v>
      </c>
      <c r="BD724">
        <f t="shared" ca="1" si="475"/>
        <v>0.23624977084176094</v>
      </c>
      <c r="BE724">
        <f t="shared" ca="1" si="476"/>
        <v>9.7470722805395524E-3</v>
      </c>
      <c r="BF724">
        <f t="shared" ca="1" si="477"/>
        <v>2.0907356569291958E-3</v>
      </c>
      <c r="BG724">
        <f t="shared" ca="1" si="478"/>
        <v>5.0341239015123413</v>
      </c>
      <c r="BH724">
        <f t="shared" ca="1" si="479"/>
        <v>4.6552148019956241E-5</v>
      </c>
      <c r="BI724">
        <f t="shared" ca="1" si="480"/>
        <v>0</v>
      </c>
      <c r="BJ724">
        <f t="shared" ca="1" si="481"/>
        <v>-5.0460082615978283</v>
      </c>
      <c r="BK724">
        <f t="shared" ca="1" si="482"/>
        <v>1.093481619814057E-4</v>
      </c>
    </row>
    <row r="725" spans="2:63" x14ac:dyDescent="0.35">
      <c r="B725">
        <f t="shared" si="483"/>
        <v>715</v>
      </c>
      <c r="C725">
        <f t="shared" si="461"/>
        <v>60</v>
      </c>
      <c r="D725">
        <f t="shared" si="450"/>
        <v>7</v>
      </c>
      <c r="E725">
        <f t="shared" ca="1" si="451"/>
        <v>136</v>
      </c>
      <c r="F725" cm="1">
        <f t="array" aca="1" ref="F725" ca="1">_xlfn.XLOOKUP(E725,Mortality!$I$9:$I$130,IF($E$4="Female",Mortality!$J$9:$J$130,Mortality!$K$9:$K$130),,-1)</f>
        <v>0.99999999999999922</v>
      </c>
      <c r="G725" cm="1">
        <f t="array" aca="1" ref="G725" ca="1">_xlfn.XLOOKUP(E725,Mortality!$N$9:$N$130,IF($E$4="Female",Mortality!$O$9:$O$130,Mortality!$P$9:$P$130),,-1)</f>
        <v>0</v>
      </c>
      <c r="H725">
        <f t="shared" ca="1" si="462"/>
        <v>0.94493499421927152</v>
      </c>
      <c r="I725" cm="1">
        <f t="array" ref="I725">INDEX('Product features '!$C$12:$C$22,MIN(11,C725))</f>
        <v>0</v>
      </c>
      <c r="J725" s="3">
        <f ca="1">IF(C725=1,0,IF($C$4="Q",MAX('Product features '!$C$8,_xlfn.XLOOKUP(E725,'Non-systematic PWDs'!$D$17:$D$64,'Non-systematic PWDs'!$F$17:$F$64,0,-1)),'Product features '!$C$8))</f>
        <v>0.5</v>
      </c>
      <c r="K725">
        <f t="shared" ca="1" si="452"/>
        <v>0</v>
      </c>
      <c r="L725">
        <f ca="1">(1-K725)*(1-(1-J725*_xlfn.XLOOKUP(C725,'Non-systematic PWDs'!$D$9:$D$12,'Non-systematic PWDs'!$E$9:$E$12,,-1))^(1/12))</f>
        <v>1.8423470126248342E-2</v>
      </c>
      <c r="M725" cm="1">
        <f t="array" ref="M725">IF(C725=11,_xlfn.SWITCH(D725,1,0.4,2,0.3,3,0.2,0.1/9),1/12)</f>
        <v>8.3333333333333329E-2</v>
      </c>
      <c r="O725">
        <f t="shared" ca="1" si="484"/>
        <v>1.6484632414706016E-240</v>
      </c>
      <c r="P725">
        <f t="shared" ca="1" si="485"/>
        <v>1.560182167523984E-240</v>
      </c>
      <c r="Q725">
        <f ca="1">_xlfn.XLOOKUP(C725,'Surrender predictive model'!$E$8:$E$29,'Surrender predictive model'!$P$8:$P$29,,-1)+'Surrender predictive model'!$B$15+'Surrender predictive model'!$B$14+'Surrender predictive model'!$B$38*K725</f>
        <v>-2.2123742498454617</v>
      </c>
      <c r="R725">
        <f ca="1">+'Surrender predictive model'!$B$15*(MAX(1,MIN(2,P724/O724))-1)+'Surrender predictive model'!$B$14*(MAX(0.5,MIN(1,P724/O724))-1)+'Surrender predictive model'!$B$38*K725*(MAX(0.5,MIN(1,P724/O724))-1)</f>
        <v>0.16932802530731011</v>
      </c>
      <c r="S725" s="43">
        <f t="shared" ca="1" si="463"/>
        <v>1.1503371600400492E-2</v>
      </c>
      <c r="T725">
        <f t="shared" ca="1" si="453"/>
        <v>0</v>
      </c>
      <c r="U725">
        <f t="shared" ca="1" si="486"/>
        <v>0</v>
      </c>
      <c r="V725">
        <f t="shared" ca="1" si="454"/>
        <v>0</v>
      </c>
      <c r="W725" s="41">
        <f t="shared" ca="1" si="455"/>
        <v>0</v>
      </c>
      <c r="X725">
        <f t="shared" ca="1" si="464"/>
        <v>5.3428754106124944E-2</v>
      </c>
      <c r="Y725">
        <f t="shared" ca="1" si="465"/>
        <v>5.3428754106124944E-2</v>
      </c>
      <c r="Z725">
        <f t="shared" ca="1" si="456"/>
        <v>5.443157255705456E-2</v>
      </c>
      <c r="AA725">
        <f t="shared" ca="1" si="487"/>
        <v>1.1192384835180076E-243</v>
      </c>
      <c r="AB725">
        <f t="shared" ca="1" si="466"/>
        <v>1.6484632414706016E-240</v>
      </c>
      <c r="AC725">
        <f t="shared" ca="1" si="467"/>
        <v>1.5124862631313644E-240</v>
      </c>
      <c r="AD725">
        <f t="shared" ca="1" si="468"/>
        <v>1.8412580369802503E-242</v>
      </c>
      <c r="AE725">
        <f t="shared" ca="1" si="469"/>
        <v>2.9489060787916557E-242</v>
      </c>
      <c r="AF725">
        <f t="shared" ca="1" si="470"/>
        <v>0</v>
      </c>
      <c r="AG725">
        <f t="shared" ca="1" si="471"/>
        <v>0</v>
      </c>
      <c r="AH725">
        <f t="shared" ca="1" si="457"/>
        <v>0</v>
      </c>
      <c r="AI725">
        <f t="shared" ca="1" si="488"/>
        <v>3.4608696162725194E-11</v>
      </c>
      <c r="AJ725">
        <f t="shared" ca="1" si="472"/>
        <v>7.210145033901082E-15</v>
      </c>
      <c r="AK725">
        <f t="shared" ca="1" si="458"/>
        <v>0</v>
      </c>
      <c r="AL725">
        <f t="shared" ca="1" si="459"/>
        <v>0</v>
      </c>
      <c r="AM725">
        <f t="shared" si="460"/>
        <v>0</v>
      </c>
      <c r="AN725" s="45">
        <f t="shared" ca="1" si="473"/>
        <v>-7.210145033901082E-15</v>
      </c>
      <c r="AO725">
        <f t="shared" ca="1" si="489"/>
        <v>0</v>
      </c>
      <c r="AP725">
        <f t="shared" ca="1" si="490"/>
        <v>2.6354941310093069E-242</v>
      </c>
      <c r="AR725">
        <v>715</v>
      </c>
      <c r="AS725">
        <v>0</v>
      </c>
      <c r="AT725">
        <v>0.22345030742025576</v>
      </c>
      <c r="AU725">
        <v>9.2191873419434391E-3</v>
      </c>
      <c r="AV725">
        <v>1.9761899452040836E-3</v>
      </c>
      <c r="AW725">
        <v>4.8243047226985896</v>
      </c>
      <c r="AX725">
        <v>4.403150825764116E-5</v>
      </c>
      <c r="AY725">
        <v>0</v>
      </c>
      <c r="AZ725">
        <v>-4.8355441314939931</v>
      </c>
      <c r="BA725">
        <v>1.0418227026930216E-4</v>
      </c>
      <c r="BC725">
        <f t="shared" si="474"/>
        <v>0</v>
      </c>
      <c r="BD725">
        <f t="shared" ca="1" si="475"/>
        <v>0.22345030742025576</v>
      </c>
      <c r="BE725">
        <f t="shared" ca="1" si="476"/>
        <v>9.2191873419434391E-3</v>
      </c>
      <c r="BF725">
        <f t="shared" ca="1" si="477"/>
        <v>1.9761899452040836E-3</v>
      </c>
      <c r="BG725">
        <f t="shared" ca="1" si="478"/>
        <v>4.8243047226985896</v>
      </c>
      <c r="BH725">
        <f t="shared" ca="1" si="479"/>
        <v>4.4031508264851308E-5</v>
      </c>
      <c r="BI725">
        <f t="shared" ca="1" si="480"/>
        <v>0</v>
      </c>
      <c r="BJ725">
        <f t="shared" ca="1" si="481"/>
        <v>-4.8355441314940002</v>
      </c>
      <c r="BK725">
        <f t="shared" ca="1" si="482"/>
        <v>1.0418227026930216E-4</v>
      </c>
    </row>
    <row r="726" spans="2:63" x14ac:dyDescent="0.35">
      <c r="B726">
        <f t="shared" si="483"/>
        <v>716</v>
      </c>
      <c r="C726">
        <f t="shared" si="461"/>
        <v>60</v>
      </c>
      <c r="D726">
        <f t="shared" si="450"/>
        <v>8</v>
      </c>
      <c r="E726">
        <f t="shared" ca="1" si="451"/>
        <v>136</v>
      </c>
      <c r="F726" cm="1">
        <f t="array" aca="1" ref="F726" ca="1">_xlfn.XLOOKUP(E726,Mortality!$I$9:$I$130,IF($E$4="Female",Mortality!$J$9:$J$130,Mortality!$K$9:$K$130),,-1)</f>
        <v>0.99999999999999922</v>
      </c>
      <c r="G726" cm="1">
        <f t="array" aca="1" ref="G726" ca="1">_xlfn.XLOOKUP(E726,Mortality!$N$9:$N$130,IF($E$4="Female",Mortality!$O$9:$O$130,Mortality!$P$9:$P$130),,-1)</f>
        <v>0</v>
      </c>
      <c r="H726">
        <f t="shared" ca="1" si="462"/>
        <v>0.94493499421927152</v>
      </c>
      <c r="I726" cm="1">
        <f t="array" ref="I726">INDEX('Product features '!$C$12:$C$22,MIN(11,C726))</f>
        <v>0</v>
      </c>
      <c r="J726" s="3">
        <f ca="1">IF(C726=1,0,IF($C$4="Q",MAX('Product features '!$C$8,_xlfn.XLOOKUP(E726,'Non-systematic PWDs'!$D$17:$D$64,'Non-systematic PWDs'!$F$17:$F$64,0,-1)),'Product features '!$C$8))</f>
        <v>0.5</v>
      </c>
      <c r="K726">
        <f t="shared" ca="1" si="452"/>
        <v>0</v>
      </c>
      <c r="L726">
        <f ca="1">(1-K726)*(1-(1-J726*_xlfn.XLOOKUP(C726,'Non-systematic PWDs'!$D$9:$D$12,'Non-systematic PWDs'!$E$9:$E$12,,-1))^(1/12))</f>
        <v>1.8423470126248342E-2</v>
      </c>
      <c r="M726" cm="1">
        <f t="array" ref="M726">IF(C726=11,_xlfn.SWITCH(D726,1,0.4,2,0.3,3,0.2,0.1/9),1/12)</f>
        <v>8.3333333333333329E-2</v>
      </c>
      <c r="O726">
        <f t="shared" ca="1" si="484"/>
        <v>8.8075337181518454E-242</v>
      </c>
      <c r="P726">
        <f t="shared" ca="1" si="485"/>
        <v>8.3358589389399977E-242</v>
      </c>
      <c r="Q726">
        <f ca="1">_xlfn.XLOOKUP(C726,'Surrender predictive model'!$E$8:$E$29,'Surrender predictive model'!$P$8:$P$29,,-1)+'Surrender predictive model'!$B$15+'Surrender predictive model'!$B$14+'Surrender predictive model'!$B$38*K726</f>
        <v>-2.2123742498454617</v>
      </c>
      <c r="R726">
        <f ca="1">+'Surrender predictive model'!$B$15*(MAX(1,MIN(2,P725/O725))-1)+'Surrender predictive model'!$B$14*(MAX(0.5,MIN(1,P725/O725))-1)+'Surrender predictive model'!$B$38*K726*(MAX(0.5,MIN(1,P725/O725))-1)</f>
        <v>0.16932802530731011</v>
      </c>
      <c r="S726" s="43">
        <f t="shared" ca="1" si="463"/>
        <v>1.1503371600400492E-2</v>
      </c>
      <c r="T726">
        <f t="shared" ca="1" si="453"/>
        <v>0</v>
      </c>
      <c r="U726">
        <f t="shared" ca="1" si="486"/>
        <v>0</v>
      </c>
      <c r="V726">
        <f t="shared" ca="1" si="454"/>
        <v>0</v>
      </c>
      <c r="W726" s="41">
        <f t="shared" ca="1" si="455"/>
        <v>0</v>
      </c>
      <c r="X726">
        <f t="shared" ca="1" si="464"/>
        <v>5.3428754106124944E-2</v>
      </c>
      <c r="Y726">
        <f t="shared" ca="1" si="465"/>
        <v>5.3428754106124944E-2</v>
      </c>
      <c r="Z726">
        <f t="shared" ca="1" si="456"/>
        <v>5.443157255705456E-2</v>
      </c>
      <c r="AA726">
        <f t="shared" ca="1" si="487"/>
        <v>6.0921910724258142E-245</v>
      </c>
      <c r="AB726">
        <f t="shared" ca="1" si="466"/>
        <v>8.8075337181518454E-242</v>
      </c>
      <c r="AC726">
        <f t="shared" ca="1" si="467"/>
        <v>8.0810256641737456E-242</v>
      </c>
      <c r="AD726">
        <f t="shared" ca="1" si="468"/>
        <v>9.8376122903744115E-244</v>
      </c>
      <c r="AE726">
        <f t="shared" ca="1" si="469"/>
        <v>1.5755637776581651E-243</v>
      </c>
      <c r="AF726">
        <f t="shared" ca="1" si="470"/>
        <v>0</v>
      </c>
      <c r="AG726">
        <f t="shared" ca="1" si="471"/>
        <v>0</v>
      </c>
      <c r="AH726">
        <f t="shared" ca="1" si="457"/>
        <v>0</v>
      </c>
      <c r="AI726">
        <f t="shared" ca="1" si="488"/>
        <v>3.4608696162725194E-11</v>
      </c>
      <c r="AJ726">
        <f t="shared" ca="1" si="472"/>
        <v>7.210145033901082E-15</v>
      </c>
      <c r="AK726">
        <f t="shared" ca="1" si="458"/>
        <v>0</v>
      </c>
      <c r="AL726">
        <f t="shared" ca="1" si="459"/>
        <v>0</v>
      </c>
      <c r="AM726">
        <f t="shared" si="460"/>
        <v>0</v>
      </c>
      <c r="AN726" s="45">
        <f t="shared" ca="1" si="473"/>
        <v>-7.210145033901082E-15</v>
      </c>
      <c r="AO726">
        <f t="shared" ca="1" si="489"/>
        <v>0</v>
      </c>
      <c r="AP726">
        <f t="shared" ca="1" si="490"/>
        <v>1.4246075900686117E-243</v>
      </c>
      <c r="AR726">
        <v>716</v>
      </c>
      <c r="AS726">
        <v>0</v>
      </c>
      <c r="AT726">
        <v>0.21135123639937006</v>
      </c>
      <c r="AU726">
        <v>8.7201882643461754E-3</v>
      </c>
      <c r="AV726">
        <v>1.8679956794502301E-3</v>
      </c>
      <c r="AW726">
        <v>4.623231524259281</v>
      </c>
      <c r="AX726">
        <v>4.1648710737430672E-5</v>
      </c>
      <c r="AY726">
        <v>0</v>
      </c>
      <c r="AZ726">
        <v>-4.6338613569138154</v>
      </c>
      <c r="BA726">
        <v>9.9263196739413391E-5</v>
      </c>
      <c r="BC726">
        <f t="shared" si="474"/>
        <v>0</v>
      </c>
      <c r="BD726">
        <f t="shared" ca="1" si="475"/>
        <v>0.21135123639937006</v>
      </c>
      <c r="BE726">
        <f t="shared" ca="1" si="476"/>
        <v>8.7201882643461754E-3</v>
      </c>
      <c r="BF726">
        <f t="shared" ca="1" si="477"/>
        <v>1.8679956794502301E-3</v>
      </c>
      <c r="BG726">
        <f t="shared" ca="1" si="478"/>
        <v>4.623231524259281</v>
      </c>
      <c r="BH726">
        <f t="shared" ca="1" si="479"/>
        <v>4.164871074464082E-5</v>
      </c>
      <c r="BI726">
        <f t="shared" ca="1" si="480"/>
        <v>0</v>
      </c>
      <c r="BJ726">
        <f t="shared" ca="1" si="481"/>
        <v>-4.6338613569138225</v>
      </c>
      <c r="BK726">
        <f t="shared" ca="1" si="482"/>
        <v>9.9263196739413391E-5</v>
      </c>
    </row>
    <row r="727" spans="2:63" x14ac:dyDescent="0.35">
      <c r="B727">
        <f t="shared" si="483"/>
        <v>717</v>
      </c>
      <c r="C727">
        <f t="shared" si="461"/>
        <v>60</v>
      </c>
      <c r="D727">
        <f t="shared" si="450"/>
        <v>9</v>
      </c>
      <c r="E727">
        <f t="shared" ca="1" si="451"/>
        <v>136</v>
      </c>
      <c r="F727" cm="1">
        <f t="array" aca="1" ref="F727" ca="1">_xlfn.XLOOKUP(E727,Mortality!$I$9:$I$130,IF($E$4="Female",Mortality!$J$9:$J$130,Mortality!$K$9:$K$130),,-1)</f>
        <v>0.99999999999999922</v>
      </c>
      <c r="G727" cm="1">
        <f t="array" aca="1" ref="G727" ca="1">_xlfn.XLOOKUP(E727,Mortality!$N$9:$N$130,IF($E$4="Female",Mortality!$O$9:$O$130,Mortality!$P$9:$P$130),,-1)</f>
        <v>0</v>
      </c>
      <c r="H727">
        <f t="shared" ca="1" si="462"/>
        <v>0.94493499421927152</v>
      </c>
      <c r="I727" cm="1">
        <f t="array" ref="I727">INDEX('Product features '!$C$12:$C$22,MIN(11,C727))</f>
        <v>0</v>
      </c>
      <c r="J727" s="3">
        <f ca="1">IF(C727=1,0,IF($C$4="Q",MAX('Product features '!$C$8,_xlfn.XLOOKUP(E727,'Non-systematic PWDs'!$D$17:$D$64,'Non-systematic PWDs'!$F$17:$F$64,0,-1)),'Product features '!$C$8))</f>
        <v>0.5</v>
      </c>
      <c r="K727">
        <f t="shared" ca="1" si="452"/>
        <v>0</v>
      </c>
      <c r="L727">
        <f ca="1">(1-K727)*(1-(1-J727*_xlfn.XLOOKUP(C727,'Non-systematic PWDs'!$D$9:$D$12,'Non-systematic PWDs'!$E$9:$E$12,,-1))^(1/12))</f>
        <v>1.8423470126248342E-2</v>
      </c>
      <c r="M727" cm="1">
        <f t="array" ref="M727">IF(C727=11,_xlfn.SWITCH(D727,1,0.4,2,0.3,3,0.2,0.1/9),1/12)</f>
        <v>8.3333333333333329E-2</v>
      </c>
      <c r="O727">
        <f t="shared" ca="1" si="484"/>
        <v>4.7057555330853931E-243</v>
      </c>
      <c r="P727">
        <f t="shared" ca="1" si="485"/>
        <v>4.4537455751196872E-243</v>
      </c>
      <c r="Q727">
        <f ca="1">_xlfn.XLOOKUP(C727,'Surrender predictive model'!$E$8:$E$29,'Surrender predictive model'!$P$8:$P$29,,-1)+'Surrender predictive model'!$B$15+'Surrender predictive model'!$B$14+'Surrender predictive model'!$B$38*K727</f>
        <v>-2.2123742498454617</v>
      </c>
      <c r="R727">
        <f ca="1">+'Surrender predictive model'!$B$15*(MAX(1,MIN(2,P726/O726))-1)+'Surrender predictive model'!$B$14*(MAX(0.5,MIN(1,P726/O726))-1)+'Surrender predictive model'!$B$38*K727*(MAX(0.5,MIN(1,P726/O726))-1)</f>
        <v>0.16932802530731048</v>
      </c>
      <c r="S727" s="43">
        <f t="shared" ca="1" si="463"/>
        <v>1.1503371600400492E-2</v>
      </c>
      <c r="T727">
        <f t="shared" ca="1" si="453"/>
        <v>0</v>
      </c>
      <c r="U727">
        <f t="shared" ca="1" si="486"/>
        <v>0</v>
      </c>
      <c r="V727">
        <f t="shared" ca="1" si="454"/>
        <v>0</v>
      </c>
      <c r="W727" s="41">
        <f t="shared" ca="1" si="455"/>
        <v>0</v>
      </c>
      <c r="X727">
        <f t="shared" ca="1" si="464"/>
        <v>5.3428754106124944E-2</v>
      </c>
      <c r="Y727">
        <f t="shared" ca="1" si="465"/>
        <v>5.3428754106124944E-2</v>
      </c>
      <c r="Z727">
        <f t="shared" ca="1" si="456"/>
        <v>5.443157255705456E-2</v>
      </c>
      <c r="AA727">
        <f t="shared" ca="1" si="487"/>
        <v>3.3160754039018572E-246</v>
      </c>
      <c r="AB727">
        <f t="shared" ca="1" si="466"/>
        <v>4.7057555330853931E-243</v>
      </c>
      <c r="AC727">
        <f t="shared" ca="1" si="467"/>
        <v>4.3175913313642407E-243</v>
      </c>
      <c r="AD727">
        <f t="shared" ca="1" si="468"/>
        <v>5.2561136805380706E-245</v>
      </c>
      <c r="AE727">
        <f t="shared" ca="1" si="469"/>
        <v>8.4180409655015416E-245</v>
      </c>
      <c r="AF727">
        <f t="shared" ca="1" si="470"/>
        <v>0</v>
      </c>
      <c r="AG727">
        <f t="shared" ca="1" si="471"/>
        <v>0</v>
      </c>
      <c r="AH727">
        <f t="shared" ca="1" si="457"/>
        <v>0</v>
      </c>
      <c r="AI727">
        <f t="shared" ca="1" si="488"/>
        <v>3.4608696162725194E-11</v>
      </c>
      <c r="AJ727">
        <f t="shared" ca="1" si="472"/>
        <v>7.210145033901082E-15</v>
      </c>
      <c r="AK727">
        <f t="shared" ca="1" si="458"/>
        <v>0</v>
      </c>
      <c r="AL727">
        <f t="shared" ca="1" si="459"/>
        <v>0</v>
      </c>
      <c r="AM727">
        <f t="shared" si="460"/>
        <v>0</v>
      </c>
      <c r="AN727" s="45">
        <f t="shared" ca="1" si="473"/>
        <v>-7.210145033901082E-15</v>
      </c>
      <c r="AO727">
        <f t="shared" ca="1" si="489"/>
        <v>0</v>
      </c>
      <c r="AP727">
        <f t="shared" ca="1" si="490"/>
        <v>7.700668962992013E-245</v>
      </c>
      <c r="AR727">
        <v>717</v>
      </c>
      <c r="AS727">
        <v>0</v>
      </c>
      <c r="AT727">
        <v>0.19991380828355204</v>
      </c>
      <c r="AU727">
        <v>8.2484665592552891E-3</v>
      </c>
      <c r="AV727">
        <v>1.765796201373434E-3</v>
      </c>
      <c r="AW727">
        <v>4.430539265759692</v>
      </c>
      <c r="AX727">
        <v>3.9396136655239954E-5</v>
      </c>
      <c r="AY727">
        <v>0</v>
      </c>
      <c r="AZ727">
        <v>-4.4405929246569782</v>
      </c>
      <c r="BA727">
        <v>9.4578923727546359E-5</v>
      </c>
      <c r="BC727">
        <f t="shared" si="474"/>
        <v>0</v>
      </c>
      <c r="BD727">
        <f t="shared" ca="1" si="475"/>
        <v>0.19991380828355204</v>
      </c>
      <c r="BE727">
        <f t="shared" ca="1" si="476"/>
        <v>8.2484665592552891E-3</v>
      </c>
      <c r="BF727">
        <f t="shared" ca="1" si="477"/>
        <v>1.765796201373434E-3</v>
      </c>
      <c r="BG727">
        <f t="shared" ca="1" si="478"/>
        <v>4.430539265759692</v>
      </c>
      <c r="BH727">
        <f t="shared" ca="1" si="479"/>
        <v>3.9396136662450101E-5</v>
      </c>
      <c r="BI727">
        <f t="shared" ca="1" si="480"/>
        <v>0</v>
      </c>
      <c r="BJ727">
        <f t="shared" ca="1" si="481"/>
        <v>-4.4405929246569853</v>
      </c>
      <c r="BK727">
        <f t="shared" ca="1" si="482"/>
        <v>9.4578923727546359E-5</v>
      </c>
    </row>
    <row r="728" spans="2:63" x14ac:dyDescent="0.35">
      <c r="B728">
        <f t="shared" si="483"/>
        <v>718</v>
      </c>
      <c r="C728">
        <f t="shared" si="461"/>
        <v>60</v>
      </c>
      <c r="D728">
        <f t="shared" ref="D728:D779" si="491">D716</f>
        <v>10</v>
      </c>
      <c r="E728">
        <f t="shared" ca="1" si="451"/>
        <v>136</v>
      </c>
      <c r="F728" cm="1">
        <f t="array" aca="1" ref="F728" ca="1">_xlfn.XLOOKUP(E728,Mortality!$I$9:$I$130,IF($E$4="Female",Mortality!$J$9:$J$130,Mortality!$K$9:$K$130),,-1)</f>
        <v>0.99999999999999922</v>
      </c>
      <c r="G728" cm="1">
        <f t="array" aca="1" ref="G728" ca="1">_xlfn.XLOOKUP(E728,Mortality!$N$9:$N$130,IF($E$4="Female",Mortality!$O$9:$O$130,Mortality!$P$9:$P$130),,-1)</f>
        <v>0</v>
      </c>
      <c r="H728">
        <f t="shared" ca="1" si="462"/>
        <v>0.94493499421927152</v>
      </c>
      <c r="I728" cm="1">
        <f t="array" ref="I728">INDEX('Product features '!$C$12:$C$22,MIN(11,C728))</f>
        <v>0</v>
      </c>
      <c r="J728" s="3">
        <f ca="1">IF(C728=1,0,IF($C$4="Q",MAX('Product features '!$C$8,_xlfn.XLOOKUP(E728,'Non-systematic PWDs'!$D$17:$D$64,'Non-systematic PWDs'!$F$17:$F$64,0,-1)),'Product features '!$C$8))</f>
        <v>0.5</v>
      </c>
      <c r="K728">
        <f t="shared" ca="1" si="452"/>
        <v>0</v>
      </c>
      <c r="L728">
        <f ca="1">(1-K728)*(1-(1-J728*_xlfn.XLOOKUP(C728,'Non-systematic PWDs'!$D$9:$D$12,'Non-systematic PWDs'!$E$9:$E$12,,-1))^(1/12))</f>
        <v>1.8423470126248342E-2</v>
      </c>
      <c r="M728" cm="1">
        <f t="array" ref="M728">IF(C728=11,_xlfn.SWITCH(D728,1,0.4,2,0.3,3,0.2,0.1/9),1/12)</f>
        <v>8.3333333333333329E-2</v>
      </c>
      <c r="O728">
        <f t="shared" ca="1" si="484"/>
        <v>2.5142265526075638E-244</v>
      </c>
      <c r="P728">
        <f t="shared" ca="1" si="485"/>
        <v>2.3795807718431179E-244</v>
      </c>
      <c r="Q728">
        <f ca="1">_xlfn.XLOOKUP(C728,'Surrender predictive model'!$E$8:$E$29,'Surrender predictive model'!$P$8:$P$29,,-1)+'Surrender predictive model'!$B$15+'Surrender predictive model'!$B$14+'Surrender predictive model'!$B$38*K728</f>
        <v>-2.2123742498454617</v>
      </c>
      <c r="R728">
        <f ca="1">+'Surrender predictive model'!$B$15*(MAX(1,MIN(2,P727/O727))-1)+'Surrender predictive model'!$B$14*(MAX(0.5,MIN(1,P727/O727))-1)+'Surrender predictive model'!$B$38*K728*(MAX(0.5,MIN(1,P727/O727))-1)</f>
        <v>0.16932802530731048</v>
      </c>
      <c r="S728" s="43">
        <f t="shared" ca="1" si="463"/>
        <v>1.1503371600400492E-2</v>
      </c>
      <c r="T728">
        <f t="shared" ca="1" si="453"/>
        <v>0</v>
      </c>
      <c r="U728">
        <f t="shared" ca="1" si="486"/>
        <v>0</v>
      </c>
      <c r="V728">
        <f t="shared" ca="1" si="454"/>
        <v>0</v>
      </c>
      <c r="W728" s="41">
        <f t="shared" ca="1" si="455"/>
        <v>0</v>
      </c>
      <c r="X728">
        <f t="shared" ca="1" si="464"/>
        <v>5.3428754106124944E-2</v>
      </c>
      <c r="Y728">
        <f t="shared" ca="1" si="465"/>
        <v>5.3428754106124944E-2</v>
      </c>
      <c r="Z728">
        <f t="shared" ca="1" si="456"/>
        <v>5.443157255705456E-2</v>
      </c>
      <c r="AA728">
        <f t="shared" ca="1" si="487"/>
        <v>1.8049919895214795E-247</v>
      </c>
      <c r="AB728">
        <f t="shared" ca="1" si="466"/>
        <v>2.5142265526075638E-244</v>
      </c>
      <c r="AC728">
        <f t="shared" ca="1" si="467"/>
        <v>2.3068352557419665E-244</v>
      </c>
      <c r="AD728">
        <f t="shared" ca="1" si="468"/>
        <v>2.8082760539130792E-246</v>
      </c>
      <c r="AE728">
        <f t="shared" ca="1" si="469"/>
        <v>4.4976544080106847E-246</v>
      </c>
      <c r="AF728">
        <f t="shared" ca="1" si="470"/>
        <v>0</v>
      </c>
      <c r="AG728">
        <f t="shared" ca="1" si="471"/>
        <v>0</v>
      </c>
      <c r="AH728">
        <f t="shared" ca="1" si="457"/>
        <v>0</v>
      </c>
      <c r="AI728">
        <f t="shared" ca="1" si="488"/>
        <v>3.4608696162725194E-11</v>
      </c>
      <c r="AJ728">
        <f t="shared" ca="1" si="472"/>
        <v>7.210145033901082E-15</v>
      </c>
      <c r="AK728">
        <f t="shared" ca="1" si="458"/>
        <v>0</v>
      </c>
      <c r="AL728">
        <f t="shared" ca="1" si="459"/>
        <v>0</v>
      </c>
      <c r="AM728">
        <f t="shared" si="460"/>
        <v>0</v>
      </c>
      <c r="AN728" s="45">
        <f t="shared" ca="1" si="473"/>
        <v>-7.210145033901082E-15</v>
      </c>
      <c r="AO728">
        <f t="shared" ca="1" si="489"/>
        <v>0</v>
      </c>
      <c r="AP728">
        <f t="shared" ca="1" si="490"/>
        <v>4.1625710048851033E-246</v>
      </c>
      <c r="AR728">
        <v>718</v>
      </c>
      <c r="AS728">
        <v>0</v>
      </c>
      <c r="AT728">
        <v>0.18910145268775277</v>
      </c>
      <c r="AU728">
        <v>7.8025146088781163E-3</v>
      </c>
      <c r="AV728">
        <v>1.6692552289201408E-3</v>
      </c>
      <c r="AW728">
        <v>4.2458785746711909</v>
      </c>
      <c r="AX728">
        <v>3.7266593168954559E-5</v>
      </c>
      <c r="AY728">
        <v>0</v>
      </c>
      <c r="AZ728">
        <v>-4.2553876111021589</v>
      </c>
      <c r="BA728">
        <v>9.0118110273894691E-5</v>
      </c>
      <c r="BC728">
        <f t="shared" si="474"/>
        <v>0</v>
      </c>
      <c r="BD728">
        <f t="shared" ca="1" si="475"/>
        <v>0.18910145268775277</v>
      </c>
      <c r="BE728">
        <f t="shared" ca="1" si="476"/>
        <v>7.8025146088781163E-3</v>
      </c>
      <c r="BF728">
        <f t="shared" ca="1" si="477"/>
        <v>1.6692552289201408E-3</v>
      </c>
      <c r="BG728">
        <f t="shared" ca="1" si="478"/>
        <v>4.2458785746711909</v>
      </c>
      <c r="BH728">
        <f t="shared" ca="1" si="479"/>
        <v>3.7266593176164707E-5</v>
      </c>
      <c r="BI728">
        <f t="shared" ca="1" si="480"/>
        <v>0</v>
      </c>
      <c r="BJ728">
        <f t="shared" ca="1" si="481"/>
        <v>-4.255387611102166</v>
      </c>
      <c r="BK728">
        <f t="shared" ca="1" si="482"/>
        <v>9.0118110273894691E-5</v>
      </c>
    </row>
    <row r="729" spans="2:63" x14ac:dyDescent="0.35">
      <c r="B729">
        <f t="shared" si="483"/>
        <v>719</v>
      </c>
      <c r="C729">
        <f t="shared" si="461"/>
        <v>60</v>
      </c>
      <c r="D729">
        <f t="shared" si="491"/>
        <v>11</v>
      </c>
      <c r="E729">
        <f t="shared" ca="1" si="451"/>
        <v>136</v>
      </c>
      <c r="F729" cm="1">
        <f t="array" aca="1" ref="F729" ca="1">_xlfn.XLOOKUP(E729,Mortality!$I$9:$I$130,IF($E$4="Female",Mortality!$J$9:$J$130,Mortality!$K$9:$K$130),,-1)</f>
        <v>0.99999999999999922</v>
      </c>
      <c r="G729" cm="1">
        <f t="array" aca="1" ref="G729" ca="1">_xlfn.XLOOKUP(E729,Mortality!$N$9:$N$130,IF($E$4="Female",Mortality!$O$9:$O$130,Mortality!$P$9:$P$130),,-1)</f>
        <v>0</v>
      </c>
      <c r="H729">
        <f t="shared" ca="1" si="462"/>
        <v>0.94493499421927152</v>
      </c>
      <c r="I729" cm="1">
        <f t="array" ref="I729">INDEX('Product features '!$C$12:$C$22,MIN(11,C729))</f>
        <v>0</v>
      </c>
      <c r="J729" s="3">
        <f ca="1">IF(C729=1,0,IF($C$4="Q",MAX('Product features '!$C$8,_xlfn.XLOOKUP(E729,'Non-systematic PWDs'!$D$17:$D$64,'Non-systematic PWDs'!$F$17:$F$64,0,-1)),'Product features '!$C$8))</f>
        <v>0.5</v>
      </c>
      <c r="K729">
        <f t="shared" ca="1" si="452"/>
        <v>0</v>
      </c>
      <c r="L729">
        <f ca="1">(1-K729)*(1-(1-J729*_xlfn.XLOOKUP(C729,'Non-systematic PWDs'!$D$9:$D$12,'Non-systematic PWDs'!$E$9:$E$12,,-1))^(1/12))</f>
        <v>1.8423470126248342E-2</v>
      </c>
      <c r="M729" cm="1">
        <f t="array" ref="M729">IF(C729=11,_xlfn.SWITCH(D729,1,0.4,2,0.3,3,0.2,0.1/9),1/12)</f>
        <v>8.3333333333333329E-2</v>
      </c>
      <c r="O729">
        <f t="shared" ca="1" si="484"/>
        <v>1.3433199224635974E-245</v>
      </c>
      <c r="P729">
        <f t="shared" ca="1" si="485"/>
        <v>1.2713803593446894E-245</v>
      </c>
      <c r="Q729">
        <f ca="1">_xlfn.XLOOKUP(C729,'Surrender predictive model'!$E$8:$E$29,'Surrender predictive model'!$P$8:$P$29,,-1)+'Surrender predictive model'!$B$15+'Surrender predictive model'!$B$14+'Surrender predictive model'!$B$38*K729</f>
        <v>-2.2123742498454617</v>
      </c>
      <c r="R729">
        <f ca="1">+'Surrender predictive model'!$B$15*(MAX(1,MIN(2,P728/O728))-1)+'Surrender predictive model'!$B$14*(MAX(0.5,MIN(1,P728/O728))-1)+'Surrender predictive model'!$B$38*K729*(MAX(0.5,MIN(1,P728/O728))-1)</f>
        <v>0.16932802530731048</v>
      </c>
      <c r="S729" s="43">
        <f t="shared" ca="1" si="463"/>
        <v>1.1503371600400492E-2</v>
      </c>
      <c r="T729">
        <f t="shared" ca="1" si="453"/>
        <v>0</v>
      </c>
      <c r="U729">
        <f t="shared" ca="1" si="486"/>
        <v>0</v>
      </c>
      <c r="V729">
        <f t="shared" ca="1" si="454"/>
        <v>0</v>
      </c>
      <c r="W729" s="41">
        <f t="shared" ca="1" si="455"/>
        <v>0</v>
      </c>
      <c r="X729">
        <f t="shared" ca="1" si="464"/>
        <v>5.3428754106124944E-2</v>
      </c>
      <c r="Y729">
        <f t="shared" ca="1" si="465"/>
        <v>5.3428754106124944E-2</v>
      </c>
      <c r="Z729">
        <f t="shared" ca="1" si="456"/>
        <v>5.443157255705456E-2</v>
      </c>
      <c r="AA729">
        <f t="shared" ca="1" si="487"/>
        <v>9.8248552442540667E-249</v>
      </c>
      <c r="AB729">
        <f t="shared" ca="1" si="466"/>
        <v>1.3433199224635974E-245</v>
      </c>
      <c r="AC729">
        <f t="shared" ca="1" si="467"/>
        <v>1.2325133364237737E-245</v>
      </c>
      <c r="AD729">
        <f t="shared" ca="1" si="468"/>
        <v>1.5004269074664076E-247</v>
      </c>
      <c r="AE729">
        <f t="shared" ca="1" si="469"/>
        <v>2.4030407141993183E-247</v>
      </c>
      <c r="AF729">
        <f t="shared" ca="1" si="470"/>
        <v>0</v>
      </c>
      <c r="AG729">
        <f t="shared" ca="1" si="471"/>
        <v>0</v>
      </c>
      <c r="AH729">
        <f t="shared" ca="1" si="457"/>
        <v>0</v>
      </c>
      <c r="AI729">
        <f t="shared" ca="1" si="488"/>
        <v>3.4608696162725194E-11</v>
      </c>
      <c r="AJ729">
        <f t="shared" ca="1" si="472"/>
        <v>7.210145033901082E-15</v>
      </c>
      <c r="AK729">
        <f t="shared" ca="1" si="458"/>
        <v>0</v>
      </c>
      <c r="AL729">
        <f t="shared" ca="1" si="459"/>
        <v>0</v>
      </c>
      <c r="AM729">
        <f t="shared" si="460"/>
        <v>0</v>
      </c>
      <c r="AN729" s="45">
        <f t="shared" ca="1" si="473"/>
        <v>-7.210145033901082E-15</v>
      </c>
      <c r="AO729">
        <f t="shared" ca="1" si="489"/>
        <v>0</v>
      </c>
      <c r="AP729">
        <f t="shared" ca="1" si="490"/>
        <v>2.2500639170415611E-247</v>
      </c>
      <c r="AR729">
        <v>719</v>
      </c>
      <c r="AS729">
        <v>0</v>
      </c>
      <c r="AT729">
        <v>0.17887964395351313</v>
      </c>
      <c r="AU729">
        <v>7.3809096198447256E-3</v>
      </c>
      <c r="AV729">
        <v>1.5780555860287666E-3</v>
      </c>
      <c r="AW729">
        <v>4.068914667620839</v>
      </c>
      <c r="AX729">
        <v>3.5253289204989861E-5</v>
      </c>
      <c r="AY729">
        <v>0</v>
      </c>
      <c r="AZ729">
        <v>-4.0779088861159183</v>
      </c>
      <c r="BA729">
        <v>8.5869974275309098E-5</v>
      </c>
      <c r="BC729">
        <f t="shared" si="474"/>
        <v>0</v>
      </c>
      <c r="BD729">
        <f t="shared" ca="1" si="475"/>
        <v>0.17887964395351313</v>
      </c>
      <c r="BE729">
        <f t="shared" ca="1" si="476"/>
        <v>7.3809096198447256E-3</v>
      </c>
      <c r="BF729">
        <f t="shared" ca="1" si="477"/>
        <v>1.5780555860287666E-3</v>
      </c>
      <c r="BG729">
        <f t="shared" ca="1" si="478"/>
        <v>4.068914667620839</v>
      </c>
      <c r="BH729">
        <f t="shared" ca="1" si="479"/>
        <v>3.5253289212200009E-5</v>
      </c>
      <c r="BI729">
        <f t="shared" ca="1" si="480"/>
        <v>0</v>
      </c>
      <c r="BJ729">
        <f t="shared" ca="1" si="481"/>
        <v>-4.0779088861159254</v>
      </c>
      <c r="BK729">
        <f t="shared" ca="1" si="482"/>
        <v>8.5869974275309098E-5</v>
      </c>
    </row>
    <row r="730" spans="2:63" x14ac:dyDescent="0.35">
      <c r="B730">
        <f t="shared" si="483"/>
        <v>720</v>
      </c>
      <c r="C730">
        <f t="shared" si="461"/>
        <v>60</v>
      </c>
      <c r="D730">
        <f t="shared" si="491"/>
        <v>12</v>
      </c>
      <c r="E730">
        <f t="shared" ca="1" si="451"/>
        <v>136</v>
      </c>
      <c r="F730" cm="1">
        <f t="array" aca="1" ref="F730" ca="1">_xlfn.XLOOKUP(E730,Mortality!$I$9:$I$130,IF($E$4="Female",Mortality!$J$9:$J$130,Mortality!$K$9:$K$130),,-1)</f>
        <v>0.99999999999999922</v>
      </c>
      <c r="G730" cm="1">
        <f t="array" aca="1" ref="G730" ca="1">_xlfn.XLOOKUP(E730,Mortality!$N$9:$N$130,IF($E$4="Female",Mortality!$O$9:$O$130,Mortality!$P$9:$P$130),,-1)</f>
        <v>0</v>
      </c>
      <c r="H730">
        <f t="shared" ca="1" si="462"/>
        <v>0.94493499421927152</v>
      </c>
      <c r="I730" cm="1">
        <f t="array" ref="I730">INDEX('Product features '!$C$12:$C$22,MIN(11,C730))</f>
        <v>0</v>
      </c>
      <c r="J730" s="3">
        <f ca="1">IF(C730=1,0,IF($C$4="Q",MAX('Product features '!$C$8,_xlfn.XLOOKUP(E730,'Non-systematic PWDs'!$D$17:$D$64,'Non-systematic PWDs'!$F$17:$F$64,0,-1)),'Product features '!$C$8))</f>
        <v>0.5</v>
      </c>
      <c r="K730">
        <f t="shared" ca="1" si="452"/>
        <v>0</v>
      </c>
      <c r="L730">
        <f ca="1">(1-K730)*(1-(1-J730*_xlfn.XLOOKUP(C730,'Non-systematic PWDs'!$D$9:$D$12,'Non-systematic PWDs'!$E$9:$E$12,,-1))^(1/12))</f>
        <v>1.8423470126248342E-2</v>
      </c>
      <c r="M730" cm="1">
        <f t="array" ref="M730">IF(C730=11,_xlfn.SWITCH(D730,1,0.4,2,0.3,3,0.2,0.1/9),1/12)</f>
        <v>8.3333333333333329E-2</v>
      </c>
      <c r="O730">
        <f t="shared" ca="1" si="484"/>
        <v>7.1771909823166379E-247</v>
      </c>
      <c r="P730">
        <f t="shared" ca="1" si="485"/>
        <v>6.7928268594784177E-247</v>
      </c>
      <c r="Q730">
        <f ca="1">_xlfn.XLOOKUP(C730,'Surrender predictive model'!$E$8:$E$29,'Surrender predictive model'!$P$8:$P$29,,-1)+'Surrender predictive model'!$B$15+'Surrender predictive model'!$B$14+'Surrender predictive model'!$B$38*K730</f>
        <v>-2.2123742498454617</v>
      </c>
      <c r="R730">
        <f ca="1">+'Surrender predictive model'!$B$15*(MAX(1,MIN(2,P729/O729))-1)+'Surrender predictive model'!$B$14*(MAX(0.5,MIN(1,P729/O729))-1)+'Surrender predictive model'!$B$38*K730*(MAX(0.5,MIN(1,P729/O729))-1)</f>
        <v>0.16932802530731084</v>
      </c>
      <c r="S730" s="43">
        <f t="shared" ca="1" si="463"/>
        <v>1.1503371600400492E-2</v>
      </c>
      <c r="T730">
        <f t="shared" ca="1" si="453"/>
        <v>5.0000000000000001E-3</v>
      </c>
      <c r="U730">
        <f t="shared" ca="1" si="486"/>
        <v>0</v>
      </c>
      <c r="V730">
        <f t="shared" ca="1" si="454"/>
        <v>0</v>
      </c>
      <c r="W730" s="41">
        <f t="shared" ca="1" si="455"/>
        <v>0</v>
      </c>
      <c r="X730">
        <f t="shared" ca="1" si="464"/>
        <v>5.3175916835349543E-2</v>
      </c>
      <c r="Y730">
        <f t="shared" ca="1" si="465"/>
        <v>5.3428754106124944E-2</v>
      </c>
      <c r="Z730">
        <f t="shared" ca="1" si="456"/>
        <v>5.443157255705456E-2</v>
      </c>
      <c r="AA730">
        <f t="shared" ca="1" si="487"/>
        <v>5.3478232109017322E-250</v>
      </c>
      <c r="AB730">
        <f t="shared" ca="1" si="466"/>
        <v>7.1771909823166379E-247</v>
      </c>
      <c r="AC730">
        <f t="shared" ca="1" si="467"/>
        <v>6.5551039774262556E-247</v>
      </c>
      <c r="AD730">
        <f t="shared" ca="1" si="468"/>
        <v>7.9799983483413704E-249</v>
      </c>
      <c r="AE730">
        <f t="shared" ca="1" si="469"/>
        <v>1.2780536549220045E-248</v>
      </c>
      <c r="AF730">
        <f t="shared" ca="1" si="470"/>
        <v>3.282794512767837E-249</v>
      </c>
      <c r="AG730">
        <f t="shared" ca="1" si="471"/>
        <v>0</v>
      </c>
      <c r="AH730">
        <f t="shared" ca="1" si="457"/>
        <v>0</v>
      </c>
      <c r="AI730">
        <f t="shared" ca="1" si="488"/>
        <v>3.4608696162725194E-11</v>
      </c>
      <c r="AJ730">
        <f t="shared" ca="1" si="472"/>
        <v>7.210145033901082E-15</v>
      </c>
      <c r="AK730">
        <f t="shared" ca="1" si="458"/>
        <v>0</v>
      </c>
      <c r="AL730">
        <f t="shared" ca="1" si="459"/>
        <v>0</v>
      </c>
      <c r="AM730">
        <f t="shared" si="460"/>
        <v>0</v>
      </c>
      <c r="AN730" s="45">
        <f t="shared" ca="1" si="473"/>
        <v>-7.210145033901082E-15</v>
      </c>
      <c r="AO730">
        <f t="shared" ca="1" si="489"/>
        <v>0</v>
      </c>
      <c r="AP730">
        <f t="shared" ca="1" si="490"/>
        <v>1.2165894440432522E-248</v>
      </c>
      <c r="AR730">
        <v>720</v>
      </c>
      <c r="AS730">
        <v>0</v>
      </c>
      <c r="AT730">
        <v>0.1692157849264786</v>
      </c>
      <c r="AU730">
        <v>6.9513622624060275E-3</v>
      </c>
      <c r="AV730">
        <v>1.4857762216884973E-3</v>
      </c>
      <c r="AW730">
        <v>3.8993234776447263</v>
      </c>
      <c r="AX730">
        <v>3.3147590355050306E-5</v>
      </c>
      <c r="AY730">
        <v>0</v>
      </c>
      <c r="AZ730">
        <v>-3.9077937637191744</v>
      </c>
      <c r="BA730">
        <v>8.8142131536976675E-5</v>
      </c>
      <c r="BC730">
        <f t="shared" si="474"/>
        <v>0</v>
      </c>
      <c r="BD730">
        <f t="shared" ca="1" si="475"/>
        <v>0.1692157849264786</v>
      </c>
      <c r="BE730">
        <f t="shared" ca="1" si="476"/>
        <v>6.9513622624060275E-3</v>
      </c>
      <c r="BF730">
        <f t="shared" ca="1" si="477"/>
        <v>1.4857762216884973E-3</v>
      </c>
      <c r="BG730">
        <f t="shared" ca="1" si="478"/>
        <v>3.8993234776447263</v>
      </c>
      <c r="BH730">
        <f t="shared" ca="1" si="479"/>
        <v>3.3147590362260454E-5</v>
      </c>
      <c r="BI730">
        <f t="shared" ca="1" si="480"/>
        <v>0</v>
      </c>
      <c r="BJ730">
        <f t="shared" ca="1" si="481"/>
        <v>-3.9077937637191815</v>
      </c>
      <c r="BK730">
        <f t="shared" ca="1" si="482"/>
        <v>8.8142131536976675E-5</v>
      </c>
    </row>
    <row r="731" spans="2:63" x14ac:dyDescent="0.35">
      <c r="B731">
        <f t="shared" si="483"/>
        <v>721</v>
      </c>
      <c r="C731">
        <f t="shared" si="461"/>
        <v>61</v>
      </c>
      <c r="D731">
        <f t="shared" si="491"/>
        <v>1</v>
      </c>
      <c r="E731">
        <f t="shared" ca="1" si="451"/>
        <v>137</v>
      </c>
      <c r="F731" cm="1">
        <f t="array" aca="1" ref="F731" ca="1">_xlfn.XLOOKUP(E731,Mortality!$I$9:$I$130,IF($E$4="Female",Mortality!$J$9:$J$130,Mortality!$K$9:$K$130),,-1)</f>
        <v>0.99999999999999922</v>
      </c>
      <c r="G731" cm="1">
        <f t="array" aca="1" ref="G731" ca="1">_xlfn.XLOOKUP(E731,Mortality!$N$9:$N$130,IF($E$4="Female",Mortality!$O$9:$O$130,Mortality!$P$9:$P$130),,-1)</f>
        <v>0</v>
      </c>
      <c r="H731">
        <f t="shared" ca="1" si="462"/>
        <v>0.94493499421927152</v>
      </c>
      <c r="I731" cm="1">
        <f t="array" ref="I731">INDEX('Product features '!$C$12:$C$22,MIN(11,C731))</f>
        <v>0</v>
      </c>
      <c r="J731" s="3">
        <f ca="1">IF(C731=1,0,IF($C$4="Q",MAX('Product features '!$C$8,_xlfn.XLOOKUP(E731,'Non-systematic PWDs'!$D$17:$D$64,'Non-systematic PWDs'!$F$17:$F$64,0,-1)),'Product features '!$C$8))</f>
        <v>0.5</v>
      </c>
      <c r="K731">
        <f t="shared" ca="1" si="452"/>
        <v>0</v>
      </c>
      <c r="L731">
        <f ca="1">(1-K731)*(1-(1-J731*_xlfn.XLOOKUP(C731,'Non-systematic PWDs'!$D$9:$D$12,'Non-systematic PWDs'!$E$9:$E$12,,-1))^(1/12))</f>
        <v>1.8423470126248342E-2</v>
      </c>
      <c r="M731" cm="1">
        <f t="array" ref="M731">IF(C731=11,_xlfn.SWITCH(D731,1,0.4,2,0.3,3,0.2,0.1/9),1/12)</f>
        <v>8.3333333333333329E-2</v>
      </c>
      <c r="O731">
        <f t="shared" ca="1" si="484"/>
        <v>3.8165371078709029E-248</v>
      </c>
      <c r="P731">
        <f t="shared" ca="1" si="485"/>
        <v>3.6293227596055332E-248</v>
      </c>
      <c r="Q731">
        <f ca="1">_xlfn.XLOOKUP(C731,'Surrender predictive model'!$E$8:$E$29,'Surrender predictive model'!$P$8:$P$29,,-1)+'Surrender predictive model'!$B$15+'Surrender predictive model'!$B$14+'Surrender predictive model'!$B$38*K731</f>
        <v>-2.2123742498454617</v>
      </c>
      <c r="R731">
        <f ca="1">+'Surrender predictive model'!$B$15*(MAX(1,MIN(2,P730/O730))-1)+'Surrender predictive model'!$B$14*(MAX(0.5,MIN(1,P730/O730))-1)+'Surrender predictive model'!$B$38*K731*(MAX(0.5,MIN(1,P730/O730))-1)</f>
        <v>0.16932802530731117</v>
      </c>
      <c r="S731" s="43">
        <f t="shared" ca="1" si="463"/>
        <v>1.1503371600400492E-2</v>
      </c>
      <c r="T731">
        <f t="shared" ca="1" si="453"/>
        <v>0</v>
      </c>
      <c r="U731">
        <f t="shared" ca="1" si="486"/>
        <v>1.89E-2</v>
      </c>
      <c r="V731">
        <f t="shared" ca="1" si="454"/>
        <v>0</v>
      </c>
      <c r="W731" s="41">
        <f t="shared" ca="1" si="455"/>
        <v>0</v>
      </c>
      <c r="X731">
        <f t="shared" ca="1" si="464"/>
        <v>5.3428754106124944E-2</v>
      </c>
      <c r="Y731">
        <f t="shared" ca="1" si="465"/>
        <v>5.3428754106124944E-2</v>
      </c>
      <c r="Z731">
        <f t="shared" ca="1" si="456"/>
        <v>5.443157255705456E-2</v>
      </c>
      <c r="AA731">
        <f t="shared" ca="1" si="487"/>
        <v>2.9109042712649811E-251</v>
      </c>
      <c r="AB731">
        <f t="shared" ca="1" si="466"/>
        <v>3.8886696592096629E-248</v>
      </c>
      <c r="AC731">
        <f t="shared" ca="1" si="467"/>
        <v>3.5679045146092386E-248</v>
      </c>
      <c r="AD731">
        <f t="shared" ca="1" si="468"/>
        <v>4.3434661344304741E-250</v>
      </c>
      <c r="AE731">
        <f t="shared" ca="1" si="469"/>
        <v>6.9563708234258242E-250</v>
      </c>
      <c r="AF731">
        <f t="shared" ca="1" si="470"/>
        <v>0</v>
      </c>
      <c r="AG731">
        <f t="shared" ca="1" si="471"/>
        <v>0</v>
      </c>
      <c r="AH731">
        <f t="shared" ca="1" si="457"/>
        <v>7.2132551338759998E-250</v>
      </c>
      <c r="AI731">
        <f t="shared" ca="1" si="488"/>
        <v>3.4608696162725194E-11</v>
      </c>
      <c r="AJ731">
        <f t="shared" ca="1" si="472"/>
        <v>7.210145033901082E-15</v>
      </c>
      <c r="AK731">
        <f t="shared" ca="1" si="458"/>
        <v>0</v>
      </c>
      <c r="AL731">
        <f t="shared" ca="1" si="459"/>
        <v>0</v>
      </c>
      <c r="AM731">
        <f t="shared" si="460"/>
        <v>0</v>
      </c>
      <c r="AN731" s="45">
        <f t="shared" ca="1" si="473"/>
        <v>-7.210145033901082E-15</v>
      </c>
      <c r="AO731">
        <f t="shared" ca="1" si="489"/>
        <v>9.0165689173450076E-251</v>
      </c>
      <c r="AP731">
        <f t="shared" ca="1" si="490"/>
        <v>7.4450226282985946E-250</v>
      </c>
      <c r="AR731">
        <v>721</v>
      </c>
      <c r="AS731">
        <v>0</v>
      </c>
      <c r="AT731">
        <v>0.15910843044676845</v>
      </c>
      <c r="AU731">
        <v>6.6226145053370844E-3</v>
      </c>
      <c r="AV731">
        <v>1.4194007698934629E-3</v>
      </c>
      <c r="AW731">
        <v>3.7368299580377999</v>
      </c>
      <c r="AX731">
        <v>3.1629826943139492E-5</v>
      </c>
      <c r="AY731">
        <v>0</v>
      </c>
      <c r="AZ731">
        <v>-3.7449036031399725</v>
      </c>
      <c r="BA731">
        <v>2.5311721125803068E-4</v>
      </c>
      <c r="BC731">
        <f t="shared" si="474"/>
        <v>0</v>
      </c>
      <c r="BD731">
        <f t="shared" ca="1" si="475"/>
        <v>0.15910843044676845</v>
      </c>
      <c r="BE731">
        <f t="shared" ca="1" si="476"/>
        <v>6.6226145053370844E-3</v>
      </c>
      <c r="BF731">
        <f t="shared" ca="1" si="477"/>
        <v>1.4194007698934629E-3</v>
      </c>
      <c r="BG731">
        <f t="shared" ca="1" si="478"/>
        <v>3.7368299580377999</v>
      </c>
      <c r="BH731">
        <f t="shared" ca="1" si="479"/>
        <v>3.162982695034964E-5</v>
      </c>
      <c r="BI731">
        <f t="shared" ca="1" si="480"/>
        <v>0</v>
      </c>
      <c r="BJ731">
        <f t="shared" ca="1" si="481"/>
        <v>-3.7449036031399796</v>
      </c>
      <c r="BK731">
        <f t="shared" ca="1" si="482"/>
        <v>2.5311721125803068E-4</v>
      </c>
    </row>
    <row r="732" spans="2:63" x14ac:dyDescent="0.35">
      <c r="B732">
        <f t="shared" si="483"/>
        <v>722</v>
      </c>
      <c r="C732">
        <f t="shared" si="461"/>
        <v>61</v>
      </c>
      <c r="D732">
        <f t="shared" si="491"/>
        <v>2</v>
      </c>
      <c r="E732">
        <f t="shared" ca="1" si="451"/>
        <v>137</v>
      </c>
      <c r="F732" cm="1">
        <f t="array" aca="1" ref="F732" ca="1">_xlfn.XLOOKUP(E732,Mortality!$I$9:$I$130,IF($E$4="Female",Mortality!$J$9:$J$130,Mortality!$K$9:$K$130),,-1)</f>
        <v>0.99999999999999922</v>
      </c>
      <c r="G732" cm="1">
        <f t="array" aca="1" ref="G732" ca="1">_xlfn.XLOOKUP(E732,Mortality!$N$9:$N$130,IF($E$4="Female",Mortality!$O$9:$O$130,Mortality!$P$9:$P$130),,-1)</f>
        <v>0</v>
      </c>
      <c r="H732">
        <f t="shared" ca="1" si="462"/>
        <v>0.94493499421927152</v>
      </c>
      <c r="I732" cm="1">
        <f t="array" ref="I732">INDEX('Product features '!$C$12:$C$22,MIN(11,C732))</f>
        <v>0</v>
      </c>
      <c r="J732" s="3">
        <f ca="1">IF(C732=1,0,IF($C$4="Q",MAX('Product features '!$C$8,_xlfn.XLOOKUP(E732,'Non-systematic PWDs'!$D$17:$D$64,'Non-systematic PWDs'!$F$17:$F$64,0,-1)),'Product features '!$C$8))</f>
        <v>0.5</v>
      </c>
      <c r="K732">
        <f t="shared" ca="1" si="452"/>
        <v>0</v>
      </c>
      <c r="L732">
        <f ca="1">(1-K732)*(1-(1-J732*_xlfn.XLOOKUP(C732,'Non-systematic PWDs'!$D$9:$D$12,'Non-systematic PWDs'!$E$9:$E$12,,-1))^(1/12))</f>
        <v>1.8423470126248342E-2</v>
      </c>
      <c r="M732" cm="1">
        <f t="array" ref="M732">IF(C732=11,_xlfn.SWITCH(D732,1,0.4,2,0.3,3,0.2,0.1/9),1/12)</f>
        <v>8.3333333333333329E-2</v>
      </c>
      <c r="O732">
        <f t="shared" ca="1" si="484"/>
        <v>2.0776677502186178E-249</v>
      </c>
      <c r="P732">
        <f t="shared" ca="1" si="485"/>
        <v>1.9391019329472685E-249</v>
      </c>
      <c r="Q732">
        <f ca="1">_xlfn.XLOOKUP(C732,'Surrender predictive model'!$E$8:$E$29,'Surrender predictive model'!$P$8:$P$29,,-1)+'Surrender predictive model'!$B$15+'Surrender predictive model'!$B$14+'Surrender predictive model'!$B$38*K732</f>
        <v>-2.2123742498454617</v>
      </c>
      <c r="R732">
        <f ca="1">+'Surrender predictive model'!$B$15*(MAX(1,MIN(2,P731/O731))-1)+'Surrender predictive model'!$B$14*(MAX(0.5,MIN(1,P731/O731))-1)+'Surrender predictive model'!$B$38*K732*(MAX(0.5,MIN(1,P731/O731))-1)</f>
        <v>0.15509940950390358</v>
      </c>
      <c r="S732" s="43">
        <f t="shared" ca="1" si="463"/>
        <v>1.1330204230436625E-2</v>
      </c>
      <c r="T732">
        <f t="shared" ca="1" si="453"/>
        <v>0</v>
      </c>
      <c r="U732">
        <f t="shared" ca="1" si="486"/>
        <v>0</v>
      </c>
      <c r="V732">
        <f t="shared" ca="1" si="454"/>
        <v>0</v>
      </c>
      <c r="W732" s="41">
        <f t="shared" ca="1" si="455"/>
        <v>0</v>
      </c>
      <c r="X732">
        <f t="shared" ca="1" si="464"/>
        <v>5.3438113892049541E-2</v>
      </c>
      <c r="Y732">
        <f t="shared" ca="1" si="465"/>
        <v>5.3438113892049541E-2</v>
      </c>
      <c r="Z732">
        <f t="shared" ca="1" si="456"/>
        <v>5.4441108019282654E-2</v>
      </c>
      <c r="AA732">
        <f t="shared" ca="1" si="487"/>
        <v>1.5844509704799984E-252</v>
      </c>
      <c r="AB732">
        <f t="shared" ca="1" si="466"/>
        <v>2.0776677502186178E-249</v>
      </c>
      <c r="AC732">
        <f t="shared" ca="1" si="467"/>
        <v>1.9066067560710375E-249</v>
      </c>
      <c r="AD732">
        <f t="shared" ca="1" si="468"/>
        <v>2.2861089985627449E-251</v>
      </c>
      <c r="AE732">
        <f t="shared" ca="1" si="469"/>
        <v>3.7173258295932023E-251</v>
      </c>
      <c r="AF732">
        <f t="shared" ca="1" si="470"/>
        <v>0</v>
      </c>
      <c r="AG732">
        <f t="shared" ca="1" si="471"/>
        <v>0</v>
      </c>
      <c r="AH732">
        <f t="shared" ca="1" si="457"/>
        <v>0</v>
      </c>
      <c r="AI732">
        <f t="shared" ca="1" si="488"/>
        <v>3.4608696162725194E-11</v>
      </c>
      <c r="AJ732">
        <f t="shared" ca="1" si="472"/>
        <v>7.210145033901082E-15</v>
      </c>
      <c r="AK732">
        <f t="shared" ca="1" si="458"/>
        <v>0</v>
      </c>
      <c r="AL732">
        <f t="shared" ca="1" si="459"/>
        <v>0</v>
      </c>
      <c r="AM732">
        <f t="shared" si="460"/>
        <v>0</v>
      </c>
      <c r="AN732" s="45">
        <f t="shared" ca="1" si="473"/>
        <v>-7.210145033901082E-15</v>
      </c>
      <c r="AO732">
        <f t="shared" ca="1" si="489"/>
        <v>0</v>
      </c>
      <c r="AP732">
        <f t="shared" ca="1" si="490"/>
        <v>3.1337462228644787E-251</v>
      </c>
      <c r="AR732">
        <v>722</v>
      </c>
      <c r="AS732">
        <v>0</v>
      </c>
      <c r="AT732">
        <v>0.15182316606959656</v>
      </c>
      <c r="AU732">
        <v>6.264787015567797E-3</v>
      </c>
      <c r="AV732">
        <v>1.3228698835235188E-3</v>
      </c>
      <c r="AW732">
        <v>3.5810827544889641</v>
      </c>
      <c r="AX732">
        <v>2.9922622489697893E-5</v>
      </c>
      <c r="AY732">
        <v>0</v>
      </c>
      <c r="AZ732">
        <v>-3.5887003340105434</v>
      </c>
      <c r="BA732">
        <v>6.5450764648380101E-5</v>
      </c>
      <c r="BC732">
        <f t="shared" si="474"/>
        <v>0</v>
      </c>
      <c r="BD732">
        <f t="shared" ca="1" si="475"/>
        <v>0.15182316606959656</v>
      </c>
      <c r="BE732">
        <f t="shared" ca="1" si="476"/>
        <v>6.264787015567797E-3</v>
      </c>
      <c r="BF732">
        <f t="shared" ca="1" si="477"/>
        <v>1.3228698835235188E-3</v>
      </c>
      <c r="BG732">
        <f t="shared" ca="1" si="478"/>
        <v>3.5810827544889641</v>
      </c>
      <c r="BH732">
        <f t="shared" ca="1" si="479"/>
        <v>2.9922622496908037E-5</v>
      </c>
      <c r="BI732">
        <f t="shared" ca="1" si="480"/>
        <v>0</v>
      </c>
      <c r="BJ732">
        <f t="shared" ca="1" si="481"/>
        <v>-3.5887003340105506</v>
      </c>
      <c r="BK732">
        <f t="shared" ca="1" si="482"/>
        <v>6.5450764648380101E-5</v>
      </c>
    </row>
    <row r="733" spans="2:63" x14ac:dyDescent="0.35">
      <c r="B733">
        <f t="shared" si="483"/>
        <v>723</v>
      </c>
      <c r="C733">
        <f t="shared" si="461"/>
        <v>61</v>
      </c>
      <c r="D733">
        <f t="shared" si="491"/>
        <v>3</v>
      </c>
      <c r="E733">
        <f t="shared" ca="1" si="451"/>
        <v>137</v>
      </c>
      <c r="F733" cm="1">
        <f t="array" aca="1" ref="F733" ca="1">_xlfn.XLOOKUP(E733,Mortality!$I$9:$I$130,IF($E$4="Female",Mortality!$J$9:$J$130,Mortality!$K$9:$K$130),,-1)</f>
        <v>0.99999999999999922</v>
      </c>
      <c r="G733" cm="1">
        <f t="array" aca="1" ref="G733" ca="1">_xlfn.XLOOKUP(E733,Mortality!$N$9:$N$130,IF($E$4="Female",Mortality!$O$9:$O$130,Mortality!$P$9:$P$130),,-1)</f>
        <v>0</v>
      </c>
      <c r="H733">
        <f t="shared" ca="1" si="462"/>
        <v>0.94493499421927152</v>
      </c>
      <c r="I733" cm="1">
        <f t="array" ref="I733">INDEX('Product features '!$C$12:$C$22,MIN(11,C733))</f>
        <v>0</v>
      </c>
      <c r="J733" s="3">
        <f ca="1">IF(C733=1,0,IF($C$4="Q",MAX('Product features '!$C$8,_xlfn.XLOOKUP(E733,'Non-systematic PWDs'!$D$17:$D$64,'Non-systematic PWDs'!$F$17:$F$64,0,-1)),'Product features '!$C$8))</f>
        <v>0.5</v>
      </c>
      <c r="K733">
        <f t="shared" ca="1" si="452"/>
        <v>0</v>
      </c>
      <c r="L733">
        <f ca="1">(1-K733)*(1-(1-J733*_xlfn.XLOOKUP(C733,'Non-systematic PWDs'!$D$9:$D$12,'Non-systematic PWDs'!$E$9:$E$12,,-1))^(1/12))</f>
        <v>1.8423470126248342E-2</v>
      </c>
      <c r="M733" cm="1">
        <f t="array" ref="M733">IF(C733=11,_xlfn.SWITCH(D733,1,0.4,2,0.3,3,0.2,0.1/9),1/12)</f>
        <v>8.3333333333333329E-2</v>
      </c>
      <c r="O733">
        <f t="shared" ca="1" si="484"/>
        <v>1.1102664586602084E-250</v>
      </c>
      <c r="P733">
        <f t="shared" ca="1" si="485"/>
        <v>1.0362194994112955E-250</v>
      </c>
      <c r="Q733">
        <f ca="1">_xlfn.XLOOKUP(C733,'Surrender predictive model'!$E$8:$E$29,'Surrender predictive model'!$P$8:$P$29,,-1)+'Surrender predictive model'!$B$15+'Surrender predictive model'!$B$14+'Surrender predictive model'!$B$38*K733</f>
        <v>-2.2123742498454617</v>
      </c>
      <c r="R733">
        <f ca="1">+'Surrender predictive model'!$B$15*(MAX(1,MIN(2,P732/O732))-1)+'Surrender predictive model'!$B$14*(MAX(0.5,MIN(1,P732/O732))-1)+'Surrender predictive model'!$B$38*K733*(MAX(0.5,MIN(1,P732/O732))-1)</f>
        <v>0.21087277454923567</v>
      </c>
      <c r="S733" s="43">
        <f t="shared" ca="1" si="463"/>
        <v>1.2025331961710739E-2</v>
      </c>
      <c r="T733">
        <f t="shared" ca="1" si="453"/>
        <v>0</v>
      </c>
      <c r="U733">
        <f t="shared" ca="1" si="486"/>
        <v>0</v>
      </c>
      <c r="V733">
        <f t="shared" ca="1" si="454"/>
        <v>0</v>
      </c>
      <c r="W733" s="41">
        <f t="shared" ca="1" si="455"/>
        <v>0</v>
      </c>
      <c r="X733">
        <f t="shared" ca="1" si="464"/>
        <v>5.3400541878590349E-2</v>
      </c>
      <c r="Y733">
        <f t="shared" ca="1" si="465"/>
        <v>5.3400541878590349E-2</v>
      </c>
      <c r="Z733">
        <f t="shared" ca="1" si="456"/>
        <v>5.44028308067417E-2</v>
      </c>
      <c r="AA733">
        <f t="shared" ca="1" si="487"/>
        <v>8.6259266435158821E-254</v>
      </c>
      <c r="AB733">
        <f t="shared" ca="1" si="466"/>
        <v>1.1102664586602084E-250</v>
      </c>
      <c r="AC733">
        <f t="shared" ca="1" si="467"/>
        <v>1.0181689943273105E-250</v>
      </c>
      <c r="AD733">
        <f t="shared" ca="1" si="468"/>
        <v>1.2957314762189786E-252</v>
      </c>
      <c r="AE733">
        <f t="shared" ca="1" si="469"/>
        <v>1.9851319048629385E-252</v>
      </c>
      <c r="AF733">
        <f t="shared" ca="1" si="470"/>
        <v>0</v>
      </c>
      <c r="AG733">
        <f t="shared" ca="1" si="471"/>
        <v>0</v>
      </c>
      <c r="AH733">
        <f t="shared" ca="1" si="457"/>
        <v>0</v>
      </c>
      <c r="AI733">
        <f t="shared" ca="1" si="488"/>
        <v>3.4608696162725194E-11</v>
      </c>
      <c r="AJ733">
        <f t="shared" ca="1" si="472"/>
        <v>7.210145033901082E-15</v>
      </c>
      <c r="AK733">
        <f t="shared" ca="1" si="458"/>
        <v>0</v>
      </c>
      <c r="AL733">
        <f t="shared" ca="1" si="459"/>
        <v>0</v>
      </c>
      <c r="AM733">
        <f t="shared" si="460"/>
        <v>0</v>
      </c>
      <c r="AN733" s="45">
        <f t="shared" ca="1" si="473"/>
        <v>-7.210145033901082E-15</v>
      </c>
      <c r="AO733">
        <f t="shared" ca="1" si="489"/>
        <v>0</v>
      </c>
      <c r="AP733">
        <f t="shared" ca="1" si="490"/>
        <v>1.694300099224944E-252</v>
      </c>
      <c r="AR733">
        <v>723</v>
      </c>
      <c r="AS733">
        <v>0</v>
      </c>
      <c r="AT733">
        <v>0.14362858469307691</v>
      </c>
      <c r="AU733">
        <v>5.925596013321213E-3</v>
      </c>
      <c r="AV733">
        <v>1.2996488341741972E-3</v>
      </c>
      <c r="AW733">
        <v>3.4318270920255607</v>
      </c>
      <c r="AX733">
        <v>2.829859019152369E-5</v>
      </c>
      <c r="AY733">
        <v>0</v>
      </c>
      <c r="AZ733">
        <v>-3.4390806354632448</v>
      </c>
      <c r="BA733">
        <v>6.3140087924548659E-5</v>
      </c>
      <c r="BC733">
        <f t="shared" si="474"/>
        <v>0</v>
      </c>
      <c r="BD733">
        <f t="shared" ca="1" si="475"/>
        <v>0.14362858469307691</v>
      </c>
      <c r="BE733">
        <f t="shared" ca="1" si="476"/>
        <v>5.925596013321213E-3</v>
      </c>
      <c r="BF733">
        <f t="shared" ca="1" si="477"/>
        <v>1.2996488341741972E-3</v>
      </c>
      <c r="BG733">
        <f t="shared" ca="1" si="478"/>
        <v>3.4318270920255607</v>
      </c>
      <c r="BH733">
        <f t="shared" ca="1" si="479"/>
        <v>2.8298590198733834E-5</v>
      </c>
      <c r="BI733">
        <f t="shared" ca="1" si="480"/>
        <v>0</v>
      </c>
      <c r="BJ733">
        <f t="shared" ca="1" si="481"/>
        <v>-3.4390806354632519</v>
      </c>
      <c r="BK733">
        <f t="shared" ca="1" si="482"/>
        <v>6.3140087924548659E-5</v>
      </c>
    </row>
    <row r="734" spans="2:63" x14ac:dyDescent="0.35">
      <c r="B734">
        <f t="shared" si="483"/>
        <v>724</v>
      </c>
      <c r="C734">
        <f t="shared" si="461"/>
        <v>61</v>
      </c>
      <c r="D734">
        <f t="shared" si="491"/>
        <v>4</v>
      </c>
      <c r="E734">
        <f t="shared" ca="1" si="451"/>
        <v>137</v>
      </c>
      <c r="F734" cm="1">
        <f t="array" aca="1" ref="F734" ca="1">_xlfn.XLOOKUP(E734,Mortality!$I$9:$I$130,IF($E$4="Female",Mortality!$J$9:$J$130,Mortality!$K$9:$K$130),,-1)</f>
        <v>0.99999999999999922</v>
      </c>
      <c r="G734" cm="1">
        <f t="array" aca="1" ref="G734" ca="1">_xlfn.XLOOKUP(E734,Mortality!$N$9:$N$130,IF($E$4="Female",Mortality!$O$9:$O$130,Mortality!$P$9:$P$130),,-1)</f>
        <v>0</v>
      </c>
      <c r="H734">
        <f t="shared" ca="1" si="462"/>
        <v>0.94493499421927152</v>
      </c>
      <c r="I734" cm="1">
        <f t="array" ref="I734">INDEX('Product features '!$C$12:$C$22,MIN(11,C734))</f>
        <v>0</v>
      </c>
      <c r="J734" s="3">
        <f ca="1">IF(C734=1,0,IF($C$4="Q",MAX('Product features '!$C$8,_xlfn.XLOOKUP(E734,'Non-systematic PWDs'!$D$17:$D$64,'Non-systematic PWDs'!$F$17:$F$64,0,-1)),'Product features '!$C$8))</f>
        <v>0.5</v>
      </c>
      <c r="K734">
        <f t="shared" ca="1" si="452"/>
        <v>0</v>
      </c>
      <c r="L734">
        <f ca="1">(1-K734)*(1-(1-J734*_xlfn.XLOOKUP(C734,'Non-systematic PWDs'!$D$9:$D$12,'Non-systematic PWDs'!$E$9:$E$12,,-1))^(1/12))</f>
        <v>1.8423470126248342E-2</v>
      </c>
      <c r="M734" cm="1">
        <f t="array" ref="M734">IF(C734=11,_xlfn.SWITCH(D734,1,0.4,2,0.3,3,0.2,0.1/9),1/12)</f>
        <v>8.3333333333333329E-2</v>
      </c>
      <c r="O734">
        <f t="shared" ca="1" si="484"/>
        <v>5.9288830522078663E-252</v>
      </c>
      <c r="P734">
        <f t="shared" ca="1" si="485"/>
        <v>5.5334682773724811E-252</v>
      </c>
      <c r="Q734">
        <f ca="1">_xlfn.XLOOKUP(C734,'Surrender predictive model'!$E$8:$E$29,'Surrender predictive model'!$P$8:$P$29,,-1)+'Surrender predictive model'!$B$15+'Surrender predictive model'!$B$14+'Surrender predictive model'!$B$38*K734</f>
        <v>-2.2123742498454617</v>
      </c>
      <c r="R734">
        <f ca="1">+'Surrender predictive model'!$B$15*(MAX(1,MIN(2,P733/O733))-1)+'Surrender predictive model'!$B$14*(MAX(0.5,MIN(1,P733/O733))-1)+'Surrender predictive model'!$B$38*K734*(MAX(0.5,MIN(1,P733/O733))-1)</f>
        <v>0.21087277454923567</v>
      </c>
      <c r="S734" s="43">
        <f t="shared" ca="1" si="463"/>
        <v>1.2025331961710739E-2</v>
      </c>
      <c r="T734">
        <f t="shared" ca="1" si="453"/>
        <v>0</v>
      </c>
      <c r="U734">
        <f t="shared" ca="1" si="486"/>
        <v>0</v>
      </c>
      <c r="V734">
        <f t="shared" ca="1" si="454"/>
        <v>0</v>
      </c>
      <c r="W734" s="41">
        <f t="shared" ca="1" si="455"/>
        <v>0</v>
      </c>
      <c r="X734">
        <f t="shared" ca="1" si="464"/>
        <v>5.3400541878590349E-2</v>
      </c>
      <c r="Y734">
        <f t="shared" ca="1" si="465"/>
        <v>5.3400541878590349E-2</v>
      </c>
      <c r="Z734">
        <f t="shared" ca="1" si="456"/>
        <v>5.44028308067417E-2</v>
      </c>
      <c r="AA734">
        <f t="shared" ca="1" si="487"/>
        <v>4.6927482773855985E-255</v>
      </c>
      <c r="AB734">
        <f t="shared" ca="1" si="466"/>
        <v>5.9288830522078663E-252</v>
      </c>
      <c r="AC734">
        <f t="shared" ca="1" si="467"/>
        <v>5.4370776021057776E-252</v>
      </c>
      <c r="AD734">
        <f t="shared" ca="1" si="468"/>
        <v>6.9192762959239271E-254</v>
      </c>
      <c r="AE734">
        <f t="shared" ca="1" si="469"/>
        <v>1.060071194201592E-253</v>
      </c>
      <c r="AF734">
        <f t="shared" ca="1" si="470"/>
        <v>0</v>
      </c>
      <c r="AG734">
        <f t="shared" ca="1" si="471"/>
        <v>0</v>
      </c>
      <c r="AH734">
        <f t="shared" ca="1" si="457"/>
        <v>0</v>
      </c>
      <c r="AI734">
        <f t="shared" ca="1" si="488"/>
        <v>3.4608696162725194E-11</v>
      </c>
      <c r="AJ734">
        <f t="shared" ca="1" si="472"/>
        <v>7.210145033901082E-15</v>
      </c>
      <c r="AK734">
        <f t="shared" ca="1" si="458"/>
        <v>0</v>
      </c>
      <c r="AL734">
        <f t="shared" ca="1" si="459"/>
        <v>0</v>
      </c>
      <c r="AM734">
        <f t="shared" si="460"/>
        <v>0</v>
      </c>
      <c r="AN734" s="45">
        <f t="shared" ca="1" si="473"/>
        <v>-7.210145033901082E-15</v>
      </c>
      <c r="AO734">
        <f t="shared" ca="1" si="489"/>
        <v>0</v>
      </c>
      <c r="AP734">
        <f t="shared" ca="1" si="490"/>
        <v>9.1536468592729661E-254</v>
      </c>
      <c r="AR734">
        <v>724</v>
      </c>
      <c r="AS734">
        <v>0</v>
      </c>
      <c r="AT734">
        <v>0.13583322966184075</v>
      </c>
      <c r="AU734">
        <v>5.6041197875279529E-3</v>
      </c>
      <c r="AV734">
        <v>1.2281078087823798E-3</v>
      </c>
      <c r="AW734">
        <v>3.288792387732169</v>
      </c>
      <c r="AX734">
        <v>2.6763658410260168E-5</v>
      </c>
      <c r="AY734">
        <v>0</v>
      </c>
      <c r="AZ734">
        <v>-3.2956513789868889</v>
      </c>
      <c r="BA734">
        <v>6.0127951385873784E-5</v>
      </c>
      <c r="BC734">
        <f t="shared" si="474"/>
        <v>0</v>
      </c>
      <c r="BD734">
        <f t="shared" ca="1" si="475"/>
        <v>0.13583322966184075</v>
      </c>
      <c r="BE734">
        <f t="shared" ca="1" si="476"/>
        <v>5.6041197875279529E-3</v>
      </c>
      <c r="BF734">
        <f t="shared" ca="1" si="477"/>
        <v>1.2281078087823798E-3</v>
      </c>
      <c r="BG734">
        <f t="shared" ca="1" si="478"/>
        <v>3.288792387732169</v>
      </c>
      <c r="BH734">
        <f t="shared" ca="1" si="479"/>
        <v>2.6763658417470313E-5</v>
      </c>
      <c r="BI734">
        <f t="shared" ca="1" si="480"/>
        <v>0</v>
      </c>
      <c r="BJ734">
        <f t="shared" ca="1" si="481"/>
        <v>-3.295651378986896</v>
      </c>
      <c r="BK734">
        <f t="shared" ca="1" si="482"/>
        <v>6.0127951385873784E-5</v>
      </c>
    </row>
    <row r="735" spans="2:63" x14ac:dyDescent="0.35">
      <c r="B735">
        <f t="shared" si="483"/>
        <v>725</v>
      </c>
      <c r="C735">
        <f t="shared" si="461"/>
        <v>61</v>
      </c>
      <c r="D735">
        <f t="shared" si="491"/>
        <v>5</v>
      </c>
      <c r="E735">
        <f t="shared" ca="1" si="451"/>
        <v>137</v>
      </c>
      <c r="F735" cm="1">
        <f t="array" aca="1" ref="F735" ca="1">_xlfn.XLOOKUP(E735,Mortality!$I$9:$I$130,IF($E$4="Female",Mortality!$J$9:$J$130,Mortality!$K$9:$K$130),,-1)</f>
        <v>0.99999999999999922</v>
      </c>
      <c r="G735" cm="1">
        <f t="array" aca="1" ref="G735" ca="1">_xlfn.XLOOKUP(E735,Mortality!$N$9:$N$130,IF($E$4="Female",Mortality!$O$9:$O$130,Mortality!$P$9:$P$130),,-1)</f>
        <v>0</v>
      </c>
      <c r="H735">
        <f t="shared" ca="1" si="462"/>
        <v>0.94493499421927152</v>
      </c>
      <c r="I735" cm="1">
        <f t="array" ref="I735">INDEX('Product features '!$C$12:$C$22,MIN(11,C735))</f>
        <v>0</v>
      </c>
      <c r="J735" s="3">
        <f ca="1">IF(C735=1,0,IF($C$4="Q",MAX('Product features '!$C$8,_xlfn.XLOOKUP(E735,'Non-systematic PWDs'!$D$17:$D$64,'Non-systematic PWDs'!$F$17:$F$64,0,-1)),'Product features '!$C$8))</f>
        <v>0.5</v>
      </c>
      <c r="K735">
        <f t="shared" ca="1" si="452"/>
        <v>0</v>
      </c>
      <c r="L735">
        <f ca="1">(1-K735)*(1-(1-J735*_xlfn.XLOOKUP(C735,'Non-systematic PWDs'!$D$9:$D$12,'Non-systematic PWDs'!$E$9:$E$12,,-1))^(1/12))</f>
        <v>1.8423470126248342E-2</v>
      </c>
      <c r="M735" cm="1">
        <f t="array" ref="M735">IF(C735=11,_xlfn.SWITCH(D735,1,0.4,2,0.3,3,0.2,0.1/9),1/12)</f>
        <v>8.3333333333333329E-2</v>
      </c>
      <c r="O735">
        <f t="shared" ca="1" si="484"/>
        <v>3.1660556772269083E-253</v>
      </c>
      <c r="P735">
        <f t="shared" ca="1" si="485"/>
        <v>2.9549020447968037E-253</v>
      </c>
      <c r="Q735">
        <f ca="1">_xlfn.XLOOKUP(C735,'Surrender predictive model'!$E$8:$E$29,'Surrender predictive model'!$P$8:$P$29,,-1)+'Surrender predictive model'!$B$15+'Surrender predictive model'!$B$14+'Surrender predictive model'!$B$38*K735</f>
        <v>-2.2123742498454617</v>
      </c>
      <c r="R735">
        <f ca="1">+'Surrender predictive model'!$B$15*(MAX(1,MIN(2,P734/O734))-1)+'Surrender predictive model'!$B$14*(MAX(0.5,MIN(1,P734/O734))-1)+'Surrender predictive model'!$B$38*K735*(MAX(0.5,MIN(1,P734/O734))-1)</f>
        <v>0.210872774549236</v>
      </c>
      <c r="S735" s="43">
        <f t="shared" ca="1" si="463"/>
        <v>1.2025331961710739E-2</v>
      </c>
      <c r="T735">
        <f t="shared" ca="1" si="453"/>
        <v>0</v>
      </c>
      <c r="U735">
        <f t="shared" ca="1" si="486"/>
        <v>0</v>
      </c>
      <c r="V735">
        <f t="shared" ca="1" si="454"/>
        <v>0</v>
      </c>
      <c r="W735" s="41">
        <f t="shared" ca="1" si="455"/>
        <v>0</v>
      </c>
      <c r="X735">
        <f t="shared" ca="1" si="464"/>
        <v>5.3400541878590349E-2</v>
      </c>
      <c r="Y735">
        <f t="shared" ca="1" si="465"/>
        <v>5.3400541878590349E-2</v>
      </c>
      <c r="Z735">
        <f t="shared" ca="1" si="456"/>
        <v>5.44028308067417E-2</v>
      </c>
      <c r="AA735">
        <f t="shared" ca="1" si="487"/>
        <v>2.5529879055323728E-256</v>
      </c>
      <c r="AB735">
        <f t="shared" ca="1" si="466"/>
        <v>3.1660556772269083E-253</v>
      </c>
      <c r="AC735">
        <f t="shared" ca="1" si="467"/>
        <v>2.9034289018839528E-253</v>
      </c>
      <c r="AD735">
        <f t="shared" ca="1" si="468"/>
        <v>3.6949310361002332E-255</v>
      </c>
      <c r="AE735">
        <f t="shared" ca="1" si="469"/>
        <v>5.6608376200249413E-255</v>
      </c>
      <c r="AF735">
        <f t="shared" ca="1" si="470"/>
        <v>0</v>
      </c>
      <c r="AG735">
        <f t="shared" ca="1" si="471"/>
        <v>0</v>
      </c>
      <c r="AH735">
        <f t="shared" ca="1" si="457"/>
        <v>0</v>
      </c>
      <c r="AI735">
        <f t="shared" ca="1" si="488"/>
        <v>3.4608696162725194E-11</v>
      </c>
      <c r="AJ735">
        <f t="shared" ca="1" si="472"/>
        <v>7.210145033901082E-15</v>
      </c>
      <c r="AK735">
        <f t="shared" ca="1" si="458"/>
        <v>0</v>
      </c>
      <c r="AL735">
        <f t="shared" ca="1" si="459"/>
        <v>0</v>
      </c>
      <c r="AM735">
        <f t="shared" si="460"/>
        <v>0</v>
      </c>
      <c r="AN735" s="45">
        <f t="shared" ca="1" si="473"/>
        <v>-7.210145033901082E-15</v>
      </c>
      <c r="AO735">
        <f t="shared" ca="1" si="489"/>
        <v>0</v>
      </c>
      <c r="AP735">
        <f t="shared" ca="1" si="490"/>
        <v>4.9453606750425804E-255</v>
      </c>
      <c r="AR735">
        <v>725</v>
      </c>
      <c r="AS735">
        <v>0</v>
      </c>
      <c r="AT735">
        <v>0.12846555711177596</v>
      </c>
      <c r="AU735">
        <v>5.3002730598272173E-3</v>
      </c>
      <c r="AV735">
        <v>1.1605558834374362E-3</v>
      </c>
      <c r="AW735">
        <v>3.1517194389991769</v>
      </c>
      <c r="AX735">
        <v>2.531288149390331E-5</v>
      </c>
      <c r="AY735">
        <v>0</v>
      </c>
      <c r="AZ735">
        <v>-3.1582055808239349</v>
      </c>
      <c r="BA735">
        <v>5.726113641113447E-5</v>
      </c>
      <c r="BC735">
        <f t="shared" si="474"/>
        <v>0</v>
      </c>
      <c r="BD735">
        <f t="shared" ca="1" si="475"/>
        <v>0.12846555711177596</v>
      </c>
      <c r="BE735">
        <f t="shared" ca="1" si="476"/>
        <v>5.3002730598272173E-3</v>
      </c>
      <c r="BF735">
        <f t="shared" ca="1" si="477"/>
        <v>1.1605558834374362E-3</v>
      </c>
      <c r="BG735">
        <f t="shared" ca="1" si="478"/>
        <v>3.1517194389991769</v>
      </c>
      <c r="BH735">
        <f t="shared" ca="1" si="479"/>
        <v>2.5312881501113454E-5</v>
      </c>
      <c r="BI735">
        <f t="shared" ca="1" si="480"/>
        <v>0</v>
      </c>
      <c r="BJ735">
        <f t="shared" ca="1" si="481"/>
        <v>-3.158205580823942</v>
      </c>
      <c r="BK735">
        <f t="shared" ca="1" si="482"/>
        <v>5.726113641113447E-5</v>
      </c>
    </row>
    <row r="736" spans="2:63" x14ac:dyDescent="0.35">
      <c r="B736">
        <f t="shared" si="483"/>
        <v>726</v>
      </c>
      <c r="C736">
        <f t="shared" si="461"/>
        <v>61</v>
      </c>
      <c r="D736">
        <f t="shared" si="491"/>
        <v>6</v>
      </c>
      <c r="E736">
        <f t="shared" ca="1" si="451"/>
        <v>137</v>
      </c>
      <c r="F736" cm="1">
        <f t="array" aca="1" ref="F736" ca="1">_xlfn.XLOOKUP(E736,Mortality!$I$9:$I$130,IF($E$4="Female",Mortality!$J$9:$J$130,Mortality!$K$9:$K$130),,-1)</f>
        <v>0.99999999999999922</v>
      </c>
      <c r="G736" cm="1">
        <f t="array" aca="1" ref="G736" ca="1">_xlfn.XLOOKUP(E736,Mortality!$N$9:$N$130,IF($E$4="Female",Mortality!$O$9:$O$130,Mortality!$P$9:$P$130),,-1)</f>
        <v>0</v>
      </c>
      <c r="H736">
        <f t="shared" ca="1" si="462"/>
        <v>0.94493499421927152</v>
      </c>
      <c r="I736" cm="1">
        <f t="array" ref="I736">INDEX('Product features '!$C$12:$C$22,MIN(11,C736))</f>
        <v>0</v>
      </c>
      <c r="J736" s="3">
        <f ca="1">IF(C736=1,0,IF($C$4="Q",MAX('Product features '!$C$8,_xlfn.XLOOKUP(E736,'Non-systematic PWDs'!$D$17:$D$64,'Non-systematic PWDs'!$F$17:$F$64,0,-1)),'Product features '!$C$8))</f>
        <v>0.5</v>
      </c>
      <c r="K736">
        <f t="shared" ca="1" si="452"/>
        <v>0</v>
      </c>
      <c r="L736">
        <f ca="1">(1-K736)*(1-(1-J736*_xlfn.XLOOKUP(C736,'Non-systematic PWDs'!$D$9:$D$12,'Non-systematic PWDs'!$E$9:$E$12,,-1))^(1/12))</f>
        <v>1.8423470126248342E-2</v>
      </c>
      <c r="M736" cm="1">
        <f t="array" ref="M736">IF(C736=11,_xlfn.SWITCH(D736,1,0.4,2,0.3,3,0.2,0.1/9),1/12)</f>
        <v>8.3333333333333329E-2</v>
      </c>
      <c r="O736">
        <f t="shared" ca="1" si="484"/>
        <v>1.6906908878170425E-254</v>
      </c>
      <c r="P736">
        <f t="shared" ca="1" si="485"/>
        <v>1.5779337039030397E-254</v>
      </c>
      <c r="Q736">
        <f ca="1">_xlfn.XLOOKUP(C736,'Surrender predictive model'!$E$8:$E$29,'Surrender predictive model'!$P$8:$P$29,,-1)+'Surrender predictive model'!$B$15+'Surrender predictive model'!$B$14+'Surrender predictive model'!$B$38*K736</f>
        <v>-2.2123742498454617</v>
      </c>
      <c r="R736">
        <f ca="1">+'Surrender predictive model'!$B$15*(MAX(1,MIN(2,P735/O735))-1)+'Surrender predictive model'!$B$14*(MAX(0.5,MIN(1,P735/O735))-1)+'Surrender predictive model'!$B$38*K736*(MAX(0.5,MIN(1,P735/O735))-1)</f>
        <v>0.21087277454923706</v>
      </c>
      <c r="S736" s="43">
        <f t="shared" ca="1" si="463"/>
        <v>1.202533196171085E-2</v>
      </c>
      <c r="T736">
        <f t="shared" ca="1" si="453"/>
        <v>0</v>
      </c>
      <c r="U736">
        <f t="shared" ca="1" si="486"/>
        <v>0</v>
      </c>
      <c r="V736">
        <f t="shared" ca="1" si="454"/>
        <v>0</v>
      </c>
      <c r="W736" s="41">
        <f t="shared" ca="1" si="455"/>
        <v>0</v>
      </c>
      <c r="X736">
        <f t="shared" ca="1" si="464"/>
        <v>5.3400541878590342E-2</v>
      </c>
      <c r="Y736">
        <f t="shared" ca="1" si="465"/>
        <v>5.3400541878590342E-2</v>
      </c>
      <c r="Z736">
        <f t="shared" ca="1" si="456"/>
        <v>5.4402830806741694E-2</v>
      </c>
      <c r="AA736">
        <f t="shared" ca="1" si="487"/>
        <v>1.3888976907633555E-257</v>
      </c>
      <c r="AB736">
        <f t="shared" ca="1" si="466"/>
        <v>1.6906908878170425E-254</v>
      </c>
      <c r="AC736">
        <f t="shared" ca="1" si="467"/>
        <v>1.5504467666656359E-254</v>
      </c>
      <c r="AD736">
        <f t="shared" ca="1" si="468"/>
        <v>1.9731131953177553E-256</v>
      </c>
      <c r="AE736">
        <f t="shared" ca="1" si="469"/>
        <v>3.0229179639604161E-256</v>
      </c>
      <c r="AF736">
        <f t="shared" ca="1" si="470"/>
        <v>0</v>
      </c>
      <c r="AG736">
        <f t="shared" ca="1" si="471"/>
        <v>0</v>
      </c>
      <c r="AH736">
        <f t="shared" ca="1" si="457"/>
        <v>0</v>
      </c>
      <c r="AI736">
        <f t="shared" ca="1" si="488"/>
        <v>3.4608696162725194E-11</v>
      </c>
      <c r="AJ736">
        <f t="shared" ca="1" si="472"/>
        <v>7.210145033901082E-15</v>
      </c>
      <c r="AK736">
        <f t="shared" ca="1" si="458"/>
        <v>0</v>
      </c>
      <c r="AL736">
        <f t="shared" ca="1" si="459"/>
        <v>0</v>
      </c>
      <c r="AM736">
        <f t="shared" si="460"/>
        <v>0</v>
      </c>
      <c r="AN736" s="45">
        <f t="shared" ca="1" si="473"/>
        <v>-7.210145033901082E-15</v>
      </c>
      <c r="AO736">
        <f t="shared" ca="1" si="489"/>
        <v>0</v>
      </c>
      <c r="AP736">
        <f t="shared" ca="1" si="490"/>
        <v>2.671786729622656E-256</v>
      </c>
      <c r="AR736">
        <v>726</v>
      </c>
      <c r="AS736">
        <v>0</v>
      </c>
      <c r="AT736">
        <v>0.12150182791326297</v>
      </c>
      <c r="AU736">
        <v>5.0130777473637424E-3</v>
      </c>
      <c r="AV736">
        <v>1.0967676630602293E-3</v>
      </c>
      <c r="AW736">
        <v>3.0203597425949069</v>
      </c>
      <c r="AX736">
        <v>2.394159169773139E-5</v>
      </c>
      <c r="AY736">
        <v>0</v>
      </c>
      <c r="AZ736">
        <v>-3.0264935295970283</v>
      </c>
      <c r="BA736">
        <v>5.4532547957447658E-5</v>
      </c>
      <c r="BC736">
        <f t="shared" si="474"/>
        <v>0</v>
      </c>
      <c r="BD736">
        <f t="shared" ca="1" si="475"/>
        <v>0.12150182791326297</v>
      </c>
      <c r="BE736">
        <f t="shared" ca="1" si="476"/>
        <v>5.0130777473637424E-3</v>
      </c>
      <c r="BF736">
        <f t="shared" ca="1" si="477"/>
        <v>1.0967676630602293E-3</v>
      </c>
      <c r="BG736">
        <f t="shared" ca="1" si="478"/>
        <v>3.0203597425949069</v>
      </c>
      <c r="BH736">
        <f t="shared" ca="1" si="479"/>
        <v>2.3941591704941534E-5</v>
      </c>
      <c r="BI736">
        <f t="shared" ca="1" si="480"/>
        <v>0</v>
      </c>
      <c r="BJ736">
        <f t="shared" ca="1" si="481"/>
        <v>-3.0264935295970354</v>
      </c>
      <c r="BK736">
        <f t="shared" ca="1" si="482"/>
        <v>5.4532547957447658E-5</v>
      </c>
    </row>
    <row r="737" spans="2:63" x14ac:dyDescent="0.35">
      <c r="B737">
        <f t="shared" si="483"/>
        <v>727</v>
      </c>
      <c r="C737">
        <f t="shared" si="461"/>
        <v>61</v>
      </c>
      <c r="D737">
        <f t="shared" si="491"/>
        <v>7</v>
      </c>
      <c r="E737">
        <f t="shared" ca="1" si="451"/>
        <v>137</v>
      </c>
      <c r="F737" cm="1">
        <f t="array" aca="1" ref="F737" ca="1">_xlfn.XLOOKUP(E737,Mortality!$I$9:$I$130,IF($E$4="Female",Mortality!$J$9:$J$130,Mortality!$K$9:$K$130),,-1)</f>
        <v>0.99999999999999922</v>
      </c>
      <c r="G737" cm="1">
        <f t="array" aca="1" ref="G737" ca="1">_xlfn.XLOOKUP(E737,Mortality!$N$9:$N$130,IF($E$4="Female",Mortality!$O$9:$O$130,Mortality!$P$9:$P$130),,-1)</f>
        <v>0</v>
      </c>
      <c r="H737">
        <f t="shared" ca="1" si="462"/>
        <v>0.94493499421927152</v>
      </c>
      <c r="I737" cm="1">
        <f t="array" ref="I737">INDEX('Product features '!$C$12:$C$22,MIN(11,C737))</f>
        <v>0</v>
      </c>
      <c r="J737" s="3">
        <f ca="1">IF(C737=1,0,IF($C$4="Q",MAX('Product features '!$C$8,_xlfn.XLOOKUP(E737,'Non-systematic PWDs'!$D$17:$D$64,'Non-systematic PWDs'!$F$17:$F$64,0,-1)),'Product features '!$C$8))</f>
        <v>0.5</v>
      </c>
      <c r="K737">
        <f t="shared" ca="1" si="452"/>
        <v>0</v>
      </c>
      <c r="L737">
        <f ca="1">(1-K737)*(1-(1-J737*_xlfn.XLOOKUP(C737,'Non-systematic PWDs'!$D$9:$D$12,'Non-systematic PWDs'!$E$9:$E$12,,-1))^(1/12))</f>
        <v>1.8423470126248342E-2</v>
      </c>
      <c r="M737" cm="1">
        <f t="array" ref="M737">IF(C737=11,_xlfn.SWITCH(D737,1,0.4,2,0.3,3,0.2,0.1/9),1/12)</f>
        <v>8.3333333333333329E-2</v>
      </c>
      <c r="O737">
        <f t="shared" ca="1" si="484"/>
        <v>9.0283809558625084E-256</v>
      </c>
      <c r="P737">
        <f t="shared" ca="1" si="485"/>
        <v>8.4262514836913445E-256</v>
      </c>
      <c r="Q737">
        <f ca="1">_xlfn.XLOOKUP(C737,'Surrender predictive model'!$E$8:$E$29,'Surrender predictive model'!$P$8:$P$29,,-1)+'Surrender predictive model'!$B$15+'Surrender predictive model'!$B$14+'Surrender predictive model'!$B$38*K737</f>
        <v>-2.2123742498454617</v>
      </c>
      <c r="R737">
        <f ca="1">+'Surrender predictive model'!$B$15*(MAX(1,MIN(2,P736/O736))-1)+'Surrender predictive model'!$B$14*(MAX(0.5,MIN(1,P736/O736))-1)+'Surrender predictive model'!$B$38*K737*(MAX(0.5,MIN(1,P736/O736))-1)</f>
        <v>0.21087277454923706</v>
      </c>
      <c r="S737" s="43">
        <f t="shared" ca="1" si="463"/>
        <v>1.202533196171085E-2</v>
      </c>
      <c r="T737">
        <f t="shared" ca="1" si="453"/>
        <v>0</v>
      </c>
      <c r="U737">
        <f t="shared" ca="1" si="486"/>
        <v>0</v>
      </c>
      <c r="V737">
        <f t="shared" ca="1" si="454"/>
        <v>0</v>
      </c>
      <c r="W737" s="41">
        <f t="shared" ca="1" si="455"/>
        <v>0</v>
      </c>
      <c r="X737">
        <f t="shared" ca="1" si="464"/>
        <v>5.3400541878590342E-2</v>
      </c>
      <c r="Y737">
        <f t="shared" ca="1" si="465"/>
        <v>5.3400541878590342E-2</v>
      </c>
      <c r="Z737">
        <f t="shared" ca="1" si="456"/>
        <v>5.4402830806741694E-2</v>
      </c>
      <c r="AA737">
        <f t="shared" ca="1" si="487"/>
        <v>7.5559966078473077E-259</v>
      </c>
      <c r="AB737">
        <f t="shared" ca="1" si="466"/>
        <v>9.0283809558625084E-256</v>
      </c>
      <c r="AC737">
        <f t="shared" ca="1" si="467"/>
        <v>8.279469749385329E-256</v>
      </c>
      <c r="AD737">
        <f t="shared" ca="1" si="468"/>
        <v>1.0536531381776503E-257</v>
      </c>
      <c r="AE737">
        <f t="shared" ca="1" si="469"/>
        <v>1.6142545733001126E-257</v>
      </c>
      <c r="AF737">
        <f t="shared" ca="1" si="470"/>
        <v>0</v>
      </c>
      <c r="AG737">
        <f t="shared" ca="1" si="471"/>
        <v>0</v>
      </c>
      <c r="AH737">
        <f t="shared" ca="1" si="457"/>
        <v>0</v>
      </c>
      <c r="AI737">
        <f t="shared" ca="1" si="488"/>
        <v>3.4608696162725194E-11</v>
      </c>
      <c r="AJ737">
        <f t="shared" ca="1" si="472"/>
        <v>7.210145033901082E-15</v>
      </c>
      <c r="AK737">
        <f t="shared" ca="1" si="458"/>
        <v>0</v>
      </c>
      <c r="AL737">
        <f t="shared" ca="1" si="459"/>
        <v>0</v>
      </c>
      <c r="AM737">
        <f t="shared" si="460"/>
        <v>0</v>
      </c>
      <c r="AN737" s="45">
        <f t="shared" ca="1" si="473"/>
        <v>-7.210145033901082E-15</v>
      </c>
      <c r="AO737">
        <f t="shared" ca="1" si="489"/>
        <v>0</v>
      </c>
      <c r="AP737">
        <f t="shared" ca="1" si="490"/>
        <v>1.4434628326732232E-257</v>
      </c>
      <c r="AR737">
        <v>727</v>
      </c>
      <c r="AS737">
        <v>0</v>
      </c>
      <c r="AT737">
        <v>0.11491963689163776</v>
      </c>
      <c r="AU737">
        <v>4.7416107004926893E-3</v>
      </c>
      <c r="AV737">
        <v>1.0365306593557602E-3</v>
      </c>
      <c r="AW737">
        <v>2.8944751545277287</v>
      </c>
      <c r="AX737">
        <v>2.2645383368887706E-5</v>
      </c>
      <c r="AY737">
        <v>0</v>
      </c>
      <c r="AZ737">
        <v>-2.9002759412709453</v>
      </c>
      <c r="BA737">
        <v>5.1935441675072861E-5</v>
      </c>
      <c r="BC737">
        <f t="shared" si="474"/>
        <v>0</v>
      </c>
      <c r="BD737">
        <f t="shared" ca="1" si="475"/>
        <v>0.11491963689163776</v>
      </c>
      <c r="BE737">
        <f t="shared" ca="1" si="476"/>
        <v>4.7416107004926893E-3</v>
      </c>
      <c r="BF737">
        <f t="shared" ca="1" si="477"/>
        <v>1.0365306593557602E-3</v>
      </c>
      <c r="BG737">
        <f t="shared" ca="1" si="478"/>
        <v>2.8944751545277287</v>
      </c>
      <c r="BH737">
        <f t="shared" ca="1" si="479"/>
        <v>2.264538337609785E-5</v>
      </c>
      <c r="BI737">
        <f t="shared" ca="1" si="480"/>
        <v>0</v>
      </c>
      <c r="BJ737">
        <f t="shared" ca="1" si="481"/>
        <v>-2.9002759412709525</v>
      </c>
      <c r="BK737">
        <f t="shared" ca="1" si="482"/>
        <v>5.1935441675072861E-5</v>
      </c>
    </row>
    <row r="738" spans="2:63" x14ac:dyDescent="0.35">
      <c r="B738">
        <f t="shared" si="483"/>
        <v>728</v>
      </c>
      <c r="C738">
        <f t="shared" si="461"/>
        <v>61</v>
      </c>
      <c r="D738">
        <f t="shared" si="491"/>
        <v>8</v>
      </c>
      <c r="E738">
        <f t="shared" ca="1" si="451"/>
        <v>137</v>
      </c>
      <c r="F738" cm="1">
        <f t="array" aca="1" ref="F738" ca="1">_xlfn.XLOOKUP(E738,Mortality!$I$9:$I$130,IF($E$4="Female",Mortality!$J$9:$J$130,Mortality!$K$9:$K$130),,-1)</f>
        <v>0.99999999999999922</v>
      </c>
      <c r="G738" cm="1">
        <f t="array" aca="1" ref="G738" ca="1">_xlfn.XLOOKUP(E738,Mortality!$N$9:$N$130,IF($E$4="Female",Mortality!$O$9:$O$130,Mortality!$P$9:$P$130),,-1)</f>
        <v>0</v>
      </c>
      <c r="H738">
        <f t="shared" ca="1" si="462"/>
        <v>0.94493499421927152</v>
      </c>
      <c r="I738" cm="1">
        <f t="array" ref="I738">INDEX('Product features '!$C$12:$C$22,MIN(11,C738))</f>
        <v>0</v>
      </c>
      <c r="J738" s="3">
        <f ca="1">IF(C738=1,0,IF($C$4="Q",MAX('Product features '!$C$8,_xlfn.XLOOKUP(E738,'Non-systematic PWDs'!$D$17:$D$64,'Non-systematic PWDs'!$F$17:$F$64,0,-1)),'Product features '!$C$8))</f>
        <v>0.5</v>
      </c>
      <c r="K738">
        <f t="shared" ca="1" si="452"/>
        <v>0</v>
      </c>
      <c r="L738">
        <f ca="1">(1-K738)*(1-(1-J738*_xlfn.XLOOKUP(C738,'Non-systematic PWDs'!$D$9:$D$12,'Non-systematic PWDs'!$E$9:$E$12,,-1))^(1/12))</f>
        <v>1.8423470126248342E-2</v>
      </c>
      <c r="M738" cm="1">
        <f t="array" ref="M738">IF(C738=11,_xlfn.SWITCH(D738,1,0.4,2,0.3,3,0.2,0.1/9),1/12)</f>
        <v>8.3333333333333329E-2</v>
      </c>
      <c r="O738">
        <f t="shared" ca="1" si="484"/>
        <v>4.8212043532940342E-257</v>
      </c>
      <c r="P738">
        <f t="shared" ca="1" si="485"/>
        <v>4.4996639523439362E-257</v>
      </c>
      <c r="Q738">
        <f ca="1">_xlfn.XLOOKUP(C738,'Surrender predictive model'!$E$8:$E$29,'Surrender predictive model'!$P$8:$P$29,,-1)+'Surrender predictive model'!$B$15+'Surrender predictive model'!$B$14+'Surrender predictive model'!$B$38*K738</f>
        <v>-2.2123742498454617</v>
      </c>
      <c r="R738">
        <f ca="1">+'Surrender predictive model'!$B$15*(MAX(1,MIN(2,P737/O737))-1)+'Surrender predictive model'!$B$14*(MAX(0.5,MIN(1,P737/O737))-1)+'Surrender predictive model'!$B$38*K738*(MAX(0.5,MIN(1,P737/O737))-1)</f>
        <v>0.21087277454923775</v>
      </c>
      <c r="S738" s="43">
        <f t="shared" ca="1" si="463"/>
        <v>1.202533196171085E-2</v>
      </c>
      <c r="T738">
        <f t="shared" ca="1" si="453"/>
        <v>0</v>
      </c>
      <c r="U738">
        <f t="shared" ca="1" si="486"/>
        <v>0</v>
      </c>
      <c r="V738">
        <f t="shared" ca="1" si="454"/>
        <v>0</v>
      </c>
      <c r="W738" s="41">
        <f t="shared" ca="1" si="455"/>
        <v>0</v>
      </c>
      <c r="X738">
        <f t="shared" ca="1" si="464"/>
        <v>5.3400541878590342E-2</v>
      </c>
      <c r="Y738">
        <f t="shared" ca="1" si="465"/>
        <v>5.3400541878590342E-2</v>
      </c>
      <c r="Z738">
        <f t="shared" ca="1" si="456"/>
        <v>5.4402830806741694E-2</v>
      </c>
      <c r="AA738">
        <f t="shared" ca="1" si="487"/>
        <v>4.1106760503303123E-260</v>
      </c>
      <c r="AB738">
        <f t="shared" ca="1" si="466"/>
        <v>4.8212043532940342E-257</v>
      </c>
      <c r="AC738">
        <f t="shared" ca="1" si="467"/>
        <v>4.421281710845732E-257</v>
      </c>
      <c r="AD738">
        <f t="shared" ca="1" si="468"/>
        <v>5.626564853076375E-259</v>
      </c>
      <c r="AE738">
        <f t="shared" ca="1" si="469"/>
        <v>8.6202068944218655E-259</v>
      </c>
      <c r="AF738">
        <f t="shared" ca="1" si="470"/>
        <v>0</v>
      </c>
      <c r="AG738">
        <f t="shared" ca="1" si="471"/>
        <v>0</v>
      </c>
      <c r="AH738">
        <f t="shared" ca="1" si="457"/>
        <v>0</v>
      </c>
      <c r="AI738">
        <f t="shared" ca="1" si="488"/>
        <v>3.4608696162725194E-11</v>
      </c>
      <c r="AJ738">
        <f t="shared" ca="1" si="472"/>
        <v>7.210145033901082E-15</v>
      </c>
      <c r="AK738">
        <f t="shared" ca="1" si="458"/>
        <v>0</v>
      </c>
      <c r="AL738">
        <f t="shared" ca="1" si="459"/>
        <v>0</v>
      </c>
      <c r="AM738">
        <f t="shared" si="460"/>
        <v>0</v>
      </c>
      <c r="AN738" s="45">
        <f t="shared" ca="1" si="473"/>
        <v>-7.210145033901082E-15</v>
      </c>
      <c r="AO738">
        <f t="shared" ca="1" si="489"/>
        <v>0</v>
      </c>
      <c r="AP738">
        <f t="shared" ca="1" si="490"/>
        <v>7.7984703127980422E-259</v>
      </c>
      <c r="AR738">
        <v>728</v>
      </c>
      <c r="AS738">
        <v>0</v>
      </c>
      <c r="AT738">
        <v>0.10869783691318802</v>
      </c>
      <c r="AU738">
        <v>4.4850005781871712E-3</v>
      </c>
      <c r="AV738">
        <v>9.7964454186545333E-4</v>
      </c>
      <c r="AW738">
        <v>2.773837458147824</v>
      </c>
      <c r="AX738">
        <v>2.1420098042614996E-5</v>
      </c>
      <c r="AY738">
        <v>0</v>
      </c>
      <c r="AZ738">
        <v>-2.7793235233659179</v>
      </c>
      <c r="BA738">
        <v>4.9463406356391255E-5</v>
      </c>
      <c r="BC738">
        <f t="shared" si="474"/>
        <v>0</v>
      </c>
      <c r="BD738">
        <f t="shared" ca="1" si="475"/>
        <v>0.10869783691318802</v>
      </c>
      <c r="BE738">
        <f t="shared" ca="1" si="476"/>
        <v>4.4850005781871712E-3</v>
      </c>
      <c r="BF738">
        <f t="shared" ca="1" si="477"/>
        <v>9.7964454186545333E-4</v>
      </c>
      <c r="BG738">
        <f t="shared" ca="1" si="478"/>
        <v>2.773837458147824</v>
      </c>
      <c r="BH738">
        <f t="shared" ca="1" si="479"/>
        <v>2.1420098049825141E-5</v>
      </c>
      <c r="BI738">
        <f t="shared" ca="1" si="480"/>
        <v>0</v>
      </c>
      <c r="BJ738">
        <f t="shared" ca="1" si="481"/>
        <v>-2.779323523365925</v>
      </c>
      <c r="BK738">
        <f t="shared" ca="1" si="482"/>
        <v>4.9463406356391255E-5</v>
      </c>
    </row>
    <row r="739" spans="2:63" x14ac:dyDescent="0.35">
      <c r="B739">
        <f t="shared" si="483"/>
        <v>729</v>
      </c>
      <c r="C739">
        <f t="shared" si="461"/>
        <v>61</v>
      </c>
      <c r="D739">
        <f t="shared" si="491"/>
        <v>9</v>
      </c>
      <c r="E739">
        <f t="shared" ca="1" si="451"/>
        <v>137</v>
      </c>
      <c r="F739" cm="1">
        <f t="array" aca="1" ref="F739" ca="1">_xlfn.XLOOKUP(E739,Mortality!$I$9:$I$130,IF($E$4="Female",Mortality!$J$9:$J$130,Mortality!$K$9:$K$130),,-1)</f>
        <v>0.99999999999999922</v>
      </c>
      <c r="G739" cm="1">
        <f t="array" aca="1" ref="G739" ca="1">_xlfn.XLOOKUP(E739,Mortality!$N$9:$N$130,IF($E$4="Female",Mortality!$O$9:$O$130,Mortality!$P$9:$P$130),,-1)</f>
        <v>0</v>
      </c>
      <c r="H739">
        <f t="shared" ca="1" si="462"/>
        <v>0.94493499421927152</v>
      </c>
      <c r="I739" cm="1">
        <f t="array" ref="I739">INDEX('Product features '!$C$12:$C$22,MIN(11,C739))</f>
        <v>0</v>
      </c>
      <c r="J739" s="3">
        <f ca="1">IF(C739=1,0,IF($C$4="Q",MAX('Product features '!$C$8,_xlfn.XLOOKUP(E739,'Non-systematic PWDs'!$D$17:$D$64,'Non-systematic PWDs'!$F$17:$F$64,0,-1)),'Product features '!$C$8))</f>
        <v>0.5</v>
      </c>
      <c r="K739">
        <f t="shared" ca="1" si="452"/>
        <v>0</v>
      </c>
      <c r="L739">
        <f ca="1">(1-K739)*(1-(1-J739*_xlfn.XLOOKUP(C739,'Non-systematic PWDs'!$D$9:$D$12,'Non-systematic PWDs'!$E$9:$E$12,,-1))^(1/12))</f>
        <v>1.8423470126248342E-2</v>
      </c>
      <c r="M739" cm="1">
        <f t="array" ref="M739">IF(C739=11,_xlfn.SWITCH(D739,1,0.4,2,0.3,3,0.2,0.1/9),1/12)</f>
        <v>8.3333333333333329E-2</v>
      </c>
      <c r="O739">
        <f t="shared" ca="1" si="484"/>
        <v>2.5745492497332011E-258</v>
      </c>
      <c r="P739">
        <f t="shared" ca="1" si="485"/>
        <v>2.4028449332672568E-258</v>
      </c>
      <c r="Q739">
        <f ca="1">_xlfn.XLOOKUP(C739,'Surrender predictive model'!$E$8:$E$29,'Surrender predictive model'!$P$8:$P$29,,-1)+'Surrender predictive model'!$B$15+'Surrender predictive model'!$B$14+'Surrender predictive model'!$B$38*K739</f>
        <v>-2.2123742498454617</v>
      </c>
      <c r="R739">
        <f ca="1">+'Surrender predictive model'!$B$15*(MAX(1,MIN(2,P738/O738))-1)+'Surrender predictive model'!$B$14*(MAX(0.5,MIN(1,P738/O738))-1)+'Surrender predictive model'!$B$38*K739*(MAX(0.5,MIN(1,P738/O738))-1)</f>
        <v>0.21087277454923811</v>
      </c>
      <c r="S739" s="43">
        <f t="shared" ca="1" si="463"/>
        <v>1.202533196171085E-2</v>
      </c>
      <c r="T739">
        <f t="shared" ca="1" si="453"/>
        <v>0</v>
      </c>
      <c r="U739">
        <f t="shared" ca="1" si="486"/>
        <v>0</v>
      </c>
      <c r="V739">
        <f t="shared" ca="1" si="454"/>
        <v>0</v>
      </c>
      <c r="W739" s="41">
        <f t="shared" ca="1" si="455"/>
        <v>0</v>
      </c>
      <c r="X739">
        <f t="shared" ca="1" si="464"/>
        <v>5.3400541878590342E-2</v>
      </c>
      <c r="Y739">
        <f t="shared" ca="1" si="465"/>
        <v>5.3400541878590342E-2</v>
      </c>
      <c r="Z739">
        <f t="shared" ca="1" si="456"/>
        <v>5.4402830806741694E-2</v>
      </c>
      <c r="AA739">
        <f t="shared" ca="1" si="487"/>
        <v>2.2363241366744516E-261</v>
      </c>
      <c r="AB739">
        <f t="shared" ca="1" si="466"/>
        <v>2.5745492497332011E-258</v>
      </c>
      <c r="AC739">
        <f t="shared" ca="1" si="467"/>
        <v>2.3609883915706301E-258</v>
      </c>
      <c r="AD739">
        <f t="shared" ca="1" si="468"/>
        <v>3.0046161206930944E-260</v>
      </c>
      <c r="AE739">
        <f t="shared" ca="1" si="469"/>
        <v>4.6032371926768794E-260</v>
      </c>
      <c r="AF739">
        <f t="shared" ca="1" si="470"/>
        <v>0</v>
      </c>
      <c r="AG739">
        <f t="shared" ca="1" si="471"/>
        <v>0</v>
      </c>
      <c r="AH739">
        <f t="shared" ca="1" si="457"/>
        <v>0</v>
      </c>
      <c r="AI739">
        <f t="shared" ca="1" si="488"/>
        <v>3.4608696162725194E-11</v>
      </c>
      <c r="AJ739">
        <f t="shared" ca="1" si="472"/>
        <v>7.210145033901082E-15</v>
      </c>
      <c r="AK739">
        <f t="shared" ca="1" si="458"/>
        <v>0</v>
      </c>
      <c r="AL739">
        <f t="shared" ca="1" si="459"/>
        <v>0</v>
      </c>
      <c r="AM739">
        <f t="shared" si="460"/>
        <v>0</v>
      </c>
      <c r="AN739" s="45">
        <f t="shared" ca="1" si="473"/>
        <v>-7.210145033901082E-15</v>
      </c>
      <c r="AO739">
        <f t="shared" ca="1" si="489"/>
        <v>0</v>
      </c>
      <c r="AP739">
        <f t="shared" ca="1" si="490"/>
        <v>4.2132113029168779E-260</v>
      </c>
      <c r="AR739">
        <v>729</v>
      </c>
      <c r="AS739">
        <v>0</v>
      </c>
      <c r="AT739">
        <v>0.10281646734707897</v>
      </c>
      <c r="AU739">
        <v>4.2424249034647412E-3</v>
      </c>
      <c r="AV739">
        <v>9.2592043304581969E-4</v>
      </c>
      <c r="AW739">
        <v>2.6582279502593269</v>
      </c>
      <c r="AX739">
        <v>2.026181039691804E-5</v>
      </c>
      <c r="AY739">
        <v>0</v>
      </c>
      <c r="AZ739">
        <v>-2.663416557406233</v>
      </c>
      <c r="BA739">
        <v>4.7110347274103206E-5</v>
      </c>
      <c r="BC739">
        <f t="shared" si="474"/>
        <v>0</v>
      </c>
      <c r="BD739">
        <f t="shared" ca="1" si="475"/>
        <v>0.10281646734707897</v>
      </c>
      <c r="BE739">
        <f t="shared" ca="1" si="476"/>
        <v>4.2424249034647412E-3</v>
      </c>
      <c r="BF739">
        <f t="shared" ca="1" si="477"/>
        <v>9.2592043304581969E-4</v>
      </c>
      <c r="BG739">
        <f t="shared" ca="1" si="478"/>
        <v>2.6582279502593269</v>
      </c>
      <c r="BH739">
        <f t="shared" ca="1" si="479"/>
        <v>2.0261810404128185E-5</v>
      </c>
      <c r="BI739">
        <f t="shared" ca="1" si="480"/>
        <v>0</v>
      </c>
      <c r="BJ739">
        <f t="shared" ca="1" si="481"/>
        <v>-2.6634165574062401</v>
      </c>
      <c r="BK739">
        <f t="shared" ca="1" si="482"/>
        <v>4.7110347274103206E-5</v>
      </c>
    </row>
    <row r="740" spans="2:63" x14ac:dyDescent="0.35">
      <c r="B740">
        <f t="shared" si="483"/>
        <v>730</v>
      </c>
      <c r="C740">
        <f t="shared" si="461"/>
        <v>61</v>
      </c>
      <c r="D740">
        <f t="shared" si="491"/>
        <v>10</v>
      </c>
      <c r="E740">
        <f t="shared" ca="1" si="451"/>
        <v>137</v>
      </c>
      <c r="F740" cm="1">
        <f t="array" aca="1" ref="F740" ca="1">_xlfn.XLOOKUP(E740,Mortality!$I$9:$I$130,IF($E$4="Female",Mortality!$J$9:$J$130,Mortality!$K$9:$K$130),,-1)</f>
        <v>0.99999999999999922</v>
      </c>
      <c r="G740" cm="1">
        <f t="array" aca="1" ref="G740" ca="1">_xlfn.XLOOKUP(E740,Mortality!$N$9:$N$130,IF($E$4="Female",Mortality!$O$9:$O$130,Mortality!$P$9:$P$130),,-1)</f>
        <v>0</v>
      </c>
      <c r="H740">
        <f t="shared" ca="1" si="462"/>
        <v>0.94493499421927152</v>
      </c>
      <c r="I740" cm="1">
        <f t="array" ref="I740">INDEX('Product features '!$C$12:$C$22,MIN(11,C740))</f>
        <v>0</v>
      </c>
      <c r="J740" s="3">
        <f ca="1">IF(C740=1,0,IF($C$4="Q",MAX('Product features '!$C$8,_xlfn.XLOOKUP(E740,'Non-systematic PWDs'!$D$17:$D$64,'Non-systematic PWDs'!$F$17:$F$64,0,-1)),'Product features '!$C$8))</f>
        <v>0.5</v>
      </c>
      <c r="K740">
        <f t="shared" ca="1" si="452"/>
        <v>0</v>
      </c>
      <c r="L740">
        <f ca="1">(1-K740)*(1-(1-J740*_xlfn.XLOOKUP(C740,'Non-systematic PWDs'!$D$9:$D$12,'Non-systematic PWDs'!$E$9:$E$12,,-1))^(1/12))</f>
        <v>1.8423470126248342E-2</v>
      </c>
      <c r="M740" cm="1">
        <f t="array" ref="M740">IF(C740=11,_xlfn.SWITCH(D740,1,0.4,2,0.3,3,0.2,0.1/9),1/12)</f>
        <v>8.3333333333333329E-2</v>
      </c>
      <c r="O740">
        <f t="shared" ca="1" si="484"/>
        <v>1.3748232502887115E-259</v>
      </c>
      <c r="P740">
        <f t="shared" ca="1" si="485"/>
        <v>1.2831322148669677E-259</v>
      </c>
      <c r="Q740">
        <f ca="1">_xlfn.XLOOKUP(C740,'Surrender predictive model'!$E$8:$E$29,'Surrender predictive model'!$P$8:$P$29,,-1)+'Surrender predictive model'!$B$15+'Surrender predictive model'!$B$14+'Surrender predictive model'!$B$38*K740</f>
        <v>-2.2123742498454617</v>
      </c>
      <c r="R740">
        <f ca="1">+'Surrender predictive model'!$B$15*(MAX(1,MIN(2,P739/O739))-1)+'Surrender predictive model'!$B$14*(MAX(0.5,MIN(1,P739/O739))-1)+'Surrender predictive model'!$B$38*K740*(MAX(0.5,MIN(1,P739/O739))-1)</f>
        <v>0.21087277454923811</v>
      </c>
      <c r="S740" s="43">
        <f t="shared" ca="1" si="463"/>
        <v>1.202533196171085E-2</v>
      </c>
      <c r="T740">
        <f t="shared" ca="1" si="453"/>
        <v>0</v>
      </c>
      <c r="U740">
        <f t="shared" ca="1" si="486"/>
        <v>0</v>
      </c>
      <c r="V740">
        <f t="shared" ca="1" si="454"/>
        <v>0</v>
      </c>
      <c r="W740" s="41">
        <f t="shared" ca="1" si="455"/>
        <v>0</v>
      </c>
      <c r="X740">
        <f t="shared" ca="1" si="464"/>
        <v>5.3400541878590342E-2</v>
      </c>
      <c r="Y740">
        <f t="shared" ca="1" si="465"/>
        <v>5.3400541878590342E-2</v>
      </c>
      <c r="Z740">
        <f t="shared" ca="1" si="456"/>
        <v>5.4402830806741694E-2</v>
      </c>
      <c r="AA740">
        <f t="shared" ca="1" si="487"/>
        <v>1.2166236363653288E-262</v>
      </c>
      <c r="AB740">
        <f t="shared" ca="1" si="466"/>
        <v>1.3748232502887115E-259</v>
      </c>
      <c r="AC740">
        <f t="shared" ca="1" si="467"/>
        <v>1.2607805947893309E-259</v>
      </c>
      <c r="AD740">
        <f t="shared" ca="1" si="468"/>
        <v>1.6044812898215924E-261</v>
      </c>
      <c r="AE740">
        <f t="shared" ca="1" si="469"/>
        <v>2.4581536048462636E-261</v>
      </c>
      <c r="AF740">
        <f t="shared" ca="1" si="470"/>
        <v>0</v>
      </c>
      <c r="AG740">
        <f t="shared" ca="1" si="471"/>
        <v>0</v>
      </c>
      <c r="AH740">
        <f t="shared" ca="1" si="457"/>
        <v>0</v>
      </c>
      <c r="AI740">
        <f t="shared" ca="1" si="488"/>
        <v>3.4608696162725194E-11</v>
      </c>
      <c r="AJ740">
        <f t="shared" ca="1" si="472"/>
        <v>7.210145033901082E-15</v>
      </c>
      <c r="AK740">
        <f t="shared" ca="1" si="458"/>
        <v>0</v>
      </c>
      <c r="AL740">
        <f t="shared" ca="1" si="459"/>
        <v>0</v>
      </c>
      <c r="AM740">
        <f t="shared" si="460"/>
        <v>0</v>
      </c>
      <c r="AN740" s="45">
        <f t="shared" ca="1" si="473"/>
        <v>-7.210145033901082E-15</v>
      </c>
      <c r="AO740">
        <f t="shared" ca="1" si="489"/>
        <v>0</v>
      </c>
      <c r="AP740">
        <f t="shared" ca="1" si="490"/>
        <v>2.2762347961875537E-261</v>
      </c>
      <c r="AR740">
        <v>730</v>
      </c>
      <c r="AS740">
        <v>0</v>
      </c>
      <c r="AT740">
        <v>9.7256686647733612E-2</v>
      </c>
      <c r="AU740">
        <v>4.0131072883283761E-3</v>
      </c>
      <c r="AV740">
        <v>8.751802447529509E-4</v>
      </c>
      <c r="AW740">
        <v>2.5474370444915819</v>
      </c>
      <c r="AX740">
        <v>1.9166815015577084E-5</v>
      </c>
      <c r="AY740">
        <v>0</v>
      </c>
      <c r="AZ740">
        <v>-2.5523444988396777</v>
      </c>
      <c r="BA740">
        <v>4.4870470363055975E-5</v>
      </c>
      <c r="BC740">
        <f t="shared" si="474"/>
        <v>0</v>
      </c>
      <c r="BD740">
        <f t="shared" ca="1" si="475"/>
        <v>9.7256686647733612E-2</v>
      </c>
      <c r="BE740">
        <f t="shared" ca="1" si="476"/>
        <v>4.0131072883283761E-3</v>
      </c>
      <c r="BF740">
        <f t="shared" ca="1" si="477"/>
        <v>8.751802447529509E-4</v>
      </c>
      <c r="BG740">
        <f t="shared" ca="1" si="478"/>
        <v>2.5474370444915819</v>
      </c>
      <c r="BH740">
        <f t="shared" ca="1" si="479"/>
        <v>1.9166815022787228E-5</v>
      </c>
      <c r="BI740">
        <f t="shared" ca="1" si="480"/>
        <v>0</v>
      </c>
      <c r="BJ740">
        <f t="shared" ca="1" si="481"/>
        <v>-2.5523444988396848</v>
      </c>
      <c r="BK740">
        <f t="shared" ca="1" si="482"/>
        <v>4.4870470363055975E-5</v>
      </c>
    </row>
    <row r="741" spans="2:63" x14ac:dyDescent="0.35">
      <c r="B741">
        <f t="shared" si="483"/>
        <v>731</v>
      </c>
      <c r="C741">
        <f t="shared" si="461"/>
        <v>61</v>
      </c>
      <c r="D741">
        <f t="shared" si="491"/>
        <v>11</v>
      </c>
      <c r="E741">
        <f t="shared" ca="1" si="451"/>
        <v>137</v>
      </c>
      <c r="F741" cm="1">
        <f t="array" aca="1" ref="F741" ca="1">_xlfn.XLOOKUP(E741,Mortality!$I$9:$I$130,IF($E$4="Female",Mortality!$J$9:$J$130,Mortality!$K$9:$K$130),,-1)</f>
        <v>0.99999999999999922</v>
      </c>
      <c r="G741" cm="1">
        <f t="array" aca="1" ref="G741" ca="1">_xlfn.XLOOKUP(E741,Mortality!$N$9:$N$130,IF($E$4="Female",Mortality!$O$9:$O$130,Mortality!$P$9:$P$130),,-1)</f>
        <v>0</v>
      </c>
      <c r="H741">
        <f t="shared" ca="1" si="462"/>
        <v>0.94493499421927152</v>
      </c>
      <c r="I741" cm="1">
        <f t="array" ref="I741">INDEX('Product features '!$C$12:$C$22,MIN(11,C741))</f>
        <v>0</v>
      </c>
      <c r="J741" s="3">
        <f ca="1">IF(C741=1,0,IF($C$4="Q",MAX('Product features '!$C$8,_xlfn.XLOOKUP(E741,'Non-systematic PWDs'!$D$17:$D$64,'Non-systematic PWDs'!$F$17:$F$64,0,-1)),'Product features '!$C$8))</f>
        <v>0.5</v>
      </c>
      <c r="K741">
        <f t="shared" ca="1" si="452"/>
        <v>0</v>
      </c>
      <c r="L741">
        <f ca="1">(1-K741)*(1-(1-J741*_xlfn.XLOOKUP(C741,'Non-systematic PWDs'!$D$9:$D$12,'Non-systematic PWDs'!$E$9:$E$12,,-1))^(1/12))</f>
        <v>1.8423470126248342E-2</v>
      </c>
      <c r="M741" cm="1">
        <f t="array" ref="M741">IF(C741=11,_xlfn.SWITCH(D741,1,0.4,2,0.3,3,0.2,0.1/9),1/12)</f>
        <v>8.3333333333333329E-2</v>
      </c>
      <c r="O741">
        <f t="shared" ca="1" si="484"/>
        <v>7.341630655270204E-261</v>
      </c>
      <c r="P741">
        <f t="shared" ca="1" si="485"/>
        <v>6.8519955575771891E-261</v>
      </c>
      <c r="Q741">
        <f ca="1">_xlfn.XLOOKUP(C741,'Surrender predictive model'!$E$8:$E$29,'Surrender predictive model'!$P$8:$P$29,,-1)+'Surrender predictive model'!$B$15+'Surrender predictive model'!$B$14+'Surrender predictive model'!$B$38*K741</f>
        <v>-2.2123742498454617</v>
      </c>
      <c r="R741">
        <f ca="1">+'Surrender predictive model'!$B$15*(MAX(1,MIN(2,P740/O740))-1)+'Surrender predictive model'!$B$14*(MAX(0.5,MIN(1,P740/O740))-1)+'Surrender predictive model'!$B$38*K741*(MAX(0.5,MIN(1,P740/O740))-1)</f>
        <v>0.21087277454923775</v>
      </c>
      <c r="S741" s="43">
        <f t="shared" ca="1" si="463"/>
        <v>1.202533196171085E-2</v>
      </c>
      <c r="T741">
        <f t="shared" ca="1" si="453"/>
        <v>0</v>
      </c>
      <c r="U741">
        <f t="shared" ca="1" si="486"/>
        <v>0</v>
      </c>
      <c r="V741">
        <f t="shared" ca="1" si="454"/>
        <v>0</v>
      </c>
      <c r="W741" s="41">
        <f t="shared" ca="1" si="455"/>
        <v>0</v>
      </c>
      <c r="X741">
        <f t="shared" ca="1" si="464"/>
        <v>5.3400541878590342E-2</v>
      </c>
      <c r="Y741">
        <f t="shared" ca="1" si="465"/>
        <v>5.3400541878590342E-2</v>
      </c>
      <c r="Z741">
        <f t="shared" ca="1" si="456"/>
        <v>5.4402830806741694E-2</v>
      </c>
      <c r="AA741">
        <f t="shared" ca="1" si="487"/>
        <v>6.6187769844665815E-264</v>
      </c>
      <c r="AB741">
        <f t="shared" ca="1" si="466"/>
        <v>7.341630655270204E-261</v>
      </c>
      <c r="AC741">
        <f t="shared" ca="1" si="467"/>
        <v>6.7326366951761723E-261</v>
      </c>
      <c r="AD741">
        <f t="shared" ca="1" si="468"/>
        <v>8.5680170310532621E-263</v>
      </c>
      <c r="AE741">
        <f t="shared" ca="1" si="469"/>
        <v>1.3126673451960072E-262</v>
      </c>
      <c r="AF741">
        <f t="shared" ca="1" si="470"/>
        <v>0</v>
      </c>
      <c r="AG741">
        <f t="shared" ca="1" si="471"/>
        <v>0</v>
      </c>
      <c r="AH741">
        <f t="shared" ca="1" si="457"/>
        <v>0</v>
      </c>
      <c r="AI741">
        <f t="shared" ca="1" si="488"/>
        <v>3.4608696162725194E-11</v>
      </c>
      <c r="AJ741">
        <f t="shared" ca="1" si="472"/>
        <v>7.210145033901082E-15</v>
      </c>
      <c r="AK741">
        <f t="shared" ca="1" si="458"/>
        <v>0</v>
      </c>
      <c r="AL741">
        <f t="shared" ca="1" si="459"/>
        <v>0</v>
      </c>
      <c r="AM741">
        <f t="shared" si="460"/>
        <v>0</v>
      </c>
      <c r="AN741" s="45">
        <f t="shared" ca="1" si="473"/>
        <v>-7.210145033901082E-15</v>
      </c>
      <c r="AO741">
        <f t="shared" ca="1" si="489"/>
        <v>0</v>
      </c>
      <c r="AP741">
        <f t="shared" ca="1" si="490"/>
        <v>1.2297614515056319E-262</v>
      </c>
      <c r="AR741">
        <v>731</v>
      </c>
      <c r="AS741">
        <v>0</v>
      </c>
      <c r="AT741">
        <v>9.2000708817297078E-2</v>
      </c>
      <c r="AU741">
        <v>3.796314818338249E-3</v>
      </c>
      <c r="AV741">
        <v>8.272560536700858E-4</v>
      </c>
      <c r="AW741">
        <v>2.441263891209573</v>
      </c>
      <c r="AX741">
        <v>1.8131613912392273E-5</v>
      </c>
      <c r="AY741">
        <v>0</v>
      </c>
      <c r="AZ741">
        <v>-2.4459055936954921</v>
      </c>
      <c r="BA741">
        <v>4.2738267202476945E-5</v>
      </c>
      <c r="BC741">
        <f t="shared" si="474"/>
        <v>0</v>
      </c>
      <c r="BD741">
        <f t="shared" ca="1" si="475"/>
        <v>9.2000708817297078E-2</v>
      </c>
      <c r="BE741">
        <f t="shared" ca="1" si="476"/>
        <v>3.796314818338249E-3</v>
      </c>
      <c r="BF741">
        <f t="shared" ca="1" si="477"/>
        <v>8.272560536700858E-4</v>
      </c>
      <c r="BG741">
        <f t="shared" ca="1" si="478"/>
        <v>2.441263891209573</v>
      </c>
      <c r="BH741">
        <f t="shared" ca="1" si="479"/>
        <v>1.8131613919602417E-5</v>
      </c>
      <c r="BI741">
        <f t="shared" ca="1" si="480"/>
        <v>0</v>
      </c>
      <c r="BJ741">
        <f t="shared" ca="1" si="481"/>
        <v>-2.4459055936954992</v>
      </c>
      <c r="BK741">
        <f t="shared" ca="1" si="482"/>
        <v>4.2738267202476945E-5</v>
      </c>
    </row>
    <row r="742" spans="2:63" x14ac:dyDescent="0.35">
      <c r="B742">
        <f t="shared" si="483"/>
        <v>732</v>
      </c>
      <c r="C742">
        <f t="shared" si="461"/>
        <v>61</v>
      </c>
      <c r="D742">
        <f t="shared" si="491"/>
        <v>12</v>
      </c>
      <c r="E742">
        <f t="shared" ca="1" si="451"/>
        <v>137</v>
      </c>
      <c r="F742" cm="1">
        <f t="array" aca="1" ref="F742" ca="1">_xlfn.XLOOKUP(E742,Mortality!$I$9:$I$130,IF($E$4="Female",Mortality!$J$9:$J$130,Mortality!$K$9:$K$130),,-1)</f>
        <v>0.99999999999999922</v>
      </c>
      <c r="G742" cm="1">
        <f t="array" aca="1" ref="G742" ca="1">_xlfn.XLOOKUP(E742,Mortality!$N$9:$N$130,IF($E$4="Female",Mortality!$O$9:$O$130,Mortality!$P$9:$P$130),,-1)</f>
        <v>0</v>
      </c>
      <c r="H742">
        <f t="shared" ca="1" si="462"/>
        <v>0.94493499421927152</v>
      </c>
      <c r="I742" cm="1">
        <f t="array" ref="I742">INDEX('Product features '!$C$12:$C$22,MIN(11,C742))</f>
        <v>0</v>
      </c>
      <c r="J742" s="3">
        <f ca="1">IF(C742=1,0,IF($C$4="Q",MAX('Product features '!$C$8,_xlfn.XLOOKUP(E742,'Non-systematic PWDs'!$D$17:$D$64,'Non-systematic PWDs'!$F$17:$F$64,0,-1)),'Product features '!$C$8))</f>
        <v>0.5</v>
      </c>
      <c r="K742">
        <f t="shared" ca="1" si="452"/>
        <v>0</v>
      </c>
      <c r="L742">
        <f ca="1">(1-K742)*(1-(1-J742*_xlfn.XLOOKUP(C742,'Non-systematic PWDs'!$D$9:$D$12,'Non-systematic PWDs'!$E$9:$E$12,,-1))^(1/12))</f>
        <v>1.8423470126248342E-2</v>
      </c>
      <c r="M742" cm="1">
        <f t="array" ref="M742">IF(C742=11,_xlfn.SWITCH(D742,1,0.4,2,0.3,3,0.2,0.1/9),1/12)</f>
        <v>8.3333333333333329E-2</v>
      </c>
      <c r="O742">
        <f t="shared" ca="1" si="484"/>
        <v>3.920470552638992E-262</v>
      </c>
      <c r="P742">
        <f t="shared" ca="1" si="485"/>
        <v>3.6590027572431564E-262</v>
      </c>
      <c r="Q742">
        <f ca="1">_xlfn.XLOOKUP(C742,'Surrender predictive model'!$E$8:$E$29,'Surrender predictive model'!$P$8:$P$29,,-1)+'Surrender predictive model'!$B$15+'Surrender predictive model'!$B$14+'Surrender predictive model'!$B$38*K742</f>
        <v>-2.2123742498454617</v>
      </c>
      <c r="R742">
        <f ca="1">+'Surrender predictive model'!$B$15*(MAX(1,MIN(2,P741/O741))-1)+'Surrender predictive model'!$B$14*(MAX(0.5,MIN(1,P741/O741))-1)+'Surrender predictive model'!$B$38*K742*(MAX(0.5,MIN(1,P741/O741))-1)</f>
        <v>0.21087277454923811</v>
      </c>
      <c r="S742" s="43">
        <f t="shared" ca="1" si="463"/>
        <v>1.202533196171085E-2</v>
      </c>
      <c r="T742">
        <f t="shared" ca="1" si="453"/>
        <v>5.0000000000000001E-3</v>
      </c>
      <c r="U742">
        <f t="shared" ca="1" si="486"/>
        <v>0</v>
      </c>
      <c r="V742">
        <f t="shared" ca="1" si="454"/>
        <v>0</v>
      </c>
      <c r="W742" s="41">
        <f t="shared" ca="1" si="455"/>
        <v>0</v>
      </c>
      <c r="X742">
        <f t="shared" ca="1" si="464"/>
        <v>5.315134637087187E-2</v>
      </c>
      <c r="Y742">
        <f t="shared" ca="1" si="465"/>
        <v>5.3400541878590342E-2</v>
      </c>
      <c r="Z742">
        <f t="shared" ca="1" si="456"/>
        <v>5.4402830806741694E-2</v>
      </c>
      <c r="AA742">
        <f t="shared" ca="1" si="487"/>
        <v>3.6008020443349144E-265</v>
      </c>
      <c r="AB742">
        <f t="shared" ca="1" si="466"/>
        <v>3.920470552638992E-262</v>
      </c>
      <c r="AC742">
        <f t="shared" ca="1" si="467"/>
        <v>3.5790874913667762E-262</v>
      </c>
      <c r="AD742">
        <f t="shared" ca="1" si="468"/>
        <v>4.554780536967294E-264</v>
      </c>
      <c r="AE742">
        <f t="shared" ca="1" si="469"/>
        <v>6.9781743590632415E-264</v>
      </c>
      <c r="AF742">
        <f t="shared" ca="1" si="470"/>
        <v>1.7675224031791909E-264</v>
      </c>
      <c r="AG742">
        <f t="shared" ca="1" si="471"/>
        <v>0</v>
      </c>
      <c r="AH742">
        <f t="shared" ca="1" si="457"/>
        <v>0</v>
      </c>
      <c r="AI742">
        <f t="shared" ca="1" si="488"/>
        <v>3.4608696162725194E-11</v>
      </c>
      <c r="AJ742">
        <f t="shared" ca="1" si="472"/>
        <v>7.210145033901082E-15</v>
      </c>
      <c r="AK742">
        <f t="shared" ca="1" si="458"/>
        <v>0</v>
      </c>
      <c r="AL742">
        <f t="shared" ca="1" si="459"/>
        <v>0</v>
      </c>
      <c r="AM742">
        <f t="shared" si="460"/>
        <v>0</v>
      </c>
      <c r="AN742" s="45">
        <f t="shared" ca="1" si="473"/>
        <v>-7.210145033901082E-15</v>
      </c>
      <c r="AO742">
        <f t="shared" ca="1" si="489"/>
        <v>0</v>
      </c>
      <c r="AP742">
        <f t="shared" ca="1" si="490"/>
        <v>6.6456735997227945E-264</v>
      </c>
      <c r="AR742">
        <v>732</v>
      </c>
      <c r="AS742">
        <v>0</v>
      </c>
      <c r="AT742">
        <v>8.703174352200993E-2</v>
      </c>
      <c r="AU742">
        <v>3.5754435343103865E-3</v>
      </c>
      <c r="AV742">
        <v>7.7879889030263839E-4</v>
      </c>
      <c r="AW742">
        <v>2.3395144106216232</v>
      </c>
      <c r="AX742">
        <v>1.7049055835829655E-5</v>
      </c>
      <c r="AY742">
        <v>0</v>
      </c>
      <c r="AZ742">
        <v>-2.3438857021020709</v>
      </c>
      <c r="BA742">
        <v>4.3787265564487616E-5</v>
      </c>
      <c r="BC742">
        <f t="shared" si="474"/>
        <v>0</v>
      </c>
      <c r="BD742">
        <f t="shared" ca="1" si="475"/>
        <v>8.703174352200993E-2</v>
      </c>
      <c r="BE742">
        <f t="shared" ca="1" si="476"/>
        <v>3.5754435343103865E-3</v>
      </c>
      <c r="BF742">
        <f t="shared" ca="1" si="477"/>
        <v>7.7879889030263839E-4</v>
      </c>
      <c r="BG742">
        <f t="shared" ca="1" si="478"/>
        <v>2.3395144106216232</v>
      </c>
      <c r="BH742">
        <f t="shared" ca="1" si="479"/>
        <v>1.70490558430398E-5</v>
      </c>
      <c r="BI742">
        <f t="shared" ca="1" si="480"/>
        <v>0</v>
      </c>
      <c r="BJ742">
        <f t="shared" ca="1" si="481"/>
        <v>-2.343885702102078</v>
      </c>
      <c r="BK742">
        <f t="shared" ca="1" si="482"/>
        <v>4.3787265564487616E-5</v>
      </c>
    </row>
    <row r="743" spans="2:63" x14ac:dyDescent="0.35">
      <c r="B743">
        <f t="shared" si="483"/>
        <v>733</v>
      </c>
      <c r="C743">
        <f t="shared" si="461"/>
        <v>62</v>
      </c>
      <c r="D743">
        <f t="shared" si="491"/>
        <v>1</v>
      </c>
      <c r="E743">
        <f t="shared" ca="1" si="451"/>
        <v>138</v>
      </c>
      <c r="F743" cm="1">
        <f t="array" aca="1" ref="F743" ca="1">_xlfn.XLOOKUP(E743,Mortality!$I$9:$I$130,IF($E$4="Female",Mortality!$J$9:$J$130,Mortality!$K$9:$K$130),,-1)</f>
        <v>0.99999999999999922</v>
      </c>
      <c r="G743" cm="1">
        <f t="array" aca="1" ref="G743" ca="1">_xlfn.XLOOKUP(E743,Mortality!$N$9:$N$130,IF($E$4="Female",Mortality!$O$9:$O$130,Mortality!$P$9:$P$130),,-1)</f>
        <v>0</v>
      </c>
      <c r="H743">
        <f t="shared" ca="1" si="462"/>
        <v>0.94493499421927152</v>
      </c>
      <c r="I743" cm="1">
        <f t="array" ref="I743">INDEX('Product features '!$C$12:$C$22,MIN(11,C743))</f>
        <v>0</v>
      </c>
      <c r="J743" s="3">
        <f ca="1">IF(C743=1,0,IF($C$4="Q",MAX('Product features '!$C$8,_xlfn.XLOOKUP(E743,'Non-systematic PWDs'!$D$17:$D$64,'Non-systematic PWDs'!$F$17:$F$64,0,-1)),'Product features '!$C$8))</f>
        <v>0.5</v>
      </c>
      <c r="K743">
        <f t="shared" ca="1" si="452"/>
        <v>0</v>
      </c>
      <c r="L743">
        <f ca="1">(1-K743)*(1-(1-J743*_xlfn.XLOOKUP(C743,'Non-systematic PWDs'!$D$9:$D$12,'Non-systematic PWDs'!$E$9:$E$12,,-1))^(1/12))</f>
        <v>1.8423470126248342E-2</v>
      </c>
      <c r="M743" cm="1">
        <f t="array" ref="M743">IF(C743=11,_xlfn.SWITCH(D743,1,0.4,2,0.3,3,0.2,0.1/9),1/12)</f>
        <v>8.3333333333333329E-2</v>
      </c>
      <c r="O743">
        <f t="shared" ca="1" si="484"/>
        <v>2.0837828828011849E-263</v>
      </c>
      <c r="P743">
        <f t="shared" ca="1" si="485"/>
        <v>1.953927299720407E-263</v>
      </c>
      <c r="Q743">
        <f ca="1">_xlfn.XLOOKUP(C743,'Surrender predictive model'!$E$8:$E$29,'Surrender predictive model'!$P$8:$P$29,,-1)+'Surrender predictive model'!$B$15+'Surrender predictive model'!$B$14+'Surrender predictive model'!$B$38*K743</f>
        <v>-2.2123742498454617</v>
      </c>
      <c r="R743">
        <f ca="1">+'Surrender predictive model'!$B$15*(MAX(1,MIN(2,P742/O742))-1)+'Surrender predictive model'!$B$14*(MAX(0.5,MIN(1,P742/O742))-1)+'Surrender predictive model'!$B$38*K743*(MAX(0.5,MIN(1,P742/O742))-1)</f>
        <v>0.21087277454923847</v>
      </c>
      <c r="S743" s="43">
        <f t="shared" ca="1" si="463"/>
        <v>1.202533196171085E-2</v>
      </c>
      <c r="T743">
        <f t="shared" ca="1" si="453"/>
        <v>0</v>
      </c>
      <c r="U743">
        <f t="shared" ca="1" si="486"/>
        <v>1.89E-2</v>
      </c>
      <c r="V743">
        <f t="shared" ca="1" si="454"/>
        <v>0</v>
      </c>
      <c r="W743" s="41">
        <f t="shared" ca="1" si="455"/>
        <v>0</v>
      </c>
      <c r="X743">
        <f t="shared" ca="1" si="464"/>
        <v>5.3400541878590342E-2</v>
      </c>
      <c r="Y743">
        <f t="shared" ca="1" si="465"/>
        <v>5.3400541878590342E-2</v>
      </c>
      <c r="Z743">
        <f t="shared" ca="1" si="456"/>
        <v>5.4402830806741694E-2</v>
      </c>
      <c r="AA743">
        <f t="shared" ca="1" si="487"/>
        <v>1.9589382438652195E-266</v>
      </c>
      <c r="AB743">
        <f t="shared" ca="1" si="466"/>
        <v>2.123166379286127E-263</v>
      </c>
      <c r="AC743">
        <f t="shared" ca="1" si="467"/>
        <v>1.9470480805084861E-263</v>
      </c>
      <c r="AD743">
        <f t="shared" ca="1" si="468"/>
        <v>2.4778317722132404E-265</v>
      </c>
      <c r="AE743">
        <f t="shared" ca="1" si="469"/>
        <v>3.7961745903224892E-265</v>
      </c>
      <c r="AF743">
        <f t="shared" ca="1" si="470"/>
        <v>0</v>
      </c>
      <c r="AG743">
        <f t="shared" ca="1" si="471"/>
        <v>0</v>
      </c>
      <c r="AH743">
        <f t="shared" ca="1" si="457"/>
        <v>3.9383496484942099E-265</v>
      </c>
      <c r="AI743">
        <f t="shared" ca="1" si="488"/>
        <v>3.4608696162725194E-11</v>
      </c>
      <c r="AJ743">
        <f t="shared" ca="1" si="472"/>
        <v>7.210145033901082E-15</v>
      </c>
      <c r="AK743">
        <f t="shared" ca="1" si="458"/>
        <v>0</v>
      </c>
      <c r="AL743">
        <f t="shared" ca="1" si="459"/>
        <v>0</v>
      </c>
      <c r="AM743">
        <f t="shared" si="460"/>
        <v>0</v>
      </c>
      <c r="AN743" s="45">
        <f t="shared" ca="1" si="473"/>
        <v>-7.210145033901082E-15</v>
      </c>
      <c r="AO743">
        <f t="shared" ca="1" si="489"/>
        <v>4.9229370606177996E-266</v>
      </c>
      <c r="AP743">
        <f t="shared" ca="1" si="490"/>
        <v>4.0649983640875176E-265</v>
      </c>
      <c r="AR743">
        <v>733</v>
      </c>
      <c r="AS743">
        <v>0</v>
      </c>
      <c r="AT743">
        <v>8.1835464754509424E-2</v>
      </c>
      <c r="AU743">
        <v>3.4050310562185036E-3</v>
      </c>
      <c r="AV743">
        <v>7.4373879402492413E-4</v>
      </c>
      <c r="AW743">
        <v>2.2420314826875618</v>
      </c>
      <c r="AX743">
        <v>1.626088633636707E-5</v>
      </c>
      <c r="AY743">
        <v>0</v>
      </c>
      <c r="AZ743">
        <v>-2.2461965134241408</v>
      </c>
      <c r="BA743">
        <v>1.2542169379413945E-4</v>
      </c>
      <c r="BC743">
        <f t="shared" si="474"/>
        <v>0</v>
      </c>
      <c r="BD743">
        <f t="shared" ca="1" si="475"/>
        <v>8.1835464754509424E-2</v>
      </c>
      <c r="BE743">
        <f t="shared" ca="1" si="476"/>
        <v>3.4050310562185036E-3</v>
      </c>
      <c r="BF743">
        <f t="shared" ca="1" si="477"/>
        <v>7.4373879402492413E-4</v>
      </c>
      <c r="BG743">
        <f t="shared" ca="1" si="478"/>
        <v>2.2420314826875618</v>
      </c>
      <c r="BH743">
        <f t="shared" ca="1" si="479"/>
        <v>1.6260886343577215E-5</v>
      </c>
      <c r="BI743">
        <f t="shared" ca="1" si="480"/>
        <v>0</v>
      </c>
      <c r="BJ743">
        <f t="shared" ca="1" si="481"/>
        <v>-2.2461965134241479</v>
      </c>
      <c r="BK743">
        <f t="shared" ca="1" si="482"/>
        <v>1.2542169379413945E-4</v>
      </c>
    </row>
    <row r="744" spans="2:63" x14ac:dyDescent="0.35">
      <c r="B744">
        <f t="shared" si="483"/>
        <v>734</v>
      </c>
      <c r="C744">
        <f t="shared" si="461"/>
        <v>62</v>
      </c>
      <c r="D744">
        <f t="shared" si="491"/>
        <v>2</v>
      </c>
      <c r="E744">
        <f t="shared" ca="1" si="451"/>
        <v>138</v>
      </c>
      <c r="F744" cm="1">
        <f t="array" aca="1" ref="F744" ca="1">_xlfn.XLOOKUP(E744,Mortality!$I$9:$I$130,IF($E$4="Female",Mortality!$J$9:$J$130,Mortality!$K$9:$K$130),,-1)</f>
        <v>0.99999999999999922</v>
      </c>
      <c r="G744" cm="1">
        <f t="array" aca="1" ref="G744" ca="1">_xlfn.XLOOKUP(E744,Mortality!$N$9:$N$130,IF($E$4="Female",Mortality!$O$9:$O$130,Mortality!$P$9:$P$130),,-1)</f>
        <v>0</v>
      </c>
      <c r="H744">
        <f t="shared" ca="1" si="462"/>
        <v>0.94493499421927152</v>
      </c>
      <c r="I744" cm="1">
        <f t="array" ref="I744">INDEX('Product features '!$C$12:$C$22,MIN(11,C744))</f>
        <v>0</v>
      </c>
      <c r="J744" s="3">
        <f ca="1">IF(C744=1,0,IF($C$4="Q",MAX('Product features '!$C$8,_xlfn.XLOOKUP(E744,'Non-systematic PWDs'!$D$17:$D$64,'Non-systematic PWDs'!$F$17:$F$64,0,-1)),'Product features '!$C$8))</f>
        <v>0.5</v>
      </c>
      <c r="K744">
        <f t="shared" ca="1" si="452"/>
        <v>0</v>
      </c>
      <c r="L744">
        <f ca="1">(1-K744)*(1-(1-J744*_xlfn.XLOOKUP(C744,'Non-systematic PWDs'!$D$9:$D$12,'Non-systematic PWDs'!$E$9:$E$12,,-1))^(1/12))</f>
        <v>1.8423470126248342E-2</v>
      </c>
      <c r="M744" cm="1">
        <f t="array" ref="M744">IF(C744=11,_xlfn.SWITCH(D744,1,0.4,2,0.3,3,0.2,0.1/9),1/12)</f>
        <v>8.3333333333333329E-2</v>
      </c>
      <c r="O744">
        <f t="shared" ca="1" si="484"/>
        <v>1.1337823515228384E-264</v>
      </c>
      <c r="P744">
        <f t="shared" ca="1" si="485"/>
        <v>1.0434077659644053E-264</v>
      </c>
      <c r="Q744">
        <f ca="1">_xlfn.XLOOKUP(C744,'Surrender predictive model'!$E$8:$E$29,'Surrender predictive model'!$P$8:$P$29,,-1)+'Surrender predictive model'!$B$15+'Surrender predictive model'!$B$14+'Surrender predictive model'!$B$38*K744</f>
        <v>-2.2123742498454617</v>
      </c>
      <c r="R744">
        <f ca="1">+'Surrender predictive model'!$B$15*(MAX(1,MIN(2,P743/O743))-1)+'Surrender predictive model'!$B$14*(MAX(0.5,MIN(1,P743/O743))-1)+'Surrender predictive model'!$B$38*K744*(MAX(0.5,MIN(1,P743/O743))-1)</f>
        <v>0.19703739802280279</v>
      </c>
      <c r="S744" s="43">
        <f t="shared" ca="1" si="463"/>
        <v>1.1848753803745948E-2</v>
      </c>
      <c r="T744">
        <f t="shared" ca="1" si="453"/>
        <v>0</v>
      </c>
      <c r="U744">
        <f t="shared" ca="1" si="486"/>
        <v>0</v>
      </c>
      <c r="V744">
        <f t="shared" ca="1" si="454"/>
        <v>0</v>
      </c>
      <c r="W744" s="41">
        <f t="shared" ca="1" si="455"/>
        <v>0</v>
      </c>
      <c r="X744">
        <f t="shared" ca="1" si="464"/>
        <v>5.3410086019370771E-2</v>
      </c>
      <c r="Y744">
        <f t="shared" ca="1" si="465"/>
        <v>5.3410086019370771E-2</v>
      </c>
      <c r="Z744">
        <f t="shared" ca="1" si="456"/>
        <v>5.4412554084030784E-2</v>
      </c>
      <c r="AA744">
        <f t="shared" ca="1" si="487"/>
        <v>1.0657178584185523E-267</v>
      </c>
      <c r="AB744">
        <f t="shared" ca="1" si="466"/>
        <v>1.1337823515228384E-264</v>
      </c>
      <c r="AC744">
        <f t="shared" ca="1" si="467"/>
        <v>1.0399120024432095E-264</v>
      </c>
      <c r="AD744">
        <f t="shared" ca="1" si="468"/>
        <v>1.3039692010444064E-266</v>
      </c>
      <c r="AE744">
        <f t="shared" ca="1" si="469"/>
        <v>2.0275244147105612E-266</v>
      </c>
      <c r="AF744">
        <f t="shared" ca="1" si="470"/>
        <v>0</v>
      </c>
      <c r="AG744">
        <f t="shared" ca="1" si="471"/>
        <v>0</v>
      </c>
      <c r="AH744">
        <f t="shared" ca="1" si="457"/>
        <v>0</v>
      </c>
      <c r="AI744">
        <f t="shared" ca="1" si="488"/>
        <v>3.4608696162725194E-11</v>
      </c>
      <c r="AJ744">
        <f t="shared" ca="1" si="472"/>
        <v>7.210145033901082E-15</v>
      </c>
      <c r="AK744">
        <f t="shared" ca="1" si="458"/>
        <v>0</v>
      </c>
      <c r="AL744">
        <f t="shared" ca="1" si="459"/>
        <v>0</v>
      </c>
      <c r="AM744">
        <f t="shared" si="460"/>
        <v>0</v>
      </c>
      <c r="AN744" s="45">
        <f t="shared" ca="1" si="473"/>
        <v>-7.210145033901082E-15</v>
      </c>
      <c r="AO744">
        <f t="shared" ca="1" si="489"/>
        <v>0</v>
      </c>
      <c r="AP744">
        <f t="shared" ca="1" si="490"/>
        <v>1.7101345322606195E-266</v>
      </c>
      <c r="AR744">
        <v>734</v>
      </c>
      <c r="AS744">
        <v>0</v>
      </c>
      <c r="AT744">
        <v>7.8052251157089039E-2</v>
      </c>
      <c r="AU744">
        <v>3.2206706971132253E-3</v>
      </c>
      <c r="AV744">
        <v>6.9319810275472271E-4</v>
      </c>
      <c r="AW744">
        <v>2.1485867938639474</v>
      </c>
      <c r="AX744">
        <v>1.5381425801815089E-5</v>
      </c>
      <c r="AY744">
        <v>0</v>
      </c>
      <c r="AZ744">
        <v>-2.1525160440896145</v>
      </c>
      <c r="BA744">
        <v>3.2603998326620366E-5</v>
      </c>
      <c r="BC744">
        <f t="shared" si="474"/>
        <v>0</v>
      </c>
      <c r="BD744">
        <f t="shared" ca="1" si="475"/>
        <v>7.8052251157089039E-2</v>
      </c>
      <c r="BE744">
        <f t="shared" ca="1" si="476"/>
        <v>3.2206706971132253E-3</v>
      </c>
      <c r="BF744">
        <f t="shared" ca="1" si="477"/>
        <v>6.9319810275472271E-4</v>
      </c>
      <c r="BG744">
        <f t="shared" ca="1" si="478"/>
        <v>2.1485867938639474</v>
      </c>
      <c r="BH744">
        <f t="shared" ca="1" si="479"/>
        <v>1.5381425809025234E-5</v>
      </c>
      <c r="BI744">
        <f t="shared" ca="1" si="480"/>
        <v>0</v>
      </c>
      <c r="BJ744">
        <f t="shared" ca="1" si="481"/>
        <v>-2.1525160440896216</v>
      </c>
      <c r="BK744">
        <f t="shared" ca="1" si="482"/>
        <v>3.2603998326620366E-5</v>
      </c>
    </row>
    <row r="745" spans="2:63" x14ac:dyDescent="0.35">
      <c r="B745">
        <f t="shared" si="483"/>
        <v>735</v>
      </c>
      <c r="C745">
        <f t="shared" si="461"/>
        <v>62</v>
      </c>
      <c r="D745">
        <f t="shared" si="491"/>
        <v>3</v>
      </c>
      <c r="E745">
        <f t="shared" ca="1" si="451"/>
        <v>138</v>
      </c>
      <c r="F745" cm="1">
        <f t="array" aca="1" ref="F745" ca="1">_xlfn.XLOOKUP(E745,Mortality!$I$9:$I$130,IF($E$4="Female",Mortality!$J$9:$J$130,Mortality!$K$9:$K$130),,-1)</f>
        <v>0.99999999999999922</v>
      </c>
      <c r="G745" cm="1">
        <f t="array" aca="1" ref="G745" ca="1">_xlfn.XLOOKUP(E745,Mortality!$N$9:$N$130,IF($E$4="Female",Mortality!$O$9:$O$130,Mortality!$P$9:$P$130),,-1)</f>
        <v>0</v>
      </c>
      <c r="H745">
        <f t="shared" ca="1" si="462"/>
        <v>0.94493499421927152</v>
      </c>
      <c r="I745" cm="1">
        <f t="array" ref="I745">INDEX('Product features '!$C$12:$C$22,MIN(11,C745))</f>
        <v>0</v>
      </c>
      <c r="J745" s="3">
        <f ca="1">IF(C745=1,0,IF($C$4="Q",MAX('Product features '!$C$8,_xlfn.XLOOKUP(E745,'Non-systematic PWDs'!$D$17:$D$64,'Non-systematic PWDs'!$F$17:$F$64,0,-1)),'Product features '!$C$8))</f>
        <v>0.5</v>
      </c>
      <c r="K745">
        <f t="shared" ca="1" si="452"/>
        <v>0</v>
      </c>
      <c r="L745">
        <f ca="1">(1-K745)*(1-(1-J745*_xlfn.XLOOKUP(C745,'Non-systematic PWDs'!$D$9:$D$12,'Non-systematic PWDs'!$E$9:$E$12,,-1))^(1/12))</f>
        <v>1.8423470126248342E-2</v>
      </c>
      <c r="M745" cm="1">
        <f t="array" ref="M745">IF(C745=11,_xlfn.SWITCH(D745,1,0.4,2,0.3,3,0.2,0.1/9),1/12)</f>
        <v>8.3333333333333329E-2</v>
      </c>
      <c r="O745">
        <f t="shared" ca="1" si="484"/>
        <v>6.0555412922079264E-266</v>
      </c>
      <c r="P745">
        <f t="shared" ca="1" si="485"/>
        <v>5.5728498533438372E-266</v>
      </c>
      <c r="Q745">
        <f ca="1">_xlfn.XLOOKUP(C745,'Surrender predictive model'!$E$8:$E$29,'Surrender predictive model'!$P$8:$P$29,,-1)+'Surrender predictive model'!$B$15+'Surrender predictive model'!$B$14+'Surrender predictive model'!$B$38*K745</f>
        <v>-2.2123742498454617</v>
      </c>
      <c r="R745">
        <f ca="1">+'Surrender predictive model'!$B$15*(MAX(1,MIN(2,P744/O744))-1)+'Surrender predictive model'!$B$14*(MAX(0.5,MIN(1,P744/O744))-1)+'Surrender predictive model'!$B$38*K745*(MAX(0.5,MIN(1,P744/O744))-1)</f>
        <v>0.25203283787134628</v>
      </c>
      <c r="S745" s="43">
        <f t="shared" ca="1" si="463"/>
        <v>1.2567493431975385E-2</v>
      </c>
      <c r="T745">
        <f t="shared" ca="1" si="453"/>
        <v>0</v>
      </c>
      <c r="U745">
        <f t="shared" ca="1" si="486"/>
        <v>0</v>
      </c>
      <c r="V745">
        <f t="shared" ca="1" si="454"/>
        <v>0</v>
      </c>
      <c r="W745" s="41">
        <f t="shared" ca="1" si="455"/>
        <v>0</v>
      </c>
      <c r="X745">
        <f t="shared" ca="1" si="464"/>
        <v>5.3371237770666907E-2</v>
      </c>
      <c r="Y745">
        <f t="shared" ca="1" si="465"/>
        <v>5.3371237770666907E-2</v>
      </c>
      <c r="Z745">
        <f t="shared" ca="1" si="456"/>
        <v>5.4372976682247491E-2</v>
      </c>
      <c r="AA745">
        <f t="shared" ca="1" si="487"/>
        <v>5.7988430609516936E-269</v>
      </c>
      <c r="AB745">
        <f t="shared" ca="1" si="466"/>
        <v>6.0555412922079264E-266</v>
      </c>
      <c r="AC745">
        <f t="shared" ca="1" si="467"/>
        <v>5.5503162441284491E-266</v>
      </c>
      <c r="AD745">
        <f t="shared" ca="1" si="468"/>
        <v>7.3818372025794946E-268</v>
      </c>
      <c r="AE745">
        <f t="shared" ca="1" si="469"/>
        <v>1.0821494191716105E-267</v>
      </c>
      <c r="AF745">
        <f t="shared" ca="1" si="470"/>
        <v>0</v>
      </c>
      <c r="AG745">
        <f t="shared" ca="1" si="471"/>
        <v>0</v>
      </c>
      <c r="AH745">
        <f t="shared" ca="1" si="457"/>
        <v>0</v>
      </c>
      <c r="AI745">
        <f t="shared" ca="1" si="488"/>
        <v>3.4608696162725194E-11</v>
      </c>
      <c r="AJ745">
        <f t="shared" ca="1" si="472"/>
        <v>7.210145033901082E-15</v>
      </c>
      <c r="AK745">
        <f t="shared" ca="1" si="458"/>
        <v>0</v>
      </c>
      <c r="AL745">
        <f t="shared" ca="1" si="459"/>
        <v>0</v>
      </c>
      <c r="AM745">
        <f t="shared" si="460"/>
        <v>0</v>
      </c>
      <c r="AN745" s="45">
        <f t="shared" ca="1" si="473"/>
        <v>-7.210145033901082E-15</v>
      </c>
      <c r="AO745">
        <f t="shared" ca="1" si="489"/>
        <v>0</v>
      </c>
      <c r="AP745">
        <f t="shared" ca="1" si="490"/>
        <v>9.2412247083112597E-268</v>
      </c>
      <c r="AR745">
        <v>735</v>
      </c>
      <c r="AS745">
        <v>0</v>
      </c>
      <c r="AT745">
        <v>7.3830840591239483E-2</v>
      </c>
      <c r="AU745">
        <v>3.0459648917709162E-3</v>
      </c>
      <c r="AV745">
        <v>6.8018660919664489E-4</v>
      </c>
      <c r="AW745">
        <v>2.0590368436854618</v>
      </c>
      <c r="AX745">
        <v>1.4545022341577738E-5</v>
      </c>
      <c r="AY745">
        <v>0</v>
      </c>
      <c r="AZ745">
        <v>-2.0627775402087698</v>
      </c>
      <c r="BA745">
        <v>3.1444654300445881E-5</v>
      </c>
      <c r="BC745">
        <f t="shared" si="474"/>
        <v>0</v>
      </c>
      <c r="BD745">
        <f t="shared" ca="1" si="475"/>
        <v>7.3830840591239483E-2</v>
      </c>
      <c r="BE745">
        <f t="shared" ca="1" si="476"/>
        <v>3.0459648917709162E-3</v>
      </c>
      <c r="BF745">
        <f t="shared" ca="1" si="477"/>
        <v>6.8018660919664489E-4</v>
      </c>
      <c r="BG745">
        <f t="shared" ca="1" si="478"/>
        <v>2.0590368436854618</v>
      </c>
      <c r="BH745">
        <f t="shared" ca="1" si="479"/>
        <v>1.4545022348787882E-5</v>
      </c>
      <c r="BI745">
        <f t="shared" ca="1" si="480"/>
        <v>0</v>
      </c>
      <c r="BJ745">
        <f t="shared" ca="1" si="481"/>
        <v>-2.0627775402087769</v>
      </c>
      <c r="BK745">
        <f t="shared" ca="1" si="482"/>
        <v>3.1444654300445881E-5</v>
      </c>
    </row>
    <row r="746" spans="2:63" x14ac:dyDescent="0.35">
      <c r="B746">
        <f t="shared" si="483"/>
        <v>736</v>
      </c>
      <c r="C746">
        <f t="shared" si="461"/>
        <v>62</v>
      </c>
      <c r="D746">
        <f t="shared" si="491"/>
        <v>4</v>
      </c>
      <c r="E746">
        <f t="shared" ca="1" si="451"/>
        <v>138</v>
      </c>
      <c r="F746" cm="1">
        <f t="array" aca="1" ref="F746" ca="1">_xlfn.XLOOKUP(E746,Mortality!$I$9:$I$130,IF($E$4="Female",Mortality!$J$9:$J$130,Mortality!$K$9:$K$130),,-1)</f>
        <v>0.99999999999999922</v>
      </c>
      <c r="G746" cm="1">
        <f t="array" aca="1" ref="G746" ca="1">_xlfn.XLOOKUP(E746,Mortality!$N$9:$N$130,IF($E$4="Female",Mortality!$O$9:$O$130,Mortality!$P$9:$P$130),,-1)</f>
        <v>0</v>
      </c>
      <c r="H746">
        <f t="shared" ca="1" si="462"/>
        <v>0.94493499421927152</v>
      </c>
      <c r="I746" cm="1">
        <f t="array" ref="I746">INDEX('Product features '!$C$12:$C$22,MIN(11,C746))</f>
        <v>0</v>
      </c>
      <c r="J746" s="3">
        <f ca="1">IF(C746=1,0,IF($C$4="Q",MAX('Product features '!$C$8,_xlfn.XLOOKUP(E746,'Non-systematic PWDs'!$D$17:$D$64,'Non-systematic PWDs'!$F$17:$F$64,0,-1)),'Product features '!$C$8))</f>
        <v>0.5</v>
      </c>
      <c r="K746">
        <f t="shared" ca="1" si="452"/>
        <v>0</v>
      </c>
      <c r="L746">
        <f ca="1">(1-K746)*(1-(1-J746*_xlfn.XLOOKUP(C746,'Non-systematic PWDs'!$D$9:$D$12,'Non-systematic PWDs'!$E$9:$E$12,,-1))^(1/12))</f>
        <v>1.8423470126248342E-2</v>
      </c>
      <c r="M746" cm="1">
        <f t="array" ref="M746">IF(C746=11,_xlfn.SWITCH(D746,1,0.4,2,0.3,3,0.2,0.1/9),1/12)</f>
        <v>8.3333333333333329E-2</v>
      </c>
      <c r="O746">
        <f t="shared" ca="1" si="484"/>
        <v>3.2319173413652074E-267</v>
      </c>
      <c r="P746">
        <f t="shared" ca="1" si="485"/>
        <v>2.9742989458304015E-267</v>
      </c>
      <c r="Q746">
        <f ca="1">_xlfn.XLOOKUP(C746,'Surrender predictive model'!$E$8:$E$29,'Surrender predictive model'!$P$8:$P$29,,-1)+'Surrender predictive model'!$B$15+'Surrender predictive model'!$B$14+'Surrender predictive model'!$B$38*K746</f>
        <v>-2.2123742498454617</v>
      </c>
      <c r="R746">
        <f ca="1">+'Surrender predictive model'!$B$15*(MAX(1,MIN(2,P745/O745))-1)+'Surrender predictive model'!$B$14*(MAX(0.5,MIN(1,P745/O745))-1)+'Surrender predictive model'!$B$38*K746*(MAX(0.5,MIN(1,P745/O745))-1)</f>
        <v>0.25203283787134595</v>
      </c>
      <c r="S746" s="43">
        <f t="shared" ca="1" si="463"/>
        <v>1.2567493431975385E-2</v>
      </c>
      <c r="T746">
        <f t="shared" ca="1" si="453"/>
        <v>0</v>
      </c>
      <c r="U746">
        <f t="shared" ca="1" si="486"/>
        <v>0</v>
      </c>
      <c r="V746">
        <f t="shared" ca="1" si="454"/>
        <v>0</v>
      </c>
      <c r="W746" s="41">
        <f t="shared" ca="1" si="455"/>
        <v>0</v>
      </c>
      <c r="X746">
        <f t="shared" ca="1" si="464"/>
        <v>5.3371237770666907E-2</v>
      </c>
      <c r="Y746">
        <f t="shared" ca="1" si="465"/>
        <v>5.3371237770666907E-2</v>
      </c>
      <c r="Z746">
        <f t="shared" ca="1" si="456"/>
        <v>5.4372976682247491E-2</v>
      </c>
      <c r="AA746">
        <f t="shared" ca="1" si="487"/>
        <v>3.1530035853713912E-270</v>
      </c>
      <c r="AB746">
        <f t="shared" ca="1" si="466"/>
        <v>3.2319173413652074E-267</v>
      </c>
      <c r="AC746">
        <f t="shared" ca="1" si="467"/>
        <v>2.9622724796777436E-267</v>
      </c>
      <c r="AD746">
        <f t="shared" ca="1" si="468"/>
        <v>3.9397778852322477E-269</v>
      </c>
      <c r="AE746">
        <f t="shared" ca="1" si="469"/>
        <v>5.7755653953997117E-269</v>
      </c>
      <c r="AF746">
        <f t="shared" ca="1" si="470"/>
        <v>0</v>
      </c>
      <c r="AG746">
        <f t="shared" ca="1" si="471"/>
        <v>0</v>
      </c>
      <c r="AH746">
        <f t="shared" ca="1" si="457"/>
        <v>0</v>
      </c>
      <c r="AI746">
        <f t="shared" ca="1" si="488"/>
        <v>3.4608696162725194E-11</v>
      </c>
      <c r="AJ746">
        <f t="shared" ca="1" si="472"/>
        <v>7.210145033901082E-15</v>
      </c>
      <c r="AK746">
        <f t="shared" ca="1" si="458"/>
        <v>0</v>
      </c>
      <c r="AL746">
        <f t="shared" ca="1" si="459"/>
        <v>0</v>
      </c>
      <c r="AM746">
        <f t="shared" si="460"/>
        <v>0</v>
      </c>
      <c r="AN746" s="45">
        <f t="shared" ca="1" si="473"/>
        <v>-7.210145033901082E-15</v>
      </c>
      <c r="AO746">
        <f t="shared" ca="1" si="489"/>
        <v>0</v>
      </c>
      <c r="AP746">
        <f t="shared" ca="1" si="490"/>
        <v>4.9899358099106908E-269</v>
      </c>
      <c r="AR746">
        <v>736</v>
      </c>
      <c r="AS746">
        <v>0</v>
      </c>
      <c r="AT746">
        <v>6.9816103982100197E-2</v>
      </c>
      <c r="AU746">
        <v>2.8804087820133964E-3</v>
      </c>
      <c r="AV746">
        <v>6.42574229875758E-4</v>
      </c>
      <c r="AW746">
        <v>1.9732192894753646</v>
      </c>
      <c r="AX746">
        <v>1.3754660293295501E-5</v>
      </c>
      <c r="AY746">
        <v>0</v>
      </c>
      <c r="AZ746">
        <v>-1.9767560271475466</v>
      </c>
      <c r="BA746">
        <v>2.992686945199311E-5</v>
      </c>
      <c r="BC746">
        <f t="shared" si="474"/>
        <v>0</v>
      </c>
      <c r="BD746">
        <f t="shared" ca="1" si="475"/>
        <v>6.9816103982100197E-2</v>
      </c>
      <c r="BE746">
        <f t="shared" ca="1" si="476"/>
        <v>2.8804087820133964E-3</v>
      </c>
      <c r="BF746">
        <f t="shared" ca="1" si="477"/>
        <v>6.42574229875758E-4</v>
      </c>
      <c r="BG746">
        <f t="shared" ca="1" si="478"/>
        <v>1.9732192894753646</v>
      </c>
      <c r="BH746">
        <f t="shared" ca="1" si="479"/>
        <v>1.3754660300505646E-5</v>
      </c>
      <c r="BI746">
        <f t="shared" ca="1" si="480"/>
        <v>0</v>
      </c>
      <c r="BJ746">
        <f t="shared" ca="1" si="481"/>
        <v>-1.9767560271475537</v>
      </c>
      <c r="BK746">
        <f t="shared" ca="1" si="482"/>
        <v>2.992686945199311E-5</v>
      </c>
    </row>
    <row r="747" spans="2:63" x14ac:dyDescent="0.35">
      <c r="B747">
        <f t="shared" si="483"/>
        <v>737</v>
      </c>
      <c r="C747">
        <f t="shared" si="461"/>
        <v>62</v>
      </c>
      <c r="D747">
        <f t="shared" si="491"/>
        <v>5</v>
      </c>
      <c r="E747">
        <f t="shared" ca="1" si="451"/>
        <v>138</v>
      </c>
      <c r="F747" cm="1">
        <f t="array" aca="1" ref="F747" ca="1">_xlfn.XLOOKUP(E747,Mortality!$I$9:$I$130,IF($E$4="Female",Mortality!$J$9:$J$130,Mortality!$K$9:$K$130),,-1)</f>
        <v>0.99999999999999922</v>
      </c>
      <c r="G747" cm="1">
        <f t="array" aca="1" ref="G747" ca="1">_xlfn.XLOOKUP(E747,Mortality!$N$9:$N$130,IF($E$4="Female",Mortality!$O$9:$O$130,Mortality!$P$9:$P$130),,-1)</f>
        <v>0</v>
      </c>
      <c r="H747">
        <f t="shared" ca="1" si="462"/>
        <v>0.94493499421927152</v>
      </c>
      <c r="I747" cm="1">
        <f t="array" ref="I747">INDEX('Product features '!$C$12:$C$22,MIN(11,C747))</f>
        <v>0</v>
      </c>
      <c r="J747" s="3">
        <f ca="1">IF(C747=1,0,IF($C$4="Q",MAX('Product features '!$C$8,_xlfn.XLOOKUP(E747,'Non-systematic PWDs'!$D$17:$D$64,'Non-systematic PWDs'!$F$17:$F$64,0,-1)),'Product features '!$C$8))</f>
        <v>0.5</v>
      </c>
      <c r="K747">
        <f t="shared" ca="1" si="452"/>
        <v>0</v>
      </c>
      <c r="L747">
        <f ca="1">(1-K747)*(1-(1-J747*_xlfn.XLOOKUP(C747,'Non-systematic PWDs'!$D$9:$D$12,'Non-systematic PWDs'!$E$9:$E$12,,-1))^(1/12))</f>
        <v>1.8423470126248342E-2</v>
      </c>
      <c r="M747" cm="1">
        <f t="array" ref="M747">IF(C747=11,_xlfn.SWITCH(D747,1,0.4,2,0.3,3,0.2,0.1/9),1/12)</f>
        <v>8.3333333333333329E-2</v>
      </c>
      <c r="O747">
        <f t="shared" ca="1" si="484"/>
        <v>1.7249142888114413E-268</v>
      </c>
      <c r="P747">
        <f t="shared" ca="1" si="485"/>
        <v>1.587420162389583E-268</v>
      </c>
      <c r="Q747">
        <f ca="1">_xlfn.XLOOKUP(C747,'Surrender predictive model'!$E$8:$E$29,'Surrender predictive model'!$P$8:$P$29,,-1)+'Surrender predictive model'!$B$15+'Surrender predictive model'!$B$14+'Surrender predictive model'!$B$38*K747</f>
        <v>-2.2123742498454617</v>
      </c>
      <c r="R747">
        <f ca="1">+'Surrender predictive model'!$B$15*(MAX(1,MIN(2,P746/O746))-1)+'Surrender predictive model'!$B$14*(MAX(0.5,MIN(1,P746/O746))-1)+'Surrender predictive model'!$B$38*K747*(MAX(0.5,MIN(1,P746/O746))-1)</f>
        <v>0.25203283787134556</v>
      </c>
      <c r="S747" s="43">
        <f t="shared" ca="1" si="463"/>
        <v>1.2567493431975385E-2</v>
      </c>
      <c r="T747">
        <f t="shared" ca="1" si="453"/>
        <v>0</v>
      </c>
      <c r="U747">
        <f t="shared" ca="1" si="486"/>
        <v>0</v>
      </c>
      <c r="V747">
        <f t="shared" ca="1" si="454"/>
        <v>0</v>
      </c>
      <c r="W747" s="41">
        <f t="shared" ca="1" si="455"/>
        <v>0</v>
      </c>
      <c r="X747">
        <f t="shared" ca="1" si="464"/>
        <v>5.3371237770666907E-2</v>
      </c>
      <c r="Y747">
        <f t="shared" ca="1" si="465"/>
        <v>5.3371237770666907E-2</v>
      </c>
      <c r="Z747">
        <f t="shared" ca="1" si="456"/>
        <v>5.4372976682247491E-2</v>
      </c>
      <c r="AA747">
        <f t="shared" ca="1" si="487"/>
        <v>1.7143819042644139E-271</v>
      </c>
      <c r="AB747">
        <f t="shared" ca="1" si="466"/>
        <v>1.7249142888114413E-268</v>
      </c>
      <c r="AC747">
        <f t="shared" ca="1" si="467"/>
        <v>1.5810014885438388E-268</v>
      </c>
      <c r="AD747">
        <f t="shared" ca="1" si="468"/>
        <v>2.1027082227634553E-270</v>
      </c>
      <c r="AE747">
        <f t="shared" ca="1" si="469"/>
        <v>3.0824907397791383E-270</v>
      </c>
      <c r="AF747">
        <f t="shared" ca="1" si="470"/>
        <v>0</v>
      </c>
      <c r="AG747">
        <f t="shared" ca="1" si="471"/>
        <v>0</v>
      </c>
      <c r="AH747">
        <f t="shared" ca="1" si="457"/>
        <v>0</v>
      </c>
      <c r="AI747">
        <f t="shared" ca="1" si="488"/>
        <v>3.4608696162725194E-11</v>
      </c>
      <c r="AJ747">
        <f t="shared" ca="1" si="472"/>
        <v>7.210145033901082E-15</v>
      </c>
      <c r="AK747">
        <f t="shared" ca="1" si="458"/>
        <v>0</v>
      </c>
      <c r="AL747">
        <f t="shared" ca="1" si="459"/>
        <v>0</v>
      </c>
      <c r="AM747">
        <f t="shared" si="460"/>
        <v>0</v>
      </c>
      <c r="AN747" s="45">
        <f t="shared" ca="1" si="473"/>
        <v>-7.210145033901082E-15</v>
      </c>
      <c r="AO747">
        <f t="shared" ca="1" si="489"/>
        <v>0</v>
      </c>
      <c r="AP747">
        <f t="shared" ca="1" si="490"/>
        <v>2.6943895612272353E-270</v>
      </c>
      <c r="AR747">
        <v>737</v>
      </c>
      <c r="AS747">
        <v>0</v>
      </c>
      <c r="AT747">
        <v>6.6022366150345485E-2</v>
      </c>
      <c r="AU747">
        <v>2.7239614203483421E-3</v>
      </c>
      <c r="AV747">
        <v>6.0707185177859843E-4</v>
      </c>
      <c r="AW747">
        <v>1.8909786106889932</v>
      </c>
      <c r="AX747">
        <v>1.3007771276327375E-5</v>
      </c>
      <c r="AY747">
        <v>0</v>
      </c>
      <c r="AZ747">
        <v>-1.8943226517323966</v>
      </c>
      <c r="BA747">
        <v>2.8483269278544041E-5</v>
      </c>
      <c r="BC747">
        <f t="shared" si="474"/>
        <v>0</v>
      </c>
      <c r="BD747">
        <f t="shared" ca="1" si="475"/>
        <v>6.6022366150345485E-2</v>
      </c>
      <c r="BE747">
        <f t="shared" ca="1" si="476"/>
        <v>2.7239614203483421E-3</v>
      </c>
      <c r="BF747">
        <f t="shared" ca="1" si="477"/>
        <v>6.0707185177859843E-4</v>
      </c>
      <c r="BG747">
        <f t="shared" ca="1" si="478"/>
        <v>1.8909786106889932</v>
      </c>
      <c r="BH747">
        <f t="shared" ca="1" si="479"/>
        <v>1.300777128353752E-5</v>
      </c>
      <c r="BI747">
        <f t="shared" ca="1" si="480"/>
        <v>0</v>
      </c>
      <c r="BJ747">
        <f t="shared" ca="1" si="481"/>
        <v>-1.8943226517324037</v>
      </c>
      <c r="BK747">
        <f t="shared" ca="1" si="482"/>
        <v>2.8483269278544041E-5</v>
      </c>
    </row>
    <row r="748" spans="2:63" x14ac:dyDescent="0.35">
      <c r="B748">
        <f t="shared" si="483"/>
        <v>738</v>
      </c>
      <c r="C748">
        <f t="shared" si="461"/>
        <v>62</v>
      </c>
      <c r="D748">
        <f t="shared" si="491"/>
        <v>6</v>
      </c>
      <c r="E748">
        <f t="shared" ca="1" si="451"/>
        <v>138</v>
      </c>
      <c r="F748" cm="1">
        <f t="array" aca="1" ref="F748" ca="1">_xlfn.XLOOKUP(E748,Mortality!$I$9:$I$130,IF($E$4="Female",Mortality!$J$9:$J$130,Mortality!$K$9:$K$130),,-1)</f>
        <v>0.99999999999999922</v>
      </c>
      <c r="G748" cm="1">
        <f t="array" aca="1" ref="G748" ca="1">_xlfn.XLOOKUP(E748,Mortality!$N$9:$N$130,IF($E$4="Female",Mortality!$O$9:$O$130,Mortality!$P$9:$P$130),,-1)</f>
        <v>0</v>
      </c>
      <c r="H748">
        <f t="shared" ca="1" si="462"/>
        <v>0.94493499421927152</v>
      </c>
      <c r="I748" cm="1">
        <f t="array" ref="I748">INDEX('Product features '!$C$12:$C$22,MIN(11,C748))</f>
        <v>0</v>
      </c>
      <c r="J748" s="3">
        <f ca="1">IF(C748=1,0,IF($C$4="Q",MAX('Product features '!$C$8,_xlfn.XLOOKUP(E748,'Non-systematic PWDs'!$D$17:$D$64,'Non-systematic PWDs'!$F$17:$F$64,0,-1)),'Product features '!$C$8))</f>
        <v>0.5</v>
      </c>
      <c r="K748">
        <f t="shared" ca="1" si="452"/>
        <v>0</v>
      </c>
      <c r="L748">
        <f ca="1">(1-K748)*(1-(1-J748*_xlfn.XLOOKUP(C748,'Non-systematic PWDs'!$D$9:$D$12,'Non-systematic PWDs'!$E$9:$E$12,,-1))^(1/12))</f>
        <v>1.8423470126248342E-2</v>
      </c>
      <c r="M748" cm="1">
        <f t="array" ref="M748">IF(C748=11,_xlfn.SWITCH(D748,1,0.4,2,0.3,3,0.2,0.1/9),1/12)</f>
        <v>8.3333333333333329E-2</v>
      </c>
      <c r="O748">
        <f t="shared" ca="1" si="484"/>
        <v>9.2060810642176238E-270</v>
      </c>
      <c r="P748">
        <f t="shared" ca="1" si="485"/>
        <v>8.4722578928845113E-270</v>
      </c>
      <c r="Q748">
        <f ca="1">_xlfn.XLOOKUP(C748,'Surrender predictive model'!$E$8:$E$29,'Surrender predictive model'!$P$8:$P$29,,-1)+'Surrender predictive model'!$B$15+'Surrender predictive model'!$B$14+'Surrender predictive model'!$B$38*K748</f>
        <v>-2.2123742498454617</v>
      </c>
      <c r="R748">
        <f ca="1">+'Surrender predictive model'!$B$15*(MAX(1,MIN(2,P747/O747))-1)+'Surrender predictive model'!$B$14*(MAX(0.5,MIN(1,P747/O747))-1)+'Surrender predictive model'!$B$38*K748*(MAX(0.5,MIN(1,P747/O747))-1)</f>
        <v>0.25203283787134556</v>
      </c>
      <c r="S748" s="43">
        <f t="shared" ca="1" si="463"/>
        <v>1.2567493431975385E-2</v>
      </c>
      <c r="T748">
        <f t="shared" ca="1" si="453"/>
        <v>0</v>
      </c>
      <c r="U748">
        <f t="shared" ca="1" si="486"/>
        <v>0</v>
      </c>
      <c r="V748">
        <f t="shared" ca="1" si="454"/>
        <v>0</v>
      </c>
      <c r="W748" s="41">
        <f t="shared" ca="1" si="455"/>
        <v>0</v>
      </c>
      <c r="X748">
        <f t="shared" ca="1" si="464"/>
        <v>5.3371237770666907E-2</v>
      </c>
      <c r="Y748">
        <f t="shared" ca="1" si="465"/>
        <v>5.3371237770666907E-2</v>
      </c>
      <c r="Z748">
        <f t="shared" ca="1" si="456"/>
        <v>5.4372976682247491E-2</v>
      </c>
      <c r="AA748">
        <f t="shared" ca="1" si="487"/>
        <v>9.3216047305036035E-273</v>
      </c>
      <c r="AB748">
        <f t="shared" ca="1" si="466"/>
        <v>9.2060810642176238E-270</v>
      </c>
      <c r="AC748">
        <f t="shared" ca="1" si="467"/>
        <v>8.4380006360851555E-270</v>
      </c>
      <c r="AD748">
        <f t="shared" ca="1" si="468"/>
        <v>1.1222414051944483E-271</v>
      </c>
      <c r="AE748">
        <f t="shared" ca="1" si="469"/>
        <v>1.6451634619863134E-271</v>
      </c>
      <c r="AF748">
        <f t="shared" ca="1" si="470"/>
        <v>0</v>
      </c>
      <c r="AG748">
        <f t="shared" ca="1" si="471"/>
        <v>0</v>
      </c>
      <c r="AH748">
        <f t="shared" ca="1" si="457"/>
        <v>0</v>
      </c>
      <c r="AI748">
        <f t="shared" ca="1" si="488"/>
        <v>3.4608696162725194E-11</v>
      </c>
      <c r="AJ748">
        <f t="shared" ca="1" si="472"/>
        <v>7.210145033901082E-15</v>
      </c>
      <c r="AK748">
        <f t="shared" ca="1" si="458"/>
        <v>0</v>
      </c>
      <c r="AL748">
        <f t="shared" ca="1" si="459"/>
        <v>0</v>
      </c>
      <c r="AM748">
        <f t="shared" si="460"/>
        <v>0</v>
      </c>
      <c r="AN748" s="45">
        <f t="shared" ca="1" si="473"/>
        <v>-7.210145033901082E-15</v>
      </c>
      <c r="AO748">
        <f t="shared" ca="1" si="489"/>
        <v>0</v>
      </c>
      <c r="AP748">
        <f t="shared" ca="1" si="490"/>
        <v>1.4548754501473695E-271</v>
      </c>
      <c r="AR748">
        <v>738</v>
      </c>
      <c r="AS748">
        <v>0</v>
      </c>
      <c r="AT748">
        <v>6.2437298868898421E-2</v>
      </c>
      <c r="AU748">
        <v>2.5761149592256455E-3</v>
      </c>
      <c r="AV748">
        <v>5.7355933340362086E-4</v>
      </c>
      <c r="AW748">
        <v>1.8121657149208252</v>
      </c>
      <c r="AX748">
        <v>1.2301932221685836E-5</v>
      </c>
      <c r="AY748">
        <v>0</v>
      </c>
      <c r="AZ748">
        <v>-1.8153276911456753</v>
      </c>
      <c r="BA748">
        <v>2.7110178737675369E-5</v>
      </c>
      <c r="BC748">
        <f t="shared" si="474"/>
        <v>0</v>
      </c>
      <c r="BD748">
        <f t="shared" ca="1" si="475"/>
        <v>6.2437298868898421E-2</v>
      </c>
      <c r="BE748">
        <f t="shared" ca="1" si="476"/>
        <v>2.5761149592256455E-3</v>
      </c>
      <c r="BF748">
        <f t="shared" ca="1" si="477"/>
        <v>5.7355933340362086E-4</v>
      </c>
      <c r="BG748">
        <f t="shared" ca="1" si="478"/>
        <v>1.8121657149208252</v>
      </c>
      <c r="BH748">
        <f t="shared" ca="1" si="479"/>
        <v>1.2301932228895981E-5</v>
      </c>
      <c r="BI748">
        <f t="shared" ca="1" si="480"/>
        <v>0</v>
      </c>
      <c r="BJ748">
        <f t="shared" ca="1" si="481"/>
        <v>-1.8153276911456824</v>
      </c>
      <c r="BK748">
        <f t="shared" ca="1" si="482"/>
        <v>2.7110178737675369E-5</v>
      </c>
    </row>
    <row r="749" spans="2:63" x14ac:dyDescent="0.35">
      <c r="B749">
        <f t="shared" ref="B749:B779" si="492">B748+1</f>
        <v>739</v>
      </c>
      <c r="C749">
        <f t="shared" si="461"/>
        <v>62</v>
      </c>
      <c r="D749">
        <f t="shared" si="491"/>
        <v>7</v>
      </c>
      <c r="E749">
        <f t="shared" ca="1" si="451"/>
        <v>138</v>
      </c>
      <c r="F749" cm="1">
        <f t="array" aca="1" ref="F749" ca="1">_xlfn.XLOOKUP(E749,Mortality!$I$9:$I$130,IF($E$4="Female",Mortality!$J$9:$J$130,Mortality!$K$9:$K$130),,-1)</f>
        <v>0.99999999999999922</v>
      </c>
      <c r="G749" cm="1">
        <f t="array" aca="1" ref="G749" ca="1">_xlfn.XLOOKUP(E749,Mortality!$N$9:$N$130,IF($E$4="Female",Mortality!$O$9:$O$130,Mortality!$P$9:$P$130),,-1)</f>
        <v>0</v>
      </c>
      <c r="H749">
        <f t="shared" ca="1" si="462"/>
        <v>0.94493499421927152</v>
      </c>
      <c r="I749" cm="1">
        <f t="array" ref="I749">INDEX('Product features '!$C$12:$C$22,MIN(11,C749))</f>
        <v>0</v>
      </c>
      <c r="J749" s="3">
        <f ca="1">IF(C749=1,0,IF($C$4="Q",MAX('Product features '!$C$8,_xlfn.XLOOKUP(E749,'Non-systematic PWDs'!$D$17:$D$64,'Non-systematic PWDs'!$F$17:$F$64,0,-1)),'Product features '!$C$8))</f>
        <v>0.5</v>
      </c>
      <c r="K749">
        <f t="shared" ca="1" si="452"/>
        <v>0</v>
      </c>
      <c r="L749">
        <f ca="1">(1-K749)*(1-(1-J749*_xlfn.XLOOKUP(C749,'Non-systematic PWDs'!$D$9:$D$12,'Non-systematic PWDs'!$E$9:$E$12,,-1))^(1/12))</f>
        <v>1.8423470126248342E-2</v>
      </c>
      <c r="M749" cm="1">
        <f t="array" ref="M749">IF(C749=11,_xlfn.SWITCH(D749,1,0.4,2,0.3,3,0.2,0.1/9),1/12)</f>
        <v>8.3333333333333329E-2</v>
      </c>
      <c r="O749">
        <f t="shared" ca="1" si="484"/>
        <v>4.9133994141439304E-271</v>
      </c>
      <c r="P749">
        <f t="shared" ca="1" si="485"/>
        <v>4.5217489045554864E-271</v>
      </c>
      <c r="Q749">
        <f ca="1">_xlfn.XLOOKUP(C749,'Surrender predictive model'!$E$8:$E$29,'Surrender predictive model'!$P$8:$P$29,,-1)+'Surrender predictive model'!$B$15+'Surrender predictive model'!$B$14+'Surrender predictive model'!$B$38*K749</f>
        <v>-2.2123742498454617</v>
      </c>
      <c r="R749">
        <f ca="1">+'Surrender predictive model'!$B$15*(MAX(1,MIN(2,P748/O748))-1)+'Surrender predictive model'!$B$14*(MAX(0.5,MIN(1,P748/O748))-1)+'Surrender predictive model'!$B$38*K749*(MAX(0.5,MIN(1,P748/O748))-1)</f>
        <v>0.25203283787134523</v>
      </c>
      <c r="S749" s="43">
        <f t="shared" ca="1" si="463"/>
        <v>1.2567493431975385E-2</v>
      </c>
      <c r="T749">
        <f t="shared" ca="1" si="453"/>
        <v>0</v>
      </c>
      <c r="U749">
        <f t="shared" ca="1" si="486"/>
        <v>0</v>
      </c>
      <c r="V749">
        <f t="shared" ca="1" si="454"/>
        <v>0</v>
      </c>
      <c r="W749" s="41">
        <f t="shared" ca="1" si="455"/>
        <v>0</v>
      </c>
      <c r="X749">
        <f t="shared" ca="1" si="464"/>
        <v>5.3371237770666907E-2</v>
      </c>
      <c r="Y749">
        <f t="shared" ca="1" si="465"/>
        <v>5.3371237770666907E-2</v>
      </c>
      <c r="Z749">
        <f t="shared" ca="1" si="456"/>
        <v>5.4372976682247491E-2</v>
      </c>
      <c r="AA749">
        <f t="shared" ca="1" si="487"/>
        <v>5.0684339665280039E-274</v>
      </c>
      <c r="AB749">
        <f t="shared" ca="1" si="466"/>
        <v>4.9133994141439304E-271</v>
      </c>
      <c r="AC749">
        <f t="shared" ca="1" si="467"/>
        <v>4.5034653825753945E-271</v>
      </c>
      <c r="AD749">
        <f t="shared" ca="1" si="468"/>
        <v>5.9895412872720246E-273</v>
      </c>
      <c r="AE749">
        <f t="shared" ca="1" si="469"/>
        <v>8.7804410301285057E-273</v>
      </c>
      <c r="AF749">
        <f t="shared" ca="1" si="470"/>
        <v>0</v>
      </c>
      <c r="AG749">
        <f t="shared" ca="1" si="471"/>
        <v>0</v>
      </c>
      <c r="AH749">
        <f t="shared" ca="1" si="457"/>
        <v>0</v>
      </c>
      <c r="AI749">
        <f t="shared" ca="1" si="488"/>
        <v>3.4608696162725194E-11</v>
      </c>
      <c r="AJ749">
        <f t="shared" ca="1" si="472"/>
        <v>7.210145033901082E-15</v>
      </c>
      <c r="AK749">
        <f t="shared" ca="1" si="458"/>
        <v>0</v>
      </c>
      <c r="AL749">
        <f t="shared" ca="1" si="459"/>
        <v>0</v>
      </c>
      <c r="AM749">
        <f t="shared" si="460"/>
        <v>0</v>
      </c>
      <c r="AN749" s="45">
        <f t="shared" ca="1" si="473"/>
        <v>-7.210145033901082E-15</v>
      </c>
      <c r="AO749">
        <f t="shared" ca="1" si="489"/>
        <v>0</v>
      </c>
      <c r="AP749">
        <f t="shared" ca="1" si="490"/>
        <v>7.8558149344871208E-273</v>
      </c>
      <c r="AR749">
        <v>739</v>
      </c>
      <c r="AS749">
        <v>0</v>
      </c>
      <c r="AT749">
        <v>5.9049271406619086E-2</v>
      </c>
      <c r="AU749">
        <v>2.4363902672438742E-3</v>
      </c>
      <c r="AV749">
        <v>5.4192347786544495E-4</v>
      </c>
      <c r="AW749">
        <v>1.7366377248105067</v>
      </c>
      <c r="AX749">
        <v>1.1634857029592324E-5</v>
      </c>
      <c r="AY749">
        <v>0</v>
      </c>
      <c r="AZ749">
        <v>-1.7396276734126457</v>
      </c>
      <c r="BA749">
        <v>2.5804107428534898E-5</v>
      </c>
      <c r="BC749">
        <f t="shared" si="474"/>
        <v>0</v>
      </c>
      <c r="BD749">
        <f t="shared" ca="1" si="475"/>
        <v>5.9049271406619086E-2</v>
      </c>
      <c r="BE749">
        <f t="shared" ca="1" si="476"/>
        <v>2.4363902672438742E-3</v>
      </c>
      <c r="BF749">
        <f t="shared" ca="1" si="477"/>
        <v>5.4192347786544495E-4</v>
      </c>
      <c r="BG749">
        <f t="shared" ca="1" si="478"/>
        <v>1.7366377248105067</v>
      </c>
      <c r="BH749">
        <f t="shared" ca="1" si="479"/>
        <v>1.1634857036802469E-5</v>
      </c>
      <c r="BI749">
        <f t="shared" ca="1" si="480"/>
        <v>0</v>
      </c>
      <c r="BJ749">
        <f t="shared" ca="1" si="481"/>
        <v>-1.7396276734126528</v>
      </c>
      <c r="BK749">
        <f t="shared" ca="1" si="482"/>
        <v>2.5804107428534898E-5</v>
      </c>
    </row>
    <row r="750" spans="2:63" x14ac:dyDescent="0.35">
      <c r="B750">
        <f t="shared" si="492"/>
        <v>740</v>
      </c>
      <c r="C750">
        <f t="shared" si="461"/>
        <v>62</v>
      </c>
      <c r="D750">
        <f t="shared" si="491"/>
        <v>8</v>
      </c>
      <c r="E750">
        <f t="shared" ca="1" si="451"/>
        <v>138</v>
      </c>
      <c r="F750" cm="1">
        <f t="array" aca="1" ref="F750" ca="1">_xlfn.XLOOKUP(E750,Mortality!$I$9:$I$130,IF($E$4="Female",Mortality!$J$9:$J$130,Mortality!$K$9:$K$130),,-1)</f>
        <v>0.99999999999999922</v>
      </c>
      <c r="G750" cm="1">
        <f t="array" aca="1" ref="G750" ca="1">_xlfn.XLOOKUP(E750,Mortality!$N$9:$N$130,IF($E$4="Female",Mortality!$O$9:$O$130,Mortality!$P$9:$P$130),,-1)</f>
        <v>0</v>
      </c>
      <c r="H750">
        <f t="shared" ca="1" si="462"/>
        <v>0.94493499421927152</v>
      </c>
      <c r="I750" cm="1">
        <f t="array" ref="I750">INDEX('Product features '!$C$12:$C$22,MIN(11,C750))</f>
        <v>0</v>
      </c>
      <c r="J750" s="3">
        <f ca="1">IF(C750=1,0,IF($C$4="Q",MAX('Product features '!$C$8,_xlfn.XLOOKUP(E750,'Non-systematic PWDs'!$D$17:$D$64,'Non-systematic PWDs'!$F$17:$F$64,0,-1)),'Product features '!$C$8))</f>
        <v>0.5</v>
      </c>
      <c r="K750">
        <f t="shared" ca="1" si="452"/>
        <v>0</v>
      </c>
      <c r="L750">
        <f ca="1">(1-K750)*(1-(1-J750*_xlfn.XLOOKUP(C750,'Non-systematic PWDs'!$D$9:$D$12,'Non-systematic PWDs'!$E$9:$E$12,,-1))^(1/12))</f>
        <v>1.8423470126248342E-2</v>
      </c>
      <c r="M750" cm="1">
        <f t="array" ref="M750">IF(C750=11,_xlfn.SWITCH(D750,1,0.4,2,0.3,3,0.2,0.1/9),1/12)</f>
        <v>8.3333333333333329E-2</v>
      </c>
      <c r="O750">
        <f t="shared" ca="1" si="484"/>
        <v>2.6223420839453117E-272</v>
      </c>
      <c r="P750">
        <f t="shared" ca="1" si="485"/>
        <v>2.4133133592428347E-272</v>
      </c>
      <c r="Q750">
        <f ca="1">_xlfn.XLOOKUP(C750,'Surrender predictive model'!$E$8:$E$29,'Surrender predictive model'!$P$8:$P$29,,-1)+'Surrender predictive model'!$B$15+'Surrender predictive model'!$B$14+'Surrender predictive model'!$B$38*K750</f>
        <v>-2.2123742498454617</v>
      </c>
      <c r="R750">
        <f ca="1">+'Surrender predictive model'!$B$15*(MAX(1,MIN(2,P749/O749))-1)+'Surrender predictive model'!$B$14*(MAX(0.5,MIN(1,P749/O749))-1)+'Surrender predictive model'!$B$38*K750*(MAX(0.5,MIN(1,P749/O749))-1)</f>
        <v>0.25203283787134523</v>
      </c>
      <c r="S750" s="43">
        <f t="shared" ca="1" si="463"/>
        <v>1.2567493431975385E-2</v>
      </c>
      <c r="T750">
        <f t="shared" ca="1" si="453"/>
        <v>0</v>
      </c>
      <c r="U750">
        <f t="shared" ca="1" si="486"/>
        <v>0</v>
      </c>
      <c r="V750">
        <f t="shared" ca="1" si="454"/>
        <v>0</v>
      </c>
      <c r="W750" s="41">
        <f t="shared" ca="1" si="455"/>
        <v>0</v>
      </c>
      <c r="X750">
        <f t="shared" ca="1" si="464"/>
        <v>5.3371237770666907E-2</v>
      </c>
      <c r="Y750">
        <f t="shared" ca="1" si="465"/>
        <v>5.3371237770666907E-2</v>
      </c>
      <c r="Z750">
        <f t="shared" ca="1" si="456"/>
        <v>5.4372976682247491E-2</v>
      </c>
      <c r="AA750">
        <f t="shared" ca="1" si="487"/>
        <v>2.7558584187753831E-275</v>
      </c>
      <c r="AB750">
        <f t="shared" ca="1" si="466"/>
        <v>2.6223420839453117E-272</v>
      </c>
      <c r="AC750">
        <f t="shared" ca="1" si="467"/>
        <v>2.4035552172539873E-272</v>
      </c>
      <c r="AD750">
        <f t="shared" ca="1" si="468"/>
        <v>3.1966923218022149E-274</v>
      </c>
      <c r="AE750">
        <f t="shared" ca="1" si="469"/>
        <v>4.6862300595030793E-274</v>
      </c>
      <c r="AF750">
        <f t="shared" ca="1" si="470"/>
        <v>0</v>
      </c>
      <c r="AG750">
        <f t="shared" ca="1" si="471"/>
        <v>0</v>
      </c>
      <c r="AH750">
        <f t="shared" ca="1" si="457"/>
        <v>0</v>
      </c>
      <c r="AI750">
        <f t="shared" ca="1" si="488"/>
        <v>3.4608696162725194E-11</v>
      </c>
      <c r="AJ750">
        <f t="shared" ca="1" si="472"/>
        <v>7.210145033901082E-15</v>
      </c>
      <c r="AK750">
        <f t="shared" ca="1" si="458"/>
        <v>0</v>
      </c>
      <c r="AL750">
        <f t="shared" ca="1" si="459"/>
        <v>0</v>
      </c>
      <c r="AM750">
        <f t="shared" si="460"/>
        <v>0</v>
      </c>
      <c r="AN750" s="45">
        <f t="shared" ca="1" si="473"/>
        <v>-7.210145033901082E-15</v>
      </c>
      <c r="AO750">
        <f t="shared" ca="1" si="489"/>
        <v>0</v>
      </c>
      <c r="AP750">
        <f t="shared" ca="1" si="490"/>
        <v>4.2418633346696194E-274</v>
      </c>
      <c r="AR750">
        <v>740</v>
      </c>
      <c r="AS750">
        <v>0</v>
      </c>
      <c r="AT750">
        <v>5.5847310484570221E-2</v>
      </c>
      <c r="AU750">
        <v>2.3043352815042568E-3</v>
      </c>
      <c r="AV750">
        <v>5.1205762540463293E-4</v>
      </c>
      <c r="AW750">
        <v>1.6642577189290488</v>
      </c>
      <c r="AX750">
        <v>1.1004388713127275E-5</v>
      </c>
      <c r="AY750">
        <v>0</v>
      </c>
      <c r="AZ750">
        <v>-1.6670851162246707</v>
      </c>
      <c r="BA750">
        <v>2.4561740180896268E-5</v>
      </c>
      <c r="BC750">
        <f t="shared" si="474"/>
        <v>0</v>
      </c>
      <c r="BD750">
        <f t="shared" ca="1" si="475"/>
        <v>5.5847310484570221E-2</v>
      </c>
      <c r="BE750">
        <f t="shared" ca="1" si="476"/>
        <v>2.3043352815042568E-3</v>
      </c>
      <c r="BF750">
        <f t="shared" ca="1" si="477"/>
        <v>5.1205762540463293E-4</v>
      </c>
      <c r="BG750">
        <f t="shared" ca="1" si="478"/>
        <v>1.6642577189290488</v>
      </c>
      <c r="BH750">
        <f t="shared" ca="1" si="479"/>
        <v>1.100438872033742E-5</v>
      </c>
      <c r="BI750">
        <f t="shared" ca="1" si="480"/>
        <v>0</v>
      </c>
      <c r="BJ750">
        <f t="shared" ca="1" si="481"/>
        <v>-1.6670851162246778</v>
      </c>
      <c r="BK750">
        <f t="shared" ca="1" si="482"/>
        <v>2.4561740180896268E-5</v>
      </c>
    </row>
    <row r="751" spans="2:63" x14ac:dyDescent="0.35">
      <c r="B751">
        <f t="shared" si="492"/>
        <v>741</v>
      </c>
      <c r="C751">
        <f t="shared" si="461"/>
        <v>62</v>
      </c>
      <c r="D751">
        <f t="shared" si="491"/>
        <v>9</v>
      </c>
      <c r="E751">
        <f t="shared" ca="1" si="451"/>
        <v>138</v>
      </c>
      <c r="F751" cm="1">
        <f t="array" aca="1" ref="F751" ca="1">_xlfn.XLOOKUP(E751,Mortality!$I$9:$I$130,IF($E$4="Female",Mortality!$J$9:$J$130,Mortality!$K$9:$K$130),,-1)</f>
        <v>0.99999999999999922</v>
      </c>
      <c r="G751" cm="1">
        <f t="array" aca="1" ref="G751" ca="1">_xlfn.XLOOKUP(E751,Mortality!$N$9:$N$130,IF($E$4="Female",Mortality!$O$9:$O$130,Mortality!$P$9:$P$130),,-1)</f>
        <v>0</v>
      </c>
      <c r="H751">
        <f t="shared" ca="1" si="462"/>
        <v>0.94493499421927152</v>
      </c>
      <c r="I751" cm="1">
        <f t="array" ref="I751">INDEX('Product features '!$C$12:$C$22,MIN(11,C751))</f>
        <v>0</v>
      </c>
      <c r="J751" s="3">
        <f ca="1">IF(C751=1,0,IF($C$4="Q",MAX('Product features '!$C$8,_xlfn.XLOOKUP(E751,'Non-systematic PWDs'!$D$17:$D$64,'Non-systematic PWDs'!$F$17:$F$64,0,-1)),'Product features '!$C$8))</f>
        <v>0.5</v>
      </c>
      <c r="K751">
        <f t="shared" ca="1" si="452"/>
        <v>0</v>
      </c>
      <c r="L751">
        <f ca="1">(1-K751)*(1-(1-J751*_xlfn.XLOOKUP(C751,'Non-systematic PWDs'!$D$9:$D$12,'Non-systematic PWDs'!$E$9:$E$12,,-1))^(1/12))</f>
        <v>1.8423470126248342E-2</v>
      </c>
      <c r="M751" cm="1">
        <f t="array" ref="M751">IF(C751=11,_xlfn.SWITCH(D751,1,0.4,2,0.3,3,0.2,0.1/9),1/12)</f>
        <v>8.3333333333333329E-2</v>
      </c>
      <c r="O751">
        <f t="shared" ca="1" si="484"/>
        <v>1.3995764287827138E-273</v>
      </c>
      <c r="P751">
        <f t="shared" ca="1" si="485"/>
        <v>1.2880152111127621E-273</v>
      </c>
      <c r="Q751">
        <f ca="1">_xlfn.XLOOKUP(C751,'Surrender predictive model'!$E$8:$E$29,'Surrender predictive model'!$P$8:$P$29,,-1)+'Surrender predictive model'!$B$15+'Surrender predictive model'!$B$14+'Surrender predictive model'!$B$38*K751</f>
        <v>-2.2123742498454617</v>
      </c>
      <c r="R751">
        <f ca="1">+'Surrender predictive model'!$B$15*(MAX(1,MIN(2,P750/O750))-1)+'Surrender predictive model'!$B$14*(MAX(0.5,MIN(1,P750/O750))-1)+'Surrender predictive model'!$B$38*K751*(MAX(0.5,MIN(1,P750/O750))-1)</f>
        <v>0.25203283787134523</v>
      </c>
      <c r="S751" s="43">
        <f t="shared" ca="1" si="463"/>
        <v>1.2567493431975385E-2</v>
      </c>
      <c r="T751">
        <f t="shared" ca="1" si="453"/>
        <v>0</v>
      </c>
      <c r="U751">
        <f t="shared" ca="1" si="486"/>
        <v>0</v>
      </c>
      <c r="V751">
        <f t="shared" ca="1" si="454"/>
        <v>0</v>
      </c>
      <c r="W751" s="41">
        <f t="shared" ca="1" si="455"/>
        <v>0</v>
      </c>
      <c r="X751">
        <f t="shared" ca="1" si="464"/>
        <v>5.3371237770666907E-2</v>
      </c>
      <c r="Y751">
        <f t="shared" ca="1" si="465"/>
        <v>5.3371237770666907E-2</v>
      </c>
      <c r="Z751">
        <f t="shared" ca="1" si="456"/>
        <v>5.4372976682247491E-2</v>
      </c>
      <c r="AA751">
        <f t="shared" ca="1" si="487"/>
        <v>1.4984422554364935E-276</v>
      </c>
      <c r="AB751">
        <f t="shared" ca="1" si="466"/>
        <v>1.3995764287827138E-273</v>
      </c>
      <c r="AC751">
        <f t="shared" ca="1" si="467"/>
        <v>1.282807169949895E-273</v>
      </c>
      <c r="AD751">
        <f t="shared" ca="1" si="468"/>
        <v>1.7061142598657127E-275</v>
      </c>
      <c r="AE751">
        <f t="shared" ca="1" si="469"/>
        <v>2.5010989875378533E-275</v>
      </c>
      <c r="AF751">
        <f t="shared" ca="1" si="470"/>
        <v>0</v>
      </c>
      <c r="AG751">
        <f t="shared" ca="1" si="471"/>
        <v>0</v>
      </c>
      <c r="AH751">
        <f t="shared" ca="1" si="457"/>
        <v>0</v>
      </c>
      <c r="AI751">
        <f t="shared" ca="1" si="488"/>
        <v>3.4608696162725194E-11</v>
      </c>
      <c r="AJ751">
        <f t="shared" ca="1" si="472"/>
        <v>7.210145033901082E-15</v>
      </c>
      <c r="AK751">
        <f t="shared" ca="1" si="458"/>
        <v>0</v>
      </c>
      <c r="AL751">
        <f t="shared" ca="1" si="459"/>
        <v>0</v>
      </c>
      <c r="AM751">
        <f t="shared" si="460"/>
        <v>0</v>
      </c>
      <c r="AN751" s="45">
        <f t="shared" ca="1" si="473"/>
        <v>-7.210145033901082E-15</v>
      </c>
      <c r="AO751">
        <f t="shared" ca="1" si="489"/>
        <v>0</v>
      </c>
      <c r="AP751">
        <f t="shared" ca="1" si="490"/>
        <v>2.2904567762948705E-275</v>
      </c>
      <c r="AR751">
        <v>741</v>
      </c>
      <c r="AS751">
        <v>0</v>
      </c>
      <c r="AT751">
        <v>5.282106256553798E-2</v>
      </c>
      <c r="AU751">
        <v>2.1795234559124116E-3</v>
      </c>
      <c r="AV751">
        <v>4.8386127016151136E-4</v>
      </c>
      <c r="AW751">
        <v>1.5948944834700807</v>
      </c>
      <c r="AX751">
        <v>1.0408491999232116E-5</v>
      </c>
      <c r="AY751">
        <v>0</v>
      </c>
      <c r="AZ751">
        <v>-1.5975682766881538</v>
      </c>
      <c r="BA751">
        <v>2.3379928130756764E-5</v>
      </c>
      <c r="BC751">
        <f t="shared" si="474"/>
        <v>0</v>
      </c>
      <c r="BD751">
        <f t="shared" ca="1" si="475"/>
        <v>5.282106256553798E-2</v>
      </c>
      <c r="BE751">
        <f t="shared" ca="1" si="476"/>
        <v>2.1795234559124116E-3</v>
      </c>
      <c r="BF751">
        <f t="shared" ca="1" si="477"/>
        <v>4.8386127016151136E-4</v>
      </c>
      <c r="BG751">
        <f t="shared" ca="1" si="478"/>
        <v>1.5948944834700807</v>
      </c>
      <c r="BH751">
        <f t="shared" ca="1" si="479"/>
        <v>1.040849200644226E-5</v>
      </c>
      <c r="BI751">
        <f t="shared" ca="1" si="480"/>
        <v>0</v>
      </c>
      <c r="BJ751">
        <f t="shared" ca="1" si="481"/>
        <v>-1.5975682766881609</v>
      </c>
      <c r="BK751">
        <f t="shared" ca="1" si="482"/>
        <v>2.3379928130756764E-5</v>
      </c>
    </row>
    <row r="752" spans="2:63" x14ac:dyDescent="0.35">
      <c r="B752">
        <f t="shared" si="492"/>
        <v>742</v>
      </c>
      <c r="C752">
        <f t="shared" si="461"/>
        <v>62</v>
      </c>
      <c r="D752">
        <f t="shared" si="491"/>
        <v>10</v>
      </c>
      <c r="E752">
        <f t="shared" ca="1" si="451"/>
        <v>138</v>
      </c>
      <c r="F752" cm="1">
        <f t="array" aca="1" ref="F752" ca="1">_xlfn.XLOOKUP(E752,Mortality!$I$9:$I$130,IF($E$4="Female",Mortality!$J$9:$J$130,Mortality!$K$9:$K$130),,-1)</f>
        <v>0.99999999999999922</v>
      </c>
      <c r="G752" cm="1">
        <f t="array" aca="1" ref="G752" ca="1">_xlfn.XLOOKUP(E752,Mortality!$N$9:$N$130,IF($E$4="Female",Mortality!$O$9:$O$130,Mortality!$P$9:$P$130),,-1)</f>
        <v>0</v>
      </c>
      <c r="H752">
        <f t="shared" ca="1" si="462"/>
        <v>0.94493499421927152</v>
      </c>
      <c r="I752" cm="1">
        <f t="array" ref="I752">INDEX('Product features '!$C$12:$C$22,MIN(11,C752))</f>
        <v>0</v>
      </c>
      <c r="J752" s="3">
        <f ca="1">IF(C752=1,0,IF($C$4="Q",MAX('Product features '!$C$8,_xlfn.XLOOKUP(E752,'Non-systematic PWDs'!$D$17:$D$64,'Non-systematic PWDs'!$F$17:$F$64,0,-1)),'Product features '!$C$8))</f>
        <v>0.5</v>
      </c>
      <c r="K752">
        <f t="shared" ca="1" si="452"/>
        <v>0</v>
      </c>
      <c r="L752">
        <f ca="1">(1-K752)*(1-(1-J752*_xlfn.XLOOKUP(C752,'Non-systematic PWDs'!$D$9:$D$12,'Non-systematic PWDs'!$E$9:$E$12,,-1))^(1/12))</f>
        <v>1.8423470126248342E-2</v>
      </c>
      <c r="M752" cm="1">
        <f t="array" ref="M752">IF(C752=11,_xlfn.SWITCH(D752,1,0.4,2,0.3,3,0.2,0.1/9),1/12)</f>
        <v>8.3333333333333329E-2</v>
      </c>
      <c r="O752">
        <f t="shared" ca="1" si="484"/>
        <v>7.4697126358783086E-275</v>
      </c>
      <c r="P752">
        <f t="shared" ca="1" si="485"/>
        <v>6.8742966084534962E-275</v>
      </c>
      <c r="Q752">
        <f ca="1">_xlfn.XLOOKUP(C752,'Surrender predictive model'!$E$8:$E$29,'Surrender predictive model'!$P$8:$P$29,,-1)+'Surrender predictive model'!$B$15+'Surrender predictive model'!$B$14+'Surrender predictive model'!$B$38*K752</f>
        <v>-2.2123742498454617</v>
      </c>
      <c r="R752">
        <f ca="1">+'Surrender predictive model'!$B$15*(MAX(1,MIN(2,P751/O751))-1)+'Surrender predictive model'!$B$14*(MAX(0.5,MIN(1,P751/O751))-1)+'Surrender predictive model'!$B$38*K752*(MAX(0.5,MIN(1,P751/O751))-1)</f>
        <v>0.25203283787134523</v>
      </c>
      <c r="S752" s="43">
        <f t="shared" ca="1" si="463"/>
        <v>1.2567493431975385E-2</v>
      </c>
      <c r="T752">
        <f t="shared" ca="1" si="453"/>
        <v>0</v>
      </c>
      <c r="U752">
        <f t="shared" ca="1" si="486"/>
        <v>0</v>
      </c>
      <c r="V752">
        <f t="shared" ca="1" si="454"/>
        <v>0</v>
      </c>
      <c r="W752" s="41">
        <f t="shared" ca="1" si="455"/>
        <v>0</v>
      </c>
      <c r="X752">
        <f t="shared" ca="1" si="464"/>
        <v>5.3371237770666907E-2</v>
      </c>
      <c r="Y752">
        <f t="shared" ca="1" si="465"/>
        <v>5.3371237770666907E-2</v>
      </c>
      <c r="Z752">
        <f t="shared" ca="1" si="456"/>
        <v>5.4372976682247491E-2</v>
      </c>
      <c r="AA752">
        <f t="shared" ca="1" si="487"/>
        <v>8.1474765814542795E-278</v>
      </c>
      <c r="AB752">
        <f t="shared" ca="1" si="466"/>
        <v>7.4697126358783086E-275</v>
      </c>
      <c r="AC752">
        <f t="shared" ca="1" si="467"/>
        <v>6.8465006481312158E-275</v>
      </c>
      <c r="AD752">
        <f t="shared" ca="1" si="468"/>
        <v>9.105742982721834E-277</v>
      </c>
      <c r="AE752">
        <f t="shared" ca="1" si="469"/>
        <v>1.3348674875185706E-276</v>
      </c>
      <c r="AF752">
        <f t="shared" ca="1" si="470"/>
        <v>0</v>
      </c>
      <c r="AG752">
        <f t="shared" ca="1" si="471"/>
        <v>0</v>
      </c>
      <c r="AH752">
        <f t="shared" ca="1" si="457"/>
        <v>0</v>
      </c>
      <c r="AI752">
        <f t="shared" ca="1" si="488"/>
        <v>3.4608696162725194E-11</v>
      </c>
      <c r="AJ752">
        <f t="shared" ca="1" si="472"/>
        <v>7.210145033901082E-15</v>
      </c>
      <c r="AK752">
        <f t="shared" ca="1" si="458"/>
        <v>0</v>
      </c>
      <c r="AL752">
        <f t="shared" ca="1" si="459"/>
        <v>0</v>
      </c>
      <c r="AM752">
        <f t="shared" si="460"/>
        <v>0</v>
      </c>
      <c r="AN752" s="45">
        <f t="shared" ca="1" si="473"/>
        <v>-7.210145033901082E-15</v>
      </c>
      <c r="AO752">
        <f t="shared" ca="1" si="489"/>
        <v>0</v>
      </c>
      <c r="AP752">
        <f t="shared" ca="1" si="490"/>
        <v>1.2367659752724435E-276</v>
      </c>
      <c r="AR752">
        <v>742</v>
      </c>
      <c r="AS752">
        <v>0</v>
      </c>
      <c r="AT752">
        <v>4.9960758338841248E-2</v>
      </c>
      <c r="AU752">
        <v>2.0615522997576982E-3</v>
      </c>
      <c r="AV752">
        <v>4.5723969974863573E-4</v>
      </c>
      <c r="AW752">
        <v>1.5284222742954199</v>
      </c>
      <c r="AX752">
        <v>9.8452463600441099E-6</v>
      </c>
      <c r="AY752">
        <v>0</v>
      </c>
      <c r="AZ752">
        <v>-1.5309509115412863</v>
      </c>
      <c r="BA752">
        <v>2.225568025697603E-5</v>
      </c>
      <c r="BC752">
        <f t="shared" si="474"/>
        <v>0</v>
      </c>
      <c r="BD752">
        <f t="shared" ca="1" si="475"/>
        <v>4.9960758338841248E-2</v>
      </c>
      <c r="BE752">
        <f t="shared" ca="1" si="476"/>
        <v>2.0615522997576982E-3</v>
      </c>
      <c r="BF752">
        <f t="shared" ca="1" si="477"/>
        <v>4.5723969974863573E-4</v>
      </c>
      <c r="BG752">
        <f t="shared" ca="1" si="478"/>
        <v>1.5284222742954199</v>
      </c>
      <c r="BH752">
        <f t="shared" ca="1" si="479"/>
        <v>9.8452463672542542E-6</v>
      </c>
      <c r="BI752">
        <f t="shared" ca="1" si="480"/>
        <v>0</v>
      </c>
      <c r="BJ752">
        <f t="shared" ca="1" si="481"/>
        <v>-1.5309509115412934</v>
      </c>
      <c r="BK752">
        <f t="shared" ca="1" si="482"/>
        <v>2.225568025697603E-5</v>
      </c>
    </row>
    <row r="753" spans="2:63" x14ac:dyDescent="0.35">
      <c r="B753">
        <f t="shared" si="492"/>
        <v>743</v>
      </c>
      <c r="C753">
        <f t="shared" si="461"/>
        <v>62</v>
      </c>
      <c r="D753">
        <f t="shared" si="491"/>
        <v>11</v>
      </c>
      <c r="E753">
        <f t="shared" ca="1" si="451"/>
        <v>138</v>
      </c>
      <c r="F753" cm="1">
        <f t="array" aca="1" ref="F753" ca="1">_xlfn.XLOOKUP(E753,Mortality!$I$9:$I$130,IF($E$4="Female",Mortality!$J$9:$J$130,Mortality!$K$9:$K$130),,-1)</f>
        <v>0.99999999999999922</v>
      </c>
      <c r="G753" cm="1">
        <f t="array" aca="1" ref="G753" ca="1">_xlfn.XLOOKUP(E753,Mortality!$N$9:$N$130,IF($E$4="Female",Mortality!$O$9:$O$130,Mortality!$P$9:$P$130),,-1)</f>
        <v>0</v>
      </c>
      <c r="H753">
        <f t="shared" ca="1" si="462"/>
        <v>0.94493499421927152</v>
      </c>
      <c r="I753" cm="1">
        <f t="array" ref="I753">INDEX('Product features '!$C$12:$C$22,MIN(11,C753))</f>
        <v>0</v>
      </c>
      <c r="J753" s="3">
        <f ca="1">IF(C753=1,0,IF($C$4="Q",MAX('Product features '!$C$8,_xlfn.XLOOKUP(E753,'Non-systematic PWDs'!$D$17:$D$64,'Non-systematic PWDs'!$F$17:$F$64,0,-1)),'Product features '!$C$8))</f>
        <v>0.5</v>
      </c>
      <c r="K753">
        <f t="shared" ca="1" si="452"/>
        <v>0</v>
      </c>
      <c r="L753">
        <f ca="1">(1-K753)*(1-(1-J753*_xlfn.XLOOKUP(C753,'Non-systematic PWDs'!$D$9:$D$12,'Non-systematic PWDs'!$E$9:$E$12,,-1))^(1/12))</f>
        <v>1.8423470126248342E-2</v>
      </c>
      <c r="M753" cm="1">
        <f t="array" ref="M753">IF(C753=11,_xlfn.SWITCH(D753,1,0.4,2,0.3,3,0.2,0.1/9),1/12)</f>
        <v>8.3333333333333329E-2</v>
      </c>
      <c r="O753">
        <f t="shared" ca="1" si="484"/>
        <v>3.9866780916801621E-276</v>
      </c>
      <c r="P753">
        <f t="shared" ca="1" si="485"/>
        <v>3.6688971879586064E-276</v>
      </c>
      <c r="Q753">
        <f ca="1">_xlfn.XLOOKUP(C753,'Surrender predictive model'!$E$8:$E$29,'Surrender predictive model'!$P$8:$P$29,,-1)+'Surrender predictive model'!$B$15+'Surrender predictive model'!$B$14+'Surrender predictive model'!$B$38*K753</f>
        <v>-2.2123742498454617</v>
      </c>
      <c r="R753">
        <f ca="1">+'Surrender predictive model'!$B$15*(MAX(1,MIN(2,P752/O752))-1)+'Surrender predictive model'!$B$14*(MAX(0.5,MIN(1,P752/O752))-1)+'Surrender predictive model'!$B$38*K753*(MAX(0.5,MIN(1,P752/O752))-1)</f>
        <v>0.25203283787134523</v>
      </c>
      <c r="S753" s="43">
        <f t="shared" ca="1" si="463"/>
        <v>1.2567493431975385E-2</v>
      </c>
      <c r="T753">
        <f t="shared" ca="1" si="453"/>
        <v>0</v>
      </c>
      <c r="U753">
        <f t="shared" ca="1" si="486"/>
        <v>0</v>
      </c>
      <c r="V753">
        <f t="shared" ca="1" si="454"/>
        <v>0</v>
      </c>
      <c r="W753" s="41">
        <f t="shared" ca="1" si="455"/>
        <v>0</v>
      </c>
      <c r="X753">
        <f t="shared" ca="1" si="464"/>
        <v>5.3371237770666907E-2</v>
      </c>
      <c r="Y753">
        <f t="shared" ca="1" si="465"/>
        <v>5.3371237770666907E-2</v>
      </c>
      <c r="Z753">
        <f t="shared" ca="1" si="456"/>
        <v>5.4372976682247491E-2</v>
      </c>
      <c r="AA753">
        <f t="shared" ca="1" si="487"/>
        <v>4.4300255418257104E-279</v>
      </c>
      <c r="AB753">
        <f t="shared" ca="1" si="466"/>
        <v>3.9866780916801621E-276</v>
      </c>
      <c r="AC753">
        <f t="shared" ca="1" si="467"/>
        <v>3.6540621398843628E-276</v>
      </c>
      <c r="AD753">
        <f t="shared" ca="1" si="468"/>
        <v>4.8598477380942865E-278</v>
      </c>
      <c r="AE753">
        <f t="shared" ca="1" si="469"/>
        <v>7.1243530068686359E-278</v>
      </c>
      <c r="AF753">
        <f t="shared" ca="1" si="470"/>
        <v>0</v>
      </c>
      <c r="AG753">
        <f t="shared" ca="1" si="471"/>
        <v>0</v>
      </c>
      <c r="AH753">
        <f t="shared" ca="1" si="457"/>
        <v>0</v>
      </c>
      <c r="AI753">
        <f t="shared" ca="1" si="488"/>
        <v>3.4608696162725194E-11</v>
      </c>
      <c r="AJ753">
        <f t="shared" ca="1" si="472"/>
        <v>7.210145033901082E-15</v>
      </c>
      <c r="AK753">
        <f t="shared" ca="1" si="458"/>
        <v>0</v>
      </c>
      <c r="AL753">
        <f t="shared" ca="1" si="459"/>
        <v>0</v>
      </c>
      <c r="AM753">
        <f t="shared" si="460"/>
        <v>0</v>
      </c>
      <c r="AN753" s="45">
        <f t="shared" ca="1" si="473"/>
        <v>-7.210145033901082E-15</v>
      </c>
      <c r="AO753">
        <f t="shared" ca="1" si="489"/>
        <v>0</v>
      </c>
      <c r="AP753">
        <f t="shared" ca="1" si="490"/>
        <v>6.67810060168837E-278</v>
      </c>
      <c r="AR753">
        <v>743</v>
      </c>
      <c r="AS753">
        <v>0</v>
      </c>
      <c r="AT753">
        <v>4.7257179270738803E-2</v>
      </c>
      <c r="AU753">
        <v>1.9500420012399898E-3</v>
      </c>
      <c r="AV753">
        <v>4.3210365624617983E-4</v>
      </c>
      <c r="AW753">
        <v>1.4647205889030581</v>
      </c>
      <c r="AX753">
        <v>9.3128394491644178E-6</v>
      </c>
      <c r="AY753">
        <v>0</v>
      </c>
      <c r="AZ753">
        <v>-1.4671120473999932</v>
      </c>
      <c r="BA753">
        <v>2.1186155354807821E-5</v>
      </c>
      <c r="BC753">
        <f t="shared" si="474"/>
        <v>0</v>
      </c>
      <c r="BD753">
        <f t="shared" ca="1" si="475"/>
        <v>4.7257179270738803E-2</v>
      </c>
      <c r="BE753">
        <f t="shared" ca="1" si="476"/>
        <v>1.9500420012399898E-3</v>
      </c>
      <c r="BF753">
        <f t="shared" ca="1" si="477"/>
        <v>4.3210365624617983E-4</v>
      </c>
      <c r="BG753">
        <f t="shared" ca="1" si="478"/>
        <v>1.4647205889030581</v>
      </c>
      <c r="BH753">
        <f t="shared" ca="1" si="479"/>
        <v>9.3128394563745622E-6</v>
      </c>
      <c r="BI753">
        <f t="shared" ca="1" si="480"/>
        <v>0</v>
      </c>
      <c r="BJ753">
        <f t="shared" ca="1" si="481"/>
        <v>-1.4671120474000003</v>
      </c>
      <c r="BK753">
        <f t="shared" ca="1" si="482"/>
        <v>2.1186155354807821E-5</v>
      </c>
    </row>
    <row r="754" spans="2:63" x14ac:dyDescent="0.35">
      <c r="B754">
        <f t="shared" si="492"/>
        <v>744</v>
      </c>
      <c r="C754">
        <f t="shared" si="461"/>
        <v>62</v>
      </c>
      <c r="D754">
        <f t="shared" si="491"/>
        <v>12</v>
      </c>
      <c r="E754">
        <f t="shared" ca="1" si="451"/>
        <v>138</v>
      </c>
      <c r="F754" cm="1">
        <f t="array" aca="1" ref="F754" ca="1">_xlfn.XLOOKUP(E754,Mortality!$I$9:$I$130,IF($E$4="Female",Mortality!$J$9:$J$130,Mortality!$K$9:$K$130),,-1)</f>
        <v>0.99999999999999922</v>
      </c>
      <c r="G754" cm="1">
        <f t="array" aca="1" ref="G754" ca="1">_xlfn.XLOOKUP(E754,Mortality!$N$9:$N$130,IF($E$4="Female",Mortality!$O$9:$O$130,Mortality!$P$9:$P$130),,-1)</f>
        <v>0</v>
      </c>
      <c r="H754">
        <f t="shared" ca="1" si="462"/>
        <v>0.94493499421927152</v>
      </c>
      <c r="I754" cm="1">
        <f t="array" ref="I754">INDEX('Product features '!$C$12:$C$22,MIN(11,C754))</f>
        <v>0</v>
      </c>
      <c r="J754" s="3">
        <f ca="1">IF(C754=1,0,IF($C$4="Q",MAX('Product features '!$C$8,_xlfn.XLOOKUP(E754,'Non-systematic PWDs'!$D$17:$D$64,'Non-systematic PWDs'!$F$17:$F$64,0,-1)),'Product features '!$C$8))</f>
        <v>0.5</v>
      </c>
      <c r="K754">
        <f t="shared" ca="1" si="452"/>
        <v>0</v>
      </c>
      <c r="L754">
        <f ca="1">(1-K754)*(1-(1-J754*_xlfn.XLOOKUP(C754,'Non-systematic PWDs'!$D$9:$D$12,'Non-systematic PWDs'!$E$9:$E$12,,-1))^(1/12))</f>
        <v>1.8423470126248342E-2</v>
      </c>
      <c r="M754" cm="1">
        <f t="array" ref="M754">IF(C754=11,_xlfn.SWITCH(D754,1,0.4,2,0.3,3,0.2,0.1/9),1/12)</f>
        <v>8.3333333333333329E-2</v>
      </c>
      <c r="O754">
        <f t="shared" ca="1" si="484"/>
        <v>2.1277394434617054E-277</v>
      </c>
      <c r="P754">
        <f t="shared" ca="1" si="485"/>
        <v>1.9581358417466998E-277</v>
      </c>
      <c r="Q754">
        <f ca="1">_xlfn.XLOOKUP(C754,'Surrender predictive model'!$E$8:$E$29,'Surrender predictive model'!$P$8:$P$29,,-1)+'Surrender predictive model'!$B$15+'Surrender predictive model'!$B$14+'Surrender predictive model'!$B$38*K754</f>
        <v>-2.2123742498454617</v>
      </c>
      <c r="R754">
        <f ca="1">+'Surrender predictive model'!$B$15*(MAX(1,MIN(2,P753/O753))-1)+'Surrender predictive model'!$B$14*(MAX(0.5,MIN(1,P753/O753))-1)+'Surrender predictive model'!$B$38*K754*(MAX(0.5,MIN(1,P753/O753))-1)</f>
        <v>0.25203283787134523</v>
      </c>
      <c r="S754" s="43">
        <f t="shared" ca="1" si="463"/>
        <v>1.2567493431975385E-2</v>
      </c>
      <c r="T754">
        <f t="shared" ca="1" si="453"/>
        <v>5.0000000000000001E-3</v>
      </c>
      <c r="U754">
        <f t="shared" ca="1" si="486"/>
        <v>0</v>
      </c>
      <c r="V754">
        <f t="shared" ca="1" si="454"/>
        <v>0</v>
      </c>
      <c r="W754" s="41">
        <f t="shared" ca="1" si="455"/>
        <v>0</v>
      </c>
      <c r="X754">
        <f t="shared" ca="1" si="464"/>
        <v>5.3125652875584316E-2</v>
      </c>
      <c r="Y754">
        <f t="shared" ca="1" si="465"/>
        <v>5.3371237770666907E-2</v>
      </c>
      <c r="Z754">
        <f t="shared" ca="1" si="456"/>
        <v>5.4372976682247491E-2</v>
      </c>
      <c r="AA754">
        <f t="shared" ca="1" si="487"/>
        <v>2.4087367548745016E-280</v>
      </c>
      <c r="AB754">
        <f t="shared" ca="1" si="466"/>
        <v>2.1277394434617054E-277</v>
      </c>
      <c r="AC754">
        <f t="shared" ca="1" si="467"/>
        <v>1.9415697271782746E-277</v>
      </c>
      <c r="AD754">
        <f t="shared" ca="1" si="468"/>
        <v>2.5822585620501479E-279</v>
      </c>
      <c r="AE754">
        <f t="shared" ca="1" si="469"/>
        <v>3.7854934027765068E-279</v>
      </c>
      <c r="AF754">
        <f t="shared" ca="1" si="470"/>
        <v>9.4546495521286585E-280</v>
      </c>
      <c r="AG754">
        <f t="shared" ca="1" si="471"/>
        <v>0</v>
      </c>
      <c r="AH754">
        <f t="shared" ca="1" si="457"/>
        <v>0</v>
      </c>
      <c r="AI754">
        <f t="shared" ca="1" si="488"/>
        <v>3.4608696162725194E-11</v>
      </c>
      <c r="AJ754">
        <f t="shared" ca="1" si="472"/>
        <v>7.210145033901082E-15</v>
      </c>
      <c r="AK754">
        <f t="shared" ca="1" si="458"/>
        <v>0</v>
      </c>
      <c r="AL754">
        <f t="shared" ca="1" si="459"/>
        <v>0</v>
      </c>
      <c r="AM754">
        <f t="shared" si="460"/>
        <v>0</v>
      </c>
      <c r="AN754" s="45">
        <f t="shared" ca="1" si="473"/>
        <v>-7.210145033901082E-15</v>
      </c>
      <c r="AO754">
        <f t="shared" ca="1" si="489"/>
        <v>0</v>
      </c>
      <c r="AP754">
        <f t="shared" ca="1" si="490"/>
        <v>3.6068745738429646E-279</v>
      </c>
      <c r="AR754">
        <v>744</v>
      </c>
      <c r="AS754">
        <v>0</v>
      </c>
      <c r="AT754">
        <v>4.4701626098516294E-2</v>
      </c>
      <c r="AU754">
        <v>1.8364599648746354E-3</v>
      </c>
      <c r="AV754">
        <v>4.0671135993310538E-4</v>
      </c>
      <c r="AW754">
        <v>1.4036731398398212</v>
      </c>
      <c r="AX754">
        <v>8.7562690125370207E-6</v>
      </c>
      <c r="AY754">
        <v>0</v>
      </c>
      <c r="AZ754">
        <v>-1.4059250674336417</v>
      </c>
      <c r="BA754">
        <v>2.1659484375817735E-5</v>
      </c>
      <c r="BC754">
        <f t="shared" si="474"/>
        <v>0</v>
      </c>
      <c r="BD754">
        <f t="shared" ca="1" si="475"/>
        <v>4.4701626098516294E-2</v>
      </c>
      <c r="BE754">
        <f t="shared" ca="1" si="476"/>
        <v>1.8364599648746354E-3</v>
      </c>
      <c r="BF754">
        <f t="shared" ca="1" si="477"/>
        <v>4.0671135993310538E-4</v>
      </c>
      <c r="BG754">
        <f t="shared" ca="1" si="478"/>
        <v>1.4036731398398212</v>
      </c>
      <c r="BH754">
        <f t="shared" ca="1" si="479"/>
        <v>8.7562690197471651E-6</v>
      </c>
      <c r="BI754">
        <f t="shared" ca="1" si="480"/>
        <v>0</v>
      </c>
      <c r="BJ754">
        <f t="shared" ca="1" si="481"/>
        <v>-1.4059250674336488</v>
      </c>
      <c r="BK754">
        <f t="shared" ca="1" si="482"/>
        <v>2.1659484375817735E-5</v>
      </c>
    </row>
    <row r="755" spans="2:63" x14ac:dyDescent="0.35">
      <c r="B755">
        <f t="shared" si="492"/>
        <v>745</v>
      </c>
      <c r="C755">
        <f t="shared" si="461"/>
        <v>63</v>
      </c>
      <c r="D755">
        <f t="shared" si="491"/>
        <v>1</v>
      </c>
      <c r="E755">
        <f t="shared" ca="1" si="451"/>
        <v>139</v>
      </c>
      <c r="F755" cm="1">
        <f t="array" aca="1" ref="F755" ca="1">_xlfn.XLOOKUP(E755,Mortality!$I$9:$I$130,IF($E$4="Female",Mortality!$J$9:$J$130,Mortality!$K$9:$K$130),,-1)</f>
        <v>0.99999999999999922</v>
      </c>
      <c r="G755" cm="1">
        <f t="array" aca="1" ref="G755" ca="1">_xlfn.XLOOKUP(E755,Mortality!$N$9:$N$130,IF($E$4="Female",Mortality!$O$9:$O$130,Mortality!$P$9:$P$130),,-1)</f>
        <v>0</v>
      </c>
      <c r="H755">
        <f t="shared" ca="1" si="462"/>
        <v>0.94493499421927152</v>
      </c>
      <c r="I755" cm="1">
        <f t="array" ref="I755">INDEX('Product features '!$C$12:$C$22,MIN(11,C755))</f>
        <v>0</v>
      </c>
      <c r="J755" s="3">
        <f ca="1">IF(C755=1,0,IF($C$4="Q",MAX('Product features '!$C$8,_xlfn.XLOOKUP(E755,'Non-systematic PWDs'!$D$17:$D$64,'Non-systematic PWDs'!$F$17:$F$64,0,-1)),'Product features '!$C$8))</f>
        <v>0.5</v>
      </c>
      <c r="K755">
        <f t="shared" ca="1" si="452"/>
        <v>0</v>
      </c>
      <c r="L755">
        <f ca="1">(1-K755)*(1-(1-J755*_xlfn.XLOOKUP(C755,'Non-systematic PWDs'!$D$9:$D$12,'Non-systematic PWDs'!$E$9:$E$12,,-1))^(1/12))</f>
        <v>1.8423470126248342E-2</v>
      </c>
      <c r="M755" cm="1">
        <f t="array" ref="M755">IF(C755=11,_xlfn.SWITCH(D755,1,0.4,2,0.3,3,0.2,0.1/9),1/12)</f>
        <v>8.3333333333333329E-2</v>
      </c>
      <c r="O755">
        <f t="shared" ca="1" si="484"/>
        <v>1.130375470830355E-278</v>
      </c>
      <c r="P755">
        <f t="shared" ca="1" si="485"/>
        <v>1.045081335971281E-278</v>
      </c>
      <c r="Q755">
        <f ca="1">_xlfn.XLOOKUP(C755,'Surrender predictive model'!$E$8:$E$29,'Surrender predictive model'!$P$8:$P$29,,-1)+'Surrender predictive model'!$B$15+'Surrender predictive model'!$B$14+'Surrender predictive model'!$B$38*K755</f>
        <v>-2.2123742498454617</v>
      </c>
      <c r="R755">
        <f ca="1">+'Surrender predictive model'!$B$15*(MAX(1,MIN(2,P754/O754))-1)+'Surrender predictive model'!$B$14*(MAX(0.5,MIN(1,P754/O754))-1)+'Surrender predictive model'!$B$38*K755*(MAX(0.5,MIN(1,P754/O754))-1)</f>
        <v>0.25203283787134523</v>
      </c>
      <c r="S755" s="43">
        <f t="shared" ca="1" si="463"/>
        <v>1.2567493431975385E-2</v>
      </c>
      <c r="T755">
        <f t="shared" ca="1" si="453"/>
        <v>0</v>
      </c>
      <c r="U755">
        <f t="shared" ca="1" si="486"/>
        <v>1.89E-2</v>
      </c>
      <c r="V755">
        <f t="shared" ca="1" si="454"/>
        <v>0</v>
      </c>
      <c r="W755" s="41">
        <f t="shared" ca="1" si="455"/>
        <v>0</v>
      </c>
      <c r="X755">
        <f t="shared" ca="1" si="464"/>
        <v>5.3371237770666907E-2</v>
      </c>
      <c r="Y755">
        <f t="shared" ca="1" si="465"/>
        <v>5.3371237770666907E-2</v>
      </c>
      <c r="Z755">
        <f t="shared" ca="1" si="456"/>
        <v>5.4372976682247491E-2</v>
      </c>
      <c r="AA755">
        <f t="shared" ca="1" si="487"/>
        <v>1.3097018740646376E-281</v>
      </c>
      <c r="AB755">
        <f t="shared" ca="1" si="466"/>
        <v>1.1517395672290485E-278</v>
      </c>
      <c r="AC755">
        <f t="shared" ca="1" si="467"/>
        <v>1.0556477976993641E-278</v>
      </c>
      <c r="AD755">
        <f t="shared" ca="1" si="468"/>
        <v>1.4039957081944491E-280</v>
      </c>
      <c r="AE755">
        <f t="shared" ca="1" si="469"/>
        <v>2.0582046155273443E-280</v>
      </c>
      <c r="AF755">
        <f t="shared" ca="1" si="470"/>
        <v>0</v>
      </c>
      <c r="AG755">
        <f t="shared" ca="1" si="471"/>
        <v>0</v>
      </c>
      <c r="AH755">
        <f t="shared" ca="1" si="457"/>
        <v>2.1364096398693549E-280</v>
      </c>
      <c r="AI755">
        <f t="shared" ca="1" si="488"/>
        <v>3.4608696162725194E-11</v>
      </c>
      <c r="AJ755">
        <f t="shared" ca="1" si="472"/>
        <v>7.210145033901082E-15</v>
      </c>
      <c r="AK755">
        <f t="shared" ca="1" si="458"/>
        <v>0</v>
      </c>
      <c r="AL755">
        <f t="shared" ca="1" si="459"/>
        <v>0</v>
      </c>
      <c r="AM755">
        <f t="shared" si="460"/>
        <v>0</v>
      </c>
      <c r="AN755" s="45">
        <f t="shared" ca="1" si="473"/>
        <v>-7.210145033901082E-15</v>
      </c>
      <c r="AO755">
        <f t="shared" ca="1" si="489"/>
        <v>2.6705120498367138E-281</v>
      </c>
      <c r="AP755">
        <f t="shared" ca="1" si="490"/>
        <v>2.2051719007795145E-280</v>
      </c>
      <c r="AR755">
        <v>745</v>
      </c>
      <c r="AS755">
        <v>0</v>
      </c>
      <c r="AT755">
        <v>4.2030088002704795E-2</v>
      </c>
      <c r="AU755">
        <v>1.7481788131335386E-3</v>
      </c>
      <c r="AV755">
        <v>3.8824060861947636E-4</v>
      </c>
      <c r="AW755">
        <v>1.3451837893201326</v>
      </c>
      <c r="AX755">
        <v>8.3477322305201646E-6</v>
      </c>
      <c r="AY755">
        <v>0</v>
      </c>
      <c r="AZ755">
        <v>-1.3473285564741166</v>
      </c>
      <c r="BA755">
        <v>6.1758399909033691E-5</v>
      </c>
      <c r="BC755">
        <f t="shared" si="474"/>
        <v>0</v>
      </c>
      <c r="BD755">
        <f t="shared" ca="1" si="475"/>
        <v>4.2030088002704795E-2</v>
      </c>
      <c r="BE755">
        <f t="shared" ca="1" si="476"/>
        <v>1.7481788131335386E-3</v>
      </c>
      <c r="BF755">
        <f t="shared" ca="1" si="477"/>
        <v>3.8824060861947636E-4</v>
      </c>
      <c r="BG755">
        <f t="shared" ca="1" si="478"/>
        <v>1.3451837893201326</v>
      </c>
      <c r="BH755">
        <f t="shared" ca="1" si="479"/>
        <v>8.3477322377303089E-6</v>
      </c>
      <c r="BI755">
        <f t="shared" ca="1" si="480"/>
        <v>0</v>
      </c>
      <c r="BJ755">
        <f t="shared" ca="1" si="481"/>
        <v>-1.3473285564741238</v>
      </c>
      <c r="BK755">
        <f t="shared" ca="1" si="482"/>
        <v>6.1758399909033691E-5</v>
      </c>
    </row>
    <row r="756" spans="2:63" x14ac:dyDescent="0.35">
      <c r="B756">
        <f t="shared" si="492"/>
        <v>746</v>
      </c>
      <c r="C756">
        <f t="shared" si="461"/>
        <v>63</v>
      </c>
      <c r="D756">
        <f t="shared" si="491"/>
        <v>2</v>
      </c>
      <c r="E756">
        <f t="shared" ca="1" si="451"/>
        <v>139</v>
      </c>
      <c r="F756" cm="1">
        <f t="array" aca="1" ref="F756" ca="1">_xlfn.XLOOKUP(E756,Mortality!$I$9:$I$130,IF($E$4="Female",Mortality!$J$9:$J$130,Mortality!$K$9:$K$130),,-1)</f>
        <v>0.99999999999999922</v>
      </c>
      <c r="G756" cm="1">
        <f t="array" aca="1" ref="G756" ca="1">_xlfn.XLOOKUP(E756,Mortality!$N$9:$N$130,IF($E$4="Female",Mortality!$O$9:$O$130,Mortality!$P$9:$P$130),,-1)</f>
        <v>0</v>
      </c>
      <c r="H756">
        <f t="shared" ca="1" si="462"/>
        <v>0.94493499421927152</v>
      </c>
      <c r="I756" cm="1">
        <f t="array" ref="I756">INDEX('Product features '!$C$12:$C$22,MIN(11,C756))</f>
        <v>0</v>
      </c>
      <c r="J756" s="3">
        <f ca="1">IF(C756=1,0,IF($C$4="Q",MAX('Product features '!$C$8,_xlfn.XLOOKUP(E756,'Non-systematic PWDs'!$D$17:$D$64,'Non-systematic PWDs'!$F$17:$F$64,0,-1)),'Product features '!$C$8))</f>
        <v>0.5</v>
      </c>
      <c r="K756">
        <f t="shared" ca="1" si="452"/>
        <v>0</v>
      </c>
      <c r="L756">
        <f ca="1">(1-K756)*(1-(1-J756*_xlfn.XLOOKUP(C756,'Non-systematic PWDs'!$D$9:$D$12,'Non-systematic PWDs'!$E$9:$E$12,,-1))^(1/12))</f>
        <v>1.8423470126248342E-2</v>
      </c>
      <c r="M756" cm="1">
        <f t="array" ref="M756">IF(C756=11,_xlfn.SWITCH(D756,1,0.4,2,0.3,3,0.2,0.1/9),1/12)</f>
        <v>8.3333333333333329E-2</v>
      </c>
      <c r="O756">
        <f t="shared" ca="1" si="484"/>
        <v>6.1469766292466547E-280</v>
      </c>
      <c r="P756">
        <f t="shared" ca="1" si="485"/>
        <v>5.5777284471809465E-280</v>
      </c>
      <c r="Q756">
        <f ca="1">_xlfn.XLOOKUP(C756,'Surrender predictive model'!$E$8:$E$29,'Surrender predictive model'!$P$8:$P$29,,-1)+'Surrender predictive model'!$B$15+'Surrender predictive model'!$B$14+'Surrender predictive model'!$B$38*K756</f>
        <v>-2.2123742498454617</v>
      </c>
      <c r="R756">
        <f ca="1">+'Surrender predictive model'!$B$15*(MAX(1,MIN(2,P755/O755))-1)+'Surrender predictive model'!$B$14*(MAX(0.5,MIN(1,P755/O755))-1)+'Surrender predictive model'!$B$38*K756*(MAX(0.5,MIN(1,P755/O755))-1)</f>
        <v>0.23858160017875521</v>
      </c>
      <c r="S756" s="43">
        <f t="shared" ca="1" si="463"/>
        <v>1.2387489986810829E-2</v>
      </c>
      <c r="T756">
        <f t="shared" ca="1" si="453"/>
        <v>0</v>
      </c>
      <c r="U756">
        <f t="shared" ca="1" si="486"/>
        <v>0</v>
      </c>
      <c r="V756">
        <f t="shared" ca="1" si="454"/>
        <v>0</v>
      </c>
      <c r="W756" s="41">
        <f t="shared" ca="1" si="455"/>
        <v>0</v>
      </c>
      <c r="X756">
        <f t="shared" ca="1" si="464"/>
        <v>5.3380967049992345E-2</v>
      </c>
      <c r="Y756">
        <f t="shared" ca="1" si="465"/>
        <v>5.3380967049992345E-2</v>
      </c>
      <c r="Z756">
        <f t="shared" ca="1" si="456"/>
        <v>5.438288857299603E-2</v>
      </c>
      <c r="AA756">
        <f t="shared" ca="1" si="487"/>
        <v>7.1212389459212385E-283</v>
      </c>
      <c r="AB756">
        <f t="shared" ca="1" si="466"/>
        <v>6.1469766292466547E-280</v>
      </c>
      <c r="AC756">
        <f t="shared" ca="1" si="467"/>
        <v>5.63510441461208E-280</v>
      </c>
      <c r="AD756">
        <f t="shared" ca="1" si="468"/>
        <v>7.3872594345302112E-282</v>
      </c>
      <c r="AE756">
        <f t="shared" ca="1" si="469"/>
        <v>1.098680633863845E-281</v>
      </c>
      <c r="AF756">
        <f t="shared" ca="1" si="470"/>
        <v>0</v>
      </c>
      <c r="AG756">
        <f t="shared" ca="1" si="471"/>
        <v>0</v>
      </c>
      <c r="AH756">
        <f t="shared" ca="1" si="457"/>
        <v>0</v>
      </c>
      <c r="AI756">
        <f t="shared" ca="1" si="488"/>
        <v>3.4608696162725194E-11</v>
      </c>
      <c r="AJ756">
        <f t="shared" ca="1" si="472"/>
        <v>7.210145033901082E-15</v>
      </c>
      <c r="AK756">
        <f t="shared" ca="1" si="458"/>
        <v>0</v>
      </c>
      <c r="AL756">
        <f t="shared" ca="1" si="459"/>
        <v>0</v>
      </c>
      <c r="AM756">
        <f t="shared" si="460"/>
        <v>0</v>
      </c>
      <c r="AN756" s="45">
        <f t="shared" ca="1" si="473"/>
        <v>-7.210145033901082E-15</v>
      </c>
      <c r="AO756">
        <f t="shared" ca="1" si="489"/>
        <v>0</v>
      </c>
      <c r="AP756">
        <f t="shared" ca="1" si="490"/>
        <v>9.2720444653238422E-282</v>
      </c>
      <c r="AR756">
        <v>746</v>
      </c>
      <c r="AS756">
        <v>0</v>
      </c>
      <c r="AT756">
        <v>4.006911144902385E-2</v>
      </c>
      <c r="AU756">
        <v>1.6533970167288015E-3</v>
      </c>
      <c r="AV756">
        <v>3.6188795570585427E-4</v>
      </c>
      <c r="AW756">
        <v>1.2891189127468039</v>
      </c>
      <c r="AX756">
        <v>7.8956546121883841E-6</v>
      </c>
      <c r="AY756">
        <v>0</v>
      </c>
      <c r="AZ756">
        <v>-1.2911420933738509</v>
      </c>
      <c r="BA756">
        <v>1.6138779684741805E-5</v>
      </c>
      <c r="BC756">
        <f t="shared" si="474"/>
        <v>0</v>
      </c>
      <c r="BD756">
        <f t="shared" ca="1" si="475"/>
        <v>4.006911144902385E-2</v>
      </c>
      <c r="BE756">
        <f t="shared" ca="1" si="476"/>
        <v>1.6533970167288015E-3</v>
      </c>
      <c r="BF756">
        <f t="shared" ca="1" si="477"/>
        <v>3.6188795570585427E-4</v>
      </c>
      <c r="BG756">
        <f t="shared" ca="1" si="478"/>
        <v>1.2891189127468039</v>
      </c>
      <c r="BH756">
        <f t="shared" ca="1" si="479"/>
        <v>7.8956546193985284E-6</v>
      </c>
      <c r="BI756">
        <f t="shared" ca="1" si="480"/>
        <v>0</v>
      </c>
      <c r="BJ756">
        <f t="shared" ca="1" si="481"/>
        <v>-1.291142093373858</v>
      </c>
      <c r="BK756">
        <f t="shared" ca="1" si="482"/>
        <v>1.6138779684741805E-5</v>
      </c>
    </row>
    <row r="757" spans="2:63" x14ac:dyDescent="0.35">
      <c r="B757">
        <f t="shared" si="492"/>
        <v>747</v>
      </c>
      <c r="C757">
        <f t="shared" si="461"/>
        <v>63</v>
      </c>
      <c r="D757">
        <f t="shared" si="491"/>
        <v>3</v>
      </c>
      <c r="E757">
        <f t="shared" ca="1" si="451"/>
        <v>139</v>
      </c>
      <c r="F757" cm="1">
        <f t="array" aca="1" ref="F757" ca="1">_xlfn.XLOOKUP(E757,Mortality!$I$9:$I$130,IF($E$4="Female",Mortality!$J$9:$J$130,Mortality!$K$9:$K$130),,-1)</f>
        <v>0.99999999999999922</v>
      </c>
      <c r="G757" cm="1">
        <f t="array" aca="1" ref="G757" ca="1">_xlfn.XLOOKUP(E757,Mortality!$N$9:$N$130,IF($E$4="Female",Mortality!$O$9:$O$130,Mortality!$P$9:$P$130),,-1)</f>
        <v>0</v>
      </c>
      <c r="H757">
        <f t="shared" ca="1" si="462"/>
        <v>0.94493499421927152</v>
      </c>
      <c r="I757" cm="1">
        <f t="array" ref="I757">INDEX('Product features '!$C$12:$C$22,MIN(11,C757))</f>
        <v>0</v>
      </c>
      <c r="J757" s="3">
        <f ca="1">IF(C757=1,0,IF($C$4="Q",MAX('Product features '!$C$8,_xlfn.XLOOKUP(E757,'Non-systematic PWDs'!$D$17:$D$64,'Non-systematic PWDs'!$F$17:$F$64,0,-1)),'Product features '!$C$8))</f>
        <v>0.5</v>
      </c>
      <c r="K757">
        <f t="shared" ca="1" si="452"/>
        <v>0</v>
      </c>
      <c r="L757">
        <f ca="1">(1-K757)*(1-(1-J757*_xlfn.XLOOKUP(C757,'Non-systematic PWDs'!$D$9:$D$12,'Non-systematic PWDs'!$E$9:$E$12,,-1))^(1/12))</f>
        <v>1.8423470126248342E-2</v>
      </c>
      <c r="M757" cm="1">
        <f t="array" ref="M757">IF(C757=11,_xlfn.SWITCH(D757,1,0.4,2,0.3,3,0.2,0.1/9),1/12)</f>
        <v>8.3333333333333329E-2</v>
      </c>
      <c r="O757">
        <f t="shared" ca="1" si="484"/>
        <v>3.2813155690288869E-281</v>
      </c>
      <c r="P757">
        <f t="shared" ca="1" si="485"/>
        <v>2.977445384527711E-281</v>
      </c>
      <c r="Q757">
        <f ca="1">_xlfn.XLOOKUP(C757,'Surrender predictive model'!$E$8:$E$29,'Surrender predictive model'!$P$8:$P$29,,-1)+'Surrender predictive model'!$B$15+'Surrender predictive model'!$B$14+'Surrender predictive model'!$B$38*K757</f>
        <v>-2.2123742498454617</v>
      </c>
      <c r="R757">
        <f ca="1">+'Surrender predictive model'!$B$15*(MAX(1,MIN(2,P756/O756))-1)+'Surrender predictive model'!$B$14*(MAX(0.5,MIN(1,P756/O756))-1)+'Surrender predictive model'!$B$38*K757*(MAX(0.5,MIN(1,P756/O756))-1)</f>
        <v>0.29280641933758683</v>
      </c>
      <c r="S757" s="43">
        <f t="shared" ca="1" si="463"/>
        <v>1.3130477240244409E-2</v>
      </c>
      <c r="T757">
        <f t="shared" ca="1" si="453"/>
        <v>0</v>
      </c>
      <c r="U757">
        <f t="shared" ca="1" si="486"/>
        <v>0</v>
      </c>
      <c r="V757">
        <f t="shared" ca="1" si="454"/>
        <v>0</v>
      </c>
      <c r="W757" s="41">
        <f t="shared" ca="1" si="455"/>
        <v>0</v>
      </c>
      <c r="X757">
        <f t="shared" ca="1" si="464"/>
        <v>5.3340808204603102E-2</v>
      </c>
      <c r="Y757">
        <f t="shared" ca="1" si="465"/>
        <v>5.3340808204603102E-2</v>
      </c>
      <c r="Z757">
        <f t="shared" ca="1" si="456"/>
        <v>5.4341975975590699E-2</v>
      </c>
      <c r="AA757">
        <f t="shared" ca="1" si="487"/>
        <v>3.8727354409771439E-284</v>
      </c>
      <c r="AB757">
        <f t="shared" ca="1" si="466"/>
        <v>3.2813155690288869E-281</v>
      </c>
      <c r="AC757">
        <f t="shared" ca="1" si="467"/>
        <v>3.0059119750355062E-281</v>
      </c>
      <c r="AD757">
        <f t="shared" ca="1" si="468"/>
        <v>4.1769073021781926E-283</v>
      </c>
      <c r="AE757">
        <f t="shared" ca="1" si="469"/>
        <v>5.8606496545251304E-283</v>
      </c>
      <c r="AF757">
        <f t="shared" ca="1" si="470"/>
        <v>0</v>
      </c>
      <c r="AG757">
        <f t="shared" ca="1" si="471"/>
        <v>0</v>
      </c>
      <c r="AH757">
        <f t="shared" ca="1" si="457"/>
        <v>0</v>
      </c>
      <c r="AI757">
        <f t="shared" ca="1" si="488"/>
        <v>3.4608696162725194E-11</v>
      </c>
      <c r="AJ757">
        <f t="shared" ca="1" si="472"/>
        <v>7.210145033901082E-15</v>
      </c>
      <c r="AK757">
        <f t="shared" ca="1" si="458"/>
        <v>0</v>
      </c>
      <c r="AL757">
        <f t="shared" ca="1" si="459"/>
        <v>0</v>
      </c>
      <c r="AM757">
        <f t="shared" si="460"/>
        <v>0</v>
      </c>
      <c r="AN757" s="45">
        <f t="shared" ca="1" si="473"/>
        <v>-7.210145033901082E-15</v>
      </c>
      <c r="AO757">
        <f t="shared" ca="1" si="489"/>
        <v>0</v>
      </c>
      <c r="AP757">
        <f t="shared" ca="1" si="490"/>
        <v>5.0077024992101707E-283</v>
      </c>
      <c r="AR757">
        <v>747</v>
      </c>
      <c r="AS757">
        <v>0</v>
      </c>
      <c r="AT757">
        <v>3.7899138881031309E-2</v>
      </c>
      <c r="AU757">
        <v>1.5636038865249732E-3</v>
      </c>
      <c r="AV757">
        <v>3.5464059598892567E-4</v>
      </c>
      <c r="AW757">
        <v>1.2353907792003489</v>
      </c>
      <c r="AX757">
        <v>7.4658158414643781E-6</v>
      </c>
      <c r="AY757">
        <v>0</v>
      </c>
      <c r="AZ757">
        <v>-1.2373164894987041</v>
      </c>
      <c r="BA757">
        <v>1.5560807342722762E-5</v>
      </c>
      <c r="BC757">
        <f t="shared" si="474"/>
        <v>0</v>
      </c>
      <c r="BD757">
        <f t="shared" ca="1" si="475"/>
        <v>3.7899138881031309E-2</v>
      </c>
      <c r="BE757">
        <f t="shared" ca="1" si="476"/>
        <v>1.5636038865249732E-3</v>
      </c>
      <c r="BF757">
        <f t="shared" ca="1" si="477"/>
        <v>3.5464059598892567E-4</v>
      </c>
      <c r="BG757">
        <f t="shared" ca="1" si="478"/>
        <v>1.2353907792003489</v>
      </c>
      <c r="BH757">
        <f t="shared" ca="1" si="479"/>
        <v>7.4658158486745233E-6</v>
      </c>
      <c r="BI757">
        <f t="shared" ca="1" si="480"/>
        <v>0</v>
      </c>
      <c r="BJ757">
        <f t="shared" ca="1" si="481"/>
        <v>-1.2373164894987112</v>
      </c>
      <c r="BK757">
        <f t="shared" ca="1" si="482"/>
        <v>1.5560807342722762E-5</v>
      </c>
    </row>
    <row r="758" spans="2:63" x14ac:dyDescent="0.35">
      <c r="B758">
        <f t="shared" si="492"/>
        <v>748</v>
      </c>
      <c r="C758">
        <f t="shared" si="461"/>
        <v>63</v>
      </c>
      <c r="D758">
        <f t="shared" si="491"/>
        <v>4</v>
      </c>
      <c r="E758">
        <f t="shared" ca="1" si="451"/>
        <v>139</v>
      </c>
      <c r="F758" cm="1">
        <f t="array" aca="1" ref="F758" ca="1">_xlfn.XLOOKUP(E758,Mortality!$I$9:$I$130,IF($E$4="Female",Mortality!$J$9:$J$130,Mortality!$K$9:$K$130),,-1)</f>
        <v>0.99999999999999922</v>
      </c>
      <c r="G758" cm="1">
        <f t="array" aca="1" ref="G758" ca="1">_xlfn.XLOOKUP(E758,Mortality!$N$9:$N$130,IF($E$4="Female",Mortality!$O$9:$O$130,Mortality!$P$9:$P$130),,-1)</f>
        <v>0</v>
      </c>
      <c r="H758">
        <f t="shared" ca="1" si="462"/>
        <v>0.94493499421927152</v>
      </c>
      <c r="I758" cm="1">
        <f t="array" ref="I758">INDEX('Product features '!$C$12:$C$22,MIN(11,C758))</f>
        <v>0</v>
      </c>
      <c r="J758" s="3">
        <f ca="1">IF(C758=1,0,IF($C$4="Q",MAX('Product features '!$C$8,_xlfn.XLOOKUP(E758,'Non-systematic PWDs'!$D$17:$D$64,'Non-systematic PWDs'!$F$17:$F$64,0,-1)),'Product features '!$C$8))</f>
        <v>0.5</v>
      </c>
      <c r="K758">
        <f t="shared" ca="1" si="452"/>
        <v>0</v>
      </c>
      <c r="L758">
        <f ca="1">(1-K758)*(1-(1-J758*_xlfn.XLOOKUP(C758,'Non-systematic PWDs'!$D$9:$D$12,'Non-systematic PWDs'!$E$9:$E$12,,-1))^(1/12))</f>
        <v>1.8423470126248342E-2</v>
      </c>
      <c r="M758" cm="1">
        <f t="array" ref="M758">IF(C758=11,_xlfn.SWITCH(D758,1,0.4,2,0.3,3,0.2,0.1/9),1/12)</f>
        <v>8.3333333333333329E-2</v>
      </c>
      <c r="O758">
        <f t="shared" ca="1" si="484"/>
        <v>1.7502802442634793E-282</v>
      </c>
      <c r="P758">
        <f t="shared" ca="1" si="485"/>
        <v>1.5881934319577336E-282</v>
      </c>
      <c r="Q758">
        <f ca="1">_xlfn.XLOOKUP(C758,'Surrender predictive model'!$E$8:$E$29,'Surrender predictive model'!$P$8:$P$29,,-1)+'Surrender predictive model'!$B$15+'Surrender predictive model'!$B$14+'Surrender predictive model'!$B$38*K758</f>
        <v>-2.2123742498454617</v>
      </c>
      <c r="R758">
        <f ca="1">+'Surrender predictive model'!$B$15*(MAX(1,MIN(2,P757/O757))-1)+'Surrender predictive model'!$B$14*(MAX(0.5,MIN(1,P757/O757))-1)+'Surrender predictive model'!$B$38*K758*(MAX(0.5,MIN(1,P757/O757))-1)</f>
        <v>0.2928064193375865</v>
      </c>
      <c r="S758" s="43">
        <f t="shared" ca="1" si="463"/>
        <v>1.3130477240244409E-2</v>
      </c>
      <c r="T758">
        <f t="shared" ca="1" si="453"/>
        <v>0</v>
      </c>
      <c r="U758">
        <f t="shared" ca="1" si="486"/>
        <v>0</v>
      </c>
      <c r="V758">
        <f t="shared" ca="1" si="454"/>
        <v>0</v>
      </c>
      <c r="W758" s="41">
        <f t="shared" ca="1" si="455"/>
        <v>0</v>
      </c>
      <c r="X758">
        <f t="shared" ca="1" si="464"/>
        <v>5.3340808204603102E-2</v>
      </c>
      <c r="Y758">
        <f t="shared" ca="1" si="465"/>
        <v>5.3340808204603102E-2</v>
      </c>
      <c r="Z758">
        <f t="shared" ca="1" si="456"/>
        <v>5.4341975975590699E-2</v>
      </c>
      <c r="AA758">
        <f t="shared" ca="1" si="487"/>
        <v>2.1045209629339861E-285</v>
      </c>
      <c r="AB758">
        <f t="shared" ca="1" si="466"/>
        <v>1.7502802442634793E-282</v>
      </c>
      <c r="AC758">
        <f t="shared" ca="1" si="467"/>
        <v>1.6033777414028859E-282</v>
      </c>
      <c r="AD758">
        <f t="shared" ca="1" si="468"/>
        <v>2.2279961129389307E-284</v>
      </c>
      <c r="AE758">
        <f t="shared" ca="1" si="469"/>
        <v>3.1261178917639838E-284</v>
      </c>
      <c r="AF758">
        <f t="shared" ca="1" si="470"/>
        <v>0</v>
      </c>
      <c r="AG758">
        <f t="shared" ca="1" si="471"/>
        <v>0</v>
      </c>
      <c r="AH758">
        <f t="shared" ca="1" si="457"/>
        <v>0</v>
      </c>
      <c r="AI758">
        <f t="shared" ca="1" si="488"/>
        <v>3.4608696162725194E-11</v>
      </c>
      <c r="AJ758">
        <f t="shared" ca="1" si="472"/>
        <v>7.210145033901082E-15</v>
      </c>
      <c r="AK758">
        <f t="shared" ca="1" si="458"/>
        <v>0</v>
      </c>
      <c r="AL758">
        <f t="shared" ca="1" si="459"/>
        <v>0</v>
      </c>
      <c r="AM758">
        <f t="shared" si="460"/>
        <v>0</v>
      </c>
      <c r="AN758" s="45">
        <f t="shared" ca="1" si="473"/>
        <v>-7.210145033901082E-15</v>
      </c>
      <c r="AO758">
        <f t="shared" ca="1" si="489"/>
        <v>0</v>
      </c>
      <c r="AP758">
        <f t="shared" ca="1" si="490"/>
        <v>2.7024412740072086E-284</v>
      </c>
      <c r="AR758">
        <v>748</v>
      </c>
      <c r="AS758">
        <v>0</v>
      </c>
      <c r="AT758">
        <v>3.5835912781556074E-2</v>
      </c>
      <c r="AU758">
        <v>1.4785246875812313E-3</v>
      </c>
      <c r="AV758">
        <v>3.3495277242380028E-4</v>
      </c>
      <c r="AW758">
        <v>1.1839019872889538</v>
      </c>
      <c r="AX758">
        <v>7.0597030323786952E-6</v>
      </c>
      <c r="AY758">
        <v>0</v>
      </c>
      <c r="AZ758">
        <v>-1.1857225244519918</v>
      </c>
      <c r="BA758">
        <v>1.4800872249919127E-5</v>
      </c>
      <c r="BC758">
        <f t="shared" si="474"/>
        <v>0</v>
      </c>
      <c r="BD758">
        <f t="shared" ca="1" si="475"/>
        <v>3.5835912781556074E-2</v>
      </c>
      <c r="BE758">
        <f t="shared" ca="1" si="476"/>
        <v>1.4785246875812313E-3</v>
      </c>
      <c r="BF758">
        <f t="shared" ca="1" si="477"/>
        <v>3.3495277242380028E-4</v>
      </c>
      <c r="BG758">
        <f t="shared" ca="1" si="478"/>
        <v>1.1839019872889538</v>
      </c>
      <c r="BH758">
        <f t="shared" ca="1" si="479"/>
        <v>7.0597030395888404E-6</v>
      </c>
      <c r="BI758">
        <f t="shared" ca="1" si="480"/>
        <v>0</v>
      </c>
      <c r="BJ758">
        <f t="shared" ca="1" si="481"/>
        <v>-1.1857225244519989</v>
      </c>
      <c r="BK758">
        <f t="shared" ca="1" si="482"/>
        <v>1.4800872249919127E-5</v>
      </c>
    </row>
    <row r="759" spans="2:63" x14ac:dyDescent="0.35">
      <c r="B759">
        <f t="shared" si="492"/>
        <v>749</v>
      </c>
      <c r="C759">
        <f t="shared" si="461"/>
        <v>63</v>
      </c>
      <c r="D759">
        <f t="shared" si="491"/>
        <v>5</v>
      </c>
      <c r="E759">
        <f t="shared" ca="1" si="451"/>
        <v>139</v>
      </c>
      <c r="F759" cm="1">
        <f t="array" aca="1" ref="F759" ca="1">_xlfn.XLOOKUP(E759,Mortality!$I$9:$I$130,IF($E$4="Female",Mortality!$J$9:$J$130,Mortality!$K$9:$K$130),,-1)</f>
        <v>0.99999999999999922</v>
      </c>
      <c r="G759" cm="1">
        <f t="array" aca="1" ref="G759" ca="1">_xlfn.XLOOKUP(E759,Mortality!$N$9:$N$130,IF($E$4="Female",Mortality!$O$9:$O$130,Mortality!$P$9:$P$130),,-1)</f>
        <v>0</v>
      </c>
      <c r="H759">
        <f t="shared" ca="1" si="462"/>
        <v>0.94493499421927152</v>
      </c>
      <c r="I759" cm="1">
        <f t="array" ref="I759">INDEX('Product features '!$C$12:$C$22,MIN(11,C759))</f>
        <v>0</v>
      </c>
      <c r="J759" s="3">
        <f ca="1">IF(C759=1,0,IF($C$4="Q",MAX('Product features '!$C$8,_xlfn.XLOOKUP(E759,'Non-systematic PWDs'!$D$17:$D$64,'Non-systematic PWDs'!$F$17:$F$64,0,-1)),'Product features '!$C$8))</f>
        <v>0.5</v>
      </c>
      <c r="K759">
        <f t="shared" ca="1" si="452"/>
        <v>0</v>
      </c>
      <c r="L759">
        <f ca="1">(1-K759)*(1-(1-J759*_xlfn.XLOOKUP(C759,'Non-systematic PWDs'!$D$9:$D$12,'Non-systematic PWDs'!$E$9:$E$12,,-1))^(1/12))</f>
        <v>1.8423470126248342E-2</v>
      </c>
      <c r="M759" cm="1">
        <f t="array" ref="M759">IF(C759=11,_xlfn.SWITCH(D759,1,0.4,2,0.3,3,0.2,0.1/9),1/12)</f>
        <v>8.3333333333333329E-2</v>
      </c>
      <c r="O759">
        <f t="shared" ca="1" si="484"/>
        <v>9.3361362813564109E-284</v>
      </c>
      <c r="P759">
        <f t="shared" ca="1" si="485"/>
        <v>8.4715521245867837E-284</v>
      </c>
      <c r="Q759">
        <f ca="1">_xlfn.XLOOKUP(C759,'Surrender predictive model'!$E$8:$E$29,'Surrender predictive model'!$P$8:$P$29,,-1)+'Surrender predictive model'!$B$15+'Surrender predictive model'!$B$14+'Surrender predictive model'!$B$38*K759</f>
        <v>-2.2123742498454617</v>
      </c>
      <c r="R759">
        <f ca="1">+'Surrender predictive model'!$B$15*(MAX(1,MIN(2,P758/O758))-1)+'Surrender predictive model'!$B$14*(MAX(0.5,MIN(1,P758/O758))-1)+'Surrender predictive model'!$B$38*K759*(MAX(0.5,MIN(1,P758/O758))-1)</f>
        <v>0.29280641933758617</v>
      </c>
      <c r="S759" s="43">
        <f t="shared" ca="1" si="463"/>
        <v>1.3130477240244409E-2</v>
      </c>
      <c r="T759">
        <f t="shared" ca="1" si="453"/>
        <v>0</v>
      </c>
      <c r="U759">
        <f t="shared" ca="1" si="486"/>
        <v>0</v>
      </c>
      <c r="V759">
        <f t="shared" ca="1" si="454"/>
        <v>0</v>
      </c>
      <c r="W759" s="41">
        <f t="shared" ca="1" si="455"/>
        <v>0</v>
      </c>
      <c r="X759">
        <f t="shared" ca="1" si="464"/>
        <v>5.3340808204603102E-2</v>
      </c>
      <c r="Y759">
        <f t="shared" ca="1" si="465"/>
        <v>5.3340808204603102E-2</v>
      </c>
      <c r="Z759">
        <f t="shared" ca="1" si="456"/>
        <v>5.4341975975590699E-2</v>
      </c>
      <c r="AA759">
        <f t="shared" ca="1" si="487"/>
        <v>1.1436382760788568E-286</v>
      </c>
      <c r="AB759">
        <f t="shared" ca="1" si="466"/>
        <v>9.3361362813564109E-284</v>
      </c>
      <c r="AC759">
        <f t="shared" ca="1" si="467"/>
        <v>8.5525464583701041E-284</v>
      </c>
      <c r="AD759">
        <f t="shared" ca="1" si="468"/>
        <v>1.1884311334087674E-285</v>
      </c>
      <c r="AE759">
        <f t="shared" ca="1" si="469"/>
        <v>1.6674965488956083E-285</v>
      </c>
      <c r="AF759">
        <f t="shared" ca="1" si="470"/>
        <v>0</v>
      </c>
      <c r="AG759">
        <f t="shared" ca="1" si="471"/>
        <v>0</v>
      </c>
      <c r="AH759">
        <f t="shared" ca="1" si="457"/>
        <v>0</v>
      </c>
      <c r="AI759">
        <f t="shared" ca="1" si="488"/>
        <v>3.4608696162725194E-11</v>
      </c>
      <c r="AJ759">
        <f t="shared" ca="1" si="472"/>
        <v>7.210145033901082E-15</v>
      </c>
      <c r="AK759">
        <f t="shared" ca="1" si="458"/>
        <v>0</v>
      </c>
      <c r="AL759">
        <f t="shared" ca="1" si="459"/>
        <v>0</v>
      </c>
      <c r="AM759">
        <f t="shared" si="460"/>
        <v>0</v>
      </c>
      <c r="AN759" s="45">
        <f t="shared" ca="1" si="473"/>
        <v>-7.210145033901082E-15</v>
      </c>
      <c r="AO759">
        <f t="shared" ca="1" si="489"/>
        <v>0</v>
      </c>
      <c r="AP759">
        <f t="shared" ca="1" si="490"/>
        <v>1.4583911166067841E-285</v>
      </c>
      <c r="AR759">
        <v>749</v>
      </c>
      <c r="AS759">
        <v>0</v>
      </c>
      <c r="AT759">
        <v>3.3886571297944805E-2</v>
      </c>
      <c r="AU759">
        <v>1.3981389678932937E-3</v>
      </c>
      <c r="AV759">
        <v>3.1637563127312983E-4</v>
      </c>
      <c r="AW759">
        <v>1.1345592250735193</v>
      </c>
      <c r="AX759">
        <v>6.6759865239798838E-6</v>
      </c>
      <c r="AY759">
        <v>0</v>
      </c>
      <c r="AZ759">
        <v>-1.1362804156592103</v>
      </c>
      <c r="BA759">
        <v>1.4078572266828813E-5</v>
      </c>
      <c r="BC759">
        <f t="shared" si="474"/>
        <v>0</v>
      </c>
      <c r="BD759">
        <f t="shared" ca="1" si="475"/>
        <v>3.3886571297944805E-2</v>
      </c>
      <c r="BE759">
        <f t="shared" ca="1" si="476"/>
        <v>1.3981389678932937E-3</v>
      </c>
      <c r="BF759">
        <f t="shared" ca="1" si="477"/>
        <v>3.1637563127312983E-4</v>
      </c>
      <c r="BG759">
        <f t="shared" ca="1" si="478"/>
        <v>1.1345592250735193</v>
      </c>
      <c r="BH759">
        <f t="shared" ca="1" si="479"/>
        <v>6.6759865311900289E-6</v>
      </c>
      <c r="BI759">
        <f t="shared" ca="1" si="480"/>
        <v>0</v>
      </c>
      <c r="BJ759">
        <f t="shared" ca="1" si="481"/>
        <v>-1.1362804156592174</v>
      </c>
      <c r="BK759">
        <f t="shared" ca="1" si="482"/>
        <v>1.4078572266828813E-5</v>
      </c>
    </row>
    <row r="760" spans="2:63" x14ac:dyDescent="0.35">
      <c r="B760">
        <f t="shared" si="492"/>
        <v>750</v>
      </c>
      <c r="C760">
        <f t="shared" si="461"/>
        <v>63</v>
      </c>
      <c r="D760">
        <f t="shared" si="491"/>
        <v>6</v>
      </c>
      <c r="E760">
        <f t="shared" ca="1" si="451"/>
        <v>139</v>
      </c>
      <c r="F760" cm="1">
        <f t="array" aca="1" ref="F760" ca="1">_xlfn.XLOOKUP(E760,Mortality!$I$9:$I$130,IF($E$4="Female",Mortality!$J$9:$J$130,Mortality!$K$9:$K$130),,-1)</f>
        <v>0.99999999999999922</v>
      </c>
      <c r="G760" cm="1">
        <f t="array" aca="1" ref="G760" ca="1">_xlfn.XLOOKUP(E760,Mortality!$N$9:$N$130,IF($E$4="Female",Mortality!$O$9:$O$130,Mortality!$P$9:$P$130),,-1)</f>
        <v>0</v>
      </c>
      <c r="H760">
        <f t="shared" ca="1" si="462"/>
        <v>0.94493499421927152</v>
      </c>
      <c r="I760" cm="1">
        <f t="array" ref="I760">INDEX('Product features '!$C$12:$C$22,MIN(11,C760))</f>
        <v>0</v>
      </c>
      <c r="J760" s="3">
        <f ca="1">IF(C760=1,0,IF($C$4="Q",MAX('Product features '!$C$8,_xlfn.XLOOKUP(E760,'Non-systematic PWDs'!$D$17:$D$64,'Non-systematic PWDs'!$F$17:$F$64,0,-1)),'Product features '!$C$8))</f>
        <v>0.5</v>
      </c>
      <c r="K760">
        <f t="shared" ca="1" si="452"/>
        <v>0</v>
      </c>
      <c r="L760">
        <f ca="1">(1-K760)*(1-(1-J760*_xlfn.XLOOKUP(C760,'Non-systematic PWDs'!$D$9:$D$12,'Non-systematic PWDs'!$E$9:$E$12,,-1))^(1/12))</f>
        <v>1.8423470126248342E-2</v>
      </c>
      <c r="M760" cm="1">
        <f t="array" ref="M760">IF(C760=11,_xlfn.SWITCH(D760,1,0.4,2,0.3,3,0.2,0.1/9),1/12)</f>
        <v>8.3333333333333329E-2</v>
      </c>
      <c r="O760">
        <f t="shared" ca="1" si="484"/>
        <v>4.9799705475586869E-285</v>
      </c>
      <c r="P760">
        <f t="shared" ca="1" si="485"/>
        <v>4.5187943707288155E-285</v>
      </c>
      <c r="Q760">
        <f ca="1">_xlfn.XLOOKUP(C760,'Surrender predictive model'!$E$8:$E$29,'Surrender predictive model'!$P$8:$P$29,,-1)+'Surrender predictive model'!$B$15+'Surrender predictive model'!$B$14+'Surrender predictive model'!$B$38*K760</f>
        <v>-2.2123742498454617</v>
      </c>
      <c r="R760">
        <f ca="1">+'Surrender predictive model'!$B$15*(MAX(1,MIN(2,P759/O759))-1)+'Surrender predictive model'!$B$14*(MAX(0.5,MIN(1,P759/O759))-1)+'Surrender predictive model'!$B$38*K760*(MAX(0.5,MIN(1,P759/O759))-1)</f>
        <v>0.29280641933758578</v>
      </c>
      <c r="S760" s="43">
        <f t="shared" ca="1" si="463"/>
        <v>1.3130477240244409E-2</v>
      </c>
      <c r="T760">
        <f t="shared" ca="1" si="453"/>
        <v>0</v>
      </c>
      <c r="U760">
        <f t="shared" ca="1" si="486"/>
        <v>0</v>
      </c>
      <c r="V760">
        <f t="shared" ca="1" si="454"/>
        <v>0</v>
      </c>
      <c r="W760" s="41">
        <f t="shared" ca="1" si="455"/>
        <v>0</v>
      </c>
      <c r="X760">
        <f t="shared" ca="1" si="464"/>
        <v>5.3340808204603102E-2</v>
      </c>
      <c r="Y760">
        <f t="shared" ca="1" si="465"/>
        <v>5.3340808204603102E-2</v>
      </c>
      <c r="Z760">
        <f t="shared" ca="1" si="456"/>
        <v>5.4341975975590699E-2</v>
      </c>
      <c r="AA760">
        <f t="shared" ca="1" si="487"/>
        <v>6.2147563723443205E-288</v>
      </c>
      <c r="AB760">
        <f t="shared" ca="1" si="466"/>
        <v>4.9799705475586869E-285</v>
      </c>
      <c r="AC760">
        <f t="shared" ca="1" si="467"/>
        <v>4.5619974029687728E-285</v>
      </c>
      <c r="AD760">
        <f t="shared" ca="1" si="468"/>
        <v>6.3391877151536126E-287</v>
      </c>
      <c r="AE760">
        <f t="shared" ca="1" si="469"/>
        <v>8.8945613596478209E-287</v>
      </c>
      <c r="AF760">
        <f t="shared" ca="1" si="470"/>
        <v>0</v>
      </c>
      <c r="AG760">
        <f t="shared" ca="1" si="471"/>
        <v>0</v>
      </c>
      <c r="AH760">
        <f t="shared" ca="1" si="457"/>
        <v>0</v>
      </c>
      <c r="AI760">
        <f t="shared" ca="1" si="488"/>
        <v>3.4608696162725194E-11</v>
      </c>
      <c r="AJ760">
        <f t="shared" ca="1" si="472"/>
        <v>7.210145033901082E-15</v>
      </c>
      <c r="AK760">
        <f t="shared" ca="1" si="458"/>
        <v>0</v>
      </c>
      <c r="AL760">
        <f t="shared" ca="1" si="459"/>
        <v>0</v>
      </c>
      <c r="AM760">
        <f t="shared" si="460"/>
        <v>0</v>
      </c>
      <c r="AN760" s="45">
        <f t="shared" ca="1" si="473"/>
        <v>-7.210145033901082E-15</v>
      </c>
      <c r="AO760">
        <f t="shared" ca="1" si="489"/>
        <v>0</v>
      </c>
      <c r="AP760">
        <f t="shared" ca="1" si="490"/>
        <v>7.8703084853488255E-287</v>
      </c>
      <c r="AR760">
        <v>750</v>
      </c>
      <c r="AS760">
        <v>0</v>
      </c>
      <c r="AT760">
        <v>3.2044732057630511E-2</v>
      </c>
      <c r="AU760">
        <v>1.3221838559363023E-3</v>
      </c>
      <c r="AV760">
        <v>2.988454563015662E-4</v>
      </c>
      <c r="AW760">
        <v>1.0872730422607979</v>
      </c>
      <c r="AX760">
        <v>6.3134123944002191E-6</v>
      </c>
      <c r="AY760">
        <v>0</v>
      </c>
      <c r="AZ760">
        <v>-1.0889003849854297</v>
      </c>
      <c r="BA760">
        <v>1.3392014823836492E-5</v>
      </c>
      <c r="BC760">
        <f t="shared" si="474"/>
        <v>0</v>
      </c>
      <c r="BD760">
        <f t="shared" ca="1" si="475"/>
        <v>3.2044732057630511E-2</v>
      </c>
      <c r="BE760">
        <f t="shared" ca="1" si="476"/>
        <v>1.3221838559363023E-3</v>
      </c>
      <c r="BF760">
        <f t="shared" ca="1" si="477"/>
        <v>2.988454563015662E-4</v>
      </c>
      <c r="BG760">
        <f t="shared" ca="1" si="478"/>
        <v>1.0872730422607979</v>
      </c>
      <c r="BH760">
        <f t="shared" ca="1" si="479"/>
        <v>6.3134124016103643E-6</v>
      </c>
      <c r="BI760">
        <f t="shared" ca="1" si="480"/>
        <v>0</v>
      </c>
      <c r="BJ760">
        <f t="shared" ca="1" si="481"/>
        <v>-1.0889003849854368</v>
      </c>
      <c r="BK760">
        <f t="shared" ca="1" si="482"/>
        <v>1.3392014823836492E-5</v>
      </c>
    </row>
    <row r="761" spans="2:63" x14ac:dyDescent="0.35">
      <c r="B761">
        <f t="shared" si="492"/>
        <v>751</v>
      </c>
      <c r="C761">
        <f t="shared" si="461"/>
        <v>63</v>
      </c>
      <c r="D761">
        <f t="shared" si="491"/>
        <v>7</v>
      </c>
      <c r="E761">
        <f t="shared" ca="1" si="451"/>
        <v>139</v>
      </c>
      <c r="F761" cm="1">
        <f t="array" aca="1" ref="F761" ca="1">_xlfn.XLOOKUP(E761,Mortality!$I$9:$I$130,IF($E$4="Female",Mortality!$J$9:$J$130,Mortality!$K$9:$K$130),,-1)</f>
        <v>0.99999999999999922</v>
      </c>
      <c r="G761" cm="1">
        <f t="array" aca="1" ref="G761" ca="1">_xlfn.XLOOKUP(E761,Mortality!$N$9:$N$130,IF($E$4="Female",Mortality!$O$9:$O$130,Mortality!$P$9:$P$130),,-1)</f>
        <v>0</v>
      </c>
      <c r="H761">
        <f t="shared" ca="1" si="462"/>
        <v>0.94493499421927152</v>
      </c>
      <c r="I761" cm="1">
        <f t="array" ref="I761">INDEX('Product features '!$C$12:$C$22,MIN(11,C761))</f>
        <v>0</v>
      </c>
      <c r="J761" s="3">
        <f ca="1">IF(C761=1,0,IF($C$4="Q",MAX('Product features '!$C$8,_xlfn.XLOOKUP(E761,'Non-systematic PWDs'!$D$17:$D$64,'Non-systematic PWDs'!$F$17:$F$64,0,-1)),'Product features '!$C$8))</f>
        <v>0.5</v>
      </c>
      <c r="K761">
        <f t="shared" ca="1" si="452"/>
        <v>0</v>
      </c>
      <c r="L761">
        <f ca="1">(1-K761)*(1-(1-J761*_xlfn.XLOOKUP(C761,'Non-systematic PWDs'!$D$9:$D$12,'Non-systematic PWDs'!$E$9:$E$12,,-1))^(1/12))</f>
        <v>1.8423470126248342E-2</v>
      </c>
      <c r="M761" cm="1">
        <f t="array" ref="M761">IF(C761=11,_xlfn.SWITCH(D761,1,0.4,2,0.3,3,0.2,0.1/9),1/12)</f>
        <v>8.3333333333333329E-2</v>
      </c>
      <c r="O761">
        <f t="shared" ca="1" si="484"/>
        <v>2.6563565384190018E-286</v>
      </c>
      <c r="P761">
        <f t="shared" ca="1" si="485"/>
        <v>2.4103614384508592E-286</v>
      </c>
      <c r="Q761">
        <f ca="1">_xlfn.XLOOKUP(C761,'Surrender predictive model'!$E$8:$E$29,'Surrender predictive model'!$P$8:$P$29,,-1)+'Surrender predictive model'!$B$15+'Surrender predictive model'!$B$14+'Surrender predictive model'!$B$38*K761</f>
        <v>-2.2123742498454617</v>
      </c>
      <c r="R761">
        <f ca="1">+'Surrender predictive model'!$B$15*(MAX(1,MIN(2,P760/O760))-1)+'Surrender predictive model'!$B$14*(MAX(0.5,MIN(1,P760/O760))-1)+'Surrender predictive model'!$B$38*K761*(MAX(0.5,MIN(1,P760/O760))-1)</f>
        <v>0.29280641933758578</v>
      </c>
      <c r="S761" s="43">
        <f t="shared" ca="1" si="463"/>
        <v>1.3130477240244409E-2</v>
      </c>
      <c r="T761">
        <f t="shared" ca="1" si="453"/>
        <v>0</v>
      </c>
      <c r="U761">
        <f t="shared" ca="1" si="486"/>
        <v>0</v>
      </c>
      <c r="V761">
        <f t="shared" ca="1" si="454"/>
        <v>0</v>
      </c>
      <c r="W761" s="41">
        <f t="shared" ca="1" si="455"/>
        <v>0</v>
      </c>
      <c r="X761">
        <f t="shared" ca="1" si="464"/>
        <v>5.3340808204603102E-2</v>
      </c>
      <c r="Y761">
        <f t="shared" ca="1" si="465"/>
        <v>5.3340808204603102E-2</v>
      </c>
      <c r="Z761">
        <f t="shared" ca="1" si="456"/>
        <v>5.4341975975590699E-2</v>
      </c>
      <c r="AA761">
        <f t="shared" ca="1" si="487"/>
        <v>3.3772214148008428E-289</v>
      </c>
      <c r="AB761">
        <f t="shared" ca="1" si="466"/>
        <v>2.6563565384190018E-286</v>
      </c>
      <c r="AC761">
        <f t="shared" ca="1" si="467"/>
        <v>2.4334062850165472E-286</v>
      </c>
      <c r="AD761">
        <f t="shared" ca="1" si="468"/>
        <v>3.3813739608698506E-288</v>
      </c>
      <c r="AE761">
        <f t="shared" ca="1" si="469"/>
        <v>4.7444309154904819E-288</v>
      </c>
      <c r="AF761">
        <f t="shared" ca="1" si="470"/>
        <v>0</v>
      </c>
      <c r="AG761">
        <f t="shared" ca="1" si="471"/>
        <v>0</v>
      </c>
      <c r="AH761">
        <f t="shared" ca="1" si="457"/>
        <v>0</v>
      </c>
      <c r="AI761">
        <f t="shared" ca="1" si="488"/>
        <v>3.4608696162725194E-11</v>
      </c>
      <c r="AJ761">
        <f t="shared" ca="1" si="472"/>
        <v>7.210145033901082E-15</v>
      </c>
      <c r="AK761">
        <f t="shared" ca="1" si="458"/>
        <v>0</v>
      </c>
      <c r="AL761">
        <f t="shared" ca="1" si="459"/>
        <v>0</v>
      </c>
      <c r="AM761">
        <f t="shared" si="460"/>
        <v>0</v>
      </c>
      <c r="AN761" s="45">
        <f t="shared" ca="1" si="473"/>
        <v>-7.210145033901082E-15</v>
      </c>
      <c r="AO761">
        <f t="shared" ca="1" si="489"/>
        <v>0</v>
      </c>
      <c r="AP761">
        <f t="shared" ca="1" si="490"/>
        <v>4.2472663848003032E-288</v>
      </c>
      <c r="AR761">
        <v>751</v>
      </c>
      <c r="AS761">
        <v>0</v>
      </c>
      <c r="AT761">
        <v>3.0304376235648123E-2</v>
      </c>
      <c r="AU761">
        <v>1.2504114438555713E-3</v>
      </c>
      <c r="AV761">
        <v>2.8230224936151148E-4</v>
      </c>
      <c r="AW761">
        <v>1.0419577173149626</v>
      </c>
      <c r="AX761">
        <v>5.9707980729300399E-6</v>
      </c>
      <c r="AY761">
        <v>0</v>
      </c>
      <c r="AZ761">
        <v>-1.043496401806252</v>
      </c>
      <c r="BA761">
        <v>1.2739404082622336E-5</v>
      </c>
      <c r="BC761">
        <f t="shared" si="474"/>
        <v>0</v>
      </c>
      <c r="BD761">
        <f t="shared" ca="1" si="475"/>
        <v>3.0304376235648123E-2</v>
      </c>
      <c r="BE761">
        <f t="shared" ca="1" si="476"/>
        <v>1.2504114438555713E-3</v>
      </c>
      <c r="BF761">
        <f t="shared" ca="1" si="477"/>
        <v>2.8230224936151148E-4</v>
      </c>
      <c r="BG761">
        <f t="shared" ca="1" si="478"/>
        <v>1.0419577173149626</v>
      </c>
      <c r="BH761">
        <f t="shared" ca="1" si="479"/>
        <v>5.9707980801401851E-6</v>
      </c>
      <c r="BI761">
        <f t="shared" ca="1" si="480"/>
        <v>0</v>
      </c>
      <c r="BJ761">
        <f t="shared" ca="1" si="481"/>
        <v>-1.0434964018062591</v>
      </c>
      <c r="BK761">
        <f t="shared" ca="1" si="482"/>
        <v>1.2739404082622336E-5</v>
      </c>
    </row>
    <row r="762" spans="2:63" x14ac:dyDescent="0.35">
      <c r="B762">
        <f t="shared" si="492"/>
        <v>752</v>
      </c>
      <c r="C762">
        <f t="shared" si="461"/>
        <v>63</v>
      </c>
      <c r="D762">
        <f t="shared" si="491"/>
        <v>8</v>
      </c>
      <c r="E762">
        <f t="shared" ca="1" si="451"/>
        <v>139</v>
      </c>
      <c r="F762" cm="1">
        <f t="array" aca="1" ref="F762" ca="1">_xlfn.XLOOKUP(E762,Mortality!$I$9:$I$130,IF($E$4="Female",Mortality!$J$9:$J$130,Mortality!$K$9:$K$130),,-1)</f>
        <v>0.99999999999999922</v>
      </c>
      <c r="G762" cm="1">
        <f t="array" aca="1" ref="G762" ca="1">_xlfn.XLOOKUP(E762,Mortality!$N$9:$N$130,IF($E$4="Female",Mortality!$O$9:$O$130,Mortality!$P$9:$P$130),,-1)</f>
        <v>0</v>
      </c>
      <c r="H762">
        <f t="shared" ca="1" si="462"/>
        <v>0.94493499421927152</v>
      </c>
      <c r="I762" cm="1">
        <f t="array" ref="I762">INDEX('Product features '!$C$12:$C$22,MIN(11,C762))</f>
        <v>0</v>
      </c>
      <c r="J762" s="3">
        <f ca="1">IF(C762=1,0,IF($C$4="Q",MAX('Product features '!$C$8,_xlfn.XLOOKUP(E762,'Non-systematic PWDs'!$D$17:$D$64,'Non-systematic PWDs'!$F$17:$F$64,0,-1)),'Product features '!$C$8))</f>
        <v>0.5</v>
      </c>
      <c r="K762">
        <f t="shared" ca="1" si="452"/>
        <v>0</v>
      </c>
      <c r="L762">
        <f ca="1">(1-K762)*(1-(1-J762*_xlfn.XLOOKUP(C762,'Non-systematic PWDs'!$D$9:$D$12,'Non-systematic PWDs'!$E$9:$E$12,,-1))^(1/12))</f>
        <v>1.8423470126248342E-2</v>
      </c>
      <c r="M762" cm="1">
        <f t="array" ref="M762">IF(C762=11,_xlfn.SWITCH(D762,1,0.4,2,0.3,3,0.2,0.1/9),1/12)</f>
        <v>8.3333333333333329E-2</v>
      </c>
      <c r="O762">
        <f t="shared" ca="1" si="484"/>
        <v>1.4169220463885136E-287</v>
      </c>
      <c r="P762">
        <f t="shared" ca="1" si="485"/>
        <v>1.2857062719217853E-287</v>
      </c>
      <c r="Q762">
        <f ca="1">_xlfn.XLOOKUP(C762,'Surrender predictive model'!$E$8:$E$29,'Surrender predictive model'!$P$8:$P$29,,-1)+'Surrender predictive model'!$B$15+'Surrender predictive model'!$B$14+'Surrender predictive model'!$B$38*K762</f>
        <v>-2.2123742498454617</v>
      </c>
      <c r="R762">
        <f ca="1">+'Surrender predictive model'!$B$15*(MAX(1,MIN(2,P761/O761))-1)+'Surrender predictive model'!$B$14*(MAX(0.5,MIN(1,P761/O761))-1)+'Surrender predictive model'!$B$38*K762*(MAX(0.5,MIN(1,P761/O761))-1)</f>
        <v>0.29280641933758511</v>
      </c>
      <c r="S762" s="43">
        <f t="shared" ca="1" si="463"/>
        <v>1.3130477240244409E-2</v>
      </c>
      <c r="T762">
        <f t="shared" ca="1" si="453"/>
        <v>0</v>
      </c>
      <c r="U762">
        <f t="shared" ca="1" si="486"/>
        <v>0</v>
      </c>
      <c r="V762">
        <f t="shared" ca="1" si="454"/>
        <v>0</v>
      </c>
      <c r="W762" s="41">
        <f t="shared" ca="1" si="455"/>
        <v>0</v>
      </c>
      <c r="X762">
        <f t="shared" ca="1" si="464"/>
        <v>5.3340808204603102E-2</v>
      </c>
      <c r="Y762">
        <f t="shared" ca="1" si="465"/>
        <v>5.3340808204603102E-2</v>
      </c>
      <c r="Z762">
        <f t="shared" ca="1" si="456"/>
        <v>5.4341975975590699E-2</v>
      </c>
      <c r="AA762">
        <f t="shared" ca="1" si="487"/>
        <v>1.8352488498735784E-290</v>
      </c>
      <c r="AB762">
        <f t="shared" ca="1" si="466"/>
        <v>1.4169220463885136E-287</v>
      </c>
      <c r="AC762">
        <f t="shared" ca="1" si="467"/>
        <v>1.2979985793294336E-287</v>
      </c>
      <c r="AD762">
        <f t="shared" ca="1" si="468"/>
        <v>1.8036521991479779E-289</v>
      </c>
      <c r="AE762">
        <f t="shared" ca="1" si="469"/>
        <v>2.5307177950316727E-289</v>
      </c>
      <c r="AF762">
        <f t="shared" ca="1" si="470"/>
        <v>0</v>
      </c>
      <c r="AG762">
        <f t="shared" ca="1" si="471"/>
        <v>0</v>
      </c>
      <c r="AH762">
        <f t="shared" ca="1" si="457"/>
        <v>0</v>
      </c>
      <c r="AI762">
        <f t="shared" ca="1" si="488"/>
        <v>3.4608696162725194E-11</v>
      </c>
      <c r="AJ762">
        <f t="shared" ca="1" si="472"/>
        <v>7.210145033901082E-15</v>
      </c>
      <c r="AK762">
        <f t="shared" ca="1" si="458"/>
        <v>0</v>
      </c>
      <c r="AL762">
        <f t="shared" ca="1" si="459"/>
        <v>0</v>
      </c>
      <c r="AM762">
        <f t="shared" si="460"/>
        <v>0</v>
      </c>
      <c r="AN762" s="45">
        <f t="shared" ca="1" si="473"/>
        <v>-7.210145033901082E-15</v>
      </c>
      <c r="AO762">
        <f t="shared" ca="1" si="489"/>
        <v>0</v>
      </c>
      <c r="AP762">
        <f t="shared" ca="1" si="490"/>
        <v>2.2920666676580846E-289</v>
      </c>
      <c r="AR762">
        <v>752</v>
      </c>
      <c r="AS762">
        <v>0</v>
      </c>
      <c r="AT762">
        <v>2.8659827492591269E-2</v>
      </c>
      <c r="AU762">
        <v>1.1825879211367135E-3</v>
      </c>
      <c r="AV762">
        <v>2.6668950969492203E-4</v>
      </c>
      <c r="AW762">
        <v>0.99853110200280426</v>
      </c>
      <c r="AX762">
        <v>5.6470282107206784E-6</v>
      </c>
      <c r="AY762">
        <v>0</v>
      </c>
      <c r="AZ762">
        <v>-0.99998602646184653</v>
      </c>
      <c r="BA762">
        <v>1.211903590869178E-5</v>
      </c>
      <c r="BC762">
        <f t="shared" si="474"/>
        <v>0</v>
      </c>
      <c r="BD762">
        <f t="shared" ca="1" si="475"/>
        <v>2.8659827492591269E-2</v>
      </c>
      <c r="BE762">
        <f t="shared" ca="1" si="476"/>
        <v>1.1825879211367135E-3</v>
      </c>
      <c r="BF762">
        <f t="shared" ca="1" si="477"/>
        <v>2.6668950969492203E-4</v>
      </c>
      <c r="BG762">
        <f t="shared" ca="1" si="478"/>
        <v>0.99853110200280426</v>
      </c>
      <c r="BH762">
        <f t="shared" ca="1" si="479"/>
        <v>5.6470282179308236E-6</v>
      </c>
      <c r="BI762">
        <f t="shared" ca="1" si="480"/>
        <v>0</v>
      </c>
      <c r="BJ762">
        <f t="shared" ca="1" si="481"/>
        <v>-0.99998602646185375</v>
      </c>
      <c r="BK762">
        <f t="shared" ca="1" si="482"/>
        <v>1.211903590869178E-5</v>
      </c>
    </row>
    <row r="763" spans="2:63" x14ac:dyDescent="0.35">
      <c r="B763">
        <f t="shared" si="492"/>
        <v>753</v>
      </c>
      <c r="C763">
        <f t="shared" si="461"/>
        <v>63</v>
      </c>
      <c r="D763">
        <f t="shared" si="491"/>
        <v>9</v>
      </c>
      <c r="E763">
        <f t="shared" ca="1" si="451"/>
        <v>139</v>
      </c>
      <c r="F763" cm="1">
        <f t="array" aca="1" ref="F763" ca="1">_xlfn.XLOOKUP(E763,Mortality!$I$9:$I$130,IF($E$4="Female",Mortality!$J$9:$J$130,Mortality!$K$9:$K$130),,-1)</f>
        <v>0.99999999999999922</v>
      </c>
      <c r="G763" cm="1">
        <f t="array" aca="1" ref="G763" ca="1">_xlfn.XLOOKUP(E763,Mortality!$N$9:$N$130,IF($E$4="Female",Mortality!$O$9:$O$130,Mortality!$P$9:$P$130),,-1)</f>
        <v>0</v>
      </c>
      <c r="H763">
        <f t="shared" ca="1" si="462"/>
        <v>0.94493499421927152</v>
      </c>
      <c r="I763" cm="1">
        <f t="array" ref="I763">INDEX('Product features '!$C$12:$C$22,MIN(11,C763))</f>
        <v>0</v>
      </c>
      <c r="J763" s="3">
        <f ca="1">IF(C763=1,0,IF($C$4="Q",MAX('Product features '!$C$8,_xlfn.XLOOKUP(E763,'Non-systematic PWDs'!$D$17:$D$64,'Non-systematic PWDs'!$F$17:$F$64,0,-1)),'Product features '!$C$8))</f>
        <v>0.5</v>
      </c>
      <c r="K763">
        <f t="shared" ca="1" si="452"/>
        <v>0</v>
      </c>
      <c r="L763">
        <f ca="1">(1-K763)*(1-(1-J763*_xlfn.XLOOKUP(C763,'Non-systematic PWDs'!$D$9:$D$12,'Non-systematic PWDs'!$E$9:$E$12,,-1))^(1/12))</f>
        <v>1.8423470126248342E-2</v>
      </c>
      <c r="M763" cm="1">
        <f t="array" ref="M763">IF(C763=11,_xlfn.SWITCH(D763,1,0.4,2,0.3,3,0.2,0.1/9),1/12)</f>
        <v>8.3333333333333329E-2</v>
      </c>
      <c r="O763">
        <f t="shared" ca="1" si="484"/>
        <v>7.5579767117283446E-289</v>
      </c>
      <c r="P763">
        <f t="shared" ca="1" si="485"/>
        <v>6.8580611658035236E-289</v>
      </c>
      <c r="Q763">
        <f ca="1">_xlfn.XLOOKUP(C763,'Surrender predictive model'!$E$8:$E$29,'Surrender predictive model'!$P$8:$P$29,,-1)+'Surrender predictive model'!$B$15+'Surrender predictive model'!$B$14+'Surrender predictive model'!$B$38*K763</f>
        <v>-2.2123742498454617</v>
      </c>
      <c r="R763">
        <f ca="1">+'Surrender predictive model'!$B$15*(MAX(1,MIN(2,P762/O762))-1)+'Surrender predictive model'!$B$14*(MAX(0.5,MIN(1,P762/O762))-1)+'Surrender predictive model'!$B$38*K763*(MAX(0.5,MIN(1,P762/O762))-1)</f>
        <v>0.29280641933758472</v>
      </c>
      <c r="S763" s="43">
        <f t="shared" ca="1" si="463"/>
        <v>1.3130477240244409E-2</v>
      </c>
      <c r="T763">
        <f t="shared" ca="1" si="453"/>
        <v>0</v>
      </c>
      <c r="U763">
        <f t="shared" ca="1" si="486"/>
        <v>0</v>
      </c>
      <c r="V763">
        <f t="shared" ca="1" si="454"/>
        <v>0</v>
      </c>
      <c r="W763" s="41">
        <f t="shared" ca="1" si="455"/>
        <v>0</v>
      </c>
      <c r="X763">
        <f t="shared" ca="1" si="464"/>
        <v>5.3340808204603102E-2</v>
      </c>
      <c r="Y763">
        <f t="shared" ca="1" si="465"/>
        <v>5.3340808204603102E-2</v>
      </c>
      <c r="Z763">
        <f t="shared" ca="1" si="456"/>
        <v>5.4341975975590699E-2</v>
      </c>
      <c r="AA763">
        <f t="shared" ca="1" si="487"/>
        <v>9.9731048909060455E-292</v>
      </c>
      <c r="AB763">
        <f t="shared" ca="1" si="466"/>
        <v>7.5579767117283446E-289</v>
      </c>
      <c r="AC763">
        <f t="shared" ca="1" si="467"/>
        <v>6.9236293269858628E-289</v>
      </c>
      <c r="AD763">
        <f t="shared" ca="1" si="468"/>
        <v>9.620826602256287E-291</v>
      </c>
      <c r="AE763">
        <f t="shared" ca="1" si="469"/>
        <v>1.3499053252476052E-290</v>
      </c>
      <c r="AF763">
        <f t="shared" ca="1" si="470"/>
        <v>0</v>
      </c>
      <c r="AG763">
        <f t="shared" ca="1" si="471"/>
        <v>0</v>
      </c>
      <c r="AH763">
        <f t="shared" ca="1" si="457"/>
        <v>0</v>
      </c>
      <c r="AI763">
        <f t="shared" ca="1" si="488"/>
        <v>3.4608696162725194E-11</v>
      </c>
      <c r="AJ763">
        <f t="shared" ca="1" si="472"/>
        <v>7.210145033901082E-15</v>
      </c>
      <c r="AK763">
        <f t="shared" ca="1" si="458"/>
        <v>0</v>
      </c>
      <c r="AL763">
        <f t="shared" ca="1" si="459"/>
        <v>0</v>
      </c>
      <c r="AM763">
        <f t="shared" si="460"/>
        <v>0</v>
      </c>
      <c r="AN763" s="45">
        <f t="shared" ca="1" si="473"/>
        <v>-7.210145033901082E-15</v>
      </c>
      <c r="AO763">
        <f t="shared" ca="1" si="489"/>
        <v>0</v>
      </c>
      <c r="AP763">
        <f t="shared" ca="1" si="490"/>
        <v>1.2369296232019244E-290</v>
      </c>
      <c r="AR763">
        <v>753</v>
      </c>
      <c r="AS763">
        <v>0</v>
      </c>
      <c r="AT763">
        <v>2.7105732153986324E-2</v>
      </c>
      <c r="AU763">
        <v>1.1184927593032212E-3</v>
      </c>
      <c r="AV763">
        <v>2.5195402655675645E-4</v>
      </c>
      <c r="AW763">
        <v>0.95691447242133187</v>
      </c>
      <c r="AX763">
        <v>5.341050794609527E-6</v>
      </c>
      <c r="AY763">
        <v>0</v>
      </c>
      <c r="AZ763">
        <v>-0.95829026025798691</v>
      </c>
      <c r="BA763">
        <v>1.152929310959826E-5</v>
      </c>
      <c r="BC763">
        <f t="shared" si="474"/>
        <v>0</v>
      </c>
      <c r="BD763">
        <f t="shared" ca="1" si="475"/>
        <v>2.7105732153986324E-2</v>
      </c>
      <c r="BE763">
        <f t="shared" ca="1" si="476"/>
        <v>1.1184927593032212E-3</v>
      </c>
      <c r="BF763">
        <f t="shared" ca="1" si="477"/>
        <v>2.5195402655675645E-4</v>
      </c>
      <c r="BG763">
        <f t="shared" ca="1" si="478"/>
        <v>0.95691447242133187</v>
      </c>
      <c r="BH763">
        <f t="shared" ca="1" si="479"/>
        <v>5.3410508018196722E-6</v>
      </c>
      <c r="BI763">
        <f t="shared" ca="1" si="480"/>
        <v>0</v>
      </c>
      <c r="BJ763">
        <f t="shared" ca="1" si="481"/>
        <v>-0.95829026025799413</v>
      </c>
      <c r="BK763">
        <f t="shared" ca="1" si="482"/>
        <v>1.152929310959826E-5</v>
      </c>
    </row>
    <row r="764" spans="2:63" x14ac:dyDescent="0.35">
      <c r="B764">
        <f t="shared" si="492"/>
        <v>754</v>
      </c>
      <c r="C764">
        <f t="shared" si="461"/>
        <v>63</v>
      </c>
      <c r="D764">
        <f t="shared" si="491"/>
        <v>10</v>
      </c>
      <c r="E764">
        <f t="shared" ca="1" si="451"/>
        <v>139</v>
      </c>
      <c r="F764" cm="1">
        <f t="array" aca="1" ref="F764" ca="1">_xlfn.XLOOKUP(E764,Mortality!$I$9:$I$130,IF($E$4="Female",Mortality!$J$9:$J$130,Mortality!$K$9:$K$130),,-1)</f>
        <v>0.99999999999999922</v>
      </c>
      <c r="G764" cm="1">
        <f t="array" aca="1" ref="G764" ca="1">_xlfn.XLOOKUP(E764,Mortality!$N$9:$N$130,IF($E$4="Female",Mortality!$O$9:$O$130,Mortality!$P$9:$P$130),,-1)</f>
        <v>0</v>
      </c>
      <c r="H764">
        <f t="shared" ca="1" si="462"/>
        <v>0.94493499421927152</v>
      </c>
      <c r="I764" cm="1">
        <f t="array" ref="I764">INDEX('Product features '!$C$12:$C$22,MIN(11,C764))</f>
        <v>0</v>
      </c>
      <c r="J764" s="3">
        <f ca="1">IF(C764=1,0,IF($C$4="Q",MAX('Product features '!$C$8,_xlfn.XLOOKUP(E764,'Non-systematic PWDs'!$D$17:$D$64,'Non-systematic PWDs'!$F$17:$F$64,0,-1)),'Product features '!$C$8))</f>
        <v>0.5</v>
      </c>
      <c r="K764">
        <f t="shared" ca="1" si="452"/>
        <v>0</v>
      </c>
      <c r="L764">
        <f ca="1">(1-K764)*(1-(1-J764*_xlfn.XLOOKUP(C764,'Non-systematic PWDs'!$D$9:$D$12,'Non-systematic PWDs'!$E$9:$E$12,,-1))^(1/12))</f>
        <v>1.8423470126248342E-2</v>
      </c>
      <c r="M764" cm="1">
        <f t="array" ref="M764">IF(C764=11,_xlfn.SWITCH(D764,1,0.4,2,0.3,3,0.2,0.1/9),1/12)</f>
        <v>8.3333333333333329E-2</v>
      </c>
      <c r="O764">
        <f t="shared" ca="1" si="484"/>
        <v>4.0314858619515842E-290</v>
      </c>
      <c r="P764">
        <f t="shared" ca="1" si="485"/>
        <v>3.6581452530056251E-290</v>
      </c>
      <c r="Q764">
        <f ca="1">_xlfn.XLOOKUP(C764,'Surrender predictive model'!$E$8:$E$29,'Surrender predictive model'!$P$8:$P$29,,-1)+'Surrender predictive model'!$B$15+'Surrender predictive model'!$B$14+'Surrender predictive model'!$B$38*K764</f>
        <v>-2.2123742498454617</v>
      </c>
      <c r="R764">
        <f ca="1">+'Surrender predictive model'!$B$15*(MAX(1,MIN(2,P763/O763))-1)+'Surrender predictive model'!$B$14*(MAX(0.5,MIN(1,P763/O763))-1)+'Surrender predictive model'!$B$38*K764*(MAX(0.5,MIN(1,P763/O763))-1)</f>
        <v>0.29280641933758472</v>
      </c>
      <c r="S764" s="43">
        <f t="shared" ca="1" si="463"/>
        <v>1.3130477240244409E-2</v>
      </c>
      <c r="T764">
        <f t="shared" ca="1" si="453"/>
        <v>0</v>
      </c>
      <c r="U764">
        <f t="shared" ca="1" si="486"/>
        <v>0</v>
      </c>
      <c r="V764">
        <f t="shared" ca="1" si="454"/>
        <v>0</v>
      </c>
      <c r="W764" s="41">
        <f t="shared" ca="1" si="455"/>
        <v>0</v>
      </c>
      <c r="X764">
        <f t="shared" ca="1" si="464"/>
        <v>5.3340808204603102E-2</v>
      </c>
      <c r="Y764">
        <f t="shared" ca="1" si="465"/>
        <v>5.3340808204603102E-2</v>
      </c>
      <c r="Z764">
        <f t="shared" ca="1" si="456"/>
        <v>5.4341975975590699E-2</v>
      </c>
      <c r="AA764">
        <f t="shared" ca="1" si="487"/>
        <v>5.4195822638366243E-293</v>
      </c>
      <c r="AB764">
        <f t="shared" ca="1" si="466"/>
        <v>4.0314858619515842E-290</v>
      </c>
      <c r="AC764">
        <f t="shared" ca="1" si="467"/>
        <v>3.6931198401051813E-290</v>
      </c>
      <c r="AD764">
        <f t="shared" ca="1" si="468"/>
        <v>5.1318266656069591E-292</v>
      </c>
      <c r="AE764">
        <f t="shared" ca="1" si="469"/>
        <v>7.2005041048404878E-292</v>
      </c>
      <c r="AF764">
        <f t="shared" ca="1" si="470"/>
        <v>0</v>
      </c>
      <c r="AG764">
        <f t="shared" ca="1" si="471"/>
        <v>0</v>
      </c>
      <c r="AH764">
        <f t="shared" ca="1" si="457"/>
        <v>0</v>
      </c>
      <c r="AI764">
        <f t="shared" ca="1" si="488"/>
        <v>3.4608696162725194E-11</v>
      </c>
      <c r="AJ764">
        <f t="shared" ca="1" si="472"/>
        <v>7.210145033901082E-15</v>
      </c>
      <c r="AK764">
        <f t="shared" ca="1" si="458"/>
        <v>0</v>
      </c>
      <c r="AL764">
        <f t="shared" ca="1" si="459"/>
        <v>0</v>
      </c>
      <c r="AM764">
        <f t="shared" si="460"/>
        <v>0</v>
      </c>
      <c r="AN764" s="45">
        <f t="shared" ca="1" si="473"/>
        <v>-7.210145033901082E-15</v>
      </c>
      <c r="AO764">
        <f t="shared" ca="1" si="489"/>
        <v>0</v>
      </c>
      <c r="AP764">
        <f t="shared" ca="1" si="490"/>
        <v>6.675176225644974E-292</v>
      </c>
      <c r="AR764">
        <v>754</v>
      </c>
      <c r="AS764">
        <v>0</v>
      </c>
      <c r="AT764">
        <v>2.56370405566528E-2</v>
      </c>
      <c r="AU764">
        <v>1.0579179445841425E-3</v>
      </c>
      <c r="AV764">
        <v>2.3804568434283301E-4</v>
      </c>
      <c r="AW764">
        <v>0.91703238623736716</v>
      </c>
      <c r="AX764">
        <v>5.0518734895060697E-6</v>
      </c>
      <c r="AY764">
        <v>0</v>
      </c>
      <c r="AZ764">
        <v>-0.91833340173978384</v>
      </c>
      <c r="BA764">
        <v>1.0968640924589577E-5</v>
      </c>
      <c r="BC764">
        <f t="shared" si="474"/>
        <v>0</v>
      </c>
      <c r="BD764">
        <f t="shared" ca="1" si="475"/>
        <v>2.56370405566528E-2</v>
      </c>
      <c r="BE764">
        <f t="shared" ca="1" si="476"/>
        <v>1.0579179445841425E-3</v>
      </c>
      <c r="BF764">
        <f t="shared" ca="1" si="477"/>
        <v>2.3804568434283301E-4</v>
      </c>
      <c r="BG764">
        <f t="shared" ca="1" si="478"/>
        <v>0.91703238623736716</v>
      </c>
      <c r="BH764">
        <f t="shared" ca="1" si="479"/>
        <v>5.0518734967162149E-6</v>
      </c>
      <c r="BI764">
        <f t="shared" ca="1" si="480"/>
        <v>0</v>
      </c>
      <c r="BJ764">
        <f t="shared" ca="1" si="481"/>
        <v>-0.91833340173979106</v>
      </c>
      <c r="BK764">
        <f t="shared" ca="1" si="482"/>
        <v>1.0968640924589577E-5</v>
      </c>
    </row>
    <row r="765" spans="2:63" x14ac:dyDescent="0.35">
      <c r="B765">
        <f t="shared" si="492"/>
        <v>755</v>
      </c>
      <c r="C765">
        <f t="shared" si="461"/>
        <v>63</v>
      </c>
      <c r="D765">
        <f t="shared" si="491"/>
        <v>11</v>
      </c>
      <c r="E765">
        <f t="shared" ca="1" si="451"/>
        <v>139</v>
      </c>
      <c r="F765" cm="1">
        <f t="array" aca="1" ref="F765" ca="1">_xlfn.XLOOKUP(E765,Mortality!$I$9:$I$130,IF($E$4="Female",Mortality!$J$9:$J$130,Mortality!$K$9:$K$130),,-1)</f>
        <v>0.99999999999999922</v>
      </c>
      <c r="G765" cm="1">
        <f t="array" aca="1" ref="G765" ca="1">_xlfn.XLOOKUP(E765,Mortality!$N$9:$N$130,IF($E$4="Female",Mortality!$O$9:$O$130,Mortality!$P$9:$P$130),,-1)</f>
        <v>0</v>
      </c>
      <c r="H765">
        <f t="shared" ca="1" si="462"/>
        <v>0.94493499421927152</v>
      </c>
      <c r="I765" cm="1">
        <f t="array" ref="I765">INDEX('Product features '!$C$12:$C$22,MIN(11,C765))</f>
        <v>0</v>
      </c>
      <c r="J765" s="3">
        <f ca="1">IF(C765=1,0,IF($C$4="Q",MAX('Product features '!$C$8,_xlfn.XLOOKUP(E765,'Non-systematic PWDs'!$D$17:$D$64,'Non-systematic PWDs'!$F$17:$F$64,0,-1)),'Product features '!$C$8))</f>
        <v>0.5</v>
      </c>
      <c r="K765">
        <f t="shared" ca="1" si="452"/>
        <v>0</v>
      </c>
      <c r="L765">
        <f ca="1">(1-K765)*(1-(1-J765*_xlfn.XLOOKUP(C765,'Non-systematic PWDs'!$D$9:$D$12,'Non-systematic PWDs'!$E$9:$E$12,,-1))^(1/12))</f>
        <v>1.8423470126248342E-2</v>
      </c>
      <c r="M765" cm="1">
        <f t="array" ref="M765">IF(C765=11,_xlfn.SWITCH(D765,1,0.4,2,0.3,3,0.2,0.1/9),1/12)</f>
        <v>8.3333333333333329E-2</v>
      </c>
      <c r="O765">
        <f t="shared" ca="1" si="484"/>
        <v>2.1504271414192846E-291</v>
      </c>
      <c r="P765">
        <f t="shared" ca="1" si="485"/>
        <v>1.9512842432515233E-291</v>
      </c>
      <c r="Q765">
        <f ca="1">_xlfn.XLOOKUP(C765,'Surrender predictive model'!$E$8:$E$29,'Surrender predictive model'!$P$8:$P$29,,-1)+'Surrender predictive model'!$B$15+'Surrender predictive model'!$B$14+'Surrender predictive model'!$B$38*K765</f>
        <v>-2.2123742498454617</v>
      </c>
      <c r="R765">
        <f ca="1">+'Surrender predictive model'!$B$15*(MAX(1,MIN(2,P764/O764))-1)+'Surrender predictive model'!$B$14*(MAX(0.5,MIN(1,P764/O764))-1)+'Surrender predictive model'!$B$38*K765*(MAX(0.5,MIN(1,P764/O764))-1)</f>
        <v>0.29280641933758439</v>
      </c>
      <c r="S765" s="43">
        <f t="shared" ca="1" si="463"/>
        <v>1.3130477240244409E-2</v>
      </c>
      <c r="T765">
        <f t="shared" ca="1" si="453"/>
        <v>0</v>
      </c>
      <c r="U765">
        <f t="shared" ca="1" si="486"/>
        <v>0</v>
      </c>
      <c r="V765">
        <f t="shared" ca="1" si="454"/>
        <v>0</v>
      </c>
      <c r="W765" s="41">
        <f t="shared" ca="1" si="455"/>
        <v>0</v>
      </c>
      <c r="X765">
        <f t="shared" ca="1" si="464"/>
        <v>5.3340808204603102E-2</v>
      </c>
      <c r="Y765">
        <f t="shared" ca="1" si="465"/>
        <v>5.3340808204603102E-2</v>
      </c>
      <c r="Z765">
        <f t="shared" ca="1" si="456"/>
        <v>5.4341975975590699E-2</v>
      </c>
      <c r="AA765">
        <f t="shared" ca="1" si="487"/>
        <v>2.945108091791473E-294</v>
      </c>
      <c r="AB765">
        <f t="shared" ca="1" si="466"/>
        <v>2.1504271414192846E-291</v>
      </c>
      <c r="AC765">
        <f t="shared" ca="1" si="467"/>
        <v>1.9699399706766495E-291</v>
      </c>
      <c r="AD765">
        <f t="shared" ca="1" si="468"/>
        <v>2.7373578190940867E-293</v>
      </c>
      <c r="AE765">
        <f t="shared" ca="1" si="469"/>
        <v>3.8408070843275374E-293</v>
      </c>
      <c r="AF765">
        <f t="shared" ca="1" si="470"/>
        <v>0</v>
      </c>
      <c r="AG765">
        <f t="shared" ca="1" si="471"/>
        <v>0</v>
      </c>
      <c r="AH765">
        <f t="shared" ca="1" si="457"/>
        <v>0</v>
      </c>
      <c r="AI765">
        <f t="shared" ca="1" si="488"/>
        <v>3.4608696162725194E-11</v>
      </c>
      <c r="AJ765">
        <f t="shared" ca="1" si="472"/>
        <v>7.210145033901082E-15</v>
      </c>
      <c r="AK765">
        <f t="shared" ca="1" si="458"/>
        <v>0</v>
      </c>
      <c r="AL765">
        <f t="shared" ca="1" si="459"/>
        <v>0</v>
      </c>
      <c r="AM765">
        <f t="shared" si="460"/>
        <v>0</v>
      </c>
      <c r="AN765" s="45">
        <f t="shared" ca="1" si="473"/>
        <v>-7.210145033901082E-15</v>
      </c>
      <c r="AO765">
        <f t="shared" ca="1" si="489"/>
        <v>0</v>
      </c>
      <c r="AP765">
        <f t="shared" ca="1" si="490"/>
        <v>3.6023049984099178E-293</v>
      </c>
      <c r="AR765">
        <v>755</v>
      </c>
      <c r="AS765">
        <v>0</v>
      </c>
      <c r="AT765">
        <v>2.4248989492156207E-2</v>
      </c>
      <c r="AU765">
        <v>1.0006672556807481E-3</v>
      </c>
      <c r="AV765">
        <v>2.249172794557538E-4</v>
      </c>
      <c r="AW765">
        <v>0.87881254588003299</v>
      </c>
      <c r="AX765">
        <v>4.7785601956643559E-6</v>
      </c>
      <c r="AY765">
        <v>0</v>
      </c>
      <c r="AZ765">
        <v>-0.8800429089753653</v>
      </c>
      <c r="BA765">
        <v>1.0435622752186168E-5</v>
      </c>
      <c r="BC765">
        <f t="shared" si="474"/>
        <v>0</v>
      </c>
      <c r="BD765">
        <f t="shared" ca="1" si="475"/>
        <v>2.4248989492156207E-2</v>
      </c>
      <c r="BE765">
        <f t="shared" ca="1" si="476"/>
        <v>1.0006672556807481E-3</v>
      </c>
      <c r="BF765">
        <f t="shared" ca="1" si="477"/>
        <v>2.249172794557538E-4</v>
      </c>
      <c r="BG765">
        <f t="shared" ca="1" si="478"/>
        <v>0.87881254588003299</v>
      </c>
      <c r="BH765">
        <f t="shared" ca="1" si="479"/>
        <v>4.7785602028745011E-6</v>
      </c>
      <c r="BI765">
        <f t="shared" ca="1" si="480"/>
        <v>0</v>
      </c>
      <c r="BJ765">
        <f t="shared" ca="1" si="481"/>
        <v>-0.88004290897537252</v>
      </c>
      <c r="BK765">
        <f t="shared" ca="1" si="482"/>
        <v>1.0435622752186168E-5</v>
      </c>
    </row>
    <row r="766" spans="2:63" x14ac:dyDescent="0.35">
      <c r="B766">
        <f t="shared" si="492"/>
        <v>756</v>
      </c>
      <c r="C766">
        <f t="shared" si="461"/>
        <v>63</v>
      </c>
      <c r="D766">
        <f t="shared" si="491"/>
        <v>12</v>
      </c>
      <c r="E766">
        <f t="shared" ca="1" si="451"/>
        <v>139</v>
      </c>
      <c r="F766" cm="1">
        <f t="array" aca="1" ref="F766" ca="1">_xlfn.XLOOKUP(E766,Mortality!$I$9:$I$130,IF($E$4="Female",Mortality!$J$9:$J$130,Mortality!$K$9:$K$130),,-1)</f>
        <v>0.99999999999999922</v>
      </c>
      <c r="G766" cm="1">
        <f t="array" aca="1" ref="G766" ca="1">_xlfn.XLOOKUP(E766,Mortality!$N$9:$N$130,IF($E$4="Female",Mortality!$O$9:$O$130,Mortality!$P$9:$P$130),,-1)</f>
        <v>0</v>
      </c>
      <c r="H766">
        <f t="shared" ca="1" si="462"/>
        <v>0.94493499421927152</v>
      </c>
      <c r="I766" cm="1">
        <f t="array" ref="I766">INDEX('Product features '!$C$12:$C$22,MIN(11,C766))</f>
        <v>0</v>
      </c>
      <c r="J766" s="3">
        <f ca="1">IF(C766=1,0,IF($C$4="Q",MAX('Product features '!$C$8,_xlfn.XLOOKUP(E766,'Non-systematic PWDs'!$D$17:$D$64,'Non-systematic PWDs'!$F$17:$F$64,0,-1)),'Product features '!$C$8))</f>
        <v>0.5</v>
      </c>
      <c r="K766">
        <f t="shared" ca="1" si="452"/>
        <v>0</v>
      </c>
      <c r="L766">
        <f ca="1">(1-K766)*(1-(1-J766*_xlfn.XLOOKUP(C766,'Non-systematic PWDs'!$D$9:$D$12,'Non-systematic PWDs'!$E$9:$E$12,,-1))^(1/12))</f>
        <v>1.8423470126248342E-2</v>
      </c>
      <c r="M766" cm="1">
        <f t="array" ref="M766">IF(C766=11,_xlfn.SWITCH(D766,1,0.4,2,0.3,3,0.2,0.1/9),1/12)</f>
        <v>8.3333333333333329E-2</v>
      </c>
      <c r="O766">
        <f t="shared" ca="1" si="484"/>
        <v>1.1470552170841899E-292</v>
      </c>
      <c r="P766">
        <f t="shared" ca="1" si="485"/>
        <v>1.0408307857194361E-292</v>
      </c>
      <c r="Q766">
        <f ca="1">_xlfn.XLOOKUP(C766,'Surrender predictive model'!$E$8:$E$29,'Surrender predictive model'!$P$8:$P$29,,-1)+'Surrender predictive model'!$B$15+'Surrender predictive model'!$B$14+'Surrender predictive model'!$B$38*K766</f>
        <v>-2.2123742498454617</v>
      </c>
      <c r="R766">
        <f ca="1">+'Surrender predictive model'!$B$15*(MAX(1,MIN(2,P765/O765))-1)+'Surrender predictive model'!$B$14*(MAX(0.5,MIN(1,P765/O765))-1)+'Surrender predictive model'!$B$38*K766*(MAX(0.5,MIN(1,P765/O765))-1)</f>
        <v>0.29280641933758439</v>
      </c>
      <c r="S766" s="43">
        <f t="shared" ca="1" si="463"/>
        <v>1.3130477240244409E-2</v>
      </c>
      <c r="T766">
        <f t="shared" ca="1" si="453"/>
        <v>5.0000000000000001E-3</v>
      </c>
      <c r="U766">
        <f t="shared" ca="1" si="486"/>
        <v>0</v>
      </c>
      <c r="V766">
        <f t="shared" ca="1" si="454"/>
        <v>0</v>
      </c>
      <c r="W766" s="41">
        <f t="shared" ca="1" si="455"/>
        <v>0</v>
      </c>
      <c r="X766">
        <f t="shared" ca="1" si="464"/>
        <v>5.3098802612859944E-2</v>
      </c>
      <c r="Y766">
        <f t="shared" ca="1" si="465"/>
        <v>5.3340808204603102E-2</v>
      </c>
      <c r="Z766">
        <f t="shared" ca="1" si="456"/>
        <v>5.4341975975590699E-2</v>
      </c>
      <c r="AA766">
        <f t="shared" ca="1" si="487"/>
        <v>1.6004299316964998E-295</v>
      </c>
      <c r="AB766">
        <f t="shared" ca="1" si="466"/>
        <v>1.1470552170841899E-292</v>
      </c>
      <c r="AC766">
        <f t="shared" ca="1" si="467"/>
        <v>1.0461897120822517E-292</v>
      </c>
      <c r="AD766">
        <f t="shared" ca="1" si="468"/>
        <v>1.453747642696171E-294</v>
      </c>
      <c r="AE766">
        <f t="shared" ca="1" si="469"/>
        <v>2.0397641133886401E-294</v>
      </c>
      <c r="AF766">
        <f t="shared" ca="1" si="470"/>
        <v>5.023128883085319E-295</v>
      </c>
      <c r="AG766">
        <f t="shared" ca="1" si="471"/>
        <v>0</v>
      </c>
      <c r="AH766">
        <f t="shared" ca="1" si="457"/>
        <v>0</v>
      </c>
      <c r="AI766">
        <f t="shared" ca="1" si="488"/>
        <v>3.4608696162725194E-11</v>
      </c>
      <c r="AJ766">
        <f t="shared" ca="1" si="472"/>
        <v>7.210145033901082E-15</v>
      </c>
      <c r="AK766">
        <f t="shared" ca="1" si="458"/>
        <v>0</v>
      </c>
      <c r="AL766">
        <f t="shared" ca="1" si="459"/>
        <v>0</v>
      </c>
      <c r="AM766">
        <f t="shared" si="460"/>
        <v>0</v>
      </c>
      <c r="AN766" s="45">
        <f t="shared" ca="1" si="473"/>
        <v>-7.210145033901082E-15</v>
      </c>
      <c r="AO766">
        <f t="shared" ca="1" si="489"/>
        <v>0</v>
      </c>
      <c r="AP766">
        <f t="shared" ca="1" si="490"/>
        <v>1.9445057663772678E-294</v>
      </c>
      <c r="AR766">
        <v>756</v>
      </c>
      <c r="AS766">
        <v>0</v>
      </c>
      <c r="AT766">
        <v>2.2937085681715968E-2</v>
      </c>
      <c r="AU766">
        <v>9.4235592463739906E-4</v>
      </c>
      <c r="AV766">
        <v>2.1166502311081208E-4</v>
      </c>
      <c r="AW766">
        <v>0.84218526234312296</v>
      </c>
      <c r="AX766">
        <v>4.4928864585151303E-6</v>
      </c>
      <c r="AY766">
        <v>0</v>
      </c>
      <c r="AZ766">
        <v>-0.84334377617732981</v>
      </c>
      <c r="BA766">
        <v>1.0646201726377875E-5</v>
      </c>
      <c r="BC766">
        <f t="shared" si="474"/>
        <v>0</v>
      </c>
      <c r="BD766">
        <f t="shared" ca="1" si="475"/>
        <v>2.2937085681715968E-2</v>
      </c>
      <c r="BE766">
        <f t="shared" ca="1" si="476"/>
        <v>9.4235592463739906E-4</v>
      </c>
      <c r="BF766">
        <f t="shared" ca="1" si="477"/>
        <v>2.1166502311081208E-4</v>
      </c>
      <c r="BG766">
        <f t="shared" ca="1" si="478"/>
        <v>0.84218526234312296</v>
      </c>
      <c r="BH766">
        <f t="shared" ca="1" si="479"/>
        <v>4.4928864657252755E-6</v>
      </c>
      <c r="BI766">
        <f t="shared" ca="1" si="480"/>
        <v>0</v>
      </c>
      <c r="BJ766">
        <f t="shared" ca="1" si="481"/>
        <v>-0.84334377617733702</v>
      </c>
      <c r="BK766">
        <f t="shared" ca="1" si="482"/>
        <v>1.0646201726377875E-5</v>
      </c>
    </row>
    <row r="767" spans="2:63" x14ac:dyDescent="0.35">
      <c r="B767">
        <f t="shared" si="492"/>
        <v>757</v>
      </c>
      <c r="C767">
        <f t="shared" si="461"/>
        <v>64</v>
      </c>
      <c r="D767">
        <f t="shared" si="491"/>
        <v>1</v>
      </c>
      <c r="E767">
        <f t="shared" ca="1" si="451"/>
        <v>140</v>
      </c>
      <c r="F767" cm="1">
        <f t="array" aca="1" ref="F767" ca="1">_xlfn.XLOOKUP(E767,Mortality!$I$9:$I$130,IF($E$4="Female",Mortality!$J$9:$J$130,Mortality!$K$9:$K$130),,-1)</f>
        <v>0.99999999999999922</v>
      </c>
      <c r="G767" cm="1">
        <f t="array" aca="1" ref="G767" ca="1">_xlfn.XLOOKUP(E767,Mortality!$N$9:$N$130,IF($E$4="Female",Mortality!$O$9:$O$130,Mortality!$P$9:$P$130),,-1)</f>
        <v>0</v>
      </c>
      <c r="H767">
        <f t="shared" ca="1" si="462"/>
        <v>0.94493499421927152</v>
      </c>
      <c r="I767" cm="1">
        <f t="array" ref="I767">INDEX('Product features '!$C$12:$C$22,MIN(11,C767))</f>
        <v>0</v>
      </c>
      <c r="J767" s="3">
        <f ca="1">IF(C767=1,0,IF($C$4="Q",MAX('Product features '!$C$8,_xlfn.XLOOKUP(E767,'Non-systematic PWDs'!$D$17:$D$64,'Non-systematic PWDs'!$F$17:$F$64,0,-1)),'Product features '!$C$8))</f>
        <v>0.5</v>
      </c>
      <c r="K767">
        <f t="shared" ca="1" si="452"/>
        <v>0</v>
      </c>
      <c r="L767">
        <f ca="1">(1-K767)*(1-(1-J767*_xlfn.XLOOKUP(C767,'Non-systematic PWDs'!$D$9:$D$12,'Non-systematic PWDs'!$E$9:$E$12,,-1))^(1/12))</f>
        <v>1.8423470126248342E-2</v>
      </c>
      <c r="M767" cm="1">
        <f t="array" ref="M767">IF(C767=11,_xlfn.SWITCH(D767,1,0.4,2,0.3,3,0.2,0.1/9),1/12)</f>
        <v>8.3333333333333329E-2</v>
      </c>
      <c r="O767">
        <f t="shared" ca="1" si="484"/>
        <v>6.0907258558004609E-294</v>
      </c>
      <c r="P767">
        <f t="shared" ca="1" si="485"/>
        <v>5.5518755314506791E-294</v>
      </c>
      <c r="Q767">
        <f ca="1">_xlfn.XLOOKUP(C767,'Surrender predictive model'!$E$8:$E$29,'Surrender predictive model'!$P$8:$P$29,,-1)+'Surrender predictive model'!$B$15+'Surrender predictive model'!$B$14+'Surrender predictive model'!$B$38*K767</f>
        <v>-2.2123742498454617</v>
      </c>
      <c r="R767">
        <f ca="1">+'Surrender predictive model'!$B$15*(MAX(1,MIN(2,P766/O766))-1)+'Surrender predictive model'!$B$14*(MAX(0.5,MIN(1,P766/O766))-1)+'Surrender predictive model'!$B$38*K767*(MAX(0.5,MIN(1,P766/O766))-1)</f>
        <v>0.29280641933758472</v>
      </c>
      <c r="S767" s="43">
        <f t="shared" ca="1" si="463"/>
        <v>1.3130477240244409E-2</v>
      </c>
      <c r="T767">
        <f t="shared" ca="1" si="453"/>
        <v>0</v>
      </c>
      <c r="U767">
        <f t="shared" ca="1" si="486"/>
        <v>1.89E-2</v>
      </c>
      <c r="V767">
        <f t="shared" ca="1" si="454"/>
        <v>0</v>
      </c>
      <c r="W767" s="41">
        <f t="shared" ca="1" si="455"/>
        <v>0</v>
      </c>
      <c r="X767">
        <f t="shared" ca="1" si="464"/>
        <v>5.3340808204603102E-2</v>
      </c>
      <c r="Y767">
        <f t="shared" ca="1" si="465"/>
        <v>5.3340808204603102E-2</v>
      </c>
      <c r="Z767">
        <f t="shared" ca="1" si="456"/>
        <v>5.4341975975590699E-2</v>
      </c>
      <c r="AA767">
        <f t="shared" ca="1" si="487"/>
        <v>8.6970524898867456E-297</v>
      </c>
      <c r="AB767">
        <f t="shared" ca="1" si="466"/>
        <v>6.2058405744750893E-294</v>
      </c>
      <c r="AC767">
        <f t="shared" ca="1" si="467"/>
        <v>5.6849791205838364E-294</v>
      </c>
      <c r="AD767">
        <f t="shared" ca="1" si="468"/>
        <v>7.8996427702167501E-296</v>
      </c>
      <c r="AE767">
        <f t="shared" ca="1" si="469"/>
        <v>1.1084047435766542E-295</v>
      </c>
      <c r="AF767">
        <f t="shared" ca="1" si="470"/>
        <v>0</v>
      </c>
      <c r="AG767">
        <f t="shared" ca="1" si="471"/>
        <v>0</v>
      </c>
      <c r="AH767">
        <f t="shared" ca="1" si="457"/>
        <v>1.1511471867462837E-295</v>
      </c>
      <c r="AI767">
        <f t="shared" ca="1" si="488"/>
        <v>3.4608696162725194E-11</v>
      </c>
      <c r="AJ767">
        <f t="shared" ca="1" si="472"/>
        <v>7.210145033901082E-15</v>
      </c>
      <c r="AK767">
        <f t="shared" ca="1" si="458"/>
        <v>0</v>
      </c>
      <c r="AL767">
        <f t="shared" ca="1" si="459"/>
        <v>0</v>
      </c>
      <c r="AM767">
        <f t="shared" si="460"/>
        <v>0</v>
      </c>
      <c r="AN767" s="45">
        <f t="shared" ca="1" si="473"/>
        <v>-7.210145033901082E-15</v>
      </c>
      <c r="AO767">
        <f t="shared" ca="1" si="489"/>
        <v>1.4389339834328589E-296</v>
      </c>
      <c r="AP767">
        <f t="shared" ca="1" si="490"/>
        <v>1.1882314610592881E-295</v>
      </c>
      <c r="AR767">
        <v>757</v>
      </c>
      <c r="AS767">
        <v>0</v>
      </c>
      <c r="AT767">
        <v>2.1565851743399693E-2</v>
      </c>
      <c r="AU767">
        <v>8.9661734192924896E-4</v>
      </c>
      <c r="AV767">
        <v>2.0195365689565343E-4</v>
      </c>
      <c r="AW767">
        <v>0.80709555020295898</v>
      </c>
      <c r="AX767">
        <v>4.2806860656543348E-6</v>
      </c>
      <c r="AY767">
        <v>0</v>
      </c>
      <c r="AZ767">
        <v>-0.80819840188784986</v>
      </c>
      <c r="BA767">
        <v>3.0246093063043669E-5</v>
      </c>
      <c r="BC767">
        <f t="shared" si="474"/>
        <v>0</v>
      </c>
      <c r="BD767">
        <f t="shared" ca="1" si="475"/>
        <v>2.1565851743399693E-2</v>
      </c>
      <c r="BE767">
        <f t="shared" ca="1" si="476"/>
        <v>8.9661734192924896E-4</v>
      </c>
      <c r="BF767">
        <f t="shared" ca="1" si="477"/>
        <v>2.0195365689565343E-4</v>
      </c>
      <c r="BG767">
        <f t="shared" ca="1" si="478"/>
        <v>0.80709555020295898</v>
      </c>
      <c r="BH767">
        <f t="shared" ca="1" si="479"/>
        <v>4.28068607286448E-6</v>
      </c>
      <c r="BI767">
        <f t="shared" ca="1" si="480"/>
        <v>0</v>
      </c>
      <c r="BJ767">
        <f t="shared" ca="1" si="481"/>
        <v>-0.80819840188785708</v>
      </c>
      <c r="BK767">
        <f t="shared" ca="1" si="482"/>
        <v>3.0246093063043669E-5</v>
      </c>
    </row>
    <row r="768" spans="2:63" x14ac:dyDescent="0.35">
      <c r="B768">
        <f t="shared" si="492"/>
        <v>758</v>
      </c>
      <c r="C768">
        <f t="shared" si="461"/>
        <v>64</v>
      </c>
      <c r="D768">
        <f t="shared" si="491"/>
        <v>2</v>
      </c>
      <c r="E768">
        <f t="shared" ca="1" si="451"/>
        <v>140</v>
      </c>
      <c r="F768" cm="1">
        <f t="array" aca="1" ref="F768" ca="1">_xlfn.XLOOKUP(E768,Mortality!$I$9:$I$130,IF($E$4="Female",Mortality!$J$9:$J$130,Mortality!$K$9:$K$130),,-1)</f>
        <v>0.99999999999999922</v>
      </c>
      <c r="G768" cm="1">
        <f t="array" aca="1" ref="G768" ca="1">_xlfn.XLOOKUP(E768,Mortality!$N$9:$N$130,IF($E$4="Female",Mortality!$O$9:$O$130,Mortality!$P$9:$P$130),,-1)</f>
        <v>0</v>
      </c>
      <c r="H768">
        <f t="shared" ca="1" si="462"/>
        <v>0.94493499421927152</v>
      </c>
      <c r="I768" cm="1">
        <f t="array" ref="I768">INDEX('Product features '!$C$12:$C$22,MIN(11,C768))</f>
        <v>0</v>
      </c>
      <c r="J768" s="3">
        <f ca="1">IF(C768=1,0,IF($C$4="Q",MAX('Product features '!$C$8,_xlfn.XLOOKUP(E768,'Non-systematic PWDs'!$D$17:$D$64,'Non-systematic PWDs'!$F$17:$F$64,0,-1)),'Product features '!$C$8))</f>
        <v>0.5</v>
      </c>
      <c r="K768">
        <f t="shared" ca="1" si="452"/>
        <v>0</v>
      </c>
      <c r="L768">
        <f ca="1">(1-K768)*(1-(1-J768*_xlfn.XLOOKUP(C768,'Non-systematic PWDs'!$D$9:$D$12,'Non-systematic PWDs'!$E$9:$E$12,,-1))^(1/12))</f>
        <v>1.8423470126248342E-2</v>
      </c>
      <c r="M768" cm="1">
        <f t="array" ref="M768">IF(C768=11,_xlfn.SWITCH(D768,1,0.4,2,0.3,3,0.2,0.1/9),1/12)</f>
        <v>8.3333333333333329E-2</v>
      </c>
      <c r="O768">
        <f t="shared" ca="1" si="484"/>
        <v>3.3102455183141965E-295</v>
      </c>
      <c r="P768">
        <f t="shared" ca="1" si="485"/>
        <v>2.9614152789893959E-295</v>
      </c>
      <c r="Q768">
        <f ca="1">_xlfn.XLOOKUP(C768,'Surrender predictive model'!$E$8:$E$29,'Surrender predictive model'!$P$8:$P$29,,-1)+'Surrender predictive model'!$B$15+'Surrender predictive model'!$B$14+'Surrender predictive model'!$B$38*K768</f>
        <v>-2.2123742498454617</v>
      </c>
      <c r="R768">
        <f ca="1">+'Surrender predictive model'!$B$15*(MAX(1,MIN(2,P767/O767))-1)+'Surrender predictive model'!$B$14*(MAX(0.5,MIN(1,P767/O767))-1)+'Surrender predictive model'!$B$38*K768*(MAX(0.5,MIN(1,P767/O767))-1)</f>
        <v>0.27973035703419774</v>
      </c>
      <c r="S768" s="43">
        <f t="shared" ca="1" si="463"/>
        <v>1.2947034502987509E-2</v>
      </c>
      <c r="T768">
        <f t="shared" ca="1" si="453"/>
        <v>0</v>
      </c>
      <c r="U768">
        <f t="shared" ca="1" si="486"/>
        <v>0</v>
      </c>
      <c r="V768">
        <f t="shared" ca="1" si="454"/>
        <v>0</v>
      </c>
      <c r="W768" s="41">
        <f t="shared" ca="1" si="455"/>
        <v>0</v>
      </c>
      <c r="X768">
        <f t="shared" ca="1" si="464"/>
        <v>5.3350723379445242E-2</v>
      </c>
      <c r="Y768">
        <f t="shared" ca="1" si="465"/>
        <v>5.3350723379445242E-2</v>
      </c>
      <c r="Z768">
        <f t="shared" ca="1" si="456"/>
        <v>5.4352077250978181E-2</v>
      </c>
      <c r="AA768">
        <f t="shared" ca="1" si="487"/>
        <v>4.7261501746387677E-298</v>
      </c>
      <c r="AB768">
        <f t="shared" ca="1" si="466"/>
        <v>3.3102455183141965E-295</v>
      </c>
      <c r="AC768">
        <f t="shared" ca="1" si="467"/>
        <v>3.0329518169598955E-295</v>
      </c>
      <c r="AD768">
        <f t="shared" ca="1" si="468"/>
        <v>4.1556013969534895E-297</v>
      </c>
      <c r="AE768">
        <f t="shared" ca="1" si="469"/>
        <v>5.9133694419136869E-297</v>
      </c>
      <c r="AF768">
        <f t="shared" ca="1" si="470"/>
        <v>0</v>
      </c>
      <c r="AG768">
        <f t="shared" ca="1" si="471"/>
        <v>0</v>
      </c>
      <c r="AH768">
        <f t="shared" ca="1" si="457"/>
        <v>0</v>
      </c>
      <c r="AI768">
        <f t="shared" ca="1" si="488"/>
        <v>3.4608696162725194E-11</v>
      </c>
      <c r="AJ768">
        <f t="shared" ca="1" si="472"/>
        <v>7.210145033901082E-15</v>
      </c>
      <c r="AK768">
        <f t="shared" ca="1" si="458"/>
        <v>0</v>
      </c>
      <c r="AL768">
        <f t="shared" ca="1" si="459"/>
        <v>0</v>
      </c>
      <c r="AM768">
        <f t="shared" si="460"/>
        <v>0</v>
      </c>
      <c r="AN768" s="45">
        <f t="shared" ca="1" si="473"/>
        <v>-7.210145033901082E-15</v>
      </c>
      <c r="AO768">
        <f t="shared" ca="1" si="489"/>
        <v>0</v>
      </c>
      <c r="AP768">
        <f t="shared" ca="1" si="490"/>
        <v>4.9933042038725392E-297</v>
      </c>
      <c r="AR768">
        <v>758</v>
      </c>
      <c r="AS768">
        <v>0</v>
      </c>
      <c r="AT768">
        <v>2.0547289857667895E-2</v>
      </c>
      <c r="AU768">
        <v>8.478311212182871E-4</v>
      </c>
      <c r="AV768">
        <v>1.8823495245754471E-4</v>
      </c>
      <c r="AW768">
        <v>0.77345733894536872</v>
      </c>
      <c r="AX768">
        <v>4.0480527946560498E-6</v>
      </c>
      <c r="AY768">
        <v>0</v>
      </c>
      <c r="AZ768">
        <v>-0.77449745307183915</v>
      </c>
      <c r="BA768">
        <v>7.9581345074340832E-6</v>
      </c>
      <c r="BC768">
        <f t="shared" si="474"/>
        <v>0</v>
      </c>
      <c r="BD768">
        <f t="shared" ca="1" si="475"/>
        <v>2.0547289857667895E-2</v>
      </c>
      <c r="BE768">
        <f t="shared" ca="1" si="476"/>
        <v>8.478311212182871E-4</v>
      </c>
      <c r="BF768">
        <f t="shared" ca="1" si="477"/>
        <v>1.8823495245754471E-4</v>
      </c>
      <c r="BG768">
        <f t="shared" ca="1" si="478"/>
        <v>0.77345733894536872</v>
      </c>
      <c r="BH768">
        <f t="shared" ca="1" si="479"/>
        <v>4.048052801866195E-6</v>
      </c>
      <c r="BI768">
        <f t="shared" ca="1" si="480"/>
        <v>0</v>
      </c>
      <c r="BJ768">
        <f t="shared" ca="1" si="481"/>
        <v>-0.77449745307184636</v>
      </c>
      <c r="BK768">
        <f t="shared" ca="1" si="482"/>
        <v>7.9581345074340832E-6</v>
      </c>
    </row>
    <row r="769" spans="2:63" x14ac:dyDescent="0.35">
      <c r="B769">
        <f t="shared" si="492"/>
        <v>759</v>
      </c>
      <c r="C769">
        <f t="shared" si="461"/>
        <v>64</v>
      </c>
      <c r="D769">
        <f t="shared" si="491"/>
        <v>3</v>
      </c>
      <c r="E769">
        <f t="shared" ca="1" si="451"/>
        <v>140</v>
      </c>
      <c r="F769" cm="1">
        <f t="array" aca="1" ref="F769" ca="1">_xlfn.XLOOKUP(E769,Mortality!$I$9:$I$130,IF($E$4="Female",Mortality!$J$9:$J$130,Mortality!$K$9:$K$130),,-1)</f>
        <v>0.99999999999999922</v>
      </c>
      <c r="G769" cm="1">
        <f t="array" aca="1" ref="G769" ca="1">_xlfn.XLOOKUP(E769,Mortality!$N$9:$N$130,IF($E$4="Female",Mortality!$O$9:$O$130,Mortality!$P$9:$P$130),,-1)</f>
        <v>0</v>
      </c>
      <c r="H769">
        <f t="shared" ca="1" si="462"/>
        <v>0.94493499421927152</v>
      </c>
      <c r="I769" cm="1">
        <f t="array" ref="I769">INDEX('Product features '!$C$12:$C$22,MIN(11,C769))</f>
        <v>0</v>
      </c>
      <c r="J769" s="3">
        <f ca="1">IF(C769=1,0,IF($C$4="Q",MAX('Product features '!$C$8,_xlfn.XLOOKUP(E769,'Non-systematic PWDs'!$D$17:$D$64,'Non-systematic PWDs'!$F$17:$F$64,0,-1)),'Product features '!$C$8))</f>
        <v>0.5</v>
      </c>
      <c r="K769">
        <f t="shared" ca="1" si="452"/>
        <v>0</v>
      </c>
      <c r="L769">
        <f ca="1">(1-K769)*(1-(1-J769*_xlfn.XLOOKUP(C769,'Non-systematic PWDs'!$D$9:$D$12,'Non-systematic PWDs'!$E$9:$E$12,,-1))^(1/12))</f>
        <v>1.8423470126248342E-2</v>
      </c>
      <c r="M769" cm="1">
        <f t="array" ref="M769">IF(C769=11,_xlfn.SWITCH(D769,1,0.4,2,0.3,3,0.2,0.1/9),1/12)</f>
        <v>8.3333333333333329E-2</v>
      </c>
      <c r="O769">
        <f t="shared" ca="1" si="484"/>
        <v>1.7660399296562905E-296</v>
      </c>
      <c r="P769">
        <f t="shared" ca="1" si="485"/>
        <v>1.5799364736102591E-296</v>
      </c>
      <c r="Q769">
        <f ca="1">_xlfn.XLOOKUP(C769,'Surrender predictive model'!$E$8:$E$29,'Surrender predictive model'!$P$8:$P$29,,-1)+'Surrender predictive model'!$B$15+'Surrender predictive model'!$B$14+'Surrender predictive model'!$B$38*K769</f>
        <v>-2.2123742498454617</v>
      </c>
      <c r="R769">
        <f ca="1">+'Surrender predictive model'!$B$15*(MAX(1,MIN(2,P768/O768))-1)+'Surrender predictive model'!$B$14*(MAX(0.5,MIN(1,P768/O768))-1)+'Surrender predictive model'!$B$38*K769*(MAX(0.5,MIN(1,P768/O768))-1)</f>
        <v>0.33319189078271638</v>
      </c>
      <c r="S769" s="43">
        <f t="shared" ca="1" si="463"/>
        <v>1.3714920416617038E-2</v>
      </c>
      <c r="T769">
        <f t="shared" ca="1" si="453"/>
        <v>0</v>
      </c>
      <c r="U769">
        <f t="shared" ca="1" si="486"/>
        <v>0</v>
      </c>
      <c r="V769">
        <f t="shared" ca="1" si="454"/>
        <v>0</v>
      </c>
      <c r="W769" s="41">
        <f t="shared" ca="1" si="455"/>
        <v>0</v>
      </c>
      <c r="X769">
        <f t="shared" ca="1" si="464"/>
        <v>5.3309218748592541E-2</v>
      </c>
      <c r="Y769">
        <f t="shared" ca="1" si="465"/>
        <v>5.3309218748592541E-2</v>
      </c>
      <c r="Z769">
        <f t="shared" ca="1" si="456"/>
        <v>5.4309793608705234E-2</v>
      </c>
      <c r="AA769">
        <f t="shared" ca="1" si="487"/>
        <v>2.5687607939169034E-299</v>
      </c>
      <c r="AB769">
        <f t="shared" ca="1" si="466"/>
        <v>1.7660399296562905E-296</v>
      </c>
      <c r="AC769">
        <f t="shared" ca="1" si="467"/>
        <v>1.6169009492725794E-296</v>
      </c>
      <c r="AD769">
        <f t="shared" ca="1" si="468"/>
        <v>2.3467929515244644E-298</v>
      </c>
      <c r="AE769">
        <f t="shared" ca="1" si="469"/>
        <v>3.1524841939670456E-298</v>
      </c>
      <c r="AF769">
        <f t="shared" ca="1" si="470"/>
        <v>0</v>
      </c>
      <c r="AG769">
        <f t="shared" ca="1" si="471"/>
        <v>0</v>
      </c>
      <c r="AH769">
        <f t="shared" ca="1" si="457"/>
        <v>0</v>
      </c>
      <c r="AI769">
        <f t="shared" ca="1" si="488"/>
        <v>3.4608696162725194E-11</v>
      </c>
      <c r="AJ769">
        <f t="shared" ca="1" si="472"/>
        <v>7.210145033901082E-15</v>
      </c>
      <c r="AK769">
        <f t="shared" ca="1" si="458"/>
        <v>0</v>
      </c>
      <c r="AL769">
        <f t="shared" ca="1" si="459"/>
        <v>0</v>
      </c>
      <c r="AM769">
        <f t="shared" si="460"/>
        <v>0</v>
      </c>
      <c r="AN769" s="45">
        <f t="shared" ca="1" si="473"/>
        <v>-7.210145033901082E-15</v>
      </c>
      <c r="AO769">
        <f t="shared" ca="1" si="489"/>
        <v>0</v>
      </c>
      <c r="AP769">
        <f t="shared" ca="1" si="490"/>
        <v>2.6952901956061955E-298</v>
      </c>
      <c r="AR769">
        <v>759</v>
      </c>
      <c r="AS769">
        <v>0</v>
      </c>
      <c r="AT769">
        <v>1.943065015687611E-2</v>
      </c>
      <c r="AU769">
        <v>8.0163634683241033E-4</v>
      </c>
      <c r="AV769">
        <v>1.8419103982787187E-4</v>
      </c>
      <c r="AW769">
        <v>0.74122114475799949</v>
      </c>
      <c r="AX769">
        <v>3.8269745450311219E-6</v>
      </c>
      <c r="AY769">
        <v>0</v>
      </c>
      <c r="AZ769">
        <v>-0.74221079911920507</v>
      </c>
      <c r="BA769">
        <v>7.6689752578146798E-6</v>
      </c>
      <c r="BC769">
        <f t="shared" si="474"/>
        <v>0</v>
      </c>
      <c r="BD769">
        <f t="shared" ca="1" si="475"/>
        <v>1.943065015687611E-2</v>
      </c>
      <c r="BE769">
        <f t="shared" ca="1" si="476"/>
        <v>8.0163634683241033E-4</v>
      </c>
      <c r="BF769">
        <f t="shared" ca="1" si="477"/>
        <v>1.8419103982787187E-4</v>
      </c>
      <c r="BG769">
        <f t="shared" ca="1" si="478"/>
        <v>0.74122114475799949</v>
      </c>
      <c r="BH769">
        <f t="shared" ca="1" si="479"/>
        <v>3.8269745522412671E-6</v>
      </c>
      <c r="BI769">
        <f t="shared" ca="1" si="480"/>
        <v>0</v>
      </c>
      <c r="BJ769">
        <f t="shared" ca="1" si="481"/>
        <v>-0.74221079911921228</v>
      </c>
      <c r="BK769">
        <f t="shared" ca="1" si="482"/>
        <v>7.6689752578146798E-6</v>
      </c>
    </row>
    <row r="770" spans="2:63" x14ac:dyDescent="0.35">
      <c r="B770">
        <f t="shared" si="492"/>
        <v>760</v>
      </c>
      <c r="C770">
        <f t="shared" si="461"/>
        <v>64</v>
      </c>
      <c r="D770">
        <f t="shared" si="491"/>
        <v>4</v>
      </c>
      <c r="E770">
        <f t="shared" ca="1" si="451"/>
        <v>140</v>
      </c>
      <c r="F770" cm="1">
        <f t="array" aca="1" ref="F770" ca="1">_xlfn.XLOOKUP(E770,Mortality!$I$9:$I$130,IF($E$4="Female",Mortality!$J$9:$J$130,Mortality!$K$9:$K$130),,-1)</f>
        <v>0.99999999999999922</v>
      </c>
      <c r="G770" cm="1">
        <f t="array" aca="1" ref="G770" ca="1">_xlfn.XLOOKUP(E770,Mortality!$N$9:$N$130,IF($E$4="Female",Mortality!$O$9:$O$130,Mortality!$P$9:$P$130),,-1)</f>
        <v>0</v>
      </c>
      <c r="H770">
        <f t="shared" ca="1" si="462"/>
        <v>0.94493499421927152</v>
      </c>
      <c r="I770" cm="1">
        <f t="array" ref="I770">INDEX('Product features '!$C$12:$C$22,MIN(11,C770))</f>
        <v>0</v>
      </c>
      <c r="J770" s="3">
        <f ca="1">IF(C770=1,0,IF($C$4="Q",MAX('Product features '!$C$8,_xlfn.XLOOKUP(E770,'Non-systematic PWDs'!$D$17:$D$64,'Non-systematic PWDs'!$F$17:$F$64,0,-1)),'Product features '!$C$8))</f>
        <v>0.5</v>
      </c>
      <c r="K770">
        <f t="shared" ca="1" si="452"/>
        <v>0</v>
      </c>
      <c r="L770">
        <f ca="1">(1-K770)*(1-(1-J770*_xlfn.XLOOKUP(C770,'Non-systematic PWDs'!$D$9:$D$12,'Non-systematic PWDs'!$E$9:$E$12,,-1))^(1/12))</f>
        <v>1.8423470126248342E-2</v>
      </c>
      <c r="M770" cm="1">
        <f t="array" ref="M770">IF(C770=11,_xlfn.SWITCH(D770,1,0.4,2,0.3,3,0.2,0.1/9),1/12)</f>
        <v>8.3333333333333329E-2</v>
      </c>
      <c r="O770">
        <f t="shared" ca="1" si="484"/>
        <v>9.4146208928796184E-298</v>
      </c>
      <c r="P770">
        <f t="shared" ca="1" si="485"/>
        <v>8.4225179080569211E-298</v>
      </c>
      <c r="Q770">
        <f ca="1">_xlfn.XLOOKUP(C770,'Surrender predictive model'!$E$8:$E$29,'Surrender predictive model'!$P$8:$P$29,,-1)+'Surrender predictive model'!$B$15+'Surrender predictive model'!$B$14+'Surrender predictive model'!$B$38*K770</f>
        <v>-2.2123742498454617</v>
      </c>
      <c r="R770">
        <f ca="1">+'Surrender predictive model'!$B$15*(MAX(1,MIN(2,P769/O769))-1)+'Surrender predictive model'!$B$14*(MAX(0.5,MIN(1,P769/O769))-1)+'Surrender predictive model'!$B$38*K770*(MAX(0.5,MIN(1,P769/O769))-1)</f>
        <v>0.33319189078271705</v>
      </c>
      <c r="S770" s="43">
        <f t="shared" ca="1" si="463"/>
        <v>1.3714920416617149E-2</v>
      </c>
      <c r="T770">
        <f t="shared" ca="1" si="453"/>
        <v>0</v>
      </c>
      <c r="U770">
        <f t="shared" ca="1" si="486"/>
        <v>0</v>
      </c>
      <c r="V770">
        <f t="shared" ca="1" si="454"/>
        <v>0</v>
      </c>
      <c r="W770" s="41">
        <f t="shared" ca="1" si="455"/>
        <v>0</v>
      </c>
      <c r="X770">
        <f t="shared" ca="1" si="464"/>
        <v>5.3309218748592534E-2</v>
      </c>
      <c r="Y770">
        <f t="shared" ca="1" si="465"/>
        <v>5.3309218748592534E-2</v>
      </c>
      <c r="Z770">
        <f t="shared" ca="1" si="456"/>
        <v>5.4309793608705227E-2</v>
      </c>
      <c r="AA770">
        <f t="shared" ca="1" si="487"/>
        <v>1.3950886854776082E-300</v>
      </c>
      <c r="AB770">
        <f t="shared" ca="1" si="466"/>
        <v>9.4146208928796184E-298</v>
      </c>
      <c r="AC770">
        <f t="shared" ca="1" si="467"/>
        <v>8.6195726399578846E-298</v>
      </c>
      <c r="AD770">
        <f t="shared" ca="1" si="468"/>
        <v>1.2510569881047382E-299</v>
      </c>
      <c r="AE770">
        <f t="shared" ca="1" si="469"/>
        <v>1.6805646949766967E-299</v>
      </c>
      <c r="AF770">
        <f t="shared" ca="1" si="470"/>
        <v>0</v>
      </c>
      <c r="AG770">
        <f t="shared" ca="1" si="471"/>
        <v>0</v>
      </c>
      <c r="AH770">
        <f t="shared" ca="1" si="457"/>
        <v>0</v>
      </c>
      <c r="AI770">
        <f t="shared" ca="1" si="488"/>
        <v>3.4608696162725194E-11</v>
      </c>
      <c r="AJ770">
        <f t="shared" ca="1" si="472"/>
        <v>7.210145033901082E-15</v>
      </c>
      <c r="AK770">
        <f t="shared" ca="1" si="458"/>
        <v>0</v>
      </c>
      <c r="AL770">
        <f t="shared" ca="1" si="459"/>
        <v>0</v>
      </c>
      <c r="AM770">
        <f t="shared" si="460"/>
        <v>0</v>
      </c>
      <c r="AN770" s="45">
        <f t="shared" ca="1" si="473"/>
        <v>-7.210145033901082E-15</v>
      </c>
      <c r="AO770">
        <f t="shared" ca="1" si="489"/>
        <v>0</v>
      </c>
      <c r="AP770">
        <f t="shared" ca="1" si="490"/>
        <v>1.4536705857960804E-299</v>
      </c>
      <c r="AR770">
        <v>760</v>
      </c>
      <c r="AS770">
        <v>0</v>
      </c>
      <c r="AT770">
        <v>1.8369474558676466E-2</v>
      </c>
      <c r="AU770">
        <v>7.5788252245663338E-4</v>
      </c>
      <c r="AV770">
        <v>1.7390447791046186E-4</v>
      </c>
      <c r="AW770">
        <v>0.71032852725347928</v>
      </c>
      <c r="AX770">
        <v>3.6181747938150446E-6</v>
      </c>
      <c r="AY770">
        <v>0</v>
      </c>
      <c r="AZ770">
        <v>-0.71126393242864006</v>
      </c>
      <c r="BA770">
        <v>7.2883398851056723E-6</v>
      </c>
      <c r="BC770">
        <f t="shared" si="474"/>
        <v>0</v>
      </c>
      <c r="BD770">
        <f t="shared" ca="1" si="475"/>
        <v>1.8369474558676466E-2</v>
      </c>
      <c r="BE770">
        <f t="shared" ca="1" si="476"/>
        <v>7.5788252245663338E-4</v>
      </c>
      <c r="BF770">
        <f t="shared" ca="1" si="477"/>
        <v>1.7390447791046186E-4</v>
      </c>
      <c r="BG770">
        <f t="shared" ca="1" si="478"/>
        <v>0.71032852725347928</v>
      </c>
      <c r="BH770">
        <f t="shared" ca="1" si="479"/>
        <v>3.6181748010251898E-6</v>
      </c>
      <c r="BI770">
        <f t="shared" ca="1" si="480"/>
        <v>0</v>
      </c>
      <c r="BJ770">
        <f t="shared" ca="1" si="481"/>
        <v>-0.71126393242864727</v>
      </c>
      <c r="BK770">
        <f t="shared" ca="1" si="482"/>
        <v>7.2883398851056723E-6</v>
      </c>
    </row>
    <row r="771" spans="2:63" x14ac:dyDescent="0.35">
      <c r="B771">
        <f t="shared" si="492"/>
        <v>761</v>
      </c>
      <c r="C771">
        <f t="shared" si="461"/>
        <v>64</v>
      </c>
      <c r="D771">
        <f t="shared" si="491"/>
        <v>5</v>
      </c>
      <c r="E771">
        <f t="shared" ca="1" si="451"/>
        <v>140</v>
      </c>
      <c r="F771" cm="1">
        <f t="array" aca="1" ref="F771" ca="1">_xlfn.XLOOKUP(E771,Mortality!$I$9:$I$130,IF($E$4="Female",Mortality!$J$9:$J$130,Mortality!$K$9:$K$130),,-1)</f>
        <v>0.99999999999999922</v>
      </c>
      <c r="G771" cm="1">
        <f t="array" aca="1" ref="G771" ca="1">_xlfn.XLOOKUP(E771,Mortality!$N$9:$N$130,IF($E$4="Female",Mortality!$O$9:$O$130,Mortality!$P$9:$P$130),,-1)</f>
        <v>0</v>
      </c>
      <c r="H771">
        <f t="shared" ca="1" si="462"/>
        <v>0.94493499421927152</v>
      </c>
      <c r="I771" cm="1">
        <f t="array" ref="I771">INDEX('Product features '!$C$12:$C$22,MIN(11,C771))</f>
        <v>0</v>
      </c>
      <c r="J771" s="3">
        <f ca="1">IF(C771=1,0,IF($C$4="Q",MAX('Product features '!$C$8,_xlfn.XLOOKUP(E771,'Non-systematic PWDs'!$D$17:$D$64,'Non-systematic PWDs'!$F$17:$F$64,0,-1)),'Product features '!$C$8))</f>
        <v>0.5</v>
      </c>
      <c r="K771">
        <f t="shared" ca="1" si="452"/>
        <v>0</v>
      </c>
      <c r="L771">
        <f ca="1">(1-K771)*(1-(1-J771*_xlfn.XLOOKUP(C771,'Non-systematic PWDs'!$D$9:$D$12,'Non-systematic PWDs'!$E$9:$E$12,,-1))^(1/12))</f>
        <v>1.8423470126248342E-2</v>
      </c>
      <c r="M771" cm="1">
        <f t="array" ref="M771">IF(C771=11,_xlfn.SWITCH(D771,1,0.4,2,0.3,3,0.2,0.1/9),1/12)</f>
        <v>8.3333333333333329E-2</v>
      </c>
      <c r="O771">
        <f t="shared" ca="1" si="484"/>
        <v>5.0188608461358908E-299</v>
      </c>
      <c r="P771">
        <f t="shared" ca="1" si="485"/>
        <v>4.4899784957454438E-299</v>
      </c>
      <c r="Q771">
        <f ca="1">_xlfn.XLOOKUP(C771,'Surrender predictive model'!$E$8:$E$29,'Surrender predictive model'!$P$8:$P$29,,-1)+'Surrender predictive model'!$B$15+'Surrender predictive model'!$B$14+'Surrender predictive model'!$B$38*K771</f>
        <v>-2.2123742498454617</v>
      </c>
      <c r="R771">
        <f ca="1">+'Surrender predictive model'!$B$15*(MAX(1,MIN(2,P770/O770))-1)+'Surrender predictive model'!$B$14*(MAX(0.5,MIN(1,P770/O770))-1)+'Surrender predictive model'!$B$38*K771*(MAX(0.5,MIN(1,P770/O770))-1)</f>
        <v>0.33319189078271705</v>
      </c>
      <c r="S771" s="43">
        <f t="shared" ca="1" si="463"/>
        <v>1.3714920416617149E-2</v>
      </c>
      <c r="T771">
        <f t="shared" ca="1" si="453"/>
        <v>0</v>
      </c>
      <c r="U771">
        <f t="shared" ca="1" si="486"/>
        <v>0</v>
      </c>
      <c r="V771">
        <f t="shared" ca="1" si="454"/>
        <v>0</v>
      </c>
      <c r="W771" s="41">
        <f t="shared" ca="1" si="455"/>
        <v>0</v>
      </c>
      <c r="X771">
        <f t="shared" ca="1" si="464"/>
        <v>5.3309218748592534E-2</v>
      </c>
      <c r="Y771">
        <f t="shared" ca="1" si="465"/>
        <v>5.3309218748592534E-2</v>
      </c>
      <c r="Z771">
        <f t="shared" ca="1" si="456"/>
        <v>5.4309793608705227E-2</v>
      </c>
      <c r="AA771">
        <f t="shared" ca="1" si="487"/>
        <v>7.5766978574128781E-302</v>
      </c>
      <c r="AB771">
        <f t="shared" ca="1" si="466"/>
        <v>5.0188608461358908E-299</v>
      </c>
      <c r="AC771">
        <f t="shared" ca="1" si="467"/>
        <v>4.5950268338289815E-299</v>
      </c>
      <c r="AD771">
        <f t="shared" ca="1" si="468"/>
        <v>6.6692870645830799E-301</v>
      </c>
      <c r="AE771">
        <f t="shared" ca="1" si="469"/>
        <v>8.95895909456744E-301</v>
      </c>
      <c r="AF771">
        <f t="shared" ca="1" si="470"/>
        <v>0</v>
      </c>
      <c r="AG771">
        <f t="shared" ca="1" si="471"/>
        <v>0</v>
      </c>
      <c r="AH771">
        <f t="shared" ca="1" si="457"/>
        <v>0</v>
      </c>
      <c r="AI771">
        <f t="shared" ca="1" si="488"/>
        <v>3.4608696162725194E-11</v>
      </c>
      <c r="AJ771">
        <f t="shared" ca="1" si="472"/>
        <v>7.210145033901082E-15</v>
      </c>
      <c r="AK771">
        <f t="shared" ca="1" si="458"/>
        <v>0</v>
      </c>
      <c r="AL771">
        <f t="shared" ca="1" si="459"/>
        <v>0</v>
      </c>
      <c r="AM771">
        <f t="shared" si="460"/>
        <v>0</v>
      </c>
      <c r="AN771" s="45">
        <f t="shared" ca="1" si="473"/>
        <v>-7.210145033901082E-15</v>
      </c>
      <c r="AO771">
        <f t="shared" ca="1" si="489"/>
        <v>0</v>
      </c>
      <c r="AP771">
        <f t="shared" ca="1" si="490"/>
        <v>7.8401879525015284E-301</v>
      </c>
      <c r="AR771">
        <v>761</v>
      </c>
      <c r="AS771">
        <v>0</v>
      </c>
      <c r="AT771">
        <v>1.7367235752839293E-2</v>
      </c>
      <c r="AU771">
        <v>7.1655708006810063E-4</v>
      </c>
      <c r="AV771">
        <v>1.6420348279039395E-4</v>
      </c>
      <c r="AW771">
        <v>0.68072349810547417</v>
      </c>
      <c r="AX771">
        <v>3.4209586476058826E-6</v>
      </c>
      <c r="AY771">
        <v>0</v>
      </c>
      <c r="AZ771">
        <v>-0.68160767962698021</v>
      </c>
      <c r="BA771">
        <v>6.9269306786855912E-6</v>
      </c>
      <c r="BC771">
        <f t="shared" si="474"/>
        <v>0</v>
      </c>
      <c r="BD771">
        <f t="shared" ca="1" si="475"/>
        <v>1.7367235752839293E-2</v>
      </c>
      <c r="BE771">
        <f t="shared" ca="1" si="476"/>
        <v>7.1655708006810063E-4</v>
      </c>
      <c r="BF771">
        <f t="shared" ca="1" si="477"/>
        <v>1.6420348279039395E-4</v>
      </c>
      <c r="BG771">
        <f t="shared" ca="1" si="478"/>
        <v>0.68072349810547417</v>
      </c>
      <c r="BH771">
        <f t="shared" ca="1" si="479"/>
        <v>3.4209586548160278E-6</v>
      </c>
      <c r="BI771">
        <f t="shared" ca="1" si="480"/>
        <v>0</v>
      </c>
      <c r="BJ771">
        <f t="shared" ca="1" si="481"/>
        <v>-0.68160767962698743</v>
      </c>
      <c r="BK771">
        <f t="shared" ca="1" si="482"/>
        <v>6.9269306786855912E-6</v>
      </c>
    </row>
    <row r="772" spans="2:63" x14ac:dyDescent="0.35">
      <c r="B772">
        <f t="shared" si="492"/>
        <v>762</v>
      </c>
      <c r="C772">
        <f t="shared" si="461"/>
        <v>64</v>
      </c>
      <c r="D772">
        <f t="shared" si="491"/>
        <v>6</v>
      </c>
      <c r="E772">
        <f t="shared" ca="1" si="451"/>
        <v>140</v>
      </c>
      <c r="F772" cm="1">
        <f t="array" aca="1" ref="F772" ca="1">_xlfn.XLOOKUP(E772,Mortality!$I$9:$I$130,IF($E$4="Female",Mortality!$J$9:$J$130,Mortality!$K$9:$K$130),,-1)</f>
        <v>0.99999999999999922</v>
      </c>
      <c r="G772" cm="1">
        <f t="array" aca="1" ref="G772" ca="1">_xlfn.XLOOKUP(E772,Mortality!$N$9:$N$130,IF($E$4="Female",Mortality!$O$9:$O$130,Mortality!$P$9:$P$130),,-1)</f>
        <v>0</v>
      </c>
      <c r="H772">
        <f t="shared" ca="1" si="462"/>
        <v>0.94493499421927152</v>
      </c>
      <c r="I772" cm="1">
        <f t="array" ref="I772">INDEX('Product features '!$C$12:$C$22,MIN(11,C772))</f>
        <v>0</v>
      </c>
      <c r="J772" s="3">
        <f ca="1">IF(C772=1,0,IF($C$4="Q",MAX('Product features '!$C$8,_xlfn.XLOOKUP(E772,'Non-systematic PWDs'!$D$17:$D$64,'Non-systematic PWDs'!$F$17:$F$64,0,-1)),'Product features '!$C$8))</f>
        <v>0.5</v>
      </c>
      <c r="K772">
        <f t="shared" ca="1" si="452"/>
        <v>0</v>
      </c>
      <c r="L772">
        <f ca="1">(1-K772)*(1-(1-J772*_xlfn.XLOOKUP(C772,'Non-systematic PWDs'!$D$9:$D$12,'Non-systematic PWDs'!$E$9:$E$12,,-1))^(1/12))</f>
        <v>1.8423470126248342E-2</v>
      </c>
      <c r="M772" cm="1">
        <f t="array" ref="M772">IF(C772=11,_xlfn.SWITCH(D772,1,0.4,2,0.3,3,0.2,0.1/9),1/12)</f>
        <v>8.3333333333333329E-2</v>
      </c>
      <c r="O772">
        <f t="shared" ca="1" si="484"/>
        <v>2.6755155071540439E-300</v>
      </c>
      <c r="P772">
        <f t="shared" ca="1" si="485"/>
        <v>2.3935724580617031E-300</v>
      </c>
      <c r="Q772">
        <f ca="1">_xlfn.XLOOKUP(C772,'Surrender predictive model'!$E$8:$E$29,'Surrender predictive model'!$P$8:$P$29,,-1)+'Surrender predictive model'!$B$15+'Surrender predictive model'!$B$14+'Surrender predictive model'!$B$38*K772</f>
        <v>-2.2123742498454617</v>
      </c>
      <c r="R772">
        <f ca="1">+'Surrender predictive model'!$B$15*(MAX(1,MIN(2,P771/O771))-1)+'Surrender predictive model'!$B$14*(MAX(0.5,MIN(1,P771/O771))-1)+'Surrender predictive model'!$B$38*K772*(MAX(0.5,MIN(1,P771/O771))-1)</f>
        <v>0.33319189078271672</v>
      </c>
      <c r="S772" s="43">
        <f t="shared" ca="1" si="463"/>
        <v>1.3714920416617149E-2</v>
      </c>
      <c r="T772">
        <f t="shared" ca="1" si="453"/>
        <v>0</v>
      </c>
      <c r="U772">
        <f t="shared" ca="1" si="486"/>
        <v>0</v>
      </c>
      <c r="V772">
        <f t="shared" ca="1" si="454"/>
        <v>0</v>
      </c>
      <c r="W772" s="41">
        <f t="shared" ca="1" si="455"/>
        <v>0</v>
      </c>
      <c r="X772">
        <f t="shared" ca="1" si="464"/>
        <v>5.3309218748592534E-2</v>
      </c>
      <c r="Y772">
        <f t="shared" ca="1" si="465"/>
        <v>5.3309218748592534E-2</v>
      </c>
      <c r="Z772">
        <f t="shared" ca="1" si="456"/>
        <v>5.4309793608705227E-2</v>
      </c>
      <c r="AA772">
        <f t="shared" ca="1" si="487"/>
        <v>4.1148889687161249E-303</v>
      </c>
      <c r="AB772">
        <f t="shared" ca="1" si="466"/>
        <v>2.6755155071540439E-300</v>
      </c>
      <c r="AC772">
        <f t="shared" ca="1" si="467"/>
        <v>2.4495729064024169E-300</v>
      </c>
      <c r="AD772">
        <f t="shared" ca="1" si="468"/>
        <v>3.5553448302301794E-302</v>
      </c>
      <c r="AE772">
        <f t="shared" ca="1" si="469"/>
        <v>4.7759511013198803E-302</v>
      </c>
      <c r="AF772">
        <f t="shared" ca="1" si="470"/>
        <v>0</v>
      </c>
      <c r="AG772">
        <f t="shared" ca="1" si="471"/>
        <v>0</v>
      </c>
      <c r="AH772">
        <f t="shared" ca="1" si="457"/>
        <v>0</v>
      </c>
      <c r="AI772">
        <f t="shared" ca="1" si="488"/>
        <v>3.4608696162725194E-11</v>
      </c>
      <c r="AJ772">
        <f t="shared" ca="1" si="472"/>
        <v>7.210145033901082E-15</v>
      </c>
      <c r="AK772">
        <f t="shared" ca="1" si="458"/>
        <v>0</v>
      </c>
      <c r="AL772">
        <f t="shared" ca="1" si="459"/>
        <v>0</v>
      </c>
      <c r="AM772">
        <f t="shared" si="460"/>
        <v>0</v>
      </c>
      <c r="AN772" s="45">
        <f t="shared" ca="1" si="473"/>
        <v>-7.210145033901082E-15</v>
      </c>
      <c r="AO772">
        <f t="shared" ca="1" si="489"/>
        <v>0</v>
      </c>
      <c r="AP772">
        <f t="shared" ca="1" si="490"/>
        <v>4.2285059442740134E-302</v>
      </c>
      <c r="AR772">
        <v>762</v>
      </c>
      <c r="AS772">
        <v>0</v>
      </c>
      <c r="AT772">
        <v>1.6420598251035312E-2</v>
      </c>
      <c r="AU772">
        <v>6.7752269139762064E-4</v>
      </c>
      <c r="AV772">
        <v>1.5505403993432251E-4</v>
      </c>
      <c r="AW772">
        <v>0.65235238818879926</v>
      </c>
      <c r="AX772">
        <v>3.2346713507702932E-6</v>
      </c>
      <c r="AY772">
        <v>0</v>
      </c>
      <c r="AZ772">
        <v>-0.65318819959148244</v>
      </c>
      <c r="BA772">
        <v>6.5837572507064561E-6</v>
      </c>
      <c r="BC772">
        <f t="shared" si="474"/>
        <v>0</v>
      </c>
      <c r="BD772">
        <f t="shared" ca="1" si="475"/>
        <v>1.6420598251035312E-2</v>
      </c>
      <c r="BE772">
        <f t="shared" ca="1" si="476"/>
        <v>6.7752269139762064E-4</v>
      </c>
      <c r="BF772">
        <f t="shared" ca="1" si="477"/>
        <v>1.5505403993432251E-4</v>
      </c>
      <c r="BG772">
        <f t="shared" ca="1" si="478"/>
        <v>0.65235238818879926</v>
      </c>
      <c r="BH772">
        <f t="shared" ca="1" si="479"/>
        <v>3.2346713579804384E-6</v>
      </c>
      <c r="BI772">
        <f t="shared" ca="1" si="480"/>
        <v>0</v>
      </c>
      <c r="BJ772">
        <f t="shared" ca="1" si="481"/>
        <v>-0.65318819959148966</v>
      </c>
      <c r="BK772">
        <f t="shared" ca="1" si="482"/>
        <v>6.5837572507064561E-6</v>
      </c>
    </row>
    <row r="773" spans="2:63" x14ac:dyDescent="0.35">
      <c r="B773">
        <f t="shared" si="492"/>
        <v>763</v>
      </c>
      <c r="C773">
        <f t="shared" si="461"/>
        <v>64</v>
      </c>
      <c r="D773">
        <f t="shared" si="491"/>
        <v>7</v>
      </c>
      <c r="E773">
        <f t="shared" ca="1" si="451"/>
        <v>140</v>
      </c>
      <c r="F773" cm="1">
        <f t="array" aca="1" ref="F773" ca="1">_xlfn.XLOOKUP(E773,Mortality!$I$9:$I$130,IF($E$4="Female",Mortality!$J$9:$J$130,Mortality!$K$9:$K$130),,-1)</f>
        <v>0.99999999999999922</v>
      </c>
      <c r="G773" cm="1">
        <f t="array" aca="1" ref="G773" ca="1">_xlfn.XLOOKUP(E773,Mortality!$N$9:$N$130,IF($E$4="Female",Mortality!$O$9:$O$130,Mortality!$P$9:$P$130),,-1)</f>
        <v>0</v>
      </c>
      <c r="H773">
        <f t="shared" ca="1" si="462"/>
        <v>0.94493499421927152</v>
      </c>
      <c r="I773" cm="1">
        <f t="array" ref="I773">INDEX('Product features '!$C$12:$C$22,MIN(11,C773))</f>
        <v>0</v>
      </c>
      <c r="J773" s="3">
        <f ca="1">IF(C773=1,0,IF($C$4="Q",MAX('Product features '!$C$8,_xlfn.XLOOKUP(E773,'Non-systematic PWDs'!$D$17:$D$64,'Non-systematic PWDs'!$F$17:$F$64,0,-1)),'Product features '!$C$8))</f>
        <v>0.5</v>
      </c>
      <c r="K773">
        <f t="shared" ca="1" si="452"/>
        <v>0</v>
      </c>
      <c r="L773">
        <f ca="1">(1-K773)*(1-(1-J773*_xlfn.XLOOKUP(C773,'Non-systematic PWDs'!$D$9:$D$12,'Non-systematic PWDs'!$E$9:$E$12,,-1))^(1/12))</f>
        <v>1.8423470126248342E-2</v>
      </c>
      <c r="M773" cm="1">
        <f t="array" ref="M773">IF(C773=11,_xlfn.SWITCH(D773,1,0.4,2,0.3,3,0.2,0.1/9),1/12)</f>
        <v>8.3333333333333329E-2</v>
      </c>
      <c r="O773">
        <f t="shared" ca="1" si="484"/>
        <v>1.4262964143612641E-301</v>
      </c>
      <c r="P773">
        <f t="shared" ca="1" si="485"/>
        <v>1.2759947775741765E-301</v>
      </c>
      <c r="Q773">
        <f ca="1">_xlfn.XLOOKUP(C773,'Surrender predictive model'!$E$8:$E$29,'Surrender predictive model'!$P$8:$P$29,,-1)+'Surrender predictive model'!$B$15+'Surrender predictive model'!$B$14+'Surrender predictive model'!$B$38*K773</f>
        <v>-2.2123742498454617</v>
      </c>
      <c r="R773">
        <f ca="1">+'Surrender predictive model'!$B$15*(MAX(1,MIN(2,P772/O772))-1)+'Surrender predictive model'!$B$14*(MAX(0.5,MIN(1,P772/O772))-1)+'Surrender predictive model'!$B$38*K773*(MAX(0.5,MIN(1,P772/O772))-1)</f>
        <v>0.33319189078271638</v>
      </c>
      <c r="S773" s="43">
        <f t="shared" ca="1" si="463"/>
        <v>1.3714920416617038E-2</v>
      </c>
      <c r="T773">
        <f t="shared" ca="1" si="453"/>
        <v>0</v>
      </c>
      <c r="U773">
        <f t="shared" ca="1" si="486"/>
        <v>0</v>
      </c>
      <c r="V773">
        <f t="shared" ca="1" si="454"/>
        <v>0</v>
      </c>
      <c r="W773" s="41">
        <f t="shared" ca="1" si="455"/>
        <v>0</v>
      </c>
      <c r="X773">
        <f t="shared" ca="1" si="464"/>
        <v>5.3309218748592541E-2</v>
      </c>
      <c r="Y773">
        <f t="shared" ca="1" si="465"/>
        <v>5.3309218748592541E-2</v>
      </c>
      <c r="Z773">
        <f t="shared" ca="1" si="456"/>
        <v>5.4309793608705234E-2</v>
      </c>
      <c r="AA773">
        <f t="shared" ca="1" si="487"/>
        <v>2.2347877061371066E-304</v>
      </c>
      <c r="AB773">
        <f t="shared" ca="1" si="466"/>
        <v>1.4262964143612641E-301</v>
      </c>
      <c r="AC773">
        <f t="shared" ca="1" si="467"/>
        <v>1.3058481790803202E-301</v>
      </c>
      <c r="AD773">
        <f t="shared" ca="1" si="468"/>
        <v>1.895326552814167E-303</v>
      </c>
      <c r="AE773">
        <f t="shared" ca="1" si="469"/>
        <v>2.5460222199284299E-303</v>
      </c>
      <c r="AF773">
        <f t="shared" ca="1" si="470"/>
        <v>0</v>
      </c>
      <c r="AG773">
        <f t="shared" ca="1" si="471"/>
        <v>0</v>
      </c>
      <c r="AH773">
        <f t="shared" ca="1" si="457"/>
        <v>0</v>
      </c>
      <c r="AI773">
        <f t="shared" ca="1" si="488"/>
        <v>3.4608696162725194E-11</v>
      </c>
      <c r="AJ773">
        <f t="shared" ca="1" si="472"/>
        <v>7.210145033901082E-15</v>
      </c>
      <c r="AK773">
        <f t="shared" ca="1" si="458"/>
        <v>0</v>
      </c>
      <c r="AL773">
        <f t="shared" ca="1" si="459"/>
        <v>0</v>
      </c>
      <c r="AM773">
        <f t="shared" si="460"/>
        <v>0</v>
      </c>
      <c r="AN773" s="45">
        <f t="shared" ca="1" si="473"/>
        <v>-7.210145033901082E-15</v>
      </c>
      <c r="AO773">
        <f t="shared" ca="1" si="489"/>
        <v>0</v>
      </c>
      <c r="AP773">
        <f t="shared" ca="1" si="490"/>
        <v>2.2805910558631061E-303</v>
      </c>
      <c r="AR773">
        <v>763</v>
      </c>
      <c r="AS773">
        <v>0</v>
      </c>
      <c r="AT773">
        <v>1.5526419226224494E-2</v>
      </c>
      <c r="AU773">
        <v>6.4064995394206669E-4</v>
      </c>
      <c r="AV773">
        <v>1.4642415235997133E-4</v>
      </c>
      <c r="AW773">
        <v>0.62516376562173903</v>
      </c>
      <c r="AX773">
        <v>3.0586959168470694E-6</v>
      </c>
      <c r="AY773">
        <v>0</v>
      </c>
      <c r="AZ773">
        <v>-0.6259538984239581</v>
      </c>
      <c r="BA773">
        <v>6.257881323424355E-6</v>
      </c>
      <c r="BC773">
        <f t="shared" si="474"/>
        <v>0</v>
      </c>
      <c r="BD773">
        <f t="shared" ca="1" si="475"/>
        <v>1.5526419226224494E-2</v>
      </c>
      <c r="BE773">
        <f t="shared" ca="1" si="476"/>
        <v>6.4064995394206669E-4</v>
      </c>
      <c r="BF773">
        <f t="shared" ca="1" si="477"/>
        <v>1.4642415235997133E-4</v>
      </c>
      <c r="BG773">
        <f t="shared" ca="1" si="478"/>
        <v>0.62516376562173903</v>
      </c>
      <c r="BH773">
        <f t="shared" ca="1" si="479"/>
        <v>3.0586959240572146E-6</v>
      </c>
      <c r="BI773">
        <f t="shared" ca="1" si="480"/>
        <v>0</v>
      </c>
      <c r="BJ773">
        <f t="shared" ca="1" si="481"/>
        <v>-0.62595389842396532</v>
      </c>
      <c r="BK773">
        <f t="shared" ca="1" si="482"/>
        <v>6.257881323424355E-6</v>
      </c>
    </row>
    <row r="774" spans="2:63" x14ac:dyDescent="0.35">
      <c r="B774">
        <f t="shared" si="492"/>
        <v>764</v>
      </c>
      <c r="C774">
        <f t="shared" si="461"/>
        <v>64</v>
      </c>
      <c r="D774">
        <f t="shared" si="491"/>
        <v>8</v>
      </c>
      <c r="E774">
        <f t="shared" ca="1" si="451"/>
        <v>140</v>
      </c>
      <c r="F774" cm="1">
        <f t="array" aca="1" ref="F774" ca="1">_xlfn.XLOOKUP(E774,Mortality!$I$9:$I$130,IF($E$4="Female",Mortality!$J$9:$J$130,Mortality!$K$9:$K$130),,-1)</f>
        <v>0.99999999999999922</v>
      </c>
      <c r="G774" cm="1">
        <f t="array" aca="1" ref="G774" ca="1">_xlfn.XLOOKUP(E774,Mortality!$N$9:$N$130,IF($E$4="Female",Mortality!$O$9:$O$130,Mortality!$P$9:$P$130),,-1)</f>
        <v>0</v>
      </c>
      <c r="H774">
        <f t="shared" ca="1" si="462"/>
        <v>0.94493499421927152</v>
      </c>
      <c r="I774" cm="1">
        <f t="array" ref="I774">INDEX('Product features '!$C$12:$C$22,MIN(11,C774))</f>
        <v>0</v>
      </c>
      <c r="J774" s="3">
        <f ca="1">IF(C774=1,0,IF($C$4="Q",MAX('Product features '!$C$8,_xlfn.XLOOKUP(E774,'Non-systematic PWDs'!$D$17:$D$64,'Non-systematic PWDs'!$F$17:$F$64,0,-1)),'Product features '!$C$8))</f>
        <v>0.5</v>
      </c>
      <c r="K774">
        <f t="shared" ca="1" si="452"/>
        <v>0</v>
      </c>
      <c r="L774">
        <f ca="1">(1-K774)*(1-(1-J774*_xlfn.XLOOKUP(C774,'Non-systematic PWDs'!$D$9:$D$12,'Non-systematic PWDs'!$E$9:$E$12,,-1))^(1/12))</f>
        <v>1.8423470126248342E-2</v>
      </c>
      <c r="M774" cm="1">
        <f t="array" ref="M774">IF(C774=11,_xlfn.SWITCH(D774,1,0.4,2,0.3,3,0.2,0.1/9),1/12)</f>
        <v>8.3333333333333329E-2</v>
      </c>
      <c r="O774">
        <f t="shared" ca="1" si="484"/>
        <v>7.6034747553517809E-303</v>
      </c>
      <c r="P774">
        <f t="shared" ca="1" si="485"/>
        <v>6.8022284719763467E-303</v>
      </c>
      <c r="Q774">
        <f ca="1">_xlfn.XLOOKUP(C774,'Surrender predictive model'!$E$8:$E$29,'Surrender predictive model'!$P$8:$P$29,,-1)+'Surrender predictive model'!$B$15+'Surrender predictive model'!$B$14+'Surrender predictive model'!$B$38*K774</f>
        <v>-2.2123742498454617</v>
      </c>
      <c r="R774">
        <f ca="1">+'Surrender predictive model'!$B$15*(MAX(1,MIN(2,P773/O773))-1)+'Surrender predictive model'!$B$14*(MAX(0.5,MIN(1,P773/O773))-1)+'Surrender predictive model'!$B$38*K774*(MAX(0.5,MIN(1,P773/O773))-1)</f>
        <v>0.33319189078271638</v>
      </c>
      <c r="S774" s="43">
        <f t="shared" ca="1" si="463"/>
        <v>1.3714920416617038E-2</v>
      </c>
      <c r="T774">
        <f t="shared" ca="1" si="453"/>
        <v>0</v>
      </c>
      <c r="U774">
        <f t="shared" ca="1" si="486"/>
        <v>0</v>
      </c>
      <c r="V774">
        <f t="shared" ca="1" si="454"/>
        <v>0</v>
      </c>
      <c r="W774" s="41">
        <f t="shared" ca="1" si="455"/>
        <v>0</v>
      </c>
      <c r="X774">
        <f t="shared" ca="1" si="464"/>
        <v>5.3309218748592541E-2</v>
      </c>
      <c r="Y774">
        <f t="shared" ca="1" si="465"/>
        <v>5.3309218748592541E-2</v>
      </c>
      <c r="Z774">
        <f t="shared" ca="1" si="456"/>
        <v>5.4309793608705234E-2</v>
      </c>
      <c r="AA774">
        <f t="shared" ca="1" si="487"/>
        <v>1.2137085907957806E-305</v>
      </c>
      <c r="AB774">
        <f t="shared" ca="1" si="466"/>
        <v>7.6034747553517809E-303</v>
      </c>
      <c r="AC774">
        <f t="shared" ca="1" si="467"/>
        <v>6.9613746231044035E-303</v>
      </c>
      <c r="AD774">
        <f t="shared" ca="1" si="468"/>
        <v>1.0103837780398625E-304</v>
      </c>
      <c r="AE774">
        <f t="shared" ca="1" si="469"/>
        <v>1.3572645546094186E-304</v>
      </c>
      <c r="AF774">
        <f t="shared" ca="1" si="470"/>
        <v>0</v>
      </c>
      <c r="AG774">
        <f t="shared" ca="1" si="471"/>
        <v>0</v>
      </c>
      <c r="AH774">
        <f t="shared" ca="1" si="457"/>
        <v>0</v>
      </c>
      <c r="AI774">
        <f t="shared" ca="1" si="488"/>
        <v>3.4608696162725194E-11</v>
      </c>
      <c r="AJ774">
        <f t="shared" ca="1" si="472"/>
        <v>7.210145033901082E-15</v>
      </c>
      <c r="AK774">
        <f t="shared" ca="1" si="458"/>
        <v>0</v>
      </c>
      <c r="AL774">
        <f t="shared" ca="1" si="459"/>
        <v>0</v>
      </c>
      <c r="AM774">
        <f t="shared" si="460"/>
        <v>0</v>
      </c>
      <c r="AN774" s="45">
        <f t="shared" ca="1" si="473"/>
        <v>-7.210145033901082E-15</v>
      </c>
      <c r="AO774">
        <f t="shared" ca="1" si="489"/>
        <v>0</v>
      </c>
      <c r="AP774">
        <f t="shared" ca="1" si="490"/>
        <v>1.2300078639184145E-304</v>
      </c>
      <c r="AR774">
        <v>764</v>
      </c>
      <c r="AS774">
        <v>0</v>
      </c>
      <c r="AT774">
        <v>1.4681737143393006E-2</v>
      </c>
      <c r="AU774">
        <v>6.058169236473033E-4</v>
      </c>
      <c r="AV774">
        <v>1.3828371841467332E-4</v>
      </c>
      <c r="AW774">
        <v>0.59910834249000611</v>
      </c>
      <c r="AX774">
        <v>2.8924509028038345E-6</v>
      </c>
      <c r="AY774">
        <v>0</v>
      </c>
      <c r="AZ774">
        <v>-0.59985533558297122</v>
      </c>
      <c r="BA774">
        <v>5.9484139265134947E-6</v>
      </c>
      <c r="BC774">
        <f t="shared" si="474"/>
        <v>0</v>
      </c>
      <c r="BD774">
        <f t="shared" ca="1" si="475"/>
        <v>1.4681737143393006E-2</v>
      </c>
      <c r="BE774">
        <f t="shared" ca="1" si="476"/>
        <v>6.058169236473033E-4</v>
      </c>
      <c r="BF774">
        <f t="shared" ca="1" si="477"/>
        <v>1.3828371841467332E-4</v>
      </c>
      <c r="BG774">
        <f t="shared" ca="1" si="478"/>
        <v>0.59910834249000611</v>
      </c>
      <c r="BH774">
        <f t="shared" ca="1" si="479"/>
        <v>2.8924509100139797E-6</v>
      </c>
      <c r="BI774">
        <f t="shared" ca="1" si="480"/>
        <v>0</v>
      </c>
      <c r="BJ774">
        <f t="shared" ca="1" si="481"/>
        <v>-0.59985533558297843</v>
      </c>
      <c r="BK774">
        <f t="shared" ca="1" si="482"/>
        <v>5.9484139265134947E-6</v>
      </c>
    </row>
    <row r="775" spans="2:63" x14ac:dyDescent="0.35">
      <c r="B775">
        <f t="shared" si="492"/>
        <v>765</v>
      </c>
      <c r="C775">
        <f t="shared" si="461"/>
        <v>64</v>
      </c>
      <c r="D775">
        <f t="shared" si="491"/>
        <v>9</v>
      </c>
      <c r="E775">
        <f t="shared" ca="1" si="451"/>
        <v>140</v>
      </c>
      <c r="F775" cm="1">
        <f t="array" aca="1" ref="F775" ca="1">_xlfn.XLOOKUP(E775,Mortality!$I$9:$I$130,IF($E$4="Female",Mortality!$J$9:$J$130,Mortality!$K$9:$K$130),,-1)</f>
        <v>0.99999999999999922</v>
      </c>
      <c r="G775" cm="1">
        <f t="array" aca="1" ref="G775" ca="1">_xlfn.XLOOKUP(E775,Mortality!$N$9:$N$130,IF($E$4="Female",Mortality!$O$9:$O$130,Mortality!$P$9:$P$130),,-1)</f>
        <v>0</v>
      </c>
      <c r="H775">
        <f t="shared" ca="1" si="462"/>
        <v>0.94493499421927152</v>
      </c>
      <c r="I775" cm="1">
        <f t="array" ref="I775">INDEX('Product features '!$C$12:$C$22,MIN(11,C775))</f>
        <v>0</v>
      </c>
      <c r="J775" s="3">
        <f ca="1">IF(C775=1,0,IF($C$4="Q",MAX('Product features '!$C$8,_xlfn.XLOOKUP(E775,'Non-systematic PWDs'!$D$17:$D$64,'Non-systematic PWDs'!$F$17:$F$64,0,-1)),'Product features '!$C$8))</f>
        <v>0.5</v>
      </c>
      <c r="K775">
        <f t="shared" ca="1" si="452"/>
        <v>0</v>
      </c>
      <c r="L775">
        <f ca="1">(1-K775)*(1-(1-J775*_xlfn.XLOOKUP(C775,'Non-systematic PWDs'!$D$9:$D$12,'Non-systematic PWDs'!$E$9:$E$12,,-1))^(1/12))</f>
        <v>1.8423470126248342E-2</v>
      </c>
      <c r="M775" cm="1">
        <f t="array" ref="M775">IF(C775=11,_xlfn.SWITCH(D775,1,0.4,2,0.3,3,0.2,0.1/9),1/12)</f>
        <v>8.3333333333333329E-2</v>
      </c>
      <c r="O775">
        <f t="shared" ca="1" si="484"/>
        <v>4.0533529898244928E-304</v>
      </c>
      <c r="P775">
        <f t="shared" ca="1" si="485"/>
        <v>3.6262148559049144E-304</v>
      </c>
      <c r="Q775">
        <f ca="1">_xlfn.XLOOKUP(C775,'Surrender predictive model'!$E$8:$E$29,'Surrender predictive model'!$P$8:$P$29,,-1)+'Surrender predictive model'!$B$15+'Surrender predictive model'!$B$14+'Surrender predictive model'!$B$38*K775</f>
        <v>-2.2123742498454617</v>
      </c>
      <c r="R775">
        <f ca="1">+'Surrender predictive model'!$B$15*(MAX(1,MIN(2,P774/O774))-1)+'Surrender predictive model'!$B$14*(MAX(0.5,MIN(1,P774/O774))-1)+'Surrender predictive model'!$B$38*K775*(MAX(0.5,MIN(1,P774/O774))-1)</f>
        <v>0.33319189078271599</v>
      </c>
      <c r="S775" s="43">
        <f t="shared" ca="1" si="463"/>
        <v>1.3714920416617038E-2</v>
      </c>
      <c r="T775">
        <f t="shared" ca="1" si="453"/>
        <v>0</v>
      </c>
      <c r="U775">
        <f t="shared" ca="1" si="486"/>
        <v>0</v>
      </c>
      <c r="V775">
        <f t="shared" ca="1" si="454"/>
        <v>0</v>
      </c>
      <c r="W775" s="41">
        <f t="shared" ca="1" si="455"/>
        <v>0</v>
      </c>
      <c r="X775">
        <f t="shared" ca="1" si="464"/>
        <v>5.3309218748592541E-2</v>
      </c>
      <c r="Y775">
        <f t="shared" ca="1" si="465"/>
        <v>5.3309218748592541E-2</v>
      </c>
      <c r="Z775">
        <f t="shared" ca="1" si="456"/>
        <v>5.4309793608705234E-2</v>
      </c>
      <c r="AA775">
        <f t="shared" ca="1" si="487"/>
        <v>6.5916263067231318E-307</v>
      </c>
      <c r="AB775">
        <f t="shared" ca="1" si="466"/>
        <v>4.0533529898244928E-304</v>
      </c>
      <c r="AC775">
        <f t="shared" ca="1" si="467"/>
        <v>3.7110544257397357E-304</v>
      </c>
      <c r="AD775">
        <f t="shared" ca="1" si="468"/>
        <v>5.3862769843556401E-306</v>
      </c>
      <c r="AE775">
        <f t="shared" ca="1" si="469"/>
        <v>7.2354713041384507E-306</v>
      </c>
      <c r="AF775">
        <f t="shared" ca="1" si="470"/>
        <v>0</v>
      </c>
      <c r="AG775">
        <f t="shared" ca="1" si="471"/>
        <v>0</v>
      </c>
      <c r="AH775">
        <f t="shared" ca="1" si="457"/>
        <v>0</v>
      </c>
      <c r="AI775">
        <f t="shared" ca="1" si="488"/>
        <v>3.4608696162725194E-11</v>
      </c>
      <c r="AJ775">
        <f t="shared" ca="1" si="472"/>
        <v>7.210145033901082E-15</v>
      </c>
      <c r="AK775">
        <f t="shared" ca="1" si="458"/>
        <v>0</v>
      </c>
      <c r="AL775">
        <f t="shared" ca="1" si="459"/>
        <v>0</v>
      </c>
      <c r="AM775">
        <f t="shared" si="460"/>
        <v>0</v>
      </c>
      <c r="AN775" s="45">
        <f t="shared" ca="1" si="473"/>
        <v>-7.210145033901082E-15</v>
      </c>
      <c r="AO775">
        <f t="shared" ca="1" si="489"/>
        <v>0</v>
      </c>
      <c r="AP775">
        <f t="shared" ca="1" si="490"/>
        <v>6.6338914265739146E-306</v>
      </c>
      <c r="AR775">
        <v>765</v>
      </c>
      <c r="AS775">
        <v>0</v>
      </c>
      <c r="AT775">
        <v>1.3883761075985481E-2</v>
      </c>
      <c r="AU775">
        <v>5.7290867575160442E-4</v>
      </c>
      <c r="AV775">
        <v>1.3060441711400993E-4</v>
      </c>
      <c r="AW775">
        <v>0.57413888546061254</v>
      </c>
      <c r="AX775">
        <v>2.7353883173440669E-6</v>
      </c>
      <c r="AY775">
        <v>0</v>
      </c>
      <c r="AZ775">
        <v>-0.57484513394179559</v>
      </c>
      <c r="BA775">
        <v>5.65451274844296E-6</v>
      </c>
      <c r="BC775">
        <f t="shared" si="474"/>
        <v>0</v>
      </c>
      <c r="BD775">
        <f t="shared" ca="1" si="475"/>
        <v>1.3883761075985481E-2</v>
      </c>
      <c r="BE775">
        <f t="shared" ca="1" si="476"/>
        <v>5.7290867575160442E-4</v>
      </c>
      <c r="BF775">
        <f t="shared" ca="1" si="477"/>
        <v>1.3060441711400993E-4</v>
      </c>
      <c r="BG775">
        <f t="shared" ca="1" si="478"/>
        <v>0.57413888546061254</v>
      </c>
      <c r="BH775">
        <f t="shared" ca="1" si="479"/>
        <v>2.7353883245542121E-6</v>
      </c>
      <c r="BI775">
        <f t="shared" ca="1" si="480"/>
        <v>0</v>
      </c>
      <c r="BJ775">
        <f t="shared" ca="1" si="481"/>
        <v>-0.57484513394180281</v>
      </c>
      <c r="BK775">
        <f t="shared" ca="1" si="482"/>
        <v>5.65451274844296E-6</v>
      </c>
    </row>
    <row r="776" spans="2:63" x14ac:dyDescent="0.35">
      <c r="B776">
        <f t="shared" si="492"/>
        <v>766</v>
      </c>
      <c r="C776">
        <f t="shared" si="461"/>
        <v>64</v>
      </c>
      <c r="D776">
        <f t="shared" si="491"/>
        <v>10</v>
      </c>
      <c r="E776">
        <f t="shared" ca="1" si="451"/>
        <v>140</v>
      </c>
      <c r="F776" cm="1">
        <f t="array" aca="1" ref="F776" ca="1">_xlfn.XLOOKUP(E776,Mortality!$I$9:$I$130,IF($E$4="Female",Mortality!$J$9:$J$130,Mortality!$K$9:$K$130),,-1)</f>
        <v>0.99999999999999922</v>
      </c>
      <c r="G776" cm="1">
        <f t="array" aca="1" ref="G776" ca="1">_xlfn.XLOOKUP(E776,Mortality!$N$9:$N$130,IF($E$4="Female",Mortality!$O$9:$O$130,Mortality!$P$9:$P$130),,-1)</f>
        <v>0</v>
      </c>
      <c r="H776">
        <f t="shared" ca="1" si="462"/>
        <v>0.94493499421927152</v>
      </c>
      <c r="I776" cm="1">
        <f t="array" ref="I776">INDEX('Product features '!$C$12:$C$22,MIN(11,C776))</f>
        <v>0</v>
      </c>
      <c r="J776" s="3">
        <f ca="1">IF(C776=1,0,IF($C$4="Q",MAX('Product features '!$C$8,_xlfn.XLOOKUP(E776,'Non-systematic PWDs'!$D$17:$D$64,'Non-systematic PWDs'!$F$17:$F$64,0,-1)),'Product features '!$C$8))</f>
        <v>0.5</v>
      </c>
      <c r="K776">
        <f t="shared" ca="1" si="452"/>
        <v>0</v>
      </c>
      <c r="L776">
        <f ca="1">(1-K776)*(1-(1-J776*_xlfn.XLOOKUP(C776,'Non-systematic PWDs'!$D$9:$D$12,'Non-systematic PWDs'!$E$9:$E$12,,-1))^(1/12))</f>
        <v>1.8423470126248342E-2</v>
      </c>
      <c r="M776" cm="1">
        <f t="array" ref="M776">IF(C776=11,_xlfn.SWITCH(D776,1,0.4,2,0.3,3,0.2,0.1/9),1/12)</f>
        <v>8.3333333333333329E-2</v>
      </c>
      <c r="O776">
        <f t="shared" ca="1" si="484"/>
        <v>2.160810811998155E-305</v>
      </c>
      <c r="P776">
        <f t="shared" ca="1" si="485"/>
        <v>1.9331068098283107E-305</v>
      </c>
      <c r="Q776">
        <f ca="1">_xlfn.XLOOKUP(C776,'Surrender predictive model'!$E$8:$E$29,'Surrender predictive model'!$P$8:$P$29,,-1)+'Surrender predictive model'!$B$15+'Surrender predictive model'!$B$14+'Surrender predictive model'!$B$38*K776</f>
        <v>-2.2123742498454617</v>
      </c>
      <c r="R776">
        <f ca="1">+'Surrender predictive model'!$B$15*(MAX(1,MIN(2,P775/O775))-1)+'Surrender predictive model'!$B$14*(MAX(0.5,MIN(1,P775/O775))-1)+'Surrender predictive model'!$B$38*K776*(MAX(0.5,MIN(1,P775/O775))-1)</f>
        <v>0.33319189078271638</v>
      </c>
      <c r="S776" s="43">
        <f t="shared" ca="1" si="463"/>
        <v>1.3714920416617038E-2</v>
      </c>
      <c r="T776">
        <f t="shared" ca="1" si="453"/>
        <v>0</v>
      </c>
      <c r="U776">
        <f t="shared" ca="1" si="486"/>
        <v>0</v>
      </c>
      <c r="V776">
        <f t="shared" ca="1" si="454"/>
        <v>0</v>
      </c>
      <c r="W776" s="41">
        <f t="shared" ca="1" si="455"/>
        <v>0</v>
      </c>
      <c r="X776">
        <f t="shared" ca="1" si="464"/>
        <v>5.3309218748592541E-2</v>
      </c>
      <c r="Y776">
        <f t="shared" ca="1" si="465"/>
        <v>5.3309218748592541E-2</v>
      </c>
      <c r="Z776">
        <f t="shared" ca="1" si="456"/>
        <v>5.4309793608705234E-2</v>
      </c>
      <c r="AA776">
        <f t="shared" ca="1" si="487"/>
        <v>3.5798986426384524E-308</v>
      </c>
      <c r="AB776">
        <f t="shared" ca="1" si="466"/>
        <v>2.160810811998155E-305</v>
      </c>
      <c r="AC776">
        <f t="shared" ca="1" si="467"/>
        <v>1.978334121696921E-305</v>
      </c>
      <c r="AD776">
        <f t="shared" ca="1" si="468"/>
        <v>2.8713821799952427E-307</v>
      </c>
      <c r="AE776">
        <f t="shared" ca="1" si="469"/>
        <v>3.8571732250148095E-307</v>
      </c>
      <c r="AF776">
        <f t="shared" ca="1" si="470"/>
        <v>0</v>
      </c>
      <c r="AG776">
        <f t="shared" ca="1" si="471"/>
        <v>0</v>
      </c>
      <c r="AH776">
        <f t="shared" ca="1" si="457"/>
        <v>0</v>
      </c>
      <c r="AI776">
        <f t="shared" ca="1" si="488"/>
        <v>3.4608696162725194E-11</v>
      </c>
      <c r="AJ776">
        <f t="shared" ca="1" si="472"/>
        <v>7.210145033901082E-15</v>
      </c>
      <c r="AK776">
        <f t="shared" ca="1" si="458"/>
        <v>0</v>
      </c>
      <c r="AL776">
        <f t="shared" ca="1" si="459"/>
        <v>0</v>
      </c>
      <c r="AM776">
        <f t="shared" si="460"/>
        <v>0</v>
      </c>
      <c r="AN776" s="45">
        <f t="shared" ca="1" si="473"/>
        <v>-7.210145033901082E-15</v>
      </c>
      <c r="AO776">
        <f t="shared" ca="1" si="489"/>
        <v>0</v>
      </c>
      <c r="AP776">
        <f t="shared" ca="1" si="490"/>
        <v>3.5779052110588736E-307</v>
      </c>
      <c r="AR776">
        <v>766</v>
      </c>
      <c r="AS776">
        <v>0</v>
      </c>
      <c r="AT776">
        <v>1.3129860665778592E-2</v>
      </c>
      <c r="AU776">
        <v>5.4181689205570825E-4</v>
      </c>
      <c r="AV776">
        <v>1.2335960056336954E-4</v>
      </c>
      <c r="AW776">
        <v>0.55021013012336828</v>
      </c>
      <c r="AX776">
        <v>2.5869916550152702E-6</v>
      </c>
      <c r="AY776">
        <v>0</v>
      </c>
      <c r="AZ776">
        <v>-0.5508778936076425</v>
      </c>
      <c r="BA776">
        <v>5.3753796332697033E-6</v>
      </c>
      <c r="BC776">
        <f t="shared" si="474"/>
        <v>0</v>
      </c>
      <c r="BD776">
        <f t="shared" ca="1" si="475"/>
        <v>1.3129860665778592E-2</v>
      </c>
      <c r="BE776">
        <f t="shared" ca="1" si="476"/>
        <v>5.4181689205570825E-4</v>
      </c>
      <c r="BF776">
        <f t="shared" ca="1" si="477"/>
        <v>1.2335960056336954E-4</v>
      </c>
      <c r="BG776">
        <f t="shared" ca="1" si="478"/>
        <v>0.55021013012336828</v>
      </c>
      <c r="BH776">
        <f t="shared" ca="1" si="479"/>
        <v>2.5869916622254154E-6</v>
      </c>
      <c r="BI776">
        <f t="shared" ca="1" si="480"/>
        <v>0</v>
      </c>
      <c r="BJ776">
        <f t="shared" ca="1" si="481"/>
        <v>-0.55087789360764972</v>
      </c>
      <c r="BK776">
        <f t="shared" ca="1" si="482"/>
        <v>5.3753796332697033E-6</v>
      </c>
    </row>
    <row r="777" spans="2:63" x14ac:dyDescent="0.35">
      <c r="B777">
        <f t="shared" si="492"/>
        <v>767</v>
      </c>
      <c r="C777">
        <f t="shared" si="461"/>
        <v>64</v>
      </c>
      <c r="D777">
        <f t="shared" si="491"/>
        <v>11</v>
      </c>
      <c r="E777">
        <f t="shared" ca="1" si="451"/>
        <v>140</v>
      </c>
      <c r="F777" cm="1">
        <f t="array" aca="1" ref="F777" ca="1">_xlfn.XLOOKUP(E777,Mortality!$I$9:$I$130,IF($E$4="Female",Mortality!$J$9:$J$130,Mortality!$K$9:$K$130),,-1)</f>
        <v>0.99999999999999922</v>
      </c>
      <c r="G777" cm="1">
        <f t="array" aca="1" ref="G777" ca="1">_xlfn.XLOOKUP(E777,Mortality!$N$9:$N$130,IF($E$4="Female",Mortality!$O$9:$O$130,Mortality!$P$9:$P$130),,-1)</f>
        <v>0</v>
      </c>
      <c r="H777">
        <f t="shared" ca="1" si="462"/>
        <v>0.94493499421927152</v>
      </c>
      <c r="I777" cm="1">
        <f t="array" ref="I777">INDEX('Product features '!$C$12:$C$22,MIN(11,C777))</f>
        <v>0</v>
      </c>
      <c r="J777" s="3">
        <f ca="1">IF(C777=1,0,IF($C$4="Q",MAX('Product features '!$C$8,_xlfn.XLOOKUP(E777,'Non-systematic PWDs'!$D$17:$D$64,'Non-systematic PWDs'!$F$17:$F$64,0,-1)),'Product features '!$C$8))</f>
        <v>0.5</v>
      </c>
      <c r="K777">
        <f t="shared" ca="1" si="452"/>
        <v>0</v>
      </c>
      <c r="L777">
        <f ca="1">(1-K777)*(1-(1-J777*_xlfn.XLOOKUP(C777,'Non-systematic PWDs'!$D$9:$D$12,'Non-systematic PWDs'!$E$9:$E$12,,-1))^(1/12))</f>
        <v>1.8423470126248342E-2</v>
      </c>
      <c r="M777" cm="1">
        <f t="array" ref="M777">IF(C777=11,_xlfn.SWITCH(D777,1,0.4,2,0.3,3,0.2,0.1/9),1/12)</f>
        <v>8.3333333333333329E-2</v>
      </c>
      <c r="O777">
        <f t="shared" ca="1" si="484"/>
        <v>1.1519113625113352E-306</v>
      </c>
      <c r="P777">
        <f t="shared" ca="1" si="485"/>
        <v>1.0305241378953129E-306</v>
      </c>
      <c r="Q777">
        <f ca="1">_xlfn.XLOOKUP(C777,'Surrender predictive model'!$E$8:$E$29,'Surrender predictive model'!$P$8:$P$29,,-1)+'Surrender predictive model'!$B$15+'Surrender predictive model'!$B$14+'Surrender predictive model'!$B$38*K777</f>
        <v>-2.2123742498454617</v>
      </c>
      <c r="R777">
        <f ca="1">+'Surrender predictive model'!$B$15*(MAX(1,MIN(2,P776/O776))-1)+'Surrender predictive model'!$B$14*(MAX(0.5,MIN(1,P776/O776))-1)+'Surrender predictive model'!$B$38*K777*(MAX(0.5,MIN(1,P776/O776))-1)</f>
        <v>0.33319189078271638</v>
      </c>
      <c r="S777" s="43">
        <f t="shared" ca="1" si="463"/>
        <v>1.3714920416617038E-2</v>
      </c>
      <c r="T777">
        <f t="shared" ca="1" si="453"/>
        <v>0</v>
      </c>
      <c r="U777">
        <f t="shared" ca="1" si="486"/>
        <v>0</v>
      </c>
      <c r="V777">
        <f t="shared" ca="1" si="454"/>
        <v>0</v>
      </c>
      <c r="W777" s="41">
        <f t="shared" ca="1" si="455"/>
        <v>0</v>
      </c>
      <c r="X777">
        <f t="shared" ca="1" si="464"/>
        <v>5.3309218748592541E-2</v>
      </c>
      <c r="Y777">
        <f t="shared" ca="1" si="465"/>
        <v>5.3309218748592541E-2</v>
      </c>
      <c r="Z777">
        <f t="shared" ca="1" si="456"/>
        <v>5.4309793608705234E-2</v>
      </c>
      <c r="AA777">
        <f t="shared" ca="1" si="487"/>
        <v>0</v>
      </c>
      <c r="AB777">
        <f t="shared" ca="1" si="466"/>
        <v>1.1519113625113352E-306</v>
      </c>
      <c r="AC777">
        <f t="shared" ca="1" si="467"/>
        <v>1.0546344645134587E-306</v>
      </c>
      <c r="AD777">
        <f t="shared" ca="1" si="468"/>
        <v>0</v>
      </c>
      <c r="AE777">
        <f t="shared" ca="1" si="469"/>
        <v>0</v>
      </c>
      <c r="AF777">
        <f t="shared" ca="1" si="470"/>
        <v>0</v>
      </c>
      <c r="AG777">
        <f t="shared" ca="1" si="471"/>
        <v>0</v>
      </c>
      <c r="AH777">
        <f t="shared" ca="1" si="457"/>
        <v>0</v>
      </c>
      <c r="AI777">
        <f t="shared" ca="1" si="488"/>
        <v>3.4608696162725194E-11</v>
      </c>
      <c r="AJ777">
        <f t="shared" ca="1" si="472"/>
        <v>7.210145033901082E-15</v>
      </c>
      <c r="AK777">
        <f t="shared" ca="1" si="458"/>
        <v>0</v>
      </c>
      <c r="AL777">
        <f t="shared" ca="1" si="459"/>
        <v>0</v>
      </c>
      <c r="AM777">
        <f t="shared" si="460"/>
        <v>0</v>
      </c>
      <c r="AN777" s="45">
        <f t="shared" ca="1" si="473"/>
        <v>-7.210145033901082E-15</v>
      </c>
      <c r="AO777">
        <f t="shared" ca="1" si="489"/>
        <v>0</v>
      </c>
      <c r="AP777">
        <f t="shared" ca="1" si="490"/>
        <v>0</v>
      </c>
      <c r="AR777">
        <v>767</v>
      </c>
      <c r="AS777">
        <v>0</v>
      </c>
      <c r="AT777">
        <v>1.2417556686600368E-2</v>
      </c>
      <c r="AU777">
        <v>5.1243947299463397E-4</v>
      </c>
      <c r="AV777">
        <v>1.1652419301596288E-4</v>
      </c>
      <c r="AW777">
        <v>0.5272786989044792</v>
      </c>
      <c r="AX777">
        <v>2.4467740483874374E-6</v>
      </c>
      <c r="AY777">
        <v>0</v>
      </c>
      <c r="AZ777">
        <v>-0.52791010934453853</v>
      </c>
      <c r="BA777">
        <v>5.1102582146958649E-6</v>
      </c>
      <c r="BC777">
        <f t="shared" si="474"/>
        <v>0</v>
      </c>
      <c r="BD777">
        <f t="shared" ca="1" si="475"/>
        <v>1.2417556686600368E-2</v>
      </c>
      <c r="BE777">
        <f t="shared" ca="1" si="476"/>
        <v>5.1243947299463397E-4</v>
      </c>
      <c r="BF777">
        <f t="shared" ca="1" si="477"/>
        <v>1.1652419301596288E-4</v>
      </c>
      <c r="BG777">
        <f t="shared" ca="1" si="478"/>
        <v>0.5272786989044792</v>
      </c>
      <c r="BH777">
        <f t="shared" ca="1" si="479"/>
        <v>2.4467740555975826E-6</v>
      </c>
      <c r="BI777">
        <f t="shared" ca="1" si="480"/>
        <v>0</v>
      </c>
      <c r="BJ777">
        <f t="shared" ca="1" si="481"/>
        <v>-0.52791010934454574</v>
      </c>
      <c r="BK777">
        <f t="shared" ca="1" si="482"/>
        <v>5.1102582146958649E-6</v>
      </c>
    </row>
    <row r="778" spans="2:63" x14ac:dyDescent="0.35">
      <c r="B778">
        <f t="shared" si="492"/>
        <v>768</v>
      </c>
      <c r="C778">
        <f t="shared" si="461"/>
        <v>64</v>
      </c>
      <c r="D778">
        <f t="shared" si="491"/>
        <v>12</v>
      </c>
      <c r="E778">
        <f t="shared" ca="1" si="451"/>
        <v>140</v>
      </c>
      <c r="F778" cm="1">
        <f t="array" aca="1" ref="F778" ca="1">_xlfn.XLOOKUP(E778,Mortality!$I$9:$I$130,IF($E$4="Female",Mortality!$J$9:$J$130,Mortality!$K$9:$K$130),,-1)</f>
        <v>0.99999999999999922</v>
      </c>
      <c r="G778" cm="1">
        <f t="array" aca="1" ref="G778" ca="1">_xlfn.XLOOKUP(E778,Mortality!$N$9:$N$130,IF($E$4="Female",Mortality!$O$9:$O$130,Mortality!$P$9:$P$130),,-1)</f>
        <v>0</v>
      </c>
      <c r="H778">
        <f t="shared" ca="1" si="462"/>
        <v>0.94493499421927152</v>
      </c>
      <c r="I778" cm="1">
        <f t="array" ref="I778">INDEX('Product features '!$C$12:$C$22,MIN(11,C778))</f>
        <v>0</v>
      </c>
      <c r="J778" s="3">
        <f ca="1">IF(C778=1,0,IF($C$4="Q",MAX('Product features '!$C$8,_xlfn.XLOOKUP(E778,'Non-systematic PWDs'!$D$17:$D$64,'Non-systematic PWDs'!$F$17:$F$64,0,-1)),'Product features '!$C$8))</f>
        <v>0.5</v>
      </c>
      <c r="K778">
        <f t="shared" ca="1" si="452"/>
        <v>0</v>
      </c>
      <c r="L778">
        <f ca="1">(1-K778)*(1-(1-J778*_xlfn.XLOOKUP(C778,'Non-systematic PWDs'!$D$9:$D$12,'Non-systematic PWDs'!$E$9:$E$12,,-1))^(1/12))</f>
        <v>1.8423470126248342E-2</v>
      </c>
      <c r="M778" cm="1">
        <f t="array" ref="M778">IF(C778=11,_xlfn.SWITCH(D778,1,0.4,2,0.3,3,0.2,0.1/9),1/12)</f>
        <v>8.3333333333333329E-2</v>
      </c>
      <c r="O778">
        <f t="shared" ca="1" si="484"/>
        <v>6.1407494803106054E-308</v>
      </c>
      <c r="P778">
        <f t="shared" ca="1" si="485"/>
        <v>5.4936436692765983E-308</v>
      </c>
      <c r="Q778">
        <f ca="1">_xlfn.XLOOKUP(C778,'Surrender predictive model'!$E$8:$E$29,'Surrender predictive model'!$P$8:$P$29,,-1)+'Surrender predictive model'!$B$15+'Surrender predictive model'!$B$14+'Surrender predictive model'!$B$38*K778</f>
        <v>-2.2123742498454617</v>
      </c>
      <c r="R778">
        <f ca="1">+'Surrender predictive model'!$B$15*(MAX(1,MIN(2,P777/O777))-1)+'Surrender predictive model'!$B$14*(MAX(0.5,MIN(1,P777/O777))-1)+'Surrender predictive model'!$B$38*K778*(MAX(0.5,MIN(1,P777/O777))-1)</f>
        <v>0.33319189078271672</v>
      </c>
      <c r="S778" s="43">
        <f t="shared" ca="1" si="463"/>
        <v>1.3714920416617149E-2</v>
      </c>
      <c r="T778">
        <f t="shared" ca="1" si="453"/>
        <v>5.0000000000000001E-3</v>
      </c>
      <c r="U778">
        <f t="shared" ca="1" si="486"/>
        <v>0</v>
      </c>
      <c r="V778">
        <f t="shared" ca="1" si="454"/>
        <v>0</v>
      </c>
      <c r="W778" s="41">
        <f t="shared" ca="1" si="455"/>
        <v>0</v>
      </c>
      <c r="X778">
        <f t="shared" ca="1" si="464"/>
        <v>5.3309218748592534E-2</v>
      </c>
      <c r="Y778">
        <f t="shared" ca="1" si="465"/>
        <v>5.3309218748592534E-2</v>
      </c>
      <c r="Z778">
        <f t="shared" ca="1" si="456"/>
        <v>5.4309793608705227E-2</v>
      </c>
      <c r="AA778">
        <f t="shared" ca="1" si="487"/>
        <v>0</v>
      </c>
      <c r="AB778">
        <f t="shared" ca="1" si="466"/>
        <v>6.1407494803106054E-308</v>
      </c>
      <c r="AC778">
        <f t="shared" ca="1" si="467"/>
        <v>5.6221739368552723E-308</v>
      </c>
      <c r="AD778">
        <f t="shared" ca="1" si="468"/>
        <v>0</v>
      </c>
      <c r="AE778">
        <f t="shared" ca="1" si="469"/>
        <v>0</v>
      </c>
      <c r="AF778">
        <f t="shared" ca="1" si="470"/>
        <v>0</v>
      </c>
      <c r="AG778">
        <f t="shared" ca="1" si="471"/>
        <v>0</v>
      </c>
      <c r="AH778">
        <f t="shared" ca="1" si="457"/>
        <v>0</v>
      </c>
      <c r="AI778">
        <f t="shared" ca="1" si="488"/>
        <v>3.4608696162725194E-11</v>
      </c>
      <c r="AJ778">
        <f t="shared" ca="1" si="472"/>
        <v>7.210145033901082E-15</v>
      </c>
      <c r="AK778">
        <f t="shared" ca="1" si="458"/>
        <v>0</v>
      </c>
      <c r="AL778">
        <f t="shared" ca="1" si="459"/>
        <v>0</v>
      </c>
      <c r="AM778">
        <f t="shared" si="460"/>
        <v>0</v>
      </c>
      <c r="AN778" s="45">
        <f t="shared" ca="1" si="473"/>
        <v>-7.210145033901082E-15</v>
      </c>
      <c r="AO778">
        <f t="shared" ca="1" si="489"/>
        <v>0</v>
      </c>
      <c r="AP778">
        <f t="shared" ca="1" si="490"/>
        <v>0</v>
      </c>
      <c r="AR778">
        <v>768</v>
      </c>
      <c r="AS778">
        <v>0</v>
      </c>
      <c r="AT778">
        <v>1.1744512174786772E-2</v>
      </c>
      <c r="AU778">
        <v>4.8252533399084001E-4</v>
      </c>
      <c r="AV778">
        <v>1.0963076193404745E-4</v>
      </c>
      <c r="AW778">
        <v>0.50530281540823352</v>
      </c>
      <c r="AX778">
        <v>2.3002701186784747E-6</v>
      </c>
      <c r="AY778">
        <v>0</v>
      </c>
      <c r="AZ778">
        <v>-0.50589727177427746</v>
      </c>
      <c r="BA778">
        <v>5.2008059136528337E-6</v>
      </c>
      <c r="BC778">
        <f t="shared" si="474"/>
        <v>0</v>
      </c>
      <c r="BD778">
        <f t="shared" ca="1" si="475"/>
        <v>1.1744512174786772E-2</v>
      </c>
      <c r="BE778">
        <f t="shared" ca="1" si="476"/>
        <v>4.8252533399084001E-4</v>
      </c>
      <c r="BF778">
        <f t="shared" ca="1" si="477"/>
        <v>1.0963076193404745E-4</v>
      </c>
      <c r="BG778">
        <f t="shared" ca="1" si="478"/>
        <v>0.50530281540823352</v>
      </c>
      <c r="BH778">
        <f t="shared" ca="1" si="479"/>
        <v>2.3002701258886199E-6</v>
      </c>
      <c r="BI778">
        <f t="shared" ca="1" si="480"/>
        <v>0</v>
      </c>
      <c r="BJ778">
        <f t="shared" ca="1" si="481"/>
        <v>-0.50589727177428467</v>
      </c>
      <c r="BK778">
        <f t="shared" ca="1" si="482"/>
        <v>5.2008059136528337E-6</v>
      </c>
    </row>
    <row r="779" spans="2:63" x14ac:dyDescent="0.35">
      <c r="B779">
        <f t="shared" si="492"/>
        <v>769</v>
      </c>
      <c r="C779">
        <f t="shared" si="461"/>
        <v>65</v>
      </c>
      <c r="D779">
        <f t="shared" si="491"/>
        <v>1</v>
      </c>
      <c r="E779">
        <f t="shared" ca="1" si="451"/>
        <v>141</v>
      </c>
      <c r="F779" cm="1">
        <f t="array" aca="1" ref="F779" ca="1">_xlfn.XLOOKUP(E779,Mortality!$I$9:$I$130,IF($E$4="Female",Mortality!$J$9:$J$130,Mortality!$K$9:$K$130),,-1)</f>
        <v>0.99999999999999922</v>
      </c>
      <c r="G779" cm="1">
        <f t="array" aca="1" ref="G779" ca="1">_xlfn.XLOOKUP(E779,Mortality!$N$9:$N$130,IF($E$4="Female",Mortality!$O$9:$O$130,Mortality!$P$9:$P$130),,-1)</f>
        <v>0</v>
      </c>
      <c r="H779">
        <f t="shared" ca="1" si="462"/>
        <v>0.94493499421927152</v>
      </c>
      <c r="I779" cm="1">
        <f t="array" ref="I779">INDEX('Product features '!$C$12:$C$22,MIN(11,C779))</f>
        <v>0</v>
      </c>
      <c r="J779" s="3">
        <f ca="1">IF(C779=1,0,IF($C$4="Q",MAX('Product features '!$C$8,_xlfn.XLOOKUP(E779,'Non-systematic PWDs'!$D$17:$D$64,'Non-systematic PWDs'!$F$17:$F$64,0,-1)),'Product features '!$C$8))</f>
        <v>0.5</v>
      </c>
      <c r="K779">
        <f t="shared" ca="1" si="452"/>
        <v>0</v>
      </c>
      <c r="L779">
        <f ca="1">(1-K779)*(1-(1-J779*_xlfn.XLOOKUP(C779,'Non-systematic PWDs'!$D$9:$D$12,'Non-systematic PWDs'!$E$9:$E$12,,-1))^(1/12))</f>
        <v>1.8423470126248342E-2</v>
      </c>
      <c r="M779" cm="1">
        <f t="array" ref="M779">IF(C779=11,_xlfn.SWITCH(D779,1,0.4,2,0.3,3,0.2,0.1/9),1/12)</f>
        <v>8.3333333333333329E-2</v>
      </c>
      <c r="O779">
        <f t="shared" ca="1" si="484"/>
        <v>0</v>
      </c>
      <c r="P779">
        <f t="shared" ca="1" si="485"/>
        <v>0</v>
      </c>
      <c r="Q779">
        <f ca="1">_xlfn.XLOOKUP(C779,'Surrender predictive model'!$E$8:$E$29,'Surrender predictive model'!$P$8:$P$29,,-1)+'Surrender predictive model'!$B$15+'Surrender predictive model'!$B$14+'Surrender predictive model'!$B$38*K779</f>
        <v>-2.2123742498454617</v>
      </c>
      <c r="R779">
        <f ca="1">+'Surrender predictive model'!$B$15*(MAX(1,MIN(2,P778/O778))-1)+'Surrender predictive model'!$B$14*(MAX(0.5,MIN(1,P778/O778))-1)+'Surrender predictive model'!$B$38*K779*(MAX(0.5,MIN(1,P778/O778))-1)</f>
        <v>0.33319189078271672</v>
      </c>
      <c r="S779" s="43">
        <f t="shared" ca="1" si="463"/>
        <v>0</v>
      </c>
      <c r="T779">
        <f t="shared" ca="1" si="453"/>
        <v>0</v>
      </c>
      <c r="U779">
        <f t="shared" ca="1" si="486"/>
        <v>1.89E-2</v>
      </c>
      <c r="V779">
        <f t="shared" ca="1" si="454"/>
        <v>0</v>
      </c>
      <c r="W779" s="41">
        <f t="shared" ca="1" si="455"/>
        <v>0</v>
      </c>
      <c r="X779">
        <f t="shared" ca="1" si="464"/>
        <v>0</v>
      </c>
      <c r="Y779">
        <f t="shared" ca="1" si="465"/>
        <v>5.4050517291725539E-2</v>
      </c>
      <c r="Z779">
        <f t="shared" ca="1" si="456"/>
        <v>5.5065005780728482E-2</v>
      </c>
      <c r="AA779">
        <f t="shared" ca="1" si="487"/>
        <v>0</v>
      </c>
      <c r="AB779">
        <f t="shared" ca="1" si="466"/>
        <v>0</v>
      </c>
      <c r="AC779">
        <f t="shared" ca="1" si="467"/>
        <v>0</v>
      </c>
      <c r="AD779">
        <f t="shared" ca="1" si="468"/>
        <v>0</v>
      </c>
      <c r="AE779">
        <f t="shared" ca="1" si="469"/>
        <v>0</v>
      </c>
      <c r="AF779">
        <f t="shared" ca="1" si="470"/>
        <v>0</v>
      </c>
      <c r="AG779">
        <f t="shared" ca="1" si="471"/>
        <v>0</v>
      </c>
      <c r="AH779">
        <f t="shared" ca="1" si="457"/>
        <v>0</v>
      </c>
      <c r="AI779">
        <f t="shared" ca="1" si="488"/>
        <v>3.4608696162725194E-11</v>
      </c>
      <c r="AJ779">
        <f t="shared" ca="1" si="472"/>
        <v>7.210145033901082E-15</v>
      </c>
      <c r="AK779">
        <f t="shared" ca="1" si="458"/>
        <v>0</v>
      </c>
      <c r="AL779">
        <f t="shared" ca="1" si="459"/>
        <v>0</v>
      </c>
      <c r="AM779">
        <f t="shared" si="460"/>
        <v>0</v>
      </c>
      <c r="AN779" s="45">
        <f t="shared" ca="1" si="473"/>
        <v>-7.210145033901082E-15</v>
      </c>
      <c r="AO779">
        <f t="shared" ca="1" si="489"/>
        <v>0</v>
      </c>
      <c r="AP779">
        <f t="shared" ca="1" si="490"/>
        <v>0</v>
      </c>
      <c r="AR779">
        <v>769</v>
      </c>
      <c r="AS779">
        <v>0</v>
      </c>
      <c r="AT779">
        <v>1.1041293312183752E-2</v>
      </c>
      <c r="AU779">
        <v>1.0374712392894695E-2</v>
      </c>
      <c r="AV779">
        <v>1.0418241691104812E-4</v>
      </c>
      <c r="AW779">
        <v>0.48424303141201364</v>
      </c>
      <c r="AX779">
        <v>1.2592718914619628E-7</v>
      </c>
      <c r="AY779">
        <v>0</v>
      </c>
      <c r="AZ779">
        <v>-0.49472205214900872</v>
      </c>
      <c r="BA779">
        <v>8.2980848683057148E-5</v>
      </c>
      <c r="BC779">
        <f t="shared" si="474"/>
        <v>0</v>
      </c>
      <c r="BD779">
        <f t="shared" ca="1" si="475"/>
        <v>1.1041293312183752E-2</v>
      </c>
      <c r="BE779">
        <f t="shared" ca="1" si="476"/>
        <v>1.0374712392894695E-2</v>
      </c>
      <c r="BF779">
        <f t="shared" ca="1" si="477"/>
        <v>1.0418241691104812E-4</v>
      </c>
      <c r="BG779">
        <f t="shared" ca="1" si="478"/>
        <v>0.48424303141201364</v>
      </c>
      <c r="BH779">
        <f t="shared" ca="1" si="479"/>
        <v>1.2592719635634132E-7</v>
      </c>
      <c r="BI779">
        <f t="shared" ca="1" si="480"/>
        <v>0</v>
      </c>
      <c r="BJ779">
        <f t="shared" ca="1" si="481"/>
        <v>-0.49472205214901593</v>
      </c>
      <c r="BK779">
        <f t="shared" ca="1" si="482"/>
        <v>8.2980848683057148E-5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DF11F-7D8B-422C-8492-225CD9796BE9}">
  <sheetPr codeName="Sheet4">
    <tabColor theme="6"/>
  </sheetPr>
  <dimension ref="B2:D80"/>
  <sheetViews>
    <sheetView showGridLines="0" zoomScaleNormal="100" workbookViewId="0"/>
  </sheetViews>
  <sheetFormatPr defaultColWidth="9.08984375" defaultRowHeight="14" x14ac:dyDescent="0.3"/>
  <cols>
    <col min="1" max="1" width="3.6328125" style="11" customWidth="1"/>
    <col min="2" max="2" width="27.54296875" style="12" customWidth="1"/>
    <col min="3" max="3" width="66" style="12" customWidth="1"/>
    <col min="4" max="4" width="19.6328125" style="11" customWidth="1"/>
    <col min="5" max="16384" width="9.08984375" style="11"/>
  </cols>
  <sheetData>
    <row r="2" spans="2:3" x14ac:dyDescent="0.3">
      <c r="B2" s="10" t="s">
        <v>111</v>
      </c>
      <c r="C2" s="10"/>
    </row>
    <row r="4" spans="2:3" x14ac:dyDescent="0.3">
      <c r="B4" s="12" t="s">
        <v>112</v>
      </c>
      <c r="C4" s="12" t="s">
        <v>113</v>
      </c>
    </row>
    <row r="5" spans="2:3" x14ac:dyDescent="0.3">
      <c r="B5" s="12" t="s">
        <v>114</v>
      </c>
      <c r="C5" s="12" t="s">
        <v>115</v>
      </c>
    </row>
    <row r="6" spans="2:3" x14ac:dyDescent="0.3">
      <c r="B6" s="12" t="s">
        <v>116</v>
      </c>
      <c r="C6" s="13">
        <v>25000</v>
      </c>
    </row>
    <row r="7" spans="2:3" x14ac:dyDescent="0.3">
      <c r="B7" s="12" t="s">
        <v>152</v>
      </c>
      <c r="C7" s="13">
        <v>1000000</v>
      </c>
    </row>
    <row r="8" spans="2:3" x14ac:dyDescent="0.3">
      <c r="B8" s="12" t="s">
        <v>117</v>
      </c>
      <c r="C8" s="14">
        <v>0.05</v>
      </c>
    </row>
    <row r="9" spans="2:3" x14ac:dyDescent="0.3">
      <c r="B9" s="12" t="s">
        <v>118</v>
      </c>
      <c r="C9" s="12" t="s">
        <v>119</v>
      </c>
    </row>
    <row r="11" spans="2:3" x14ac:dyDescent="0.3">
      <c r="B11" s="15" t="s">
        <v>120</v>
      </c>
      <c r="C11" s="15" t="s">
        <v>121</v>
      </c>
    </row>
    <row r="12" spans="2:3" x14ac:dyDescent="0.3">
      <c r="B12" s="16">
        <v>1</v>
      </c>
      <c r="C12" s="39">
        <v>0.09</v>
      </c>
    </row>
    <row r="13" spans="2:3" x14ac:dyDescent="0.3">
      <c r="B13" s="16">
        <v>2</v>
      </c>
      <c r="C13" s="39">
        <v>0.09</v>
      </c>
    </row>
    <row r="14" spans="2:3" x14ac:dyDescent="0.3">
      <c r="B14" s="16">
        <v>3</v>
      </c>
      <c r="C14" s="39">
        <v>0.08</v>
      </c>
    </row>
    <row r="15" spans="2:3" x14ac:dyDescent="0.3">
      <c r="B15" s="16">
        <v>4</v>
      </c>
      <c r="C15" s="39">
        <v>7.0000000000000007E-2</v>
      </c>
    </row>
    <row r="16" spans="2:3" x14ac:dyDescent="0.3">
      <c r="B16" s="16">
        <v>5</v>
      </c>
      <c r="C16" s="39">
        <v>0.06</v>
      </c>
    </row>
    <row r="17" spans="2:3" x14ac:dyDescent="0.3">
      <c r="B17" s="16">
        <v>6</v>
      </c>
      <c r="C17" s="39">
        <v>0.05</v>
      </c>
    </row>
    <row r="18" spans="2:3" x14ac:dyDescent="0.3">
      <c r="B18" s="16">
        <v>7</v>
      </c>
      <c r="C18" s="39">
        <v>0.04</v>
      </c>
    </row>
    <row r="19" spans="2:3" x14ac:dyDescent="0.3">
      <c r="B19" s="16">
        <v>8</v>
      </c>
      <c r="C19" s="39">
        <v>0.03</v>
      </c>
    </row>
    <row r="20" spans="2:3" x14ac:dyDescent="0.3">
      <c r="B20" s="16">
        <v>9</v>
      </c>
      <c r="C20" s="39">
        <v>0.02</v>
      </c>
    </row>
    <row r="21" spans="2:3" x14ac:dyDescent="0.3">
      <c r="B21" s="16">
        <v>10</v>
      </c>
      <c r="C21" s="39">
        <v>0.01</v>
      </c>
    </row>
    <row r="22" spans="2:3" x14ac:dyDescent="0.3">
      <c r="B22" s="16" t="s">
        <v>122</v>
      </c>
      <c r="C22" s="17">
        <v>0</v>
      </c>
    </row>
    <row r="24" spans="2:3" x14ac:dyDescent="0.3">
      <c r="B24" s="12" t="s">
        <v>123</v>
      </c>
      <c r="C24" s="12" t="s">
        <v>124</v>
      </c>
    </row>
    <row r="25" spans="2:3" x14ac:dyDescent="0.3">
      <c r="B25" s="12" t="s">
        <v>125</v>
      </c>
      <c r="C25" s="12" t="s">
        <v>126</v>
      </c>
    </row>
    <row r="26" spans="2:3" x14ac:dyDescent="0.3">
      <c r="B26" s="12" t="s">
        <v>127</v>
      </c>
      <c r="C26" s="12" t="s">
        <v>128</v>
      </c>
    </row>
    <row r="29" spans="2:3" x14ac:dyDescent="0.3">
      <c r="B29" s="10" t="s">
        <v>129</v>
      </c>
      <c r="C29" s="10"/>
    </row>
    <row r="30" spans="2:3" ht="15" x14ac:dyDescent="0.3">
      <c r="B30" s="18"/>
    </row>
    <row r="31" spans="2:3" x14ac:dyDescent="0.3">
      <c r="B31" s="12" t="s">
        <v>130</v>
      </c>
      <c r="C31" s="12">
        <v>50</v>
      </c>
    </row>
    <row r="32" spans="2:3" x14ac:dyDescent="0.3">
      <c r="B32" s="12" t="s">
        <v>131</v>
      </c>
      <c r="C32" s="12" t="s">
        <v>132</v>
      </c>
    </row>
    <row r="33" spans="2:4" x14ac:dyDescent="0.3">
      <c r="B33" s="12" t="s">
        <v>133</v>
      </c>
      <c r="C33" s="12" t="s">
        <v>134</v>
      </c>
    </row>
    <row r="34" spans="2:4" x14ac:dyDescent="0.3">
      <c r="B34" s="12" t="s">
        <v>135</v>
      </c>
      <c r="C34" s="12" t="s">
        <v>136</v>
      </c>
    </row>
    <row r="35" spans="2:4" ht="35" customHeight="1" x14ac:dyDescent="0.3">
      <c r="B35" s="12" t="s">
        <v>137</v>
      </c>
      <c r="C35" s="59" t="s">
        <v>138</v>
      </c>
      <c r="D35" s="59"/>
    </row>
    <row r="36" spans="2:4" x14ac:dyDescent="0.3">
      <c r="B36" s="12" t="s">
        <v>139</v>
      </c>
      <c r="C36" s="12" t="s">
        <v>140</v>
      </c>
    </row>
    <row r="37" spans="2:4" x14ac:dyDescent="0.3">
      <c r="B37" s="12" t="s">
        <v>141</v>
      </c>
      <c r="C37" s="12" t="s">
        <v>142</v>
      </c>
    </row>
    <row r="39" spans="2:4" x14ac:dyDescent="0.3">
      <c r="B39" s="19" t="s">
        <v>143</v>
      </c>
      <c r="C39" s="19" t="s">
        <v>144</v>
      </c>
      <c r="D39" s="19"/>
    </row>
    <row r="40" spans="2:4" x14ac:dyDescent="0.3">
      <c r="B40" s="20" t="s">
        <v>145</v>
      </c>
      <c r="C40" s="21">
        <v>4.5999999999999999E-2</v>
      </c>
      <c r="D40" s="21"/>
    </row>
    <row r="41" spans="2:4" x14ac:dyDescent="0.3">
      <c r="B41" s="20">
        <v>56</v>
      </c>
      <c r="C41" s="21">
        <v>4.7500000000000001E-2</v>
      </c>
      <c r="D41" s="21"/>
    </row>
    <row r="42" spans="2:4" x14ac:dyDescent="0.3">
      <c r="B42" s="20">
        <v>57</v>
      </c>
      <c r="C42" s="21">
        <v>4.9000000000000002E-2</v>
      </c>
      <c r="D42" s="21"/>
    </row>
    <row r="43" spans="2:4" x14ac:dyDescent="0.3">
      <c r="B43" s="20">
        <v>58</v>
      </c>
      <c r="C43" s="21">
        <v>5.0500000000000003E-2</v>
      </c>
      <c r="D43" s="21"/>
    </row>
    <row r="44" spans="2:4" x14ac:dyDescent="0.3">
      <c r="B44" s="20">
        <v>59</v>
      </c>
      <c r="C44" s="21">
        <v>5.2000000000000005E-2</v>
      </c>
      <c r="D44" s="21"/>
    </row>
    <row r="45" spans="2:4" x14ac:dyDescent="0.3">
      <c r="B45" s="20">
        <v>60</v>
      </c>
      <c r="C45" s="21">
        <v>5.3500000000000006E-2</v>
      </c>
      <c r="D45" s="21"/>
    </row>
    <row r="46" spans="2:4" x14ac:dyDescent="0.3">
      <c r="B46" s="20">
        <v>61</v>
      </c>
      <c r="C46" s="21">
        <v>5.5E-2</v>
      </c>
      <c r="D46" s="21"/>
    </row>
    <row r="47" spans="2:4" x14ac:dyDescent="0.3">
      <c r="B47" s="20">
        <v>62</v>
      </c>
      <c r="C47" s="21">
        <v>5.6500000000000002E-2</v>
      </c>
      <c r="D47" s="21"/>
    </row>
    <row r="48" spans="2:4" x14ac:dyDescent="0.3">
      <c r="B48" s="20">
        <v>63</v>
      </c>
      <c r="C48" s="21">
        <v>5.8000000000000003E-2</v>
      </c>
      <c r="D48" s="21"/>
    </row>
    <row r="49" spans="2:4" x14ac:dyDescent="0.3">
      <c r="B49" s="20">
        <v>64</v>
      </c>
      <c r="C49" s="21">
        <v>5.9500000000000004E-2</v>
      </c>
      <c r="D49" s="21"/>
    </row>
    <row r="50" spans="2:4" x14ac:dyDescent="0.3">
      <c r="B50" s="20">
        <v>65</v>
      </c>
      <c r="C50" s="21">
        <v>6.0500000000000005E-2</v>
      </c>
      <c r="D50" s="21"/>
    </row>
    <row r="51" spans="2:4" x14ac:dyDescent="0.3">
      <c r="B51" s="20">
        <v>66</v>
      </c>
      <c r="C51" s="21">
        <v>6.1000000000000006E-2</v>
      </c>
      <c r="D51" s="21"/>
    </row>
    <row r="52" spans="2:4" x14ac:dyDescent="0.3">
      <c r="B52" s="20">
        <v>67</v>
      </c>
      <c r="C52" s="21">
        <v>6.2E-2</v>
      </c>
      <c r="D52" s="21"/>
    </row>
    <row r="53" spans="2:4" x14ac:dyDescent="0.3">
      <c r="B53" s="20">
        <v>68</v>
      </c>
      <c r="C53" s="21">
        <v>6.25E-2</v>
      </c>
      <c r="D53" s="21"/>
    </row>
    <row r="54" spans="2:4" x14ac:dyDescent="0.3">
      <c r="B54" s="20">
        <v>69</v>
      </c>
      <c r="C54" s="21">
        <v>6.3500000000000001E-2</v>
      </c>
      <c r="D54" s="21"/>
    </row>
    <row r="55" spans="2:4" x14ac:dyDescent="0.3">
      <c r="B55" s="20">
        <v>70</v>
      </c>
      <c r="C55" s="21">
        <v>6.4500000000000002E-2</v>
      </c>
      <c r="D55" s="21"/>
    </row>
    <row r="56" spans="2:4" x14ac:dyDescent="0.3">
      <c r="B56" s="20">
        <v>71</v>
      </c>
      <c r="C56" s="21">
        <v>6.5500000000000003E-2</v>
      </c>
      <c r="D56" s="21"/>
    </row>
    <row r="57" spans="2:4" x14ac:dyDescent="0.3">
      <c r="B57" s="20">
        <v>72</v>
      </c>
      <c r="C57" s="21">
        <v>6.6500000000000004E-2</v>
      </c>
      <c r="D57" s="21"/>
    </row>
    <row r="58" spans="2:4" x14ac:dyDescent="0.3">
      <c r="B58" s="20">
        <v>73</v>
      </c>
      <c r="C58" s="21">
        <v>6.7500000000000004E-2</v>
      </c>
      <c r="D58" s="21"/>
    </row>
    <row r="59" spans="2:4" x14ac:dyDescent="0.3">
      <c r="B59" s="20">
        <v>74</v>
      </c>
      <c r="C59" s="21">
        <v>6.9000000000000006E-2</v>
      </c>
      <c r="D59" s="21"/>
    </row>
    <row r="60" spans="2:4" x14ac:dyDescent="0.3">
      <c r="B60" s="20">
        <v>75</v>
      </c>
      <c r="C60" s="21">
        <v>7.0500000000000007E-2</v>
      </c>
      <c r="D60" s="21"/>
    </row>
    <row r="61" spans="2:4" x14ac:dyDescent="0.3">
      <c r="B61" s="20">
        <v>76</v>
      </c>
      <c r="C61" s="21">
        <v>7.2500000000000009E-2</v>
      </c>
      <c r="D61" s="21"/>
    </row>
    <row r="62" spans="2:4" x14ac:dyDescent="0.3">
      <c r="B62" s="20">
        <v>77</v>
      </c>
      <c r="C62" s="21">
        <v>7.4499999999999997E-2</v>
      </c>
      <c r="D62" s="21"/>
    </row>
    <row r="63" spans="2:4" x14ac:dyDescent="0.3">
      <c r="B63" s="20">
        <v>78</v>
      </c>
      <c r="C63" s="21">
        <v>7.6499999999999999E-2</v>
      </c>
      <c r="D63" s="21"/>
    </row>
    <row r="64" spans="2:4" x14ac:dyDescent="0.3">
      <c r="B64" s="20">
        <v>79</v>
      </c>
      <c r="C64" s="21">
        <v>7.85E-2</v>
      </c>
      <c r="D64" s="21"/>
    </row>
    <row r="65" spans="2:4" x14ac:dyDescent="0.3">
      <c r="B65" s="20">
        <v>80</v>
      </c>
      <c r="C65" s="21">
        <v>7.9500000000000001E-2</v>
      </c>
      <c r="D65" s="21"/>
    </row>
    <row r="66" spans="2:4" x14ac:dyDescent="0.3">
      <c r="B66" s="20">
        <v>81</v>
      </c>
      <c r="C66" s="21">
        <v>8.0500000000000002E-2</v>
      </c>
      <c r="D66" s="21"/>
    </row>
    <row r="67" spans="2:4" x14ac:dyDescent="0.3">
      <c r="B67" s="20">
        <v>82</v>
      </c>
      <c r="C67" s="21">
        <v>8.1500000000000003E-2</v>
      </c>
      <c r="D67" s="21"/>
    </row>
    <row r="68" spans="2:4" x14ac:dyDescent="0.3">
      <c r="B68" s="20">
        <v>83</v>
      </c>
      <c r="C68" s="21">
        <v>8.2500000000000004E-2</v>
      </c>
      <c r="D68" s="21"/>
    </row>
    <row r="69" spans="2:4" x14ac:dyDescent="0.3">
      <c r="B69" s="20">
        <v>84</v>
      </c>
      <c r="C69" s="21">
        <v>8.3500000000000005E-2</v>
      </c>
      <c r="D69" s="21"/>
    </row>
    <row r="70" spans="2:4" x14ac:dyDescent="0.3">
      <c r="B70" s="20">
        <v>85</v>
      </c>
      <c r="C70" s="21">
        <v>8.4500000000000006E-2</v>
      </c>
      <c r="D70" s="21"/>
    </row>
    <row r="71" spans="2:4" x14ac:dyDescent="0.3">
      <c r="B71" s="20">
        <v>86</v>
      </c>
      <c r="C71" s="21">
        <v>8.5500000000000007E-2</v>
      </c>
      <c r="D71" s="21"/>
    </row>
    <row r="72" spans="2:4" x14ac:dyDescent="0.3">
      <c r="B72" s="20">
        <v>87</v>
      </c>
      <c r="C72" s="21">
        <v>8.6500000000000007E-2</v>
      </c>
      <c r="D72" s="21"/>
    </row>
    <row r="73" spans="2:4" x14ac:dyDescent="0.3">
      <c r="B73" s="20">
        <v>88</v>
      </c>
      <c r="C73" s="21">
        <v>8.7500000000000008E-2</v>
      </c>
      <c r="D73" s="21"/>
    </row>
    <row r="74" spans="2:4" x14ac:dyDescent="0.3">
      <c r="B74" s="20">
        <v>89</v>
      </c>
      <c r="C74" s="21">
        <v>8.8500000000000009E-2</v>
      </c>
      <c r="D74" s="21"/>
    </row>
    <row r="75" spans="2:4" x14ac:dyDescent="0.3">
      <c r="B75" s="20">
        <v>90</v>
      </c>
      <c r="C75" s="21">
        <v>8.9499999999999996E-2</v>
      </c>
      <c r="D75" s="21"/>
    </row>
    <row r="76" spans="2:4" x14ac:dyDescent="0.3">
      <c r="B76" s="22"/>
    </row>
    <row r="77" spans="2:4" x14ac:dyDescent="0.3">
      <c r="B77" s="22"/>
    </row>
    <row r="78" spans="2:4" x14ac:dyDescent="0.3">
      <c r="B78" s="23"/>
    </row>
    <row r="79" spans="2:4" x14ac:dyDescent="0.3">
      <c r="B79" s="22"/>
    </row>
    <row r="80" spans="2:4" x14ac:dyDescent="0.3">
      <c r="B80" s="22"/>
    </row>
  </sheetData>
  <mergeCells count="1">
    <mergeCell ref="C35:D3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55241-47F1-4720-8150-5FDA4A0C7CAB}">
  <sheetPr codeName="Sheet6">
    <tabColor theme="0"/>
  </sheetPr>
  <dimension ref="A1"/>
  <sheetViews>
    <sheetView showGridLines="0" workbookViewId="0"/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A0FDE-F4F2-4C52-9940-7087550FD246}">
  <sheetPr codeName="Sheet7">
    <tabColor theme="6"/>
  </sheetPr>
  <dimension ref="B5:AL2805"/>
  <sheetViews>
    <sheetView showGridLines="0" zoomScale="55" zoomScaleNormal="55" workbookViewId="0">
      <selection activeCell="T5" sqref="T5"/>
    </sheetView>
  </sheetViews>
  <sheetFormatPr defaultRowHeight="14.5" x14ac:dyDescent="0.35"/>
  <cols>
    <col min="2" max="2" width="19.6328125" bestFit="1" customWidth="1"/>
    <col min="3" max="3" width="15.54296875" bestFit="1" customWidth="1"/>
    <col min="4" max="5" width="14.36328125" bestFit="1" customWidth="1"/>
    <col min="6" max="16" width="13.36328125" bestFit="1" customWidth="1"/>
    <col min="17" max="17" width="10.54296875" bestFit="1" customWidth="1"/>
  </cols>
  <sheetData>
    <row r="5" spans="2:38" x14ac:dyDescent="0.35">
      <c r="B5" s="6" t="s">
        <v>110</v>
      </c>
      <c r="C5" s="6" t="s">
        <v>96</v>
      </c>
      <c r="T5" t="s">
        <v>0</v>
      </c>
      <c r="U5" t="s">
        <v>1</v>
      </c>
      <c r="V5" t="s">
        <v>2</v>
      </c>
      <c r="W5" t="s">
        <v>3</v>
      </c>
      <c r="X5" t="s">
        <v>4</v>
      </c>
      <c r="Y5" t="s">
        <v>5</v>
      </c>
      <c r="Z5" t="s">
        <v>6</v>
      </c>
      <c r="AA5" t="s">
        <v>7</v>
      </c>
      <c r="AB5" t="s">
        <v>10</v>
      </c>
      <c r="AC5" t="s">
        <v>8</v>
      </c>
      <c r="AD5" t="s">
        <v>9</v>
      </c>
      <c r="AE5" t="s">
        <v>11</v>
      </c>
      <c r="AF5" t="s">
        <v>12</v>
      </c>
      <c r="AG5" t="s">
        <v>13</v>
      </c>
      <c r="AH5" t="s">
        <v>14</v>
      </c>
      <c r="AI5" t="s">
        <v>15</v>
      </c>
      <c r="AJ5" t="s">
        <v>16</v>
      </c>
      <c r="AK5" t="s">
        <v>17</v>
      </c>
      <c r="AL5" t="s">
        <v>18</v>
      </c>
    </row>
    <row r="6" spans="2:38" x14ac:dyDescent="0.35">
      <c r="B6" s="6" t="s">
        <v>94</v>
      </c>
      <c r="C6">
        <v>0</v>
      </c>
      <c r="D6">
        <v>1</v>
      </c>
      <c r="E6">
        <v>2</v>
      </c>
      <c r="F6">
        <v>3</v>
      </c>
      <c r="G6">
        <v>4</v>
      </c>
      <c r="H6">
        <v>5</v>
      </c>
      <c r="I6">
        <v>6</v>
      </c>
      <c r="J6">
        <v>7</v>
      </c>
      <c r="K6">
        <v>8</v>
      </c>
      <c r="L6">
        <v>9</v>
      </c>
      <c r="M6">
        <v>11</v>
      </c>
      <c r="N6">
        <v>14</v>
      </c>
      <c r="O6">
        <v>19</v>
      </c>
      <c r="P6">
        <v>98</v>
      </c>
      <c r="T6" t="s">
        <v>19</v>
      </c>
      <c r="U6">
        <v>57</v>
      </c>
      <c r="V6" t="s">
        <v>20</v>
      </c>
      <c r="W6">
        <v>37.616141043469099</v>
      </c>
      <c r="X6">
        <v>1.34753542654191E-3</v>
      </c>
      <c r="Y6">
        <v>28.935493110360799</v>
      </c>
      <c r="Z6" t="s">
        <v>21</v>
      </c>
      <c r="AA6">
        <v>3.1837884953406302E-4</v>
      </c>
      <c r="AB6" t="s">
        <v>24</v>
      </c>
      <c r="AC6">
        <v>1</v>
      </c>
      <c r="AD6">
        <v>10</v>
      </c>
      <c r="AE6">
        <v>4.7500000000000001E-2</v>
      </c>
      <c r="AF6">
        <v>0.01</v>
      </c>
      <c r="AG6">
        <v>0</v>
      </c>
      <c r="AH6" t="s">
        <v>23</v>
      </c>
      <c r="AI6">
        <v>0.1</v>
      </c>
      <c r="AJ6">
        <v>10</v>
      </c>
      <c r="AK6">
        <v>1</v>
      </c>
      <c r="AL6">
        <v>0</v>
      </c>
    </row>
    <row r="7" spans="2:38" x14ac:dyDescent="0.35">
      <c r="B7" s="7" t="s">
        <v>21</v>
      </c>
      <c r="C7" s="2">
        <v>2.6087389517869656E-2</v>
      </c>
      <c r="D7" s="2">
        <v>1.3864036677124164E-2</v>
      </c>
      <c r="E7" s="2">
        <v>7.7498998089480112E-3</v>
      </c>
      <c r="F7" s="2">
        <v>1.3786012759240587E-2</v>
      </c>
      <c r="G7" s="2">
        <v>1.5914283626800228E-2</v>
      </c>
      <c r="H7" s="2">
        <v>1.8659765417742079E-2</v>
      </c>
      <c r="I7" s="2">
        <v>2.1988981123850782E-2</v>
      </c>
      <c r="J7" s="2">
        <v>2.5840398555521619E-2</v>
      </c>
      <c r="K7" s="2">
        <v>3.9589840190733881E-2</v>
      </c>
      <c r="L7" s="2">
        <v>4.3511303418660517E-2</v>
      </c>
      <c r="M7" s="2">
        <v>0.16099077807212608</v>
      </c>
      <c r="N7" s="2">
        <v>0.17932329631466851</v>
      </c>
      <c r="O7" s="2">
        <v>0.19058503981168134</v>
      </c>
      <c r="P7" s="2">
        <v>0.24210897470503248</v>
      </c>
      <c r="T7" t="s">
        <v>19</v>
      </c>
      <c r="U7">
        <v>57</v>
      </c>
      <c r="V7" t="s">
        <v>20</v>
      </c>
      <c r="W7">
        <v>112.848423130407</v>
      </c>
      <c r="X7">
        <v>4.0426062796257399E-3</v>
      </c>
      <c r="Y7">
        <v>86.8064793310824</v>
      </c>
      <c r="Z7" t="s">
        <v>21</v>
      </c>
      <c r="AA7">
        <v>9.5513654860218699E-4</v>
      </c>
      <c r="AB7" t="s">
        <v>22</v>
      </c>
      <c r="AC7">
        <v>2</v>
      </c>
      <c r="AD7">
        <v>10</v>
      </c>
      <c r="AE7">
        <v>4.7500000000000001E-2</v>
      </c>
      <c r="AF7">
        <v>0.01</v>
      </c>
      <c r="AG7">
        <v>0</v>
      </c>
      <c r="AH7" t="s">
        <v>23</v>
      </c>
      <c r="AI7">
        <v>0.1</v>
      </c>
      <c r="AJ7">
        <v>10</v>
      </c>
      <c r="AK7">
        <v>1</v>
      </c>
      <c r="AL7">
        <v>0</v>
      </c>
    </row>
    <row r="8" spans="2:38" x14ac:dyDescent="0.35">
      <c r="B8" s="9">
        <v>57</v>
      </c>
      <c r="C8" s="2">
        <v>1.3526082092064949E-3</v>
      </c>
      <c r="D8" s="2">
        <v>9.141181473693008E-4</v>
      </c>
      <c r="E8" s="2">
        <v>2.6487580906491672E-3</v>
      </c>
      <c r="F8" s="2">
        <v>3.8791666745049917E-3</v>
      </c>
      <c r="G8" s="2">
        <v>5.5485975794171607E-3</v>
      </c>
      <c r="H8" s="2">
        <v>7.7469175173892971E-3</v>
      </c>
      <c r="I8" s="2">
        <v>1.0550666034847986E-2</v>
      </c>
      <c r="J8" s="2">
        <v>1.4005450787529381E-2</v>
      </c>
      <c r="K8" s="2">
        <v>3.0341118175617507E-2</v>
      </c>
      <c r="L8" s="2">
        <v>3.7525136325976767E-2</v>
      </c>
      <c r="M8" s="2">
        <v>0.15587015613732186</v>
      </c>
      <c r="N8" s="2">
        <v>0.26725624579665125</v>
      </c>
      <c r="O8" s="2">
        <v>0.25287067784799683</v>
      </c>
      <c r="P8" s="2">
        <v>0.20949038267552195</v>
      </c>
      <c r="T8" t="s">
        <v>19</v>
      </c>
      <c r="U8">
        <v>57</v>
      </c>
      <c r="V8" t="s">
        <v>20</v>
      </c>
      <c r="W8">
        <v>25.423096506780499</v>
      </c>
      <c r="X8">
        <v>9.1073997079316898E-4</v>
      </c>
      <c r="Y8">
        <v>19.556228082138901</v>
      </c>
      <c r="Z8" t="s">
        <v>21</v>
      </c>
      <c r="AA8">
        <v>2.1517827169109801E-4</v>
      </c>
      <c r="AB8" t="s">
        <v>24</v>
      </c>
      <c r="AC8">
        <v>3</v>
      </c>
      <c r="AD8">
        <v>10</v>
      </c>
      <c r="AE8">
        <v>4.7500000000000001E-2</v>
      </c>
      <c r="AF8">
        <v>0.01</v>
      </c>
      <c r="AG8">
        <v>0</v>
      </c>
      <c r="AH8" t="s">
        <v>23</v>
      </c>
      <c r="AI8">
        <v>0.1</v>
      </c>
      <c r="AJ8">
        <v>10</v>
      </c>
      <c r="AK8">
        <v>2</v>
      </c>
      <c r="AL8">
        <v>1</v>
      </c>
    </row>
    <row r="9" spans="2:38" x14ac:dyDescent="0.35">
      <c r="B9" s="9">
        <v>62</v>
      </c>
      <c r="C9" s="2">
        <v>1.3771767994027968E-2</v>
      </c>
      <c r="D9" s="2">
        <v>8.2795821733385681E-3</v>
      </c>
      <c r="E9" s="2">
        <v>4.8865983810564353E-3</v>
      </c>
      <c r="F9" s="2">
        <v>1.0813063051314506E-2</v>
      </c>
      <c r="G9" s="2">
        <v>1.3741561322715E-2</v>
      </c>
      <c r="H9" s="2">
        <v>1.7021378995246451E-2</v>
      </c>
      <c r="I9" s="2">
        <v>2.0541032401936055E-2</v>
      </c>
      <c r="J9" s="2">
        <v>2.4141143634752827E-2</v>
      </c>
      <c r="K9" s="2">
        <v>5.801859467453848E-2</v>
      </c>
      <c r="L9" s="2">
        <v>5.6879660682041713E-2</v>
      </c>
      <c r="M9" s="2">
        <v>0.18822939349920539</v>
      </c>
      <c r="N9" s="2">
        <v>0.18477986573332497</v>
      </c>
      <c r="O9" s="2">
        <v>0.21472582517636973</v>
      </c>
      <c r="P9" s="2">
        <v>0.18417053228013183</v>
      </c>
      <c r="T9" t="s">
        <v>19</v>
      </c>
      <c r="U9">
        <v>57</v>
      </c>
      <c r="V9" t="s">
        <v>20</v>
      </c>
      <c r="W9">
        <v>76.269289520341601</v>
      </c>
      <c r="X9">
        <v>2.7322199123795102E-3</v>
      </c>
      <c r="Y9">
        <v>58.668684246416603</v>
      </c>
      <c r="Z9" t="s">
        <v>21</v>
      </c>
      <c r="AA9">
        <v>6.4553481507329295E-4</v>
      </c>
      <c r="AB9" t="s">
        <v>22</v>
      </c>
      <c r="AC9">
        <v>4</v>
      </c>
      <c r="AD9">
        <v>10</v>
      </c>
      <c r="AE9">
        <v>4.7500000000000001E-2</v>
      </c>
      <c r="AF9">
        <v>0.01</v>
      </c>
      <c r="AG9">
        <v>0</v>
      </c>
      <c r="AH9" t="s">
        <v>23</v>
      </c>
      <c r="AI9">
        <v>0.1</v>
      </c>
      <c r="AJ9">
        <v>10</v>
      </c>
      <c r="AK9">
        <v>2</v>
      </c>
      <c r="AL9">
        <v>1</v>
      </c>
    </row>
    <row r="10" spans="2:38" x14ac:dyDescent="0.35">
      <c r="B10" s="9">
        <v>67</v>
      </c>
      <c r="C10" s="2">
        <v>3.1100860093287237E-2</v>
      </c>
      <c r="D10" s="2">
        <v>1.6610891341832079E-2</v>
      </c>
      <c r="E10" s="2">
        <v>8.7500717416219131E-3</v>
      </c>
      <c r="F10" s="2">
        <v>2.1890866334972139E-2</v>
      </c>
      <c r="G10" s="2">
        <v>2.2493112874788942E-2</v>
      </c>
      <c r="H10" s="2">
        <v>2.4129331904885115E-2</v>
      </c>
      <c r="I10" s="2">
        <v>2.6801108015772835E-2</v>
      </c>
      <c r="J10" s="2">
        <v>3.0560200489036349E-2</v>
      </c>
      <c r="K10" s="2">
        <v>3.5454950638574713E-2</v>
      </c>
      <c r="L10" s="2">
        <v>4.1460998073487895E-2</v>
      </c>
      <c r="M10" s="2">
        <v>0.16399465485505371</v>
      </c>
      <c r="N10" s="2">
        <v>0.1850787433077149</v>
      </c>
      <c r="O10" s="2">
        <v>0.19430071482797451</v>
      </c>
      <c r="P10" s="2">
        <v>0.19737349550099767</v>
      </c>
      <c r="T10" t="s">
        <v>19</v>
      </c>
      <c r="U10">
        <v>57</v>
      </c>
      <c r="V10" t="s">
        <v>20</v>
      </c>
      <c r="W10">
        <v>73.677979845300001</v>
      </c>
      <c r="X10">
        <v>2.6393905712670299E-3</v>
      </c>
      <c r="Y10">
        <v>56.675369111769299</v>
      </c>
      <c r="Z10" t="s">
        <v>21</v>
      </c>
      <c r="AA10">
        <v>6.2360225712768005E-4</v>
      </c>
      <c r="AB10" t="s">
        <v>24</v>
      </c>
      <c r="AC10">
        <v>5</v>
      </c>
      <c r="AD10">
        <v>10</v>
      </c>
      <c r="AE10">
        <v>4.7500000000000001E-2</v>
      </c>
      <c r="AF10">
        <v>0.01</v>
      </c>
      <c r="AG10">
        <v>0</v>
      </c>
      <c r="AH10" t="s">
        <v>23</v>
      </c>
      <c r="AI10">
        <v>0.1</v>
      </c>
      <c r="AJ10">
        <v>10</v>
      </c>
      <c r="AK10">
        <v>3</v>
      </c>
      <c r="AL10">
        <v>2</v>
      </c>
    </row>
    <row r="11" spans="2:38" x14ac:dyDescent="0.35">
      <c r="B11" s="9">
        <v>72</v>
      </c>
      <c r="C11" s="2">
        <v>4.5114330550161619E-2</v>
      </c>
      <c r="D11" s="2">
        <v>2.2234985959593393E-2</v>
      </c>
      <c r="E11" s="2">
        <v>1.1443654259291133E-2</v>
      </c>
      <c r="F11" s="2">
        <v>1.3677382443946543E-2</v>
      </c>
      <c r="G11" s="2">
        <v>1.6588426442006639E-2</v>
      </c>
      <c r="H11" s="2">
        <v>2.0254792768594373E-2</v>
      </c>
      <c r="I11" s="2">
        <v>2.4697444686275806E-2</v>
      </c>
      <c r="J11" s="2">
        <v>2.9827102327170243E-2</v>
      </c>
      <c r="K11" s="2">
        <v>3.5387424806552457E-2</v>
      </c>
      <c r="L11" s="2">
        <v>4.1717576881620755E-2</v>
      </c>
      <c r="M11" s="2">
        <v>0.15913115962608043</v>
      </c>
      <c r="N11" s="2">
        <v>0.15405043208713601</v>
      </c>
      <c r="O11" s="2">
        <v>0.13691220970883611</v>
      </c>
      <c r="P11" s="2">
        <v>0.28896307745273453</v>
      </c>
      <c r="T11" t="s">
        <v>19</v>
      </c>
      <c r="U11">
        <v>57</v>
      </c>
      <c r="V11" t="s">
        <v>20</v>
      </c>
      <c r="W11">
        <v>221.0339395359</v>
      </c>
      <c r="X11">
        <v>7.9181717138010806E-3</v>
      </c>
      <c r="Y11">
        <v>170.02610733530801</v>
      </c>
      <c r="Z11" t="s">
        <v>21</v>
      </c>
      <c r="AA11">
        <v>1.8708067713830399E-3</v>
      </c>
      <c r="AB11" t="s">
        <v>22</v>
      </c>
      <c r="AC11">
        <v>6</v>
      </c>
      <c r="AD11">
        <v>10</v>
      </c>
      <c r="AE11">
        <v>4.7500000000000001E-2</v>
      </c>
      <c r="AF11">
        <v>0.01</v>
      </c>
      <c r="AG11">
        <v>0</v>
      </c>
      <c r="AH11" t="s">
        <v>23</v>
      </c>
      <c r="AI11">
        <v>0.1</v>
      </c>
      <c r="AJ11">
        <v>10</v>
      </c>
      <c r="AK11">
        <v>3</v>
      </c>
      <c r="AL11">
        <v>2</v>
      </c>
    </row>
    <row r="12" spans="2:38" x14ac:dyDescent="0.35">
      <c r="B12" s="9">
        <v>77</v>
      </c>
      <c r="C12" s="2">
        <v>3.8550402567863011E-2</v>
      </c>
      <c r="D12" s="2">
        <v>2.0844318968462141E-2</v>
      </c>
      <c r="E12" s="2">
        <v>1.1356373628422485E-2</v>
      </c>
      <c r="F12" s="2">
        <v>1.3880128919096969E-2</v>
      </c>
      <c r="G12" s="2">
        <v>1.6975774255234461E-2</v>
      </c>
      <c r="H12" s="2">
        <v>2.0228609369940576E-2</v>
      </c>
      <c r="I12" s="2">
        <v>2.3479162328391815E-2</v>
      </c>
      <c r="J12" s="2">
        <v>2.6541576632284441E-2</v>
      </c>
      <c r="K12" s="2">
        <v>2.9223232336671092E-2</v>
      </c>
      <c r="L12" s="2">
        <v>3.1347938655734355E-2</v>
      </c>
      <c r="M12" s="2">
        <v>0.11076539577822075</v>
      </c>
      <c r="N12" s="2">
        <v>9.6762073953634661E-2</v>
      </c>
      <c r="O12" s="2">
        <v>0.14713056241974773</v>
      </c>
      <c r="P12" s="2">
        <v>0.41291445018629552</v>
      </c>
      <c r="T12" t="s">
        <v>19</v>
      </c>
      <c r="U12">
        <v>57</v>
      </c>
      <c r="V12" t="s">
        <v>20</v>
      </c>
      <c r="W12">
        <v>107.928367081278</v>
      </c>
      <c r="X12">
        <v>3.8663534891251999E-3</v>
      </c>
      <c r="Y12">
        <v>83.021820831752294</v>
      </c>
      <c r="Z12" t="s">
        <v>21</v>
      </c>
      <c r="AA12">
        <v>9.1349373939550503E-4</v>
      </c>
      <c r="AB12" t="s">
        <v>24</v>
      </c>
      <c r="AC12">
        <v>7</v>
      </c>
      <c r="AD12">
        <v>10</v>
      </c>
      <c r="AE12">
        <v>4.7500000000000001E-2</v>
      </c>
      <c r="AF12">
        <v>0.01</v>
      </c>
      <c r="AG12">
        <v>0</v>
      </c>
      <c r="AH12" t="s">
        <v>23</v>
      </c>
      <c r="AI12">
        <v>0.1</v>
      </c>
      <c r="AJ12">
        <v>10</v>
      </c>
      <c r="AK12">
        <v>4</v>
      </c>
      <c r="AL12">
        <v>3</v>
      </c>
    </row>
    <row r="13" spans="2:38" x14ac:dyDescent="0.35">
      <c r="B13" s="7" t="s">
        <v>27</v>
      </c>
      <c r="C13" s="2">
        <v>4.1048290496611864E-2</v>
      </c>
      <c r="D13" s="2">
        <v>2.1176284976150289E-2</v>
      </c>
      <c r="E13" s="2">
        <v>1.1503678121076135E-2</v>
      </c>
      <c r="F13" s="2">
        <v>2.0729349553377175E-2</v>
      </c>
      <c r="G13" s="2">
        <v>2.3645452565657577E-2</v>
      </c>
      <c r="H13" s="2">
        <v>2.7367323634421604E-2</v>
      </c>
      <c r="I13" s="2">
        <v>3.1775700017671341E-2</v>
      </c>
      <c r="J13" s="2">
        <v>3.6697956819425476E-2</v>
      </c>
      <c r="K13" s="2">
        <v>5.6009527653468963E-2</v>
      </c>
      <c r="L13" s="2">
        <v>5.9367636039478054E-2</v>
      </c>
      <c r="M13" s="2">
        <v>0.18334354336311168</v>
      </c>
      <c r="N13" s="2">
        <v>0.19800696112382374</v>
      </c>
      <c r="O13" s="2">
        <v>0.16631844593976125</v>
      </c>
      <c r="P13" s="2">
        <v>0.12300984969596485</v>
      </c>
      <c r="T13" t="s">
        <v>19</v>
      </c>
      <c r="U13">
        <v>57</v>
      </c>
      <c r="V13" t="s">
        <v>20</v>
      </c>
      <c r="W13">
        <v>323.78510124383399</v>
      </c>
      <c r="X13">
        <v>1.15990604673756E-2</v>
      </c>
      <c r="Y13">
        <v>249.06546249525701</v>
      </c>
      <c r="Z13" t="s">
        <v>21</v>
      </c>
      <c r="AA13">
        <v>2.74048121818651E-3</v>
      </c>
      <c r="AB13" t="s">
        <v>22</v>
      </c>
      <c r="AC13">
        <v>8</v>
      </c>
      <c r="AD13">
        <v>10</v>
      </c>
      <c r="AE13">
        <v>4.7500000000000001E-2</v>
      </c>
      <c r="AF13">
        <v>0.01</v>
      </c>
      <c r="AG13">
        <v>0</v>
      </c>
      <c r="AH13" t="s">
        <v>23</v>
      </c>
      <c r="AI13">
        <v>0.1</v>
      </c>
      <c r="AJ13">
        <v>10</v>
      </c>
      <c r="AK13">
        <v>4</v>
      </c>
      <c r="AL13">
        <v>3</v>
      </c>
    </row>
    <row r="14" spans="2:38" x14ac:dyDescent="0.35">
      <c r="B14" s="9">
        <v>57</v>
      </c>
      <c r="C14" s="2">
        <v>2.1747575208071433E-3</v>
      </c>
      <c r="D14" s="2">
        <v>1.4386003767987059E-3</v>
      </c>
      <c r="E14" s="2">
        <v>4.076446280994744E-3</v>
      </c>
      <c r="F14" s="2">
        <v>5.9574197715448291E-3</v>
      </c>
      <c r="G14" s="2">
        <v>8.4953839752495222E-3</v>
      </c>
      <c r="H14" s="2">
        <v>1.1810725005622831E-2</v>
      </c>
      <c r="I14" s="2">
        <v>1.5991422219999451E-2</v>
      </c>
      <c r="J14" s="2">
        <v>2.1061957805662199E-2</v>
      </c>
      <c r="K14" s="2">
        <v>4.4852062761412168E-2</v>
      </c>
      <c r="L14" s="2">
        <v>5.4272301794702479E-2</v>
      </c>
      <c r="M14" s="2">
        <v>0.19156245292114457</v>
      </c>
      <c r="N14" s="2">
        <v>0.31487978987110193</v>
      </c>
      <c r="O14" s="2">
        <v>0.22430017941979064</v>
      </c>
      <c r="P14" s="2">
        <v>9.9126500275168741E-2</v>
      </c>
      <c r="T14" t="s">
        <v>19</v>
      </c>
      <c r="U14">
        <v>57</v>
      </c>
      <c r="V14" t="s">
        <v>20</v>
      </c>
      <c r="W14">
        <v>154.42815930740099</v>
      </c>
      <c r="X14">
        <v>5.5321308818441798E-3</v>
      </c>
      <c r="Y14">
        <v>118.79089177492401</v>
      </c>
      <c r="Z14" t="s">
        <v>21</v>
      </c>
      <c r="AA14">
        <v>1.3070628281390299E-3</v>
      </c>
      <c r="AB14" t="s">
        <v>24</v>
      </c>
      <c r="AC14">
        <v>9</v>
      </c>
      <c r="AD14">
        <v>10</v>
      </c>
      <c r="AE14">
        <v>4.7500000000000001E-2</v>
      </c>
      <c r="AF14">
        <v>0.01</v>
      </c>
      <c r="AG14">
        <v>0</v>
      </c>
      <c r="AH14" t="s">
        <v>23</v>
      </c>
      <c r="AI14">
        <v>0.1</v>
      </c>
      <c r="AJ14">
        <v>10</v>
      </c>
      <c r="AK14">
        <v>5</v>
      </c>
      <c r="AL14">
        <v>4</v>
      </c>
    </row>
    <row r="15" spans="2:38" x14ac:dyDescent="0.35">
      <c r="B15" s="9">
        <v>62</v>
      </c>
      <c r="C15" s="2">
        <v>2.1971270137257311E-2</v>
      </c>
      <c r="D15" s="2">
        <v>1.2873806401413834E-2</v>
      </c>
      <c r="E15" s="2">
        <v>7.4208851534459039E-3</v>
      </c>
      <c r="F15" s="2">
        <v>1.6322374369897048E-2</v>
      </c>
      <c r="G15" s="2">
        <v>2.0583240489734016E-2</v>
      </c>
      <c r="H15" s="2">
        <v>2.52498198563074E-2</v>
      </c>
      <c r="I15" s="2">
        <v>3.0110172585451178E-2</v>
      </c>
      <c r="J15" s="2">
        <v>3.4885122812044235E-2</v>
      </c>
      <c r="K15" s="2">
        <v>8.1721492495758732E-2</v>
      </c>
      <c r="L15" s="2">
        <v>7.7141034083241605E-2</v>
      </c>
      <c r="M15" s="2">
        <v>0.21170150420486752</v>
      </c>
      <c r="N15" s="2">
        <v>0.20059866477579391</v>
      </c>
      <c r="O15" s="2">
        <v>0.17757330587073616</v>
      </c>
      <c r="P15" s="2">
        <v>8.1847306764051136E-2</v>
      </c>
      <c r="T15" t="s">
        <v>19</v>
      </c>
      <c r="U15">
        <v>57</v>
      </c>
      <c r="V15" t="s">
        <v>20</v>
      </c>
      <c r="W15">
        <v>463.28447792220402</v>
      </c>
      <c r="X15">
        <v>1.65963926455325E-2</v>
      </c>
      <c r="Y15">
        <v>356.37267532477199</v>
      </c>
      <c r="Z15" t="s">
        <v>21</v>
      </c>
      <c r="AA15">
        <v>3.9211884844170897E-3</v>
      </c>
      <c r="AB15" t="s">
        <v>22</v>
      </c>
      <c r="AC15">
        <v>10</v>
      </c>
      <c r="AD15">
        <v>10</v>
      </c>
      <c r="AE15">
        <v>4.7500000000000001E-2</v>
      </c>
      <c r="AF15">
        <v>0.01</v>
      </c>
      <c r="AG15">
        <v>0</v>
      </c>
      <c r="AH15" t="s">
        <v>23</v>
      </c>
      <c r="AI15">
        <v>0.1</v>
      </c>
      <c r="AJ15">
        <v>10</v>
      </c>
      <c r="AK15">
        <v>5</v>
      </c>
      <c r="AL15">
        <v>4</v>
      </c>
    </row>
    <row r="16" spans="2:38" x14ac:dyDescent="0.35">
      <c r="B16" s="9">
        <v>67</v>
      </c>
      <c r="C16" s="2">
        <v>4.9009930004807356E-2</v>
      </c>
      <c r="D16" s="2">
        <v>2.5385582071374771E-2</v>
      </c>
      <c r="E16" s="2">
        <v>1.3031143560744968E-2</v>
      </c>
      <c r="F16" s="2">
        <v>3.2405422210070922E-2</v>
      </c>
      <c r="G16" s="2">
        <v>3.2851540836755927E-2</v>
      </c>
      <c r="H16" s="2">
        <v>3.4723783424823733E-2</v>
      </c>
      <c r="I16" s="2">
        <v>3.7923860571180329E-2</v>
      </c>
      <c r="J16" s="2">
        <v>4.239554933599432E-2</v>
      </c>
      <c r="K16" s="2">
        <v>4.803112339461444E-2</v>
      </c>
      <c r="L16" s="2">
        <v>5.4565123948705503E-2</v>
      </c>
      <c r="M16" s="2">
        <v>0.18091909716809704</v>
      </c>
      <c r="N16" s="2">
        <v>0.19701669227267338</v>
      </c>
      <c r="O16" s="2">
        <v>0.16091370035252667</v>
      </c>
      <c r="P16" s="2">
        <v>9.0827450847630581E-2</v>
      </c>
      <c r="T16" t="s">
        <v>19</v>
      </c>
      <c r="U16">
        <v>57</v>
      </c>
      <c r="V16" t="s">
        <v>20</v>
      </c>
      <c r="W16">
        <v>215.713490988795</v>
      </c>
      <c r="X16">
        <v>7.7275755307946404E-3</v>
      </c>
      <c r="Y16">
        <v>165.93345460676599</v>
      </c>
      <c r="Z16" t="s">
        <v>21</v>
      </c>
      <c r="AA16">
        <v>1.8257750844411301E-3</v>
      </c>
      <c r="AB16" t="s">
        <v>24</v>
      </c>
      <c r="AC16">
        <v>11</v>
      </c>
      <c r="AD16">
        <v>10</v>
      </c>
      <c r="AE16">
        <v>4.7500000000000001E-2</v>
      </c>
      <c r="AF16">
        <v>0.01</v>
      </c>
      <c r="AG16">
        <v>0</v>
      </c>
      <c r="AH16" t="s">
        <v>23</v>
      </c>
      <c r="AI16">
        <v>0.1</v>
      </c>
      <c r="AJ16">
        <v>10</v>
      </c>
      <c r="AK16">
        <v>6</v>
      </c>
      <c r="AL16">
        <v>5</v>
      </c>
    </row>
    <row r="17" spans="2:38" x14ac:dyDescent="0.35">
      <c r="B17" s="9">
        <v>72</v>
      </c>
      <c r="C17" s="2">
        <v>7.1118677841306238E-2</v>
      </c>
      <c r="D17" s="2">
        <v>3.3857977369399862E-2</v>
      </c>
      <c r="E17" s="2">
        <v>1.6948668075787543E-2</v>
      </c>
      <c r="F17" s="2">
        <v>2.0089535232590373E-2</v>
      </c>
      <c r="G17" s="2">
        <v>2.4117989820595407E-2</v>
      </c>
      <c r="H17" s="2">
        <v>2.9077834230179601E-2</v>
      </c>
      <c r="I17" s="2">
        <v>3.4900891642520471E-2</v>
      </c>
      <c r="J17" s="2">
        <v>4.1333666779707359E-2</v>
      </c>
      <c r="K17" s="2">
        <v>4.7877495074387884E-2</v>
      </c>
      <c r="L17" s="2">
        <v>5.4805206534541691E-2</v>
      </c>
      <c r="M17" s="2">
        <v>0.17516825303490094</v>
      </c>
      <c r="N17" s="2">
        <v>0.16763305799210385</v>
      </c>
      <c r="O17" s="2">
        <v>0.12556990923795303</v>
      </c>
      <c r="P17" s="2">
        <v>0.15750083713402574</v>
      </c>
      <c r="T17" t="s">
        <v>19</v>
      </c>
      <c r="U17">
        <v>57</v>
      </c>
      <c r="V17" t="s">
        <v>20</v>
      </c>
      <c r="W17">
        <v>647.14047296638603</v>
      </c>
      <c r="X17">
        <v>2.31827265923839E-2</v>
      </c>
      <c r="Y17">
        <v>497.80036382029698</v>
      </c>
      <c r="Z17" t="s">
        <v>21</v>
      </c>
      <c r="AA17">
        <v>5.4773252533233804E-3</v>
      </c>
      <c r="AB17" t="s">
        <v>22</v>
      </c>
      <c r="AC17">
        <v>12</v>
      </c>
      <c r="AD17">
        <v>10</v>
      </c>
      <c r="AE17">
        <v>4.7500000000000001E-2</v>
      </c>
      <c r="AF17">
        <v>0.01</v>
      </c>
      <c r="AG17">
        <v>0</v>
      </c>
      <c r="AH17" t="s">
        <v>23</v>
      </c>
      <c r="AI17">
        <v>0.1</v>
      </c>
      <c r="AJ17">
        <v>10</v>
      </c>
      <c r="AK17">
        <v>6</v>
      </c>
      <c r="AL17">
        <v>5</v>
      </c>
    </row>
    <row r="18" spans="2:38" x14ac:dyDescent="0.35">
      <c r="B18" s="9">
        <v>77</v>
      </c>
      <c r="C18" s="2">
        <v>6.0295787045743454E-2</v>
      </c>
      <c r="D18" s="2">
        <v>3.1533986680533053E-2</v>
      </c>
      <c r="E18" s="2">
        <v>1.6715456193099588E-2</v>
      </c>
      <c r="F18" s="2">
        <v>2.0265711084833851E-2</v>
      </c>
      <c r="G18" s="2">
        <v>2.4538403471968468E-2</v>
      </c>
      <c r="H18" s="2">
        <v>2.8887387659112404E-2</v>
      </c>
      <c r="I18" s="2">
        <v>3.3050156670762616E-2</v>
      </c>
      <c r="J18" s="2">
        <v>3.6742725631152107E-2</v>
      </c>
      <c r="K18" s="2">
        <v>3.9696836931904227E-2</v>
      </c>
      <c r="L18" s="2">
        <v>4.1698352175603227E-2</v>
      </c>
      <c r="M18" s="2">
        <v>0.12580836176301419</v>
      </c>
      <c r="N18" s="2">
        <v>0.1155336376011183</v>
      </c>
      <c r="O18" s="2">
        <v>0.15624333289709613</v>
      </c>
      <c r="P18" s="2">
        <v>0.26898986419405835</v>
      </c>
      <c r="T18" t="s">
        <v>19</v>
      </c>
      <c r="U18">
        <v>57</v>
      </c>
      <c r="V18" t="s">
        <v>20</v>
      </c>
      <c r="W18">
        <v>293.97456567396398</v>
      </c>
      <c r="X18">
        <v>1.0531147820031801E-2</v>
      </c>
      <c r="Y18">
        <v>226.134281287665</v>
      </c>
      <c r="Z18" t="s">
        <v>21</v>
      </c>
      <c r="AA18">
        <v>2.4881681484390998E-3</v>
      </c>
      <c r="AB18" t="s">
        <v>24</v>
      </c>
      <c r="AC18">
        <v>13</v>
      </c>
      <c r="AD18">
        <v>10</v>
      </c>
      <c r="AE18">
        <v>4.7500000000000001E-2</v>
      </c>
      <c r="AF18">
        <v>0.01</v>
      </c>
      <c r="AG18">
        <v>0</v>
      </c>
      <c r="AH18" t="s">
        <v>23</v>
      </c>
      <c r="AI18">
        <v>0.1</v>
      </c>
      <c r="AJ18">
        <v>10</v>
      </c>
      <c r="AK18">
        <v>7</v>
      </c>
      <c r="AL18">
        <v>6</v>
      </c>
    </row>
    <row r="19" spans="2:38" x14ac:dyDescent="0.35">
      <c r="B19" s="7" t="s">
        <v>25</v>
      </c>
      <c r="C19" s="2">
        <v>5.2262172492025485E-2</v>
      </c>
      <c r="D19" s="2">
        <v>2.6147450715764253E-2</v>
      </c>
      <c r="E19" s="2">
        <v>1.3894649198581535E-2</v>
      </c>
      <c r="F19" s="2">
        <v>2.5484028231699069E-2</v>
      </c>
      <c r="G19" s="2">
        <v>2.8863945840010535E-2</v>
      </c>
      <c r="H19" s="2">
        <v>3.3141629556197864E-2</v>
      </c>
      <c r="I19" s="2">
        <v>3.8113569645916855E-2</v>
      </c>
      <c r="J19" s="2">
        <v>4.3505841620892383E-2</v>
      </c>
      <c r="K19" s="2">
        <v>6.7297088425340254E-2</v>
      </c>
      <c r="L19" s="2">
        <v>6.9305683122466141E-2</v>
      </c>
      <c r="M19" s="2">
        <v>0.19324896784926052</v>
      </c>
      <c r="N19" s="2">
        <v>0.19918016612446965</v>
      </c>
      <c r="O19" s="2">
        <v>0.13877156900902016</v>
      </c>
      <c r="P19" s="2">
        <v>7.0783238168355189E-2</v>
      </c>
      <c r="T19" t="s">
        <v>19</v>
      </c>
      <c r="U19">
        <v>57</v>
      </c>
      <c r="V19" t="s">
        <v>20</v>
      </c>
      <c r="W19">
        <v>881.92369702189296</v>
      </c>
      <c r="X19">
        <v>3.1593443460095502E-2</v>
      </c>
      <c r="Y19">
        <v>678.40284386299402</v>
      </c>
      <c r="Z19" t="s">
        <v>21</v>
      </c>
      <c r="AA19">
        <v>7.4645044453172998E-3</v>
      </c>
      <c r="AB19" t="s">
        <v>22</v>
      </c>
      <c r="AC19">
        <v>14</v>
      </c>
      <c r="AD19">
        <v>10</v>
      </c>
      <c r="AE19">
        <v>4.7500000000000001E-2</v>
      </c>
      <c r="AF19">
        <v>0.01</v>
      </c>
      <c r="AG19">
        <v>0</v>
      </c>
      <c r="AH19" t="s">
        <v>23</v>
      </c>
      <c r="AI19">
        <v>0.1</v>
      </c>
      <c r="AJ19">
        <v>10</v>
      </c>
      <c r="AK19">
        <v>7</v>
      </c>
      <c r="AL19">
        <v>6</v>
      </c>
    </row>
    <row r="20" spans="2:38" x14ac:dyDescent="0.35">
      <c r="B20" s="9">
        <v>57</v>
      </c>
      <c r="C20" s="2">
        <v>2.9424193513437908E-3</v>
      </c>
      <c r="D20" s="2">
        <v>1.8956970994104183E-3</v>
      </c>
      <c r="E20" s="2">
        <v>5.2280319234923522E-3</v>
      </c>
      <c r="F20" s="2">
        <v>7.6272930978404574E-3</v>
      </c>
      <c r="G20" s="2">
        <v>1.084995389620149E-2</v>
      </c>
      <c r="H20" s="2">
        <v>1.5032299126054175E-2</v>
      </c>
      <c r="I20" s="2">
        <v>2.0257550232121418E-2</v>
      </c>
      <c r="J20" s="2">
        <v>2.6512865406490727E-2</v>
      </c>
      <c r="K20" s="2">
        <v>5.5691813189418744E-2</v>
      </c>
      <c r="L20" s="2">
        <v>6.6227415558096123E-2</v>
      </c>
      <c r="M20" s="2">
        <v>0.21374658260566781</v>
      </c>
      <c r="N20" s="2">
        <v>0.3287777578028534</v>
      </c>
      <c r="O20" s="2">
        <v>0.18954209866433244</v>
      </c>
      <c r="P20" s="2">
        <v>5.5668222046676673E-2</v>
      </c>
      <c r="T20" t="s">
        <v>19</v>
      </c>
      <c r="U20">
        <v>57</v>
      </c>
      <c r="V20" t="s">
        <v>20</v>
      </c>
      <c r="W20">
        <v>390.575181768807</v>
      </c>
      <c r="X20">
        <v>1.3991703549635999E-2</v>
      </c>
      <c r="Y20">
        <v>300.44244751446701</v>
      </c>
      <c r="Z20" t="s">
        <v>21</v>
      </c>
      <c r="AA20">
        <v>3.3057850587174999E-3</v>
      </c>
      <c r="AB20" t="s">
        <v>24</v>
      </c>
      <c r="AC20">
        <v>15</v>
      </c>
      <c r="AD20">
        <v>10</v>
      </c>
      <c r="AE20">
        <v>4.7500000000000001E-2</v>
      </c>
      <c r="AF20">
        <v>0.01</v>
      </c>
      <c r="AG20">
        <v>0</v>
      </c>
      <c r="AH20" t="s">
        <v>23</v>
      </c>
      <c r="AI20">
        <v>0.1</v>
      </c>
      <c r="AJ20">
        <v>10</v>
      </c>
      <c r="AK20">
        <v>8</v>
      </c>
      <c r="AL20">
        <v>7</v>
      </c>
    </row>
    <row r="21" spans="2:38" x14ac:dyDescent="0.35">
      <c r="B21" s="9">
        <v>62</v>
      </c>
      <c r="C21" s="2">
        <v>2.9531782301851214E-2</v>
      </c>
      <c r="D21" s="2">
        <v>1.6790012860731222E-2</v>
      </c>
      <c r="E21" s="2">
        <v>9.4097976560599955E-3</v>
      </c>
      <c r="F21" s="2">
        <v>2.0596572103311117E-2</v>
      </c>
      <c r="G21" s="2">
        <v>2.5811694259977182E-2</v>
      </c>
      <c r="H21" s="2">
        <v>3.1417129726443574E-2</v>
      </c>
      <c r="I21" s="2">
        <v>3.7107620187583901E-2</v>
      </c>
      <c r="J21" s="2">
        <v>4.2502012946015501E-2</v>
      </c>
      <c r="K21" s="2">
        <v>9.7535249190264961E-2</v>
      </c>
      <c r="L21" s="2">
        <v>8.9334941944743618E-2</v>
      </c>
      <c r="M21" s="2">
        <v>0.22009382447436152</v>
      </c>
      <c r="N21" s="2">
        <v>0.19554582283392677</v>
      </c>
      <c r="O21" s="2">
        <v>0.14103648436970165</v>
      </c>
      <c r="P21" s="2">
        <v>4.3287055145027606E-2</v>
      </c>
      <c r="T21" t="s">
        <v>19</v>
      </c>
      <c r="U21">
        <v>57</v>
      </c>
      <c r="V21" t="s">
        <v>20</v>
      </c>
      <c r="W21">
        <v>1171.7255453064199</v>
      </c>
      <c r="X21">
        <v>4.1975110648908E-2</v>
      </c>
      <c r="Y21">
        <v>901.32734254340096</v>
      </c>
      <c r="Z21" t="s">
        <v>21</v>
      </c>
      <c r="AA21">
        <v>9.9173551761524998E-3</v>
      </c>
      <c r="AB21" t="s">
        <v>22</v>
      </c>
      <c r="AC21">
        <v>16</v>
      </c>
      <c r="AD21">
        <v>10</v>
      </c>
      <c r="AE21">
        <v>4.7500000000000001E-2</v>
      </c>
      <c r="AF21">
        <v>0.01</v>
      </c>
      <c r="AG21">
        <v>0</v>
      </c>
      <c r="AH21" t="s">
        <v>23</v>
      </c>
      <c r="AI21">
        <v>0.1</v>
      </c>
      <c r="AJ21">
        <v>10</v>
      </c>
      <c r="AK21">
        <v>8</v>
      </c>
      <c r="AL21">
        <v>7</v>
      </c>
    </row>
    <row r="22" spans="2:38" x14ac:dyDescent="0.35">
      <c r="B22" s="9">
        <v>67</v>
      </c>
      <c r="C22" s="2">
        <v>6.5163557164114247E-2</v>
      </c>
      <c r="D22" s="2">
        <v>3.2611382859029509E-2</v>
      </c>
      <c r="E22" s="2">
        <v>1.6246656955474583E-2</v>
      </c>
      <c r="F22" s="2">
        <v>4.0205104518298479E-2</v>
      </c>
      <c r="G22" s="2">
        <v>4.0317382155006701E-2</v>
      </c>
      <c r="H22" s="2">
        <v>4.2109282285692273E-2</v>
      </c>
      <c r="I22" s="2">
        <v>4.5369562311081614E-2</v>
      </c>
      <c r="J22" s="2">
        <v>4.9919048997481182E-2</v>
      </c>
      <c r="K22" s="2">
        <v>5.5489306736780784E-2</v>
      </c>
      <c r="L22" s="2">
        <v>6.1600935836619082E-2</v>
      </c>
      <c r="M22" s="2">
        <v>0.18474057277793521</v>
      </c>
      <c r="N22" s="2">
        <v>0.1889782947360292</v>
      </c>
      <c r="O22" s="2">
        <v>0.12778193578672931</v>
      </c>
      <c r="P22" s="2">
        <v>4.946697687972787E-2</v>
      </c>
      <c r="T22" t="s">
        <v>19</v>
      </c>
      <c r="U22">
        <v>57</v>
      </c>
      <c r="V22" t="s">
        <v>20</v>
      </c>
      <c r="W22">
        <v>847.75257590823401</v>
      </c>
      <c r="X22">
        <v>3.0369320118679401E-2</v>
      </c>
      <c r="Y22">
        <v>652.11736608325702</v>
      </c>
      <c r="Z22" t="s">
        <v>21</v>
      </c>
      <c r="AA22">
        <v>7.1752838627252803E-3</v>
      </c>
      <c r="AB22" t="s">
        <v>24</v>
      </c>
      <c r="AC22">
        <v>17</v>
      </c>
      <c r="AD22">
        <v>10</v>
      </c>
      <c r="AE22">
        <v>4.7500000000000001E-2</v>
      </c>
      <c r="AF22">
        <v>0.01</v>
      </c>
      <c r="AG22">
        <v>0</v>
      </c>
      <c r="AH22" t="s">
        <v>23</v>
      </c>
      <c r="AI22">
        <v>0.1</v>
      </c>
      <c r="AJ22">
        <v>10</v>
      </c>
      <c r="AK22">
        <v>9</v>
      </c>
      <c r="AL22">
        <v>8</v>
      </c>
    </row>
    <row r="23" spans="2:38" x14ac:dyDescent="0.35">
      <c r="B23" s="9">
        <v>72</v>
      </c>
      <c r="C23" s="2">
        <v>9.3872998163520072E-2</v>
      </c>
      <c r="D23" s="2">
        <v>4.3040287752865759E-2</v>
      </c>
      <c r="E23" s="2">
        <v>2.0879466370370081E-2</v>
      </c>
      <c r="F23" s="2">
        <v>2.4586606723764004E-2</v>
      </c>
      <c r="G23" s="2">
        <v>2.9279677247561128E-2</v>
      </c>
      <c r="H23" s="2">
        <v>3.4950060378715841E-2</v>
      </c>
      <c r="I23" s="2">
        <v>4.1432070390262407E-2</v>
      </c>
      <c r="J23" s="2">
        <v>4.8322855677228924E-2</v>
      </c>
      <c r="K23" s="2">
        <v>5.4936598690019829E-2</v>
      </c>
      <c r="L23" s="2">
        <v>6.1466768183282623E-2</v>
      </c>
      <c r="M23" s="2">
        <v>0.17803817485169349</v>
      </c>
      <c r="N23" s="2">
        <v>0.16318277300991954</v>
      </c>
      <c r="O23" s="2">
        <v>0.10744672697245725</v>
      </c>
      <c r="P23" s="2">
        <v>9.8564935588339064E-2</v>
      </c>
      <c r="T23" t="s">
        <v>19</v>
      </c>
      <c r="U23">
        <v>57</v>
      </c>
      <c r="V23" t="s">
        <v>20</v>
      </c>
      <c r="W23">
        <v>2543.2577277247001</v>
      </c>
      <c r="X23">
        <v>9.1107960356038201E-2</v>
      </c>
      <c r="Y23">
        <v>1956.3520982497701</v>
      </c>
      <c r="Z23" t="s">
        <v>21</v>
      </c>
      <c r="AA23">
        <v>2.1525851588175798E-2</v>
      </c>
      <c r="AB23" t="s">
        <v>22</v>
      </c>
      <c r="AC23">
        <v>18</v>
      </c>
      <c r="AD23">
        <v>10</v>
      </c>
      <c r="AE23">
        <v>4.7500000000000001E-2</v>
      </c>
      <c r="AF23">
        <v>0.01</v>
      </c>
      <c r="AG23">
        <v>0</v>
      </c>
      <c r="AH23" t="s">
        <v>23</v>
      </c>
      <c r="AI23">
        <v>0.1</v>
      </c>
      <c r="AJ23">
        <v>10</v>
      </c>
      <c r="AK23">
        <v>9</v>
      </c>
      <c r="AL23">
        <v>8</v>
      </c>
    </row>
    <row r="24" spans="2:38" x14ac:dyDescent="0.35">
      <c r="B24" s="9">
        <v>77</v>
      </c>
      <c r="C24" s="2">
        <v>7.9659902672499755E-2</v>
      </c>
      <c r="D24" s="2">
        <v>4.0163857700267258E-2</v>
      </c>
      <c r="E24" s="2">
        <v>2.0636488976600996E-2</v>
      </c>
      <c r="F24" s="2">
        <v>2.4858446368541714E-2</v>
      </c>
      <c r="G24" s="2">
        <v>2.9859844865149851E-2</v>
      </c>
      <c r="H24" s="2">
        <v>3.4813845942560505E-2</v>
      </c>
      <c r="I24" s="2">
        <v>3.9378062897891662E-2</v>
      </c>
      <c r="J24" s="2">
        <v>4.3202989538026364E-2</v>
      </c>
      <c r="K24" s="2">
        <v>4.5984082670567736E-2</v>
      </c>
      <c r="L24" s="2">
        <v>4.7510059597308571E-2</v>
      </c>
      <c r="M24" s="2">
        <v>0.13180048230406019</v>
      </c>
      <c r="N24" s="2">
        <v>0.12101723552612426</v>
      </c>
      <c r="O24" s="2">
        <v>0.1495452097141933</v>
      </c>
      <c r="P24" s="2">
        <v>0.19156949122620784</v>
      </c>
      <c r="T24" t="s">
        <v>19</v>
      </c>
      <c r="U24">
        <v>57</v>
      </c>
      <c r="V24" t="s">
        <v>20</v>
      </c>
      <c r="W24">
        <v>1051.0401551770999</v>
      </c>
      <c r="X24">
        <v>3.7651758115819799E-2</v>
      </c>
      <c r="Y24">
        <v>808.49242705931204</v>
      </c>
      <c r="Z24" t="s">
        <v>21</v>
      </c>
      <c r="AA24">
        <v>8.8958874072886194E-3</v>
      </c>
      <c r="AB24" t="s">
        <v>24</v>
      </c>
      <c r="AC24">
        <v>19</v>
      </c>
      <c r="AD24">
        <v>10</v>
      </c>
      <c r="AE24">
        <v>4.7500000000000001E-2</v>
      </c>
      <c r="AF24">
        <v>0.01</v>
      </c>
      <c r="AG24">
        <v>0</v>
      </c>
      <c r="AH24" t="s">
        <v>23</v>
      </c>
      <c r="AI24">
        <v>0.1</v>
      </c>
      <c r="AJ24">
        <v>10</v>
      </c>
      <c r="AK24">
        <v>10</v>
      </c>
      <c r="AL24">
        <v>9</v>
      </c>
    </row>
    <row r="25" spans="2:38" x14ac:dyDescent="0.35">
      <c r="B25" s="7" t="s">
        <v>26</v>
      </c>
      <c r="C25" s="2">
        <v>7.1698903769447875E-2</v>
      </c>
      <c r="D25" s="2">
        <v>3.3142917687365124E-2</v>
      </c>
      <c r="E25" s="2">
        <v>1.6389583614977495E-2</v>
      </c>
      <c r="F25" s="2">
        <v>3.0453410741812754E-2</v>
      </c>
      <c r="G25" s="2">
        <v>3.4160209089472017E-2</v>
      </c>
      <c r="H25" s="2">
        <v>3.8821561336146053E-2</v>
      </c>
      <c r="I25" s="2">
        <v>4.4128000674664339E-2</v>
      </c>
      <c r="J25" s="2">
        <v>4.9685879994855797E-2</v>
      </c>
      <c r="K25" s="2">
        <v>7.6636367586046056E-2</v>
      </c>
      <c r="L25" s="2">
        <v>7.6599946435733757E-2</v>
      </c>
      <c r="M25" s="2">
        <v>0.19130665217692031</v>
      </c>
      <c r="N25" s="2">
        <v>0.18879742992664075</v>
      </c>
      <c r="O25" s="2">
        <v>0.10863382854980053</v>
      </c>
      <c r="P25" s="2">
        <v>3.9545308416117177E-2</v>
      </c>
      <c r="T25" t="s">
        <v>19</v>
      </c>
      <c r="U25">
        <v>57</v>
      </c>
      <c r="V25" t="s">
        <v>20</v>
      </c>
      <c r="W25">
        <v>3153.12046553132</v>
      </c>
      <c r="X25">
        <v>0.112955274347459</v>
      </c>
      <c r="Y25">
        <v>2425.4772811779299</v>
      </c>
      <c r="Z25" t="s">
        <v>21</v>
      </c>
      <c r="AA25">
        <v>2.6687662221865902E-2</v>
      </c>
      <c r="AB25" t="s">
        <v>22</v>
      </c>
      <c r="AC25">
        <v>20</v>
      </c>
      <c r="AD25">
        <v>10</v>
      </c>
      <c r="AE25">
        <v>4.7500000000000001E-2</v>
      </c>
      <c r="AF25">
        <v>0.01</v>
      </c>
      <c r="AG25">
        <v>0</v>
      </c>
      <c r="AH25" t="s">
        <v>23</v>
      </c>
      <c r="AI25">
        <v>0.1</v>
      </c>
      <c r="AJ25">
        <v>10</v>
      </c>
      <c r="AK25">
        <v>10</v>
      </c>
      <c r="AL25">
        <v>9</v>
      </c>
    </row>
    <row r="26" spans="2:38" x14ac:dyDescent="0.35">
      <c r="B26" s="9">
        <v>57</v>
      </c>
      <c r="C26" s="2">
        <v>4.1809620455975837E-3</v>
      </c>
      <c r="D26" s="2">
        <v>2.5129693938621932E-3</v>
      </c>
      <c r="E26" s="2">
        <v>6.4614069971302103E-3</v>
      </c>
      <c r="F26" s="2">
        <v>9.4093005025087297E-3</v>
      </c>
      <c r="G26" s="2">
        <v>1.3349518460535259E-2</v>
      </c>
      <c r="H26" s="2">
        <v>1.8426974183990346E-2</v>
      </c>
      <c r="I26" s="2">
        <v>2.4706691061981707E-2</v>
      </c>
      <c r="J26" s="2">
        <v>3.2117665316261805E-2</v>
      </c>
      <c r="K26" s="2">
        <v>6.6488637428092717E-2</v>
      </c>
      <c r="L26" s="2">
        <v>7.7622883119246019E-2</v>
      </c>
      <c r="M26" s="2">
        <v>0.22717118304455175</v>
      </c>
      <c r="N26" s="2">
        <v>0.33148610376026449</v>
      </c>
      <c r="O26" s="2">
        <v>0.15488462214175119</v>
      </c>
      <c r="P26" s="2">
        <v>3.1181082544225972E-2</v>
      </c>
      <c r="T26" t="s">
        <v>19</v>
      </c>
      <c r="U26">
        <v>57</v>
      </c>
      <c r="V26" t="s">
        <v>20</v>
      </c>
      <c r="W26">
        <v>4402.7687937269702</v>
      </c>
      <c r="X26">
        <v>0.15772183854702901</v>
      </c>
      <c r="Y26">
        <v>3386.7452259438201</v>
      </c>
      <c r="Z26" t="s">
        <v>21</v>
      </c>
      <c r="AA26">
        <v>3.7264547197741797E-2</v>
      </c>
      <c r="AB26" t="s">
        <v>24</v>
      </c>
      <c r="AC26">
        <v>21</v>
      </c>
      <c r="AD26">
        <v>10</v>
      </c>
      <c r="AE26">
        <v>4.7500000000000001E-2</v>
      </c>
      <c r="AF26">
        <v>0.01</v>
      </c>
      <c r="AG26">
        <v>0</v>
      </c>
      <c r="AH26" t="s">
        <v>23</v>
      </c>
      <c r="AI26">
        <v>0.1</v>
      </c>
      <c r="AJ26">
        <v>10</v>
      </c>
      <c r="AK26">
        <v>12</v>
      </c>
      <c r="AL26">
        <v>11</v>
      </c>
    </row>
    <row r="27" spans="2:38" x14ac:dyDescent="0.35">
      <c r="B27" s="9">
        <v>62</v>
      </c>
      <c r="C27" s="2">
        <v>4.1482151605225955E-2</v>
      </c>
      <c r="D27" s="2">
        <v>2.1891940196240904E-2</v>
      </c>
      <c r="E27" s="2">
        <v>1.1426317755566387E-2</v>
      </c>
      <c r="F27" s="2">
        <v>2.4880480510132995E-2</v>
      </c>
      <c r="G27" s="2">
        <v>3.0973072662896065E-2</v>
      </c>
      <c r="H27" s="2">
        <v>3.7386181297639792E-2</v>
      </c>
      <c r="I27" s="2">
        <v>4.3709651448316136E-2</v>
      </c>
      <c r="J27" s="2">
        <v>4.9456995725633855E-2</v>
      </c>
      <c r="K27" s="2">
        <v>0.1105727209695193</v>
      </c>
      <c r="L27" s="2">
        <v>9.8165031060411426E-2</v>
      </c>
      <c r="M27" s="2">
        <v>0.2161016232607893</v>
      </c>
      <c r="N27" s="2">
        <v>0.18308455989397007</v>
      </c>
      <c r="O27" s="2">
        <v>0.10798734451278456</v>
      </c>
      <c r="P27" s="2">
        <v>2.2881929100873145E-2</v>
      </c>
      <c r="T27" t="s">
        <v>19</v>
      </c>
      <c r="U27">
        <v>57</v>
      </c>
      <c r="V27" t="s">
        <v>20</v>
      </c>
      <c r="W27">
        <v>13208.306381180901</v>
      </c>
      <c r="X27">
        <v>0.473165515641087</v>
      </c>
      <c r="Y27">
        <v>10160.235677831501</v>
      </c>
      <c r="Z27" t="s">
        <v>21</v>
      </c>
      <c r="AA27">
        <v>0.111793641593225</v>
      </c>
      <c r="AB27" t="s">
        <v>22</v>
      </c>
      <c r="AC27">
        <v>22</v>
      </c>
      <c r="AD27">
        <v>10</v>
      </c>
      <c r="AE27">
        <v>4.7500000000000001E-2</v>
      </c>
      <c r="AF27">
        <v>0.01</v>
      </c>
      <c r="AG27">
        <v>0</v>
      </c>
      <c r="AH27" t="s">
        <v>23</v>
      </c>
      <c r="AI27">
        <v>0.1</v>
      </c>
      <c r="AJ27">
        <v>10</v>
      </c>
      <c r="AK27">
        <v>12</v>
      </c>
      <c r="AL27">
        <v>11</v>
      </c>
    </row>
    <row r="28" spans="2:38" x14ac:dyDescent="0.35">
      <c r="B28" s="9">
        <v>67</v>
      </c>
      <c r="C28" s="2">
        <v>9.0434588349134926E-2</v>
      </c>
      <c r="D28" s="2">
        <v>4.1765834593516356E-2</v>
      </c>
      <c r="E28" s="2">
        <v>1.9339145422694541E-2</v>
      </c>
      <c r="F28" s="2">
        <v>4.7760603953878003E-2</v>
      </c>
      <c r="G28" s="2">
        <v>4.7319121601924578E-2</v>
      </c>
      <c r="H28" s="2">
        <v>4.8772336504128065E-2</v>
      </c>
      <c r="I28" s="2">
        <v>5.1764308913119852E-2</v>
      </c>
      <c r="J28" s="2">
        <v>5.5963233042799536E-2</v>
      </c>
      <c r="K28" s="2">
        <v>6.0918143013484083E-2</v>
      </c>
      <c r="L28" s="2">
        <v>6.5937479454028031E-2</v>
      </c>
      <c r="M28" s="2">
        <v>0.17725360504289142</v>
      </c>
      <c r="N28" s="2">
        <v>0.17195534012342001</v>
      </c>
      <c r="O28" s="2">
        <v>9.5278159084575903E-2</v>
      </c>
      <c r="P28" s="2">
        <v>2.5538100900404662E-2</v>
      </c>
      <c r="T28" t="s">
        <v>19</v>
      </c>
      <c r="U28">
        <v>57</v>
      </c>
      <c r="V28" t="s">
        <v>20</v>
      </c>
      <c r="W28">
        <v>7128.6474611046897</v>
      </c>
      <c r="X28">
        <v>0.25537188905331498</v>
      </c>
      <c r="Y28">
        <v>5483.57497008053</v>
      </c>
      <c r="Z28" t="s">
        <v>21</v>
      </c>
      <c r="AA28">
        <v>6.0336082182849998E-2</v>
      </c>
      <c r="AB28" t="s">
        <v>24</v>
      </c>
      <c r="AC28">
        <v>23</v>
      </c>
      <c r="AD28">
        <v>10</v>
      </c>
      <c r="AE28">
        <v>4.7500000000000001E-2</v>
      </c>
      <c r="AF28">
        <v>0.01</v>
      </c>
      <c r="AG28">
        <v>0</v>
      </c>
      <c r="AH28" t="s">
        <v>23</v>
      </c>
      <c r="AI28">
        <v>0.1</v>
      </c>
      <c r="AJ28">
        <v>10</v>
      </c>
      <c r="AK28">
        <v>15</v>
      </c>
      <c r="AL28">
        <v>14</v>
      </c>
    </row>
    <row r="29" spans="2:38" x14ac:dyDescent="0.35">
      <c r="B29" s="9">
        <v>72</v>
      </c>
      <c r="C29" s="2">
        <v>0.12923736629825205</v>
      </c>
      <c r="D29" s="2">
        <v>5.4433384137598698E-2</v>
      </c>
      <c r="E29" s="2">
        <v>2.4501949521469602E-2</v>
      </c>
      <c r="F29" s="2">
        <v>2.864266209567121E-2</v>
      </c>
      <c r="G29" s="2">
        <v>3.3806613357680648E-2</v>
      </c>
      <c r="H29" s="2">
        <v>3.9910602910477121E-2</v>
      </c>
      <c r="I29" s="2">
        <v>4.6670323380376862E-2</v>
      </c>
      <c r="J29" s="2">
        <v>5.3523945523478465E-2</v>
      </c>
      <c r="K29" s="2">
        <v>5.9616798348641788E-2</v>
      </c>
      <c r="L29" s="2">
        <v>6.5064194670102826E-2</v>
      </c>
      <c r="M29" s="2">
        <v>0.16927641288721576</v>
      </c>
      <c r="N29" s="2">
        <v>0.15018670060290887</v>
      </c>
      <c r="O29" s="2">
        <v>8.6148412781084094E-2</v>
      </c>
      <c r="P29" s="2">
        <v>5.8980633485042108E-2</v>
      </c>
      <c r="T29" t="s">
        <v>19</v>
      </c>
      <c r="U29">
        <v>57</v>
      </c>
      <c r="V29" t="s">
        <v>20</v>
      </c>
      <c r="W29">
        <v>21385.942383314101</v>
      </c>
      <c r="X29">
        <v>0.76611566715994495</v>
      </c>
      <c r="Y29">
        <v>16450.724910241599</v>
      </c>
      <c r="Z29" t="s">
        <v>21</v>
      </c>
      <c r="AA29">
        <v>0.18100824654854999</v>
      </c>
      <c r="AB29" t="s">
        <v>22</v>
      </c>
      <c r="AC29">
        <v>24</v>
      </c>
      <c r="AD29">
        <v>10</v>
      </c>
      <c r="AE29">
        <v>4.7500000000000001E-2</v>
      </c>
      <c r="AF29">
        <v>0.01</v>
      </c>
      <c r="AG29">
        <v>0</v>
      </c>
      <c r="AH29" t="s">
        <v>23</v>
      </c>
      <c r="AI29">
        <v>0.1</v>
      </c>
      <c r="AJ29">
        <v>10</v>
      </c>
      <c r="AK29">
        <v>15</v>
      </c>
      <c r="AL29">
        <v>14</v>
      </c>
    </row>
    <row r="30" spans="2:38" x14ac:dyDescent="0.35">
      <c r="B30" s="9">
        <v>77</v>
      </c>
      <c r="C30" s="2">
        <v>0.10973903840806434</v>
      </c>
      <c r="D30" s="2">
        <v>5.0907265747648402E-2</v>
      </c>
      <c r="E30" s="2">
        <v>2.4278036661559536E-2</v>
      </c>
      <c r="F30" s="2">
        <v>2.9039658436956644E-2</v>
      </c>
      <c r="G30" s="2">
        <v>3.45800676477876E-2</v>
      </c>
      <c r="H30" s="2">
        <v>3.9895973732207046E-2</v>
      </c>
      <c r="I30" s="2">
        <v>4.4570758682420317E-2</v>
      </c>
      <c r="J30" s="2">
        <v>4.8205985449538399E-2</v>
      </c>
      <c r="K30" s="2">
        <v>5.0487929304342011E-2</v>
      </c>
      <c r="L30" s="2">
        <v>5.1241920316445484E-2</v>
      </c>
      <c r="M30" s="2">
        <v>0.1293291015535121</v>
      </c>
      <c r="N30" s="2">
        <v>0.12027186136044302</v>
      </c>
      <c r="O30" s="2">
        <v>0.13512473820920268</v>
      </c>
      <c r="P30" s="2">
        <v>0.13232766448987243</v>
      </c>
      <c r="T30" t="s">
        <v>19</v>
      </c>
      <c r="U30">
        <v>57</v>
      </c>
      <c r="V30" t="s">
        <v>20</v>
      </c>
      <c r="W30">
        <v>7246.2620863011798</v>
      </c>
      <c r="X30">
        <v>0.25958523656146498</v>
      </c>
      <c r="Y30">
        <v>5574.0477586932202</v>
      </c>
      <c r="Z30" t="s">
        <v>21</v>
      </c>
      <c r="AA30">
        <v>6.1331559337595001E-2</v>
      </c>
      <c r="AB30" t="s">
        <v>24</v>
      </c>
      <c r="AC30">
        <v>25</v>
      </c>
      <c r="AD30">
        <v>10</v>
      </c>
      <c r="AE30">
        <v>4.7500000000000001E-2</v>
      </c>
      <c r="AF30">
        <v>0.01</v>
      </c>
      <c r="AG30">
        <v>0</v>
      </c>
      <c r="AH30" t="s">
        <v>23</v>
      </c>
      <c r="AI30">
        <v>0.1</v>
      </c>
      <c r="AJ30">
        <v>10</v>
      </c>
      <c r="AK30">
        <v>20</v>
      </c>
      <c r="AL30">
        <v>19</v>
      </c>
    </row>
    <row r="31" spans="2:38" x14ac:dyDescent="0.35">
      <c r="B31" s="7" t="s">
        <v>28</v>
      </c>
      <c r="C31" s="2">
        <v>9.9054433642557324E-2</v>
      </c>
      <c r="D31" s="2">
        <v>4.0299207263613371E-2</v>
      </c>
      <c r="E31" s="2">
        <v>1.7766128693551205E-2</v>
      </c>
      <c r="F31" s="2">
        <v>3.3092302074654377E-2</v>
      </c>
      <c r="G31" s="2">
        <v>3.6826987655868518E-2</v>
      </c>
      <c r="H31" s="2">
        <v>4.1521321383369968E-2</v>
      </c>
      <c r="I31" s="2">
        <v>4.6797255878525332E-2</v>
      </c>
      <c r="J31" s="2">
        <v>5.2192470094555139E-2</v>
      </c>
      <c r="K31" s="2">
        <v>7.946562571255289E-2</v>
      </c>
      <c r="L31" s="2">
        <v>7.8118990882019748E-2</v>
      </c>
      <c r="M31" s="2">
        <v>0.17833825258899449</v>
      </c>
      <c r="N31" s="2">
        <v>0.17883972149029184</v>
      </c>
      <c r="O31" s="2">
        <v>9.0813823467798246E-2</v>
      </c>
      <c r="P31" s="2">
        <v>2.687347917164774E-2</v>
      </c>
      <c r="T31" t="s">
        <v>19</v>
      </c>
      <c r="U31">
        <v>57</v>
      </c>
      <c r="V31" t="s">
        <v>20</v>
      </c>
      <c r="W31">
        <v>21738.786258903499</v>
      </c>
      <c r="X31">
        <v>0.778755709684396</v>
      </c>
      <c r="Y31">
        <v>16722.143276079601</v>
      </c>
      <c r="Z31" t="s">
        <v>21</v>
      </c>
      <c r="AA31">
        <v>0.18399467801278499</v>
      </c>
      <c r="AB31" t="s">
        <v>22</v>
      </c>
      <c r="AC31">
        <v>26</v>
      </c>
      <c r="AD31">
        <v>10</v>
      </c>
      <c r="AE31">
        <v>4.7500000000000001E-2</v>
      </c>
      <c r="AF31">
        <v>0.01</v>
      </c>
      <c r="AG31">
        <v>0</v>
      </c>
      <c r="AH31" t="s">
        <v>23</v>
      </c>
      <c r="AI31">
        <v>0.1</v>
      </c>
      <c r="AJ31">
        <v>10</v>
      </c>
      <c r="AK31">
        <v>20</v>
      </c>
      <c r="AL31">
        <v>19</v>
      </c>
    </row>
    <row r="32" spans="2:38" x14ac:dyDescent="0.35">
      <c r="B32" s="9">
        <v>57</v>
      </c>
      <c r="C32" s="2">
        <v>6.0534457399995896E-3</v>
      </c>
      <c r="D32" s="2">
        <v>3.2368729573407687E-3</v>
      </c>
      <c r="E32" s="2">
        <v>7.4024119600084653E-3</v>
      </c>
      <c r="F32" s="2">
        <v>1.0764194433651009E-2</v>
      </c>
      <c r="G32" s="2">
        <v>1.5240500240832983E-2</v>
      </c>
      <c r="H32" s="2">
        <v>2.097693058116713E-2</v>
      </c>
      <c r="I32" s="2">
        <v>2.8015656776623279E-2</v>
      </c>
      <c r="J32" s="2">
        <v>3.6229350593609176E-2</v>
      </c>
      <c r="K32" s="2">
        <v>7.4167194131666989E-2</v>
      </c>
      <c r="L32" s="2">
        <v>8.537737463973652E-2</v>
      </c>
      <c r="M32" s="2">
        <v>0.22802103997166176</v>
      </c>
      <c r="N32" s="2">
        <v>0.32882084065341022</v>
      </c>
      <c r="O32" s="2">
        <v>0.13399469914168696</v>
      </c>
      <c r="P32" s="2">
        <v>2.169948817860522E-2</v>
      </c>
      <c r="T32" t="s">
        <v>19</v>
      </c>
      <c r="U32">
        <v>57</v>
      </c>
      <c r="V32" t="s">
        <v>20</v>
      </c>
      <c r="W32">
        <v>7561.4406498369899</v>
      </c>
      <c r="X32">
        <v>0.27087598219005798</v>
      </c>
      <c r="Y32">
        <v>5816.4928075669104</v>
      </c>
      <c r="Z32" t="s">
        <v>21</v>
      </c>
      <c r="AA32">
        <v>6.3999195774314302E-2</v>
      </c>
      <c r="AB32" t="s">
        <v>24</v>
      </c>
      <c r="AC32">
        <v>27</v>
      </c>
      <c r="AD32">
        <v>10</v>
      </c>
      <c r="AE32">
        <v>4.7500000000000001E-2</v>
      </c>
      <c r="AF32">
        <v>0.01</v>
      </c>
      <c r="AG32">
        <v>0</v>
      </c>
      <c r="AH32" t="s">
        <v>23</v>
      </c>
      <c r="AI32">
        <v>0.1</v>
      </c>
      <c r="AJ32">
        <v>10</v>
      </c>
      <c r="AK32">
        <v>99</v>
      </c>
      <c r="AL32">
        <v>98</v>
      </c>
    </row>
    <row r="33" spans="2:38" x14ac:dyDescent="0.35">
      <c r="B33" s="9">
        <v>62</v>
      </c>
      <c r="C33" s="2">
        <v>5.9167660854230801E-2</v>
      </c>
      <c r="D33" s="2">
        <v>2.7614021282287911E-2</v>
      </c>
      <c r="E33" s="2">
        <v>1.2807901946677962E-2</v>
      </c>
      <c r="F33" s="2">
        <v>2.7775140166780857E-2</v>
      </c>
      <c r="G33" s="2">
        <v>3.4396453155461464E-2</v>
      </c>
      <c r="H33" s="2">
        <v>4.1248433816240181E-2</v>
      </c>
      <c r="I33" s="2">
        <v>4.7842713012167699E-2</v>
      </c>
      <c r="J33" s="2">
        <v>5.3621719303096109E-2</v>
      </c>
      <c r="K33" s="2">
        <v>0.11619569272100994</v>
      </c>
      <c r="L33" s="2">
        <v>0.10090442884104515</v>
      </c>
      <c r="M33" s="2">
        <v>0.20190704084937977</v>
      </c>
      <c r="N33" s="2">
        <v>0.17225371285403945</v>
      </c>
      <c r="O33" s="2">
        <v>8.9140928196246472E-2</v>
      </c>
      <c r="P33" s="2">
        <v>1.5124153001336233E-2</v>
      </c>
      <c r="T33" t="s">
        <v>19</v>
      </c>
      <c r="U33">
        <v>57</v>
      </c>
      <c r="V33" t="s">
        <v>20</v>
      </c>
      <c r="W33">
        <v>22684.321949510999</v>
      </c>
      <c r="X33">
        <v>0.81262794657017501</v>
      </c>
      <c r="Y33">
        <v>17449.4784227007</v>
      </c>
      <c r="Z33" t="s">
        <v>21</v>
      </c>
      <c r="AA33">
        <v>0.191997587322943</v>
      </c>
      <c r="AB33" t="s">
        <v>22</v>
      </c>
      <c r="AC33">
        <v>28</v>
      </c>
      <c r="AD33">
        <v>10</v>
      </c>
      <c r="AE33">
        <v>4.7500000000000001E-2</v>
      </c>
      <c r="AF33">
        <v>0.01</v>
      </c>
      <c r="AG33">
        <v>0</v>
      </c>
      <c r="AH33" t="s">
        <v>23</v>
      </c>
      <c r="AI33">
        <v>0.1</v>
      </c>
      <c r="AJ33">
        <v>10</v>
      </c>
      <c r="AK33">
        <v>99</v>
      </c>
      <c r="AL33">
        <v>98</v>
      </c>
    </row>
    <row r="34" spans="2:38" x14ac:dyDescent="0.35">
      <c r="B34" s="9">
        <v>67</v>
      </c>
      <c r="C34" s="2">
        <v>0.12599700255151913</v>
      </c>
      <c r="D34" s="2">
        <v>5.1121424990546255E-2</v>
      </c>
      <c r="E34" s="2">
        <v>2.1004110329921912E-2</v>
      </c>
      <c r="F34" s="2">
        <v>5.0747608159682663E-2</v>
      </c>
      <c r="G34" s="2">
        <v>4.9874020590077103E-2</v>
      </c>
      <c r="H34" s="2">
        <v>5.0954106505680566E-2</v>
      </c>
      <c r="I34" s="2">
        <v>5.354293188856582E-2</v>
      </c>
      <c r="J34" s="2">
        <v>5.7218775957466828E-2</v>
      </c>
      <c r="K34" s="2">
        <v>6.1435196338169192E-2</v>
      </c>
      <c r="L34" s="2">
        <v>6.5412036168160673E-2</v>
      </c>
      <c r="M34" s="2">
        <v>0.16068412636656565</v>
      </c>
      <c r="N34" s="2">
        <v>0.15736362241962146</v>
      </c>
      <c r="O34" s="2">
        <v>7.7554118129111782E-2</v>
      </c>
      <c r="P34" s="2">
        <v>1.7090919604910979E-2</v>
      </c>
      <c r="T34" t="s">
        <v>19</v>
      </c>
      <c r="U34">
        <v>57</v>
      </c>
      <c r="V34" t="s">
        <v>20</v>
      </c>
      <c r="W34">
        <v>334.57971071639201</v>
      </c>
      <c r="X34">
        <v>2.6848639613911698E-3</v>
      </c>
      <c r="Y34">
        <v>257.369008243378</v>
      </c>
      <c r="Z34" t="s">
        <v>25</v>
      </c>
      <c r="AA34">
        <v>6.8597896763039796E-4</v>
      </c>
      <c r="AB34" t="s">
        <v>24</v>
      </c>
      <c r="AC34">
        <v>29</v>
      </c>
      <c r="AD34">
        <v>10</v>
      </c>
      <c r="AE34">
        <v>4.7500000000000001E-2</v>
      </c>
      <c r="AF34">
        <v>0.01</v>
      </c>
      <c r="AG34">
        <v>0</v>
      </c>
      <c r="AH34" t="s">
        <v>23</v>
      </c>
      <c r="AI34">
        <v>0.1</v>
      </c>
      <c r="AJ34">
        <v>10</v>
      </c>
      <c r="AK34">
        <v>1</v>
      </c>
      <c r="AL34">
        <v>0</v>
      </c>
    </row>
    <row r="35" spans="2:38" x14ac:dyDescent="0.35">
      <c r="B35" s="9">
        <v>72</v>
      </c>
      <c r="C35" s="2">
        <v>0.17673379475861442</v>
      </c>
      <c r="D35" s="2">
        <v>6.5081893696983278E-2</v>
      </c>
      <c r="E35" s="2">
        <v>2.5964949552241625E-2</v>
      </c>
      <c r="F35" s="2">
        <v>3.0190148782366942E-2</v>
      </c>
      <c r="G35" s="2">
        <v>3.5399664489088899E-2</v>
      </c>
      <c r="H35" s="2">
        <v>4.1454100395614056E-2</v>
      </c>
      <c r="I35" s="2">
        <v>4.7993170950299355E-2</v>
      </c>
      <c r="J35" s="2">
        <v>5.4370690330025229E-2</v>
      </c>
      <c r="K35" s="2">
        <v>5.9668393903060196E-2</v>
      </c>
      <c r="L35" s="2">
        <v>6.3963708063861882E-2</v>
      </c>
      <c r="M35" s="2">
        <v>0.15148765088037461</v>
      </c>
      <c r="N35" s="2">
        <v>0.13627653017383828</v>
      </c>
      <c r="O35" s="2">
        <v>7.1004088489700773E-2</v>
      </c>
      <c r="P35" s="2">
        <v>4.0411215533930463E-2</v>
      </c>
      <c r="T35" t="s">
        <v>19</v>
      </c>
      <c r="U35">
        <v>57</v>
      </c>
      <c r="V35" t="s">
        <v>20</v>
      </c>
      <c r="W35">
        <v>1003.73913214918</v>
      </c>
      <c r="X35">
        <v>8.0545918841735207E-3</v>
      </c>
      <c r="Y35">
        <v>772.10702473013498</v>
      </c>
      <c r="Z35" t="s">
        <v>25</v>
      </c>
      <c r="AA35">
        <v>2.05793690289119E-3</v>
      </c>
      <c r="AB35" t="s">
        <v>22</v>
      </c>
      <c r="AC35">
        <v>30</v>
      </c>
      <c r="AD35">
        <v>10</v>
      </c>
      <c r="AE35">
        <v>4.7500000000000001E-2</v>
      </c>
      <c r="AF35">
        <v>0.01</v>
      </c>
      <c r="AG35">
        <v>0</v>
      </c>
      <c r="AH35" t="s">
        <v>23</v>
      </c>
      <c r="AI35">
        <v>0.1</v>
      </c>
      <c r="AJ35">
        <v>10</v>
      </c>
      <c r="AK35">
        <v>1</v>
      </c>
      <c r="AL35">
        <v>0</v>
      </c>
    </row>
    <row r="36" spans="2:38" x14ac:dyDescent="0.35">
      <c r="B36" s="9">
        <v>77</v>
      </c>
      <c r="C36" s="2">
        <v>0.15149046191480134</v>
      </c>
      <c r="D36" s="2">
        <v>6.1530994784691873E-2</v>
      </c>
      <c r="E36" s="2">
        <v>2.6012150451761685E-2</v>
      </c>
      <c r="F36" s="2">
        <v>3.0948336582623935E-2</v>
      </c>
      <c r="G36" s="2">
        <v>3.6611350764862938E-2</v>
      </c>
      <c r="H36" s="2">
        <v>4.1906295685369452E-2</v>
      </c>
      <c r="I36" s="2">
        <v>4.6382163136003088E-2</v>
      </c>
      <c r="J36" s="2">
        <v>4.9629629231452595E-2</v>
      </c>
      <c r="K36" s="2">
        <v>5.1354580876838411E-2</v>
      </c>
      <c r="L36" s="2">
        <v>5.143185830195602E-2</v>
      </c>
      <c r="M36" s="2">
        <v>0.11846127984024134</v>
      </c>
      <c r="N36" s="2">
        <v>0.11501213568117433</v>
      </c>
      <c r="O36" s="2">
        <v>0.12049300355993761</v>
      </c>
      <c r="P36" s="2">
        <v>9.873575918828513E-2</v>
      </c>
      <c r="T36" t="s">
        <v>19</v>
      </c>
      <c r="U36">
        <v>57</v>
      </c>
      <c r="V36" t="s">
        <v>20</v>
      </c>
      <c r="W36">
        <v>215.58610689526401</v>
      </c>
      <c r="X36">
        <v>1.7299894477772399E-3</v>
      </c>
      <c r="Y36">
        <v>165.83546684251101</v>
      </c>
      <c r="Z36" t="s">
        <v>25</v>
      </c>
      <c r="AA36">
        <v>4.4200987180847799E-4</v>
      </c>
      <c r="AB36" t="s">
        <v>24</v>
      </c>
      <c r="AC36">
        <v>31</v>
      </c>
      <c r="AD36">
        <v>10</v>
      </c>
      <c r="AE36">
        <v>4.7500000000000001E-2</v>
      </c>
      <c r="AF36">
        <v>0.01</v>
      </c>
      <c r="AG36">
        <v>0</v>
      </c>
      <c r="AH36" t="s">
        <v>23</v>
      </c>
      <c r="AI36">
        <v>0.1</v>
      </c>
      <c r="AJ36">
        <v>10</v>
      </c>
      <c r="AK36">
        <v>2</v>
      </c>
      <c r="AL36">
        <v>1</v>
      </c>
    </row>
    <row r="37" spans="2:38" x14ac:dyDescent="0.35">
      <c r="T37" t="s">
        <v>19</v>
      </c>
      <c r="U37">
        <v>57</v>
      </c>
      <c r="V37" t="s">
        <v>20</v>
      </c>
      <c r="W37">
        <v>646.75832068579302</v>
      </c>
      <c r="X37">
        <v>5.1899683433317204E-3</v>
      </c>
      <c r="Y37">
        <v>497.506400527533</v>
      </c>
      <c r="Z37" t="s">
        <v>25</v>
      </c>
      <c r="AA37">
        <v>1.3260296154254301E-3</v>
      </c>
      <c r="AB37" t="s">
        <v>22</v>
      </c>
      <c r="AC37">
        <v>32</v>
      </c>
      <c r="AD37">
        <v>10</v>
      </c>
      <c r="AE37">
        <v>4.7500000000000001E-2</v>
      </c>
      <c r="AF37">
        <v>0.01</v>
      </c>
      <c r="AG37">
        <v>0</v>
      </c>
      <c r="AH37" t="s">
        <v>23</v>
      </c>
      <c r="AI37">
        <v>0.1</v>
      </c>
      <c r="AJ37">
        <v>10</v>
      </c>
      <c r="AK37">
        <v>2</v>
      </c>
      <c r="AL37">
        <v>1</v>
      </c>
    </row>
    <row r="38" spans="2:38" x14ac:dyDescent="0.35">
      <c r="T38" t="s">
        <v>19</v>
      </c>
      <c r="U38">
        <v>57</v>
      </c>
      <c r="V38" t="s">
        <v>20</v>
      </c>
      <c r="W38">
        <v>594.76715913733199</v>
      </c>
      <c r="X38">
        <v>4.7727607498005897E-3</v>
      </c>
      <c r="Y38">
        <v>457.51319933641003</v>
      </c>
      <c r="Z38" t="s">
        <v>25</v>
      </c>
      <c r="AA38">
        <v>1.2194336618078199E-3</v>
      </c>
      <c r="AB38" t="s">
        <v>24</v>
      </c>
      <c r="AC38">
        <v>33</v>
      </c>
      <c r="AD38">
        <v>10</v>
      </c>
      <c r="AE38">
        <v>4.7500000000000001E-2</v>
      </c>
      <c r="AF38">
        <v>0.01</v>
      </c>
      <c r="AG38">
        <v>0</v>
      </c>
      <c r="AH38" t="s">
        <v>23</v>
      </c>
      <c r="AI38">
        <v>0.1</v>
      </c>
      <c r="AJ38">
        <v>10</v>
      </c>
      <c r="AK38">
        <v>3</v>
      </c>
      <c r="AL38">
        <v>2</v>
      </c>
    </row>
    <row r="39" spans="2:38" x14ac:dyDescent="0.35">
      <c r="T39" t="s">
        <v>19</v>
      </c>
      <c r="U39">
        <v>57</v>
      </c>
      <c r="V39" t="s">
        <v>20</v>
      </c>
      <c r="W39">
        <v>1784.3014774119999</v>
      </c>
      <c r="X39">
        <v>1.4318282249401799E-2</v>
      </c>
      <c r="Y39">
        <v>1372.5395980092301</v>
      </c>
      <c r="Z39" t="s">
        <v>25</v>
      </c>
      <c r="AA39">
        <v>3.65830098542347E-3</v>
      </c>
      <c r="AB39" t="s">
        <v>22</v>
      </c>
      <c r="AC39">
        <v>34</v>
      </c>
      <c r="AD39">
        <v>10</v>
      </c>
      <c r="AE39">
        <v>4.7500000000000001E-2</v>
      </c>
      <c r="AF39">
        <v>0.01</v>
      </c>
      <c r="AG39">
        <v>0</v>
      </c>
      <c r="AH39" t="s">
        <v>23</v>
      </c>
      <c r="AI39">
        <v>0.1</v>
      </c>
      <c r="AJ39">
        <v>10</v>
      </c>
      <c r="AK39">
        <v>3</v>
      </c>
      <c r="AL39">
        <v>2</v>
      </c>
    </row>
    <row r="40" spans="2:38" x14ac:dyDescent="0.35">
      <c r="T40" t="s">
        <v>19</v>
      </c>
      <c r="U40">
        <v>57</v>
      </c>
      <c r="V40" t="s">
        <v>20</v>
      </c>
      <c r="W40">
        <v>868.17910456266395</v>
      </c>
      <c r="X40">
        <v>6.9667786635424301E-3</v>
      </c>
      <c r="Y40">
        <v>667.83008043281905</v>
      </c>
      <c r="Z40" t="s">
        <v>25</v>
      </c>
      <c r="AA40">
        <v>1.78000215431773E-3</v>
      </c>
      <c r="AB40" t="s">
        <v>24</v>
      </c>
      <c r="AC40">
        <v>35</v>
      </c>
      <c r="AD40">
        <v>10</v>
      </c>
      <c r="AE40">
        <v>4.7500000000000001E-2</v>
      </c>
      <c r="AF40">
        <v>0.01</v>
      </c>
      <c r="AG40">
        <v>0</v>
      </c>
      <c r="AH40" t="s">
        <v>23</v>
      </c>
      <c r="AI40">
        <v>0.1</v>
      </c>
      <c r="AJ40">
        <v>10</v>
      </c>
      <c r="AK40">
        <v>4</v>
      </c>
      <c r="AL40">
        <v>3</v>
      </c>
    </row>
    <row r="41" spans="2:38" x14ac:dyDescent="0.35">
      <c r="T41" t="s">
        <v>19</v>
      </c>
      <c r="U41">
        <v>57</v>
      </c>
      <c r="V41" t="s">
        <v>20</v>
      </c>
      <c r="W41">
        <v>2604.5373136879898</v>
      </c>
      <c r="X41">
        <v>2.0900335990627301E-2</v>
      </c>
      <c r="Y41">
        <v>2003.49024129846</v>
      </c>
      <c r="Z41" t="s">
        <v>25</v>
      </c>
      <c r="AA41">
        <v>5.3400064629531797E-3</v>
      </c>
      <c r="AB41" t="s">
        <v>22</v>
      </c>
      <c r="AC41">
        <v>36</v>
      </c>
      <c r="AD41">
        <v>10</v>
      </c>
      <c r="AE41">
        <v>4.7500000000000001E-2</v>
      </c>
      <c r="AF41">
        <v>0.01</v>
      </c>
      <c r="AG41">
        <v>0</v>
      </c>
      <c r="AH41" t="s">
        <v>23</v>
      </c>
      <c r="AI41">
        <v>0.1</v>
      </c>
      <c r="AJ41">
        <v>10</v>
      </c>
      <c r="AK41">
        <v>4</v>
      </c>
      <c r="AL41">
        <v>3</v>
      </c>
    </row>
    <row r="42" spans="2:38" x14ac:dyDescent="0.35">
      <c r="B42" s="6" t="s">
        <v>95</v>
      </c>
      <c r="C42" s="6" t="s">
        <v>96</v>
      </c>
      <c r="T42" t="s">
        <v>19</v>
      </c>
      <c r="U42">
        <v>57</v>
      </c>
      <c r="V42" t="s">
        <v>20</v>
      </c>
      <c r="W42">
        <v>1235.9380302331199</v>
      </c>
      <c r="X42">
        <v>9.9178921183852194E-3</v>
      </c>
      <c r="Y42">
        <v>950.72156171778795</v>
      </c>
      <c r="Z42" t="s">
        <v>25</v>
      </c>
      <c r="AA42">
        <v>2.5340074932192502E-3</v>
      </c>
      <c r="AB42" t="s">
        <v>24</v>
      </c>
      <c r="AC42">
        <v>37</v>
      </c>
      <c r="AD42">
        <v>10</v>
      </c>
      <c r="AE42">
        <v>4.7500000000000001E-2</v>
      </c>
      <c r="AF42">
        <v>0.01</v>
      </c>
      <c r="AG42">
        <v>0</v>
      </c>
      <c r="AH42" t="s">
        <v>23</v>
      </c>
      <c r="AI42">
        <v>0.1</v>
      </c>
      <c r="AJ42">
        <v>10</v>
      </c>
      <c r="AK42">
        <v>5</v>
      </c>
      <c r="AL42">
        <v>4</v>
      </c>
    </row>
    <row r="43" spans="2:38" x14ac:dyDescent="0.35">
      <c r="B43" s="6" t="s">
        <v>94</v>
      </c>
      <c r="C43">
        <v>57</v>
      </c>
      <c r="D43">
        <v>62</v>
      </c>
      <c r="E43">
        <v>67</v>
      </c>
      <c r="F43">
        <v>72</v>
      </c>
      <c r="G43">
        <v>77</v>
      </c>
      <c r="T43" t="s">
        <v>19</v>
      </c>
      <c r="U43">
        <v>57</v>
      </c>
      <c r="V43" t="s">
        <v>20</v>
      </c>
      <c r="W43">
        <v>3707.8140906993699</v>
      </c>
      <c r="X43">
        <v>2.97536763551557E-2</v>
      </c>
      <c r="Y43">
        <v>2852.1646851533601</v>
      </c>
      <c r="Z43" t="s">
        <v>25</v>
      </c>
      <c r="AA43">
        <v>7.6020224796577501E-3</v>
      </c>
      <c r="AB43" t="s">
        <v>22</v>
      </c>
      <c r="AC43">
        <v>38</v>
      </c>
      <c r="AD43">
        <v>10</v>
      </c>
      <c r="AE43">
        <v>4.7500000000000001E-2</v>
      </c>
      <c r="AF43">
        <v>0.01</v>
      </c>
      <c r="AG43">
        <v>0</v>
      </c>
      <c r="AH43" t="s">
        <v>23</v>
      </c>
      <c r="AI43">
        <v>0.1</v>
      </c>
      <c r="AJ43">
        <v>10</v>
      </c>
      <c r="AK43">
        <v>5</v>
      </c>
      <c r="AL43">
        <v>4</v>
      </c>
    </row>
    <row r="44" spans="2:38" x14ac:dyDescent="0.35">
      <c r="B44" s="7" t="s">
        <v>21</v>
      </c>
      <c r="C44" s="8">
        <v>472562.37231845519</v>
      </c>
      <c r="D44" s="8">
        <v>818407.33091311692</v>
      </c>
      <c r="E44" s="8">
        <v>881386.66554502922</v>
      </c>
      <c r="F44" s="8">
        <v>633484.56119424524</v>
      </c>
      <c r="G44" s="8">
        <v>424924.72314956033</v>
      </c>
      <c r="T44" t="s">
        <v>19</v>
      </c>
      <c r="U44">
        <v>57</v>
      </c>
      <c r="V44" t="s">
        <v>20</v>
      </c>
      <c r="W44">
        <v>1714.1797574638499</v>
      </c>
      <c r="X44">
        <v>1.37555844145676E-2</v>
      </c>
      <c r="Y44">
        <v>1318.5998134337301</v>
      </c>
      <c r="Z44" t="s">
        <v>25</v>
      </c>
      <c r="AA44">
        <v>3.5145324796897999E-3</v>
      </c>
      <c r="AB44" t="s">
        <v>24</v>
      </c>
      <c r="AC44">
        <v>39</v>
      </c>
      <c r="AD44">
        <v>10</v>
      </c>
      <c r="AE44">
        <v>4.7500000000000001E-2</v>
      </c>
      <c r="AF44">
        <v>0.01</v>
      </c>
      <c r="AG44">
        <v>0</v>
      </c>
      <c r="AH44" t="s">
        <v>23</v>
      </c>
      <c r="AI44">
        <v>0.1</v>
      </c>
      <c r="AJ44">
        <v>10</v>
      </c>
      <c r="AK44">
        <v>6</v>
      </c>
      <c r="AL44">
        <v>5</v>
      </c>
    </row>
    <row r="45" spans="2:38" x14ac:dyDescent="0.35">
      <c r="B45" s="7" t="s">
        <v>27</v>
      </c>
      <c r="C45" s="8">
        <v>1248118.0024188636</v>
      </c>
      <c r="D45" s="8">
        <v>2704622.4578087186</v>
      </c>
      <c r="E45" s="8">
        <v>2747677.2586011034</v>
      </c>
      <c r="F45" s="8">
        <v>1879525.7866715828</v>
      </c>
      <c r="G45" s="8">
        <v>1128500.5150597093</v>
      </c>
      <c r="T45" t="s">
        <v>19</v>
      </c>
      <c r="U45">
        <v>57</v>
      </c>
      <c r="V45" t="s">
        <v>20</v>
      </c>
      <c r="W45">
        <v>5142.5392723915502</v>
      </c>
      <c r="X45">
        <v>4.1266753243702901E-2</v>
      </c>
      <c r="Y45">
        <v>3955.7994403011899</v>
      </c>
      <c r="Z45" t="s">
        <v>25</v>
      </c>
      <c r="AA45">
        <v>1.0543597439069401E-2</v>
      </c>
      <c r="AB45" t="s">
        <v>22</v>
      </c>
      <c r="AC45">
        <v>40</v>
      </c>
      <c r="AD45">
        <v>10</v>
      </c>
      <c r="AE45">
        <v>4.7500000000000001E-2</v>
      </c>
      <c r="AF45">
        <v>0.01</v>
      </c>
      <c r="AG45">
        <v>0</v>
      </c>
      <c r="AH45" t="s">
        <v>23</v>
      </c>
      <c r="AI45">
        <v>0.1</v>
      </c>
      <c r="AJ45">
        <v>10</v>
      </c>
      <c r="AK45">
        <v>6</v>
      </c>
      <c r="AL45">
        <v>5</v>
      </c>
    </row>
    <row r="46" spans="2:38" x14ac:dyDescent="0.35">
      <c r="B46" s="7" t="s">
        <v>25</v>
      </c>
      <c r="C46" s="8">
        <v>3587568.999326665</v>
      </c>
      <c r="D46" s="8">
        <v>7900337.4516048506</v>
      </c>
      <c r="E46" s="8">
        <v>7363648.3525560573</v>
      </c>
      <c r="F46" s="8">
        <v>4654220.9425191171</v>
      </c>
      <c r="G46" s="8">
        <v>2476429.0188255301</v>
      </c>
      <c r="T46" t="s">
        <v>19</v>
      </c>
      <c r="U46">
        <v>57</v>
      </c>
      <c r="V46" t="s">
        <v>20</v>
      </c>
      <c r="W46">
        <v>2313.3981632836499</v>
      </c>
      <c r="X46">
        <v>1.8564064580155401E-2</v>
      </c>
      <c r="Y46">
        <v>1779.5370486797301</v>
      </c>
      <c r="Z46" t="s">
        <v>25</v>
      </c>
      <c r="AA46">
        <v>4.7430924020152501E-3</v>
      </c>
      <c r="AB46" t="s">
        <v>24</v>
      </c>
      <c r="AC46">
        <v>41</v>
      </c>
      <c r="AD46">
        <v>10</v>
      </c>
      <c r="AE46">
        <v>4.7500000000000001E-2</v>
      </c>
      <c r="AF46">
        <v>0.01</v>
      </c>
      <c r="AG46">
        <v>0</v>
      </c>
      <c r="AH46" t="s">
        <v>23</v>
      </c>
      <c r="AI46">
        <v>0.1</v>
      </c>
      <c r="AJ46">
        <v>10</v>
      </c>
      <c r="AK46">
        <v>7</v>
      </c>
      <c r="AL46">
        <v>6</v>
      </c>
    </row>
    <row r="47" spans="2:38" x14ac:dyDescent="0.35">
      <c r="B47" s="7" t="s">
        <v>26</v>
      </c>
      <c r="C47" s="8">
        <v>5792984.7794328462</v>
      </c>
      <c r="D47" s="8">
        <v>14124648.596286001</v>
      </c>
      <c r="E47" s="8">
        <v>12688522.832212994</v>
      </c>
      <c r="F47" s="8">
        <v>7887238.8847002368</v>
      </c>
      <c r="G47" s="8">
        <v>3322376.6265997156</v>
      </c>
      <c r="T47" t="s">
        <v>19</v>
      </c>
      <c r="U47">
        <v>57</v>
      </c>
      <c r="V47" t="s">
        <v>20</v>
      </c>
      <c r="W47">
        <v>6940.1944898509601</v>
      </c>
      <c r="X47">
        <v>5.5692193740466203E-2</v>
      </c>
      <c r="Y47">
        <v>5338.6111460392003</v>
      </c>
      <c r="Z47" t="s">
        <v>25</v>
      </c>
      <c r="AA47">
        <v>1.42292772060458E-2</v>
      </c>
      <c r="AB47" t="s">
        <v>22</v>
      </c>
      <c r="AC47">
        <v>42</v>
      </c>
      <c r="AD47">
        <v>10</v>
      </c>
      <c r="AE47">
        <v>4.7500000000000001E-2</v>
      </c>
      <c r="AF47">
        <v>0.01</v>
      </c>
      <c r="AG47">
        <v>0</v>
      </c>
      <c r="AH47" t="s">
        <v>23</v>
      </c>
      <c r="AI47">
        <v>0.1</v>
      </c>
      <c r="AJ47">
        <v>10</v>
      </c>
      <c r="AK47">
        <v>7</v>
      </c>
      <c r="AL47">
        <v>6</v>
      </c>
    </row>
    <row r="48" spans="2:38" x14ac:dyDescent="0.35">
      <c r="B48" s="7" t="s">
        <v>28</v>
      </c>
      <c r="C48" s="8">
        <v>2355003.4017605949</v>
      </c>
      <c r="D48" s="8">
        <v>5456432.8150613606</v>
      </c>
      <c r="E48" s="8">
        <v>5258539.9204298919</v>
      </c>
      <c r="F48" s="8">
        <v>2975946.5069183954</v>
      </c>
      <c r="G48" s="8">
        <v>1216891.1980853647</v>
      </c>
      <c r="T48" t="s">
        <v>19</v>
      </c>
      <c r="U48">
        <v>57</v>
      </c>
      <c r="V48" t="s">
        <v>20</v>
      </c>
      <c r="W48">
        <v>3033.6516949220299</v>
      </c>
      <c r="X48">
        <v>2.4343801630020302E-2</v>
      </c>
      <c r="Y48">
        <v>2333.5782268631001</v>
      </c>
      <c r="Z48" t="s">
        <v>25</v>
      </c>
      <c r="AA48">
        <v>6.2198070928359802E-3</v>
      </c>
      <c r="AB48" t="s">
        <v>24</v>
      </c>
      <c r="AC48">
        <v>43</v>
      </c>
      <c r="AD48">
        <v>10</v>
      </c>
      <c r="AE48">
        <v>4.7500000000000001E-2</v>
      </c>
      <c r="AF48">
        <v>0.01</v>
      </c>
      <c r="AG48">
        <v>0</v>
      </c>
      <c r="AH48" t="s">
        <v>23</v>
      </c>
      <c r="AI48">
        <v>0.1</v>
      </c>
      <c r="AJ48">
        <v>10</v>
      </c>
      <c r="AK48">
        <v>8</v>
      </c>
      <c r="AL48">
        <v>7</v>
      </c>
    </row>
    <row r="49" spans="20:38" x14ac:dyDescent="0.35">
      <c r="T49" t="s">
        <v>19</v>
      </c>
      <c r="U49">
        <v>57</v>
      </c>
      <c r="V49" t="s">
        <v>20</v>
      </c>
      <c r="W49">
        <v>9100.9550847660994</v>
      </c>
      <c r="X49">
        <v>7.3031404890060894E-2</v>
      </c>
      <c r="Y49">
        <v>7000.7346805893103</v>
      </c>
      <c r="Z49" t="s">
        <v>25</v>
      </c>
      <c r="AA49">
        <v>1.86594212785079E-2</v>
      </c>
      <c r="AB49" t="s">
        <v>22</v>
      </c>
      <c r="AC49">
        <v>44</v>
      </c>
      <c r="AD49">
        <v>10</v>
      </c>
      <c r="AE49">
        <v>4.7500000000000001E-2</v>
      </c>
      <c r="AF49">
        <v>0.01</v>
      </c>
      <c r="AG49">
        <v>0</v>
      </c>
      <c r="AH49" t="s">
        <v>23</v>
      </c>
      <c r="AI49">
        <v>0.1</v>
      </c>
      <c r="AJ49">
        <v>10</v>
      </c>
      <c r="AK49">
        <v>8</v>
      </c>
      <c r="AL49">
        <v>7</v>
      </c>
    </row>
    <row r="50" spans="20:38" x14ac:dyDescent="0.35">
      <c r="T50" t="s">
        <v>19</v>
      </c>
      <c r="U50">
        <v>57</v>
      </c>
      <c r="V50" t="s">
        <v>20</v>
      </c>
      <c r="W50">
        <v>6399.2451997205098</v>
      </c>
      <c r="X50">
        <v>5.1351299156925503E-2</v>
      </c>
      <c r="Y50">
        <v>4922.4963074773104</v>
      </c>
      <c r="Z50" t="s">
        <v>25</v>
      </c>
      <c r="AA50">
        <v>1.31201847425801E-2</v>
      </c>
      <c r="AB50" t="s">
        <v>24</v>
      </c>
      <c r="AC50">
        <v>45</v>
      </c>
      <c r="AD50">
        <v>10</v>
      </c>
      <c r="AE50">
        <v>4.7500000000000001E-2</v>
      </c>
      <c r="AF50">
        <v>0.01</v>
      </c>
      <c r="AG50">
        <v>0</v>
      </c>
      <c r="AH50" t="s">
        <v>23</v>
      </c>
      <c r="AI50">
        <v>0.1</v>
      </c>
      <c r="AJ50">
        <v>10</v>
      </c>
      <c r="AK50">
        <v>9</v>
      </c>
      <c r="AL50">
        <v>8</v>
      </c>
    </row>
    <row r="51" spans="20:38" x14ac:dyDescent="0.35">
      <c r="T51" t="s">
        <v>19</v>
      </c>
      <c r="U51">
        <v>57</v>
      </c>
      <c r="V51" t="s">
        <v>20</v>
      </c>
      <c r="W51">
        <v>19197.7355991615</v>
      </c>
      <c r="X51">
        <v>0.154053897470777</v>
      </c>
      <c r="Y51">
        <v>14767.488922431899</v>
      </c>
      <c r="Z51" t="s">
        <v>25</v>
      </c>
      <c r="AA51">
        <v>3.9360554227740201E-2</v>
      </c>
      <c r="AB51" t="s">
        <v>22</v>
      </c>
      <c r="AC51">
        <v>46</v>
      </c>
      <c r="AD51">
        <v>10</v>
      </c>
      <c r="AE51">
        <v>4.7500000000000001E-2</v>
      </c>
      <c r="AF51">
        <v>0.01</v>
      </c>
      <c r="AG51">
        <v>0</v>
      </c>
      <c r="AH51" t="s">
        <v>23</v>
      </c>
      <c r="AI51">
        <v>0.1</v>
      </c>
      <c r="AJ51">
        <v>10</v>
      </c>
      <c r="AK51">
        <v>9</v>
      </c>
      <c r="AL51">
        <v>8</v>
      </c>
    </row>
    <row r="52" spans="20:38" x14ac:dyDescent="0.35">
      <c r="T52" t="s">
        <v>19</v>
      </c>
      <c r="U52">
        <v>57</v>
      </c>
      <c r="V52" t="s">
        <v>20</v>
      </c>
      <c r="W52">
        <v>7650.5004318633701</v>
      </c>
      <c r="X52">
        <v>6.13921054929982E-2</v>
      </c>
      <c r="Y52">
        <v>5885.0003322025896</v>
      </c>
      <c r="Z52" t="s">
        <v>25</v>
      </c>
      <c r="AA52">
        <v>1.5685596645620001E-2</v>
      </c>
      <c r="AB52" t="s">
        <v>24</v>
      </c>
      <c r="AC52">
        <v>47</v>
      </c>
      <c r="AD52">
        <v>10</v>
      </c>
      <c r="AE52">
        <v>4.7500000000000001E-2</v>
      </c>
      <c r="AF52">
        <v>0.01</v>
      </c>
      <c r="AG52">
        <v>0</v>
      </c>
      <c r="AH52" t="s">
        <v>23</v>
      </c>
      <c r="AI52">
        <v>0.1</v>
      </c>
      <c r="AJ52">
        <v>10</v>
      </c>
      <c r="AK52">
        <v>10</v>
      </c>
      <c r="AL52">
        <v>9</v>
      </c>
    </row>
    <row r="53" spans="20:38" x14ac:dyDescent="0.35">
      <c r="T53" t="s">
        <v>19</v>
      </c>
      <c r="U53">
        <v>57</v>
      </c>
      <c r="V53" t="s">
        <v>20</v>
      </c>
      <c r="W53">
        <v>22951.5012955901</v>
      </c>
      <c r="X53">
        <v>0.18417631647899499</v>
      </c>
      <c r="Y53">
        <v>17655.0009966078</v>
      </c>
      <c r="Z53" t="s">
        <v>25</v>
      </c>
      <c r="AA53">
        <v>4.7056789936860001E-2</v>
      </c>
      <c r="AB53" t="s">
        <v>22</v>
      </c>
      <c r="AC53">
        <v>48</v>
      </c>
      <c r="AD53">
        <v>10</v>
      </c>
      <c r="AE53">
        <v>4.7500000000000001E-2</v>
      </c>
      <c r="AF53">
        <v>0.01</v>
      </c>
      <c r="AG53">
        <v>0</v>
      </c>
      <c r="AH53" t="s">
        <v>23</v>
      </c>
      <c r="AI53">
        <v>0.1</v>
      </c>
      <c r="AJ53">
        <v>10</v>
      </c>
      <c r="AK53">
        <v>10</v>
      </c>
      <c r="AL53">
        <v>9</v>
      </c>
    </row>
    <row r="54" spans="20:38" x14ac:dyDescent="0.35">
      <c r="T54" t="s">
        <v>19</v>
      </c>
      <c r="U54">
        <v>57</v>
      </c>
      <c r="V54" t="s">
        <v>20</v>
      </c>
      <c r="W54">
        <v>25062.276797345599</v>
      </c>
      <c r="X54">
        <v>0.20111441790515799</v>
      </c>
      <c r="Y54">
        <v>19278.6744594966</v>
      </c>
      <c r="Z54" t="s">
        <v>25</v>
      </c>
      <c r="AA54">
        <v>5.1384451038883998E-2</v>
      </c>
      <c r="AB54" t="s">
        <v>24</v>
      </c>
      <c r="AC54">
        <v>49</v>
      </c>
      <c r="AD54">
        <v>10</v>
      </c>
      <c r="AE54">
        <v>4.7500000000000001E-2</v>
      </c>
      <c r="AF54">
        <v>0.01</v>
      </c>
      <c r="AG54">
        <v>0</v>
      </c>
      <c r="AH54" t="s">
        <v>23</v>
      </c>
      <c r="AI54">
        <v>0.1</v>
      </c>
      <c r="AJ54">
        <v>10</v>
      </c>
      <c r="AK54">
        <v>12</v>
      </c>
      <c r="AL54">
        <v>11</v>
      </c>
    </row>
    <row r="55" spans="20:38" x14ac:dyDescent="0.35">
      <c r="T55" t="s">
        <v>19</v>
      </c>
      <c r="U55">
        <v>57</v>
      </c>
      <c r="V55" t="s">
        <v>20</v>
      </c>
      <c r="W55">
        <v>75186.830392036805</v>
      </c>
      <c r="X55">
        <v>0.60334325371547504</v>
      </c>
      <c r="Y55">
        <v>57836.023378489903</v>
      </c>
      <c r="Z55" t="s">
        <v>25</v>
      </c>
      <c r="AA55">
        <v>0.15415335311665199</v>
      </c>
      <c r="AB55" t="s">
        <v>22</v>
      </c>
      <c r="AC55">
        <v>50</v>
      </c>
      <c r="AD55">
        <v>10</v>
      </c>
      <c r="AE55">
        <v>4.7500000000000001E-2</v>
      </c>
      <c r="AF55">
        <v>0.01</v>
      </c>
      <c r="AG55">
        <v>0</v>
      </c>
      <c r="AH55" t="s">
        <v>23</v>
      </c>
      <c r="AI55">
        <v>0.1</v>
      </c>
      <c r="AJ55">
        <v>10</v>
      </c>
      <c r="AK55">
        <v>12</v>
      </c>
      <c r="AL55">
        <v>11</v>
      </c>
    </row>
    <row r="56" spans="20:38" x14ac:dyDescent="0.35">
      <c r="T56" t="s">
        <v>19</v>
      </c>
      <c r="U56">
        <v>57</v>
      </c>
      <c r="V56" t="s">
        <v>20</v>
      </c>
      <c r="W56">
        <v>37404.741941387198</v>
      </c>
      <c r="X56">
        <v>0.30015760193150098</v>
      </c>
      <c r="Y56">
        <v>28772.878416451698</v>
      </c>
      <c r="Z56" t="s">
        <v>25</v>
      </c>
      <c r="AA56">
        <v>7.6689845318158298E-2</v>
      </c>
      <c r="AB56" t="s">
        <v>24</v>
      </c>
      <c r="AC56">
        <v>51</v>
      </c>
      <c r="AD56">
        <v>10</v>
      </c>
      <c r="AE56">
        <v>4.7500000000000001E-2</v>
      </c>
      <c r="AF56">
        <v>0.01</v>
      </c>
      <c r="AG56">
        <v>0</v>
      </c>
      <c r="AH56" t="s">
        <v>23</v>
      </c>
      <c r="AI56">
        <v>0.1</v>
      </c>
      <c r="AJ56">
        <v>10</v>
      </c>
      <c r="AK56">
        <v>15</v>
      </c>
      <c r="AL56">
        <v>14</v>
      </c>
    </row>
    <row r="57" spans="20:38" x14ac:dyDescent="0.35">
      <c r="T57" t="s">
        <v>19</v>
      </c>
      <c r="U57">
        <v>57</v>
      </c>
      <c r="V57" t="s">
        <v>20</v>
      </c>
      <c r="W57">
        <v>112214.225824162</v>
      </c>
      <c r="X57">
        <v>0.90047280579450195</v>
      </c>
      <c r="Y57">
        <v>86318.635249355095</v>
      </c>
      <c r="Z57" t="s">
        <v>25</v>
      </c>
      <c r="AA57">
        <v>0.23006953595447499</v>
      </c>
      <c r="AB57" t="s">
        <v>22</v>
      </c>
      <c r="AC57">
        <v>52</v>
      </c>
      <c r="AD57">
        <v>10</v>
      </c>
      <c r="AE57">
        <v>4.7500000000000001E-2</v>
      </c>
      <c r="AF57">
        <v>0.01</v>
      </c>
      <c r="AG57">
        <v>0</v>
      </c>
      <c r="AH57" t="s">
        <v>23</v>
      </c>
      <c r="AI57">
        <v>0.1</v>
      </c>
      <c r="AJ57">
        <v>10</v>
      </c>
      <c r="AK57">
        <v>15</v>
      </c>
      <c r="AL57">
        <v>14</v>
      </c>
    </row>
    <row r="58" spans="20:38" x14ac:dyDescent="0.35">
      <c r="T58" t="s">
        <v>19</v>
      </c>
      <c r="U58">
        <v>57</v>
      </c>
      <c r="V58" t="s">
        <v>20</v>
      </c>
      <c r="W58">
        <v>24995.0643690012</v>
      </c>
      <c r="X58">
        <v>0.200575065933596</v>
      </c>
      <c r="Y58">
        <v>19226.972591539401</v>
      </c>
      <c r="Z58" t="s">
        <v>25</v>
      </c>
      <c r="AA58">
        <v>5.1246647368395702E-2</v>
      </c>
      <c r="AB58" t="s">
        <v>24</v>
      </c>
      <c r="AC58">
        <v>53</v>
      </c>
      <c r="AD58">
        <v>10</v>
      </c>
      <c r="AE58">
        <v>4.7500000000000001E-2</v>
      </c>
      <c r="AF58">
        <v>0.01</v>
      </c>
      <c r="AG58">
        <v>0</v>
      </c>
      <c r="AH58" t="s">
        <v>23</v>
      </c>
      <c r="AI58">
        <v>0.1</v>
      </c>
      <c r="AJ58">
        <v>10</v>
      </c>
      <c r="AK58">
        <v>20</v>
      </c>
      <c r="AL58">
        <v>19</v>
      </c>
    </row>
    <row r="59" spans="20:38" x14ac:dyDescent="0.35">
      <c r="T59" t="s">
        <v>19</v>
      </c>
      <c r="U59">
        <v>57</v>
      </c>
      <c r="V59" t="s">
        <v>20</v>
      </c>
      <c r="W59">
        <v>74985.193107003695</v>
      </c>
      <c r="X59">
        <v>0.60172519780079003</v>
      </c>
      <c r="Y59">
        <v>57680.917774618203</v>
      </c>
      <c r="Z59" t="s">
        <v>25</v>
      </c>
      <c r="AA59">
        <v>0.15373994210518699</v>
      </c>
      <c r="AB59" t="s">
        <v>22</v>
      </c>
      <c r="AC59">
        <v>54</v>
      </c>
      <c r="AD59">
        <v>10</v>
      </c>
      <c r="AE59">
        <v>4.7500000000000001E-2</v>
      </c>
      <c r="AF59">
        <v>0.01</v>
      </c>
      <c r="AG59">
        <v>0</v>
      </c>
      <c r="AH59" t="s">
        <v>23</v>
      </c>
      <c r="AI59">
        <v>0.1</v>
      </c>
      <c r="AJ59">
        <v>10</v>
      </c>
      <c r="AK59">
        <v>20</v>
      </c>
      <c r="AL59">
        <v>19</v>
      </c>
    </row>
    <row r="60" spans="20:38" x14ac:dyDescent="0.35">
      <c r="T60" t="s">
        <v>19</v>
      </c>
      <c r="U60">
        <v>57</v>
      </c>
      <c r="V60" t="s">
        <v>20</v>
      </c>
      <c r="W60">
        <v>10113.011451263101</v>
      </c>
      <c r="X60">
        <v>8.1152739143970698E-2</v>
      </c>
      <c r="Y60">
        <v>7779.2395778946902</v>
      </c>
      <c r="Z60" t="s">
        <v>25</v>
      </c>
      <c r="AA60">
        <v>2.0734410763037298E-2</v>
      </c>
      <c r="AB60" t="s">
        <v>24</v>
      </c>
      <c r="AC60">
        <v>55</v>
      </c>
      <c r="AD60">
        <v>10</v>
      </c>
      <c r="AE60">
        <v>4.7500000000000001E-2</v>
      </c>
      <c r="AF60">
        <v>0.01</v>
      </c>
      <c r="AG60">
        <v>0</v>
      </c>
      <c r="AH60" t="s">
        <v>23</v>
      </c>
      <c r="AI60">
        <v>0.1</v>
      </c>
      <c r="AJ60">
        <v>10</v>
      </c>
      <c r="AK60">
        <v>99</v>
      </c>
      <c r="AL60">
        <v>98</v>
      </c>
    </row>
    <row r="61" spans="20:38" x14ac:dyDescent="0.35">
      <c r="T61" t="s">
        <v>19</v>
      </c>
      <c r="U61">
        <v>57</v>
      </c>
      <c r="V61" t="s">
        <v>20</v>
      </c>
      <c r="W61">
        <v>30339.034353789299</v>
      </c>
      <c r="X61">
        <v>0.24345821743191201</v>
      </c>
      <c r="Y61">
        <v>23337.718733684102</v>
      </c>
      <c r="Z61" t="s">
        <v>25</v>
      </c>
      <c r="AA61">
        <v>6.2203232289111801E-2</v>
      </c>
      <c r="AB61" t="s">
        <v>22</v>
      </c>
      <c r="AC61">
        <v>56</v>
      </c>
      <c r="AD61">
        <v>10</v>
      </c>
      <c r="AE61">
        <v>4.7500000000000001E-2</v>
      </c>
      <c r="AF61">
        <v>0.01</v>
      </c>
      <c r="AG61">
        <v>0</v>
      </c>
      <c r="AH61" t="s">
        <v>23</v>
      </c>
      <c r="AI61">
        <v>0.1</v>
      </c>
      <c r="AJ61">
        <v>10</v>
      </c>
      <c r="AK61">
        <v>99</v>
      </c>
      <c r="AL61">
        <v>98</v>
      </c>
    </row>
    <row r="62" spans="20:38" x14ac:dyDescent="0.35">
      <c r="T62" t="s">
        <v>19</v>
      </c>
      <c r="U62">
        <v>57</v>
      </c>
      <c r="V62" t="s">
        <v>20</v>
      </c>
      <c r="W62">
        <v>658.74305493995803</v>
      </c>
      <c r="X62">
        <v>2.35674924428166E-3</v>
      </c>
      <c r="Y62">
        <v>506.72542687689099</v>
      </c>
      <c r="Z62" t="s">
        <v>26</v>
      </c>
      <c r="AA62">
        <v>9.7248011656597797E-4</v>
      </c>
      <c r="AB62" t="s">
        <v>24</v>
      </c>
      <c r="AC62">
        <v>57</v>
      </c>
      <c r="AD62">
        <v>10</v>
      </c>
      <c r="AE62">
        <v>4.7500000000000001E-2</v>
      </c>
      <c r="AF62">
        <v>0.01</v>
      </c>
      <c r="AG62">
        <v>0</v>
      </c>
      <c r="AH62" t="s">
        <v>23</v>
      </c>
      <c r="AI62">
        <v>0.1</v>
      </c>
      <c r="AJ62">
        <v>10</v>
      </c>
      <c r="AK62">
        <v>1</v>
      </c>
      <c r="AL62">
        <v>0</v>
      </c>
    </row>
    <row r="63" spans="20:38" x14ac:dyDescent="0.35">
      <c r="T63" t="s">
        <v>19</v>
      </c>
      <c r="U63">
        <v>57</v>
      </c>
      <c r="V63" t="s">
        <v>20</v>
      </c>
      <c r="W63">
        <v>1976.22916481987</v>
      </c>
      <c r="X63">
        <v>7.0702477328449904E-3</v>
      </c>
      <c r="Y63">
        <v>1520.1762806306699</v>
      </c>
      <c r="Z63" t="s">
        <v>26</v>
      </c>
      <c r="AA63">
        <v>2.9174403496979302E-3</v>
      </c>
      <c r="AB63" t="s">
        <v>22</v>
      </c>
      <c r="AC63">
        <v>58</v>
      </c>
      <c r="AD63">
        <v>10</v>
      </c>
      <c r="AE63">
        <v>4.7500000000000001E-2</v>
      </c>
      <c r="AF63">
        <v>0.01</v>
      </c>
      <c r="AG63">
        <v>0</v>
      </c>
      <c r="AH63" t="s">
        <v>23</v>
      </c>
      <c r="AI63">
        <v>0.1</v>
      </c>
      <c r="AJ63">
        <v>10</v>
      </c>
      <c r="AK63">
        <v>1</v>
      </c>
      <c r="AL63">
        <v>0</v>
      </c>
    </row>
    <row r="64" spans="20:38" x14ac:dyDescent="0.35">
      <c r="T64" t="s">
        <v>19</v>
      </c>
      <c r="U64">
        <v>57</v>
      </c>
      <c r="V64" t="s">
        <v>20</v>
      </c>
      <c r="W64">
        <v>396.008680433574</v>
      </c>
      <c r="X64">
        <v>1.4167787445225899E-3</v>
      </c>
      <c r="Y64">
        <v>304.62206187198001</v>
      </c>
      <c r="Z64" t="s">
        <v>26</v>
      </c>
      <c r="AA64">
        <v>5.8461423588637804E-4</v>
      </c>
      <c r="AB64" t="s">
        <v>24</v>
      </c>
      <c r="AC64">
        <v>59</v>
      </c>
      <c r="AD64">
        <v>10</v>
      </c>
      <c r="AE64">
        <v>4.7500000000000001E-2</v>
      </c>
      <c r="AF64">
        <v>0.01</v>
      </c>
      <c r="AG64">
        <v>0</v>
      </c>
      <c r="AH64" t="s">
        <v>23</v>
      </c>
      <c r="AI64">
        <v>0.1</v>
      </c>
      <c r="AJ64">
        <v>10</v>
      </c>
      <c r="AK64">
        <v>2</v>
      </c>
      <c r="AL64">
        <v>1</v>
      </c>
    </row>
    <row r="65" spans="20:38" x14ac:dyDescent="0.35">
      <c r="T65" t="s">
        <v>19</v>
      </c>
      <c r="U65">
        <v>57</v>
      </c>
      <c r="V65" t="s">
        <v>20</v>
      </c>
      <c r="W65">
        <v>1188.02604130072</v>
      </c>
      <c r="X65">
        <v>4.2503362335677497E-3</v>
      </c>
      <c r="Y65">
        <v>913.86618561594105</v>
      </c>
      <c r="Z65" t="s">
        <v>26</v>
      </c>
      <c r="AA65">
        <v>1.7538427076591299E-3</v>
      </c>
      <c r="AB65" t="s">
        <v>22</v>
      </c>
      <c r="AC65">
        <v>60</v>
      </c>
      <c r="AD65">
        <v>10</v>
      </c>
      <c r="AE65">
        <v>4.7500000000000001E-2</v>
      </c>
      <c r="AF65">
        <v>0.01</v>
      </c>
      <c r="AG65">
        <v>0</v>
      </c>
      <c r="AH65" t="s">
        <v>23</v>
      </c>
      <c r="AI65">
        <v>0.1</v>
      </c>
      <c r="AJ65">
        <v>10</v>
      </c>
      <c r="AK65">
        <v>2</v>
      </c>
      <c r="AL65">
        <v>1</v>
      </c>
    </row>
    <row r="66" spans="20:38" x14ac:dyDescent="0.35">
      <c r="T66" t="s">
        <v>19</v>
      </c>
      <c r="U66">
        <v>57</v>
      </c>
      <c r="V66" t="s">
        <v>20</v>
      </c>
      <c r="W66">
        <v>1018.69660492065</v>
      </c>
      <c r="X66">
        <v>3.6445355071225102E-3</v>
      </c>
      <c r="Y66">
        <v>783.612773015882</v>
      </c>
      <c r="Z66" t="s">
        <v>26</v>
      </c>
      <c r="AA66">
        <v>1.5038673814768201E-3</v>
      </c>
      <c r="AB66" t="s">
        <v>24</v>
      </c>
      <c r="AC66">
        <v>61</v>
      </c>
      <c r="AD66">
        <v>10</v>
      </c>
      <c r="AE66">
        <v>4.7500000000000001E-2</v>
      </c>
      <c r="AF66">
        <v>0.01</v>
      </c>
      <c r="AG66">
        <v>0</v>
      </c>
      <c r="AH66" t="s">
        <v>23</v>
      </c>
      <c r="AI66">
        <v>0.1</v>
      </c>
      <c r="AJ66">
        <v>10</v>
      </c>
      <c r="AK66">
        <v>3</v>
      </c>
      <c r="AL66">
        <v>2</v>
      </c>
    </row>
    <row r="67" spans="20:38" x14ac:dyDescent="0.35">
      <c r="T67" t="s">
        <v>19</v>
      </c>
      <c r="U67">
        <v>57</v>
      </c>
      <c r="V67" t="s">
        <v>20</v>
      </c>
      <c r="W67">
        <v>3056.08981476194</v>
      </c>
      <c r="X67">
        <v>1.09336065213675E-2</v>
      </c>
      <c r="Y67">
        <v>2350.8383190476402</v>
      </c>
      <c r="Z67" t="s">
        <v>26</v>
      </c>
      <c r="AA67">
        <v>4.5116021444304598E-3</v>
      </c>
      <c r="AB67" t="s">
        <v>22</v>
      </c>
      <c r="AC67">
        <v>62</v>
      </c>
      <c r="AD67">
        <v>10</v>
      </c>
      <c r="AE67">
        <v>4.7500000000000001E-2</v>
      </c>
      <c r="AF67">
        <v>0.01</v>
      </c>
      <c r="AG67">
        <v>0</v>
      </c>
      <c r="AH67" t="s">
        <v>23</v>
      </c>
      <c r="AI67">
        <v>0.1</v>
      </c>
      <c r="AJ67">
        <v>10</v>
      </c>
      <c r="AK67">
        <v>3</v>
      </c>
      <c r="AL67">
        <v>2</v>
      </c>
    </row>
    <row r="68" spans="20:38" x14ac:dyDescent="0.35">
      <c r="T68" t="s">
        <v>19</v>
      </c>
      <c r="U68">
        <v>57</v>
      </c>
      <c r="V68" t="s">
        <v>20</v>
      </c>
      <c r="W68">
        <v>1484.4604200843901</v>
      </c>
      <c r="X68">
        <v>5.3108734080222E-3</v>
      </c>
      <c r="Y68">
        <v>1141.8926308341499</v>
      </c>
      <c r="Z68" t="s">
        <v>26</v>
      </c>
      <c r="AA68">
        <v>2.1914587661084799E-3</v>
      </c>
      <c r="AB68" t="s">
        <v>24</v>
      </c>
      <c r="AC68">
        <v>63</v>
      </c>
      <c r="AD68">
        <v>10</v>
      </c>
      <c r="AE68">
        <v>4.7500000000000001E-2</v>
      </c>
      <c r="AF68">
        <v>0.01</v>
      </c>
      <c r="AG68">
        <v>0</v>
      </c>
      <c r="AH68" t="s">
        <v>23</v>
      </c>
      <c r="AI68">
        <v>0.1</v>
      </c>
      <c r="AJ68">
        <v>10</v>
      </c>
      <c r="AK68">
        <v>4</v>
      </c>
      <c r="AL68">
        <v>3</v>
      </c>
    </row>
    <row r="69" spans="20:38" x14ac:dyDescent="0.35">
      <c r="T69" t="s">
        <v>19</v>
      </c>
      <c r="U69">
        <v>57</v>
      </c>
      <c r="V69" t="s">
        <v>20</v>
      </c>
      <c r="W69">
        <v>4453.3812602531698</v>
      </c>
      <c r="X69">
        <v>1.59326202240666E-2</v>
      </c>
      <c r="Y69">
        <v>3425.67789250244</v>
      </c>
      <c r="Z69" t="s">
        <v>26</v>
      </c>
      <c r="AA69">
        <v>6.5743762983254302E-3</v>
      </c>
      <c r="AB69" t="s">
        <v>22</v>
      </c>
      <c r="AC69">
        <v>64</v>
      </c>
      <c r="AD69">
        <v>10</v>
      </c>
      <c r="AE69">
        <v>4.7500000000000001E-2</v>
      </c>
      <c r="AF69">
        <v>0.01</v>
      </c>
      <c r="AG69">
        <v>0</v>
      </c>
      <c r="AH69" t="s">
        <v>23</v>
      </c>
      <c r="AI69">
        <v>0.1</v>
      </c>
      <c r="AJ69">
        <v>10</v>
      </c>
      <c r="AK69">
        <v>4</v>
      </c>
      <c r="AL69">
        <v>3</v>
      </c>
    </row>
    <row r="70" spans="20:38" x14ac:dyDescent="0.35">
      <c r="T70" t="s">
        <v>19</v>
      </c>
      <c r="U70">
        <v>57</v>
      </c>
      <c r="V70" t="s">
        <v>20</v>
      </c>
      <c r="W70">
        <v>2108.1296667147299</v>
      </c>
      <c r="X70">
        <v>7.5421409935480096E-3</v>
      </c>
      <c r="Y70">
        <v>1621.6382051651799</v>
      </c>
      <c r="Z70" t="s">
        <v>26</v>
      </c>
      <c r="AA70">
        <v>3.1121606044253501E-3</v>
      </c>
      <c r="AB70" t="s">
        <v>24</v>
      </c>
      <c r="AC70">
        <v>65</v>
      </c>
      <c r="AD70">
        <v>10</v>
      </c>
      <c r="AE70">
        <v>4.7500000000000001E-2</v>
      </c>
      <c r="AF70">
        <v>0.01</v>
      </c>
      <c r="AG70">
        <v>0</v>
      </c>
      <c r="AH70" t="s">
        <v>23</v>
      </c>
      <c r="AI70">
        <v>0.1</v>
      </c>
      <c r="AJ70">
        <v>10</v>
      </c>
      <c r="AK70">
        <v>5</v>
      </c>
      <c r="AL70">
        <v>4</v>
      </c>
    </row>
    <row r="71" spans="20:38" x14ac:dyDescent="0.35">
      <c r="T71" t="s">
        <v>19</v>
      </c>
      <c r="U71">
        <v>57</v>
      </c>
      <c r="V71" t="s">
        <v>20</v>
      </c>
      <c r="W71">
        <v>6324.3890001442096</v>
      </c>
      <c r="X71">
        <v>2.2626422980644101E-2</v>
      </c>
      <c r="Y71">
        <v>4864.9146154955397</v>
      </c>
      <c r="Z71" t="s">
        <v>26</v>
      </c>
      <c r="AA71">
        <v>9.3364818132760496E-3</v>
      </c>
      <c r="AB71" t="s">
        <v>22</v>
      </c>
      <c r="AC71">
        <v>66</v>
      </c>
      <c r="AD71">
        <v>10</v>
      </c>
      <c r="AE71">
        <v>4.7500000000000001E-2</v>
      </c>
      <c r="AF71">
        <v>0.01</v>
      </c>
      <c r="AG71">
        <v>0</v>
      </c>
      <c r="AH71" t="s">
        <v>23</v>
      </c>
      <c r="AI71">
        <v>0.1</v>
      </c>
      <c r="AJ71">
        <v>10</v>
      </c>
      <c r="AK71">
        <v>5</v>
      </c>
      <c r="AL71">
        <v>4</v>
      </c>
    </row>
    <row r="72" spans="20:38" x14ac:dyDescent="0.35">
      <c r="T72" t="s">
        <v>19</v>
      </c>
      <c r="U72">
        <v>57</v>
      </c>
      <c r="V72" t="s">
        <v>20</v>
      </c>
      <c r="W72">
        <v>2913.8963736144101</v>
      </c>
      <c r="X72">
        <v>1.04248887710198E-2</v>
      </c>
      <c r="Y72">
        <v>2241.4587489341602</v>
      </c>
      <c r="Z72" t="s">
        <v>26</v>
      </c>
      <c r="AA72">
        <v>4.3016867712282704E-3</v>
      </c>
      <c r="AB72" t="s">
        <v>24</v>
      </c>
      <c r="AC72">
        <v>67</v>
      </c>
      <c r="AD72">
        <v>10</v>
      </c>
      <c r="AE72">
        <v>4.7500000000000001E-2</v>
      </c>
      <c r="AF72">
        <v>0.01</v>
      </c>
      <c r="AG72">
        <v>0</v>
      </c>
      <c r="AH72" t="s">
        <v>23</v>
      </c>
      <c r="AI72">
        <v>0.1</v>
      </c>
      <c r="AJ72">
        <v>10</v>
      </c>
      <c r="AK72">
        <v>6</v>
      </c>
      <c r="AL72">
        <v>5</v>
      </c>
    </row>
    <row r="73" spans="20:38" x14ac:dyDescent="0.35">
      <c r="T73" t="s">
        <v>19</v>
      </c>
      <c r="U73">
        <v>57</v>
      </c>
      <c r="V73" t="s">
        <v>20</v>
      </c>
      <c r="W73">
        <v>8741.6891208432207</v>
      </c>
      <c r="X73">
        <v>3.12746663130593E-2</v>
      </c>
      <c r="Y73">
        <v>6724.3762468024797</v>
      </c>
      <c r="Z73" t="s">
        <v>26</v>
      </c>
      <c r="AA73">
        <v>1.29050603136848E-2</v>
      </c>
      <c r="AB73" t="s">
        <v>22</v>
      </c>
      <c r="AC73">
        <v>68</v>
      </c>
      <c r="AD73">
        <v>10</v>
      </c>
      <c r="AE73">
        <v>4.7500000000000001E-2</v>
      </c>
      <c r="AF73">
        <v>0.01</v>
      </c>
      <c r="AG73">
        <v>0</v>
      </c>
      <c r="AH73" t="s">
        <v>23</v>
      </c>
      <c r="AI73">
        <v>0.1</v>
      </c>
      <c r="AJ73">
        <v>10</v>
      </c>
      <c r="AK73">
        <v>6</v>
      </c>
      <c r="AL73">
        <v>5</v>
      </c>
    </row>
    <row r="74" spans="20:38" x14ac:dyDescent="0.35">
      <c r="T74" t="s">
        <v>19</v>
      </c>
      <c r="U74">
        <v>57</v>
      </c>
      <c r="V74" t="s">
        <v>20</v>
      </c>
      <c r="W74">
        <v>3914.1622936189901</v>
      </c>
      <c r="X74">
        <v>1.4003485817885601E-2</v>
      </c>
      <c r="Y74">
        <v>3010.8940720146102</v>
      </c>
      <c r="Z74" t="s">
        <v>26</v>
      </c>
      <c r="AA74">
        <v>5.7783455552388296E-3</v>
      </c>
      <c r="AB74" t="s">
        <v>24</v>
      </c>
      <c r="AC74">
        <v>69</v>
      </c>
      <c r="AD74">
        <v>10</v>
      </c>
      <c r="AE74">
        <v>4.7500000000000001E-2</v>
      </c>
      <c r="AF74">
        <v>0.01</v>
      </c>
      <c r="AG74">
        <v>0</v>
      </c>
      <c r="AH74" t="s">
        <v>23</v>
      </c>
      <c r="AI74">
        <v>0.1</v>
      </c>
      <c r="AJ74">
        <v>10</v>
      </c>
      <c r="AK74">
        <v>7</v>
      </c>
      <c r="AL74">
        <v>6</v>
      </c>
    </row>
    <row r="75" spans="20:38" x14ac:dyDescent="0.35">
      <c r="T75" t="s">
        <v>19</v>
      </c>
      <c r="U75">
        <v>57</v>
      </c>
      <c r="V75" t="s">
        <v>20</v>
      </c>
      <c r="W75">
        <v>11742.486880857001</v>
      </c>
      <c r="X75">
        <v>4.2010457453656801E-2</v>
      </c>
      <c r="Y75">
        <v>9032.6822160438205</v>
      </c>
      <c r="Z75" t="s">
        <v>26</v>
      </c>
      <c r="AA75">
        <v>1.7335036665716501E-2</v>
      </c>
      <c r="AB75" t="s">
        <v>22</v>
      </c>
      <c r="AC75">
        <v>70</v>
      </c>
      <c r="AD75">
        <v>10</v>
      </c>
      <c r="AE75">
        <v>4.7500000000000001E-2</v>
      </c>
      <c r="AF75">
        <v>0.01</v>
      </c>
      <c r="AG75">
        <v>0</v>
      </c>
      <c r="AH75" t="s">
        <v>23</v>
      </c>
      <c r="AI75">
        <v>0.1</v>
      </c>
      <c r="AJ75">
        <v>10</v>
      </c>
      <c r="AK75">
        <v>7</v>
      </c>
      <c r="AL75">
        <v>6</v>
      </c>
    </row>
    <row r="76" spans="20:38" x14ac:dyDescent="0.35">
      <c r="T76" t="s">
        <v>19</v>
      </c>
      <c r="U76">
        <v>57</v>
      </c>
      <c r="V76" t="s">
        <v>20</v>
      </c>
      <c r="W76">
        <v>5100.8376879834404</v>
      </c>
      <c r="X76">
        <v>1.82489899152775E-2</v>
      </c>
      <c r="Y76">
        <v>3923.7212984488001</v>
      </c>
      <c r="Z76" t="s">
        <v>26</v>
      </c>
      <c r="AA76">
        <v>7.5301943484571499E-3</v>
      </c>
      <c r="AB76" t="s">
        <v>24</v>
      </c>
      <c r="AC76">
        <v>71</v>
      </c>
      <c r="AD76">
        <v>10</v>
      </c>
      <c r="AE76">
        <v>4.7500000000000001E-2</v>
      </c>
      <c r="AF76">
        <v>0.01</v>
      </c>
      <c r="AG76">
        <v>0</v>
      </c>
      <c r="AH76" t="s">
        <v>23</v>
      </c>
      <c r="AI76">
        <v>0.1</v>
      </c>
      <c r="AJ76">
        <v>10</v>
      </c>
      <c r="AK76">
        <v>8</v>
      </c>
      <c r="AL76">
        <v>7</v>
      </c>
    </row>
    <row r="77" spans="20:38" x14ac:dyDescent="0.35">
      <c r="T77" t="s">
        <v>19</v>
      </c>
      <c r="U77">
        <v>57</v>
      </c>
      <c r="V77" t="s">
        <v>20</v>
      </c>
      <c r="W77">
        <v>15302.5130639503</v>
      </c>
      <c r="X77">
        <v>5.4746969745832597E-2</v>
      </c>
      <c r="Y77">
        <v>11771.163895346401</v>
      </c>
      <c r="Z77" t="s">
        <v>26</v>
      </c>
      <c r="AA77">
        <v>2.2590583045371499E-2</v>
      </c>
      <c r="AB77" t="s">
        <v>22</v>
      </c>
      <c r="AC77">
        <v>72</v>
      </c>
      <c r="AD77">
        <v>10</v>
      </c>
      <c r="AE77">
        <v>4.7500000000000001E-2</v>
      </c>
      <c r="AF77">
        <v>0.01</v>
      </c>
      <c r="AG77">
        <v>0</v>
      </c>
      <c r="AH77" t="s">
        <v>23</v>
      </c>
      <c r="AI77">
        <v>0.1</v>
      </c>
      <c r="AJ77">
        <v>10</v>
      </c>
      <c r="AK77">
        <v>8</v>
      </c>
      <c r="AL77">
        <v>7</v>
      </c>
    </row>
    <row r="78" spans="20:38" x14ac:dyDescent="0.35">
      <c r="T78" t="s">
        <v>19</v>
      </c>
      <c r="U78">
        <v>57</v>
      </c>
      <c r="V78" t="s">
        <v>20</v>
      </c>
      <c r="W78">
        <v>10615.6885838422</v>
      </c>
      <c r="X78">
        <v>3.7979172394887697E-2</v>
      </c>
      <c r="Y78">
        <v>8165.9142952632401</v>
      </c>
      <c r="Z78" t="s">
        <v>26</v>
      </c>
      <c r="AA78">
        <v>1.5671582408385201E-2</v>
      </c>
      <c r="AB78" t="s">
        <v>24</v>
      </c>
      <c r="AC78">
        <v>73</v>
      </c>
      <c r="AD78">
        <v>10</v>
      </c>
      <c r="AE78">
        <v>4.7500000000000001E-2</v>
      </c>
      <c r="AF78">
        <v>0.01</v>
      </c>
      <c r="AG78">
        <v>0</v>
      </c>
      <c r="AH78" t="s">
        <v>23</v>
      </c>
      <c r="AI78">
        <v>0.1</v>
      </c>
      <c r="AJ78">
        <v>10</v>
      </c>
      <c r="AK78">
        <v>9</v>
      </c>
      <c r="AL78">
        <v>8</v>
      </c>
    </row>
    <row r="79" spans="20:38" x14ac:dyDescent="0.35">
      <c r="T79" t="s">
        <v>19</v>
      </c>
      <c r="U79">
        <v>57</v>
      </c>
      <c r="V79" t="s">
        <v>20</v>
      </c>
      <c r="W79">
        <v>31847.065751526701</v>
      </c>
      <c r="X79">
        <v>0.113937517184663</v>
      </c>
      <c r="Y79">
        <v>24497.742885789699</v>
      </c>
      <c r="Z79" t="s">
        <v>26</v>
      </c>
      <c r="AA79">
        <v>4.7014747225155702E-2</v>
      </c>
      <c r="AB79" t="s">
        <v>22</v>
      </c>
      <c r="AC79">
        <v>74</v>
      </c>
      <c r="AD79">
        <v>10</v>
      </c>
      <c r="AE79">
        <v>4.7500000000000001E-2</v>
      </c>
      <c r="AF79">
        <v>0.01</v>
      </c>
      <c r="AG79">
        <v>0</v>
      </c>
      <c r="AH79" t="s">
        <v>23</v>
      </c>
      <c r="AI79">
        <v>0.1</v>
      </c>
      <c r="AJ79">
        <v>10</v>
      </c>
      <c r="AK79">
        <v>9</v>
      </c>
      <c r="AL79">
        <v>8</v>
      </c>
    </row>
    <row r="80" spans="20:38" x14ac:dyDescent="0.35">
      <c r="T80" t="s">
        <v>19</v>
      </c>
      <c r="U80">
        <v>57</v>
      </c>
      <c r="V80" t="s">
        <v>20</v>
      </c>
      <c r="W80">
        <v>12476.573699156101</v>
      </c>
      <c r="X80">
        <v>4.4636759987383298E-2</v>
      </c>
      <c r="Y80">
        <v>9597.36438396622</v>
      </c>
      <c r="Z80" t="s">
        <v>26</v>
      </c>
      <c r="AA80">
        <v>1.8418744234662499E-2</v>
      </c>
      <c r="AB80" t="s">
        <v>24</v>
      </c>
      <c r="AC80">
        <v>75</v>
      </c>
      <c r="AD80">
        <v>10</v>
      </c>
      <c r="AE80">
        <v>4.7500000000000001E-2</v>
      </c>
      <c r="AF80">
        <v>0.01</v>
      </c>
      <c r="AG80">
        <v>0</v>
      </c>
      <c r="AH80" t="s">
        <v>23</v>
      </c>
      <c r="AI80">
        <v>0.1</v>
      </c>
      <c r="AJ80">
        <v>10</v>
      </c>
      <c r="AK80">
        <v>10</v>
      </c>
      <c r="AL80">
        <v>9</v>
      </c>
    </row>
    <row r="81" spans="20:38" x14ac:dyDescent="0.35">
      <c r="T81" t="s">
        <v>19</v>
      </c>
      <c r="U81">
        <v>57</v>
      </c>
      <c r="V81" t="s">
        <v>20</v>
      </c>
      <c r="W81">
        <v>37429.721097468202</v>
      </c>
      <c r="X81">
        <v>0.13391027996214999</v>
      </c>
      <c r="Y81">
        <v>28792.093151898702</v>
      </c>
      <c r="Z81" t="s">
        <v>26</v>
      </c>
      <c r="AA81">
        <v>5.5256232703987503E-2</v>
      </c>
      <c r="AB81" t="s">
        <v>22</v>
      </c>
      <c r="AC81">
        <v>76</v>
      </c>
      <c r="AD81">
        <v>10</v>
      </c>
      <c r="AE81">
        <v>4.7500000000000001E-2</v>
      </c>
      <c r="AF81">
        <v>0.01</v>
      </c>
      <c r="AG81">
        <v>0</v>
      </c>
      <c r="AH81" t="s">
        <v>23</v>
      </c>
      <c r="AI81">
        <v>0.1</v>
      </c>
      <c r="AJ81">
        <v>10</v>
      </c>
      <c r="AK81">
        <v>10</v>
      </c>
      <c r="AL81">
        <v>9</v>
      </c>
    </row>
    <row r="82" spans="20:38" x14ac:dyDescent="0.35">
      <c r="T82" t="s">
        <v>19</v>
      </c>
      <c r="U82">
        <v>57</v>
      </c>
      <c r="V82" t="s">
        <v>20</v>
      </c>
      <c r="W82">
        <v>37151.010885073301</v>
      </c>
      <c r="X82">
        <v>0.132913153574995</v>
      </c>
      <c r="Y82">
        <v>28577.700680825601</v>
      </c>
      <c r="Z82" t="s">
        <v>26</v>
      </c>
      <c r="AA82">
        <v>5.4844782233571997E-2</v>
      </c>
      <c r="AB82" t="s">
        <v>24</v>
      </c>
      <c r="AC82">
        <v>77</v>
      </c>
      <c r="AD82">
        <v>10</v>
      </c>
      <c r="AE82">
        <v>4.7500000000000001E-2</v>
      </c>
      <c r="AF82">
        <v>0.01</v>
      </c>
      <c r="AG82">
        <v>0</v>
      </c>
      <c r="AH82" t="s">
        <v>23</v>
      </c>
      <c r="AI82">
        <v>0.1</v>
      </c>
      <c r="AJ82">
        <v>10</v>
      </c>
      <c r="AK82">
        <v>12</v>
      </c>
      <c r="AL82">
        <v>11</v>
      </c>
    </row>
    <row r="83" spans="20:38" x14ac:dyDescent="0.35">
      <c r="T83" t="s">
        <v>19</v>
      </c>
      <c r="U83">
        <v>57</v>
      </c>
      <c r="V83" t="s">
        <v>20</v>
      </c>
      <c r="W83">
        <v>111453.03265522</v>
      </c>
      <c r="X83">
        <v>0.39873946072498601</v>
      </c>
      <c r="Y83">
        <v>85733.102042476807</v>
      </c>
      <c r="Z83" t="s">
        <v>26</v>
      </c>
      <c r="AA83">
        <v>0.16453434670071601</v>
      </c>
      <c r="AB83" t="s">
        <v>22</v>
      </c>
      <c r="AC83">
        <v>78</v>
      </c>
      <c r="AD83">
        <v>10</v>
      </c>
      <c r="AE83">
        <v>4.7500000000000001E-2</v>
      </c>
      <c r="AF83">
        <v>0.01</v>
      </c>
      <c r="AG83">
        <v>0</v>
      </c>
      <c r="AH83" t="s">
        <v>23</v>
      </c>
      <c r="AI83">
        <v>0.1</v>
      </c>
      <c r="AJ83">
        <v>10</v>
      </c>
      <c r="AK83">
        <v>12</v>
      </c>
      <c r="AL83">
        <v>11</v>
      </c>
    </row>
    <row r="84" spans="20:38" x14ac:dyDescent="0.35">
      <c r="T84" t="s">
        <v>19</v>
      </c>
      <c r="U84">
        <v>57</v>
      </c>
      <c r="V84" t="s">
        <v>20</v>
      </c>
      <c r="W84">
        <v>53262.767063647501</v>
      </c>
      <c r="X84">
        <v>0.19055530845337401</v>
      </c>
      <c r="Y84">
        <v>40971.3592797288</v>
      </c>
      <c r="Z84" t="s">
        <v>26</v>
      </c>
      <c r="AA84">
        <v>7.8630023549020198E-2</v>
      </c>
      <c r="AB84" t="s">
        <v>24</v>
      </c>
      <c r="AC84">
        <v>79</v>
      </c>
      <c r="AD84">
        <v>10</v>
      </c>
      <c r="AE84">
        <v>4.7500000000000001E-2</v>
      </c>
      <c r="AF84">
        <v>0.01</v>
      </c>
      <c r="AG84">
        <v>0</v>
      </c>
      <c r="AH84" t="s">
        <v>23</v>
      </c>
      <c r="AI84">
        <v>0.1</v>
      </c>
      <c r="AJ84">
        <v>10</v>
      </c>
      <c r="AK84">
        <v>15</v>
      </c>
      <c r="AL84">
        <v>14</v>
      </c>
    </row>
    <row r="85" spans="20:38" x14ac:dyDescent="0.35">
      <c r="T85" t="s">
        <v>19</v>
      </c>
      <c r="U85">
        <v>57</v>
      </c>
      <c r="V85" t="s">
        <v>20</v>
      </c>
      <c r="W85">
        <v>159788.301190942</v>
      </c>
      <c r="X85">
        <v>0.57166592536012195</v>
      </c>
      <c r="Y85">
        <v>122914.077839187</v>
      </c>
      <c r="Z85" t="s">
        <v>26</v>
      </c>
      <c r="AA85">
        <v>0.235890070647061</v>
      </c>
      <c r="AB85" t="s">
        <v>22</v>
      </c>
      <c r="AC85">
        <v>80</v>
      </c>
      <c r="AD85">
        <v>10</v>
      </c>
      <c r="AE85">
        <v>4.7500000000000001E-2</v>
      </c>
      <c r="AF85">
        <v>0.01</v>
      </c>
      <c r="AG85">
        <v>0</v>
      </c>
      <c r="AH85" t="s">
        <v>23</v>
      </c>
      <c r="AI85">
        <v>0.1</v>
      </c>
      <c r="AJ85">
        <v>10</v>
      </c>
      <c r="AK85">
        <v>15</v>
      </c>
      <c r="AL85">
        <v>14</v>
      </c>
    </row>
    <row r="86" spans="20:38" x14ac:dyDescent="0.35">
      <c r="T86" t="s">
        <v>19</v>
      </c>
      <c r="U86">
        <v>57</v>
      </c>
      <c r="V86" t="s">
        <v>20</v>
      </c>
      <c r="W86">
        <v>29701.857612895099</v>
      </c>
      <c r="X86">
        <v>0.10626272255626699</v>
      </c>
      <c r="Y86">
        <v>22847.5827791501</v>
      </c>
      <c r="Z86" t="s">
        <v>26</v>
      </c>
      <c r="AA86">
        <v>4.3847848925324999E-2</v>
      </c>
      <c r="AB86" t="s">
        <v>24</v>
      </c>
      <c r="AC86">
        <v>81</v>
      </c>
      <c r="AD86">
        <v>10</v>
      </c>
      <c r="AE86">
        <v>4.7500000000000001E-2</v>
      </c>
      <c r="AF86">
        <v>0.01</v>
      </c>
      <c r="AG86">
        <v>0</v>
      </c>
      <c r="AH86" t="s">
        <v>23</v>
      </c>
      <c r="AI86">
        <v>0.1</v>
      </c>
      <c r="AJ86">
        <v>10</v>
      </c>
      <c r="AK86">
        <v>20</v>
      </c>
      <c r="AL86">
        <v>19</v>
      </c>
    </row>
    <row r="87" spans="20:38" x14ac:dyDescent="0.35">
      <c r="T87" t="s">
        <v>19</v>
      </c>
      <c r="U87">
        <v>57</v>
      </c>
      <c r="V87" t="s">
        <v>20</v>
      </c>
      <c r="W87">
        <v>89105.572838685403</v>
      </c>
      <c r="X87">
        <v>0.31878816766880003</v>
      </c>
      <c r="Y87">
        <v>68542.748337450306</v>
      </c>
      <c r="Z87" t="s">
        <v>26</v>
      </c>
      <c r="AA87">
        <v>0.13154354677597499</v>
      </c>
      <c r="AB87" t="s">
        <v>22</v>
      </c>
      <c r="AC87">
        <v>82</v>
      </c>
      <c r="AD87">
        <v>10</v>
      </c>
      <c r="AE87">
        <v>4.7500000000000001E-2</v>
      </c>
      <c r="AF87">
        <v>0.01</v>
      </c>
      <c r="AG87">
        <v>0</v>
      </c>
      <c r="AH87" t="s">
        <v>23</v>
      </c>
      <c r="AI87">
        <v>0.1</v>
      </c>
      <c r="AJ87">
        <v>10</v>
      </c>
      <c r="AK87">
        <v>20</v>
      </c>
      <c r="AL87">
        <v>19</v>
      </c>
    </row>
    <row r="88" spans="20:38" x14ac:dyDescent="0.35">
      <c r="T88" t="s">
        <v>19</v>
      </c>
      <c r="U88">
        <v>57</v>
      </c>
      <c r="V88" t="s">
        <v>20</v>
      </c>
      <c r="W88">
        <v>8543.31741728216</v>
      </c>
      <c r="X88">
        <v>3.0564962644916701E-2</v>
      </c>
      <c r="Y88">
        <v>6571.7826286785903</v>
      </c>
      <c r="Z88" t="s">
        <v>26</v>
      </c>
      <c r="AA88">
        <v>1.26122108696478E-2</v>
      </c>
      <c r="AB88" t="s">
        <v>24</v>
      </c>
      <c r="AC88">
        <v>83</v>
      </c>
      <c r="AD88">
        <v>10</v>
      </c>
      <c r="AE88">
        <v>4.7500000000000001E-2</v>
      </c>
      <c r="AF88">
        <v>0.01</v>
      </c>
      <c r="AG88">
        <v>0</v>
      </c>
      <c r="AH88" t="s">
        <v>23</v>
      </c>
      <c r="AI88">
        <v>0.1</v>
      </c>
      <c r="AJ88">
        <v>10</v>
      </c>
      <c r="AK88">
        <v>99</v>
      </c>
      <c r="AL88">
        <v>98</v>
      </c>
    </row>
    <row r="89" spans="20:38" x14ac:dyDescent="0.35">
      <c r="T89" t="s">
        <v>19</v>
      </c>
      <c r="U89">
        <v>57</v>
      </c>
      <c r="V89" t="s">
        <v>20</v>
      </c>
      <c r="W89">
        <v>25629.952251846498</v>
      </c>
      <c r="X89">
        <v>9.1694887934750099E-2</v>
      </c>
      <c r="Y89">
        <v>19715.347886035801</v>
      </c>
      <c r="Z89" t="s">
        <v>26</v>
      </c>
      <c r="AA89">
        <v>3.7836632608943301E-2</v>
      </c>
      <c r="AB89" t="s">
        <v>22</v>
      </c>
      <c r="AC89">
        <v>84</v>
      </c>
      <c r="AD89">
        <v>10</v>
      </c>
      <c r="AE89">
        <v>4.7500000000000001E-2</v>
      </c>
      <c r="AF89">
        <v>0.01</v>
      </c>
      <c r="AG89">
        <v>0</v>
      </c>
      <c r="AH89" t="s">
        <v>23</v>
      </c>
      <c r="AI89">
        <v>0.1</v>
      </c>
      <c r="AJ89">
        <v>10</v>
      </c>
      <c r="AK89">
        <v>99</v>
      </c>
      <c r="AL89">
        <v>98</v>
      </c>
    </row>
    <row r="90" spans="20:38" x14ac:dyDescent="0.35">
      <c r="T90" t="s">
        <v>19</v>
      </c>
      <c r="U90">
        <v>57</v>
      </c>
      <c r="V90" t="s">
        <v>20</v>
      </c>
      <c r="W90">
        <v>110.502773854814</v>
      </c>
      <c r="X90">
        <v>1.6909740095856099E-3</v>
      </c>
      <c r="Y90">
        <v>85.002133734471997</v>
      </c>
      <c r="Z90" t="s">
        <v>27</v>
      </c>
      <c r="AA90">
        <v>5.0898037629065805E-4</v>
      </c>
      <c r="AB90" t="s">
        <v>24</v>
      </c>
      <c r="AC90">
        <v>85</v>
      </c>
      <c r="AD90">
        <v>10</v>
      </c>
      <c r="AE90">
        <v>4.7500000000000001E-2</v>
      </c>
      <c r="AF90">
        <v>0.01</v>
      </c>
      <c r="AG90">
        <v>0</v>
      </c>
      <c r="AH90" t="s">
        <v>23</v>
      </c>
      <c r="AI90">
        <v>0.1</v>
      </c>
      <c r="AJ90">
        <v>10</v>
      </c>
      <c r="AK90">
        <v>1</v>
      </c>
      <c r="AL90">
        <v>0</v>
      </c>
    </row>
    <row r="91" spans="20:38" x14ac:dyDescent="0.35">
      <c r="T91" t="s">
        <v>19</v>
      </c>
      <c r="U91">
        <v>57</v>
      </c>
      <c r="V91" t="s">
        <v>20</v>
      </c>
      <c r="W91">
        <v>331.50832156444102</v>
      </c>
      <c r="X91">
        <v>5.0729220287568204E-3</v>
      </c>
      <c r="Y91">
        <v>255.006401203416</v>
      </c>
      <c r="Z91" t="s">
        <v>27</v>
      </c>
      <c r="AA91">
        <v>1.5269411288719699E-3</v>
      </c>
      <c r="AB91" t="s">
        <v>22</v>
      </c>
      <c r="AC91">
        <v>86</v>
      </c>
      <c r="AD91">
        <v>10</v>
      </c>
      <c r="AE91">
        <v>4.7500000000000001E-2</v>
      </c>
      <c r="AF91">
        <v>0.01</v>
      </c>
      <c r="AG91">
        <v>0</v>
      </c>
      <c r="AH91" t="s">
        <v>23</v>
      </c>
      <c r="AI91">
        <v>0.1</v>
      </c>
      <c r="AJ91">
        <v>10</v>
      </c>
      <c r="AK91">
        <v>1</v>
      </c>
      <c r="AL91">
        <v>0</v>
      </c>
    </row>
    <row r="92" spans="20:38" x14ac:dyDescent="0.35">
      <c r="T92" t="s">
        <v>19</v>
      </c>
      <c r="U92">
        <v>57</v>
      </c>
      <c r="V92" t="s">
        <v>20</v>
      </c>
      <c r="W92">
        <v>73.104378781384597</v>
      </c>
      <c r="X92">
        <v>1.11868327096151E-3</v>
      </c>
      <c r="Y92">
        <v>56.234137524142</v>
      </c>
      <c r="Z92" t="s">
        <v>27</v>
      </c>
      <c r="AA92">
        <v>3.3672181179389502E-4</v>
      </c>
      <c r="AB92" t="s">
        <v>24</v>
      </c>
      <c r="AC92">
        <v>87</v>
      </c>
      <c r="AD92">
        <v>10</v>
      </c>
      <c r="AE92">
        <v>4.7500000000000001E-2</v>
      </c>
      <c r="AF92">
        <v>0.01</v>
      </c>
      <c r="AG92">
        <v>0</v>
      </c>
      <c r="AH92" t="s">
        <v>23</v>
      </c>
      <c r="AI92">
        <v>0.1</v>
      </c>
      <c r="AJ92">
        <v>10</v>
      </c>
      <c r="AK92">
        <v>2</v>
      </c>
      <c r="AL92">
        <v>1</v>
      </c>
    </row>
    <row r="93" spans="20:38" x14ac:dyDescent="0.35">
      <c r="T93" t="s">
        <v>19</v>
      </c>
      <c r="U93">
        <v>57</v>
      </c>
      <c r="V93" t="s">
        <v>20</v>
      </c>
      <c r="W93">
        <v>219.313136344154</v>
      </c>
      <c r="X93">
        <v>3.3560498128845299E-3</v>
      </c>
      <c r="Y93">
        <v>168.702412572426</v>
      </c>
      <c r="Z93" t="s">
        <v>27</v>
      </c>
      <c r="AA93">
        <v>1.0101654353816901E-3</v>
      </c>
      <c r="AB93" t="s">
        <v>22</v>
      </c>
      <c r="AC93">
        <v>88</v>
      </c>
      <c r="AD93">
        <v>10</v>
      </c>
      <c r="AE93">
        <v>4.7500000000000001E-2</v>
      </c>
      <c r="AF93">
        <v>0.01</v>
      </c>
      <c r="AG93">
        <v>0</v>
      </c>
      <c r="AH93" t="s">
        <v>23</v>
      </c>
      <c r="AI93">
        <v>0.1</v>
      </c>
      <c r="AJ93">
        <v>10</v>
      </c>
      <c r="AK93">
        <v>2</v>
      </c>
      <c r="AL93">
        <v>1</v>
      </c>
    </row>
    <row r="94" spans="20:38" x14ac:dyDescent="0.35">
      <c r="T94" t="s">
        <v>19</v>
      </c>
      <c r="U94">
        <v>57</v>
      </c>
      <c r="V94" t="s">
        <v>20</v>
      </c>
      <c r="W94">
        <v>207.20534752748699</v>
      </c>
      <c r="X94">
        <v>3.1707697924079799E-3</v>
      </c>
      <c r="Y94">
        <v>159.388728867298</v>
      </c>
      <c r="Z94" t="s">
        <v>27</v>
      </c>
      <c r="AA94">
        <v>9.5439645607939304E-4</v>
      </c>
      <c r="AB94" t="s">
        <v>24</v>
      </c>
      <c r="AC94">
        <v>89</v>
      </c>
      <c r="AD94">
        <v>10</v>
      </c>
      <c r="AE94">
        <v>4.7500000000000001E-2</v>
      </c>
      <c r="AF94">
        <v>0.01</v>
      </c>
      <c r="AG94">
        <v>0</v>
      </c>
      <c r="AH94" t="s">
        <v>23</v>
      </c>
      <c r="AI94">
        <v>0.1</v>
      </c>
      <c r="AJ94">
        <v>10</v>
      </c>
      <c r="AK94">
        <v>3</v>
      </c>
      <c r="AL94">
        <v>2</v>
      </c>
    </row>
    <row r="95" spans="20:38" x14ac:dyDescent="0.35">
      <c r="T95" t="s">
        <v>19</v>
      </c>
      <c r="U95">
        <v>57</v>
      </c>
      <c r="V95" t="s">
        <v>20</v>
      </c>
      <c r="W95">
        <v>621.61604258245995</v>
      </c>
      <c r="X95">
        <v>9.5123093772239292E-3</v>
      </c>
      <c r="Y95">
        <v>478.166186601893</v>
      </c>
      <c r="Z95" t="s">
        <v>27</v>
      </c>
      <c r="AA95">
        <v>2.8631893682381799E-3</v>
      </c>
      <c r="AB95" t="s">
        <v>22</v>
      </c>
      <c r="AC95">
        <v>90</v>
      </c>
      <c r="AD95">
        <v>10</v>
      </c>
      <c r="AE95">
        <v>4.7500000000000001E-2</v>
      </c>
      <c r="AF95">
        <v>0.01</v>
      </c>
      <c r="AG95">
        <v>0</v>
      </c>
      <c r="AH95" t="s">
        <v>23</v>
      </c>
      <c r="AI95">
        <v>0.1</v>
      </c>
      <c r="AJ95">
        <v>10</v>
      </c>
      <c r="AK95">
        <v>3</v>
      </c>
      <c r="AL95">
        <v>2</v>
      </c>
    </row>
    <row r="96" spans="20:38" x14ac:dyDescent="0.35">
      <c r="T96" t="s">
        <v>19</v>
      </c>
      <c r="U96">
        <v>57</v>
      </c>
      <c r="V96" t="s">
        <v>20</v>
      </c>
      <c r="W96">
        <v>302.93375843789198</v>
      </c>
      <c r="X96">
        <v>4.6356584027256601E-3</v>
      </c>
      <c r="Y96">
        <v>233.025968029148</v>
      </c>
      <c r="Z96" t="s">
        <v>27</v>
      </c>
      <c r="AA96">
        <v>1.3953255016335099E-3</v>
      </c>
      <c r="AB96" t="s">
        <v>24</v>
      </c>
      <c r="AC96">
        <v>91</v>
      </c>
      <c r="AD96">
        <v>10</v>
      </c>
      <c r="AE96">
        <v>4.7500000000000001E-2</v>
      </c>
      <c r="AF96">
        <v>0.01</v>
      </c>
      <c r="AG96">
        <v>0</v>
      </c>
      <c r="AH96" t="s">
        <v>23</v>
      </c>
      <c r="AI96">
        <v>0.1</v>
      </c>
      <c r="AJ96">
        <v>10</v>
      </c>
      <c r="AK96">
        <v>4</v>
      </c>
      <c r="AL96">
        <v>3</v>
      </c>
    </row>
    <row r="97" spans="20:38" x14ac:dyDescent="0.35">
      <c r="T97" t="s">
        <v>19</v>
      </c>
      <c r="U97">
        <v>57</v>
      </c>
      <c r="V97" t="s">
        <v>20</v>
      </c>
      <c r="W97">
        <v>908.80127531367702</v>
      </c>
      <c r="X97">
        <v>1.3906975208177E-2</v>
      </c>
      <c r="Y97">
        <v>699.07790408744404</v>
      </c>
      <c r="Z97" t="s">
        <v>27</v>
      </c>
      <c r="AA97">
        <v>4.1859765049005199E-3</v>
      </c>
      <c r="AB97" t="s">
        <v>22</v>
      </c>
      <c r="AC97">
        <v>92</v>
      </c>
      <c r="AD97">
        <v>10</v>
      </c>
      <c r="AE97">
        <v>4.7500000000000001E-2</v>
      </c>
      <c r="AF97">
        <v>0.01</v>
      </c>
      <c r="AG97">
        <v>0</v>
      </c>
      <c r="AH97" t="s">
        <v>23</v>
      </c>
      <c r="AI97">
        <v>0.1</v>
      </c>
      <c r="AJ97">
        <v>10</v>
      </c>
      <c r="AK97">
        <v>4</v>
      </c>
      <c r="AL97">
        <v>3</v>
      </c>
    </row>
    <row r="98" spans="20:38" x14ac:dyDescent="0.35">
      <c r="T98" t="s">
        <v>19</v>
      </c>
      <c r="U98">
        <v>57</v>
      </c>
      <c r="V98" t="s">
        <v>20</v>
      </c>
      <c r="W98">
        <v>432.23177429802098</v>
      </c>
      <c r="X98">
        <v>6.6142475067216301E-3</v>
      </c>
      <c r="Y98">
        <v>332.48598022924699</v>
      </c>
      <c r="Z98" t="s">
        <v>27</v>
      </c>
      <c r="AA98">
        <v>1.9908775449929699E-3</v>
      </c>
      <c r="AB98" t="s">
        <v>24</v>
      </c>
      <c r="AC98">
        <v>93</v>
      </c>
      <c r="AD98">
        <v>10</v>
      </c>
      <c r="AE98">
        <v>4.7500000000000001E-2</v>
      </c>
      <c r="AF98">
        <v>0.01</v>
      </c>
      <c r="AG98">
        <v>0</v>
      </c>
      <c r="AH98" t="s">
        <v>23</v>
      </c>
      <c r="AI98">
        <v>0.1</v>
      </c>
      <c r="AJ98">
        <v>10</v>
      </c>
      <c r="AK98">
        <v>5</v>
      </c>
      <c r="AL98">
        <v>4</v>
      </c>
    </row>
    <row r="99" spans="20:38" x14ac:dyDescent="0.35">
      <c r="T99" t="s">
        <v>19</v>
      </c>
      <c r="U99">
        <v>57</v>
      </c>
      <c r="V99" t="s">
        <v>20</v>
      </c>
      <c r="W99">
        <v>1296.6953228940599</v>
      </c>
      <c r="X99">
        <v>1.9842742520164901E-2</v>
      </c>
      <c r="Y99">
        <v>997.45794068774103</v>
      </c>
      <c r="Z99" t="s">
        <v>27</v>
      </c>
      <c r="AA99">
        <v>5.9726326349789204E-3</v>
      </c>
      <c r="AB99" t="s">
        <v>22</v>
      </c>
      <c r="AC99">
        <v>94</v>
      </c>
      <c r="AD99">
        <v>10</v>
      </c>
      <c r="AE99">
        <v>4.7500000000000001E-2</v>
      </c>
      <c r="AF99">
        <v>0.01</v>
      </c>
      <c r="AG99">
        <v>0</v>
      </c>
      <c r="AH99" t="s">
        <v>23</v>
      </c>
      <c r="AI99">
        <v>0.1</v>
      </c>
      <c r="AJ99">
        <v>10</v>
      </c>
      <c r="AK99">
        <v>5</v>
      </c>
      <c r="AL99">
        <v>4</v>
      </c>
    </row>
    <row r="100" spans="20:38" x14ac:dyDescent="0.35">
      <c r="T100" t="s">
        <v>19</v>
      </c>
      <c r="U100">
        <v>57</v>
      </c>
      <c r="V100" t="s">
        <v>20</v>
      </c>
      <c r="W100">
        <v>601.38508708101904</v>
      </c>
      <c r="X100">
        <v>9.2027242080139106E-3</v>
      </c>
      <c r="Y100">
        <v>462.603913139246</v>
      </c>
      <c r="Z100" t="s">
        <v>27</v>
      </c>
      <c r="AA100">
        <v>2.7700047450415501E-3</v>
      </c>
      <c r="AB100" t="s">
        <v>24</v>
      </c>
      <c r="AC100">
        <v>95</v>
      </c>
      <c r="AD100">
        <v>10</v>
      </c>
      <c r="AE100">
        <v>4.7500000000000001E-2</v>
      </c>
      <c r="AF100">
        <v>0.01</v>
      </c>
      <c r="AG100">
        <v>0</v>
      </c>
      <c r="AH100" t="s">
        <v>23</v>
      </c>
      <c r="AI100">
        <v>0.1</v>
      </c>
      <c r="AJ100">
        <v>10</v>
      </c>
      <c r="AK100">
        <v>6</v>
      </c>
      <c r="AL100">
        <v>5</v>
      </c>
    </row>
    <row r="101" spans="20:38" x14ac:dyDescent="0.35">
      <c r="T101" t="s">
        <v>19</v>
      </c>
      <c r="U101">
        <v>57</v>
      </c>
      <c r="V101" t="s">
        <v>20</v>
      </c>
      <c r="W101">
        <v>1804.1552612430601</v>
      </c>
      <c r="X101">
        <v>2.7608172624041701E-2</v>
      </c>
      <c r="Y101">
        <v>1387.81173941774</v>
      </c>
      <c r="Z101" t="s">
        <v>27</v>
      </c>
      <c r="AA101">
        <v>8.3100142351246499E-3</v>
      </c>
      <c r="AB101" t="s">
        <v>22</v>
      </c>
      <c r="AC101">
        <v>96</v>
      </c>
      <c r="AD101">
        <v>10</v>
      </c>
      <c r="AE101">
        <v>4.7500000000000001E-2</v>
      </c>
      <c r="AF101">
        <v>0.01</v>
      </c>
      <c r="AG101">
        <v>0</v>
      </c>
      <c r="AH101" t="s">
        <v>23</v>
      </c>
      <c r="AI101">
        <v>0.1</v>
      </c>
      <c r="AJ101">
        <v>10</v>
      </c>
      <c r="AK101">
        <v>6</v>
      </c>
      <c r="AL101">
        <v>5</v>
      </c>
    </row>
    <row r="102" spans="20:38" x14ac:dyDescent="0.35">
      <c r="T102" t="s">
        <v>19</v>
      </c>
      <c r="U102">
        <v>57</v>
      </c>
      <c r="V102" t="s">
        <v>20</v>
      </c>
      <c r="W102">
        <v>815.14038118497899</v>
      </c>
      <c r="X102">
        <v>1.2473724872811899E-2</v>
      </c>
      <c r="Y102">
        <v>627.03106244998401</v>
      </c>
      <c r="Z102" t="s">
        <v>27</v>
      </c>
      <c r="AA102">
        <v>3.7545705277077799E-3</v>
      </c>
      <c r="AB102" t="s">
        <v>24</v>
      </c>
      <c r="AC102">
        <v>97</v>
      </c>
      <c r="AD102">
        <v>10</v>
      </c>
      <c r="AE102">
        <v>4.7500000000000001E-2</v>
      </c>
      <c r="AF102">
        <v>0.01</v>
      </c>
      <c r="AG102">
        <v>0</v>
      </c>
      <c r="AH102" t="s">
        <v>23</v>
      </c>
      <c r="AI102">
        <v>0.1</v>
      </c>
      <c r="AJ102">
        <v>10</v>
      </c>
      <c r="AK102">
        <v>7</v>
      </c>
      <c r="AL102">
        <v>6</v>
      </c>
    </row>
    <row r="103" spans="20:38" x14ac:dyDescent="0.35">
      <c r="T103" t="s">
        <v>19</v>
      </c>
      <c r="U103">
        <v>57</v>
      </c>
      <c r="V103" t="s">
        <v>20</v>
      </c>
      <c r="W103">
        <v>2445.42114355494</v>
      </c>
      <c r="X103">
        <v>3.7421174618435797E-2</v>
      </c>
      <c r="Y103">
        <v>1881.0931873499501</v>
      </c>
      <c r="Z103" t="s">
        <v>27</v>
      </c>
      <c r="AA103">
        <v>1.1263711583123301E-2</v>
      </c>
      <c r="AB103" t="s">
        <v>22</v>
      </c>
      <c r="AC103">
        <v>98</v>
      </c>
      <c r="AD103">
        <v>10</v>
      </c>
      <c r="AE103">
        <v>4.7500000000000001E-2</v>
      </c>
      <c r="AF103">
        <v>0.01</v>
      </c>
      <c r="AG103">
        <v>0</v>
      </c>
      <c r="AH103" t="s">
        <v>23</v>
      </c>
      <c r="AI103">
        <v>0.1</v>
      </c>
      <c r="AJ103">
        <v>10</v>
      </c>
      <c r="AK103">
        <v>7</v>
      </c>
      <c r="AL103">
        <v>6</v>
      </c>
    </row>
    <row r="104" spans="20:38" x14ac:dyDescent="0.35">
      <c r="T104" t="s">
        <v>19</v>
      </c>
      <c r="U104">
        <v>57</v>
      </c>
      <c r="V104" t="s">
        <v>20</v>
      </c>
      <c r="W104">
        <v>1075.1580680762199</v>
      </c>
      <c r="X104">
        <v>1.6452658027407099E-2</v>
      </c>
      <c r="Y104">
        <v>827.04466775093601</v>
      </c>
      <c r="Z104" t="s">
        <v>27</v>
      </c>
      <c r="AA104">
        <v>4.9522228173237001E-3</v>
      </c>
      <c r="AB104" t="s">
        <v>24</v>
      </c>
      <c r="AC104">
        <v>99</v>
      </c>
      <c r="AD104">
        <v>10</v>
      </c>
      <c r="AE104">
        <v>4.7500000000000001E-2</v>
      </c>
      <c r="AF104">
        <v>0.01</v>
      </c>
      <c r="AG104">
        <v>0</v>
      </c>
      <c r="AH104" t="s">
        <v>23</v>
      </c>
      <c r="AI104">
        <v>0.1</v>
      </c>
      <c r="AJ104">
        <v>10</v>
      </c>
      <c r="AK104">
        <v>8</v>
      </c>
      <c r="AL104">
        <v>7</v>
      </c>
    </row>
    <row r="105" spans="20:38" x14ac:dyDescent="0.35">
      <c r="T105" t="s">
        <v>19</v>
      </c>
      <c r="U105">
        <v>57</v>
      </c>
      <c r="V105" t="s">
        <v>20</v>
      </c>
      <c r="W105">
        <v>3225.4742042286498</v>
      </c>
      <c r="X105">
        <v>4.9357974082221298E-2</v>
      </c>
      <c r="Y105">
        <v>2481.1340032528101</v>
      </c>
      <c r="Z105" t="s">
        <v>27</v>
      </c>
      <c r="AA105">
        <v>1.4856668451971099E-2</v>
      </c>
      <c r="AB105" t="s">
        <v>22</v>
      </c>
      <c r="AC105">
        <v>100</v>
      </c>
      <c r="AD105">
        <v>10</v>
      </c>
      <c r="AE105">
        <v>4.7500000000000001E-2</v>
      </c>
      <c r="AF105">
        <v>0.01</v>
      </c>
      <c r="AG105">
        <v>0</v>
      </c>
      <c r="AH105" t="s">
        <v>23</v>
      </c>
      <c r="AI105">
        <v>0.1</v>
      </c>
      <c r="AJ105">
        <v>10</v>
      </c>
      <c r="AK105">
        <v>8</v>
      </c>
      <c r="AL105">
        <v>7</v>
      </c>
    </row>
    <row r="106" spans="20:38" x14ac:dyDescent="0.35">
      <c r="T106" t="s">
        <v>19</v>
      </c>
      <c r="U106">
        <v>57</v>
      </c>
      <c r="V106" t="s">
        <v>20</v>
      </c>
      <c r="W106">
        <v>2296.8051505968401</v>
      </c>
      <c r="X106">
        <v>3.5146971241142501E-2</v>
      </c>
      <c r="Y106">
        <v>1766.7731927668001</v>
      </c>
      <c r="Z106" t="s">
        <v>27</v>
      </c>
      <c r="AA106">
        <v>1.05791801330983E-2</v>
      </c>
      <c r="AB106" t="s">
        <v>24</v>
      </c>
      <c r="AC106">
        <v>101</v>
      </c>
      <c r="AD106">
        <v>10</v>
      </c>
      <c r="AE106">
        <v>4.7500000000000001E-2</v>
      </c>
      <c r="AF106">
        <v>0.01</v>
      </c>
      <c r="AG106">
        <v>0</v>
      </c>
      <c r="AH106" t="s">
        <v>23</v>
      </c>
      <c r="AI106">
        <v>0.1</v>
      </c>
      <c r="AJ106">
        <v>10</v>
      </c>
      <c r="AK106">
        <v>9</v>
      </c>
      <c r="AL106">
        <v>8</v>
      </c>
    </row>
    <row r="107" spans="20:38" x14ac:dyDescent="0.35">
      <c r="T107" t="s">
        <v>19</v>
      </c>
      <c r="U107">
        <v>57</v>
      </c>
      <c r="V107" t="s">
        <v>20</v>
      </c>
      <c r="W107">
        <v>6890.4154517905099</v>
      </c>
      <c r="X107">
        <v>0.105440913723427</v>
      </c>
      <c r="Y107">
        <v>5300.3195783003903</v>
      </c>
      <c r="Z107" t="s">
        <v>27</v>
      </c>
      <c r="AA107">
        <v>3.1737540399294897E-2</v>
      </c>
      <c r="AB107" t="s">
        <v>22</v>
      </c>
      <c r="AC107">
        <v>102</v>
      </c>
      <c r="AD107">
        <v>10</v>
      </c>
      <c r="AE107">
        <v>4.7500000000000001E-2</v>
      </c>
      <c r="AF107">
        <v>0.01</v>
      </c>
      <c r="AG107">
        <v>0</v>
      </c>
      <c r="AH107" t="s">
        <v>23</v>
      </c>
      <c r="AI107">
        <v>0.1</v>
      </c>
      <c r="AJ107">
        <v>10</v>
      </c>
      <c r="AK107">
        <v>9</v>
      </c>
      <c r="AL107">
        <v>8</v>
      </c>
    </row>
    <row r="108" spans="20:38" x14ac:dyDescent="0.35">
      <c r="T108" t="s">
        <v>19</v>
      </c>
      <c r="U108">
        <v>57</v>
      </c>
      <c r="V108" t="s">
        <v>20</v>
      </c>
      <c r="W108">
        <v>2790.34706136366</v>
      </c>
      <c r="X108">
        <v>4.2699420058802298E-2</v>
      </c>
      <c r="Y108">
        <v>2146.4208164335901</v>
      </c>
      <c r="Z108" t="s">
        <v>27</v>
      </c>
      <c r="AA108">
        <v>1.2852454718832699E-2</v>
      </c>
      <c r="AB108" t="s">
        <v>24</v>
      </c>
      <c r="AC108">
        <v>103</v>
      </c>
      <c r="AD108">
        <v>10</v>
      </c>
      <c r="AE108">
        <v>4.7500000000000001E-2</v>
      </c>
      <c r="AF108">
        <v>0.01</v>
      </c>
      <c r="AG108">
        <v>0</v>
      </c>
      <c r="AH108" t="s">
        <v>23</v>
      </c>
      <c r="AI108">
        <v>0.1</v>
      </c>
      <c r="AJ108">
        <v>10</v>
      </c>
      <c r="AK108">
        <v>10</v>
      </c>
      <c r="AL108">
        <v>9</v>
      </c>
    </row>
    <row r="109" spans="20:38" x14ac:dyDescent="0.35">
      <c r="T109" t="s">
        <v>19</v>
      </c>
      <c r="U109">
        <v>57</v>
      </c>
      <c r="V109" t="s">
        <v>20</v>
      </c>
      <c r="W109">
        <v>8371.0411840909892</v>
      </c>
      <c r="X109">
        <v>0.12809826017640699</v>
      </c>
      <c r="Y109">
        <v>6439.2624493007597</v>
      </c>
      <c r="Z109" t="s">
        <v>27</v>
      </c>
      <c r="AA109">
        <v>3.85573641564982E-2</v>
      </c>
      <c r="AB109" t="s">
        <v>22</v>
      </c>
      <c r="AC109">
        <v>104</v>
      </c>
      <c r="AD109">
        <v>10</v>
      </c>
      <c r="AE109">
        <v>4.7500000000000001E-2</v>
      </c>
      <c r="AF109">
        <v>0.01</v>
      </c>
      <c r="AG109">
        <v>0</v>
      </c>
      <c r="AH109" t="s">
        <v>23</v>
      </c>
      <c r="AI109">
        <v>0.1</v>
      </c>
      <c r="AJ109">
        <v>10</v>
      </c>
      <c r="AK109">
        <v>10</v>
      </c>
      <c r="AL109">
        <v>9</v>
      </c>
    </row>
    <row r="110" spans="20:38" x14ac:dyDescent="0.35">
      <c r="T110" t="s">
        <v>19</v>
      </c>
      <c r="U110">
        <v>57</v>
      </c>
      <c r="V110" t="s">
        <v>20</v>
      </c>
      <c r="W110">
        <v>9967.7286079998303</v>
      </c>
      <c r="X110">
        <v>0.152531646245153</v>
      </c>
      <c r="Y110">
        <v>7667.4835446152501</v>
      </c>
      <c r="Z110" t="s">
        <v>27</v>
      </c>
      <c r="AA110">
        <v>4.5911772896566998E-2</v>
      </c>
      <c r="AB110" t="s">
        <v>24</v>
      </c>
      <c r="AC110">
        <v>105</v>
      </c>
      <c r="AD110">
        <v>10</v>
      </c>
      <c r="AE110">
        <v>4.7500000000000001E-2</v>
      </c>
      <c r="AF110">
        <v>0.01</v>
      </c>
      <c r="AG110">
        <v>0</v>
      </c>
      <c r="AH110" t="s">
        <v>23</v>
      </c>
      <c r="AI110">
        <v>0.1</v>
      </c>
      <c r="AJ110">
        <v>10</v>
      </c>
      <c r="AK110">
        <v>12</v>
      </c>
      <c r="AL110">
        <v>11</v>
      </c>
    </row>
    <row r="111" spans="20:38" x14ac:dyDescent="0.35">
      <c r="T111" t="s">
        <v>19</v>
      </c>
      <c r="U111">
        <v>57</v>
      </c>
      <c r="V111" t="s">
        <v>20</v>
      </c>
      <c r="W111">
        <v>29903.185823999502</v>
      </c>
      <c r="X111">
        <v>0.45759493873545998</v>
      </c>
      <c r="Y111">
        <v>23002.450633845801</v>
      </c>
      <c r="Z111" t="s">
        <v>27</v>
      </c>
      <c r="AA111">
        <v>0.13773531868970099</v>
      </c>
      <c r="AB111" t="s">
        <v>22</v>
      </c>
      <c r="AC111">
        <v>106</v>
      </c>
      <c r="AD111">
        <v>10</v>
      </c>
      <c r="AE111">
        <v>4.7500000000000001E-2</v>
      </c>
      <c r="AF111">
        <v>0.01</v>
      </c>
      <c r="AG111">
        <v>0</v>
      </c>
      <c r="AH111" t="s">
        <v>23</v>
      </c>
      <c r="AI111">
        <v>0.1</v>
      </c>
      <c r="AJ111">
        <v>10</v>
      </c>
      <c r="AK111">
        <v>12</v>
      </c>
      <c r="AL111">
        <v>11</v>
      </c>
    </row>
    <row r="112" spans="20:38" x14ac:dyDescent="0.35">
      <c r="T112" t="s">
        <v>19</v>
      </c>
      <c r="U112">
        <v>57</v>
      </c>
      <c r="V112" t="s">
        <v>20</v>
      </c>
      <c r="W112">
        <v>15708.8583066389</v>
      </c>
      <c r="X112">
        <v>0.24038555947645401</v>
      </c>
      <c r="Y112">
        <v>12083.737158952999</v>
      </c>
      <c r="Z112" t="s">
        <v>27</v>
      </c>
      <c r="AA112">
        <v>7.23556552753577E-2</v>
      </c>
      <c r="AB112" t="s">
        <v>24</v>
      </c>
      <c r="AC112">
        <v>107</v>
      </c>
      <c r="AD112">
        <v>10</v>
      </c>
      <c r="AE112">
        <v>4.7500000000000001E-2</v>
      </c>
      <c r="AF112">
        <v>0.01</v>
      </c>
      <c r="AG112">
        <v>0</v>
      </c>
      <c r="AH112" t="s">
        <v>23</v>
      </c>
      <c r="AI112">
        <v>0.1</v>
      </c>
      <c r="AJ112">
        <v>10</v>
      </c>
      <c r="AK112">
        <v>15</v>
      </c>
      <c r="AL112">
        <v>14</v>
      </c>
    </row>
    <row r="113" spans="20:38" x14ac:dyDescent="0.35">
      <c r="T113" t="s">
        <v>19</v>
      </c>
      <c r="U113">
        <v>57</v>
      </c>
      <c r="V113" t="s">
        <v>20</v>
      </c>
      <c r="W113">
        <v>47126.574919916799</v>
      </c>
      <c r="X113">
        <v>0.72115667842936004</v>
      </c>
      <c r="Y113">
        <v>36251.211476859098</v>
      </c>
      <c r="Z113" t="s">
        <v>27</v>
      </c>
      <c r="AA113">
        <v>0.21706696582607299</v>
      </c>
      <c r="AB113" t="s">
        <v>22</v>
      </c>
      <c r="AC113">
        <v>108</v>
      </c>
      <c r="AD113">
        <v>10</v>
      </c>
      <c r="AE113">
        <v>4.7500000000000001E-2</v>
      </c>
      <c r="AF113">
        <v>0.01</v>
      </c>
      <c r="AG113">
        <v>0</v>
      </c>
      <c r="AH113" t="s">
        <v>23</v>
      </c>
      <c r="AI113">
        <v>0.1</v>
      </c>
      <c r="AJ113">
        <v>10</v>
      </c>
      <c r="AK113">
        <v>15</v>
      </c>
      <c r="AL113">
        <v>14</v>
      </c>
    </row>
    <row r="114" spans="20:38" x14ac:dyDescent="0.35">
      <c r="T114" t="s">
        <v>19</v>
      </c>
      <c r="U114">
        <v>57</v>
      </c>
      <c r="V114" t="s">
        <v>20</v>
      </c>
      <c r="W114">
        <v>12556.155487629299</v>
      </c>
      <c r="X114">
        <v>0.19214117301519601</v>
      </c>
      <c r="Y114">
        <v>9658.58114433021</v>
      </c>
      <c r="Z114" t="s">
        <v>27</v>
      </c>
      <c r="AA114">
        <v>5.7834174852970502E-2</v>
      </c>
      <c r="AB114" t="s">
        <v>24</v>
      </c>
      <c r="AC114">
        <v>109</v>
      </c>
      <c r="AD114">
        <v>10</v>
      </c>
      <c r="AE114">
        <v>4.7500000000000001E-2</v>
      </c>
      <c r="AF114">
        <v>0.01</v>
      </c>
      <c r="AG114">
        <v>0</v>
      </c>
      <c r="AH114" t="s">
        <v>23</v>
      </c>
      <c r="AI114">
        <v>0.1</v>
      </c>
      <c r="AJ114">
        <v>10</v>
      </c>
      <c r="AK114">
        <v>20</v>
      </c>
      <c r="AL114">
        <v>19</v>
      </c>
    </row>
    <row r="115" spans="20:38" x14ac:dyDescent="0.35">
      <c r="T115" t="s">
        <v>19</v>
      </c>
      <c r="U115">
        <v>57</v>
      </c>
      <c r="V115" t="s">
        <v>20</v>
      </c>
      <c r="W115">
        <v>37668.466462887802</v>
      </c>
      <c r="X115">
        <v>0.57642351904558697</v>
      </c>
      <c r="Y115">
        <v>28975.743432990599</v>
      </c>
      <c r="Z115" t="s">
        <v>27</v>
      </c>
      <c r="AA115">
        <v>0.17350252455891199</v>
      </c>
      <c r="AB115" t="s">
        <v>22</v>
      </c>
      <c r="AC115">
        <v>110</v>
      </c>
      <c r="AD115">
        <v>10</v>
      </c>
      <c r="AE115">
        <v>4.7500000000000001E-2</v>
      </c>
      <c r="AF115">
        <v>0.01</v>
      </c>
      <c r="AG115">
        <v>0</v>
      </c>
      <c r="AH115" t="s">
        <v>23</v>
      </c>
      <c r="AI115">
        <v>0.1</v>
      </c>
      <c r="AJ115">
        <v>10</v>
      </c>
      <c r="AK115">
        <v>20</v>
      </c>
      <c r="AL115">
        <v>19</v>
      </c>
    </row>
    <row r="116" spans="20:38" x14ac:dyDescent="0.35">
      <c r="T116" t="s">
        <v>19</v>
      </c>
      <c r="U116">
        <v>57</v>
      </c>
      <c r="V116" t="s">
        <v>20</v>
      </c>
      <c r="W116">
        <v>7338.9832482336396</v>
      </c>
      <c r="X116">
        <v>0.112305143994416</v>
      </c>
      <c r="Y116">
        <v>5645.3717294104899</v>
      </c>
      <c r="Z116" t="s">
        <v>27</v>
      </c>
      <c r="AA116">
        <v>3.3803662342310303E-2</v>
      </c>
      <c r="AB116" t="s">
        <v>24</v>
      </c>
      <c r="AC116">
        <v>111</v>
      </c>
      <c r="AD116">
        <v>10</v>
      </c>
      <c r="AE116">
        <v>4.7500000000000001E-2</v>
      </c>
      <c r="AF116">
        <v>0.01</v>
      </c>
      <c r="AG116">
        <v>0</v>
      </c>
      <c r="AH116" t="s">
        <v>23</v>
      </c>
      <c r="AI116">
        <v>0.1</v>
      </c>
      <c r="AJ116">
        <v>10</v>
      </c>
      <c r="AK116">
        <v>99</v>
      </c>
      <c r="AL116">
        <v>98</v>
      </c>
    </row>
    <row r="117" spans="20:38" x14ac:dyDescent="0.35">
      <c r="T117" t="s">
        <v>19</v>
      </c>
      <c r="U117">
        <v>57</v>
      </c>
      <c r="V117" t="s">
        <v>20</v>
      </c>
      <c r="W117">
        <v>22016.949744700902</v>
      </c>
      <c r="X117">
        <v>0.33691543198324803</v>
      </c>
      <c r="Y117">
        <v>16936.115188231499</v>
      </c>
      <c r="Z117" t="s">
        <v>27</v>
      </c>
      <c r="AA117">
        <v>0.10141098702693099</v>
      </c>
      <c r="AB117" t="s">
        <v>22</v>
      </c>
      <c r="AC117">
        <v>112</v>
      </c>
      <c r="AD117">
        <v>10</v>
      </c>
      <c r="AE117">
        <v>4.7500000000000001E-2</v>
      </c>
      <c r="AF117">
        <v>0.01</v>
      </c>
      <c r="AG117">
        <v>0</v>
      </c>
      <c r="AH117" t="s">
        <v>23</v>
      </c>
      <c r="AI117">
        <v>0.1</v>
      </c>
      <c r="AJ117">
        <v>10</v>
      </c>
      <c r="AK117">
        <v>99</v>
      </c>
      <c r="AL117">
        <v>98</v>
      </c>
    </row>
    <row r="118" spans="20:38" x14ac:dyDescent="0.35">
      <c r="T118" t="s">
        <v>19</v>
      </c>
      <c r="U118">
        <v>57</v>
      </c>
      <c r="V118" t="s">
        <v>20</v>
      </c>
      <c r="W118">
        <v>356.83111821640699</v>
      </c>
      <c r="X118">
        <v>5.8078917690085102E-4</v>
      </c>
      <c r="Y118">
        <v>274.485475551082</v>
      </c>
      <c r="Z118" t="s">
        <v>28</v>
      </c>
      <c r="AA118">
        <v>1.4179567072260301E-3</v>
      </c>
      <c r="AB118" t="s">
        <v>24</v>
      </c>
      <c r="AC118">
        <v>113</v>
      </c>
      <c r="AD118">
        <v>10</v>
      </c>
      <c r="AE118">
        <v>4.7500000000000001E-2</v>
      </c>
      <c r="AF118">
        <v>0.01</v>
      </c>
      <c r="AG118">
        <v>0</v>
      </c>
      <c r="AH118" t="s">
        <v>23</v>
      </c>
      <c r="AI118">
        <v>0.1</v>
      </c>
      <c r="AJ118">
        <v>10</v>
      </c>
      <c r="AK118">
        <v>1</v>
      </c>
      <c r="AL118">
        <v>0</v>
      </c>
    </row>
    <row r="119" spans="20:38" x14ac:dyDescent="0.35">
      <c r="T119" t="s">
        <v>19</v>
      </c>
      <c r="U119">
        <v>57</v>
      </c>
      <c r="V119" t="s">
        <v>20</v>
      </c>
      <c r="W119">
        <v>1070.49335464922</v>
      </c>
      <c r="X119">
        <v>1.7423675307025499E-3</v>
      </c>
      <c r="Y119">
        <v>823.45642665324601</v>
      </c>
      <c r="Z119" t="s">
        <v>28</v>
      </c>
      <c r="AA119">
        <v>4.2538701216780798E-3</v>
      </c>
      <c r="AB119" t="s">
        <v>22</v>
      </c>
      <c r="AC119">
        <v>114</v>
      </c>
      <c r="AD119">
        <v>10</v>
      </c>
      <c r="AE119">
        <v>4.7500000000000001E-2</v>
      </c>
      <c r="AF119">
        <v>0.01</v>
      </c>
      <c r="AG119">
        <v>0</v>
      </c>
      <c r="AH119" t="s">
        <v>23</v>
      </c>
      <c r="AI119">
        <v>0.1</v>
      </c>
      <c r="AJ119">
        <v>10</v>
      </c>
      <c r="AK119">
        <v>1</v>
      </c>
      <c r="AL119">
        <v>0</v>
      </c>
    </row>
    <row r="120" spans="20:38" x14ac:dyDescent="0.35">
      <c r="T120" t="s">
        <v>19</v>
      </c>
      <c r="U120">
        <v>57</v>
      </c>
      <c r="V120" t="s">
        <v>20</v>
      </c>
      <c r="W120">
        <v>190.84346958724799</v>
      </c>
      <c r="X120">
        <v>3.1062263339729201E-4</v>
      </c>
      <c r="Y120">
        <v>146.80266891326801</v>
      </c>
      <c r="Z120" t="s">
        <v>28</v>
      </c>
      <c r="AA120">
        <v>7.58363729834262E-4</v>
      </c>
      <c r="AB120" t="s">
        <v>24</v>
      </c>
      <c r="AC120">
        <v>115</v>
      </c>
      <c r="AD120">
        <v>10</v>
      </c>
      <c r="AE120">
        <v>4.7500000000000001E-2</v>
      </c>
      <c r="AF120">
        <v>0.01</v>
      </c>
      <c r="AG120">
        <v>0</v>
      </c>
      <c r="AH120" t="s">
        <v>23</v>
      </c>
      <c r="AI120">
        <v>0.1</v>
      </c>
      <c r="AJ120">
        <v>10</v>
      </c>
      <c r="AK120">
        <v>2</v>
      </c>
      <c r="AL120">
        <v>1</v>
      </c>
    </row>
    <row r="121" spans="20:38" x14ac:dyDescent="0.35">
      <c r="T121" t="s">
        <v>19</v>
      </c>
      <c r="U121">
        <v>57</v>
      </c>
      <c r="V121" t="s">
        <v>20</v>
      </c>
      <c r="W121">
        <v>572.53040876174498</v>
      </c>
      <c r="X121">
        <v>9.3186790019187499E-4</v>
      </c>
      <c r="Y121">
        <v>440.40800673980402</v>
      </c>
      <c r="Z121" t="s">
        <v>28</v>
      </c>
      <c r="AA121">
        <v>2.2750911895027901E-3</v>
      </c>
      <c r="AB121" t="s">
        <v>22</v>
      </c>
      <c r="AC121">
        <v>116</v>
      </c>
      <c r="AD121">
        <v>10</v>
      </c>
      <c r="AE121">
        <v>4.7500000000000001E-2</v>
      </c>
      <c r="AF121">
        <v>0.01</v>
      </c>
      <c r="AG121">
        <v>0</v>
      </c>
      <c r="AH121" t="s">
        <v>23</v>
      </c>
      <c r="AI121">
        <v>0.1</v>
      </c>
      <c r="AJ121">
        <v>10</v>
      </c>
      <c r="AK121">
        <v>2</v>
      </c>
      <c r="AL121">
        <v>1</v>
      </c>
    </row>
    <row r="122" spans="20:38" x14ac:dyDescent="0.35">
      <c r="T122" t="s">
        <v>19</v>
      </c>
      <c r="U122">
        <v>57</v>
      </c>
      <c r="V122" t="s">
        <v>20</v>
      </c>
      <c r="W122">
        <v>436.65156638010097</v>
      </c>
      <c r="X122">
        <v>7.1070736514791298E-4</v>
      </c>
      <c r="Y122">
        <v>335.88582029238501</v>
      </c>
      <c r="Z122" t="s">
        <v>28</v>
      </c>
      <c r="AA122">
        <v>1.73514300088009E-3</v>
      </c>
      <c r="AB122" t="s">
        <v>24</v>
      </c>
      <c r="AC122">
        <v>117</v>
      </c>
      <c r="AD122">
        <v>10</v>
      </c>
      <c r="AE122">
        <v>4.7500000000000001E-2</v>
      </c>
      <c r="AF122">
        <v>0.01</v>
      </c>
      <c r="AG122">
        <v>0</v>
      </c>
      <c r="AH122" t="s">
        <v>23</v>
      </c>
      <c r="AI122">
        <v>0.1</v>
      </c>
      <c r="AJ122">
        <v>10</v>
      </c>
      <c r="AK122">
        <v>3</v>
      </c>
      <c r="AL122">
        <v>2</v>
      </c>
    </row>
    <row r="123" spans="20:38" x14ac:dyDescent="0.35">
      <c r="T123" t="s">
        <v>19</v>
      </c>
      <c r="U123">
        <v>57</v>
      </c>
      <c r="V123" t="s">
        <v>20</v>
      </c>
      <c r="W123">
        <v>1309.9546991402999</v>
      </c>
      <c r="X123">
        <v>2.1321220954437399E-3</v>
      </c>
      <c r="Y123">
        <v>1007.65746087715</v>
      </c>
      <c r="Z123" t="s">
        <v>28</v>
      </c>
      <c r="AA123">
        <v>5.2054290026402597E-3</v>
      </c>
      <c r="AB123" t="s">
        <v>22</v>
      </c>
      <c r="AC123">
        <v>118</v>
      </c>
      <c r="AD123">
        <v>10</v>
      </c>
      <c r="AE123">
        <v>4.7500000000000001E-2</v>
      </c>
      <c r="AF123">
        <v>0.01</v>
      </c>
      <c r="AG123">
        <v>0</v>
      </c>
      <c r="AH123" t="s">
        <v>23</v>
      </c>
      <c r="AI123">
        <v>0.1</v>
      </c>
      <c r="AJ123">
        <v>10</v>
      </c>
      <c r="AK123">
        <v>3</v>
      </c>
      <c r="AL123">
        <v>2</v>
      </c>
    </row>
    <row r="124" spans="20:38" x14ac:dyDescent="0.35">
      <c r="T124" t="s">
        <v>19</v>
      </c>
      <c r="U124">
        <v>57</v>
      </c>
      <c r="V124" t="s">
        <v>20</v>
      </c>
      <c r="W124">
        <v>635.405726840596</v>
      </c>
      <c r="X124">
        <v>1.0342056795226799E-3</v>
      </c>
      <c r="Y124">
        <v>488.77363603122802</v>
      </c>
      <c r="Z124" t="s">
        <v>28</v>
      </c>
      <c r="AA124">
        <v>2.5249418175380001E-3</v>
      </c>
      <c r="AB124" t="s">
        <v>24</v>
      </c>
      <c r="AC124">
        <v>119</v>
      </c>
      <c r="AD124">
        <v>10</v>
      </c>
      <c r="AE124">
        <v>4.7500000000000001E-2</v>
      </c>
      <c r="AF124">
        <v>0.01</v>
      </c>
      <c r="AG124">
        <v>0</v>
      </c>
      <c r="AH124" t="s">
        <v>23</v>
      </c>
      <c r="AI124">
        <v>0.1</v>
      </c>
      <c r="AJ124">
        <v>10</v>
      </c>
      <c r="AK124">
        <v>4</v>
      </c>
      <c r="AL124">
        <v>3</v>
      </c>
    </row>
    <row r="125" spans="20:38" x14ac:dyDescent="0.35">
      <c r="T125" t="s">
        <v>19</v>
      </c>
      <c r="U125">
        <v>57</v>
      </c>
      <c r="V125" t="s">
        <v>20</v>
      </c>
      <c r="W125">
        <v>1906.2171805217899</v>
      </c>
      <c r="X125">
        <v>3.10261703856804E-3</v>
      </c>
      <c r="Y125">
        <v>1466.3209080936799</v>
      </c>
      <c r="Z125" t="s">
        <v>28</v>
      </c>
      <c r="AA125">
        <v>7.5748254526140004E-3</v>
      </c>
      <c r="AB125" t="s">
        <v>22</v>
      </c>
      <c r="AC125">
        <v>120</v>
      </c>
      <c r="AD125">
        <v>10</v>
      </c>
      <c r="AE125">
        <v>4.7500000000000001E-2</v>
      </c>
      <c r="AF125">
        <v>0.01</v>
      </c>
      <c r="AG125">
        <v>0</v>
      </c>
      <c r="AH125" t="s">
        <v>23</v>
      </c>
      <c r="AI125">
        <v>0.1</v>
      </c>
      <c r="AJ125">
        <v>10</v>
      </c>
      <c r="AK125">
        <v>4</v>
      </c>
      <c r="AL125">
        <v>3</v>
      </c>
    </row>
    <row r="126" spans="20:38" x14ac:dyDescent="0.35">
      <c r="T126" t="s">
        <v>19</v>
      </c>
      <c r="U126">
        <v>57</v>
      </c>
      <c r="V126" t="s">
        <v>20</v>
      </c>
      <c r="W126">
        <v>900.55325266177795</v>
      </c>
      <c r="X126">
        <v>1.46576785394489E-3</v>
      </c>
      <c r="Y126">
        <v>692.733271278291</v>
      </c>
      <c r="Z126" t="s">
        <v>28</v>
      </c>
      <c r="AA126">
        <v>3.5785710932630999E-3</v>
      </c>
      <c r="AB126" t="s">
        <v>24</v>
      </c>
      <c r="AC126">
        <v>121</v>
      </c>
      <c r="AD126">
        <v>10</v>
      </c>
      <c r="AE126">
        <v>4.7500000000000001E-2</v>
      </c>
      <c r="AF126">
        <v>0.01</v>
      </c>
      <c r="AG126">
        <v>0</v>
      </c>
      <c r="AH126" t="s">
        <v>23</v>
      </c>
      <c r="AI126">
        <v>0.1</v>
      </c>
      <c r="AJ126">
        <v>10</v>
      </c>
      <c r="AK126">
        <v>5</v>
      </c>
      <c r="AL126">
        <v>4</v>
      </c>
    </row>
    <row r="127" spans="20:38" x14ac:dyDescent="0.35">
      <c r="T127" t="s">
        <v>19</v>
      </c>
      <c r="U127">
        <v>57</v>
      </c>
      <c r="V127" t="s">
        <v>20</v>
      </c>
      <c r="W127">
        <v>2701.6597579853301</v>
      </c>
      <c r="X127">
        <v>4.3973035618346699E-3</v>
      </c>
      <c r="Y127">
        <v>2078.1998138348699</v>
      </c>
      <c r="Z127" t="s">
        <v>28</v>
      </c>
      <c r="AA127">
        <v>1.07357132797893E-2</v>
      </c>
      <c r="AB127" t="s">
        <v>22</v>
      </c>
      <c r="AC127">
        <v>122</v>
      </c>
      <c r="AD127">
        <v>10</v>
      </c>
      <c r="AE127">
        <v>4.7500000000000001E-2</v>
      </c>
      <c r="AF127">
        <v>0.01</v>
      </c>
      <c r="AG127">
        <v>0</v>
      </c>
      <c r="AH127" t="s">
        <v>23</v>
      </c>
      <c r="AI127">
        <v>0.1</v>
      </c>
      <c r="AJ127">
        <v>10</v>
      </c>
      <c r="AK127">
        <v>5</v>
      </c>
      <c r="AL127">
        <v>4</v>
      </c>
    </row>
    <row r="128" spans="20:38" x14ac:dyDescent="0.35">
      <c r="T128" t="s">
        <v>19</v>
      </c>
      <c r="U128">
        <v>57</v>
      </c>
      <c r="V128" t="s">
        <v>20</v>
      </c>
      <c r="W128">
        <v>1241.27514597146</v>
      </c>
      <c r="X128">
        <v>2.02033716661178E-3</v>
      </c>
      <c r="Y128">
        <v>954.82703536266399</v>
      </c>
      <c r="Z128" t="s">
        <v>28</v>
      </c>
      <c r="AA128">
        <v>4.9325138108492301E-3</v>
      </c>
      <c r="AB128" t="s">
        <v>24</v>
      </c>
      <c r="AC128">
        <v>123</v>
      </c>
      <c r="AD128">
        <v>10</v>
      </c>
      <c r="AE128">
        <v>4.7500000000000001E-2</v>
      </c>
      <c r="AF128">
        <v>0.01</v>
      </c>
      <c r="AG128">
        <v>0</v>
      </c>
      <c r="AH128" t="s">
        <v>23</v>
      </c>
      <c r="AI128">
        <v>0.1</v>
      </c>
      <c r="AJ128">
        <v>10</v>
      </c>
      <c r="AK128">
        <v>6</v>
      </c>
      <c r="AL128">
        <v>5</v>
      </c>
    </row>
    <row r="129" spans="20:38" x14ac:dyDescent="0.35">
      <c r="T129" t="s">
        <v>19</v>
      </c>
      <c r="U129">
        <v>57</v>
      </c>
      <c r="V129" t="s">
        <v>20</v>
      </c>
      <c r="W129">
        <v>3723.82543791439</v>
      </c>
      <c r="X129">
        <v>6.06101149983535E-3</v>
      </c>
      <c r="Y129">
        <v>2864.4811060879902</v>
      </c>
      <c r="Z129" t="s">
        <v>28</v>
      </c>
      <c r="AA129">
        <v>1.47975414325477E-2</v>
      </c>
      <c r="AB129" t="s">
        <v>22</v>
      </c>
      <c r="AC129">
        <v>124</v>
      </c>
      <c r="AD129">
        <v>10</v>
      </c>
      <c r="AE129">
        <v>4.7500000000000001E-2</v>
      </c>
      <c r="AF129">
        <v>0.01</v>
      </c>
      <c r="AG129">
        <v>0</v>
      </c>
      <c r="AH129" t="s">
        <v>23</v>
      </c>
      <c r="AI129">
        <v>0.1</v>
      </c>
      <c r="AJ129">
        <v>10</v>
      </c>
      <c r="AK129">
        <v>6</v>
      </c>
      <c r="AL129">
        <v>5</v>
      </c>
    </row>
    <row r="130" spans="20:38" x14ac:dyDescent="0.35">
      <c r="T130" t="s">
        <v>19</v>
      </c>
      <c r="U130">
        <v>57</v>
      </c>
      <c r="V130" t="s">
        <v>20</v>
      </c>
      <c r="W130">
        <v>1660.9926575428599</v>
      </c>
      <c r="X130">
        <v>2.7034821492996101E-3</v>
      </c>
      <c r="Y130">
        <v>1277.6866596483501</v>
      </c>
      <c r="Z130" t="s">
        <v>28</v>
      </c>
      <c r="AA130">
        <v>6.6003651564595697E-3</v>
      </c>
      <c r="AB130" t="s">
        <v>24</v>
      </c>
      <c r="AC130">
        <v>125</v>
      </c>
      <c r="AD130">
        <v>10</v>
      </c>
      <c r="AE130">
        <v>4.7500000000000001E-2</v>
      </c>
      <c r="AF130">
        <v>0.01</v>
      </c>
      <c r="AG130">
        <v>0</v>
      </c>
      <c r="AH130" t="s">
        <v>23</v>
      </c>
      <c r="AI130">
        <v>0.1</v>
      </c>
      <c r="AJ130">
        <v>10</v>
      </c>
      <c r="AK130">
        <v>7</v>
      </c>
      <c r="AL130">
        <v>6</v>
      </c>
    </row>
    <row r="131" spans="20:38" x14ac:dyDescent="0.35">
      <c r="T131" t="s">
        <v>19</v>
      </c>
      <c r="U131">
        <v>57</v>
      </c>
      <c r="V131" t="s">
        <v>20</v>
      </c>
      <c r="W131">
        <v>4982.9779726285797</v>
      </c>
      <c r="X131">
        <v>8.1104464478988295E-3</v>
      </c>
      <c r="Y131">
        <v>3833.0599789450598</v>
      </c>
      <c r="Z131" t="s">
        <v>28</v>
      </c>
      <c r="AA131">
        <v>1.98010954693787E-2</v>
      </c>
      <c r="AB131" t="s">
        <v>22</v>
      </c>
      <c r="AC131">
        <v>126</v>
      </c>
      <c r="AD131">
        <v>10</v>
      </c>
      <c r="AE131">
        <v>4.7500000000000001E-2</v>
      </c>
      <c r="AF131">
        <v>0.01</v>
      </c>
      <c r="AG131">
        <v>0</v>
      </c>
      <c r="AH131" t="s">
        <v>23</v>
      </c>
      <c r="AI131">
        <v>0.1</v>
      </c>
      <c r="AJ131">
        <v>10</v>
      </c>
      <c r="AK131">
        <v>7</v>
      </c>
      <c r="AL131">
        <v>6</v>
      </c>
    </row>
    <row r="132" spans="20:38" x14ac:dyDescent="0.35">
      <c r="T132" t="s">
        <v>19</v>
      </c>
      <c r="U132">
        <v>57</v>
      </c>
      <c r="V132" t="s">
        <v>20</v>
      </c>
      <c r="W132">
        <v>2153.5144328860702</v>
      </c>
      <c r="X132">
        <v>3.5051255652021598E-3</v>
      </c>
      <c r="Y132">
        <v>1656.54956375851</v>
      </c>
      <c r="Z132" t="s">
        <v>28</v>
      </c>
      <c r="AA132">
        <v>8.55752225165223E-3</v>
      </c>
      <c r="AB132" t="s">
        <v>24</v>
      </c>
      <c r="AC132">
        <v>127</v>
      </c>
      <c r="AD132">
        <v>10</v>
      </c>
      <c r="AE132">
        <v>4.7500000000000001E-2</v>
      </c>
      <c r="AF132">
        <v>0.01</v>
      </c>
      <c r="AG132">
        <v>0</v>
      </c>
      <c r="AH132" t="s">
        <v>23</v>
      </c>
      <c r="AI132">
        <v>0.1</v>
      </c>
      <c r="AJ132">
        <v>10</v>
      </c>
      <c r="AK132">
        <v>8</v>
      </c>
      <c r="AL132">
        <v>7</v>
      </c>
    </row>
    <row r="133" spans="20:38" x14ac:dyDescent="0.35">
      <c r="T133" t="s">
        <v>19</v>
      </c>
      <c r="U133">
        <v>57</v>
      </c>
      <c r="V133" t="s">
        <v>20</v>
      </c>
      <c r="W133">
        <v>6460.5432986582</v>
      </c>
      <c r="X133">
        <v>1.0515376695606499E-2</v>
      </c>
      <c r="Y133">
        <v>4969.6486912755399</v>
      </c>
      <c r="Z133" t="s">
        <v>28</v>
      </c>
      <c r="AA133">
        <v>2.5672566754956699E-2</v>
      </c>
      <c r="AB133" t="s">
        <v>22</v>
      </c>
      <c r="AC133">
        <v>128</v>
      </c>
      <c r="AD133">
        <v>10</v>
      </c>
      <c r="AE133">
        <v>4.7500000000000001E-2</v>
      </c>
      <c r="AF133">
        <v>0.01</v>
      </c>
      <c r="AG133">
        <v>0</v>
      </c>
      <c r="AH133" t="s">
        <v>23</v>
      </c>
      <c r="AI133">
        <v>0.1</v>
      </c>
      <c r="AJ133">
        <v>10</v>
      </c>
      <c r="AK133">
        <v>8</v>
      </c>
      <c r="AL133">
        <v>7</v>
      </c>
    </row>
    <row r="134" spans="20:38" x14ac:dyDescent="0.35">
      <c r="T134" t="s">
        <v>19</v>
      </c>
      <c r="U134">
        <v>57</v>
      </c>
      <c r="V134" t="s">
        <v>20</v>
      </c>
      <c r="W134">
        <v>4432.8942805485303</v>
      </c>
      <c r="X134">
        <v>7.2151135062353804E-3</v>
      </c>
      <c r="Y134">
        <v>3409.9186773450301</v>
      </c>
      <c r="Z134" t="s">
        <v>28</v>
      </c>
      <c r="AA134">
        <v>1.7615201860605799E-2</v>
      </c>
      <c r="AB134" t="s">
        <v>24</v>
      </c>
      <c r="AC134">
        <v>129</v>
      </c>
      <c r="AD134">
        <v>10</v>
      </c>
      <c r="AE134">
        <v>4.7500000000000001E-2</v>
      </c>
      <c r="AF134">
        <v>0.01</v>
      </c>
      <c r="AG134">
        <v>0</v>
      </c>
      <c r="AH134" t="s">
        <v>23</v>
      </c>
      <c r="AI134">
        <v>0.1</v>
      </c>
      <c r="AJ134">
        <v>10</v>
      </c>
      <c r="AK134">
        <v>9</v>
      </c>
      <c r="AL134">
        <v>8</v>
      </c>
    </row>
    <row r="135" spans="20:38" x14ac:dyDescent="0.35">
      <c r="T135" t="s">
        <v>19</v>
      </c>
      <c r="U135">
        <v>57</v>
      </c>
      <c r="V135" t="s">
        <v>20</v>
      </c>
      <c r="W135">
        <v>13298.682841645599</v>
      </c>
      <c r="X135">
        <v>2.1645340518706199E-2</v>
      </c>
      <c r="Y135">
        <v>10229.7560320351</v>
      </c>
      <c r="Z135" t="s">
        <v>28</v>
      </c>
      <c r="AA135">
        <v>5.28456055818173E-2</v>
      </c>
      <c r="AB135" t="s">
        <v>22</v>
      </c>
      <c r="AC135">
        <v>130</v>
      </c>
      <c r="AD135">
        <v>10</v>
      </c>
      <c r="AE135">
        <v>4.7500000000000001E-2</v>
      </c>
      <c r="AF135">
        <v>0.01</v>
      </c>
      <c r="AG135">
        <v>0</v>
      </c>
      <c r="AH135" t="s">
        <v>23</v>
      </c>
      <c r="AI135">
        <v>0.1</v>
      </c>
      <c r="AJ135">
        <v>10</v>
      </c>
      <c r="AK135">
        <v>9</v>
      </c>
      <c r="AL135">
        <v>8</v>
      </c>
    </row>
    <row r="136" spans="20:38" x14ac:dyDescent="0.35">
      <c r="T136" t="s">
        <v>19</v>
      </c>
      <c r="U136">
        <v>57</v>
      </c>
      <c r="V136" t="s">
        <v>20</v>
      </c>
      <c r="W136">
        <v>5138.2953893208896</v>
      </c>
      <c r="X136">
        <v>8.3632457974902596E-3</v>
      </c>
      <c r="Y136">
        <v>3952.5349148622199</v>
      </c>
      <c r="Z136" t="s">
        <v>28</v>
      </c>
      <c r="AA136">
        <v>2.0418287640982701E-2</v>
      </c>
      <c r="AB136" t="s">
        <v>24</v>
      </c>
      <c r="AC136">
        <v>131</v>
      </c>
      <c r="AD136">
        <v>10</v>
      </c>
      <c r="AE136">
        <v>4.7500000000000001E-2</v>
      </c>
      <c r="AF136">
        <v>0.01</v>
      </c>
      <c r="AG136">
        <v>0</v>
      </c>
      <c r="AH136" t="s">
        <v>23</v>
      </c>
      <c r="AI136">
        <v>0.1</v>
      </c>
      <c r="AJ136">
        <v>10</v>
      </c>
      <c r="AK136">
        <v>10</v>
      </c>
      <c r="AL136">
        <v>9</v>
      </c>
    </row>
    <row r="137" spans="20:38" x14ac:dyDescent="0.35">
      <c r="T137" t="s">
        <v>19</v>
      </c>
      <c r="U137">
        <v>57</v>
      </c>
      <c r="V137" t="s">
        <v>20</v>
      </c>
      <c r="W137">
        <v>15414.886167962701</v>
      </c>
      <c r="X137">
        <v>2.50897373924708E-2</v>
      </c>
      <c r="Y137">
        <v>11857.604744586701</v>
      </c>
      <c r="Z137" t="s">
        <v>28</v>
      </c>
      <c r="AA137">
        <v>6.1254862922948197E-2</v>
      </c>
      <c r="AB137" t="s">
        <v>22</v>
      </c>
      <c r="AC137">
        <v>132</v>
      </c>
      <c r="AD137">
        <v>10</v>
      </c>
      <c r="AE137">
        <v>4.7500000000000001E-2</v>
      </c>
      <c r="AF137">
        <v>0.01</v>
      </c>
      <c r="AG137">
        <v>0</v>
      </c>
      <c r="AH137" t="s">
        <v>23</v>
      </c>
      <c r="AI137">
        <v>0.1</v>
      </c>
      <c r="AJ137">
        <v>10</v>
      </c>
      <c r="AK137">
        <v>10</v>
      </c>
      <c r="AL137">
        <v>9</v>
      </c>
    </row>
    <row r="138" spans="20:38" x14ac:dyDescent="0.35">
      <c r="T138" t="s">
        <v>19</v>
      </c>
      <c r="U138">
        <v>57</v>
      </c>
      <c r="V138" t="s">
        <v>20</v>
      </c>
      <c r="W138">
        <v>13951.043085462399</v>
      </c>
      <c r="X138">
        <v>2.2707141885534798E-2</v>
      </c>
      <c r="Y138">
        <v>10731.571604201799</v>
      </c>
      <c r="Z138" t="s">
        <v>28</v>
      </c>
      <c r="AA138">
        <v>5.5437920366108499E-2</v>
      </c>
      <c r="AB138" t="s">
        <v>24</v>
      </c>
      <c r="AC138">
        <v>133</v>
      </c>
      <c r="AD138">
        <v>10</v>
      </c>
      <c r="AE138">
        <v>4.7500000000000001E-2</v>
      </c>
      <c r="AF138">
        <v>0.01</v>
      </c>
      <c r="AG138">
        <v>0</v>
      </c>
      <c r="AH138" t="s">
        <v>23</v>
      </c>
      <c r="AI138">
        <v>0.1</v>
      </c>
      <c r="AJ138">
        <v>10</v>
      </c>
      <c r="AK138">
        <v>12</v>
      </c>
      <c r="AL138">
        <v>11</v>
      </c>
    </row>
    <row r="139" spans="20:38" x14ac:dyDescent="0.35">
      <c r="T139" t="s">
        <v>19</v>
      </c>
      <c r="U139">
        <v>57</v>
      </c>
      <c r="V139" t="s">
        <v>20</v>
      </c>
      <c r="W139">
        <v>41853.129256387103</v>
      </c>
      <c r="X139">
        <v>6.8121425656604395E-2</v>
      </c>
      <c r="Y139">
        <v>32194.714812605402</v>
      </c>
      <c r="Z139" t="s">
        <v>28</v>
      </c>
      <c r="AA139">
        <v>0.16631376109832599</v>
      </c>
      <c r="AB139" t="s">
        <v>22</v>
      </c>
      <c r="AC139">
        <v>134</v>
      </c>
      <c r="AD139">
        <v>10</v>
      </c>
      <c r="AE139">
        <v>4.7500000000000001E-2</v>
      </c>
      <c r="AF139">
        <v>0.01</v>
      </c>
      <c r="AG139">
        <v>0</v>
      </c>
      <c r="AH139" t="s">
        <v>23</v>
      </c>
      <c r="AI139">
        <v>0.1</v>
      </c>
      <c r="AJ139">
        <v>10</v>
      </c>
      <c r="AK139">
        <v>12</v>
      </c>
      <c r="AL139">
        <v>11</v>
      </c>
    </row>
    <row r="140" spans="20:38" x14ac:dyDescent="0.35">
      <c r="T140" t="s">
        <v>19</v>
      </c>
      <c r="U140">
        <v>57</v>
      </c>
      <c r="V140" t="s">
        <v>20</v>
      </c>
      <c r="W140">
        <v>19969.8584177095</v>
      </c>
      <c r="X140">
        <v>3.2503548712963001E-2</v>
      </c>
      <c r="Y140">
        <v>15361.429552084301</v>
      </c>
      <c r="Z140" t="s">
        <v>28</v>
      </c>
      <c r="AA140">
        <v>7.935517178906E-2</v>
      </c>
      <c r="AB140" t="s">
        <v>24</v>
      </c>
      <c r="AC140">
        <v>135</v>
      </c>
      <c r="AD140">
        <v>10</v>
      </c>
      <c r="AE140">
        <v>4.7500000000000001E-2</v>
      </c>
      <c r="AF140">
        <v>0.01</v>
      </c>
      <c r="AG140">
        <v>0</v>
      </c>
      <c r="AH140" t="s">
        <v>23</v>
      </c>
      <c r="AI140">
        <v>0.1</v>
      </c>
      <c r="AJ140">
        <v>10</v>
      </c>
      <c r="AK140">
        <v>15</v>
      </c>
      <c r="AL140">
        <v>14</v>
      </c>
    </row>
    <row r="141" spans="20:38" x14ac:dyDescent="0.35">
      <c r="T141" t="s">
        <v>19</v>
      </c>
      <c r="U141">
        <v>57</v>
      </c>
      <c r="V141" t="s">
        <v>20</v>
      </c>
      <c r="W141">
        <v>59909.575253128598</v>
      </c>
      <c r="X141">
        <v>9.7510646138889101E-2</v>
      </c>
      <c r="Y141">
        <v>46084.2886562528</v>
      </c>
      <c r="Z141" t="s">
        <v>28</v>
      </c>
      <c r="AA141">
        <v>0.23806551536717999</v>
      </c>
      <c r="AB141" t="s">
        <v>22</v>
      </c>
      <c r="AC141">
        <v>136</v>
      </c>
      <c r="AD141">
        <v>10</v>
      </c>
      <c r="AE141">
        <v>4.7500000000000001E-2</v>
      </c>
      <c r="AF141">
        <v>0.01</v>
      </c>
      <c r="AG141">
        <v>0</v>
      </c>
      <c r="AH141" t="s">
        <v>23</v>
      </c>
      <c r="AI141">
        <v>0.1</v>
      </c>
      <c r="AJ141">
        <v>10</v>
      </c>
      <c r="AK141">
        <v>15</v>
      </c>
      <c r="AL141">
        <v>14</v>
      </c>
    </row>
    <row r="142" spans="20:38" x14ac:dyDescent="0.35">
      <c r="T142" t="s">
        <v>19</v>
      </c>
      <c r="U142">
        <v>57</v>
      </c>
      <c r="V142" t="s">
        <v>20</v>
      </c>
      <c r="W142">
        <v>9678.8850607352197</v>
      </c>
      <c r="X142">
        <v>1.57536475962087E-2</v>
      </c>
      <c r="Y142">
        <v>7445.29620056556</v>
      </c>
      <c r="Z142" t="s">
        <v>28</v>
      </c>
      <c r="AA142">
        <v>3.8461443774687701E-2</v>
      </c>
      <c r="AB142" t="s">
        <v>24</v>
      </c>
      <c r="AC142">
        <v>137</v>
      </c>
      <c r="AD142">
        <v>10</v>
      </c>
      <c r="AE142">
        <v>4.7500000000000001E-2</v>
      </c>
      <c r="AF142">
        <v>0.01</v>
      </c>
      <c r="AG142">
        <v>0</v>
      </c>
      <c r="AH142" t="s">
        <v>23</v>
      </c>
      <c r="AI142">
        <v>0.1</v>
      </c>
      <c r="AJ142">
        <v>10</v>
      </c>
      <c r="AK142">
        <v>20</v>
      </c>
      <c r="AL142">
        <v>19</v>
      </c>
    </row>
    <row r="143" spans="20:38" x14ac:dyDescent="0.35">
      <c r="T143" t="s">
        <v>19</v>
      </c>
      <c r="U143">
        <v>57</v>
      </c>
      <c r="V143" t="s">
        <v>20</v>
      </c>
      <c r="W143">
        <v>29036.655182205701</v>
      </c>
      <c r="X143">
        <v>4.7260942788625998E-2</v>
      </c>
      <c r="Y143">
        <v>22335.888601696701</v>
      </c>
      <c r="Z143" t="s">
        <v>28</v>
      </c>
      <c r="AA143">
        <v>0.11538433132406301</v>
      </c>
      <c r="AB143" t="s">
        <v>22</v>
      </c>
      <c r="AC143">
        <v>138</v>
      </c>
      <c r="AD143">
        <v>10</v>
      </c>
      <c r="AE143">
        <v>4.7500000000000001E-2</v>
      </c>
      <c r="AF143">
        <v>0.01</v>
      </c>
      <c r="AG143">
        <v>0</v>
      </c>
      <c r="AH143" t="s">
        <v>23</v>
      </c>
      <c r="AI143">
        <v>0.1</v>
      </c>
      <c r="AJ143">
        <v>10</v>
      </c>
      <c r="AK143">
        <v>20</v>
      </c>
      <c r="AL143">
        <v>19</v>
      </c>
    </row>
    <row r="144" spans="20:38" x14ac:dyDescent="0.35">
      <c r="T144" t="s">
        <v>19</v>
      </c>
      <c r="U144">
        <v>57</v>
      </c>
      <c r="V144" t="s">
        <v>20</v>
      </c>
      <c r="W144">
        <v>2165.8641735686801</v>
      </c>
      <c r="X144">
        <v>3.5252263786117199E-3</v>
      </c>
      <c r="Y144">
        <v>1666.0493642836</v>
      </c>
      <c r="Z144" t="s">
        <v>28</v>
      </c>
      <c r="AA144">
        <v>8.6065970008527594E-3</v>
      </c>
      <c r="AB144" t="s">
        <v>24</v>
      </c>
      <c r="AC144">
        <v>139</v>
      </c>
      <c r="AD144">
        <v>10</v>
      </c>
      <c r="AE144">
        <v>4.7500000000000001E-2</v>
      </c>
      <c r="AF144">
        <v>0.01</v>
      </c>
      <c r="AG144">
        <v>0</v>
      </c>
      <c r="AH144" t="s">
        <v>23</v>
      </c>
      <c r="AI144">
        <v>0.1</v>
      </c>
      <c r="AJ144">
        <v>10</v>
      </c>
      <c r="AK144">
        <v>99</v>
      </c>
      <c r="AL144">
        <v>98</v>
      </c>
    </row>
    <row r="145" spans="20:38" x14ac:dyDescent="0.35">
      <c r="T145" t="s">
        <v>19</v>
      </c>
      <c r="U145">
        <v>57</v>
      </c>
      <c r="V145" t="s">
        <v>20</v>
      </c>
      <c r="W145">
        <v>6497.59252070604</v>
      </c>
      <c r="X145">
        <v>1.05756791358352E-2</v>
      </c>
      <c r="Y145">
        <v>4998.1480928507999</v>
      </c>
      <c r="Z145" t="s">
        <v>28</v>
      </c>
      <c r="AA145">
        <v>2.5819791002558299E-2</v>
      </c>
      <c r="AB145" t="s">
        <v>22</v>
      </c>
      <c r="AC145">
        <v>140</v>
      </c>
      <c r="AD145">
        <v>10</v>
      </c>
      <c r="AE145">
        <v>4.7500000000000001E-2</v>
      </c>
      <c r="AF145">
        <v>0.01</v>
      </c>
      <c r="AG145">
        <v>0</v>
      </c>
      <c r="AH145" t="s">
        <v>23</v>
      </c>
      <c r="AI145">
        <v>0.1</v>
      </c>
      <c r="AJ145">
        <v>10</v>
      </c>
      <c r="AK145">
        <v>99</v>
      </c>
      <c r="AL145">
        <v>98</v>
      </c>
    </row>
    <row r="146" spans="20:38" x14ac:dyDescent="0.35">
      <c r="T146" t="s">
        <v>19</v>
      </c>
      <c r="U146">
        <v>57</v>
      </c>
      <c r="V146" t="s">
        <v>29</v>
      </c>
      <c r="W146">
        <v>23.452049198419999</v>
      </c>
      <c r="X146">
        <v>8.4402084511899401E-4</v>
      </c>
      <c r="Y146">
        <v>18.040037844938499</v>
      </c>
      <c r="Z146" t="s">
        <v>21</v>
      </c>
      <c r="AA146">
        <v>3.1837884953406302E-4</v>
      </c>
      <c r="AB146" t="s">
        <v>24</v>
      </c>
      <c r="AC146">
        <v>141</v>
      </c>
      <c r="AD146">
        <v>10</v>
      </c>
      <c r="AE146">
        <v>4.7500000000000001E-2</v>
      </c>
      <c r="AF146">
        <v>0.01</v>
      </c>
      <c r="AG146">
        <v>0</v>
      </c>
      <c r="AH146" t="s">
        <v>23</v>
      </c>
      <c r="AI146">
        <v>0.1</v>
      </c>
      <c r="AJ146">
        <v>10</v>
      </c>
      <c r="AK146">
        <v>1</v>
      </c>
      <c r="AL146">
        <v>0</v>
      </c>
    </row>
    <row r="147" spans="20:38" x14ac:dyDescent="0.35">
      <c r="T147" t="s">
        <v>19</v>
      </c>
      <c r="U147">
        <v>57</v>
      </c>
      <c r="V147" t="s">
        <v>29</v>
      </c>
      <c r="W147">
        <v>70.356147595259998</v>
      </c>
      <c r="X147">
        <v>2.53206253535698E-3</v>
      </c>
      <c r="Y147">
        <v>54.120113534815403</v>
      </c>
      <c r="Z147" t="s">
        <v>21</v>
      </c>
      <c r="AA147">
        <v>9.5513654860218699E-4</v>
      </c>
      <c r="AB147" t="s">
        <v>22</v>
      </c>
      <c r="AC147">
        <v>142</v>
      </c>
      <c r="AD147">
        <v>10</v>
      </c>
      <c r="AE147">
        <v>4.7500000000000001E-2</v>
      </c>
      <c r="AF147">
        <v>0.01</v>
      </c>
      <c r="AG147">
        <v>0</v>
      </c>
      <c r="AH147" t="s">
        <v>23</v>
      </c>
      <c r="AI147">
        <v>0.1</v>
      </c>
      <c r="AJ147">
        <v>10</v>
      </c>
      <c r="AK147">
        <v>1</v>
      </c>
      <c r="AL147">
        <v>0</v>
      </c>
    </row>
    <row r="148" spans="20:38" x14ac:dyDescent="0.35">
      <c r="T148" t="s">
        <v>19</v>
      </c>
      <c r="U148">
        <v>57</v>
      </c>
      <c r="V148" t="s">
        <v>29</v>
      </c>
      <c r="W148">
        <v>15.8502093387039</v>
      </c>
      <c r="X148">
        <v>5.7043659460970003E-4</v>
      </c>
      <c r="Y148">
        <v>12.1924687220799</v>
      </c>
      <c r="Z148" t="s">
        <v>21</v>
      </c>
      <c r="AA148">
        <v>2.1517827169109801E-4</v>
      </c>
      <c r="AB148" t="s">
        <v>24</v>
      </c>
      <c r="AC148">
        <v>143</v>
      </c>
      <c r="AD148">
        <v>10</v>
      </c>
      <c r="AE148">
        <v>4.7500000000000001E-2</v>
      </c>
      <c r="AF148">
        <v>0.01</v>
      </c>
      <c r="AG148">
        <v>0</v>
      </c>
      <c r="AH148" t="s">
        <v>23</v>
      </c>
      <c r="AI148">
        <v>0.1</v>
      </c>
      <c r="AJ148">
        <v>10</v>
      </c>
      <c r="AK148">
        <v>2</v>
      </c>
      <c r="AL148">
        <v>1</v>
      </c>
    </row>
    <row r="149" spans="20:38" x14ac:dyDescent="0.35">
      <c r="T149" t="s">
        <v>19</v>
      </c>
      <c r="U149">
        <v>57</v>
      </c>
      <c r="V149" t="s">
        <v>29</v>
      </c>
      <c r="W149">
        <v>47.550628016111702</v>
      </c>
      <c r="X149">
        <v>1.7113097838291E-3</v>
      </c>
      <c r="Y149">
        <v>36.577406166239797</v>
      </c>
      <c r="Z149" t="s">
        <v>21</v>
      </c>
      <c r="AA149">
        <v>6.4553481507329295E-4</v>
      </c>
      <c r="AB149" t="s">
        <v>22</v>
      </c>
      <c r="AC149">
        <v>144</v>
      </c>
      <c r="AD149">
        <v>10</v>
      </c>
      <c r="AE149">
        <v>4.7500000000000001E-2</v>
      </c>
      <c r="AF149">
        <v>0.01</v>
      </c>
      <c r="AG149">
        <v>0</v>
      </c>
      <c r="AH149" t="s">
        <v>23</v>
      </c>
      <c r="AI149">
        <v>0.1</v>
      </c>
      <c r="AJ149">
        <v>10</v>
      </c>
      <c r="AK149">
        <v>2</v>
      </c>
      <c r="AL149">
        <v>1</v>
      </c>
    </row>
    <row r="150" spans="20:38" x14ac:dyDescent="0.35">
      <c r="T150" t="s">
        <v>19</v>
      </c>
      <c r="U150">
        <v>57</v>
      </c>
      <c r="V150" t="s">
        <v>29</v>
      </c>
      <c r="W150">
        <v>45.935057670467003</v>
      </c>
      <c r="X150">
        <v>1.6531666750140301E-3</v>
      </c>
      <c r="Y150">
        <v>35.334659746513097</v>
      </c>
      <c r="Z150" t="s">
        <v>21</v>
      </c>
      <c r="AA150">
        <v>6.2360225712768005E-4</v>
      </c>
      <c r="AB150" t="s">
        <v>24</v>
      </c>
      <c r="AC150">
        <v>145</v>
      </c>
      <c r="AD150">
        <v>10</v>
      </c>
      <c r="AE150">
        <v>4.7500000000000001E-2</v>
      </c>
      <c r="AF150">
        <v>0.01</v>
      </c>
      <c r="AG150">
        <v>0</v>
      </c>
      <c r="AH150" t="s">
        <v>23</v>
      </c>
      <c r="AI150">
        <v>0.1</v>
      </c>
      <c r="AJ150">
        <v>10</v>
      </c>
      <c r="AK150">
        <v>3</v>
      </c>
      <c r="AL150">
        <v>2</v>
      </c>
    </row>
    <row r="151" spans="20:38" x14ac:dyDescent="0.35">
      <c r="T151" t="s">
        <v>19</v>
      </c>
      <c r="U151">
        <v>57</v>
      </c>
      <c r="V151" t="s">
        <v>29</v>
      </c>
      <c r="W151">
        <v>137.805173011401</v>
      </c>
      <c r="X151">
        <v>4.9595000250420799E-3</v>
      </c>
      <c r="Y151">
        <v>106.00397923953901</v>
      </c>
      <c r="Z151" t="s">
        <v>21</v>
      </c>
      <c r="AA151">
        <v>1.8708067713830399E-3</v>
      </c>
      <c r="AB151" t="s">
        <v>22</v>
      </c>
      <c r="AC151">
        <v>146</v>
      </c>
      <c r="AD151">
        <v>10</v>
      </c>
      <c r="AE151">
        <v>4.7500000000000001E-2</v>
      </c>
      <c r="AF151">
        <v>0.01</v>
      </c>
      <c r="AG151">
        <v>0</v>
      </c>
      <c r="AH151" t="s">
        <v>23</v>
      </c>
      <c r="AI151">
        <v>0.1</v>
      </c>
      <c r="AJ151">
        <v>10</v>
      </c>
      <c r="AK151">
        <v>3</v>
      </c>
      <c r="AL151">
        <v>2</v>
      </c>
    </row>
    <row r="152" spans="20:38" x14ac:dyDescent="0.35">
      <c r="T152" t="s">
        <v>19</v>
      </c>
      <c r="U152">
        <v>57</v>
      </c>
      <c r="V152" t="s">
        <v>29</v>
      </c>
      <c r="W152">
        <v>67.288703851101801</v>
      </c>
      <c r="X152">
        <v>2.4216676423821802E-3</v>
      </c>
      <c r="Y152">
        <v>51.760541423924501</v>
      </c>
      <c r="Z152" t="s">
        <v>21</v>
      </c>
      <c r="AA152">
        <v>9.1349373939550503E-4</v>
      </c>
      <c r="AB152" t="s">
        <v>24</v>
      </c>
      <c r="AC152">
        <v>147</v>
      </c>
      <c r="AD152">
        <v>10</v>
      </c>
      <c r="AE152">
        <v>4.7500000000000001E-2</v>
      </c>
      <c r="AF152">
        <v>0.01</v>
      </c>
      <c r="AG152">
        <v>0</v>
      </c>
      <c r="AH152" t="s">
        <v>23</v>
      </c>
      <c r="AI152">
        <v>0.1</v>
      </c>
      <c r="AJ152">
        <v>10</v>
      </c>
      <c r="AK152">
        <v>4</v>
      </c>
      <c r="AL152">
        <v>3</v>
      </c>
    </row>
    <row r="153" spans="20:38" x14ac:dyDescent="0.35">
      <c r="T153" t="s">
        <v>19</v>
      </c>
      <c r="U153">
        <v>57</v>
      </c>
      <c r="V153" t="s">
        <v>29</v>
      </c>
      <c r="W153">
        <v>201.86611155330499</v>
      </c>
      <c r="X153">
        <v>7.2650029271465397E-3</v>
      </c>
      <c r="Y153">
        <v>155.28162427177301</v>
      </c>
      <c r="Z153" t="s">
        <v>21</v>
      </c>
      <c r="AA153">
        <v>2.74048121818651E-3</v>
      </c>
      <c r="AB153" t="s">
        <v>22</v>
      </c>
      <c r="AC153">
        <v>148</v>
      </c>
      <c r="AD153">
        <v>10</v>
      </c>
      <c r="AE153">
        <v>4.7500000000000001E-2</v>
      </c>
      <c r="AF153">
        <v>0.01</v>
      </c>
      <c r="AG153">
        <v>0</v>
      </c>
      <c r="AH153" t="s">
        <v>23</v>
      </c>
      <c r="AI153">
        <v>0.1</v>
      </c>
      <c r="AJ153">
        <v>10</v>
      </c>
      <c r="AK153">
        <v>4</v>
      </c>
      <c r="AL153">
        <v>3</v>
      </c>
    </row>
    <row r="154" spans="20:38" x14ac:dyDescent="0.35">
      <c r="T154" t="s">
        <v>19</v>
      </c>
      <c r="U154">
        <v>57</v>
      </c>
      <c r="V154" t="s">
        <v>29</v>
      </c>
      <c r="W154">
        <v>96.279328214806497</v>
      </c>
      <c r="X154">
        <v>3.46501746094003E-3</v>
      </c>
      <c r="Y154">
        <v>74.061021703697307</v>
      </c>
      <c r="Z154" t="s">
        <v>21</v>
      </c>
      <c r="AA154">
        <v>1.3070628281390299E-3</v>
      </c>
      <c r="AB154" t="s">
        <v>24</v>
      </c>
      <c r="AC154">
        <v>149</v>
      </c>
      <c r="AD154">
        <v>10</v>
      </c>
      <c r="AE154">
        <v>4.7500000000000001E-2</v>
      </c>
      <c r="AF154">
        <v>0.01</v>
      </c>
      <c r="AG154">
        <v>0</v>
      </c>
      <c r="AH154" t="s">
        <v>23</v>
      </c>
      <c r="AI154">
        <v>0.1</v>
      </c>
      <c r="AJ154">
        <v>10</v>
      </c>
      <c r="AK154">
        <v>5</v>
      </c>
      <c r="AL154">
        <v>4</v>
      </c>
    </row>
    <row r="155" spans="20:38" x14ac:dyDescent="0.35">
      <c r="T155" t="s">
        <v>19</v>
      </c>
      <c r="U155">
        <v>57</v>
      </c>
      <c r="V155" t="s">
        <v>29</v>
      </c>
      <c r="W155">
        <v>288.83798464441998</v>
      </c>
      <c r="X155">
        <v>1.03950523828201E-2</v>
      </c>
      <c r="Y155">
        <v>222.18306511109199</v>
      </c>
      <c r="Z155" t="s">
        <v>21</v>
      </c>
      <c r="AA155">
        <v>3.9211884844170897E-3</v>
      </c>
      <c r="AB155" t="s">
        <v>22</v>
      </c>
      <c r="AC155">
        <v>150</v>
      </c>
      <c r="AD155">
        <v>10</v>
      </c>
      <c r="AE155">
        <v>4.7500000000000001E-2</v>
      </c>
      <c r="AF155">
        <v>0.01</v>
      </c>
      <c r="AG155">
        <v>0</v>
      </c>
      <c r="AH155" t="s">
        <v>23</v>
      </c>
      <c r="AI155">
        <v>0.1</v>
      </c>
      <c r="AJ155">
        <v>10</v>
      </c>
      <c r="AK155">
        <v>5</v>
      </c>
      <c r="AL155">
        <v>4</v>
      </c>
    </row>
    <row r="156" spans="20:38" x14ac:dyDescent="0.35">
      <c r="T156" t="s">
        <v>19</v>
      </c>
      <c r="U156">
        <v>57</v>
      </c>
      <c r="V156" t="s">
        <v>29</v>
      </c>
      <c r="W156">
        <v>134.48810173234099</v>
      </c>
      <c r="X156">
        <v>4.8401212329977203E-3</v>
      </c>
      <c r="Y156">
        <v>103.45238594795499</v>
      </c>
      <c r="Z156" t="s">
        <v>21</v>
      </c>
      <c r="AA156">
        <v>1.8257750844411301E-3</v>
      </c>
      <c r="AB156" t="s">
        <v>24</v>
      </c>
      <c r="AC156">
        <v>151</v>
      </c>
      <c r="AD156">
        <v>10</v>
      </c>
      <c r="AE156">
        <v>4.7500000000000001E-2</v>
      </c>
      <c r="AF156">
        <v>0.01</v>
      </c>
      <c r="AG156">
        <v>0</v>
      </c>
      <c r="AH156" t="s">
        <v>23</v>
      </c>
      <c r="AI156">
        <v>0.1</v>
      </c>
      <c r="AJ156">
        <v>10</v>
      </c>
      <c r="AK156">
        <v>6</v>
      </c>
      <c r="AL156">
        <v>5</v>
      </c>
    </row>
    <row r="157" spans="20:38" x14ac:dyDescent="0.35">
      <c r="T157" t="s">
        <v>19</v>
      </c>
      <c r="U157">
        <v>57</v>
      </c>
      <c r="V157" t="s">
        <v>29</v>
      </c>
      <c r="W157">
        <v>403.46430519702301</v>
      </c>
      <c r="X157">
        <v>1.45203636989932E-2</v>
      </c>
      <c r="Y157">
        <v>310.357157843864</v>
      </c>
      <c r="Z157" t="s">
        <v>21</v>
      </c>
      <c r="AA157">
        <v>5.4773252533233804E-3</v>
      </c>
      <c r="AB157" t="s">
        <v>22</v>
      </c>
      <c r="AC157">
        <v>152</v>
      </c>
      <c r="AD157">
        <v>10</v>
      </c>
      <c r="AE157">
        <v>4.7500000000000001E-2</v>
      </c>
      <c r="AF157">
        <v>0.01</v>
      </c>
      <c r="AG157">
        <v>0</v>
      </c>
      <c r="AH157" t="s">
        <v>23</v>
      </c>
      <c r="AI157">
        <v>0.1</v>
      </c>
      <c r="AJ157">
        <v>10</v>
      </c>
      <c r="AK157">
        <v>6</v>
      </c>
      <c r="AL157">
        <v>5</v>
      </c>
    </row>
    <row r="158" spans="20:38" x14ac:dyDescent="0.35">
      <c r="T158" t="s">
        <v>19</v>
      </c>
      <c r="U158">
        <v>57</v>
      </c>
      <c r="V158" t="s">
        <v>29</v>
      </c>
      <c r="W158">
        <v>183.280522297673</v>
      </c>
      <c r="X158">
        <v>6.5961221560952099E-3</v>
      </c>
      <c r="Y158">
        <v>140.985017152056</v>
      </c>
      <c r="Z158" t="s">
        <v>21</v>
      </c>
      <c r="AA158">
        <v>2.4881681484390998E-3</v>
      </c>
      <c r="AB158" t="s">
        <v>24</v>
      </c>
      <c r="AC158">
        <v>153</v>
      </c>
      <c r="AD158">
        <v>10</v>
      </c>
      <c r="AE158">
        <v>4.7500000000000001E-2</v>
      </c>
      <c r="AF158">
        <v>0.01</v>
      </c>
      <c r="AG158">
        <v>0</v>
      </c>
      <c r="AH158" t="s">
        <v>23</v>
      </c>
      <c r="AI158">
        <v>0.1</v>
      </c>
      <c r="AJ158">
        <v>10</v>
      </c>
      <c r="AK158">
        <v>7</v>
      </c>
      <c r="AL158">
        <v>6</v>
      </c>
    </row>
    <row r="159" spans="20:38" x14ac:dyDescent="0.35">
      <c r="T159" t="s">
        <v>19</v>
      </c>
      <c r="U159">
        <v>57</v>
      </c>
      <c r="V159" t="s">
        <v>29</v>
      </c>
      <c r="W159">
        <v>549.84156689301994</v>
      </c>
      <c r="X159">
        <v>1.9788366468285599E-2</v>
      </c>
      <c r="Y159">
        <v>422.95505145616897</v>
      </c>
      <c r="Z159" t="s">
        <v>21</v>
      </c>
      <c r="AA159">
        <v>7.4645044453172998E-3</v>
      </c>
      <c r="AB159" t="s">
        <v>22</v>
      </c>
      <c r="AC159">
        <v>154</v>
      </c>
      <c r="AD159">
        <v>10</v>
      </c>
      <c r="AE159">
        <v>4.7500000000000001E-2</v>
      </c>
      <c r="AF159">
        <v>0.01</v>
      </c>
      <c r="AG159">
        <v>0</v>
      </c>
      <c r="AH159" t="s">
        <v>23</v>
      </c>
      <c r="AI159">
        <v>0.1</v>
      </c>
      <c r="AJ159">
        <v>10</v>
      </c>
      <c r="AK159">
        <v>7</v>
      </c>
      <c r="AL159">
        <v>6</v>
      </c>
    </row>
    <row r="160" spans="20:38" x14ac:dyDescent="0.35">
      <c r="T160" t="s">
        <v>19</v>
      </c>
      <c r="U160">
        <v>57</v>
      </c>
      <c r="V160" t="s">
        <v>29</v>
      </c>
      <c r="W160">
        <v>243.506859673322</v>
      </c>
      <c r="X160">
        <v>8.7636207716806202E-3</v>
      </c>
      <c r="Y160">
        <v>187.312968979478</v>
      </c>
      <c r="Z160" t="s">
        <v>21</v>
      </c>
      <c r="AA160">
        <v>3.3057850587174999E-3</v>
      </c>
      <c r="AB160" t="s">
        <v>24</v>
      </c>
      <c r="AC160">
        <v>155</v>
      </c>
      <c r="AD160">
        <v>10</v>
      </c>
      <c r="AE160">
        <v>4.7500000000000001E-2</v>
      </c>
      <c r="AF160">
        <v>0.01</v>
      </c>
      <c r="AG160">
        <v>0</v>
      </c>
      <c r="AH160" t="s">
        <v>23</v>
      </c>
      <c r="AI160">
        <v>0.1</v>
      </c>
      <c r="AJ160">
        <v>10</v>
      </c>
      <c r="AK160">
        <v>8</v>
      </c>
      <c r="AL160">
        <v>7</v>
      </c>
    </row>
    <row r="161" spans="20:38" x14ac:dyDescent="0.35">
      <c r="T161" t="s">
        <v>19</v>
      </c>
      <c r="U161">
        <v>57</v>
      </c>
      <c r="V161" t="s">
        <v>29</v>
      </c>
      <c r="W161">
        <v>730.520579019965</v>
      </c>
      <c r="X161">
        <v>2.62908623150419E-2</v>
      </c>
      <c r="Y161">
        <v>561.938906938434</v>
      </c>
      <c r="Z161" t="s">
        <v>21</v>
      </c>
      <c r="AA161">
        <v>9.9173551761524998E-3</v>
      </c>
      <c r="AB161" t="s">
        <v>22</v>
      </c>
      <c r="AC161">
        <v>156</v>
      </c>
      <c r="AD161">
        <v>10</v>
      </c>
      <c r="AE161">
        <v>4.7500000000000001E-2</v>
      </c>
      <c r="AF161">
        <v>0.01</v>
      </c>
      <c r="AG161">
        <v>0</v>
      </c>
      <c r="AH161" t="s">
        <v>23</v>
      </c>
      <c r="AI161">
        <v>0.1</v>
      </c>
      <c r="AJ161">
        <v>10</v>
      </c>
      <c r="AK161">
        <v>8</v>
      </c>
      <c r="AL161">
        <v>7</v>
      </c>
    </row>
    <row r="162" spans="20:38" x14ac:dyDescent="0.35">
      <c r="T162" t="s">
        <v>19</v>
      </c>
      <c r="U162">
        <v>57</v>
      </c>
      <c r="V162" t="s">
        <v>29</v>
      </c>
      <c r="W162">
        <v>528.53733973700696</v>
      </c>
      <c r="X162">
        <v>1.9021644052828801E-2</v>
      </c>
      <c r="Y162">
        <v>406.56718441308197</v>
      </c>
      <c r="Z162" t="s">
        <v>21</v>
      </c>
      <c r="AA162">
        <v>7.1752838627252803E-3</v>
      </c>
      <c r="AB162" t="s">
        <v>24</v>
      </c>
      <c r="AC162">
        <v>157</v>
      </c>
      <c r="AD162">
        <v>10</v>
      </c>
      <c r="AE162">
        <v>4.7500000000000001E-2</v>
      </c>
      <c r="AF162">
        <v>0.01</v>
      </c>
      <c r="AG162">
        <v>0</v>
      </c>
      <c r="AH162" t="s">
        <v>23</v>
      </c>
      <c r="AI162">
        <v>0.1</v>
      </c>
      <c r="AJ162">
        <v>10</v>
      </c>
      <c r="AK162">
        <v>9</v>
      </c>
      <c r="AL162">
        <v>8</v>
      </c>
    </row>
    <row r="163" spans="20:38" x14ac:dyDescent="0.35">
      <c r="T163" t="s">
        <v>19</v>
      </c>
      <c r="U163">
        <v>57</v>
      </c>
      <c r="V163" t="s">
        <v>29</v>
      </c>
      <c r="W163">
        <v>1585.61201921102</v>
      </c>
      <c r="X163">
        <v>5.7064932158486299E-2</v>
      </c>
      <c r="Y163">
        <v>1219.70155323925</v>
      </c>
      <c r="Z163" t="s">
        <v>21</v>
      </c>
      <c r="AA163">
        <v>2.1525851588175798E-2</v>
      </c>
      <c r="AB163" t="s">
        <v>22</v>
      </c>
      <c r="AC163">
        <v>158</v>
      </c>
      <c r="AD163">
        <v>10</v>
      </c>
      <c r="AE163">
        <v>4.7500000000000001E-2</v>
      </c>
      <c r="AF163">
        <v>0.01</v>
      </c>
      <c r="AG163">
        <v>0</v>
      </c>
      <c r="AH163" t="s">
        <v>23</v>
      </c>
      <c r="AI163">
        <v>0.1</v>
      </c>
      <c r="AJ163">
        <v>10</v>
      </c>
      <c r="AK163">
        <v>9</v>
      </c>
      <c r="AL163">
        <v>8</v>
      </c>
    </row>
    <row r="164" spans="20:38" x14ac:dyDescent="0.35">
      <c r="T164" t="s">
        <v>19</v>
      </c>
      <c r="U164">
        <v>57</v>
      </c>
      <c r="V164" t="s">
        <v>29</v>
      </c>
      <c r="W164">
        <v>655.27841891713797</v>
      </c>
      <c r="X164">
        <v>2.3582956024155999E-2</v>
      </c>
      <c r="Y164">
        <v>504.06032224395199</v>
      </c>
      <c r="Z164" t="s">
        <v>21</v>
      </c>
      <c r="AA164">
        <v>8.8958874072886194E-3</v>
      </c>
      <c r="AB164" t="s">
        <v>24</v>
      </c>
      <c r="AC164">
        <v>159</v>
      </c>
      <c r="AD164">
        <v>10</v>
      </c>
      <c r="AE164">
        <v>4.7500000000000001E-2</v>
      </c>
      <c r="AF164">
        <v>0.01</v>
      </c>
      <c r="AG164">
        <v>0</v>
      </c>
      <c r="AH164" t="s">
        <v>23</v>
      </c>
      <c r="AI164">
        <v>0.1</v>
      </c>
      <c r="AJ164">
        <v>10</v>
      </c>
      <c r="AK164">
        <v>10</v>
      </c>
      <c r="AL164">
        <v>9</v>
      </c>
    </row>
    <row r="165" spans="20:38" x14ac:dyDescent="0.35">
      <c r="T165" t="s">
        <v>19</v>
      </c>
      <c r="U165">
        <v>57</v>
      </c>
      <c r="V165" t="s">
        <v>29</v>
      </c>
      <c r="W165">
        <v>1965.83525675141</v>
      </c>
      <c r="X165">
        <v>7.0748868072467899E-2</v>
      </c>
      <c r="Y165">
        <v>1512.1809667318601</v>
      </c>
      <c r="Z165" t="s">
        <v>21</v>
      </c>
      <c r="AA165">
        <v>2.6687662221865902E-2</v>
      </c>
      <c r="AB165" t="s">
        <v>22</v>
      </c>
      <c r="AC165">
        <v>160</v>
      </c>
      <c r="AD165">
        <v>10</v>
      </c>
      <c r="AE165">
        <v>4.7500000000000001E-2</v>
      </c>
      <c r="AF165">
        <v>0.01</v>
      </c>
      <c r="AG165">
        <v>0</v>
      </c>
      <c r="AH165" t="s">
        <v>23</v>
      </c>
      <c r="AI165">
        <v>0.1</v>
      </c>
      <c r="AJ165">
        <v>10</v>
      </c>
      <c r="AK165">
        <v>10</v>
      </c>
      <c r="AL165">
        <v>9</v>
      </c>
    </row>
    <row r="166" spans="20:38" x14ac:dyDescent="0.35">
      <c r="T166" t="s">
        <v>19</v>
      </c>
      <c r="U166">
        <v>57</v>
      </c>
      <c r="V166" t="s">
        <v>29</v>
      </c>
      <c r="W166">
        <v>2744.9373459237399</v>
      </c>
      <c r="X166">
        <v>9.8788140810370198E-2</v>
      </c>
      <c r="Y166">
        <v>2111.4902660951898</v>
      </c>
      <c r="Z166" t="s">
        <v>21</v>
      </c>
      <c r="AA166">
        <v>3.7264547197741797E-2</v>
      </c>
      <c r="AB166" t="s">
        <v>24</v>
      </c>
      <c r="AC166">
        <v>161</v>
      </c>
      <c r="AD166">
        <v>10</v>
      </c>
      <c r="AE166">
        <v>4.7500000000000001E-2</v>
      </c>
      <c r="AF166">
        <v>0.01</v>
      </c>
      <c r="AG166">
        <v>0</v>
      </c>
      <c r="AH166" t="s">
        <v>23</v>
      </c>
      <c r="AI166">
        <v>0.1</v>
      </c>
      <c r="AJ166">
        <v>10</v>
      </c>
      <c r="AK166">
        <v>12</v>
      </c>
      <c r="AL166">
        <v>11</v>
      </c>
    </row>
    <row r="167" spans="20:38" x14ac:dyDescent="0.35">
      <c r="T167" t="s">
        <v>19</v>
      </c>
      <c r="U167">
        <v>57</v>
      </c>
      <c r="V167" t="s">
        <v>29</v>
      </c>
      <c r="W167">
        <v>8234.8120377712203</v>
      </c>
      <c r="X167">
        <v>0.296364422431111</v>
      </c>
      <c r="Y167">
        <v>6334.4707982855598</v>
      </c>
      <c r="Z167" t="s">
        <v>21</v>
      </c>
      <c r="AA167">
        <v>0.111793641593225</v>
      </c>
      <c r="AB167" t="s">
        <v>22</v>
      </c>
      <c r="AC167">
        <v>162</v>
      </c>
      <c r="AD167">
        <v>10</v>
      </c>
      <c r="AE167">
        <v>4.7500000000000001E-2</v>
      </c>
      <c r="AF167">
        <v>0.01</v>
      </c>
      <c r="AG167">
        <v>0</v>
      </c>
      <c r="AH167" t="s">
        <v>23</v>
      </c>
      <c r="AI167">
        <v>0.1</v>
      </c>
      <c r="AJ167">
        <v>10</v>
      </c>
      <c r="AK167">
        <v>12</v>
      </c>
      <c r="AL167">
        <v>11</v>
      </c>
    </row>
    <row r="168" spans="20:38" x14ac:dyDescent="0.35">
      <c r="T168" t="s">
        <v>19</v>
      </c>
      <c r="U168">
        <v>57</v>
      </c>
      <c r="V168" t="s">
        <v>29</v>
      </c>
      <c r="W168">
        <v>4444.4056816680004</v>
      </c>
      <c r="X168">
        <v>0.159950672444684</v>
      </c>
      <c r="Y168">
        <v>3418.7736012830801</v>
      </c>
      <c r="Z168" t="s">
        <v>21</v>
      </c>
      <c r="AA168">
        <v>6.0336082182849998E-2</v>
      </c>
      <c r="AB168" t="s">
        <v>24</v>
      </c>
      <c r="AC168">
        <v>163</v>
      </c>
      <c r="AD168">
        <v>10</v>
      </c>
      <c r="AE168">
        <v>4.7500000000000001E-2</v>
      </c>
      <c r="AF168">
        <v>0.01</v>
      </c>
      <c r="AG168">
        <v>0</v>
      </c>
      <c r="AH168" t="s">
        <v>23</v>
      </c>
      <c r="AI168">
        <v>0.1</v>
      </c>
      <c r="AJ168">
        <v>10</v>
      </c>
      <c r="AK168">
        <v>15</v>
      </c>
      <c r="AL168">
        <v>14</v>
      </c>
    </row>
    <row r="169" spans="20:38" x14ac:dyDescent="0.35">
      <c r="T169" t="s">
        <v>19</v>
      </c>
      <c r="U169">
        <v>57</v>
      </c>
      <c r="V169" t="s">
        <v>29</v>
      </c>
      <c r="W169">
        <v>13333.217045003999</v>
      </c>
      <c r="X169">
        <v>0.47985201733405197</v>
      </c>
      <c r="Y169">
        <v>10256.320803849199</v>
      </c>
      <c r="Z169" t="s">
        <v>21</v>
      </c>
      <c r="AA169">
        <v>0.18100824654854999</v>
      </c>
      <c r="AB169" t="s">
        <v>22</v>
      </c>
      <c r="AC169">
        <v>164</v>
      </c>
      <c r="AD169">
        <v>10</v>
      </c>
      <c r="AE169">
        <v>4.7500000000000001E-2</v>
      </c>
      <c r="AF169">
        <v>0.01</v>
      </c>
      <c r="AG169">
        <v>0</v>
      </c>
      <c r="AH169" t="s">
        <v>23</v>
      </c>
      <c r="AI169">
        <v>0.1</v>
      </c>
      <c r="AJ169">
        <v>10</v>
      </c>
      <c r="AK169">
        <v>15</v>
      </c>
      <c r="AL169">
        <v>14</v>
      </c>
    </row>
    <row r="170" spans="20:38" x14ac:dyDescent="0.35">
      <c r="T170" t="s">
        <v>19</v>
      </c>
      <c r="U170">
        <v>57</v>
      </c>
      <c r="V170" t="s">
        <v>29</v>
      </c>
      <c r="W170">
        <v>4517.73335165346</v>
      </c>
      <c r="X170">
        <v>0.16258967773876701</v>
      </c>
      <c r="Y170">
        <v>3475.1795012718899</v>
      </c>
      <c r="Z170" t="s">
        <v>21</v>
      </c>
      <c r="AA170">
        <v>6.1331559337595001E-2</v>
      </c>
      <c r="AB170" t="s">
        <v>24</v>
      </c>
      <c r="AC170">
        <v>165</v>
      </c>
      <c r="AD170">
        <v>10</v>
      </c>
      <c r="AE170">
        <v>4.7500000000000001E-2</v>
      </c>
      <c r="AF170">
        <v>0.01</v>
      </c>
      <c r="AG170">
        <v>0</v>
      </c>
      <c r="AH170" t="s">
        <v>23</v>
      </c>
      <c r="AI170">
        <v>0.1</v>
      </c>
      <c r="AJ170">
        <v>10</v>
      </c>
      <c r="AK170">
        <v>20</v>
      </c>
      <c r="AL170">
        <v>19</v>
      </c>
    </row>
    <row r="171" spans="20:38" x14ac:dyDescent="0.35">
      <c r="T171" t="s">
        <v>19</v>
      </c>
      <c r="U171">
        <v>57</v>
      </c>
      <c r="V171" t="s">
        <v>29</v>
      </c>
      <c r="W171">
        <v>13553.2000549604</v>
      </c>
      <c r="X171">
        <v>0.48776903321630199</v>
      </c>
      <c r="Y171">
        <v>10425.5385038157</v>
      </c>
      <c r="Z171" t="s">
        <v>21</v>
      </c>
      <c r="AA171">
        <v>0.18399467801278499</v>
      </c>
      <c r="AB171" t="s">
        <v>22</v>
      </c>
      <c r="AC171">
        <v>166</v>
      </c>
      <c r="AD171">
        <v>10</v>
      </c>
      <c r="AE171">
        <v>4.7500000000000001E-2</v>
      </c>
      <c r="AF171">
        <v>0.01</v>
      </c>
      <c r="AG171">
        <v>0</v>
      </c>
      <c r="AH171" t="s">
        <v>23</v>
      </c>
      <c r="AI171">
        <v>0.1</v>
      </c>
      <c r="AJ171">
        <v>10</v>
      </c>
      <c r="AK171">
        <v>20</v>
      </c>
      <c r="AL171">
        <v>19</v>
      </c>
    </row>
    <row r="172" spans="20:38" x14ac:dyDescent="0.35">
      <c r="T172" t="s">
        <v>19</v>
      </c>
      <c r="U172">
        <v>57</v>
      </c>
      <c r="V172" t="s">
        <v>29</v>
      </c>
      <c r="W172">
        <v>4714.2336563973104</v>
      </c>
      <c r="X172">
        <v>0.16966156949000999</v>
      </c>
      <c r="Y172">
        <v>3626.3335818440801</v>
      </c>
      <c r="Z172" t="s">
        <v>21</v>
      </c>
      <c r="AA172">
        <v>6.3999195774314302E-2</v>
      </c>
      <c r="AB172" t="s">
        <v>24</v>
      </c>
      <c r="AC172">
        <v>167</v>
      </c>
      <c r="AD172">
        <v>10</v>
      </c>
      <c r="AE172">
        <v>4.7500000000000001E-2</v>
      </c>
      <c r="AF172">
        <v>0.01</v>
      </c>
      <c r="AG172">
        <v>0</v>
      </c>
      <c r="AH172" t="s">
        <v>23</v>
      </c>
      <c r="AI172">
        <v>0.1</v>
      </c>
      <c r="AJ172">
        <v>10</v>
      </c>
      <c r="AK172">
        <v>99</v>
      </c>
      <c r="AL172">
        <v>98</v>
      </c>
    </row>
    <row r="173" spans="20:38" x14ac:dyDescent="0.35">
      <c r="T173" t="s">
        <v>19</v>
      </c>
      <c r="U173">
        <v>57</v>
      </c>
      <c r="V173" t="s">
        <v>29</v>
      </c>
      <c r="W173">
        <v>14142.700969191899</v>
      </c>
      <c r="X173">
        <v>0.50898470847002897</v>
      </c>
      <c r="Y173">
        <v>10879.000745532199</v>
      </c>
      <c r="Z173" t="s">
        <v>21</v>
      </c>
      <c r="AA173">
        <v>0.191997587322943</v>
      </c>
      <c r="AB173" t="s">
        <v>22</v>
      </c>
      <c r="AC173">
        <v>168</v>
      </c>
      <c r="AD173">
        <v>10</v>
      </c>
      <c r="AE173">
        <v>4.7500000000000001E-2</v>
      </c>
      <c r="AF173">
        <v>0.01</v>
      </c>
      <c r="AG173">
        <v>0</v>
      </c>
      <c r="AH173" t="s">
        <v>23</v>
      </c>
      <c r="AI173">
        <v>0.1</v>
      </c>
      <c r="AJ173">
        <v>10</v>
      </c>
      <c r="AK173">
        <v>99</v>
      </c>
      <c r="AL173">
        <v>98</v>
      </c>
    </row>
    <row r="174" spans="20:38" x14ac:dyDescent="0.35">
      <c r="T174" t="s">
        <v>19</v>
      </c>
      <c r="U174">
        <v>57</v>
      </c>
      <c r="V174" t="s">
        <v>29</v>
      </c>
      <c r="W174">
        <v>297.49897004264699</v>
      </c>
      <c r="X174">
        <v>2.41949950009088E-3</v>
      </c>
      <c r="Y174">
        <v>228.84536157126701</v>
      </c>
      <c r="Z174" t="s">
        <v>25</v>
      </c>
      <c r="AA174">
        <v>6.8597896763039796E-4</v>
      </c>
      <c r="AB174" t="s">
        <v>24</v>
      </c>
      <c r="AC174">
        <v>169</v>
      </c>
      <c r="AD174">
        <v>10</v>
      </c>
      <c r="AE174">
        <v>4.7500000000000001E-2</v>
      </c>
      <c r="AF174">
        <v>0.01</v>
      </c>
      <c r="AG174">
        <v>0</v>
      </c>
      <c r="AH174" t="s">
        <v>23</v>
      </c>
      <c r="AI174">
        <v>0.1</v>
      </c>
      <c r="AJ174">
        <v>10</v>
      </c>
      <c r="AK174">
        <v>1</v>
      </c>
      <c r="AL174">
        <v>0</v>
      </c>
    </row>
    <row r="175" spans="20:38" x14ac:dyDescent="0.35">
      <c r="T175" t="s">
        <v>19</v>
      </c>
      <c r="U175">
        <v>57</v>
      </c>
      <c r="V175" t="s">
        <v>29</v>
      </c>
      <c r="W175">
        <v>892.49691012794096</v>
      </c>
      <c r="X175">
        <v>7.2584985002726501E-3</v>
      </c>
      <c r="Y175">
        <v>686.53608471380096</v>
      </c>
      <c r="Z175" t="s">
        <v>25</v>
      </c>
      <c r="AA175">
        <v>2.05793690289119E-3</v>
      </c>
      <c r="AB175" t="s">
        <v>22</v>
      </c>
      <c r="AC175">
        <v>170</v>
      </c>
      <c r="AD175">
        <v>10</v>
      </c>
      <c r="AE175">
        <v>4.7500000000000001E-2</v>
      </c>
      <c r="AF175">
        <v>0.01</v>
      </c>
      <c r="AG175">
        <v>0</v>
      </c>
      <c r="AH175" t="s">
        <v>23</v>
      </c>
      <c r="AI175">
        <v>0.1</v>
      </c>
      <c r="AJ175">
        <v>10</v>
      </c>
      <c r="AK175">
        <v>1</v>
      </c>
      <c r="AL175">
        <v>0</v>
      </c>
    </row>
    <row r="176" spans="20:38" x14ac:dyDescent="0.35">
      <c r="T176" t="s">
        <v>19</v>
      </c>
      <c r="U176">
        <v>57</v>
      </c>
      <c r="V176" t="s">
        <v>29</v>
      </c>
      <c r="W176">
        <v>191.693168182606</v>
      </c>
      <c r="X176">
        <v>1.5590021186364701E-3</v>
      </c>
      <c r="Y176">
        <v>147.45628321738999</v>
      </c>
      <c r="Z176" t="s">
        <v>25</v>
      </c>
      <c r="AA176">
        <v>4.4200987180847799E-4</v>
      </c>
      <c r="AB176" t="s">
        <v>24</v>
      </c>
      <c r="AC176">
        <v>171</v>
      </c>
      <c r="AD176">
        <v>10</v>
      </c>
      <c r="AE176">
        <v>4.7500000000000001E-2</v>
      </c>
      <c r="AF176">
        <v>0.01</v>
      </c>
      <c r="AG176">
        <v>0</v>
      </c>
      <c r="AH176" t="s">
        <v>23</v>
      </c>
      <c r="AI176">
        <v>0.1</v>
      </c>
      <c r="AJ176">
        <v>10</v>
      </c>
      <c r="AK176">
        <v>2</v>
      </c>
      <c r="AL176">
        <v>1</v>
      </c>
    </row>
    <row r="177" spans="20:38" x14ac:dyDescent="0.35">
      <c r="T177" t="s">
        <v>19</v>
      </c>
      <c r="U177">
        <v>57</v>
      </c>
      <c r="V177" t="s">
        <v>29</v>
      </c>
      <c r="W177">
        <v>575.07950454781906</v>
      </c>
      <c r="X177">
        <v>4.6770063559094001E-3</v>
      </c>
      <c r="Y177">
        <v>442.36884965216899</v>
      </c>
      <c r="Z177" t="s">
        <v>25</v>
      </c>
      <c r="AA177">
        <v>1.3260296154254301E-3</v>
      </c>
      <c r="AB177" t="s">
        <v>22</v>
      </c>
      <c r="AC177">
        <v>172</v>
      </c>
      <c r="AD177">
        <v>10</v>
      </c>
      <c r="AE177">
        <v>4.7500000000000001E-2</v>
      </c>
      <c r="AF177">
        <v>0.01</v>
      </c>
      <c r="AG177">
        <v>0</v>
      </c>
      <c r="AH177" t="s">
        <v>23</v>
      </c>
      <c r="AI177">
        <v>0.1</v>
      </c>
      <c r="AJ177">
        <v>10</v>
      </c>
      <c r="AK177">
        <v>2</v>
      </c>
      <c r="AL177">
        <v>1</v>
      </c>
    </row>
    <row r="178" spans="20:38" x14ac:dyDescent="0.35">
      <c r="T178" t="s">
        <v>19</v>
      </c>
      <c r="U178">
        <v>57</v>
      </c>
      <c r="V178" t="s">
        <v>29</v>
      </c>
      <c r="W178">
        <v>528.85041020474102</v>
      </c>
      <c r="X178">
        <v>4.3010343966226302E-3</v>
      </c>
      <c r="Y178">
        <v>406.80800784980102</v>
      </c>
      <c r="Z178" t="s">
        <v>25</v>
      </c>
      <c r="AA178">
        <v>1.2194336618078199E-3</v>
      </c>
      <c r="AB178" t="s">
        <v>24</v>
      </c>
      <c r="AC178">
        <v>173</v>
      </c>
      <c r="AD178">
        <v>10</v>
      </c>
      <c r="AE178">
        <v>4.7500000000000001E-2</v>
      </c>
      <c r="AF178">
        <v>0.01</v>
      </c>
      <c r="AG178">
        <v>0</v>
      </c>
      <c r="AH178" t="s">
        <v>23</v>
      </c>
      <c r="AI178">
        <v>0.1</v>
      </c>
      <c r="AJ178">
        <v>10</v>
      </c>
      <c r="AK178">
        <v>3</v>
      </c>
      <c r="AL178">
        <v>2</v>
      </c>
    </row>
    <row r="179" spans="20:38" x14ac:dyDescent="0.35">
      <c r="T179" t="s">
        <v>19</v>
      </c>
      <c r="U179">
        <v>57</v>
      </c>
      <c r="V179" t="s">
        <v>29</v>
      </c>
      <c r="W179">
        <v>1586.55123061422</v>
      </c>
      <c r="X179">
        <v>1.29031031898679E-2</v>
      </c>
      <c r="Y179">
        <v>1220.4240235494001</v>
      </c>
      <c r="Z179" t="s">
        <v>25</v>
      </c>
      <c r="AA179">
        <v>3.65830098542347E-3</v>
      </c>
      <c r="AB179" t="s">
        <v>22</v>
      </c>
      <c r="AC179">
        <v>174</v>
      </c>
      <c r="AD179">
        <v>10</v>
      </c>
      <c r="AE179">
        <v>4.7500000000000001E-2</v>
      </c>
      <c r="AF179">
        <v>0.01</v>
      </c>
      <c r="AG179">
        <v>0</v>
      </c>
      <c r="AH179" t="s">
        <v>23</v>
      </c>
      <c r="AI179">
        <v>0.1</v>
      </c>
      <c r="AJ179">
        <v>10</v>
      </c>
      <c r="AK179">
        <v>3</v>
      </c>
      <c r="AL179">
        <v>2</v>
      </c>
    </row>
    <row r="180" spans="20:38" x14ac:dyDescent="0.35">
      <c r="T180" t="s">
        <v>19</v>
      </c>
      <c r="U180">
        <v>57</v>
      </c>
      <c r="V180" t="s">
        <v>29</v>
      </c>
      <c r="W180">
        <v>771.96070516922202</v>
      </c>
      <c r="X180">
        <v>6.2782017026109102E-3</v>
      </c>
      <c r="Y180">
        <v>593.81592705324795</v>
      </c>
      <c r="Z180" t="s">
        <v>25</v>
      </c>
      <c r="AA180">
        <v>1.78000215431773E-3</v>
      </c>
      <c r="AB180" t="s">
        <v>24</v>
      </c>
      <c r="AC180">
        <v>175</v>
      </c>
      <c r="AD180">
        <v>10</v>
      </c>
      <c r="AE180">
        <v>4.7500000000000001E-2</v>
      </c>
      <c r="AF180">
        <v>0.01</v>
      </c>
      <c r="AG180">
        <v>0</v>
      </c>
      <c r="AH180" t="s">
        <v>23</v>
      </c>
      <c r="AI180">
        <v>0.1</v>
      </c>
      <c r="AJ180">
        <v>10</v>
      </c>
      <c r="AK180">
        <v>4</v>
      </c>
      <c r="AL180">
        <v>3</v>
      </c>
    </row>
    <row r="181" spans="20:38" x14ac:dyDescent="0.35">
      <c r="T181" t="s">
        <v>19</v>
      </c>
      <c r="U181">
        <v>57</v>
      </c>
      <c r="V181" t="s">
        <v>29</v>
      </c>
      <c r="W181">
        <v>2315.8821155076698</v>
      </c>
      <c r="X181">
        <v>1.8834605107832698E-2</v>
      </c>
      <c r="Y181">
        <v>1781.4477811597401</v>
      </c>
      <c r="Z181" t="s">
        <v>25</v>
      </c>
      <c r="AA181">
        <v>5.3400064629531797E-3</v>
      </c>
      <c r="AB181" t="s">
        <v>22</v>
      </c>
      <c r="AC181">
        <v>176</v>
      </c>
      <c r="AD181">
        <v>10</v>
      </c>
      <c r="AE181">
        <v>4.7500000000000001E-2</v>
      </c>
      <c r="AF181">
        <v>0.01</v>
      </c>
      <c r="AG181">
        <v>0</v>
      </c>
      <c r="AH181" t="s">
        <v>23</v>
      </c>
      <c r="AI181">
        <v>0.1</v>
      </c>
      <c r="AJ181">
        <v>10</v>
      </c>
      <c r="AK181">
        <v>4</v>
      </c>
      <c r="AL181">
        <v>3</v>
      </c>
    </row>
    <row r="182" spans="20:38" x14ac:dyDescent="0.35">
      <c r="T182" t="s">
        <v>19</v>
      </c>
      <c r="U182">
        <v>57</v>
      </c>
      <c r="V182" t="s">
        <v>29</v>
      </c>
      <c r="W182">
        <v>1098.9617100319799</v>
      </c>
      <c r="X182">
        <v>8.9376353392424893E-3</v>
      </c>
      <c r="Y182">
        <v>845.35516156306505</v>
      </c>
      <c r="Z182" t="s">
        <v>25</v>
      </c>
      <c r="AA182">
        <v>2.5340074932192502E-3</v>
      </c>
      <c r="AB182" t="s">
        <v>24</v>
      </c>
      <c r="AC182">
        <v>177</v>
      </c>
      <c r="AD182">
        <v>10</v>
      </c>
      <c r="AE182">
        <v>4.7500000000000001E-2</v>
      </c>
      <c r="AF182">
        <v>0.01</v>
      </c>
      <c r="AG182">
        <v>0</v>
      </c>
      <c r="AH182" t="s">
        <v>23</v>
      </c>
      <c r="AI182">
        <v>0.1</v>
      </c>
      <c r="AJ182">
        <v>10</v>
      </c>
      <c r="AK182">
        <v>5</v>
      </c>
      <c r="AL182">
        <v>4</v>
      </c>
    </row>
    <row r="183" spans="20:38" x14ac:dyDescent="0.35">
      <c r="T183" t="s">
        <v>19</v>
      </c>
      <c r="U183">
        <v>57</v>
      </c>
      <c r="V183" t="s">
        <v>29</v>
      </c>
      <c r="W183">
        <v>3296.88513009595</v>
      </c>
      <c r="X183">
        <v>2.6812906017727501E-2</v>
      </c>
      <c r="Y183">
        <v>2536.0654846891898</v>
      </c>
      <c r="Z183" t="s">
        <v>25</v>
      </c>
      <c r="AA183">
        <v>7.6020224796577501E-3</v>
      </c>
      <c r="AB183" t="s">
        <v>22</v>
      </c>
      <c r="AC183">
        <v>178</v>
      </c>
      <c r="AD183">
        <v>10</v>
      </c>
      <c r="AE183">
        <v>4.7500000000000001E-2</v>
      </c>
      <c r="AF183">
        <v>0.01</v>
      </c>
      <c r="AG183">
        <v>0</v>
      </c>
      <c r="AH183" t="s">
        <v>23</v>
      </c>
      <c r="AI183">
        <v>0.1</v>
      </c>
      <c r="AJ183">
        <v>10</v>
      </c>
      <c r="AK183">
        <v>5</v>
      </c>
      <c r="AL183">
        <v>4</v>
      </c>
    </row>
    <row r="184" spans="20:38" x14ac:dyDescent="0.35">
      <c r="T184" t="s">
        <v>19</v>
      </c>
      <c r="U184">
        <v>57</v>
      </c>
      <c r="V184" t="s">
        <v>29</v>
      </c>
      <c r="W184">
        <v>1524.20094817323</v>
      </c>
      <c r="X184">
        <v>1.23960208387092E-2</v>
      </c>
      <c r="Y184">
        <v>1172.46226782556</v>
      </c>
      <c r="Z184" t="s">
        <v>25</v>
      </c>
      <c r="AA184">
        <v>3.5145324796897999E-3</v>
      </c>
      <c r="AB184" t="s">
        <v>24</v>
      </c>
      <c r="AC184">
        <v>179</v>
      </c>
      <c r="AD184">
        <v>10</v>
      </c>
      <c r="AE184">
        <v>4.7500000000000001E-2</v>
      </c>
      <c r="AF184">
        <v>0.01</v>
      </c>
      <c r="AG184">
        <v>0</v>
      </c>
      <c r="AH184" t="s">
        <v>23</v>
      </c>
      <c r="AI184">
        <v>0.1</v>
      </c>
      <c r="AJ184">
        <v>10</v>
      </c>
      <c r="AK184">
        <v>6</v>
      </c>
      <c r="AL184">
        <v>5</v>
      </c>
    </row>
    <row r="185" spans="20:38" x14ac:dyDescent="0.35">
      <c r="T185" t="s">
        <v>19</v>
      </c>
      <c r="U185">
        <v>57</v>
      </c>
      <c r="V185" t="s">
        <v>29</v>
      </c>
      <c r="W185">
        <v>4572.6028445196898</v>
      </c>
      <c r="X185">
        <v>3.71880625161276E-2</v>
      </c>
      <c r="Y185">
        <v>3517.3868034766901</v>
      </c>
      <c r="Z185" t="s">
        <v>25</v>
      </c>
      <c r="AA185">
        <v>1.0543597439069401E-2</v>
      </c>
      <c r="AB185" t="s">
        <v>22</v>
      </c>
      <c r="AC185">
        <v>180</v>
      </c>
      <c r="AD185">
        <v>10</v>
      </c>
      <c r="AE185">
        <v>4.7500000000000001E-2</v>
      </c>
      <c r="AF185">
        <v>0.01</v>
      </c>
      <c r="AG185">
        <v>0</v>
      </c>
      <c r="AH185" t="s">
        <v>23</v>
      </c>
      <c r="AI185">
        <v>0.1</v>
      </c>
      <c r="AJ185">
        <v>10</v>
      </c>
      <c r="AK185">
        <v>6</v>
      </c>
      <c r="AL185">
        <v>5</v>
      </c>
    </row>
    <row r="186" spans="20:38" x14ac:dyDescent="0.35">
      <c r="T186" t="s">
        <v>19</v>
      </c>
      <c r="U186">
        <v>57</v>
      </c>
      <c r="V186" t="s">
        <v>29</v>
      </c>
      <c r="W186">
        <v>2057.0092830847798</v>
      </c>
      <c r="X186">
        <v>1.6729244243744699E-2</v>
      </c>
      <c r="Y186">
        <v>1582.3148331421401</v>
      </c>
      <c r="Z186" t="s">
        <v>25</v>
      </c>
      <c r="AA186">
        <v>4.7430924020152501E-3</v>
      </c>
      <c r="AB186" t="s">
        <v>24</v>
      </c>
      <c r="AC186">
        <v>181</v>
      </c>
      <c r="AD186">
        <v>10</v>
      </c>
      <c r="AE186">
        <v>4.7500000000000001E-2</v>
      </c>
      <c r="AF186">
        <v>0.01</v>
      </c>
      <c r="AG186">
        <v>0</v>
      </c>
      <c r="AH186" t="s">
        <v>23</v>
      </c>
      <c r="AI186">
        <v>0.1</v>
      </c>
      <c r="AJ186">
        <v>10</v>
      </c>
      <c r="AK186">
        <v>7</v>
      </c>
      <c r="AL186">
        <v>6</v>
      </c>
    </row>
    <row r="187" spans="20:38" x14ac:dyDescent="0.35">
      <c r="T187" t="s">
        <v>19</v>
      </c>
      <c r="U187">
        <v>57</v>
      </c>
      <c r="V187" t="s">
        <v>29</v>
      </c>
      <c r="W187">
        <v>6171.0278492543403</v>
      </c>
      <c r="X187">
        <v>5.01877327312341E-2</v>
      </c>
      <c r="Y187">
        <v>4746.9444994264204</v>
      </c>
      <c r="Z187" t="s">
        <v>25</v>
      </c>
      <c r="AA187">
        <v>1.42292772060458E-2</v>
      </c>
      <c r="AB187" t="s">
        <v>22</v>
      </c>
      <c r="AC187">
        <v>182</v>
      </c>
      <c r="AD187">
        <v>10</v>
      </c>
      <c r="AE187">
        <v>4.7500000000000001E-2</v>
      </c>
      <c r="AF187">
        <v>0.01</v>
      </c>
      <c r="AG187">
        <v>0</v>
      </c>
      <c r="AH187" t="s">
        <v>23</v>
      </c>
      <c r="AI187">
        <v>0.1</v>
      </c>
      <c r="AJ187">
        <v>10</v>
      </c>
      <c r="AK187">
        <v>7</v>
      </c>
      <c r="AL187">
        <v>6</v>
      </c>
    </row>
    <row r="188" spans="20:38" x14ac:dyDescent="0.35">
      <c r="T188" t="s">
        <v>19</v>
      </c>
      <c r="U188">
        <v>57</v>
      </c>
      <c r="V188" t="s">
        <v>29</v>
      </c>
      <c r="W188">
        <v>2697.4386844169699</v>
      </c>
      <c r="X188">
        <v>2.1937728213099701E-2</v>
      </c>
      <c r="Y188">
        <v>2074.9528341669002</v>
      </c>
      <c r="Z188" t="s">
        <v>25</v>
      </c>
      <c r="AA188">
        <v>6.2198070928359802E-3</v>
      </c>
      <c r="AB188" t="s">
        <v>24</v>
      </c>
      <c r="AC188">
        <v>183</v>
      </c>
      <c r="AD188">
        <v>10</v>
      </c>
      <c r="AE188">
        <v>4.7500000000000001E-2</v>
      </c>
      <c r="AF188">
        <v>0.01</v>
      </c>
      <c r="AG188">
        <v>0</v>
      </c>
      <c r="AH188" t="s">
        <v>23</v>
      </c>
      <c r="AI188">
        <v>0.1</v>
      </c>
      <c r="AJ188">
        <v>10</v>
      </c>
      <c r="AK188">
        <v>8</v>
      </c>
      <c r="AL188">
        <v>7</v>
      </c>
    </row>
    <row r="189" spans="20:38" x14ac:dyDescent="0.35">
      <c r="T189" t="s">
        <v>19</v>
      </c>
      <c r="U189">
        <v>57</v>
      </c>
      <c r="V189" t="s">
        <v>29</v>
      </c>
      <c r="W189">
        <v>8092.31605325092</v>
      </c>
      <c r="X189">
        <v>6.5813184639298999E-2</v>
      </c>
      <c r="Y189">
        <v>6224.8585025007096</v>
      </c>
      <c r="Z189" t="s">
        <v>25</v>
      </c>
      <c r="AA189">
        <v>1.86594212785079E-2</v>
      </c>
      <c r="AB189" t="s">
        <v>22</v>
      </c>
      <c r="AC189">
        <v>184</v>
      </c>
      <c r="AD189">
        <v>10</v>
      </c>
      <c r="AE189">
        <v>4.7500000000000001E-2</v>
      </c>
      <c r="AF189">
        <v>0.01</v>
      </c>
      <c r="AG189">
        <v>0</v>
      </c>
      <c r="AH189" t="s">
        <v>23</v>
      </c>
      <c r="AI189">
        <v>0.1</v>
      </c>
      <c r="AJ189">
        <v>10</v>
      </c>
      <c r="AK189">
        <v>8</v>
      </c>
      <c r="AL189">
        <v>7</v>
      </c>
    </row>
    <row r="190" spans="20:38" x14ac:dyDescent="0.35">
      <c r="T190" t="s">
        <v>19</v>
      </c>
      <c r="U190">
        <v>57</v>
      </c>
      <c r="V190" t="s">
        <v>29</v>
      </c>
      <c r="W190">
        <v>5690.0307908417799</v>
      </c>
      <c r="X190">
        <v>4.62758800542062E-2</v>
      </c>
      <c r="Y190">
        <v>4376.9467621859803</v>
      </c>
      <c r="Z190" t="s">
        <v>25</v>
      </c>
      <c r="AA190">
        <v>1.31201847425801E-2</v>
      </c>
      <c r="AB190" t="s">
        <v>24</v>
      </c>
      <c r="AC190">
        <v>185</v>
      </c>
      <c r="AD190">
        <v>10</v>
      </c>
      <c r="AE190">
        <v>4.7500000000000001E-2</v>
      </c>
      <c r="AF190">
        <v>0.01</v>
      </c>
      <c r="AG190">
        <v>0</v>
      </c>
      <c r="AH190" t="s">
        <v>23</v>
      </c>
      <c r="AI190">
        <v>0.1</v>
      </c>
      <c r="AJ190">
        <v>10</v>
      </c>
      <c r="AK190">
        <v>9</v>
      </c>
      <c r="AL190">
        <v>8</v>
      </c>
    </row>
    <row r="191" spans="20:38" x14ac:dyDescent="0.35">
      <c r="T191" t="s">
        <v>19</v>
      </c>
      <c r="U191">
        <v>57</v>
      </c>
      <c r="V191" t="s">
        <v>29</v>
      </c>
      <c r="W191">
        <v>17070.092372525301</v>
      </c>
      <c r="X191">
        <v>0.138827640162618</v>
      </c>
      <c r="Y191">
        <v>13130.840286557999</v>
      </c>
      <c r="Z191" t="s">
        <v>25</v>
      </c>
      <c r="AA191">
        <v>3.9360554227740201E-2</v>
      </c>
      <c r="AB191" t="s">
        <v>22</v>
      </c>
      <c r="AC191">
        <v>186</v>
      </c>
      <c r="AD191">
        <v>10</v>
      </c>
      <c r="AE191">
        <v>4.7500000000000001E-2</v>
      </c>
      <c r="AF191">
        <v>0.01</v>
      </c>
      <c r="AG191">
        <v>0</v>
      </c>
      <c r="AH191" t="s">
        <v>23</v>
      </c>
      <c r="AI191">
        <v>0.1</v>
      </c>
      <c r="AJ191">
        <v>10</v>
      </c>
      <c r="AK191">
        <v>9</v>
      </c>
      <c r="AL191">
        <v>8</v>
      </c>
    </row>
    <row r="192" spans="20:38" x14ac:dyDescent="0.35">
      <c r="T192" t="s">
        <v>19</v>
      </c>
      <c r="U192">
        <v>57</v>
      </c>
      <c r="V192" t="s">
        <v>29</v>
      </c>
      <c r="W192">
        <v>6802.6121306544401</v>
      </c>
      <c r="X192">
        <v>5.5324281112876302E-2</v>
      </c>
      <c r="Y192">
        <v>5232.7785620418799</v>
      </c>
      <c r="Z192" t="s">
        <v>25</v>
      </c>
      <c r="AA192">
        <v>1.5685596645620001E-2</v>
      </c>
      <c r="AB192" t="s">
        <v>24</v>
      </c>
      <c r="AC192">
        <v>187</v>
      </c>
      <c r="AD192">
        <v>10</v>
      </c>
      <c r="AE192">
        <v>4.7500000000000001E-2</v>
      </c>
      <c r="AF192">
        <v>0.01</v>
      </c>
      <c r="AG192">
        <v>0</v>
      </c>
      <c r="AH192" t="s">
        <v>23</v>
      </c>
      <c r="AI192">
        <v>0.1</v>
      </c>
      <c r="AJ192">
        <v>10</v>
      </c>
      <c r="AK192">
        <v>10</v>
      </c>
      <c r="AL192">
        <v>9</v>
      </c>
    </row>
    <row r="193" spans="20:38" x14ac:dyDescent="0.35">
      <c r="T193" t="s">
        <v>19</v>
      </c>
      <c r="U193">
        <v>57</v>
      </c>
      <c r="V193" t="s">
        <v>29</v>
      </c>
      <c r="W193">
        <v>20407.836391963301</v>
      </c>
      <c r="X193">
        <v>0.16597284333862899</v>
      </c>
      <c r="Y193">
        <v>15698.3356861256</v>
      </c>
      <c r="Z193" t="s">
        <v>25</v>
      </c>
      <c r="AA193">
        <v>4.7056789936860001E-2</v>
      </c>
      <c r="AB193" t="s">
        <v>22</v>
      </c>
      <c r="AC193">
        <v>188</v>
      </c>
      <c r="AD193">
        <v>10</v>
      </c>
      <c r="AE193">
        <v>4.7500000000000001E-2</v>
      </c>
      <c r="AF193">
        <v>0.01</v>
      </c>
      <c r="AG193">
        <v>0</v>
      </c>
      <c r="AH193" t="s">
        <v>23</v>
      </c>
      <c r="AI193">
        <v>0.1</v>
      </c>
      <c r="AJ193">
        <v>10</v>
      </c>
      <c r="AK193">
        <v>10</v>
      </c>
      <c r="AL193">
        <v>9</v>
      </c>
    </row>
    <row r="194" spans="20:38" x14ac:dyDescent="0.35">
      <c r="T194" t="s">
        <v>19</v>
      </c>
      <c r="U194">
        <v>57</v>
      </c>
      <c r="V194" t="s">
        <v>29</v>
      </c>
      <c r="W194">
        <v>22284.679241815</v>
      </c>
      <c r="X194">
        <v>0.181236830088951</v>
      </c>
      <c r="Y194">
        <v>17142.060955242301</v>
      </c>
      <c r="Z194" t="s">
        <v>25</v>
      </c>
      <c r="AA194">
        <v>5.1384451038883998E-2</v>
      </c>
      <c r="AB194" t="s">
        <v>24</v>
      </c>
      <c r="AC194">
        <v>189</v>
      </c>
      <c r="AD194">
        <v>10</v>
      </c>
      <c r="AE194">
        <v>4.7500000000000001E-2</v>
      </c>
      <c r="AF194">
        <v>0.01</v>
      </c>
      <c r="AG194">
        <v>0</v>
      </c>
      <c r="AH194" t="s">
        <v>23</v>
      </c>
      <c r="AI194">
        <v>0.1</v>
      </c>
      <c r="AJ194">
        <v>10</v>
      </c>
      <c r="AK194">
        <v>12</v>
      </c>
      <c r="AL194">
        <v>11</v>
      </c>
    </row>
    <row r="195" spans="20:38" x14ac:dyDescent="0.35">
      <c r="T195" t="s">
        <v>19</v>
      </c>
      <c r="U195">
        <v>57</v>
      </c>
      <c r="V195" t="s">
        <v>29</v>
      </c>
      <c r="W195">
        <v>66854.037725445101</v>
      </c>
      <c r="X195">
        <v>0.54371049026685303</v>
      </c>
      <c r="Y195">
        <v>51426.182865727002</v>
      </c>
      <c r="Z195" t="s">
        <v>25</v>
      </c>
      <c r="AA195">
        <v>0.15415335311665199</v>
      </c>
      <c r="AB195" t="s">
        <v>22</v>
      </c>
      <c r="AC195">
        <v>190</v>
      </c>
      <c r="AD195">
        <v>10</v>
      </c>
      <c r="AE195">
        <v>4.7500000000000001E-2</v>
      </c>
      <c r="AF195">
        <v>0.01</v>
      </c>
      <c r="AG195">
        <v>0</v>
      </c>
      <c r="AH195" t="s">
        <v>23</v>
      </c>
      <c r="AI195">
        <v>0.1</v>
      </c>
      <c r="AJ195">
        <v>10</v>
      </c>
      <c r="AK195">
        <v>12</v>
      </c>
      <c r="AL195">
        <v>11</v>
      </c>
    </row>
    <row r="196" spans="20:38" x14ac:dyDescent="0.35">
      <c r="T196" t="s">
        <v>19</v>
      </c>
      <c r="U196">
        <v>57</v>
      </c>
      <c r="V196" t="s">
        <v>29</v>
      </c>
      <c r="W196">
        <v>33259.255853999799</v>
      </c>
      <c r="X196">
        <v>0.270490862205713</v>
      </c>
      <c r="Y196">
        <v>25584.042964615201</v>
      </c>
      <c r="Z196" t="s">
        <v>25</v>
      </c>
      <c r="AA196">
        <v>7.6689845318158298E-2</v>
      </c>
      <c r="AB196" t="s">
        <v>24</v>
      </c>
      <c r="AC196">
        <v>191</v>
      </c>
      <c r="AD196">
        <v>10</v>
      </c>
      <c r="AE196">
        <v>4.7500000000000001E-2</v>
      </c>
      <c r="AF196">
        <v>0.01</v>
      </c>
      <c r="AG196">
        <v>0</v>
      </c>
      <c r="AH196" t="s">
        <v>23</v>
      </c>
      <c r="AI196">
        <v>0.1</v>
      </c>
      <c r="AJ196">
        <v>10</v>
      </c>
      <c r="AK196">
        <v>15</v>
      </c>
      <c r="AL196">
        <v>14</v>
      </c>
    </row>
    <row r="197" spans="20:38" x14ac:dyDescent="0.35">
      <c r="T197" t="s">
        <v>19</v>
      </c>
      <c r="U197">
        <v>57</v>
      </c>
      <c r="V197" t="s">
        <v>29</v>
      </c>
      <c r="W197">
        <v>99777.767561999193</v>
      </c>
      <c r="X197">
        <v>0.81147258661713795</v>
      </c>
      <c r="Y197">
        <v>76752.128893845598</v>
      </c>
      <c r="Z197" t="s">
        <v>25</v>
      </c>
      <c r="AA197">
        <v>0.23006953595447499</v>
      </c>
      <c r="AB197" t="s">
        <v>22</v>
      </c>
      <c r="AC197">
        <v>192</v>
      </c>
      <c r="AD197">
        <v>10</v>
      </c>
      <c r="AE197">
        <v>4.7500000000000001E-2</v>
      </c>
      <c r="AF197">
        <v>0.01</v>
      </c>
      <c r="AG197">
        <v>0</v>
      </c>
      <c r="AH197" t="s">
        <v>23</v>
      </c>
      <c r="AI197">
        <v>0.1</v>
      </c>
      <c r="AJ197">
        <v>10</v>
      </c>
      <c r="AK197">
        <v>15</v>
      </c>
      <c r="AL197">
        <v>14</v>
      </c>
    </row>
    <row r="198" spans="20:38" x14ac:dyDescent="0.35">
      <c r="T198" t="s">
        <v>19</v>
      </c>
      <c r="U198">
        <v>57</v>
      </c>
      <c r="V198" t="s">
        <v>29</v>
      </c>
      <c r="W198">
        <v>22224.915820525301</v>
      </c>
      <c r="X198">
        <v>0.18075078616109</v>
      </c>
      <c r="Y198">
        <v>17096.089092711802</v>
      </c>
      <c r="Z198" t="s">
        <v>25</v>
      </c>
      <c r="AA198">
        <v>5.1246647368395702E-2</v>
      </c>
      <c r="AB198" t="s">
        <v>24</v>
      </c>
      <c r="AC198">
        <v>193</v>
      </c>
      <c r="AD198">
        <v>10</v>
      </c>
      <c r="AE198">
        <v>4.7500000000000001E-2</v>
      </c>
      <c r="AF198">
        <v>0.01</v>
      </c>
      <c r="AG198">
        <v>0</v>
      </c>
      <c r="AH198" t="s">
        <v>23</v>
      </c>
      <c r="AI198">
        <v>0.1</v>
      </c>
      <c r="AJ198">
        <v>10</v>
      </c>
      <c r="AK198">
        <v>20</v>
      </c>
      <c r="AL198">
        <v>19</v>
      </c>
    </row>
    <row r="199" spans="20:38" x14ac:dyDescent="0.35">
      <c r="T199" t="s">
        <v>19</v>
      </c>
      <c r="U199">
        <v>57</v>
      </c>
      <c r="V199" t="s">
        <v>29</v>
      </c>
      <c r="W199">
        <v>66674.747461576</v>
      </c>
      <c r="X199">
        <v>0.54225235848327002</v>
      </c>
      <c r="Y199">
        <v>51288.267278135398</v>
      </c>
      <c r="Z199" t="s">
        <v>25</v>
      </c>
      <c r="AA199">
        <v>0.15373994210518699</v>
      </c>
      <c r="AB199" t="s">
        <v>22</v>
      </c>
      <c r="AC199">
        <v>194</v>
      </c>
      <c r="AD199">
        <v>10</v>
      </c>
      <c r="AE199">
        <v>4.7500000000000001E-2</v>
      </c>
      <c r="AF199">
        <v>0.01</v>
      </c>
      <c r="AG199">
        <v>0</v>
      </c>
      <c r="AH199" t="s">
        <v>23</v>
      </c>
      <c r="AI199">
        <v>0.1</v>
      </c>
      <c r="AJ199">
        <v>10</v>
      </c>
      <c r="AK199">
        <v>20</v>
      </c>
      <c r="AL199">
        <v>19</v>
      </c>
    </row>
    <row r="200" spans="20:38" x14ac:dyDescent="0.35">
      <c r="T200" t="s">
        <v>19</v>
      </c>
      <c r="U200">
        <v>57</v>
      </c>
      <c r="V200" t="s">
        <v>29</v>
      </c>
      <c r="W200">
        <v>8992.2084167576104</v>
      </c>
      <c r="X200">
        <v>7.3131828879740998E-2</v>
      </c>
      <c r="Y200">
        <v>6917.0833975058604</v>
      </c>
      <c r="Z200" t="s">
        <v>25</v>
      </c>
      <c r="AA200">
        <v>2.0734410763037298E-2</v>
      </c>
      <c r="AB200" t="s">
        <v>24</v>
      </c>
      <c r="AC200">
        <v>195</v>
      </c>
      <c r="AD200">
        <v>10</v>
      </c>
      <c r="AE200">
        <v>4.7500000000000001E-2</v>
      </c>
      <c r="AF200">
        <v>0.01</v>
      </c>
      <c r="AG200">
        <v>0</v>
      </c>
      <c r="AH200" t="s">
        <v>23</v>
      </c>
      <c r="AI200">
        <v>0.1</v>
      </c>
      <c r="AJ200">
        <v>10</v>
      </c>
      <c r="AK200">
        <v>99</v>
      </c>
      <c r="AL200">
        <v>98</v>
      </c>
    </row>
    <row r="201" spans="20:38" x14ac:dyDescent="0.35">
      <c r="T201" t="s">
        <v>19</v>
      </c>
      <c r="U201">
        <v>57</v>
      </c>
      <c r="V201" t="s">
        <v>29</v>
      </c>
      <c r="W201">
        <v>26976.625250272798</v>
      </c>
      <c r="X201">
        <v>0.21939548663922301</v>
      </c>
      <c r="Y201">
        <v>20751.2501925176</v>
      </c>
      <c r="Z201" t="s">
        <v>25</v>
      </c>
      <c r="AA201">
        <v>6.2203232289111801E-2</v>
      </c>
      <c r="AB201" t="s">
        <v>22</v>
      </c>
      <c r="AC201">
        <v>196</v>
      </c>
      <c r="AD201">
        <v>10</v>
      </c>
      <c r="AE201">
        <v>4.7500000000000001E-2</v>
      </c>
      <c r="AF201">
        <v>0.01</v>
      </c>
      <c r="AG201">
        <v>0</v>
      </c>
      <c r="AH201" t="s">
        <v>23</v>
      </c>
      <c r="AI201">
        <v>0.1</v>
      </c>
      <c r="AJ201">
        <v>10</v>
      </c>
      <c r="AK201">
        <v>99</v>
      </c>
      <c r="AL201">
        <v>98</v>
      </c>
    </row>
    <row r="202" spans="20:38" x14ac:dyDescent="0.35">
      <c r="T202" t="s">
        <v>19</v>
      </c>
      <c r="U202">
        <v>57</v>
      </c>
      <c r="V202" t="s">
        <v>29</v>
      </c>
      <c r="W202">
        <v>579.39178003038398</v>
      </c>
      <c r="X202">
        <v>2.1133291345436498E-3</v>
      </c>
      <c r="Y202">
        <v>445.68598463875702</v>
      </c>
      <c r="Z202" t="s">
        <v>26</v>
      </c>
      <c r="AA202">
        <v>9.7248011656597797E-4</v>
      </c>
      <c r="AB202" t="s">
        <v>24</v>
      </c>
      <c r="AC202">
        <v>197</v>
      </c>
      <c r="AD202">
        <v>10</v>
      </c>
      <c r="AE202">
        <v>4.7500000000000001E-2</v>
      </c>
      <c r="AF202">
        <v>0.01</v>
      </c>
      <c r="AG202">
        <v>0</v>
      </c>
      <c r="AH202" t="s">
        <v>23</v>
      </c>
      <c r="AI202">
        <v>0.1</v>
      </c>
      <c r="AJ202">
        <v>10</v>
      </c>
      <c r="AK202">
        <v>1</v>
      </c>
      <c r="AL202">
        <v>0</v>
      </c>
    </row>
    <row r="203" spans="20:38" x14ac:dyDescent="0.35">
      <c r="T203" t="s">
        <v>19</v>
      </c>
      <c r="U203">
        <v>57</v>
      </c>
      <c r="V203" t="s">
        <v>29</v>
      </c>
      <c r="W203">
        <v>1738.17534009115</v>
      </c>
      <c r="X203">
        <v>6.3399874036309603E-3</v>
      </c>
      <c r="Y203">
        <v>1337.05795391627</v>
      </c>
      <c r="Z203" t="s">
        <v>26</v>
      </c>
      <c r="AA203">
        <v>2.9174403496979302E-3</v>
      </c>
      <c r="AB203" t="s">
        <v>22</v>
      </c>
      <c r="AC203">
        <v>198</v>
      </c>
      <c r="AD203">
        <v>10</v>
      </c>
      <c r="AE203">
        <v>4.7500000000000001E-2</v>
      </c>
      <c r="AF203">
        <v>0.01</v>
      </c>
      <c r="AG203">
        <v>0</v>
      </c>
      <c r="AH203" t="s">
        <v>23</v>
      </c>
      <c r="AI203">
        <v>0.1</v>
      </c>
      <c r="AJ203">
        <v>10</v>
      </c>
      <c r="AK203">
        <v>1</v>
      </c>
      <c r="AL203">
        <v>0</v>
      </c>
    </row>
    <row r="204" spans="20:38" x14ac:dyDescent="0.35">
      <c r="T204" t="s">
        <v>19</v>
      </c>
      <c r="U204">
        <v>57</v>
      </c>
      <c r="V204" t="s">
        <v>29</v>
      </c>
      <c r="W204">
        <v>348.30602393949403</v>
      </c>
      <c r="X204">
        <v>1.2704447896892701E-3</v>
      </c>
      <c r="Y204">
        <v>267.927710722688</v>
      </c>
      <c r="Z204" t="s">
        <v>26</v>
      </c>
      <c r="AA204">
        <v>5.8461423588637804E-4</v>
      </c>
      <c r="AB204" t="s">
        <v>24</v>
      </c>
      <c r="AC204">
        <v>199</v>
      </c>
      <c r="AD204">
        <v>10</v>
      </c>
      <c r="AE204">
        <v>4.7500000000000001E-2</v>
      </c>
      <c r="AF204">
        <v>0.01</v>
      </c>
      <c r="AG204">
        <v>0</v>
      </c>
      <c r="AH204" t="s">
        <v>23</v>
      </c>
      <c r="AI204">
        <v>0.1</v>
      </c>
      <c r="AJ204">
        <v>10</v>
      </c>
      <c r="AK204">
        <v>2</v>
      </c>
      <c r="AL204">
        <v>1</v>
      </c>
    </row>
    <row r="205" spans="20:38" x14ac:dyDescent="0.35">
      <c r="T205" t="s">
        <v>19</v>
      </c>
      <c r="U205">
        <v>57</v>
      </c>
      <c r="V205" t="s">
        <v>29</v>
      </c>
      <c r="W205">
        <v>1044.91807181848</v>
      </c>
      <c r="X205">
        <v>3.8113343690678002E-3</v>
      </c>
      <c r="Y205">
        <v>803.78313216806305</v>
      </c>
      <c r="Z205" t="s">
        <v>26</v>
      </c>
      <c r="AA205">
        <v>1.7538427076591299E-3</v>
      </c>
      <c r="AB205" t="s">
        <v>22</v>
      </c>
      <c r="AC205">
        <v>200</v>
      </c>
      <c r="AD205">
        <v>10</v>
      </c>
      <c r="AE205">
        <v>4.7500000000000001E-2</v>
      </c>
      <c r="AF205">
        <v>0.01</v>
      </c>
      <c r="AG205">
        <v>0</v>
      </c>
      <c r="AH205" t="s">
        <v>23</v>
      </c>
      <c r="AI205">
        <v>0.1</v>
      </c>
      <c r="AJ205">
        <v>10</v>
      </c>
      <c r="AK205">
        <v>2</v>
      </c>
      <c r="AL205">
        <v>1</v>
      </c>
    </row>
    <row r="206" spans="20:38" x14ac:dyDescent="0.35">
      <c r="T206" t="s">
        <v>19</v>
      </c>
      <c r="U206">
        <v>57</v>
      </c>
      <c r="V206" t="s">
        <v>29</v>
      </c>
      <c r="W206">
        <v>895.98582453317704</v>
      </c>
      <c r="X206">
        <v>3.2681046096732298E-3</v>
      </c>
      <c r="Y206">
        <v>689.21986502552102</v>
      </c>
      <c r="Z206" t="s">
        <v>26</v>
      </c>
      <c r="AA206">
        <v>1.5038673814768201E-3</v>
      </c>
      <c r="AB206" t="s">
        <v>24</v>
      </c>
      <c r="AC206">
        <v>201</v>
      </c>
      <c r="AD206">
        <v>10</v>
      </c>
      <c r="AE206">
        <v>4.7500000000000001E-2</v>
      </c>
      <c r="AF206">
        <v>0.01</v>
      </c>
      <c r="AG206">
        <v>0</v>
      </c>
      <c r="AH206" t="s">
        <v>23</v>
      </c>
      <c r="AI206">
        <v>0.1</v>
      </c>
      <c r="AJ206">
        <v>10</v>
      </c>
      <c r="AK206">
        <v>3</v>
      </c>
      <c r="AL206">
        <v>2</v>
      </c>
    </row>
    <row r="207" spans="20:38" x14ac:dyDescent="0.35">
      <c r="T207" t="s">
        <v>19</v>
      </c>
      <c r="U207">
        <v>57</v>
      </c>
      <c r="V207" t="s">
        <v>29</v>
      </c>
      <c r="W207">
        <v>2687.9574735995302</v>
      </c>
      <c r="X207">
        <v>9.8043138290197004E-3</v>
      </c>
      <c r="Y207">
        <v>2067.65959507656</v>
      </c>
      <c r="Z207" t="s">
        <v>26</v>
      </c>
      <c r="AA207">
        <v>4.5116021444304598E-3</v>
      </c>
      <c r="AB207" t="s">
        <v>22</v>
      </c>
      <c r="AC207">
        <v>202</v>
      </c>
      <c r="AD207">
        <v>10</v>
      </c>
      <c r="AE207">
        <v>4.7500000000000001E-2</v>
      </c>
      <c r="AF207">
        <v>0.01</v>
      </c>
      <c r="AG207">
        <v>0</v>
      </c>
      <c r="AH207" t="s">
        <v>23</v>
      </c>
      <c r="AI207">
        <v>0.1</v>
      </c>
      <c r="AJ207">
        <v>10</v>
      </c>
      <c r="AK207">
        <v>3</v>
      </c>
      <c r="AL207">
        <v>2</v>
      </c>
    </row>
    <row r="208" spans="20:38" x14ac:dyDescent="0.35">
      <c r="T208" t="s">
        <v>19</v>
      </c>
      <c r="U208">
        <v>57</v>
      </c>
      <c r="V208" t="s">
        <v>29</v>
      </c>
      <c r="W208">
        <v>1305.6443764037001</v>
      </c>
      <c r="X208">
        <v>4.7623324926396203E-3</v>
      </c>
      <c r="Y208">
        <v>1004.34182800284</v>
      </c>
      <c r="Z208" t="s">
        <v>26</v>
      </c>
      <c r="AA208">
        <v>2.1914587661084799E-3</v>
      </c>
      <c r="AB208" t="s">
        <v>24</v>
      </c>
      <c r="AC208">
        <v>203</v>
      </c>
      <c r="AD208">
        <v>10</v>
      </c>
      <c r="AE208">
        <v>4.7500000000000001E-2</v>
      </c>
      <c r="AF208">
        <v>0.01</v>
      </c>
      <c r="AG208">
        <v>0</v>
      </c>
      <c r="AH208" t="s">
        <v>23</v>
      </c>
      <c r="AI208">
        <v>0.1</v>
      </c>
      <c r="AJ208">
        <v>10</v>
      </c>
      <c r="AK208">
        <v>4</v>
      </c>
      <c r="AL208">
        <v>3</v>
      </c>
    </row>
    <row r="209" spans="20:38" x14ac:dyDescent="0.35">
      <c r="T209" t="s">
        <v>19</v>
      </c>
      <c r="U209">
        <v>57</v>
      </c>
      <c r="V209" t="s">
        <v>29</v>
      </c>
      <c r="W209">
        <v>3916.9331292110901</v>
      </c>
      <c r="X209">
        <v>1.42869974779189E-2</v>
      </c>
      <c r="Y209">
        <v>3013.0254840085299</v>
      </c>
      <c r="Z209" t="s">
        <v>26</v>
      </c>
      <c r="AA209">
        <v>6.5743762983254302E-3</v>
      </c>
      <c r="AB209" t="s">
        <v>22</v>
      </c>
      <c r="AC209">
        <v>204</v>
      </c>
      <c r="AD209">
        <v>10</v>
      </c>
      <c r="AE209">
        <v>4.7500000000000001E-2</v>
      </c>
      <c r="AF209">
        <v>0.01</v>
      </c>
      <c r="AG209">
        <v>0</v>
      </c>
      <c r="AH209" t="s">
        <v>23</v>
      </c>
      <c r="AI209">
        <v>0.1</v>
      </c>
      <c r="AJ209">
        <v>10</v>
      </c>
      <c r="AK209">
        <v>4</v>
      </c>
      <c r="AL209">
        <v>3</v>
      </c>
    </row>
    <row r="210" spans="20:38" x14ac:dyDescent="0.35">
      <c r="T210" t="s">
        <v>19</v>
      </c>
      <c r="U210">
        <v>57</v>
      </c>
      <c r="V210" t="s">
        <v>29</v>
      </c>
      <c r="W210">
        <v>1854.1872904360901</v>
      </c>
      <c r="X210">
        <v>6.7631405153411803E-3</v>
      </c>
      <c r="Y210">
        <v>1426.29791572007</v>
      </c>
      <c r="Z210" t="s">
        <v>26</v>
      </c>
      <c r="AA210">
        <v>3.1121606044253501E-3</v>
      </c>
      <c r="AB210" t="s">
        <v>24</v>
      </c>
      <c r="AC210">
        <v>205</v>
      </c>
      <c r="AD210">
        <v>10</v>
      </c>
      <c r="AE210">
        <v>4.7500000000000001E-2</v>
      </c>
      <c r="AF210">
        <v>0.01</v>
      </c>
      <c r="AG210">
        <v>0</v>
      </c>
      <c r="AH210" t="s">
        <v>23</v>
      </c>
      <c r="AI210">
        <v>0.1</v>
      </c>
      <c r="AJ210">
        <v>10</v>
      </c>
      <c r="AK210">
        <v>5</v>
      </c>
      <c r="AL210">
        <v>4</v>
      </c>
    </row>
    <row r="211" spans="20:38" x14ac:dyDescent="0.35">
      <c r="T211" t="s">
        <v>19</v>
      </c>
      <c r="U211">
        <v>57</v>
      </c>
      <c r="V211" t="s">
        <v>29</v>
      </c>
      <c r="W211">
        <v>5562.5618713082604</v>
      </c>
      <c r="X211">
        <v>2.0289421546023499E-2</v>
      </c>
      <c r="Y211">
        <v>4278.8937471602003</v>
      </c>
      <c r="Z211" t="s">
        <v>26</v>
      </c>
      <c r="AA211">
        <v>9.3364818132760496E-3</v>
      </c>
      <c r="AB211" t="s">
        <v>22</v>
      </c>
      <c r="AC211">
        <v>206</v>
      </c>
      <c r="AD211">
        <v>10</v>
      </c>
      <c r="AE211">
        <v>4.7500000000000001E-2</v>
      </c>
      <c r="AF211">
        <v>0.01</v>
      </c>
      <c r="AG211">
        <v>0</v>
      </c>
      <c r="AH211" t="s">
        <v>23</v>
      </c>
      <c r="AI211">
        <v>0.1</v>
      </c>
      <c r="AJ211">
        <v>10</v>
      </c>
      <c r="AK211">
        <v>5</v>
      </c>
      <c r="AL211">
        <v>4</v>
      </c>
    </row>
    <row r="212" spans="20:38" x14ac:dyDescent="0.35">
      <c r="T212" t="s">
        <v>19</v>
      </c>
      <c r="U212">
        <v>57</v>
      </c>
      <c r="V212" t="s">
        <v>29</v>
      </c>
      <c r="W212">
        <v>2562.8924571909401</v>
      </c>
      <c r="X212">
        <v>9.3481396960787694E-3</v>
      </c>
      <c r="Y212">
        <v>1971.45573630072</v>
      </c>
      <c r="Z212" t="s">
        <v>26</v>
      </c>
      <c r="AA212">
        <v>4.3016867712282704E-3</v>
      </c>
      <c r="AB212" t="s">
        <v>24</v>
      </c>
      <c r="AC212">
        <v>207</v>
      </c>
      <c r="AD212">
        <v>10</v>
      </c>
      <c r="AE212">
        <v>4.7500000000000001E-2</v>
      </c>
      <c r="AF212">
        <v>0.01</v>
      </c>
      <c r="AG212">
        <v>0</v>
      </c>
      <c r="AH212" t="s">
        <v>23</v>
      </c>
      <c r="AI212">
        <v>0.1</v>
      </c>
      <c r="AJ212">
        <v>10</v>
      </c>
      <c r="AK212">
        <v>6</v>
      </c>
      <c r="AL212">
        <v>5</v>
      </c>
    </row>
    <row r="213" spans="20:38" x14ac:dyDescent="0.35">
      <c r="T213" t="s">
        <v>19</v>
      </c>
      <c r="U213">
        <v>57</v>
      </c>
      <c r="V213" t="s">
        <v>29</v>
      </c>
      <c r="W213">
        <v>7688.6773715728104</v>
      </c>
      <c r="X213">
        <v>2.8044419088236301E-2</v>
      </c>
      <c r="Y213">
        <v>5914.3672089021602</v>
      </c>
      <c r="Z213" t="s">
        <v>26</v>
      </c>
      <c r="AA213">
        <v>1.29050603136848E-2</v>
      </c>
      <c r="AB213" t="s">
        <v>22</v>
      </c>
      <c r="AC213">
        <v>208</v>
      </c>
      <c r="AD213">
        <v>10</v>
      </c>
      <c r="AE213">
        <v>4.7500000000000001E-2</v>
      </c>
      <c r="AF213">
        <v>0.01</v>
      </c>
      <c r="AG213">
        <v>0</v>
      </c>
      <c r="AH213" t="s">
        <v>23</v>
      </c>
      <c r="AI213">
        <v>0.1</v>
      </c>
      <c r="AJ213">
        <v>10</v>
      </c>
      <c r="AK213">
        <v>6</v>
      </c>
      <c r="AL213">
        <v>5</v>
      </c>
    </row>
    <row r="214" spans="20:38" x14ac:dyDescent="0.35">
      <c r="T214" t="s">
        <v>19</v>
      </c>
      <c r="U214">
        <v>57</v>
      </c>
      <c r="V214" t="s">
        <v>29</v>
      </c>
      <c r="W214">
        <v>3442.66773155494</v>
      </c>
      <c r="X214">
        <v>1.2557116390686201E-2</v>
      </c>
      <c r="Y214">
        <v>2648.2059473499598</v>
      </c>
      <c r="Z214" t="s">
        <v>26</v>
      </c>
      <c r="AA214">
        <v>5.7783455552388296E-3</v>
      </c>
      <c r="AB214" t="s">
        <v>24</v>
      </c>
      <c r="AC214">
        <v>209</v>
      </c>
      <c r="AD214">
        <v>10</v>
      </c>
      <c r="AE214">
        <v>4.7500000000000001E-2</v>
      </c>
      <c r="AF214">
        <v>0.01</v>
      </c>
      <c r="AG214">
        <v>0</v>
      </c>
      <c r="AH214" t="s">
        <v>23</v>
      </c>
      <c r="AI214">
        <v>0.1</v>
      </c>
      <c r="AJ214">
        <v>10</v>
      </c>
      <c r="AK214">
        <v>7</v>
      </c>
      <c r="AL214">
        <v>6</v>
      </c>
    </row>
    <row r="215" spans="20:38" x14ac:dyDescent="0.35">
      <c r="T215" t="s">
        <v>19</v>
      </c>
      <c r="U215">
        <v>57</v>
      </c>
      <c r="V215" t="s">
        <v>29</v>
      </c>
      <c r="W215">
        <v>10328.0031946648</v>
      </c>
      <c r="X215">
        <v>3.7671349172058499E-2</v>
      </c>
      <c r="Y215">
        <v>7944.61784204987</v>
      </c>
      <c r="Z215" t="s">
        <v>26</v>
      </c>
      <c r="AA215">
        <v>1.7335036665716501E-2</v>
      </c>
      <c r="AB215" t="s">
        <v>22</v>
      </c>
      <c r="AC215">
        <v>210</v>
      </c>
      <c r="AD215">
        <v>10</v>
      </c>
      <c r="AE215">
        <v>4.7500000000000001E-2</v>
      </c>
      <c r="AF215">
        <v>0.01</v>
      </c>
      <c r="AG215">
        <v>0</v>
      </c>
      <c r="AH215" t="s">
        <v>23</v>
      </c>
      <c r="AI215">
        <v>0.1</v>
      </c>
      <c r="AJ215">
        <v>10</v>
      </c>
      <c r="AK215">
        <v>7</v>
      </c>
      <c r="AL215">
        <v>6</v>
      </c>
    </row>
    <row r="216" spans="20:38" x14ac:dyDescent="0.35">
      <c r="T216" t="s">
        <v>19</v>
      </c>
      <c r="U216">
        <v>57</v>
      </c>
      <c r="V216" t="s">
        <v>29</v>
      </c>
      <c r="W216">
        <v>4486.3978534941398</v>
      </c>
      <c r="X216">
        <v>1.6364117717455402E-2</v>
      </c>
      <c r="Y216">
        <v>3451.0752719185698</v>
      </c>
      <c r="Z216" t="s">
        <v>26</v>
      </c>
      <c r="AA216">
        <v>7.5301943484571499E-3</v>
      </c>
      <c r="AB216" t="s">
        <v>24</v>
      </c>
      <c r="AC216">
        <v>211</v>
      </c>
      <c r="AD216">
        <v>10</v>
      </c>
      <c r="AE216">
        <v>4.7500000000000001E-2</v>
      </c>
      <c r="AF216">
        <v>0.01</v>
      </c>
      <c r="AG216">
        <v>0</v>
      </c>
      <c r="AH216" t="s">
        <v>23</v>
      </c>
      <c r="AI216">
        <v>0.1</v>
      </c>
      <c r="AJ216">
        <v>10</v>
      </c>
      <c r="AK216">
        <v>8</v>
      </c>
      <c r="AL216">
        <v>7</v>
      </c>
    </row>
    <row r="217" spans="20:38" x14ac:dyDescent="0.35">
      <c r="T217" t="s">
        <v>19</v>
      </c>
      <c r="U217">
        <v>57</v>
      </c>
      <c r="V217" t="s">
        <v>29</v>
      </c>
      <c r="W217">
        <v>13459.193560482399</v>
      </c>
      <c r="X217">
        <v>4.9092353152366298E-2</v>
      </c>
      <c r="Y217">
        <v>10353.225815755701</v>
      </c>
      <c r="Z217" t="s">
        <v>26</v>
      </c>
      <c r="AA217">
        <v>2.2590583045371499E-2</v>
      </c>
      <c r="AB217" t="s">
        <v>22</v>
      </c>
      <c r="AC217">
        <v>212</v>
      </c>
      <c r="AD217">
        <v>10</v>
      </c>
      <c r="AE217">
        <v>4.7500000000000001E-2</v>
      </c>
      <c r="AF217">
        <v>0.01</v>
      </c>
      <c r="AG217">
        <v>0</v>
      </c>
      <c r="AH217" t="s">
        <v>23</v>
      </c>
      <c r="AI217">
        <v>0.1</v>
      </c>
      <c r="AJ217">
        <v>10</v>
      </c>
      <c r="AK217">
        <v>8</v>
      </c>
      <c r="AL217">
        <v>7</v>
      </c>
    </row>
    <row r="218" spans="20:38" x14ac:dyDescent="0.35">
      <c r="T218" t="s">
        <v>19</v>
      </c>
      <c r="U218">
        <v>57</v>
      </c>
      <c r="V218" t="s">
        <v>29</v>
      </c>
      <c r="W218">
        <v>9336.9374579610303</v>
      </c>
      <c r="X218">
        <v>3.4056440973819498E-2</v>
      </c>
      <c r="Y218">
        <v>7182.25958304694</v>
      </c>
      <c r="Z218" t="s">
        <v>26</v>
      </c>
      <c r="AA218">
        <v>1.5671582408385201E-2</v>
      </c>
      <c r="AB218" t="s">
        <v>24</v>
      </c>
      <c r="AC218">
        <v>213</v>
      </c>
      <c r="AD218">
        <v>10</v>
      </c>
      <c r="AE218">
        <v>4.7500000000000001E-2</v>
      </c>
      <c r="AF218">
        <v>0.01</v>
      </c>
      <c r="AG218">
        <v>0</v>
      </c>
      <c r="AH218" t="s">
        <v>23</v>
      </c>
      <c r="AI218">
        <v>0.1</v>
      </c>
      <c r="AJ218">
        <v>10</v>
      </c>
      <c r="AK218">
        <v>9</v>
      </c>
      <c r="AL218">
        <v>8</v>
      </c>
    </row>
    <row r="219" spans="20:38" x14ac:dyDescent="0.35">
      <c r="T219" t="s">
        <v>19</v>
      </c>
      <c r="U219">
        <v>57</v>
      </c>
      <c r="V219" t="s">
        <v>29</v>
      </c>
      <c r="W219">
        <v>28010.812373883098</v>
      </c>
      <c r="X219">
        <v>0.102169322921458</v>
      </c>
      <c r="Y219">
        <v>21546.778749140802</v>
      </c>
      <c r="Z219" t="s">
        <v>26</v>
      </c>
      <c r="AA219">
        <v>4.7014747225155702E-2</v>
      </c>
      <c r="AB219" t="s">
        <v>22</v>
      </c>
      <c r="AC219">
        <v>214</v>
      </c>
      <c r="AD219">
        <v>10</v>
      </c>
      <c r="AE219">
        <v>4.7500000000000001E-2</v>
      </c>
      <c r="AF219">
        <v>0.01</v>
      </c>
      <c r="AG219">
        <v>0</v>
      </c>
      <c r="AH219" t="s">
        <v>23</v>
      </c>
      <c r="AI219">
        <v>0.1</v>
      </c>
      <c r="AJ219">
        <v>10</v>
      </c>
      <c r="AK219">
        <v>9</v>
      </c>
      <c r="AL219">
        <v>8</v>
      </c>
    </row>
    <row r="220" spans="20:38" x14ac:dyDescent="0.35">
      <c r="T220" t="s">
        <v>19</v>
      </c>
      <c r="U220">
        <v>57</v>
      </c>
      <c r="V220" t="s">
        <v>29</v>
      </c>
      <c r="W220">
        <v>10973.6629328004</v>
      </c>
      <c r="X220">
        <v>4.0026390411221698E-2</v>
      </c>
      <c r="Y220">
        <v>8441.2791790772299</v>
      </c>
      <c r="Z220" t="s">
        <v>26</v>
      </c>
      <c r="AA220">
        <v>1.8418744234662499E-2</v>
      </c>
      <c r="AB220" t="s">
        <v>24</v>
      </c>
      <c r="AC220">
        <v>215</v>
      </c>
      <c r="AD220">
        <v>10</v>
      </c>
      <c r="AE220">
        <v>4.7500000000000001E-2</v>
      </c>
      <c r="AF220">
        <v>0.01</v>
      </c>
      <c r="AG220">
        <v>0</v>
      </c>
      <c r="AH220" t="s">
        <v>23</v>
      </c>
      <c r="AI220">
        <v>0.1</v>
      </c>
      <c r="AJ220">
        <v>10</v>
      </c>
      <c r="AK220">
        <v>10</v>
      </c>
      <c r="AL220">
        <v>9</v>
      </c>
    </row>
    <row r="221" spans="20:38" x14ac:dyDescent="0.35">
      <c r="T221" t="s">
        <v>19</v>
      </c>
      <c r="U221">
        <v>57</v>
      </c>
      <c r="V221" t="s">
        <v>29</v>
      </c>
      <c r="W221">
        <v>32920.988798401202</v>
      </c>
      <c r="X221">
        <v>0.120079171233665</v>
      </c>
      <c r="Y221">
        <v>25323.837537231699</v>
      </c>
      <c r="Z221" t="s">
        <v>26</v>
      </c>
      <c r="AA221">
        <v>5.5256232703987503E-2</v>
      </c>
      <c r="AB221" t="s">
        <v>22</v>
      </c>
      <c r="AC221">
        <v>216</v>
      </c>
      <c r="AD221">
        <v>10</v>
      </c>
      <c r="AE221">
        <v>4.7500000000000001E-2</v>
      </c>
      <c r="AF221">
        <v>0.01</v>
      </c>
      <c r="AG221">
        <v>0</v>
      </c>
      <c r="AH221" t="s">
        <v>23</v>
      </c>
      <c r="AI221">
        <v>0.1</v>
      </c>
      <c r="AJ221">
        <v>10</v>
      </c>
      <c r="AK221">
        <v>10</v>
      </c>
      <c r="AL221">
        <v>9</v>
      </c>
    </row>
    <row r="222" spans="20:38" x14ac:dyDescent="0.35">
      <c r="T222" t="s">
        <v>19</v>
      </c>
      <c r="U222">
        <v>57</v>
      </c>
      <c r="V222" t="s">
        <v>29</v>
      </c>
      <c r="W222">
        <v>32675.851631699901</v>
      </c>
      <c r="X222">
        <v>0.119185034426404</v>
      </c>
      <c r="Y222">
        <v>25135.270485923</v>
      </c>
      <c r="Z222" t="s">
        <v>26</v>
      </c>
      <c r="AA222">
        <v>5.4844782233571997E-2</v>
      </c>
      <c r="AB222" t="s">
        <v>24</v>
      </c>
      <c r="AC222">
        <v>217</v>
      </c>
      <c r="AD222">
        <v>10</v>
      </c>
      <c r="AE222">
        <v>4.7500000000000001E-2</v>
      </c>
      <c r="AF222">
        <v>0.01</v>
      </c>
      <c r="AG222">
        <v>0</v>
      </c>
      <c r="AH222" t="s">
        <v>23</v>
      </c>
      <c r="AI222">
        <v>0.1</v>
      </c>
      <c r="AJ222">
        <v>10</v>
      </c>
      <c r="AK222">
        <v>12</v>
      </c>
      <c r="AL222">
        <v>11</v>
      </c>
    </row>
    <row r="223" spans="20:38" x14ac:dyDescent="0.35">
      <c r="T223" t="s">
        <v>19</v>
      </c>
      <c r="U223">
        <v>57</v>
      </c>
      <c r="V223" t="s">
        <v>29</v>
      </c>
      <c r="W223">
        <v>98027.554895099602</v>
      </c>
      <c r="X223">
        <v>0.35755510327921303</v>
      </c>
      <c r="Y223">
        <v>75405.811457768898</v>
      </c>
      <c r="Z223" t="s">
        <v>26</v>
      </c>
      <c r="AA223">
        <v>0.16453434670071601</v>
      </c>
      <c r="AB223" t="s">
        <v>22</v>
      </c>
      <c r="AC223">
        <v>218</v>
      </c>
      <c r="AD223">
        <v>10</v>
      </c>
      <c r="AE223">
        <v>4.7500000000000001E-2</v>
      </c>
      <c r="AF223">
        <v>0.01</v>
      </c>
      <c r="AG223">
        <v>0</v>
      </c>
      <c r="AH223" t="s">
        <v>23</v>
      </c>
      <c r="AI223">
        <v>0.1</v>
      </c>
      <c r="AJ223">
        <v>10</v>
      </c>
      <c r="AK223">
        <v>12</v>
      </c>
      <c r="AL223">
        <v>11</v>
      </c>
    </row>
    <row r="224" spans="20:38" x14ac:dyDescent="0.35">
      <c r="T224" t="s">
        <v>19</v>
      </c>
      <c r="U224">
        <v>57</v>
      </c>
      <c r="V224" t="s">
        <v>29</v>
      </c>
      <c r="W224">
        <v>46846.808003407699</v>
      </c>
      <c r="X224">
        <v>0.17087353950513801</v>
      </c>
      <c r="Y224">
        <v>36036.006156467403</v>
      </c>
      <c r="Z224" t="s">
        <v>26</v>
      </c>
      <c r="AA224">
        <v>7.8630023549020198E-2</v>
      </c>
      <c r="AB224" t="s">
        <v>24</v>
      </c>
      <c r="AC224">
        <v>219</v>
      </c>
      <c r="AD224">
        <v>10</v>
      </c>
      <c r="AE224">
        <v>4.7500000000000001E-2</v>
      </c>
      <c r="AF224">
        <v>0.01</v>
      </c>
      <c r="AG224">
        <v>0</v>
      </c>
      <c r="AH224" t="s">
        <v>23</v>
      </c>
      <c r="AI224">
        <v>0.1</v>
      </c>
      <c r="AJ224">
        <v>10</v>
      </c>
      <c r="AK224">
        <v>15</v>
      </c>
      <c r="AL224">
        <v>14</v>
      </c>
    </row>
    <row r="225" spans="20:38" x14ac:dyDescent="0.35">
      <c r="T225" t="s">
        <v>19</v>
      </c>
      <c r="U225">
        <v>57</v>
      </c>
      <c r="V225" t="s">
        <v>29</v>
      </c>
      <c r="W225">
        <v>140540.42401022301</v>
      </c>
      <c r="X225">
        <v>0.51262061851541396</v>
      </c>
      <c r="Y225">
        <v>108108.018469402</v>
      </c>
      <c r="Z225" t="s">
        <v>26</v>
      </c>
      <c r="AA225">
        <v>0.235890070647061</v>
      </c>
      <c r="AB225" t="s">
        <v>22</v>
      </c>
      <c r="AC225">
        <v>220</v>
      </c>
      <c r="AD225">
        <v>10</v>
      </c>
      <c r="AE225">
        <v>4.7500000000000001E-2</v>
      </c>
      <c r="AF225">
        <v>0.01</v>
      </c>
      <c r="AG225">
        <v>0</v>
      </c>
      <c r="AH225" t="s">
        <v>23</v>
      </c>
      <c r="AI225">
        <v>0.1</v>
      </c>
      <c r="AJ225">
        <v>10</v>
      </c>
      <c r="AK225">
        <v>15</v>
      </c>
      <c r="AL225">
        <v>14</v>
      </c>
    </row>
    <row r="226" spans="20:38" x14ac:dyDescent="0.35">
      <c r="T226" t="s">
        <v>19</v>
      </c>
      <c r="U226">
        <v>57</v>
      </c>
      <c r="V226" t="s">
        <v>29</v>
      </c>
      <c r="W226">
        <v>26124.013032840099</v>
      </c>
      <c r="X226">
        <v>9.5287230085666294E-2</v>
      </c>
      <c r="Y226">
        <v>20095.394640646198</v>
      </c>
      <c r="Z226" t="s">
        <v>26</v>
      </c>
      <c r="AA226">
        <v>4.3847848925324999E-2</v>
      </c>
      <c r="AB226" t="s">
        <v>24</v>
      </c>
      <c r="AC226">
        <v>221</v>
      </c>
      <c r="AD226">
        <v>10</v>
      </c>
      <c r="AE226">
        <v>4.7500000000000001E-2</v>
      </c>
      <c r="AF226">
        <v>0.01</v>
      </c>
      <c r="AG226">
        <v>0</v>
      </c>
      <c r="AH226" t="s">
        <v>23</v>
      </c>
      <c r="AI226">
        <v>0.1</v>
      </c>
      <c r="AJ226">
        <v>10</v>
      </c>
      <c r="AK226">
        <v>20</v>
      </c>
      <c r="AL226">
        <v>19</v>
      </c>
    </row>
    <row r="227" spans="20:38" x14ac:dyDescent="0.35">
      <c r="T227" t="s">
        <v>19</v>
      </c>
      <c r="U227">
        <v>57</v>
      </c>
      <c r="V227" t="s">
        <v>29</v>
      </c>
      <c r="W227">
        <v>78372.039098520196</v>
      </c>
      <c r="X227">
        <v>0.28586169025699898</v>
      </c>
      <c r="Y227">
        <v>60286.183921938602</v>
      </c>
      <c r="Z227" t="s">
        <v>26</v>
      </c>
      <c r="AA227">
        <v>0.13154354677597499</v>
      </c>
      <c r="AB227" t="s">
        <v>22</v>
      </c>
      <c r="AC227">
        <v>222</v>
      </c>
      <c r="AD227">
        <v>10</v>
      </c>
      <c r="AE227">
        <v>4.7500000000000001E-2</v>
      </c>
      <c r="AF227">
        <v>0.01</v>
      </c>
      <c r="AG227">
        <v>0</v>
      </c>
      <c r="AH227" t="s">
        <v>23</v>
      </c>
      <c r="AI227">
        <v>0.1</v>
      </c>
      <c r="AJ227">
        <v>10</v>
      </c>
      <c r="AK227">
        <v>20</v>
      </c>
      <c r="AL227">
        <v>19</v>
      </c>
    </row>
    <row r="228" spans="20:38" x14ac:dyDescent="0.35">
      <c r="T228" t="s">
        <v>19</v>
      </c>
      <c r="U228">
        <v>57</v>
      </c>
      <c r="V228" t="s">
        <v>29</v>
      </c>
      <c r="W228">
        <v>7514.2012483378103</v>
      </c>
      <c r="X228">
        <v>2.7408018146380698E-2</v>
      </c>
      <c r="Y228">
        <v>5780.1548064136996</v>
      </c>
      <c r="Z228" t="s">
        <v>26</v>
      </c>
      <c r="AA228">
        <v>1.26122108696478E-2</v>
      </c>
      <c r="AB228" t="s">
        <v>24</v>
      </c>
      <c r="AC228">
        <v>223</v>
      </c>
      <c r="AD228">
        <v>10</v>
      </c>
      <c r="AE228">
        <v>4.7500000000000001E-2</v>
      </c>
      <c r="AF228">
        <v>0.01</v>
      </c>
      <c r="AG228">
        <v>0</v>
      </c>
      <c r="AH228" t="s">
        <v>23</v>
      </c>
      <c r="AI228">
        <v>0.1</v>
      </c>
      <c r="AJ228">
        <v>10</v>
      </c>
      <c r="AK228">
        <v>99</v>
      </c>
      <c r="AL228">
        <v>98</v>
      </c>
    </row>
    <row r="229" spans="20:38" x14ac:dyDescent="0.35">
      <c r="T229" t="s">
        <v>19</v>
      </c>
      <c r="U229">
        <v>57</v>
      </c>
      <c r="V229" t="s">
        <v>29</v>
      </c>
      <c r="W229">
        <v>22542.603745013399</v>
      </c>
      <c r="X229">
        <v>8.2224054439142102E-2</v>
      </c>
      <c r="Y229">
        <v>17340.4644192411</v>
      </c>
      <c r="Z229" t="s">
        <v>26</v>
      </c>
      <c r="AA229">
        <v>3.7836632608943301E-2</v>
      </c>
      <c r="AB229" t="s">
        <v>22</v>
      </c>
      <c r="AC229">
        <v>224</v>
      </c>
      <c r="AD229">
        <v>10</v>
      </c>
      <c r="AE229">
        <v>4.7500000000000001E-2</v>
      </c>
      <c r="AF229">
        <v>0.01</v>
      </c>
      <c r="AG229">
        <v>0</v>
      </c>
      <c r="AH229" t="s">
        <v>23</v>
      </c>
      <c r="AI229">
        <v>0.1</v>
      </c>
      <c r="AJ229">
        <v>10</v>
      </c>
      <c r="AK229">
        <v>99</v>
      </c>
      <c r="AL229">
        <v>98</v>
      </c>
    </row>
    <row r="230" spans="20:38" x14ac:dyDescent="0.35">
      <c r="T230" t="s">
        <v>19</v>
      </c>
      <c r="U230">
        <v>57</v>
      </c>
      <c r="V230" t="s">
        <v>29</v>
      </c>
      <c r="W230">
        <v>91.156210666320803</v>
      </c>
      <c r="X230">
        <v>1.40721467236062E-3</v>
      </c>
      <c r="Y230">
        <v>70.120162051015996</v>
      </c>
      <c r="Z230" t="s">
        <v>27</v>
      </c>
      <c r="AA230">
        <v>5.0898037629065805E-4</v>
      </c>
      <c r="AB230" t="s">
        <v>24</v>
      </c>
      <c r="AC230">
        <v>225</v>
      </c>
      <c r="AD230">
        <v>10</v>
      </c>
      <c r="AE230">
        <v>4.7500000000000001E-2</v>
      </c>
      <c r="AF230">
        <v>0.01</v>
      </c>
      <c r="AG230">
        <v>0</v>
      </c>
      <c r="AH230" t="s">
        <v>23</v>
      </c>
      <c r="AI230">
        <v>0.1</v>
      </c>
      <c r="AJ230">
        <v>10</v>
      </c>
      <c r="AK230">
        <v>1</v>
      </c>
      <c r="AL230">
        <v>0</v>
      </c>
    </row>
    <row r="231" spans="20:38" x14ac:dyDescent="0.35">
      <c r="T231" t="s">
        <v>19</v>
      </c>
      <c r="U231">
        <v>57</v>
      </c>
      <c r="V231" t="s">
        <v>29</v>
      </c>
      <c r="W231">
        <v>273.468631998962</v>
      </c>
      <c r="X231">
        <v>4.2216440170818699E-3</v>
      </c>
      <c r="Y231">
        <v>210.36048615304799</v>
      </c>
      <c r="Z231" t="s">
        <v>27</v>
      </c>
      <c r="AA231">
        <v>1.5269411288719699E-3</v>
      </c>
      <c r="AB231" t="s">
        <v>22</v>
      </c>
      <c r="AC231">
        <v>226</v>
      </c>
      <c r="AD231">
        <v>10</v>
      </c>
      <c r="AE231">
        <v>4.7500000000000001E-2</v>
      </c>
      <c r="AF231">
        <v>0.01</v>
      </c>
      <c r="AG231">
        <v>0</v>
      </c>
      <c r="AH231" t="s">
        <v>23</v>
      </c>
      <c r="AI231">
        <v>0.1</v>
      </c>
      <c r="AJ231">
        <v>10</v>
      </c>
      <c r="AK231">
        <v>1</v>
      </c>
      <c r="AL231">
        <v>0</v>
      </c>
    </row>
    <row r="232" spans="20:38" x14ac:dyDescent="0.35">
      <c r="T232" t="s">
        <v>19</v>
      </c>
      <c r="U232">
        <v>57</v>
      </c>
      <c r="V232" t="s">
        <v>29</v>
      </c>
      <c r="W232">
        <v>60.305437776448301</v>
      </c>
      <c r="X232">
        <v>9.3095902343714597E-4</v>
      </c>
      <c r="Y232">
        <v>46.388798289575597</v>
      </c>
      <c r="Z232" t="s">
        <v>27</v>
      </c>
      <c r="AA232">
        <v>3.3672181179389502E-4</v>
      </c>
      <c r="AB232" t="s">
        <v>24</v>
      </c>
      <c r="AC232">
        <v>227</v>
      </c>
      <c r="AD232">
        <v>10</v>
      </c>
      <c r="AE232">
        <v>4.7500000000000001E-2</v>
      </c>
      <c r="AF232">
        <v>0.01</v>
      </c>
      <c r="AG232">
        <v>0</v>
      </c>
      <c r="AH232" t="s">
        <v>23</v>
      </c>
      <c r="AI232">
        <v>0.1</v>
      </c>
      <c r="AJ232">
        <v>10</v>
      </c>
      <c r="AK232">
        <v>2</v>
      </c>
      <c r="AL232">
        <v>1</v>
      </c>
    </row>
    <row r="233" spans="20:38" x14ac:dyDescent="0.35">
      <c r="T233" t="s">
        <v>19</v>
      </c>
      <c r="U233">
        <v>57</v>
      </c>
      <c r="V233" t="s">
        <v>29</v>
      </c>
      <c r="W233">
        <v>180.916313329345</v>
      </c>
      <c r="X233">
        <v>2.7928770703114399E-3</v>
      </c>
      <c r="Y233">
        <v>139.166394868727</v>
      </c>
      <c r="Z233" t="s">
        <v>27</v>
      </c>
      <c r="AA233">
        <v>1.0101654353816901E-3</v>
      </c>
      <c r="AB233" t="s">
        <v>22</v>
      </c>
      <c r="AC233">
        <v>228</v>
      </c>
      <c r="AD233">
        <v>10</v>
      </c>
      <c r="AE233">
        <v>4.7500000000000001E-2</v>
      </c>
      <c r="AF233">
        <v>0.01</v>
      </c>
      <c r="AG233">
        <v>0</v>
      </c>
      <c r="AH233" t="s">
        <v>23</v>
      </c>
      <c r="AI233">
        <v>0.1</v>
      </c>
      <c r="AJ233">
        <v>10</v>
      </c>
      <c r="AK233">
        <v>2</v>
      </c>
      <c r="AL233">
        <v>1</v>
      </c>
    </row>
    <row r="234" spans="20:38" x14ac:dyDescent="0.35">
      <c r="T234" t="s">
        <v>19</v>
      </c>
      <c r="U234">
        <v>57</v>
      </c>
      <c r="V234" t="s">
        <v>29</v>
      </c>
      <c r="W234">
        <v>170.92832742117599</v>
      </c>
      <c r="X234">
        <v>2.63868856012034E-3</v>
      </c>
      <c r="Y234">
        <v>131.48332878552</v>
      </c>
      <c r="Z234" t="s">
        <v>27</v>
      </c>
      <c r="AA234">
        <v>9.5439645607939304E-4</v>
      </c>
      <c r="AB234" t="s">
        <v>24</v>
      </c>
      <c r="AC234">
        <v>229</v>
      </c>
      <c r="AD234">
        <v>10</v>
      </c>
      <c r="AE234">
        <v>4.7500000000000001E-2</v>
      </c>
      <c r="AF234">
        <v>0.01</v>
      </c>
      <c r="AG234">
        <v>0</v>
      </c>
      <c r="AH234" t="s">
        <v>23</v>
      </c>
      <c r="AI234">
        <v>0.1</v>
      </c>
      <c r="AJ234">
        <v>10</v>
      </c>
      <c r="AK234">
        <v>3</v>
      </c>
      <c r="AL234">
        <v>2</v>
      </c>
    </row>
    <row r="235" spans="20:38" x14ac:dyDescent="0.35">
      <c r="T235" t="s">
        <v>19</v>
      </c>
      <c r="U235">
        <v>57</v>
      </c>
      <c r="V235" t="s">
        <v>29</v>
      </c>
      <c r="W235">
        <v>512.78498226352895</v>
      </c>
      <c r="X235">
        <v>7.9160656803610105E-3</v>
      </c>
      <c r="Y235">
        <v>394.449986356561</v>
      </c>
      <c r="Z235" t="s">
        <v>27</v>
      </c>
      <c r="AA235">
        <v>2.8631893682381799E-3</v>
      </c>
      <c r="AB235" t="s">
        <v>22</v>
      </c>
      <c r="AC235">
        <v>230</v>
      </c>
      <c r="AD235">
        <v>10</v>
      </c>
      <c r="AE235">
        <v>4.7500000000000001E-2</v>
      </c>
      <c r="AF235">
        <v>0.01</v>
      </c>
      <c r="AG235">
        <v>0</v>
      </c>
      <c r="AH235" t="s">
        <v>23</v>
      </c>
      <c r="AI235">
        <v>0.1</v>
      </c>
      <c r="AJ235">
        <v>10</v>
      </c>
      <c r="AK235">
        <v>3</v>
      </c>
      <c r="AL235">
        <v>2</v>
      </c>
    </row>
    <row r="236" spans="20:38" x14ac:dyDescent="0.35">
      <c r="T236" t="s">
        <v>19</v>
      </c>
      <c r="U236">
        <v>57</v>
      </c>
      <c r="V236" t="s">
        <v>29</v>
      </c>
      <c r="W236">
        <v>249.89683551642301</v>
      </c>
      <c r="X236">
        <v>3.8577568214463501E-3</v>
      </c>
      <c r="Y236">
        <v>192.22833501263301</v>
      </c>
      <c r="Z236" t="s">
        <v>27</v>
      </c>
      <c r="AA236">
        <v>1.3953255016335099E-3</v>
      </c>
      <c r="AB236" t="s">
        <v>24</v>
      </c>
      <c r="AC236">
        <v>231</v>
      </c>
      <c r="AD236">
        <v>10</v>
      </c>
      <c r="AE236">
        <v>4.7500000000000001E-2</v>
      </c>
      <c r="AF236">
        <v>0.01</v>
      </c>
      <c r="AG236">
        <v>0</v>
      </c>
      <c r="AH236" t="s">
        <v>23</v>
      </c>
      <c r="AI236">
        <v>0.1</v>
      </c>
      <c r="AJ236">
        <v>10</v>
      </c>
      <c r="AK236">
        <v>4</v>
      </c>
      <c r="AL236">
        <v>3</v>
      </c>
    </row>
    <row r="237" spans="20:38" x14ac:dyDescent="0.35">
      <c r="T237" t="s">
        <v>19</v>
      </c>
      <c r="U237">
        <v>57</v>
      </c>
      <c r="V237" t="s">
        <v>29</v>
      </c>
      <c r="W237">
        <v>749.690506549269</v>
      </c>
      <c r="X237">
        <v>1.15732704643391E-2</v>
      </c>
      <c r="Y237">
        <v>576.68500503789903</v>
      </c>
      <c r="Z237" t="s">
        <v>27</v>
      </c>
      <c r="AA237">
        <v>4.1859765049005199E-3</v>
      </c>
      <c r="AB237" t="s">
        <v>22</v>
      </c>
      <c r="AC237">
        <v>232</v>
      </c>
      <c r="AD237">
        <v>10</v>
      </c>
      <c r="AE237">
        <v>4.7500000000000001E-2</v>
      </c>
      <c r="AF237">
        <v>0.01</v>
      </c>
      <c r="AG237">
        <v>0</v>
      </c>
      <c r="AH237" t="s">
        <v>23</v>
      </c>
      <c r="AI237">
        <v>0.1</v>
      </c>
      <c r="AJ237">
        <v>10</v>
      </c>
      <c r="AK237">
        <v>4</v>
      </c>
      <c r="AL237">
        <v>3</v>
      </c>
    </row>
    <row r="238" spans="20:38" x14ac:dyDescent="0.35">
      <c r="T238" t="s">
        <v>19</v>
      </c>
      <c r="U238">
        <v>57</v>
      </c>
      <c r="V238" t="s">
        <v>29</v>
      </c>
      <c r="W238">
        <v>356.55766185883499</v>
      </c>
      <c r="X238">
        <v>5.5043224114156002E-3</v>
      </c>
      <c r="Y238">
        <v>274.27512450679598</v>
      </c>
      <c r="Z238" t="s">
        <v>27</v>
      </c>
      <c r="AA238">
        <v>1.9908775449929699E-3</v>
      </c>
      <c r="AB238" t="s">
        <v>24</v>
      </c>
      <c r="AC238">
        <v>233</v>
      </c>
      <c r="AD238">
        <v>10</v>
      </c>
      <c r="AE238">
        <v>4.7500000000000001E-2</v>
      </c>
      <c r="AF238">
        <v>0.01</v>
      </c>
      <c r="AG238">
        <v>0</v>
      </c>
      <c r="AH238" t="s">
        <v>23</v>
      </c>
      <c r="AI238">
        <v>0.1</v>
      </c>
      <c r="AJ238">
        <v>10</v>
      </c>
      <c r="AK238">
        <v>5</v>
      </c>
      <c r="AL238">
        <v>4</v>
      </c>
    </row>
    <row r="239" spans="20:38" x14ac:dyDescent="0.35">
      <c r="T239" t="s">
        <v>19</v>
      </c>
      <c r="U239">
        <v>57</v>
      </c>
      <c r="V239" t="s">
        <v>29</v>
      </c>
      <c r="W239">
        <v>1069.67298557651</v>
      </c>
      <c r="X239">
        <v>1.6512967234246799E-2</v>
      </c>
      <c r="Y239">
        <v>822.82537352039003</v>
      </c>
      <c r="Z239" t="s">
        <v>27</v>
      </c>
      <c r="AA239">
        <v>5.9726326349789204E-3</v>
      </c>
      <c r="AB239" t="s">
        <v>22</v>
      </c>
      <c r="AC239">
        <v>234</v>
      </c>
      <c r="AD239">
        <v>10</v>
      </c>
      <c r="AE239">
        <v>4.7500000000000001E-2</v>
      </c>
      <c r="AF239">
        <v>0.01</v>
      </c>
      <c r="AG239">
        <v>0</v>
      </c>
      <c r="AH239" t="s">
        <v>23</v>
      </c>
      <c r="AI239">
        <v>0.1</v>
      </c>
      <c r="AJ239">
        <v>10</v>
      </c>
      <c r="AK239">
        <v>5</v>
      </c>
      <c r="AL239">
        <v>4</v>
      </c>
    </row>
    <row r="240" spans="20:38" x14ac:dyDescent="0.35">
      <c r="T240" t="s">
        <v>19</v>
      </c>
      <c r="U240">
        <v>57</v>
      </c>
      <c r="V240" t="s">
        <v>29</v>
      </c>
      <c r="W240">
        <v>496.09601440021299</v>
      </c>
      <c r="X240">
        <v>7.6584314470800703E-3</v>
      </c>
      <c r="Y240">
        <v>381.61231876939399</v>
      </c>
      <c r="Z240" t="s">
        <v>27</v>
      </c>
      <c r="AA240">
        <v>2.7700047450415501E-3</v>
      </c>
      <c r="AB240" t="s">
        <v>24</v>
      </c>
      <c r="AC240">
        <v>235</v>
      </c>
      <c r="AD240">
        <v>10</v>
      </c>
      <c r="AE240">
        <v>4.7500000000000001E-2</v>
      </c>
      <c r="AF240">
        <v>0.01</v>
      </c>
      <c r="AG240">
        <v>0</v>
      </c>
      <c r="AH240" t="s">
        <v>23</v>
      </c>
      <c r="AI240">
        <v>0.1</v>
      </c>
      <c r="AJ240">
        <v>10</v>
      </c>
      <c r="AK240">
        <v>6</v>
      </c>
      <c r="AL240">
        <v>5</v>
      </c>
    </row>
    <row r="241" spans="20:38" x14ac:dyDescent="0.35">
      <c r="T241" t="s">
        <v>19</v>
      </c>
      <c r="U241">
        <v>57</v>
      </c>
      <c r="V241" t="s">
        <v>29</v>
      </c>
      <c r="W241">
        <v>1488.28804320064</v>
      </c>
      <c r="X241">
        <v>2.29752943412402E-2</v>
      </c>
      <c r="Y241">
        <v>1144.8369563081801</v>
      </c>
      <c r="Z241" t="s">
        <v>27</v>
      </c>
      <c r="AA241">
        <v>8.3100142351246499E-3</v>
      </c>
      <c r="AB241" t="s">
        <v>22</v>
      </c>
      <c r="AC241">
        <v>236</v>
      </c>
      <c r="AD241">
        <v>10</v>
      </c>
      <c r="AE241">
        <v>4.7500000000000001E-2</v>
      </c>
      <c r="AF241">
        <v>0.01</v>
      </c>
      <c r="AG241">
        <v>0</v>
      </c>
      <c r="AH241" t="s">
        <v>23</v>
      </c>
      <c r="AI241">
        <v>0.1</v>
      </c>
      <c r="AJ241">
        <v>10</v>
      </c>
      <c r="AK241">
        <v>6</v>
      </c>
      <c r="AL241">
        <v>5</v>
      </c>
    </row>
    <row r="242" spans="20:38" x14ac:dyDescent="0.35">
      <c r="T242" t="s">
        <v>19</v>
      </c>
      <c r="U242">
        <v>57</v>
      </c>
      <c r="V242" t="s">
        <v>29</v>
      </c>
      <c r="W242">
        <v>672.42753930820095</v>
      </c>
      <c r="X242">
        <v>1.0380531315388001E-2</v>
      </c>
      <c r="Y242">
        <v>517.25195331400096</v>
      </c>
      <c r="Z242" t="s">
        <v>27</v>
      </c>
      <c r="AA242">
        <v>3.7545705277077799E-3</v>
      </c>
      <c r="AB242" t="s">
        <v>24</v>
      </c>
      <c r="AC242">
        <v>237</v>
      </c>
      <c r="AD242">
        <v>10</v>
      </c>
      <c r="AE242">
        <v>4.7500000000000001E-2</v>
      </c>
      <c r="AF242">
        <v>0.01</v>
      </c>
      <c r="AG242">
        <v>0</v>
      </c>
      <c r="AH242" t="s">
        <v>23</v>
      </c>
      <c r="AI242">
        <v>0.1</v>
      </c>
      <c r="AJ242">
        <v>10</v>
      </c>
      <c r="AK242">
        <v>7</v>
      </c>
      <c r="AL242">
        <v>6</v>
      </c>
    </row>
    <row r="243" spans="20:38" x14ac:dyDescent="0.35">
      <c r="T243" t="s">
        <v>19</v>
      </c>
      <c r="U243">
        <v>57</v>
      </c>
      <c r="V243" t="s">
        <v>29</v>
      </c>
      <c r="W243">
        <v>2017.2826179245999</v>
      </c>
      <c r="X243">
        <v>3.1141593946164101E-2</v>
      </c>
      <c r="Y243">
        <v>1551.7558599419999</v>
      </c>
      <c r="Z243" t="s">
        <v>27</v>
      </c>
      <c r="AA243">
        <v>1.1263711583123301E-2</v>
      </c>
      <c r="AB243" t="s">
        <v>22</v>
      </c>
      <c r="AC243">
        <v>238</v>
      </c>
      <c r="AD243">
        <v>10</v>
      </c>
      <c r="AE243">
        <v>4.7500000000000001E-2</v>
      </c>
      <c r="AF243">
        <v>0.01</v>
      </c>
      <c r="AG243">
        <v>0</v>
      </c>
      <c r="AH243" t="s">
        <v>23</v>
      </c>
      <c r="AI243">
        <v>0.1</v>
      </c>
      <c r="AJ243">
        <v>10</v>
      </c>
      <c r="AK243">
        <v>7</v>
      </c>
      <c r="AL243">
        <v>6</v>
      </c>
    </row>
    <row r="244" spans="20:38" x14ac:dyDescent="0.35">
      <c r="T244" t="s">
        <v>19</v>
      </c>
      <c r="U244">
        <v>57</v>
      </c>
      <c r="V244" t="s">
        <v>29</v>
      </c>
      <c r="W244">
        <v>886.92194715328105</v>
      </c>
      <c r="X244">
        <v>1.3691766783082E-2</v>
      </c>
      <c r="Y244">
        <v>682.24765165636995</v>
      </c>
      <c r="Z244" t="s">
        <v>27</v>
      </c>
      <c r="AA244">
        <v>4.9522228173237001E-3</v>
      </c>
      <c r="AB244" t="s">
        <v>24</v>
      </c>
      <c r="AC244">
        <v>239</v>
      </c>
      <c r="AD244">
        <v>10</v>
      </c>
      <c r="AE244">
        <v>4.7500000000000001E-2</v>
      </c>
      <c r="AF244">
        <v>0.01</v>
      </c>
      <c r="AG244">
        <v>0</v>
      </c>
      <c r="AH244" t="s">
        <v>23</v>
      </c>
      <c r="AI244">
        <v>0.1</v>
      </c>
      <c r="AJ244">
        <v>10</v>
      </c>
      <c r="AK244">
        <v>8</v>
      </c>
      <c r="AL244">
        <v>7</v>
      </c>
    </row>
    <row r="245" spans="20:38" x14ac:dyDescent="0.35">
      <c r="T245" t="s">
        <v>19</v>
      </c>
      <c r="U245">
        <v>57</v>
      </c>
      <c r="V245" t="s">
        <v>29</v>
      </c>
      <c r="W245">
        <v>2660.76584145984</v>
      </c>
      <c r="X245">
        <v>4.1075300349245801E-2</v>
      </c>
      <c r="Y245">
        <v>2046.7429549691101</v>
      </c>
      <c r="Z245" t="s">
        <v>27</v>
      </c>
      <c r="AA245">
        <v>1.4856668451971099E-2</v>
      </c>
      <c r="AB245" t="s">
        <v>22</v>
      </c>
      <c r="AC245">
        <v>240</v>
      </c>
      <c r="AD245">
        <v>10</v>
      </c>
      <c r="AE245">
        <v>4.7500000000000001E-2</v>
      </c>
      <c r="AF245">
        <v>0.01</v>
      </c>
      <c r="AG245">
        <v>0</v>
      </c>
      <c r="AH245" t="s">
        <v>23</v>
      </c>
      <c r="AI245">
        <v>0.1</v>
      </c>
      <c r="AJ245">
        <v>10</v>
      </c>
      <c r="AK245">
        <v>8</v>
      </c>
      <c r="AL245">
        <v>7</v>
      </c>
    </row>
    <row r="246" spans="20:38" x14ac:dyDescent="0.35">
      <c r="T246" t="s">
        <v>19</v>
      </c>
      <c r="U246">
        <v>57</v>
      </c>
      <c r="V246" t="s">
        <v>29</v>
      </c>
      <c r="W246">
        <v>1894.6859600319001</v>
      </c>
      <c r="X246">
        <v>2.9249020587663099E-2</v>
      </c>
      <c r="Y246">
        <v>1457.4507384860799</v>
      </c>
      <c r="Z246" t="s">
        <v>27</v>
      </c>
      <c r="AA246">
        <v>1.05791801330983E-2</v>
      </c>
      <c r="AB246" t="s">
        <v>24</v>
      </c>
      <c r="AC246">
        <v>241</v>
      </c>
      <c r="AD246">
        <v>10</v>
      </c>
      <c r="AE246">
        <v>4.7500000000000001E-2</v>
      </c>
      <c r="AF246">
        <v>0.01</v>
      </c>
      <c r="AG246">
        <v>0</v>
      </c>
      <c r="AH246" t="s">
        <v>23</v>
      </c>
      <c r="AI246">
        <v>0.1</v>
      </c>
      <c r="AJ246">
        <v>10</v>
      </c>
      <c r="AK246">
        <v>9</v>
      </c>
      <c r="AL246">
        <v>8</v>
      </c>
    </row>
    <row r="247" spans="20:38" x14ac:dyDescent="0.35">
      <c r="T247" t="s">
        <v>19</v>
      </c>
      <c r="U247">
        <v>57</v>
      </c>
      <c r="V247" t="s">
        <v>29</v>
      </c>
      <c r="W247">
        <v>5684.0578800957101</v>
      </c>
      <c r="X247">
        <v>8.7747061762989201E-2</v>
      </c>
      <c r="Y247">
        <v>4372.3522154582397</v>
      </c>
      <c r="Z247" t="s">
        <v>27</v>
      </c>
      <c r="AA247">
        <v>3.1737540399294897E-2</v>
      </c>
      <c r="AB247" t="s">
        <v>22</v>
      </c>
      <c r="AC247">
        <v>242</v>
      </c>
      <c r="AD247">
        <v>10</v>
      </c>
      <c r="AE247">
        <v>4.7500000000000001E-2</v>
      </c>
      <c r="AF247">
        <v>0.01</v>
      </c>
      <c r="AG247">
        <v>0</v>
      </c>
      <c r="AH247" t="s">
        <v>23</v>
      </c>
      <c r="AI247">
        <v>0.1</v>
      </c>
      <c r="AJ247">
        <v>10</v>
      </c>
      <c r="AK247">
        <v>9</v>
      </c>
      <c r="AL247">
        <v>8</v>
      </c>
    </row>
    <row r="248" spans="20:38" x14ac:dyDescent="0.35">
      <c r="T248" t="s">
        <v>19</v>
      </c>
      <c r="U248">
        <v>57</v>
      </c>
      <c r="V248" t="s">
        <v>29</v>
      </c>
      <c r="W248">
        <v>2301.8197252858799</v>
      </c>
      <c r="X248">
        <v>3.5534106418797798E-2</v>
      </c>
      <c r="Y248">
        <v>1770.63055791222</v>
      </c>
      <c r="Z248" t="s">
        <v>27</v>
      </c>
      <c r="AA248">
        <v>1.2852454718832699E-2</v>
      </c>
      <c r="AB248" t="s">
        <v>24</v>
      </c>
      <c r="AC248">
        <v>243</v>
      </c>
      <c r="AD248">
        <v>10</v>
      </c>
      <c r="AE248">
        <v>4.7500000000000001E-2</v>
      </c>
      <c r="AF248">
        <v>0.01</v>
      </c>
      <c r="AG248">
        <v>0</v>
      </c>
      <c r="AH248" t="s">
        <v>23</v>
      </c>
      <c r="AI248">
        <v>0.1</v>
      </c>
      <c r="AJ248">
        <v>10</v>
      </c>
      <c r="AK248">
        <v>10</v>
      </c>
      <c r="AL248">
        <v>9</v>
      </c>
    </row>
    <row r="249" spans="20:38" x14ac:dyDescent="0.35">
      <c r="T249" t="s">
        <v>19</v>
      </c>
      <c r="U249">
        <v>57</v>
      </c>
      <c r="V249" t="s">
        <v>29</v>
      </c>
      <c r="W249">
        <v>6905.4591758576498</v>
      </c>
      <c r="X249">
        <v>0.106602319256393</v>
      </c>
      <c r="Y249">
        <v>5311.8916737366499</v>
      </c>
      <c r="Z249" t="s">
        <v>27</v>
      </c>
      <c r="AA249">
        <v>3.85573641564982E-2</v>
      </c>
      <c r="AB249" t="s">
        <v>22</v>
      </c>
      <c r="AC249">
        <v>244</v>
      </c>
      <c r="AD249">
        <v>10</v>
      </c>
      <c r="AE249">
        <v>4.7500000000000001E-2</v>
      </c>
      <c r="AF249">
        <v>0.01</v>
      </c>
      <c r="AG249">
        <v>0</v>
      </c>
      <c r="AH249" t="s">
        <v>23</v>
      </c>
      <c r="AI249">
        <v>0.1</v>
      </c>
      <c r="AJ249">
        <v>10</v>
      </c>
      <c r="AK249">
        <v>10</v>
      </c>
      <c r="AL249">
        <v>9</v>
      </c>
    </row>
    <row r="250" spans="20:38" x14ac:dyDescent="0.35">
      <c r="T250" t="s">
        <v>19</v>
      </c>
      <c r="U250">
        <v>57</v>
      </c>
      <c r="V250" t="s">
        <v>29</v>
      </c>
      <c r="W250">
        <v>8222.6023579223001</v>
      </c>
      <c r="X250">
        <v>0.12693558232045299</v>
      </c>
      <c r="Y250">
        <v>6325.0787368633</v>
      </c>
      <c r="Z250" t="s">
        <v>27</v>
      </c>
      <c r="AA250">
        <v>4.5911772896566998E-2</v>
      </c>
      <c r="AB250" t="s">
        <v>24</v>
      </c>
      <c r="AC250">
        <v>245</v>
      </c>
      <c r="AD250">
        <v>10</v>
      </c>
      <c r="AE250">
        <v>4.7500000000000001E-2</v>
      </c>
      <c r="AF250">
        <v>0.01</v>
      </c>
      <c r="AG250">
        <v>0</v>
      </c>
      <c r="AH250" t="s">
        <v>23</v>
      </c>
      <c r="AI250">
        <v>0.1</v>
      </c>
      <c r="AJ250">
        <v>10</v>
      </c>
      <c r="AK250">
        <v>12</v>
      </c>
      <c r="AL250">
        <v>11</v>
      </c>
    </row>
    <row r="251" spans="20:38" x14ac:dyDescent="0.35">
      <c r="T251" t="s">
        <v>19</v>
      </c>
      <c r="U251">
        <v>57</v>
      </c>
      <c r="V251" t="s">
        <v>29</v>
      </c>
      <c r="W251">
        <v>24667.8070737669</v>
      </c>
      <c r="X251">
        <v>0.38080674696135902</v>
      </c>
      <c r="Y251">
        <v>18975.236210589901</v>
      </c>
      <c r="Z251" t="s">
        <v>27</v>
      </c>
      <c r="AA251">
        <v>0.13773531868970099</v>
      </c>
      <c r="AB251" t="s">
        <v>22</v>
      </c>
      <c r="AC251">
        <v>246</v>
      </c>
      <c r="AD251">
        <v>10</v>
      </c>
      <c r="AE251">
        <v>4.7500000000000001E-2</v>
      </c>
      <c r="AF251">
        <v>0.01</v>
      </c>
      <c r="AG251">
        <v>0</v>
      </c>
      <c r="AH251" t="s">
        <v>23</v>
      </c>
      <c r="AI251">
        <v>0.1</v>
      </c>
      <c r="AJ251">
        <v>10</v>
      </c>
      <c r="AK251">
        <v>12</v>
      </c>
      <c r="AL251">
        <v>11</v>
      </c>
    </row>
    <row r="252" spans="20:38" x14ac:dyDescent="0.35">
      <c r="T252" t="s">
        <v>19</v>
      </c>
      <c r="U252">
        <v>57</v>
      </c>
      <c r="V252" t="s">
        <v>29</v>
      </c>
      <c r="W252">
        <v>12958.588704829899</v>
      </c>
      <c r="X252">
        <v>0.20004688682458299</v>
      </c>
      <c r="Y252">
        <v>9968.1451575614701</v>
      </c>
      <c r="Z252" t="s">
        <v>27</v>
      </c>
      <c r="AA252">
        <v>7.23556552753577E-2</v>
      </c>
      <c r="AB252" t="s">
        <v>24</v>
      </c>
      <c r="AC252">
        <v>247</v>
      </c>
      <c r="AD252">
        <v>10</v>
      </c>
      <c r="AE252">
        <v>4.7500000000000001E-2</v>
      </c>
      <c r="AF252">
        <v>0.01</v>
      </c>
      <c r="AG252">
        <v>0</v>
      </c>
      <c r="AH252" t="s">
        <v>23</v>
      </c>
      <c r="AI252">
        <v>0.1</v>
      </c>
      <c r="AJ252">
        <v>10</v>
      </c>
      <c r="AK252">
        <v>15</v>
      </c>
      <c r="AL252">
        <v>14</v>
      </c>
    </row>
    <row r="253" spans="20:38" x14ac:dyDescent="0.35">
      <c r="T253" t="s">
        <v>19</v>
      </c>
      <c r="U253">
        <v>57</v>
      </c>
      <c r="V253" t="s">
        <v>29</v>
      </c>
      <c r="W253">
        <v>38875.766114489699</v>
      </c>
      <c r="X253">
        <v>0.60014066047374803</v>
      </c>
      <c r="Y253">
        <v>29904.435472684399</v>
      </c>
      <c r="Z253" t="s">
        <v>27</v>
      </c>
      <c r="AA253">
        <v>0.21706696582607299</v>
      </c>
      <c r="AB253" t="s">
        <v>22</v>
      </c>
      <c r="AC253">
        <v>248</v>
      </c>
      <c r="AD253">
        <v>10</v>
      </c>
      <c r="AE253">
        <v>4.7500000000000001E-2</v>
      </c>
      <c r="AF253">
        <v>0.01</v>
      </c>
      <c r="AG253">
        <v>0</v>
      </c>
      <c r="AH253" t="s">
        <v>23</v>
      </c>
      <c r="AI253">
        <v>0.1</v>
      </c>
      <c r="AJ253">
        <v>10</v>
      </c>
      <c r="AK253">
        <v>15</v>
      </c>
      <c r="AL253">
        <v>14</v>
      </c>
    </row>
    <row r="254" spans="20:38" x14ac:dyDescent="0.35">
      <c r="T254" t="s">
        <v>19</v>
      </c>
      <c r="U254">
        <v>57</v>
      </c>
      <c r="V254" t="s">
        <v>29</v>
      </c>
      <c r="W254">
        <v>10357.8536073061</v>
      </c>
      <c r="X254">
        <v>0.15989830494072799</v>
      </c>
      <c r="Y254">
        <v>7967.5796979277802</v>
      </c>
      <c r="Z254" t="s">
        <v>27</v>
      </c>
      <c r="AA254">
        <v>5.7834174852970502E-2</v>
      </c>
      <c r="AB254" t="s">
        <v>24</v>
      </c>
      <c r="AC254">
        <v>249</v>
      </c>
      <c r="AD254">
        <v>10</v>
      </c>
      <c r="AE254">
        <v>4.7500000000000001E-2</v>
      </c>
      <c r="AF254">
        <v>0.01</v>
      </c>
      <c r="AG254">
        <v>0</v>
      </c>
      <c r="AH254" t="s">
        <v>23</v>
      </c>
      <c r="AI254">
        <v>0.1</v>
      </c>
      <c r="AJ254">
        <v>10</v>
      </c>
      <c r="AK254">
        <v>20</v>
      </c>
      <c r="AL254">
        <v>19</v>
      </c>
    </row>
    <row r="255" spans="20:38" x14ac:dyDescent="0.35">
      <c r="T255" t="s">
        <v>19</v>
      </c>
      <c r="U255">
        <v>57</v>
      </c>
      <c r="V255" t="s">
        <v>29</v>
      </c>
      <c r="W255">
        <v>31073.560821918301</v>
      </c>
      <c r="X255">
        <v>0.47969491482218302</v>
      </c>
      <c r="Y255">
        <v>23902.739093783301</v>
      </c>
      <c r="Z255" t="s">
        <v>27</v>
      </c>
      <c r="AA255">
        <v>0.17350252455891199</v>
      </c>
      <c r="AB255" t="s">
        <v>22</v>
      </c>
      <c r="AC255">
        <v>250</v>
      </c>
      <c r="AD255">
        <v>10</v>
      </c>
      <c r="AE255">
        <v>4.7500000000000001E-2</v>
      </c>
      <c r="AF255">
        <v>0.01</v>
      </c>
      <c r="AG255">
        <v>0</v>
      </c>
      <c r="AH255" t="s">
        <v>23</v>
      </c>
      <c r="AI255">
        <v>0.1</v>
      </c>
      <c r="AJ255">
        <v>10</v>
      </c>
      <c r="AK255">
        <v>20</v>
      </c>
      <c r="AL255">
        <v>19</v>
      </c>
    </row>
    <row r="256" spans="20:38" x14ac:dyDescent="0.35">
      <c r="T256" t="s">
        <v>19</v>
      </c>
      <c r="U256">
        <v>57</v>
      </c>
      <c r="V256" t="s">
        <v>29</v>
      </c>
      <c r="W256">
        <v>6054.0914921426001</v>
      </c>
      <c r="X256">
        <v>9.3459417776174905E-2</v>
      </c>
      <c r="Y256">
        <v>4656.9934554943002</v>
      </c>
      <c r="Z256" t="s">
        <v>27</v>
      </c>
      <c r="AA256">
        <v>3.3803662342310303E-2</v>
      </c>
      <c r="AB256" t="s">
        <v>24</v>
      </c>
      <c r="AC256">
        <v>251</v>
      </c>
      <c r="AD256">
        <v>10</v>
      </c>
      <c r="AE256">
        <v>4.7500000000000001E-2</v>
      </c>
      <c r="AF256">
        <v>0.01</v>
      </c>
      <c r="AG256">
        <v>0</v>
      </c>
      <c r="AH256" t="s">
        <v>23</v>
      </c>
      <c r="AI256">
        <v>0.1</v>
      </c>
      <c r="AJ256">
        <v>10</v>
      </c>
      <c r="AK256">
        <v>99</v>
      </c>
      <c r="AL256">
        <v>98</v>
      </c>
    </row>
    <row r="257" spans="20:38" x14ac:dyDescent="0.35">
      <c r="T257" t="s">
        <v>19</v>
      </c>
      <c r="U257">
        <v>57</v>
      </c>
      <c r="V257" t="s">
        <v>29</v>
      </c>
      <c r="W257">
        <v>18162.2744764278</v>
      </c>
      <c r="X257">
        <v>0.28037825332852501</v>
      </c>
      <c r="Y257">
        <v>13970.9803664829</v>
      </c>
      <c r="Z257" t="s">
        <v>27</v>
      </c>
      <c r="AA257">
        <v>0.10141098702693099</v>
      </c>
      <c r="AB257" t="s">
        <v>22</v>
      </c>
      <c r="AC257">
        <v>252</v>
      </c>
      <c r="AD257">
        <v>10</v>
      </c>
      <c r="AE257">
        <v>4.7500000000000001E-2</v>
      </c>
      <c r="AF257">
        <v>0.01</v>
      </c>
      <c r="AG257">
        <v>0</v>
      </c>
      <c r="AH257" t="s">
        <v>23</v>
      </c>
      <c r="AI257">
        <v>0.1</v>
      </c>
      <c r="AJ257">
        <v>10</v>
      </c>
      <c r="AK257">
        <v>99</v>
      </c>
      <c r="AL257">
        <v>98</v>
      </c>
    </row>
    <row r="258" spans="20:38" x14ac:dyDescent="0.35">
      <c r="T258" t="s">
        <v>19</v>
      </c>
      <c r="U258">
        <v>57</v>
      </c>
      <c r="V258" t="s">
        <v>29</v>
      </c>
      <c r="W258">
        <v>734.06858740466805</v>
      </c>
      <c r="X258">
        <v>1.1777113864933899E-3</v>
      </c>
      <c r="Y258">
        <v>564.66814415743704</v>
      </c>
      <c r="Z258" t="s">
        <v>28</v>
      </c>
      <c r="AA258">
        <v>1.4179567072260301E-3</v>
      </c>
      <c r="AB258" t="s">
        <v>24</v>
      </c>
      <c r="AC258">
        <v>253</v>
      </c>
      <c r="AD258">
        <v>10</v>
      </c>
      <c r="AE258">
        <v>4.7500000000000001E-2</v>
      </c>
      <c r="AF258">
        <v>0.01</v>
      </c>
      <c r="AG258">
        <v>0</v>
      </c>
      <c r="AH258" t="s">
        <v>23</v>
      </c>
      <c r="AI258">
        <v>0.1</v>
      </c>
      <c r="AJ258">
        <v>10</v>
      </c>
      <c r="AK258">
        <v>1</v>
      </c>
      <c r="AL258">
        <v>0</v>
      </c>
    </row>
    <row r="259" spans="20:38" x14ac:dyDescent="0.35">
      <c r="T259" t="s">
        <v>19</v>
      </c>
      <c r="U259">
        <v>57</v>
      </c>
      <c r="V259" t="s">
        <v>29</v>
      </c>
      <c r="W259">
        <v>2202.2057622140001</v>
      </c>
      <c r="X259">
        <v>3.5331341594801802E-3</v>
      </c>
      <c r="Y259">
        <v>1694.0044324723101</v>
      </c>
      <c r="Z259" t="s">
        <v>28</v>
      </c>
      <c r="AA259">
        <v>4.2538701216780798E-3</v>
      </c>
      <c r="AB259" t="s">
        <v>22</v>
      </c>
      <c r="AC259">
        <v>254</v>
      </c>
      <c r="AD259">
        <v>10</v>
      </c>
      <c r="AE259">
        <v>4.7500000000000001E-2</v>
      </c>
      <c r="AF259">
        <v>0.01</v>
      </c>
      <c r="AG259">
        <v>0</v>
      </c>
      <c r="AH259" t="s">
        <v>23</v>
      </c>
      <c r="AI259">
        <v>0.1</v>
      </c>
      <c r="AJ259">
        <v>10</v>
      </c>
      <c r="AK259">
        <v>1</v>
      </c>
      <c r="AL259">
        <v>0</v>
      </c>
    </row>
    <row r="260" spans="20:38" x14ac:dyDescent="0.35">
      <c r="T260" t="s">
        <v>19</v>
      </c>
      <c r="U260">
        <v>57</v>
      </c>
      <c r="V260" t="s">
        <v>29</v>
      </c>
      <c r="W260">
        <v>392.600838277663</v>
      </c>
      <c r="X260">
        <v>6.2987367327784101E-4</v>
      </c>
      <c r="Y260">
        <v>302.00064482897199</v>
      </c>
      <c r="Z260" t="s">
        <v>28</v>
      </c>
      <c r="AA260">
        <v>7.58363729834262E-4</v>
      </c>
      <c r="AB260" t="s">
        <v>24</v>
      </c>
      <c r="AC260">
        <v>255</v>
      </c>
      <c r="AD260">
        <v>10</v>
      </c>
      <c r="AE260">
        <v>4.7500000000000001E-2</v>
      </c>
      <c r="AF260">
        <v>0.01</v>
      </c>
      <c r="AG260">
        <v>0</v>
      </c>
      <c r="AH260" t="s">
        <v>23</v>
      </c>
      <c r="AI260">
        <v>0.1</v>
      </c>
      <c r="AJ260">
        <v>10</v>
      </c>
      <c r="AK260">
        <v>2</v>
      </c>
      <c r="AL260">
        <v>1</v>
      </c>
    </row>
    <row r="261" spans="20:38" x14ac:dyDescent="0.35">
      <c r="T261" t="s">
        <v>19</v>
      </c>
      <c r="U261">
        <v>57</v>
      </c>
      <c r="V261" t="s">
        <v>29</v>
      </c>
      <c r="W261">
        <v>1177.80251483299</v>
      </c>
      <c r="X261">
        <v>1.88962101983352E-3</v>
      </c>
      <c r="Y261">
        <v>906.00193448691505</v>
      </c>
      <c r="Z261" t="s">
        <v>28</v>
      </c>
      <c r="AA261">
        <v>2.2750911895027901E-3</v>
      </c>
      <c r="AB261" t="s">
        <v>22</v>
      </c>
      <c r="AC261">
        <v>256</v>
      </c>
      <c r="AD261">
        <v>10</v>
      </c>
      <c r="AE261">
        <v>4.7500000000000001E-2</v>
      </c>
      <c r="AF261">
        <v>0.01</v>
      </c>
      <c r="AG261">
        <v>0</v>
      </c>
      <c r="AH261" t="s">
        <v>23</v>
      </c>
      <c r="AI261">
        <v>0.1</v>
      </c>
      <c r="AJ261">
        <v>10</v>
      </c>
      <c r="AK261">
        <v>2</v>
      </c>
      <c r="AL261">
        <v>1</v>
      </c>
    </row>
    <row r="262" spans="20:38" x14ac:dyDescent="0.35">
      <c r="T262" t="s">
        <v>19</v>
      </c>
      <c r="U262">
        <v>57</v>
      </c>
      <c r="V262" t="s">
        <v>29</v>
      </c>
      <c r="W262">
        <v>898.27423158280499</v>
      </c>
      <c r="X262">
        <v>1.44115660154993E-3</v>
      </c>
      <c r="Y262">
        <v>690.98017814061996</v>
      </c>
      <c r="Z262" t="s">
        <v>28</v>
      </c>
      <c r="AA262">
        <v>1.73514300088009E-3</v>
      </c>
      <c r="AB262" t="s">
        <v>24</v>
      </c>
      <c r="AC262">
        <v>257</v>
      </c>
      <c r="AD262">
        <v>10</v>
      </c>
      <c r="AE262">
        <v>4.7500000000000001E-2</v>
      </c>
      <c r="AF262">
        <v>0.01</v>
      </c>
      <c r="AG262">
        <v>0</v>
      </c>
      <c r="AH262" t="s">
        <v>23</v>
      </c>
      <c r="AI262">
        <v>0.1</v>
      </c>
      <c r="AJ262">
        <v>10</v>
      </c>
      <c r="AK262">
        <v>3</v>
      </c>
      <c r="AL262">
        <v>2</v>
      </c>
    </row>
    <row r="263" spans="20:38" x14ac:dyDescent="0.35">
      <c r="T263" t="s">
        <v>19</v>
      </c>
      <c r="U263">
        <v>57</v>
      </c>
      <c r="V263" t="s">
        <v>29</v>
      </c>
      <c r="W263">
        <v>2694.82269474842</v>
      </c>
      <c r="X263">
        <v>4.3234698046497998E-3</v>
      </c>
      <c r="Y263">
        <v>2072.9405344218599</v>
      </c>
      <c r="Z263" t="s">
        <v>28</v>
      </c>
      <c r="AA263">
        <v>5.2054290026402597E-3</v>
      </c>
      <c r="AB263" t="s">
        <v>22</v>
      </c>
      <c r="AC263">
        <v>258</v>
      </c>
      <c r="AD263">
        <v>10</v>
      </c>
      <c r="AE263">
        <v>4.7500000000000001E-2</v>
      </c>
      <c r="AF263">
        <v>0.01</v>
      </c>
      <c r="AG263">
        <v>0</v>
      </c>
      <c r="AH263" t="s">
        <v>23</v>
      </c>
      <c r="AI263">
        <v>0.1</v>
      </c>
      <c r="AJ263">
        <v>10</v>
      </c>
      <c r="AK263">
        <v>3</v>
      </c>
      <c r="AL263">
        <v>2</v>
      </c>
    </row>
    <row r="264" spans="20:38" x14ac:dyDescent="0.35">
      <c r="T264" t="s">
        <v>19</v>
      </c>
      <c r="U264">
        <v>57</v>
      </c>
      <c r="V264" t="s">
        <v>29</v>
      </c>
      <c r="W264">
        <v>1307.1488458241399</v>
      </c>
      <c r="X264">
        <v>2.0971392945876599E-3</v>
      </c>
      <c r="Y264">
        <v>1005.49911217241</v>
      </c>
      <c r="Z264" t="s">
        <v>28</v>
      </c>
      <c r="AA264">
        <v>2.5249418175380001E-3</v>
      </c>
      <c r="AB264" t="s">
        <v>24</v>
      </c>
      <c r="AC264">
        <v>259</v>
      </c>
      <c r="AD264">
        <v>10</v>
      </c>
      <c r="AE264">
        <v>4.7500000000000001E-2</v>
      </c>
      <c r="AF264">
        <v>0.01</v>
      </c>
      <c r="AG264">
        <v>0</v>
      </c>
      <c r="AH264" t="s">
        <v>23</v>
      </c>
      <c r="AI264">
        <v>0.1</v>
      </c>
      <c r="AJ264">
        <v>10</v>
      </c>
      <c r="AK264">
        <v>4</v>
      </c>
      <c r="AL264">
        <v>3</v>
      </c>
    </row>
    <row r="265" spans="20:38" x14ac:dyDescent="0.35">
      <c r="T265" t="s">
        <v>19</v>
      </c>
      <c r="U265">
        <v>57</v>
      </c>
      <c r="V265" t="s">
        <v>29</v>
      </c>
      <c r="W265">
        <v>3921.44653747241</v>
      </c>
      <c r="X265">
        <v>6.2914178837629696E-3</v>
      </c>
      <c r="Y265">
        <v>3016.49733651724</v>
      </c>
      <c r="Z265" t="s">
        <v>28</v>
      </c>
      <c r="AA265">
        <v>7.5748254526140004E-3</v>
      </c>
      <c r="AB265" t="s">
        <v>22</v>
      </c>
      <c r="AC265">
        <v>260</v>
      </c>
      <c r="AD265">
        <v>10</v>
      </c>
      <c r="AE265">
        <v>4.7500000000000001E-2</v>
      </c>
      <c r="AF265">
        <v>0.01</v>
      </c>
      <c r="AG265">
        <v>0</v>
      </c>
      <c r="AH265" t="s">
        <v>23</v>
      </c>
      <c r="AI265">
        <v>0.1</v>
      </c>
      <c r="AJ265">
        <v>10</v>
      </c>
      <c r="AK265">
        <v>4</v>
      </c>
      <c r="AL265">
        <v>3</v>
      </c>
    </row>
    <row r="266" spans="20:38" x14ac:dyDescent="0.35">
      <c r="T266" t="s">
        <v>19</v>
      </c>
      <c r="U266">
        <v>57</v>
      </c>
      <c r="V266" t="s">
        <v>29</v>
      </c>
      <c r="W266">
        <v>1852.60707465315</v>
      </c>
      <c r="X266">
        <v>2.9722514816104698E-3</v>
      </c>
      <c r="Y266">
        <v>1425.08236511781</v>
      </c>
      <c r="Z266" t="s">
        <v>28</v>
      </c>
      <c r="AA266">
        <v>3.5785710932630999E-3</v>
      </c>
      <c r="AB266" t="s">
        <v>24</v>
      </c>
      <c r="AC266">
        <v>261</v>
      </c>
      <c r="AD266">
        <v>10</v>
      </c>
      <c r="AE266">
        <v>4.7500000000000001E-2</v>
      </c>
      <c r="AF266">
        <v>0.01</v>
      </c>
      <c r="AG266">
        <v>0</v>
      </c>
      <c r="AH266" t="s">
        <v>23</v>
      </c>
      <c r="AI266">
        <v>0.1</v>
      </c>
      <c r="AJ266">
        <v>10</v>
      </c>
      <c r="AK266">
        <v>5</v>
      </c>
      <c r="AL266">
        <v>4</v>
      </c>
    </row>
    <row r="267" spans="20:38" x14ac:dyDescent="0.35">
      <c r="T267" t="s">
        <v>19</v>
      </c>
      <c r="U267">
        <v>57</v>
      </c>
      <c r="V267" t="s">
        <v>29</v>
      </c>
      <c r="W267">
        <v>5557.8212239594604</v>
      </c>
      <c r="X267">
        <v>8.9167544448314102E-3</v>
      </c>
      <c r="Y267">
        <v>4275.2470953534303</v>
      </c>
      <c r="Z267" t="s">
        <v>28</v>
      </c>
      <c r="AA267">
        <v>1.07357132797893E-2</v>
      </c>
      <c r="AB267" t="s">
        <v>22</v>
      </c>
      <c r="AC267">
        <v>262</v>
      </c>
      <c r="AD267">
        <v>10</v>
      </c>
      <c r="AE267">
        <v>4.7500000000000001E-2</v>
      </c>
      <c r="AF267">
        <v>0.01</v>
      </c>
      <c r="AG267">
        <v>0</v>
      </c>
      <c r="AH267" t="s">
        <v>23</v>
      </c>
      <c r="AI267">
        <v>0.1</v>
      </c>
      <c r="AJ267">
        <v>10</v>
      </c>
      <c r="AK267">
        <v>5</v>
      </c>
      <c r="AL267">
        <v>4</v>
      </c>
    </row>
    <row r="268" spans="20:38" x14ac:dyDescent="0.35">
      <c r="T268" t="s">
        <v>19</v>
      </c>
      <c r="U268">
        <v>57</v>
      </c>
      <c r="V268" t="s">
        <v>29</v>
      </c>
      <c r="W268">
        <v>2553.5359627216999</v>
      </c>
      <c r="X268">
        <v>4.0967948100738899E-3</v>
      </c>
      <c r="Y268">
        <v>1964.25843286285</v>
      </c>
      <c r="Z268" t="s">
        <v>28</v>
      </c>
      <c r="AA268">
        <v>4.9325138108492301E-3</v>
      </c>
      <c r="AB268" t="s">
        <v>24</v>
      </c>
      <c r="AC268">
        <v>263</v>
      </c>
      <c r="AD268">
        <v>10</v>
      </c>
      <c r="AE268">
        <v>4.7500000000000001E-2</v>
      </c>
      <c r="AF268">
        <v>0.01</v>
      </c>
      <c r="AG268">
        <v>0</v>
      </c>
      <c r="AH268" t="s">
        <v>23</v>
      </c>
      <c r="AI268">
        <v>0.1</v>
      </c>
      <c r="AJ268">
        <v>10</v>
      </c>
      <c r="AK268">
        <v>6</v>
      </c>
      <c r="AL268">
        <v>5</v>
      </c>
    </row>
    <row r="269" spans="20:38" x14ac:dyDescent="0.35">
      <c r="T269" t="s">
        <v>19</v>
      </c>
      <c r="U269">
        <v>57</v>
      </c>
      <c r="V269" t="s">
        <v>29</v>
      </c>
      <c r="W269">
        <v>7660.6078881651101</v>
      </c>
      <c r="X269">
        <v>1.22903844302217E-2</v>
      </c>
      <c r="Y269">
        <v>5892.77529858855</v>
      </c>
      <c r="Z269" t="s">
        <v>28</v>
      </c>
      <c r="AA269">
        <v>1.47975414325477E-2</v>
      </c>
      <c r="AB269" t="s">
        <v>22</v>
      </c>
      <c r="AC269">
        <v>264</v>
      </c>
      <c r="AD269">
        <v>10</v>
      </c>
      <c r="AE269">
        <v>4.7500000000000001E-2</v>
      </c>
      <c r="AF269">
        <v>0.01</v>
      </c>
      <c r="AG269">
        <v>0</v>
      </c>
      <c r="AH269" t="s">
        <v>23</v>
      </c>
      <c r="AI269">
        <v>0.1</v>
      </c>
      <c r="AJ269">
        <v>10</v>
      </c>
      <c r="AK269">
        <v>6</v>
      </c>
      <c r="AL269">
        <v>5</v>
      </c>
    </row>
    <row r="270" spans="20:38" x14ac:dyDescent="0.35">
      <c r="T270" t="s">
        <v>19</v>
      </c>
      <c r="U270">
        <v>57</v>
      </c>
      <c r="V270" t="s">
        <v>29</v>
      </c>
      <c r="W270">
        <v>3416.9736650393702</v>
      </c>
      <c r="X270">
        <v>5.4820610249686503E-3</v>
      </c>
      <c r="Y270">
        <v>2628.44128079952</v>
      </c>
      <c r="Z270" t="s">
        <v>28</v>
      </c>
      <c r="AA270">
        <v>6.6003651564595697E-3</v>
      </c>
      <c r="AB270" t="s">
        <v>24</v>
      </c>
      <c r="AC270">
        <v>265</v>
      </c>
      <c r="AD270">
        <v>10</v>
      </c>
      <c r="AE270">
        <v>4.7500000000000001E-2</v>
      </c>
      <c r="AF270">
        <v>0.01</v>
      </c>
      <c r="AG270">
        <v>0</v>
      </c>
      <c r="AH270" t="s">
        <v>23</v>
      </c>
      <c r="AI270">
        <v>0.1</v>
      </c>
      <c r="AJ270">
        <v>10</v>
      </c>
      <c r="AK270">
        <v>7</v>
      </c>
      <c r="AL270">
        <v>6</v>
      </c>
    </row>
    <row r="271" spans="20:38" x14ac:dyDescent="0.35">
      <c r="T271" t="s">
        <v>19</v>
      </c>
      <c r="U271">
        <v>57</v>
      </c>
      <c r="V271" t="s">
        <v>29</v>
      </c>
      <c r="W271">
        <v>10250.9209951181</v>
      </c>
      <c r="X271">
        <v>1.6446183074906001E-2</v>
      </c>
      <c r="Y271">
        <v>7885.3238423985504</v>
      </c>
      <c r="Z271" t="s">
        <v>28</v>
      </c>
      <c r="AA271">
        <v>1.98010954693787E-2</v>
      </c>
      <c r="AB271" t="s">
        <v>22</v>
      </c>
      <c r="AC271">
        <v>266</v>
      </c>
      <c r="AD271">
        <v>10</v>
      </c>
      <c r="AE271">
        <v>4.7500000000000001E-2</v>
      </c>
      <c r="AF271">
        <v>0.01</v>
      </c>
      <c r="AG271">
        <v>0</v>
      </c>
      <c r="AH271" t="s">
        <v>23</v>
      </c>
      <c r="AI271">
        <v>0.1</v>
      </c>
      <c r="AJ271">
        <v>10</v>
      </c>
      <c r="AK271">
        <v>7</v>
      </c>
      <c r="AL271">
        <v>6</v>
      </c>
    </row>
    <row r="272" spans="20:38" x14ac:dyDescent="0.35">
      <c r="T272" t="s">
        <v>19</v>
      </c>
      <c r="U272">
        <v>57</v>
      </c>
      <c r="V272" t="s">
        <v>29</v>
      </c>
      <c r="W272">
        <v>4430.1834033026198</v>
      </c>
      <c r="X272">
        <v>7.1076157294377102E-3</v>
      </c>
      <c r="Y272">
        <v>3407.8333871558598</v>
      </c>
      <c r="Z272" t="s">
        <v>28</v>
      </c>
      <c r="AA272">
        <v>8.55752225165223E-3</v>
      </c>
      <c r="AB272" t="s">
        <v>24</v>
      </c>
      <c r="AC272">
        <v>267</v>
      </c>
      <c r="AD272">
        <v>10</v>
      </c>
      <c r="AE272">
        <v>4.7500000000000001E-2</v>
      </c>
      <c r="AF272">
        <v>0.01</v>
      </c>
      <c r="AG272">
        <v>0</v>
      </c>
      <c r="AH272" t="s">
        <v>23</v>
      </c>
      <c r="AI272">
        <v>0.1</v>
      </c>
      <c r="AJ272">
        <v>10</v>
      </c>
      <c r="AK272">
        <v>8</v>
      </c>
      <c r="AL272">
        <v>7</v>
      </c>
    </row>
    <row r="273" spans="20:38" x14ac:dyDescent="0.35">
      <c r="T273" t="s">
        <v>19</v>
      </c>
      <c r="U273">
        <v>57</v>
      </c>
      <c r="V273" t="s">
        <v>29</v>
      </c>
      <c r="W273">
        <v>13290.5502099078</v>
      </c>
      <c r="X273">
        <v>2.13228471883131E-2</v>
      </c>
      <c r="Y273">
        <v>10223.5001614676</v>
      </c>
      <c r="Z273" t="s">
        <v>28</v>
      </c>
      <c r="AA273">
        <v>2.5672566754956699E-2</v>
      </c>
      <c r="AB273" t="s">
        <v>22</v>
      </c>
      <c r="AC273">
        <v>268</v>
      </c>
      <c r="AD273">
        <v>10</v>
      </c>
      <c r="AE273">
        <v>4.7500000000000001E-2</v>
      </c>
      <c r="AF273">
        <v>0.01</v>
      </c>
      <c r="AG273">
        <v>0</v>
      </c>
      <c r="AH273" t="s">
        <v>23</v>
      </c>
      <c r="AI273">
        <v>0.1</v>
      </c>
      <c r="AJ273">
        <v>10</v>
      </c>
      <c r="AK273">
        <v>8</v>
      </c>
      <c r="AL273">
        <v>7</v>
      </c>
    </row>
    <row r="274" spans="20:38" x14ac:dyDescent="0.35">
      <c r="T274" t="s">
        <v>19</v>
      </c>
      <c r="U274">
        <v>57</v>
      </c>
      <c r="V274" t="s">
        <v>29</v>
      </c>
      <c r="W274">
        <v>9119.2955897501506</v>
      </c>
      <c r="X274">
        <v>1.4630646832088401E-2</v>
      </c>
      <c r="Y274">
        <v>7014.84276134627</v>
      </c>
      <c r="Z274" t="s">
        <v>28</v>
      </c>
      <c r="AA274">
        <v>1.7615201860605799E-2</v>
      </c>
      <c r="AB274" t="s">
        <v>24</v>
      </c>
      <c r="AC274">
        <v>269</v>
      </c>
      <c r="AD274">
        <v>10</v>
      </c>
      <c r="AE274">
        <v>4.7500000000000001E-2</v>
      </c>
      <c r="AF274">
        <v>0.01</v>
      </c>
      <c r="AG274">
        <v>0</v>
      </c>
      <c r="AH274" t="s">
        <v>23</v>
      </c>
      <c r="AI274">
        <v>0.1</v>
      </c>
      <c r="AJ274">
        <v>10</v>
      </c>
      <c r="AK274">
        <v>9</v>
      </c>
      <c r="AL274">
        <v>8</v>
      </c>
    </row>
    <row r="275" spans="20:38" x14ac:dyDescent="0.35">
      <c r="T275" t="s">
        <v>19</v>
      </c>
      <c r="U275">
        <v>57</v>
      </c>
      <c r="V275" t="s">
        <v>29</v>
      </c>
      <c r="W275">
        <v>27357.886769250501</v>
      </c>
      <c r="X275">
        <v>4.3891940496265297E-2</v>
      </c>
      <c r="Y275">
        <v>21044.528284038799</v>
      </c>
      <c r="Z275" t="s">
        <v>28</v>
      </c>
      <c r="AA275">
        <v>5.28456055818173E-2</v>
      </c>
      <c r="AB275" t="s">
        <v>22</v>
      </c>
      <c r="AC275">
        <v>270</v>
      </c>
      <c r="AD275">
        <v>10</v>
      </c>
      <c r="AE275">
        <v>4.7500000000000001E-2</v>
      </c>
      <c r="AF275">
        <v>0.01</v>
      </c>
      <c r="AG275">
        <v>0</v>
      </c>
      <c r="AH275" t="s">
        <v>23</v>
      </c>
      <c r="AI275">
        <v>0.1</v>
      </c>
      <c r="AJ275">
        <v>10</v>
      </c>
      <c r="AK275">
        <v>9</v>
      </c>
      <c r="AL275">
        <v>8</v>
      </c>
    </row>
    <row r="276" spans="20:38" x14ac:dyDescent="0.35">
      <c r="T276" t="s">
        <v>19</v>
      </c>
      <c r="U276">
        <v>57</v>
      </c>
      <c r="V276" t="s">
        <v>29</v>
      </c>
      <c r="W276">
        <v>10570.438074347499</v>
      </c>
      <c r="X276">
        <v>1.6958803978244098E-2</v>
      </c>
      <c r="Y276">
        <v>8131.1062110365401</v>
      </c>
      <c r="Z276" t="s">
        <v>28</v>
      </c>
      <c r="AA276">
        <v>2.0418287640982701E-2</v>
      </c>
      <c r="AB276" t="s">
        <v>24</v>
      </c>
      <c r="AC276">
        <v>271</v>
      </c>
      <c r="AD276">
        <v>10</v>
      </c>
      <c r="AE276">
        <v>4.7500000000000001E-2</v>
      </c>
      <c r="AF276">
        <v>0.01</v>
      </c>
      <c r="AG276">
        <v>0</v>
      </c>
      <c r="AH276" t="s">
        <v>23</v>
      </c>
      <c r="AI276">
        <v>0.1</v>
      </c>
      <c r="AJ276">
        <v>10</v>
      </c>
      <c r="AK276">
        <v>10</v>
      </c>
      <c r="AL276">
        <v>9</v>
      </c>
    </row>
    <row r="277" spans="20:38" x14ac:dyDescent="0.35">
      <c r="T277" t="s">
        <v>19</v>
      </c>
      <c r="U277">
        <v>57</v>
      </c>
      <c r="V277" t="s">
        <v>29</v>
      </c>
      <c r="W277">
        <v>31711.3142230425</v>
      </c>
      <c r="X277">
        <v>5.0876411934732399E-2</v>
      </c>
      <c r="Y277">
        <v>24393.3186331096</v>
      </c>
      <c r="Z277" t="s">
        <v>28</v>
      </c>
      <c r="AA277">
        <v>6.1254862922948197E-2</v>
      </c>
      <c r="AB277" t="s">
        <v>22</v>
      </c>
      <c r="AC277">
        <v>272</v>
      </c>
      <c r="AD277">
        <v>10</v>
      </c>
      <c r="AE277">
        <v>4.7500000000000001E-2</v>
      </c>
      <c r="AF277">
        <v>0.01</v>
      </c>
      <c r="AG277">
        <v>0</v>
      </c>
      <c r="AH277" t="s">
        <v>23</v>
      </c>
      <c r="AI277">
        <v>0.1</v>
      </c>
      <c r="AJ277">
        <v>10</v>
      </c>
      <c r="AK277">
        <v>10</v>
      </c>
      <c r="AL277">
        <v>9</v>
      </c>
    </row>
    <row r="278" spans="20:38" x14ac:dyDescent="0.35">
      <c r="T278" t="s">
        <v>19</v>
      </c>
      <c r="U278">
        <v>57</v>
      </c>
      <c r="V278" t="s">
        <v>29</v>
      </c>
      <c r="W278">
        <v>28699.914238858899</v>
      </c>
      <c r="X278">
        <v>4.6045037712334397E-2</v>
      </c>
      <c r="Y278">
        <v>22076.857106814601</v>
      </c>
      <c r="Z278" t="s">
        <v>28</v>
      </c>
      <c r="AA278">
        <v>5.5437920366108499E-2</v>
      </c>
      <c r="AB278" t="s">
        <v>24</v>
      </c>
      <c r="AC278">
        <v>273</v>
      </c>
      <c r="AD278">
        <v>10</v>
      </c>
      <c r="AE278">
        <v>4.7500000000000001E-2</v>
      </c>
      <c r="AF278">
        <v>0.01</v>
      </c>
      <c r="AG278">
        <v>0</v>
      </c>
      <c r="AH278" t="s">
        <v>23</v>
      </c>
      <c r="AI278">
        <v>0.1</v>
      </c>
      <c r="AJ278">
        <v>10</v>
      </c>
      <c r="AK278">
        <v>12</v>
      </c>
      <c r="AL278">
        <v>11</v>
      </c>
    </row>
    <row r="279" spans="20:38" x14ac:dyDescent="0.35">
      <c r="T279" t="s">
        <v>19</v>
      </c>
      <c r="U279">
        <v>57</v>
      </c>
      <c r="V279" t="s">
        <v>29</v>
      </c>
      <c r="W279">
        <v>86099.742716576802</v>
      </c>
      <c r="X279">
        <v>0.138135113137003</v>
      </c>
      <c r="Y279">
        <v>66230.571320443705</v>
      </c>
      <c r="Z279" t="s">
        <v>28</v>
      </c>
      <c r="AA279">
        <v>0.16631376109832599</v>
      </c>
      <c r="AB279" t="s">
        <v>22</v>
      </c>
      <c r="AC279">
        <v>274</v>
      </c>
      <c r="AD279">
        <v>10</v>
      </c>
      <c r="AE279">
        <v>4.7500000000000001E-2</v>
      </c>
      <c r="AF279">
        <v>0.01</v>
      </c>
      <c r="AG279">
        <v>0</v>
      </c>
      <c r="AH279" t="s">
        <v>23</v>
      </c>
      <c r="AI279">
        <v>0.1</v>
      </c>
      <c r="AJ279">
        <v>10</v>
      </c>
      <c r="AK279">
        <v>12</v>
      </c>
      <c r="AL279">
        <v>11</v>
      </c>
    </row>
    <row r="280" spans="20:38" x14ac:dyDescent="0.35">
      <c r="T280" t="s">
        <v>19</v>
      </c>
      <c r="U280">
        <v>57</v>
      </c>
      <c r="V280" t="s">
        <v>29</v>
      </c>
      <c r="W280">
        <v>41081.747109479598</v>
      </c>
      <c r="X280">
        <v>6.5909973779063893E-2</v>
      </c>
      <c r="Y280">
        <v>31601.343930368999</v>
      </c>
      <c r="Z280" t="s">
        <v>28</v>
      </c>
      <c r="AA280">
        <v>7.935517178906E-2</v>
      </c>
      <c r="AB280" t="s">
        <v>24</v>
      </c>
      <c r="AC280">
        <v>275</v>
      </c>
      <c r="AD280">
        <v>10</v>
      </c>
      <c r="AE280">
        <v>4.7500000000000001E-2</v>
      </c>
      <c r="AF280">
        <v>0.01</v>
      </c>
      <c r="AG280">
        <v>0</v>
      </c>
      <c r="AH280" t="s">
        <v>23</v>
      </c>
      <c r="AI280">
        <v>0.1</v>
      </c>
      <c r="AJ280">
        <v>10</v>
      </c>
      <c r="AK280">
        <v>15</v>
      </c>
      <c r="AL280">
        <v>14</v>
      </c>
    </row>
    <row r="281" spans="20:38" x14ac:dyDescent="0.35">
      <c r="T281" t="s">
        <v>19</v>
      </c>
      <c r="U281">
        <v>57</v>
      </c>
      <c r="V281" t="s">
        <v>29</v>
      </c>
      <c r="W281">
        <v>123245.24132843901</v>
      </c>
      <c r="X281">
        <v>0.197729921337192</v>
      </c>
      <c r="Y281">
        <v>94804.0317911069</v>
      </c>
      <c r="Z281" t="s">
        <v>28</v>
      </c>
      <c r="AA281">
        <v>0.23806551536717999</v>
      </c>
      <c r="AB281" t="s">
        <v>22</v>
      </c>
      <c r="AC281">
        <v>276</v>
      </c>
      <c r="AD281">
        <v>10</v>
      </c>
      <c r="AE281">
        <v>4.7500000000000001E-2</v>
      </c>
      <c r="AF281">
        <v>0.01</v>
      </c>
      <c r="AG281">
        <v>0</v>
      </c>
      <c r="AH281" t="s">
        <v>23</v>
      </c>
      <c r="AI281">
        <v>0.1</v>
      </c>
      <c r="AJ281">
        <v>10</v>
      </c>
      <c r="AK281">
        <v>15</v>
      </c>
      <c r="AL281">
        <v>14</v>
      </c>
    </row>
    <row r="282" spans="20:38" x14ac:dyDescent="0.35">
      <c r="T282" t="s">
        <v>19</v>
      </c>
      <c r="U282">
        <v>57</v>
      </c>
      <c r="V282" t="s">
        <v>29</v>
      </c>
      <c r="W282">
        <v>19911.283297543301</v>
      </c>
      <c r="X282">
        <v>3.1944896514534298E-2</v>
      </c>
      <c r="Y282">
        <v>15316.371767340999</v>
      </c>
      <c r="Z282" t="s">
        <v>28</v>
      </c>
      <c r="AA282">
        <v>3.8461443774687701E-2</v>
      </c>
      <c r="AB282" t="s">
        <v>24</v>
      </c>
      <c r="AC282">
        <v>277</v>
      </c>
      <c r="AD282">
        <v>10</v>
      </c>
      <c r="AE282">
        <v>4.7500000000000001E-2</v>
      </c>
      <c r="AF282">
        <v>0.01</v>
      </c>
      <c r="AG282">
        <v>0</v>
      </c>
      <c r="AH282" t="s">
        <v>23</v>
      </c>
      <c r="AI282">
        <v>0.1</v>
      </c>
      <c r="AJ282">
        <v>10</v>
      </c>
      <c r="AK282">
        <v>20</v>
      </c>
      <c r="AL282">
        <v>19</v>
      </c>
    </row>
    <row r="283" spans="20:38" x14ac:dyDescent="0.35">
      <c r="T283" t="s">
        <v>19</v>
      </c>
      <c r="U283">
        <v>57</v>
      </c>
      <c r="V283" t="s">
        <v>29</v>
      </c>
      <c r="W283">
        <v>59733.849892630002</v>
      </c>
      <c r="X283">
        <v>9.5834689543602802E-2</v>
      </c>
      <c r="Y283">
        <v>45949.1153020231</v>
      </c>
      <c r="Z283" t="s">
        <v>28</v>
      </c>
      <c r="AA283">
        <v>0.11538433132406301</v>
      </c>
      <c r="AB283" t="s">
        <v>22</v>
      </c>
      <c r="AC283">
        <v>278</v>
      </c>
      <c r="AD283">
        <v>10</v>
      </c>
      <c r="AE283">
        <v>4.7500000000000001E-2</v>
      </c>
      <c r="AF283">
        <v>0.01</v>
      </c>
      <c r="AG283">
        <v>0</v>
      </c>
      <c r="AH283" t="s">
        <v>23</v>
      </c>
      <c r="AI283">
        <v>0.1</v>
      </c>
      <c r="AJ283">
        <v>10</v>
      </c>
      <c r="AK283">
        <v>20</v>
      </c>
      <c r="AL283">
        <v>19</v>
      </c>
    </row>
    <row r="284" spans="20:38" x14ac:dyDescent="0.35">
      <c r="T284" t="s">
        <v>19</v>
      </c>
      <c r="U284">
        <v>57</v>
      </c>
      <c r="V284" t="s">
        <v>29</v>
      </c>
      <c r="W284">
        <v>4455.5891379342102</v>
      </c>
      <c r="X284">
        <v>7.1483757121848799E-3</v>
      </c>
      <c r="Y284">
        <v>3427.3762599493898</v>
      </c>
      <c r="Z284" t="s">
        <v>28</v>
      </c>
      <c r="AA284">
        <v>8.6065970008527594E-3</v>
      </c>
      <c r="AB284" t="s">
        <v>24</v>
      </c>
      <c r="AC284">
        <v>279</v>
      </c>
      <c r="AD284">
        <v>10</v>
      </c>
      <c r="AE284">
        <v>4.7500000000000001E-2</v>
      </c>
      <c r="AF284">
        <v>0.01</v>
      </c>
      <c r="AG284">
        <v>0</v>
      </c>
      <c r="AH284" t="s">
        <v>23</v>
      </c>
      <c r="AI284">
        <v>0.1</v>
      </c>
      <c r="AJ284">
        <v>10</v>
      </c>
      <c r="AK284">
        <v>99</v>
      </c>
      <c r="AL284">
        <v>98</v>
      </c>
    </row>
    <row r="285" spans="20:38" x14ac:dyDescent="0.35">
      <c r="T285" t="s">
        <v>19</v>
      </c>
      <c r="U285">
        <v>57</v>
      </c>
      <c r="V285" t="s">
        <v>29</v>
      </c>
      <c r="W285">
        <v>13366.7674138026</v>
      </c>
      <c r="X285">
        <v>2.1445127136554599E-2</v>
      </c>
      <c r="Y285">
        <v>10282.128779848201</v>
      </c>
      <c r="Z285" t="s">
        <v>28</v>
      </c>
      <c r="AA285">
        <v>2.5819791002558299E-2</v>
      </c>
      <c r="AB285" t="s">
        <v>22</v>
      </c>
      <c r="AC285">
        <v>280</v>
      </c>
      <c r="AD285">
        <v>10</v>
      </c>
      <c r="AE285">
        <v>4.7500000000000001E-2</v>
      </c>
      <c r="AF285">
        <v>0.01</v>
      </c>
      <c r="AG285">
        <v>0</v>
      </c>
      <c r="AH285" t="s">
        <v>23</v>
      </c>
      <c r="AI285">
        <v>0.1</v>
      </c>
      <c r="AJ285">
        <v>10</v>
      </c>
      <c r="AK285">
        <v>99</v>
      </c>
      <c r="AL285">
        <v>98</v>
      </c>
    </row>
    <row r="286" spans="20:38" x14ac:dyDescent="0.35">
      <c r="T286" t="s">
        <v>19</v>
      </c>
      <c r="U286">
        <v>62</v>
      </c>
      <c r="V286" t="s">
        <v>20</v>
      </c>
      <c r="W286">
        <v>531.98902162276204</v>
      </c>
      <c r="X286">
        <v>1.7697811378200898E-2</v>
      </c>
      <c r="Y286">
        <v>409.22232432520201</v>
      </c>
      <c r="Z286" t="s">
        <v>21</v>
      </c>
      <c r="AA286">
        <v>3.2405989141596498E-3</v>
      </c>
      <c r="AB286" t="s">
        <v>24</v>
      </c>
      <c r="AC286">
        <v>281</v>
      </c>
      <c r="AD286">
        <v>10</v>
      </c>
      <c r="AE286">
        <v>4.7500000000000001E-2</v>
      </c>
      <c r="AF286">
        <v>0.01</v>
      </c>
      <c r="AG286">
        <v>0</v>
      </c>
      <c r="AH286" t="s">
        <v>23</v>
      </c>
      <c r="AI286">
        <v>0.1</v>
      </c>
      <c r="AJ286">
        <v>10</v>
      </c>
      <c r="AK286">
        <v>1</v>
      </c>
      <c r="AL286">
        <v>0</v>
      </c>
    </row>
    <row r="287" spans="20:38" x14ac:dyDescent="0.35">
      <c r="T287" t="s">
        <v>19</v>
      </c>
      <c r="U287">
        <v>62</v>
      </c>
      <c r="V287" t="s">
        <v>20</v>
      </c>
      <c r="W287">
        <v>1595.96706486829</v>
      </c>
      <c r="X287">
        <v>5.3093434134602602E-2</v>
      </c>
      <c r="Y287">
        <v>1227.66697297561</v>
      </c>
      <c r="Z287" t="s">
        <v>21</v>
      </c>
      <c r="AA287">
        <v>9.7217967424789494E-3</v>
      </c>
      <c r="AB287" t="s">
        <v>22</v>
      </c>
      <c r="AC287">
        <v>282</v>
      </c>
      <c r="AD287">
        <v>10</v>
      </c>
      <c r="AE287">
        <v>4.7500000000000001E-2</v>
      </c>
      <c r="AF287">
        <v>0.01</v>
      </c>
      <c r="AG287">
        <v>0</v>
      </c>
      <c r="AH287" t="s">
        <v>23</v>
      </c>
      <c r="AI287">
        <v>0.1</v>
      </c>
      <c r="AJ287">
        <v>10</v>
      </c>
      <c r="AK287">
        <v>1</v>
      </c>
      <c r="AL287">
        <v>0</v>
      </c>
    </row>
    <row r="288" spans="20:38" x14ac:dyDescent="0.35">
      <c r="T288" t="s">
        <v>19</v>
      </c>
      <c r="U288">
        <v>62</v>
      </c>
      <c r="V288" t="s">
        <v>20</v>
      </c>
      <c r="W288">
        <v>319.99561799410702</v>
      </c>
      <c r="X288">
        <v>1.06453739812818E-2</v>
      </c>
      <c r="Y288">
        <v>246.15047538008201</v>
      </c>
      <c r="Z288" t="s">
        <v>21</v>
      </c>
      <c r="AA288">
        <v>1.94924596196438E-3</v>
      </c>
      <c r="AB288" t="s">
        <v>24</v>
      </c>
      <c r="AC288">
        <v>283</v>
      </c>
      <c r="AD288">
        <v>10</v>
      </c>
      <c r="AE288">
        <v>4.7500000000000001E-2</v>
      </c>
      <c r="AF288">
        <v>0.01</v>
      </c>
      <c r="AG288">
        <v>0</v>
      </c>
      <c r="AH288" t="s">
        <v>23</v>
      </c>
      <c r="AI288">
        <v>0.1</v>
      </c>
      <c r="AJ288">
        <v>10</v>
      </c>
      <c r="AK288">
        <v>2</v>
      </c>
      <c r="AL288">
        <v>1</v>
      </c>
    </row>
    <row r="289" spans="20:38" x14ac:dyDescent="0.35">
      <c r="T289" t="s">
        <v>19</v>
      </c>
      <c r="U289">
        <v>62</v>
      </c>
      <c r="V289" t="s">
        <v>20</v>
      </c>
      <c r="W289">
        <v>959.98685398231999</v>
      </c>
      <c r="X289">
        <v>3.1936121943845402E-2</v>
      </c>
      <c r="Y289">
        <v>738.45142614024599</v>
      </c>
      <c r="Z289" t="s">
        <v>21</v>
      </c>
      <c r="AA289">
        <v>5.8477378858931301E-3</v>
      </c>
      <c r="AB289" t="s">
        <v>22</v>
      </c>
      <c r="AC289">
        <v>284</v>
      </c>
      <c r="AD289">
        <v>10</v>
      </c>
      <c r="AE289">
        <v>4.7500000000000001E-2</v>
      </c>
      <c r="AF289">
        <v>0.01</v>
      </c>
      <c r="AG289">
        <v>0</v>
      </c>
      <c r="AH289" t="s">
        <v>23</v>
      </c>
      <c r="AI289">
        <v>0.1</v>
      </c>
      <c r="AJ289">
        <v>10</v>
      </c>
      <c r="AK289">
        <v>2</v>
      </c>
      <c r="AL289">
        <v>1</v>
      </c>
    </row>
    <row r="290" spans="20:38" x14ac:dyDescent="0.35">
      <c r="T290" t="s">
        <v>19</v>
      </c>
      <c r="U290">
        <v>62</v>
      </c>
      <c r="V290" t="s">
        <v>20</v>
      </c>
      <c r="W290">
        <v>188.91861034656</v>
      </c>
      <c r="X290">
        <v>6.2848024975148999E-3</v>
      </c>
      <c r="Y290">
        <v>145.32200795889199</v>
      </c>
      <c r="Z290" t="s">
        <v>21</v>
      </c>
      <c r="AA290">
        <v>1.1507933785666301E-3</v>
      </c>
      <c r="AB290" t="s">
        <v>24</v>
      </c>
      <c r="AC290">
        <v>285</v>
      </c>
      <c r="AD290">
        <v>10</v>
      </c>
      <c r="AE290">
        <v>4.7500000000000001E-2</v>
      </c>
      <c r="AF290">
        <v>0.01</v>
      </c>
      <c r="AG290">
        <v>0</v>
      </c>
      <c r="AH290" t="s">
        <v>23</v>
      </c>
      <c r="AI290">
        <v>0.1</v>
      </c>
      <c r="AJ290">
        <v>10</v>
      </c>
      <c r="AK290">
        <v>3</v>
      </c>
      <c r="AL290">
        <v>2</v>
      </c>
    </row>
    <row r="291" spans="20:38" x14ac:dyDescent="0.35">
      <c r="T291" t="s">
        <v>19</v>
      </c>
      <c r="U291">
        <v>62</v>
      </c>
      <c r="V291" t="s">
        <v>20</v>
      </c>
      <c r="W291">
        <v>566.75583103967995</v>
      </c>
      <c r="X291">
        <v>1.88544074925447E-2</v>
      </c>
      <c r="Y291">
        <v>435.96602387667701</v>
      </c>
      <c r="Z291" t="s">
        <v>21</v>
      </c>
      <c r="AA291">
        <v>3.4523801356998699E-3</v>
      </c>
      <c r="AB291" t="s">
        <v>22</v>
      </c>
      <c r="AC291">
        <v>286</v>
      </c>
      <c r="AD291">
        <v>10</v>
      </c>
      <c r="AE291">
        <v>4.7500000000000001E-2</v>
      </c>
      <c r="AF291">
        <v>0.01</v>
      </c>
      <c r="AG291">
        <v>0</v>
      </c>
      <c r="AH291" t="s">
        <v>23</v>
      </c>
      <c r="AI291">
        <v>0.1</v>
      </c>
      <c r="AJ291">
        <v>10</v>
      </c>
      <c r="AK291">
        <v>3</v>
      </c>
      <c r="AL291">
        <v>2</v>
      </c>
    </row>
    <row r="292" spans="20:38" x14ac:dyDescent="0.35">
      <c r="T292" t="s">
        <v>19</v>
      </c>
      <c r="U292">
        <v>62</v>
      </c>
      <c r="V292" t="s">
        <v>20</v>
      </c>
      <c r="W292">
        <v>418.32271255081002</v>
      </c>
      <c r="X292">
        <v>1.39164459434867E-2</v>
      </c>
      <c r="Y292">
        <v>321.78670196216098</v>
      </c>
      <c r="Z292" t="s">
        <v>21</v>
      </c>
      <c r="AA292">
        <v>2.5482032014971798E-3</v>
      </c>
      <c r="AB292" t="s">
        <v>24</v>
      </c>
      <c r="AC292">
        <v>287</v>
      </c>
      <c r="AD292">
        <v>10</v>
      </c>
      <c r="AE292">
        <v>4.7500000000000001E-2</v>
      </c>
      <c r="AF292">
        <v>0.01</v>
      </c>
      <c r="AG292">
        <v>0</v>
      </c>
      <c r="AH292" t="s">
        <v>23</v>
      </c>
      <c r="AI292">
        <v>0.1</v>
      </c>
      <c r="AJ292">
        <v>10</v>
      </c>
      <c r="AK292">
        <v>4</v>
      </c>
      <c r="AL292">
        <v>3</v>
      </c>
    </row>
    <row r="293" spans="20:38" x14ac:dyDescent="0.35">
      <c r="T293" t="s">
        <v>19</v>
      </c>
      <c r="U293">
        <v>62</v>
      </c>
      <c r="V293" t="s">
        <v>20</v>
      </c>
      <c r="W293">
        <v>1254.96813765243</v>
      </c>
      <c r="X293">
        <v>4.1749337830460198E-2</v>
      </c>
      <c r="Y293">
        <v>965.36010588648401</v>
      </c>
      <c r="Z293" t="s">
        <v>21</v>
      </c>
      <c r="AA293">
        <v>7.6446096044915299E-3</v>
      </c>
      <c r="AB293" t="s">
        <v>22</v>
      </c>
      <c r="AC293">
        <v>288</v>
      </c>
      <c r="AD293">
        <v>10</v>
      </c>
      <c r="AE293">
        <v>4.7500000000000001E-2</v>
      </c>
      <c r="AF293">
        <v>0.01</v>
      </c>
      <c r="AG293">
        <v>0</v>
      </c>
      <c r="AH293" t="s">
        <v>23</v>
      </c>
      <c r="AI293">
        <v>0.1</v>
      </c>
      <c r="AJ293">
        <v>10</v>
      </c>
      <c r="AK293">
        <v>4</v>
      </c>
      <c r="AL293">
        <v>3</v>
      </c>
    </row>
    <row r="294" spans="20:38" x14ac:dyDescent="0.35">
      <c r="T294" t="s">
        <v>19</v>
      </c>
      <c r="U294">
        <v>62</v>
      </c>
      <c r="V294" t="s">
        <v>20</v>
      </c>
      <c r="W294">
        <v>532.08046501718104</v>
      </c>
      <c r="X294">
        <v>1.77008534483949E-2</v>
      </c>
      <c r="Y294">
        <v>409.29266539783202</v>
      </c>
      <c r="Z294" t="s">
        <v>21</v>
      </c>
      <c r="AA294">
        <v>3.2411559394978002E-3</v>
      </c>
      <c r="AB294" t="s">
        <v>24</v>
      </c>
      <c r="AC294">
        <v>289</v>
      </c>
      <c r="AD294">
        <v>10</v>
      </c>
      <c r="AE294">
        <v>4.7500000000000001E-2</v>
      </c>
      <c r="AF294">
        <v>0.01</v>
      </c>
      <c r="AG294">
        <v>0</v>
      </c>
      <c r="AH294" t="s">
        <v>23</v>
      </c>
      <c r="AI294">
        <v>0.1</v>
      </c>
      <c r="AJ294">
        <v>10</v>
      </c>
      <c r="AK294">
        <v>5</v>
      </c>
      <c r="AL294">
        <v>4</v>
      </c>
    </row>
    <row r="295" spans="20:38" x14ac:dyDescent="0.35">
      <c r="T295" t="s">
        <v>19</v>
      </c>
      <c r="U295">
        <v>62</v>
      </c>
      <c r="V295" t="s">
        <v>20</v>
      </c>
      <c r="W295">
        <v>1596.2413950515399</v>
      </c>
      <c r="X295">
        <v>5.3102560345184603E-2</v>
      </c>
      <c r="Y295">
        <v>1227.8779961934999</v>
      </c>
      <c r="Z295" t="s">
        <v>21</v>
      </c>
      <c r="AA295">
        <v>9.7234678184933993E-3</v>
      </c>
      <c r="AB295" t="s">
        <v>22</v>
      </c>
      <c r="AC295">
        <v>290</v>
      </c>
      <c r="AD295">
        <v>10</v>
      </c>
      <c r="AE295">
        <v>4.7500000000000001E-2</v>
      </c>
      <c r="AF295">
        <v>0.01</v>
      </c>
      <c r="AG295">
        <v>0</v>
      </c>
      <c r="AH295" t="s">
        <v>23</v>
      </c>
      <c r="AI295">
        <v>0.1</v>
      </c>
      <c r="AJ295">
        <v>10</v>
      </c>
      <c r="AK295">
        <v>5</v>
      </c>
      <c r="AL295">
        <v>4</v>
      </c>
    </row>
    <row r="296" spans="20:38" x14ac:dyDescent="0.35">
      <c r="T296" t="s">
        <v>19</v>
      </c>
      <c r="U296">
        <v>62</v>
      </c>
      <c r="V296" t="s">
        <v>20</v>
      </c>
      <c r="W296">
        <v>659.79876303750905</v>
      </c>
      <c r="X296">
        <v>2.1949689901849801E-2</v>
      </c>
      <c r="Y296">
        <v>507.53751002885298</v>
      </c>
      <c r="Z296" t="s">
        <v>21</v>
      </c>
      <c r="AA296">
        <v>4.0191490202957699E-3</v>
      </c>
      <c r="AB296" t="s">
        <v>24</v>
      </c>
      <c r="AC296">
        <v>291</v>
      </c>
      <c r="AD296">
        <v>10</v>
      </c>
      <c r="AE296">
        <v>4.7500000000000001E-2</v>
      </c>
      <c r="AF296">
        <v>0.01</v>
      </c>
      <c r="AG296">
        <v>0</v>
      </c>
      <c r="AH296" t="s">
        <v>23</v>
      </c>
      <c r="AI296">
        <v>0.1</v>
      </c>
      <c r="AJ296">
        <v>10</v>
      </c>
      <c r="AK296">
        <v>6</v>
      </c>
      <c r="AL296">
        <v>5</v>
      </c>
    </row>
    <row r="297" spans="20:38" x14ac:dyDescent="0.35">
      <c r="T297" t="s">
        <v>19</v>
      </c>
      <c r="U297">
        <v>62</v>
      </c>
      <c r="V297" t="s">
        <v>20</v>
      </c>
      <c r="W297">
        <v>1979.39628911253</v>
      </c>
      <c r="X297">
        <v>6.5849069705549296E-2</v>
      </c>
      <c r="Y297">
        <v>1522.6125300865599</v>
      </c>
      <c r="Z297" t="s">
        <v>21</v>
      </c>
      <c r="AA297">
        <v>1.2057447060887299E-2</v>
      </c>
      <c r="AB297" t="s">
        <v>22</v>
      </c>
      <c r="AC297">
        <v>292</v>
      </c>
      <c r="AD297">
        <v>10</v>
      </c>
      <c r="AE297">
        <v>4.7500000000000001E-2</v>
      </c>
      <c r="AF297">
        <v>0.01</v>
      </c>
      <c r="AG297">
        <v>0</v>
      </c>
      <c r="AH297" t="s">
        <v>23</v>
      </c>
      <c r="AI297">
        <v>0.1</v>
      </c>
      <c r="AJ297">
        <v>10</v>
      </c>
      <c r="AK297">
        <v>6</v>
      </c>
      <c r="AL297">
        <v>5</v>
      </c>
    </row>
    <row r="298" spans="20:38" x14ac:dyDescent="0.35">
      <c r="T298" t="s">
        <v>19</v>
      </c>
      <c r="U298">
        <v>62</v>
      </c>
      <c r="V298" t="s">
        <v>20</v>
      </c>
      <c r="W298">
        <v>797.30251917908402</v>
      </c>
      <c r="X298">
        <v>2.6524061629605699E-2</v>
      </c>
      <c r="Y298">
        <v>613.30963013775704</v>
      </c>
      <c r="Z298" t="s">
        <v>21</v>
      </c>
      <c r="AA298">
        <v>4.8567499946279803E-3</v>
      </c>
      <c r="AB298" t="s">
        <v>24</v>
      </c>
      <c r="AC298">
        <v>293</v>
      </c>
      <c r="AD298">
        <v>10</v>
      </c>
      <c r="AE298">
        <v>4.7500000000000001E-2</v>
      </c>
      <c r="AF298">
        <v>0.01</v>
      </c>
      <c r="AG298">
        <v>0</v>
      </c>
      <c r="AH298" t="s">
        <v>23</v>
      </c>
      <c r="AI298">
        <v>0.1</v>
      </c>
      <c r="AJ298">
        <v>10</v>
      </c>
      <c r="AK298">
        <v>7</v>
      </c>
      <c r="AL298">
        <v>6</v>
      </c>
    </row>
    <row r="299" spans="20:38" x14ac:dyDescent="0.35">
      <c r="T299" t="s">
        <v>19</v>
      </c>
      <c r="U299">
        <v>62</v>
      </c>
      <c r="V299" t="s">
        <v>20</v>
      </c>
      <c r="W299">
        <v>2391.9075575372499</v>
      </c>
      <c r="X299">
        <v>7.9572184888817205E-2</v>
      </c>
      <c r="Y299">
        <v>1839.92889041327</v>
      </c>
      <c r="Z299" t="s">
        <v>21</v>
      </c>
      <c r="AA299">
        <v>1.45702499838839E-2</v>
      </c>
      <c r="AB299" t="s">
        <v>22</v>
      </c>
      <c r="AC299">
        <v>294</v>
      </c>
      <c r="AD299">
        <v>10</v>
      </c>
      <c r="AE299">
        <v>4.7500000000000001E-2</v>
      </c>
      <c r="AF299">
        <v>0.01</v>
      </c>
      <c r="AG299">
        <v>0</v>
      </c>
      <c r="AH299" t="s">
        <v>23</v>
      </c>
      <c r="AI299">
        <v>0.1</v>
      </c>
      <c r="AJ299">
        <v>10</v>
      </c>
      <c r="AK299">
        <v>7</v>
      </c>
      <c r="AL299">
        <v>6</v>
      </c>
    </row>
    <row r="300" spans="20:38" x14ac:dyDescent="0.35">
      <c r="T300" t="s">
        <v>19</v>
      </c>
      <c r="U300">
        <v>62</v>
      </c>
      <c r="V300" t="s">
        <v>20</v>
      </c>
      <c r="W300">
        <v>938.55633570328598</v>
      </c>
      <c r="X300">
        <v>3.12231875507963E-2</v>
      </c>
      <c r="Y300">
        <v>721.96641207945095</v>
      </c>
      <c r="Z300" t="s">
        <v>21</v>
      </c>
      <c r="AA300">
        <v>5.7171943757036202E-3</v>
      </c>
      <c r="AB300" t="s">
        <v>24</v>
      </c>
      <c r="AC300">
        <v>295</v>
      </c>
      <c r="AD300">
        <v>10</v>
      </c>
      <c r="AE300">
        <v>4.7500000000000001E-2</v>
      </c>
      <c r="AF300">
        <v>0.01</v>
      </c>
      <c r="AG300">
        <v>0</v>
      </c>
      <c r="AH300" t="s">
        <v>23</v>
      </c>
      <c r="AI300">
        <v>0.1</v>
      </c>
      <c r="AJ300">
        <v>10</v>
      </c>
      <c r="AK300">
        <v>8</v>
      </c>
      <c r="AL300">
        <v>7</v>
      </c>
    </row>
    <row r="301" spans="20:38" x14ac:dyDescent="0.35">
      <c r="T301" t="s">
        <v>19</v>
      </c>
      <c r="U301">
        <v>62</v>
      </c>
      <c r="V301" t="s">
        <v>20</v>
      </c>
      <c r="W301">
        <v>2815.6690071098601</v>
      </c>
      <c r="X301">
        <v>9.3669562652388905E-2</v>
      </c>
      <c r="Y301">
        <v>2165.8992362383501</v>
      </c>
      <c r="Z301" t="s">
        <v>21</v>
      </c>
      <c r="AA301">
        <v>1.71515831271109E-2</v>
      </c>
      <c r="AB301" t="s">
        <v>22</v>
      </c>
      <c r="AC301">
        <v>296</v>
      </c>
      <c r="AD301">
        <v>10</v>
      </c>
      <c r="AE301">
        <v>4.7500000000000001E-2</v>
      </c>
      <c r="AF301">
        <v>0.01</v>
      </c>
      <c r="AG301">
        <v>0</v>
      </c>
      <c r="AH301" t="s">
        <v>23</v>
      </c>
      <c r="AI301">
        <v>0.1</v>
      </c>
      <c r="AJ301">
        <v>10</v>
      </c>
      <c r="AK301">
        <v>8</v>
      </c>
      <c r="AL301">
        <v>7</v>
      </c>
    </row>
    <row r="302" spans="20:38" x14ac:dyDescent="0.35">
      <c r="T302" t="s">
        <v>19</v>
      </c>
      <c r="U302">
        <v>62</v>
      </c>
      <c r="V302" t="s">
        <v>20</v>
      </c>
      <c r="W302">
        <v>2004.1024161089399</v>
      </c>
      <c r="X302">
        <v>6.6670974590230095E-2</v>
      </c>
      <c r="Y302">
        <v>1541.6172431607199</v>
      </c>
      <c r="Z302" t="s">
        <v>21</v>
      </c>
      <c r="AA302">
        <v>1.2207943866391799E-2</v>
      </c>
      <c r="AB302" t="s">
        <v>24</v>
      </c>
      <c r="AC302">
        <v>297</v>
      </c>
      <c r="AD302">
        <v>10</v>
      </c>
      <c r="AE302">
        <v>4.7500000000000001E-2</v>
      </c>
      <c r="AF302">
        <v>0.01</v>
      </c>
      <c r="AG302">
        <v>0</v>
      </c>
      <c r="AH302" t="s">
        <v>23</v>
      </c>
      <c r="AI302">
        <v>0.1</v>
      </c>
      <c r="AJ302">
        <v>10</v>
      </c>
      <c r="AK302">
        <v>9</v>
      </c>
      <c r="AL302">
        <v>8</v>
      </c>
    </row>
    <row r="303" spans="20:38" x14ac:dyDescent="0.35">
      <c r="T303" t="s">
        <v>19</v>
      </c>
      <c r="U303">
        <v>62</v>
      </c>
      <c r="V303" t="s">
        <v>20</v>
      </c>
      <c r="W303">
        <v>6012.3072483268097</v>
      </c>
      <c r="X303">
        <v>0.20001292377068999</v>
      </c>
      <c r="Y303">
        <v>4624.8517294821604</v>
      </c>
      <c r="Z303" t="s">
        <v>21</v>
      </c>
      <c r="AA303">
        <v>3.6623831599175198E-2</v>
      </c>
      <c r="AB303" t="s">
        <v>22</v>
      </c>
      <c r="AC303">
        <v>298</v>
      </c>
      <c r="AD303">
        <v>10</v>
      </c>
      <c r="AE303">
        <v>4.7500000000000001E-2</v>
      </c>
      <c r="AF303">
        <v>0.01</v>
      </c>
      <c r="AG303">
        <v>0</v>
      </c>
      <c r="AH303" t="s">
        <v>23</v>
      </c>
      <c r="AI303">
        <v>0.1</v>
      </c>
      <c r="AJ303">
        <v>10</v>
      </c>
      <c r="AK303">
        <v>9</v>
      </c>
      <c r="AL303">
        <v>8</v>
      </c>
    </row>
    <row r="304" spans="20:38" x14ac:dyDescent="0.35">
      <c r="T304" t="s">
        <v>19</v>
      </c>
      <c r="U304">
        <v>62</v>
      </c>
      <c r="V304" t="s">
        <v>20</v>
      </c>
      <c r="W304">
        <v>1990.19824642761</v>
      </c>
      <c r="X304">
        <v>6.6208421111889598E-2</v>
      </c>
      <c r="Y304">
        <v>1530.9217280212399</v>
      </c>
      <c r="Z304" t="s">
        <v>21</v>
      </c>
      <c r="AA304">
        <v>1.21232469359285E-2</v>
      </c>
      <c r="AB304" t="s">
        <v>24</v>
      </c>
      <c r="AC304">
        <v>299</v>
      </c>
      <c r="AD304">
        <v>10</v>
      </c>
      <c r="AE304">
        <v>4.7500000000000001E-2</v>
      </c>
      <c r="AF304">
        <v>0.01</v>
      </c>
      <c r="AG304">
        <v>0</v>
      </c>
      <c r="AH304" t="s">
        <v>23</v>
      </c>
      <c r="AI304">
        <v>0.1</v>
      </c>
      <c r="AJ304">
        <v>10</v>
      </c>
      <c r="AK304">
        <v>10</v>
      </c>
      <c r="AL304">
        <v>9</v>
      </c>
    </row>
    <row r="305" spans="20:38" x14ac:dyDescent="0.35">
      <c r="T305" t="s">
        <v>19</v>
      </c>
      <c r="U305">
        <v>62</v>
      </c>
      <c r="V305" t="s">
        <v>20</v>
      </c>
      <c r="W305">
        <v>5970.5947392828402</v>
      </c>
      <c r="X305">
        <v>0.19862526333566899</v>
      </c>
      <c r="Y305">
        <v>4592.76518406372</v>
      </c>
      <c r="Z305" t="s">
        <v>21</v>
      </c>
      <c r="AA305">
        <v>3.6369740807785503E-2</v>
      </c>
      <c r="AB305" t="s">
        <v>22</v>
      </c>
      <c r="AC305">
        <v>300</v>
      </c>
      <c r="AD305">
        <v>10</v>
      </c>
      <c r="AE305">
        <v>4.7500000000000001E-2</v>
      </c>
      <c r="AF305">
        <v>0.01</v>
      </c>
      <c r="AG305">
        <v>0</v>
      </c>
      <c r="AH305" t="s">
        <v>23</v>
      </c>
      <c r="AI305">
        <v>0.1</v>
      </c>
      <c r="AJ305">
        <v>10</v>
      </c>
      <c r="AK305">
        <v>10</v>
      </c>
      <c r="AL305">
        <v>9</v>
      </c>
    </row>
    <row r="306" spans="20:38" x14ac:dyDescent="0.35">
      <c r="T306" t="s">
        <v>19</v>
      </c>
      <c r="U306">
        <v>62</v>
      </c>
      <c r="V306" t="s">
        <v>20</v>
      </c>
      <c r="W306">
        <v>6834.8688957992199</v>
      </c>
      <c r="X306">
        <v>0.22737728711695501</v>
      </c>
      <c r="Y306">
        <v>5257.5914583070899</v>
      </c>
      <c r="Z306" t="s">
        <v>21</v>
      </c>
      <c r="AA306">
        <v>4.1634446994014501E-2</v>
      </c>
      <c r="AB306" t="s">
        <v>24</v>
      </c>
      <c r="AC306">
        <v>301</v>
      </c>
      <c r="AD306">
        <v>10</v>
      </c>
      <c r="AE306">
        <v>4.7500000000000001E-2</v>
      </c>
      <c r="AF306">
        <v>0.01</v>
      </c>
      <c r="AG306">
        <v>0</v>
      </c>
      <c r="AH306" t="s">
        <v>23</v>
      </c>
      <c r="AI306">
        <v>0.1</v>
      </c>
      <c r="AJ306">
        <v>10</v>
      </c>
      <c r="AK306">
        <v>12</v>
      </c>
      <c r="AL306">
        <v>11</v>
      </c>
    </row>
    <row r="307" spans="20:38" x14ac:dyDescent="0.35">
      <c r="T307" t="s">
        <v>19</v>
      </c>
      <c r="U307">
        <v>62</v>
      </c>
      <c r="V307" t="s">
        <v>20</v>
      </c>
      <c r="W307">
        <v>20504.6066873977</v>
      </c>
      <c r="X307">
        <v>0.68213186135086401</v>
      </c>
      <c r="Y307">
        <v>15772.7743749213</v>
      </c>
      <c r="Z307" t="s">
        <v>21</v>
      </c>
      <c r="AA307">
        <v>0.124903340982043</v>
      </c>
      <c r="AB307" t="s">
        <v>22</v>
      </c>
      <c r="AC307">
        <v>302</v>
      </c>
      <c r="AD307">
        <v>10</v>
      </c>
      <c r="AE307">
        <v>4.7500000000000001E-2</v>
      </c>
      <c r="AF307">
        <v>0.01</v>
      </c>
      <c r="AG307">
        <v>0</v>
      </c>
      <c r="AH307" t="s">
        <v>23</v>
      </c>
      <c r="AI307">
        <v>0.1</v>
      </c>
      <c r="AJ307">
        <v>10</v>
      </c>
      <c r="AK307">
        <v>12</v>
      </c>
      <c r="AL307">
        <v>11</v>
      </c>
    </row>
    <row r="308" spans="20:38" x14ac:dyDescent="0.35">
      <c r="T308" t="s">
        <v>19</v>
      </c>
      <c r="U308">
        <v>62</v>
      </c>
      <c r="V308" t="s">
        <v>20</v>
      </c>
      <c r="W308">
        <v>7078.01841200339</v>
      </c>
      <c r="X308">
        <v>0.235466202676445</v>
      </c>
      <c r="Y308">
        <v>5444.6295476949199</v>
      </c>
      <c r="Z308" t="s">
        <v>21</v>
      </c>
      <c r="AA308">
        <v>4.3115586690818997E-2</v>
      </c>
      <c r="AB308" t="s">
        <v>24</v>
      </c>
      <c r="AC308">
        <v>303</v>
      </c>
      <c r="AD308">
        <v>10</v>
      </c>
      <c r="AE308">
        <v>4.7500000000000001E-2</v>
      </c>
      <c r="AF308">
        <v>0.01</v>
      </c>
      <c r="AG308">
        <v>0</v>
      </c>
      <c r="AH308" t="s">
        <v>23</v>
      </c>
      <c r="AI308">
        <v>0.1</v>
      </c>
      <c r="AJ308">
        <v>10</v>
      </c>
      <c r="AK308">
        <v>15</v>
      </c>
      <c r="AL308">
        <v>14</v>
      </c>
    </row>
    <row r="309" spans="20:38" x14ac:dyDescent="0.35">
      <c r="T309" t="s">
        <v>19</v>
      </c>
      <c r="U309">
        <v>62</v>
      </c>
      <c r="V309" t="s">
        <v>20</v>
      </c>
      <c r="W309">
        <v>21234.055236010201</v>
      </c>
      <c r="X309">
        <v>0.70639860802933396</v>
      </c>
      <c r="Y309">
        <v>16333.8886430848</v>
      </c>
      <c r="Z309" t="s">
        <v>21</v>
      </c>
      <c r="AA309">
        <v>0.12934676007245699</v>
      </c>
      <c r="AB309" t="s">
        <v>22</v>
      </c>
      <c r="AC309">
        <v>304</v>
      </c>
      <c r="AD309">
        <v>10</v>
      </c>
      <c r="AE309">
        <v>4.7500000000000001E-2</v>
      </c>
      <c r="AF309">
        <v>0.01</v>
      </c>
      <c r="AG309">
        <v>0</v>
      </c>
      <c r="AH309" t="s">
        <v>23</v>
      </c>
      <c r="AI309">
        <v>0.1</v>
      </c>
      <c r="AJ309">
        <v>10</v>
      </c>
      <c r="AK309">
        <v>15</v>
      </c>
      <c r="AL309">
        <v>14</v>
      </c>
    </row>
    <row r="310" spans="20:38" x14ac:dyDescent="0.35">
      <c r="T310" t="s">
        <v>19</v>
      </c>
      <c r="U310">
        <v>62</v>
      </c>
      <c r="V310" t="s">
        <v>20</v>
      </c>
      <c r="W310">
        <v>9023.9270124702907</v>
      </c>
      <c r="X310">
        <v>0.30020122909716401</v>
      </c>
      <c r="Y310">
        <v>6941.4823172848401</v>
      </c>
      <c r="Z310" t="s">
        <v>21</v>
      </c>
      <c r="AA310">
        <v>5.4969044264984002E-2</v>
      </c>
      <c r="AB310" t="s">
        <v>24</v>
      </c>
      <c r="AC310">
        <v>305</v>
      </c>
      <c r="AD310">
        <v>10</v>
      </c>
      <c r="AE310">
        <v>4.7500000000000001E-2</v>
      </c>
      <c r="AF310">
        <v>0.01</v>
      </c>
      <c r="AG310">
        <v>0</v>
      </c>
      <c r="AH310" t="s">
        <v>23</v>
      </c>
      <c r="AI310">
        <v>0.1</v>
      </c>
      <c r="AJ310">
        <v>10</v>
      </c>
      <c r="AK310">
        <v>20</v>
      </c>
      <c r="AL310">
        <v>19</v>
      </c>
    </row>
    <row r="311" spans="20:38" x14ac:dyDescent="0.35">
      <c r="T311" t="s">
        <v>19</v>
      </c>
      <c r="U311">
        <v>62</v>
      </c>
      <c r="V311" t="s">
        <v>20</v>
      </c>
      <c r="W311">
        <v>27071.781037410899</v>
      </c>
      <c r="X311">
        <v>0.90060368729149098</v>
      </c>
      <c r="Y311">
        <v>20824.446951854501</v>
      </c>
      <c r="Z311" t="s">
        <v>21</v>
      </c>
      <c r="AA311">
        <v>0.164907132794952</v>
      </c>
      <c r="AB311" t="s">
        <v>22</v>
      </c>
      <c r="AC311">
        <v>306</v>
      </c>
      <c r="AD311">
        <v>10</v>
      </c>
      <c r="AE311">
        <v>4.7500000000000001E-2</v>
      </c>
      <c r="AF311">
        <v>0.01</v>
      </c>
      <c r="AG311">
        <v>0</v>
      </c>
      <c r="AH311" t="s">
        <v>23</v>
      </c>
      <c r="AI311">
        <v>0.1</v>
      </c>
      <c r="AJ311">
        <v>10</v>
      </c>
      <c r="AK311">
        <v>20</v>
      </c>
      <c r="AL311">
        <v>19</v>
      </c>
    </row>
    <row r="312" spans="20:38" x14ac:dyDescent="0.35">
      <c r="T312" t="s">
        <v>19</v>
      </c>
      <c r="U312">
        <v>62</v>
      </c>
      <c r="V312" t="s">
        <v>20</v>
      </c>
      <c r="W312">
        <v>9722.8701692980994</v>
      </c>
      <c r="X312">
        <v>0.32345314530379998</v>
      </c>
      <c r="Y312">
        <v>7479.1308994600804</v>
      </c>
      <c r="Z312" t="s">
        <v>21</v>
      </c>
      <c r="AA312">
        <v>5.9226640461549199E-2</v>
      </c>
      <c r="AB312" t="s">
        <v>24</v>
      </c>
      <c r="AC312">
        <v>307</v>
      </c>
      <c r="AD312">
        <v>10</v>
      </c>
      <c r="AE312">
        <v>4.7500000000000001E-2</v>
      </c>
      <c r="AF312">
        <v>0.01</v>
      </c>
      <c r="AG312">
        <v>0</v>
      </c>
      <c r="AH312" t="s">
        <v>23</v>
      </c>
      <c r="AI312">
        <v>0.1</v>
      </c>
      <c r="AJ312">
        <v>10</v>
      </c>
      <c r="AK312">
        <v>99</v>
      </c>
      <c r="AL312">
        <v>98</v>
      </c>
    </row>
    <row r="313" spans="20:38" x14ac:dyDescent="0.35">
      <c r="T313" t="s">
        <v>19</v>
      </c>
      <c r="U313">
        <v>62</v>
      </c>
      <c r="V313" t="s">
        <v>20</v>
      </c>
      <c r="W313">
        <v>29168.6105078943</v>
      </c>
      <c r="X313">
        <v>0.97035943591139995</v>
      </c>
      <c r="Y313">
        <v>22437.392698380201</v>
      </c>
      <c r="Z313" t="s">
        <v>21</v>
      </c>
      <c r="AA313">
        <v>0.177679921384648</v>
      </c>
      <c r="AB313" t="s">
        <v>22</v>
      </c>
      <c r="AC313">
        <v>308</v>
      </c>
      <c r="AD313">
        <v>10</v>
      </c>
      <c r="AE313">
        <v>4.7500000000000001E-2</v>
      </c>
      <c r="AF313">
        <v>0.01</v>
      </c>
      <c r="AG313">
        <v>0</v>
      </c>
      <c r="AH313" t="s">
        <v>23</v>
      </c>
      <c r="AI313">
        <v>0.1</v>
      </c>
      <c r="AJ313">
        <v>10</v>
      </c>
      <c r="AK313">
        <v>99</v>
      </c>
      <c r="AL313">
        <v>98</v>
      </c>
    </row>
    <row r="314" spans="20:38" x14ac:dyDescent="0.35">
      <c r="T314" t="s">
        <v>19</v>
      </c>
      <c r="U314">
        <v>62</v>
      </c>
      <c r="V314" t="s">
        <v>20</v>
      </c>
      <c r="W314">
        <v>6745.77155877929</v>
      </c>
      <c r="X314">
        <v>5.04779117115201E-2</v>
      </c>
      <c r="Y314">
        <v>5189.05504521484</v>
      </c>
      <c r="Z314" t="s">
        <v>25</v>
      </c>
      <c r="AA314">
        <v>6.8890996963908999E-3</v>
      </c>
      <c r="AB314" t="s">
        <v>24</v>
      </c>
      <c r="AC314">
        <v>309</v>
      </c>
      <c r="AD314">
        <v>10</v>
      </c>
      <c r="AE314">
        <v>4.7500000000000001E-2</v>
      </c>
      <c r="AF314">
        <v>0.01</v>
      </c>
      <c r="AG314">
        <v>0</v>
      </c>
      <c r="AH314" t="s">
        <v>23</v>
      </c>
      <c r="AI314">
        <v>0.1</v>
      </c>
      <c r="AJ314">
        <v>10</v>
      </c>
      <c r="AK314">
        <v>1</v>
      </c>
      <c r="AL314">
        <v>0</v>
      </c>
    </row>
    <row r="315" spans="20:38" x14ac:dyDescent="0.35">
      <c r="T315" t="s">
        <v>19</v>
      </c>
      <c r="U315">
        <v>62</v>
      </c>
      <c r="V315" t="s">
        <v>20</v>
      </c>
      <c r="W315">
        <v>20237.314676337901</v>
      </c>
      <c r="X315">
        <v>0.15143373513455999</v>
      </c>
      <c r="Y315">
        <v>15567.1651356445</v>
      </c>
      <c r="Z315" t="s">
        <v>25</v>
      </c>
      <c r="AA315">
        <v>2.0667299089172701E-2</v>
      </c>
      <c r="AB315" t="s">
        <v>22</v>
      </c>
      <c r="AC315">
        <v>310</v>
      </c>
      <c r="AD315">
        <v>10</v>
      </c>
      <c r="AE315">
        <v>4.7500000000000001E-2</v>
      </c>
      <c r="AF315">
        <v>0.01</v>
      </c>
      <c r="AG315">
        <v>0</v>
      </c>
      <c r="AH315" t="s">
        <v>23</v>
      </c>
      <c r="AI315">
        <v>0.1</v>
      </c>
      <c r="AJ315">
        <v>10</v>
      </c>
      <c r="AK315">
        <v>1</v>
      </c>
      <c r="AL315">
        <v>0</v>
      </c>
    </row>
    <row r="316" spans="20:38" x14ac:dyDescent="0.35">
      <c r="T316" t="s">
        <v>19</v>
      </c>
      <c r="U316">
        <v>62</v>
      </c>
      <c r="V316" t="s">
        <v>20</v>
      </c>
      <c r="W316">
        <v>3839.8829935357699</v>
      </c>
      <c r="X316">
        <v>2.87334477666987E-2</v>
      </c>
      <c r="Y316">
        <v>2953.7561488736701</v>
      </c>
      <c r="Z316" t="s">
        <v>25</v>
      </c>
      <c r="AA316">
        <v>3.9214694026387803E-3</v>
      </c>
      <c r="AB316" t="s">
        <v>24</v>
      </c>
      <c r="AC316">
        <v>311</v>
      </c>
      <c r="AD316">
        <v>10</v>
      </c>
      <c r="AE316">
        <v>4.7500000000000001E-2</v>
      </c>
      <c r="AF316">
        <v>0.01</v>
      </c>
      <c r="AG316">
        <v>0</v>
      </c>
      <c r="AH316" t="s">
        <v>23</v>
      </c>
      <c r="AI316">
        <v>0.1</v>
      </c>
      <c r="AJ316">
        <v>10</v>
      </c>
      <c r="AK316">
        <v>2</v>
      </c>
      <c r="AL316">
        <v>1</v>
      </c>
    </row>
    <row r="317" spans="20:38" x14ac:dyDescent="0.35">
      <c r="T317" t="s">
        <v>19</v>
      </c>
      <c r="U317">
        <v>62</v>
      </c>
      <c r="V317" t="s">
        <v>20</v>
      </c>
      <c r="W317">
        <v>11519.6489806073</v>
      </c>
      <c r="X317">
        <v>8.6200343300096099E-2</v>
      </c>
      <c r="Y317">
        <v>8861.2684466210103</v>
      </c>
      <c r="Z317" t="s">
        <v>25</v>
      </c>
      <c r="AA317">
        <v>1.1764408207916299E-2</v>
      </c>
      <c r="AB317" t="s">
        <v>22</v>
      </c>
      <c r="AC317">
        <v>312</v>
      </c>
      <c r="AD317">
        <v>10</v>
      </c>
      <c r="AE317">
        <v>4.7500000000000001E-2</v>
      </c>
      <c r="AF317">
        <v>0.01</v>
      </c>
      <c r="AG317">
        <v>0</v>
      </c>
      <c r="AH317" t="s">
        <v>23</v>
      </c>
      <c r="AI317">
        <v>0.1</v>
      </c>
      <c r="AJ317">
        <v>10</v>
      </c>
      <c r="AK317">
        <v>2</v>
      </c>
      <c r="AL317">
        <v>1</v>
      </c>
    </row>
    <row r="318" spans="20:38" x14ac:dyDescent="0.35">
      <c r="T318" t="s">
        <v>19</v>
      </c>
      <c r="U318">
        <v>62</v>
      </c>
      <c r="V318" t="s">
        <v>20</v>
      </c>
      <c r="W318">
        <v>2153.50824026603</v>
      </c>
      <c r="X318">
        <v>1.6114479696648799E-2</v>
      </c>
      <c r="Y318">
        <v>1656.5448002046401</v>
      </c>
      <c r="Z318" t="s">
        <v>25</v>
      </c>
      <c r="AA318">
        <v>2.1992640626681201E-3</v>
      </c>
      <c r="AB318" t="s">
        <v>24</v>
      </c>
      <c r="AC318">
        <v>313</v>
      </c>
      <c r="AD318">
        <v>10</v>
      </c>
      <c r="AE318">
        <v>4.7500000000000001E-2</v>
      </c>
      <c r="AF318">
        <v>0.01</v>
      </c>
      <c r="AG318">
        <v>0</v>
      </c>
      <c r="AH318" t="s">
        <v>23</v>
      </c>
      <c r="AI318">
        <v>0.1</v>
      </c>
      <c r="AJ318">
        <v>10</v>
      </c>
      <c r="AK318">
        <v>3</v>
      </c>
      <c r="AL318">
        <v>2</v>
      </c>
    </row>
    <row r="319" spans="20:38" x14ac:dyDescent="0.35">
      <c r="T319" t="s">
        <v>19</v>
      </c>
      <c r="U319">
        <v>62</v>
      </c>
      <c r="V319" t="s">
        <v>20</v>
      </c>
      <c r="W319">
        <v>6460.5247207981001</v>
      </c>
      <c r="X319">
        <v>4.8343439089946497E-2</v>
      </c>
      <c r="Y319">
        <v>4969.6344006139198</v>
      </c>
      <c r="Z319" t="s">
        <v>25</v>
      </c>
      <c r="AA319">
        <v>6.5977921880043698E-3</v>
      </c>
      <c r="AB319" t="s">
        <v>22</v>
      </c>
      <c r="AC319">
        <v>314</v>
      </c>
      <c r="AD319">
        <v>10</v>
      </c>
      <c r="AE319">
        <v>4.7500000000000001E-2</v>
      </c>
      <c r="AF319">
        <v>0.01</v>
      </c>
      <c r="AG319">
        <v>0</v>
      </c>
      <c r="AH319" t="s">
        <v>23</v>
      </c>
      <c r="AI319">
        <v>0.1</v>
      </c>
      <c r="AJ319">
        <v>10</v>
      </c>
      <c r="AK319">
        <v>3</v>
      </c>
      <c r="AL319">
        <v>2</v>
      </c>
    </row>
    <row r="320" spans="20:38" x14ac:dyDescent="0.35">
      <c r="T320" t="s">
        <v>19</v>
      </c>
      <c r="U320">
        <v>62</v>
      </c>
      <c r="V320" t="s">
        <v>20</v>
      </c>
      <c r="W320">
        <v>4720.8793794305702</v>
      </c>
      <c r="X320">
        <v>3.5325852712207E-2</v>
      </c>
      <c r="Y320">
        <v>3631.4456764850502</v>
      </c>
      <c r="Z320" t="s">
        <v>25</v>
      </c>
      <c r="AA320">
        <v>4.8211844139914002E-3</v>
      </c>
      <c r="AB320" t="s">
        <v>24</v>
      </c>
      <c r="AC320">
        <v>315</v>
      </c>
      <c r="AD320">
        <v>10</v>
      </c>
      <c r="AE320">
        <v>4.7500000000000001E-2</v>
      </c>
      <c r="AF320">
        <v>0.01</v>
      </c>
      <c r="AG320">
        <v>0</v>
      </c>
      <c r="AH320" t="s">
        <v>23</v>
      </c>
      <c r="AI320">
        <v>0.1</v>
      </c>
      <c r="AJ320">
        <v>10</v>
      </c>
      <c r="AK320">
        <v>4</v>
      </c>
      <c r="AL320">
        <v>3</v>
      </c>
    </row>
    <row r="321" spans="20:38" x14ac:dyDescent="0.35">
      <c r="T321" t="s">
        <v>19</v>
      </c>
      <c r="U321">
        <v>62</v>
      </c>
      <c r="V321" t="s">
        <v>20</v>
      </c>
      <c r="W321">
        <v>14162.638138291701</v>
      </c>
      <c r="X321">
        <v>0.10597755813662101</v>
      </c>
      <c r="Y321">
        <v>10894.337029455201</v>
      </c>
      <c r="Z321" t="s">
        <v>25</v>
      </c>
      <c r="AA321">
        <v>1.44635532419742E-2</v>
      </c>
      <c r="AB321" t="s">
        <v>22</v>
      </c>
      <c r="AC321">
        <v>316</v>
      </c>
      <c r="AD321">
        <v>10</v>
      </c>
      <c r="AE321">
        <v>4.7500000000000001E-2</v>
      </c>
      <c r="AF321">
        <v>0.01</v>
      </c>
      <c r="AG321">
        <v>0</v>
      </c>
      <c r="AH321" t="s">
        <v>23</v>
      </c>
      <c r="AI321">
        <v>0.1</v>
      </c>
      <c r="AJ321">
        <v>10</v>
      </c>
      <c r="AK321">
        <v>4</v>
      </c>
      <c r="AL321">
        <v>3</v>
      </c>
    </row>
    <row r="322" spans="20:38" x14ac:dyDescent="0.35">
      <c r="T322" t="s">
        <v>19</v>
      </c>
      <c r="U322">
        <v>62</v>
      </c>
      <c r="V322" t="s">
        <v>20</v>
      </c>
      <c r="W322">
        <v>5927.7799053789304</v>
      </c>
      <c r="X322">
        <v>4.4356964670648903E-2</v>
      </c>
      <c r="Y322">
        <v>4559.8306964453304</v>
      </c>
      <c r="Z322" t="s">
        <v>25</v>
      </c>
      <c r="AA322">
        <v>6.0537280858956304E-3</v>
      </c>
      <c r="AB322" t="s">
        <v>24</v>
      </c>
      <c r="AC322">
        <v>317</v>
      </c>
      <c r="AD322">
        <v>10</v>
      </c>
      <c r="AE322">
        <v>4.7500000000000001E-2</v>
      </c>
      <c r="AF322">
        <v>0.01</v>
      </c>
      <c r="AG322">
        <v>0</v>
      </c>
      <c r="AH322" t="s">
        <v>23</v>
      </c>
      <c r="AI322">
        <v>0.1</v>
      </c>
      <c r="AJ322">
        <v>10</v>
      </c>
      <c r="AK322">
        <v>5</v>
      </c>
      <c r="AL322">
        <v>4</v>
      </c>
    </row>
    <row r="323" spans="20:38" x14ac:dyDescent="0.35">
      <c r="T323" t="s">
        <v>19</v>
      </c>
      <c r="U323">
        <v>62</v>
      </c>
      <c r="V323" t="s">
        <v>20</v>
      </c>
      <c r="W323">
        <v>17783.339716136801</v>
      </c>
      <c r="X323">
        <v>0.13307089401194699</v>
      </c>
      <c r="Y323">
        <v>13679.492089335999</v>
      </c>
      <c r="Z323" t="s">
        <v>25</v>
      </c>
      <c r="AA323">
        <v>1.81611842576869E-2</v>
      </c>
      <c r="AB323" t="s">
        <v>22</v>
      </c>
      <c r="AC323">
        <v>318</v>
      </c>
      <c r="AD323">
        <v>10</v>
      </c>
      <c r="AE323">
        <v>4.7500000000000001E-2</v>
      </c>
      <c r="AF323">
        <v>0.01</v>
      </c>
      <c r="AG323">
        <v>0</v>
      </c>
      <c r="AH323" t="s">
        <v>23</v>
      </c>
      <c r="AI323">
        <v>0.1</v>
      </c>
      <c r="AJ323">
        <v>10</v>
      </c>
      <c r="AK323">
        <v>5</v>
      </c>
      <c r="AL323">
        <v>4</v>
      </c>
    </row>
    <row r="324" spans="20:38" x14ac:dyDescent="0.35">
      <c r="T324" t="s">
        <v>19</v>
      </c>
      <c r="U324">
        <v>62</v>
      </c>
      <c r="V324" t="s">
        <v>20</v>
      </c>
      <c r="W324">
        <v>7232.7448969938696</v>
      </c>
      <c r="X324">
        <v>5.4121882895256497E-2</v>
      </c>
      <c r="Y324">
        <v>5563.6499207645102</v>
      </c>
      <c r="Z324" t="s">
        <v>25</v>
      </c>
      <c r="AA324">
        <v>7.3864198097704304E-3</v>
      </c>
      <c r="AB324" t="s">
        <v>24</v>
      </c>
      <c r="AC324">
        <v>319</v>
      </c>
      <c r="AD324">
        <v>10</v>
      </c>
      <c r="AE324">
        <v>4.7500000000000001E-2</v>
      </c>
      <c r="AF324">
        <v>0.01</v>
      </c>
      <c r="AG324">
        <v>0</v>
      </c>
      <c r="AH324" t="s">
        <v>23</v>
      </c>
      <c r="AI324">
        <v>0.1</v>
      </c>
      <c r="AJ324">
        <v>10</v>
      </c>
      <c r="AK324">
        <v>6</v>
      </c>
      <c r="AL324">
        <v>5</v>
      </c>
    </row>
    <row r="325" spans="20:38" x14ac:dyDescent="0.35">
      <c r="T325" t="s">
        <v>19</v>
      </c>
      <c r="U325">
        <v>62</v>
      </c>
      <c r="V325" t="s">
        <v>20</v>
      </c>
      <c r="W325">
        <v>21698.234690981601</v>
      </c>
      <c r="X325">
        <v>0.162365648685769</v>
      </c>
      <c r="Y325">
        <v>16690.949762293501</v>
      </c>
      <c r="Z325" t="s">
        <v>25</v>
      </c>
      <c r="AA325">
        <v>2.2159259429311299E-2</v>
      </c>
      <c r="AB325" t="s">
        <v>22</v>
      </c>
      <c r="AC325">
        <v>320</v>
      </c>
      <c r="AD325">
        <v>10</v>
      </c>
      <c r="AE325">
        <v>4.7500000000000001E-2</v>
      </c>
      <c r="AF325">
        <v>0.01</v>
      </c>
      <c r="AG325">
        <v>0</v>
      </c>
      <c r="AH325" t="s">
        <v>23</v>
      </c>
      <c r="AI325">
        <v>0.1</v>
      </c>
      <c r="AJ325">
        <v>10</v>
      </c>
      <c r="AK325">
        <v>6</v>
      </c>
      <c r="AL325">
        <v>5</v>
      </c>
    </row>
    <row r="326" spans="20:38" x14ac:dyDescent="0.35">
      <c r="T326" t="s">
        <v>19</v>
      </c>
      <c r="U326">
        <v>62</v>
      </c>
      <c r="V326" t="s">
        <v>20</v>
      </c>
      <c r="W326">
        <v>8568.3669988192596</v>
      </c>
      <c r="X326">
        <v>6.4116205108577504E-2</v>
      </c>
      <c r="Y326">
        <v>6591.0515375532796</v>
      </c>
      <c r="Z326" t="s">
        <v>25</v>
      </c>
      <c r="AA326">
        <v>8.7504200187907503E-3</v>
      </c>
      <c r="AB326" t="s">
        <v>24</v>
      </c>
      <c r="AC326">
        <v>321</v>
      </c>
      <c r="AD326">
        <v>10</v>
      </c>
      <c r="AE326">
        <v>4.7500000000000001E-2</v>
      </c>
      <c r="AF326">
        <v>0.01</v>
      </c>
      <c r="AG326">
        <v>0</v>
      </c>
      <c r="AH326" t="s">
        <v>23</v>
      </c>
      <c r="AI326">
        <v>0.1</v>
      </c>
      <c r="AJ326">
        <v>10</v>
      </c>
      <c r="AK326">
        <v>7</v>
      </c>
      <c r="AL326">
        <v>6</v>
      </c>
    </row>
    <row r="327" spans="20:38" x14ac:dyDescent="0.35">
      <c r="T327" t="s">
        <v>19</v>
      </c>
      <c r="U327">
        <v>62</v>
      </c>
      <c r="V327" t="s">
        <v>20</v>
      </c>
      <c r="W327">
        <v>25705.100996457801</v>
      </c>
      <c r="X327">
        <v>0.192348615325732</v>
      </c>
      <c r="Y327">
        <v>19773.1546126598</v>
      </c>
      <c r="Z327" t="s">
        <v>25</v>
      </c>
      <c r="AA327">
        <v>2.6251260056372301E-2</v>
      </c>
      <c r="AB327" t="s">
        <v>22</v>
      </c>
      <c r="AC327">
        <v>322</v>
      </c>
      <c r="AD327">
        <v>10</v>
      </c>
      <c r="AE327">
        <v>4.7500000000000001E-2</v>
      </c>
      <c r="AF327">
        <v>0.01</v>
      </c>
      <c r="AG327">
        <v>0</v>
      </c>
      <c r="AH327" t="s">
        <v>23</v>
      </c>
      <c r="AI327">
        <v>0.1</v>
      </c>
      <c r="AJ327">
        <v>10</v>
      </c>
      <c r="AK327">
        <v>7</v>
      </c>
      <c r="AL327">
        <v>6</v>
      </c>
    </row>
    <row r="328" spans="20:38" x14ac:dyDescent="0.35">
      <c r="T328" t="s">
        <v>19</v>
      </c>
      <c r="U328">
        <v>62</v>
      </c>
      <c r="V328" t="s">
        <v>20</v>
      </c>
      <c r="W328">
        <v>9849.1196310168398</v>
      </c>
      <c r="X328">
        <v>7.3699944748890106E-2</v>
      </c>
      <c r="Y328">
        <v>7576.24587001296</v>
      </c>
      <c r="Z328" t="s">
        <v>25</v>
      </c>
      <c r="AA328">
        <v>1.0058384940629999E-2</v>
      </c>
      <c r="AB328" t="s">
        <v>24</v>
      </c>
      <c r="AC328">
        <v>323</v>
      </c>
      <c r="AD328">
        <v>10</v>
      </c>
      <c r="AE328">
        <v>4.7500000000000001E-2</v>
      </c>
      <c r="AF328">
        <v>0.01</v>
      </c>
      <c r="AG328">
        <v>0</v>
      </c>
      <c r="AH328" t="s">
        <v>23</v>
      </c>
      <c r="AI328">
        <v>0.1</v>
      </c>
      <c r="AJ328">
        <v>10</v>
      </c>
      <c r="AK328">
        <v>8</v>
      </c>
      <c r="AL328">
        <v>7</v>
      </c>
    </row>
    <row r="329" spans="20:38" x14ac:dyDescent="0.35">
      <c r="T329" t="s">
        <v>19</v>
      </c>
      <c r="U329">
        <v>62</v>
      </c>
      <c r="V329" t="s">
        <v>20</v>
      </c>
      <c r="W329">
        <v>29547.358893050499</v>
      </c>
      <c r="X329">
        <v>0.22109983424667001</v>
      </c>
      <c r="Y329">
        <v>22728.737610038901</v>
      </c>
      <c r="Z329" t="s">
        <v>25</v>
      </c>
      <c r="AA329">
        <v>3.017515482189E-2</v>
      </c>
      <c r="AB329" t="s">
        <v>22</v>
      </c>
      <c r="AC329">
        <v>324</v>
      </c>
      <c r="AD329">
        <v>10</v>
      </c>
      <c r="AE329">
        <v>4.7500000000000001E-2</v>
      </c>
      <c r="AF329">
        <v>0.01</v>
      </c>
      <c r="AG329">
        <v>0</v>
      </c>
      <c r="AH329" t="s">
        <v>23</v>
      </c>
      <c r="AI329">
        <v>0.1</v>
      </c>
      <c r="AJ329">
        <v>10</v>
      </c>
      <c r="AK329">
        <v>8</v>
      </c>
      <c r="AL329">
        <v>7</v>
      </c>
    </row>
    <row r="330" spans="20:38" x14ac:dyDescent="0.35">
      <c r="T330" t="s">
        <v>19</v>
      </c>
      <c r="U330">
        <v>62</v>
      </c>
      <c r="V330" t="s">
        <v>20</v>
      </c>
      <c r="W330">
        <v>19976.9680606683</v>
      </c>
      <c r="X330">
        <v>0.14948558830426101</v>
      </c>
      <c r="Y330">
        <v>15366.898508206399</v>
      </c>
      <c r="Z330" t="s">
        <v>25</v>
      </c>
      <c r="AA330">
        <v>2.0401420860813198E-2</v>
      </c>
      <c r="AB330" t="s">
        <v>24</v>
      </c>
      <c r="AC330">
        <v>325</v>
      </c>
      <c r="AD330">
        <v>10</v>
      </c>
      <c r="AE330">
        <v>4.7500000000000001E-2</v>
      </c>
      <c r="AF330">
        <v>0.01</v>
      </c>
      <c r="AG330">
        <v>0</v>
      </c>
      <c r="AH330" t="s">
        <v>23</v>
      </c>
      <c r="AI330">
        <v>0.1</v>
      </c>
      <c r="AJ330">
        <v>10</v>
      </c>
      <c r="AK330">
        <v>9</v>
      </c>
      <c r="AL330">
        <v>8</v>
      </c>
    </row>
    <row r="331" spans="20:38" x14ac:dyDescent="0.35">
      <c r="T331" t="s">
        <v>19</v>
      </c>
      <c r="U331">
        <v>62</v>
      </c>
      <c r="V331" t="s">
        <v>20</v>
      </c>
      <c r="W331">
        <v>59930.904182004801</v>
      </c>
      <c r="X331">
        <v>0.44845676491278202</v>
      </c>
      <c r="Y331">
        <v>46100.695524619099</v>
      </c>
      <c r="Z331" t="s">
        <v>25</v>
      </c>
      <c r="AA331">
        <v>6.1204262582439703E-2</v>
      </c>
      <c r="AB331" t="s">
        <v>22</v>
      </c>
      <c r="AC331">
        <v>326</v>
      </c>
      <c r="AD331">
        <v>10</v>
      </c>
      <c r="AE331">
        <v>4.7500000000000001E-2</v>
      </c>
      <c r="AF331">
        <v>0.01</v>
      </c>
      <c r="AG331">
        <v>0</v>
      </c>
      <c r="AH331" t="s">
        <v>23</v>
      </c>
      <c r="AI331">
        <v>0.1</v>
      </c>
      <c r="AJ331">
        <v>10</v>
      </c>
      <c r="AK331">
        <v>9</v>
      </c>
      <c r="AL331">
        <v>8</v>
      </c>
    </row>
    <row r="332" spans="20:38" x14ac:dyDescent="0.35">
      <c r="T332" t="s">
        <v>19</v>
      </c>
      <c r="U332">
        <v>62</v>
      </c>
      <c r="V332" t="s">
        <v>20</v>
      </c>
      <c r="W332">
        <v>18796.671773669401</v>
      </c>
      <c r="X332">
        <v>0.140653553117563</v>
      </c>
      <c r="Y332">
        <v>14458.978287438</v>
      </c>
      <c r="Z332" t="s">
        <v>25</v>
      </c>
      <c r="AA332">
        <v>1.91960466909998E-2</v>
      </c>
      <c r="AB332" t="s">
        <v>24</v>
      </c>
      <c r="AC332">
        <v>327</v>
      </c>
      <c r="AD332">
        <v>10</v>
      </c>
      <c r="AE332">
        <v>4.7500000000000001E-2</v>
      </c>
      <c r="AF332">
        <v>0.01</v>
      </c>
      <c r="AG332">
        <v>0</v>
      </c>
      <c r="AH332" t="s">
        <v>23</v>
      </c>
      <c r="AI332">
        <v>0.1</v>
      </c>
      <c r="AJ332">
        <v>10</v>
      </c>
      <c r="AK332">
        <v>10</v>
      </c>
      <c r="AL332">
        <v>9</v>
      </c>
    </row>
    <row r="333" spans="20:38" x14ac:dyDescent="0.35">
      <c r="T333" t="s">
        <v>19</v>
      </c>
      <c r="U333">
        <v>62</v>
      </c>
      <c r="V333" t="s">
        <v>20</v>
      </c>
      <c r="W333">
        <v>56390.015321008301</v>
      </c>
      <c r="X333">
        <v>0.421960659352689</v>
      </c>
      <c r="Y333">
        <v>43376.934862314098</v>
      </c>
      <c r="Z333" t="s">
        <v>25</v>
      </c>
      <c r="AA333">
        <v>5.7588140072999297E-2</v>
      </c>
      <c r="AB333" t="s">
        <v>22</v>
      </c>
      <c r="AC333">
        <v>328</v>
      </c>
      <c r="AD333">
        <v>10</v>
      </c>
      <c r="AE333">
        <v>4.7500000000000001E-2</v>
      </c>
      <c r="AF333">
        <v>0.01</v>
      </c>
      <c r="AG333">
        <v>0</v>
      </c>
      <c r="AH333" t="s">
        <v>23</v>
      </c>
      <c r="AI333">
        <v>0.1</v>
      </c>
      <c r="AJ333">
        <v>10</v>
      </c>
      <c r="AK333">
        <v>10</v>
      </c>
      <c r="AL333">
        <v>9</v>
      </c>
    </row>
    <row r="334" spans="20:38" x14ac:dyDescent="0.35">
      <c r="T334" t="s">
        <v>19</v>
      </c>
      <c r="U334">
        <v>62</v>
      </c>
      <c r="V334" t="s">
        <v>20</v>
      </c>
      <c r="W334">
        <v>49288.491787669598</v>
      </c>
      <c r="X334">
        <v>0.368820692366018</v>
      </c>
      <c r="Y334">
        <v>37914.224452053502</v>
      </c>
      <c r="Z334" t="s">
        <v>25</v>
      </c>
      <c r="AA334">
        <v>5.0335729701384301E-2</v>
      </c>
      <c r="AB334" t="s">
        <v>24</v>
      </c>
      <c r="AC334">
        <v>329</v>
      </c>
      <c r="AD334">
        <v>10</v>
      </c>
      <c r="AE334">
        <v>4.7500000000000001E-2</v>
      </c>
      <c r="AF334">
        <v>0.01</v>
      </c>
      <c r="AG334">
        <v>0</v>
      </c>
      <c r="AH334" t="s">
        <v>23</v>
      </c>
      <c r="AI334">
        <v>0.1</v>
      </c>
      <c r="AJ334">
        <v>10</v>
      </c>
      <c r="AK334">
        <v>12</v>
      </c>
      <c r="AL334">
        <v>11</v>
      </c>
    </row>
    <row r="335" spans="20:38" x14ac:dyDescent="0.35">
      <c r="T335" t="s">
        <v>19</v>
      </c>
      <c r="U335">
        <v>62</v>
      </c>
      <c r="V335" t="s">
        <v>20</v>
      </c>
      <c r="W335">
        <v>147865.475363009</v>
      </c>
      <c r="X335">
        <v>1.10646207709805</v>
      </c>
      <c r="Y335">
        <v>113742.673356161</v>
      </c>
      <c r="Z335" t="s">
        <v>25</v>
      </c>
      <c r="AA335">
        <v>0.15100718910415301</v>
      </c>
      <c r="AB335" t="s">
        <v>22</v>
      </c>
      <c r="AC335">
        <v>330</v>
      </c>
      <c r="AD335">
        <v>10</v>
      </c>
      <c r="AE335">
        <v>4.7500000000000001E-2</v>
      </c>
      <c r="AF335">
        <v>0.01</v>
      </c>
      <c r="AG335">
        <v>0</v>
      </c>
      <c r="AH335" t="s">
        <v>23</v>
      </c>
      <c r="AI335">
        <v>0.1</v>
      </c>
      <c r="AJ335">
        <v>10</v>
      </c>
      <c r="AK335">
        <v>12</v>
      </c>
      <c r="AL335">
        <v>11</v>
      </c>
    </row>
    <row r="336" spans="20:38" x14ac:dyDescent="0.35">
      <c r="T336" t="s">
        <v>19</v>
      </c>
      <c r="U336">
        <v>62</v>
      </c>
      <c r="V336" t="s">
        <v>20</v>
      </c>
      <c r="W336">
        <v>48556.8134703287</v>
      </c>
      <c r="X336">
        <v>0.36334561910239699</v>
      </c>
      <c r="Y336">
        <v>37351.3949771759</v>
      </c>
      <c r="Z336" t="s">
        <v>25</v>
      </c>
      <c r="AA336">
        <v>4.9588505335731198E-2</v>
      </c>
      <c r="AB336" t="s">
        <v>24</v>
      </c>
      <c r="AC336">
        <v>331</v>
      </c>
      <c r="AD336">
        <v>10</v>
      </c>
      <c r="AE336">
        <v>4.7500000000000001E-2</v>
      </c>
      <c r="AF336">
        <v>0.01</v>
      </c>
      <c r="AG336">
        <v>0</v>
      </c>
      <c r="AH336" t="s">
        <v>23</v>
      </c>
      <c r="AI336">
        <v>0.1</v>
      </c>
      <c r="AJ336">
        <v>10</v>
      </c>
      <c r="AK336">
        <v>15</v>
      </c>
      <c r="AL336">
        <v>14</v>
      </c>
    </row>
    <row r="337" spans="20:38" x14ac:dyDescent="0.35">
      <c r="T337" t="s">
        <v>19</v>
      </c>
      <c r="U337">
        <v>62</v>
      </c>
      <c r="V337" t="s">
        <v>20</v>
      </c>
      <c r="W337">
        <v>145670.44041098599</v>
      </c>
      <c r="X337">
        <v>1.0900368573071899</v>
      </c>
      <c r="Y337">
        <v>112054.184931528</v>
      </c>
      <c r="Z337" t="s">
        <v>25</v>
      </c>
      <c r="AA337">
        <v>0.14876551600719401</v>
      </c>
      <c r="AB337" t="s">
        <v>22</v>
      </c>
      <c r="AC337">
        <v>332</v>
      </c>
      <c r="AD337">
        <v>10</v>
      </c>
      <c r="AE337">
        <v>4.7500000000000001E-2</v>
      </c>
      <c r="AF337">
        <v>0.01</v>
      </c>
      <c r="AG337">
        <v>0</v>
      </c>
      <c r="AH337" t="s">
        <v>23</v>
      </c>
      <c r="AI337">
        <v>0.1</v>
      </c>
      <c r="AJ337">
        <v>10</v>
      </c>
      <c r="AK337">
        <v>15</v>
      </c>
      <c r="AL337">
        <v>14</v>
      </c>
    </row>
    <row r="338" spans="20:38" x14ac:dyDescent="0.35">
      <c r="T338" t="s">
        <v>19</v>
      </c>
      <c r="U338">
        <v>62</v>
      </c>
      <c r="V338" t="s">
        <v>20</v>
      </c>
      <c r="W338">
        <v>41637.677873906701</v>
      </c>
      <c r="X338">
        <v>0.31157044220633401</v>
      </c>
      <c r="Y338">
        <v>32028.982979928202</v>
      </c>
      <c r="Z338" t="s">
        <v>25</v>
      </c>
      <c r="AA338">
        <v>4.2522358117247E-2</v>
      </c>
      <c r="AB338" t="s">
        <v>24</v>
      </c>
      <c r="AC338">
        <v>333</v>
      </c>
      <c r="AD338">
        <v>10</v>
      </c>
      <c r="AE338">
        <v>4.7500000000000001E-2</v>
      </c>
      <c r="AF338">
        <v>0.01</v>
      </c>
      <c r="AG338">
        <v>0</v>
      </c>
      <c r="AH338" t="s">
        <v>23</v>
      </c>
      <c r="AI338">
        <v>0.1</v>
      </c>
      <c r="AJ338">
        <v>10</v>
      </c>
      <c r="AK338">
        <v>20</v>
      </c>
      <c r="AL338">
        <v>19</v>
      </c>
    </row>
    <row r="339" spans="20:38" x14ac:dyDescent="0.35">
      <c r="T339" t="s">
        <v>19</v>
      </c>
      <c r="U339">
        <v>62</v>
      </c>
      <c r="V339" t="s">
        <v>20</v>
      </c>
      <c r="W339">
        <v>124913.03362171999</v>
      </c>
      <c r="X339">
        <v>0.93471132661900302</v>
      </c>
      <c r="Y339">
        <v>96086.948939784605</v>
      </c>
      <c r="Z339" t="s">
        <v>25</v>
      </c>
      <c r="AA339">
        <v>0.127567074351741</v>
      </c>
      <c r="AB339" t="s">
        <v>22</v>
      </c>
      <c r="AC339">
        <v>334</v>
      </c>
      <c r="AD339">
        <v>10</v>
      </c>
      <c r="AE339">
        <v>4.7500000000000001E-2</v>
      </c>
      <c r="AF339">
        <v>0.01</v>
      </c>
      <c r="AG339">
        <v>0</v>
      </c>
      <c r="AH339" t="s">
        <v>23</v>
      </c>
      <c r="AI339">
        <v>0.1</v>
      </c>
      <c r="AJ339">
        <v>10</v>
      </c>
      <c r="AK339">
        <v>20</v>
      </c>
      <c r="AL339">
        <v>19</v>
      </c>
    </row>
    <row r="340" spans="20:38" x14ac:dyDescent="0.35">
      <c r="T340" t="s">
        <v>19</v>
      </c>
      <c r="U340">
        <v>62</v>
      </c>
      <c r="V340" t="s">
        <v>20</v>
      </c>
      <c r="W340">
        <v>17504.0582451072</v>
      </c>
      <c r="X340">
        <v>0.13098105961502801</v>
      </c>
      <c r="Y340">
        <v>13464.660188544</v>
      </c>
      <c r="Z340" t="s">
        <v>25</v>
      </c>
      <c r="AA340">
        <v>1.78759688630485E-2</v>
      </c>
      <c r="AB340" t="s">
        <v>24</v>
      </c>
      <c r="AC340">
        <v>335</v>
      </c>
      <c r="AD340">
        <v>10</v>
      </c>
      <c r="AE340">
        <v>4.7500000000000001E-2</v>
      </c>
      <c r="AF340">
        <v>0.01</v>
      </c>
      <c r="AG340">
        <v>0</v>
      </c>
      <c r="AH340" t="s">
        <v>23</v>
      </c>
      <c r="AI340">
        <v>0.1</v>
      </c>
      <c r="AJ340">
        <v>10</v>
      </c>
      <c r="AK340">
        <v>99</v>
      </c>
      <c r="AL340">
        <v>98</v>
      </c>
    </row>
    <row r="341" spans="20:38" x14ac:dyDescent="0.35">
      <c r="T341" t="s">
        <v>19</v>
      </c>
      <c r="U341">
        <v>62</v>
      </c>
      <c r="V341" t="s">
        <v>20</v>
      </c>
      <c r="W341">
        <v>52512.1747353217</v>
      </c>
      <c r="X341">
        <v>0.39294317884508301</v>
      </c>
      <c r="Y341">
        <v>40393.980565632097</v>
      </c>
      <c r="Z341" t="s">
        <v>25</v>
      </c>
      <c r="AA341">
        <v>5.3627906589145499E-2</v>
      </c>
      <c r="AB341" t="s">
        <v>22</v>
      </c>
      <c r="AC341">
        <v>336</v>
      </c>
      <c r="AD341">
        <v>10</v>
      </c>
      <c r="AE341">
        <v>4.7500000000000001E-2</v>
      </c>
      <c r="AF341">
        <v>0.01</v>
      </c>
      <c r="AG341">
        <v>0</v>
      </c>
      <c r="AH341" t="s">
        <v>23</v>
      </c>
      <c r="AI341">
        <v>0.1</v>
      </c>
      <c r="AJ341">
        <v>10</v>
      </c>
      <c r="AK341">
        <v>99</v>
      </c>
      <c r="AL341">
        <v>98</v>
      </c>
    </row>
    <row r="342" spans="20:38" x14ac:dyDescent="0.35">
      <c r="T342" t="s">
        <v>19</v>
      </c>
      <c r="U342">
        <v>62</v>
      </c>
      <c r="V342" t="s">
        <v>20</v>
      </c>
      <c r="W342">
        <v>12515.725898021999</v>
      </c>
      <c r="X342">
        <v>4.4979959254301399E-2</v>
      </c>
      <c r="Y342">
        <v>9627.4814600169102</v>
      </c>
      <c r="Z342" t="s">
        <v>26</v>
      </c>
      <c r="AA342">
        <v>9.6659091099661008E-3</v>
      </c>
      <c r="AB342" t="s">
        <v>24</v>
      </c>
      <c r="AC342">
        <v>337</v>
      </c>
      <c r="AD342">
        <v>10</v>
      </c>
      <c r="AE342">
        <v>4.7500000000000001E-2</v>
      </c>
      <c r="AF342">
        <v>0.01</v>
      </c>
      <c r="AG342">
        <v>0</v>
      </c>
      <c r="AH342" t="s">
        <v>23</v>
      </c>
      <c r="AI342">
        <v>0.1</v>
      </c>
      <c r="AJ342">
        <v>10</v>
      </c>
      <c r="AK342">
        <v>1</v>
      </c>
      <c r="AL342">
        <v>0</v>
      </c>
    </row>
    <row r="343" spans="20:38" x14ac:dyDescent="0.35">
      <c r="T343" t="s">
        <v>19</v>
      </c>
      <c r="U343">
        <v>62</v>
      </c>
      <c r="V343" t="s">
        <v>20</v>
      </c>
      <c r="W343">
        <v>37547.177694065897</v>
      </c>
      <c r="X343">
        <v>0.134939877762904</v>
      </c>
      <c r="Y343">
        <v>28882.4443800507</v>
      </c>
      <c r="Z343" t="s">
        <v>26</v>
      </c>
      <c r="AA343">
        <v>2.8997727329898301E-2</v>
      </c>
      <c r="AB343" t="s">
        <v>22</v>
      </c>
      <c r="AC343">
        <v>338</v>
      </c>
      <c r="AD343">
        <v>10</v>
      </c>
      <c r="AE343">
        <v>4.7500000000000001E-2</v>
      </c>
      <c r="AF343">
        <v>0.01</v>
      </c>
      <c r="AG343">
        <v>0</v>
      </c>
      <c r="AH343" t="s">
        <v>23</v>
      </c>
      <c r="AI343">
        <v>0.1</v>
      </c>
      <c r="AJ343">
        <v>10</v>
      </c>
      <c r="AK343">
        <v>1</v>
      </c>
      <c r="AL343">
        <v>0</v>
      </c>
    </row>
    <row r="344" spans="20:38" x14ac:dyDescent="0.35">
      <c r="T344" t="s">
        <v>19</v>
      </c>
      <c r="U344">
        <v>62</v>
      </c>
      <c r="V344" t="s">
        <v>20</v>
      </c>
      <c r="W344">
        <v>6615.9135275230501</v>
      </c>
      <c r="X344">
        <v>2.3776768788536601E-2</v>
      </c>
      <c r="Y344">
        <v>5089.1642519408097</v>
      </c>
      <c r="Z344" t="s">
        <v>26</v>
      </c>
      <c r="AA344">
        <v>5.1094774172498999E-3</v>
      </c>
      <c r="AB344" t="s">
        <v>24</v>
      </c>
      <c r="AC344">
        <v>339</v>
      </c>
      <c r="AD344">
        <v>10</v>
      </c>
      <c r="AE344">
        <v>4.7500000000000001E-2</v>
      </c>
      <c r="AF344">
        <v>0.01</v>
      </c>
      <c r="AG344">
        <v>0</v>
      </c>
      <c r="AH344" t="s">
        <v>23</v>
      </c>
      <c r="AI344">
        <v>0.1</v>
      </c>
      <c r="AJ344">
        <v>10</v>
      </c>
      <c r="AK344">
        <v>2</v>
      </c>
      <c r="AL344">
        <v>1</v>
      </c>
    </row>
    <row r="345" spans="20:38" x14ac:dyDescent="0.35">
      <c r="T345" t="s">
        <v>19</v>
      </c>
      <c r="U345">
        <v>62</v>
      </c>
      <c r="V345" t="s">
        <v>20</v>
      </c>
      <c r="W345">
        <v>19847.7405825692</v>
      </c>
      <c r="X345">
        <v>7.1330306365609802E-2</v>
      </c>
      <c r="Y345">
        <v>15267.492755822401</v>
      </c>
      <c r="Z345" t="s">
        <v>26</v>
      </c>
      <c r="AA345">
        <v>1.53284322517497E-2</v>
      </c>
      <c r="AB345" t="s">
        <v>22</v>
      </c>
      <c r="AC345">
        <v>340</v>
      </c>
      <c r="AD345">
        <v>10</v>
      </c>
      <c r="AE345">
        <v>4.7500000000000001E-2</v>
      </c>
      <c r="AF345">
        <v>0.01</v>
      </c>
      <c r="AG345">
        <v>0</v>
      </c>
      <c r="AH345" t="s">
        <v>23</v>
      </c>
      <c r="AI345">
        <v>0.1</v>
      </c>
      <c r="AJ345">
        <v>10</v>
      </c>
      <c r="AK345">
        <v>2</v>
      </c>
      <c r="AL345">
        <v>1</v>
      </c>
    </row>
    <row r="346" spans="20:38" x14ac:dyDescent="0.35">
      <c r="T346" t="s">
        <v>19</v>
      </c>
      <c r="U346">
        <v>62</v>
      </c>
      <c r="V346" t="s">
        <v>20</v>
      </c>
      <c r="W346">
        <v>3456.1400826184599</v>
      </c>
      <c r="X346">
        <v>1.24209367766599E-2</v>
      </c>
      <c r="Y346">
        <v>2658.5692943218901</v>
      </c>
      <c r="Z346" t="s">
        <v>26</v>
      </c>
      <c r="AA346">
        <v>2.6691808515222001E-3</v>
      </c>
      <c r="AB346" t="s">
        <v>24</v>
      </c>
      <c r="AC346">
        <v>341</v>
      </c>
      <c r="AD346">
        <v>10</v>
      </c>
      <c r="AE346">
        <v>4.7500000000000001E-2</v>
      </c>
      <c r="AF346">
        <v>0.01</v>
      </c>
      <c r="AG346">
        <v>0</v>
      </c>
      <c r="AH346" t="s">
        <v>23</v>
      </c>
      <c r="AI346">
        <v>0.1</v>
      </c>
      <c r="AJ346">
        <v>10</v>
      </c>
      <c r="AK346">
        <v>3</v>
      </c>
      <c r="AL346">
        <v>2</v>
      </c>
    </row>
    <row r="347" spans="20:38" x14ac:dyDescent="0.35">
      <c r="T347" t="s">
        <v>19</v>
      </c>
      <c r="U347">
        <v>62</v>
      </c>
      <c r="V347" t="s">
        <v>20</v>
      </c>
      <c r="W347">
        <v>10368.4202478554</v>
      </c>
      <c r="X347">
        <v>3.7262810329979801E-2</v>
      </c>
      <c r="Y347">
        <v>7975.7078829656803</v>
      </c>
      <c r="Z347" t="s">
        <v>26</v>
      </c>
      <c r="AA347">
        <v>8.0075425545666108E-3</v>
      </c>
      <c r="AB347" t="s">
        <v>22</v>
      </c>
      <c r="AC347">
        <v>342</v>
      </c>
      <c r="AD347">
        <v>10</v>
      </c>
      <c r="AE347">
        <v>4.7500000000000001E-2</v>
      </c>
      <c r="AF347">
        <v>0.01</v>
      </c>
      <c r="AG347">
        <v>0</v>
      </c>
      <c r="AH347" t="s">
        <v>23</v>
      </c>
      <c r="AI347">
        <v>0.1</v>
      </c>
      <c r="AJ347">
        <v>10</v>
      </c>
      <c r="AK347">
        <v>3</v>
      </c>
      <c r="AL347">
        <v>2</v>
      </c>
    </row>
    <row r="348" spans="20:38" x14ac:dyDescent="0.35">
      <c r="T348" t="s">
        <v>19</v>
      </c>
      <c r="U348">
        <v>62</v>
      </c>
      <c r="V348" t="s">
        <v>20</v>
      </c>
      <c r="W348">
        <v>7540.1583700442698</v>
      </c>
      <c r="X348">
        <v>2.70983895795586E-2</v>
      </c>
      <c r="Y348">
        <v>5800.1218231109797</v>
      </c>
      <c r="Z348" t="s">
        <v>26</v>
      </c>
      <c r="AA348">
        <v>5.8232727429031201E-3</v>
      </c>
      <c r="AB348" t="s">
        <v>24</v>
      </c>
      <c r="AC348">
        <v>343</v>
      </c>
      <c r="AD348">
        <v>10</v>
      </c>
      <c r="AE348">
        <v>4.7500000000000001E-2</v>
      </c>
      <c r="AF348">
        <v>0.01</v>
      </c>
      <c r="AG348">
        <v>0</v>
      </c>
      <c r="AH348" t="s">
        <v>23</v>
      </c>
      <c r="AI348">
        <v>0.1</v>
      </c>
      <c r="AJ348">
        <v>10</v>
      </c>
      <c r="AK348">
        <v>4</v>
      </c>
      <c r="AL348">
        <v>3</v>
      </c>
    </row>
    <row r="349" spans="20:38" x14ac:dyDescent="0.35">
      <c r="T349" t="s">
        <v>19</v>
      </c>
      <c r="U349">
        <v>62</v>
      </c>
      <c r="V349" t="s">
        <v>20</v>
      </c>
      <c r="W349">
        <v>22620.4751101328</v>
      </c>
      <c r="X349">
        <v>8.1295168738675899E-2</v>
      </c>
      <c r="Y349">
        <v>17400.365469332901</v>
      </c>
      <c r="Z349" t="s">
        <v>26</v>
      </c>
      <c r="AA349">
        <v>1.74698182287094E-2</v>
      </c>
      <c r="AB349" t="s">
        <v>22</v>
      </c>
      <c r="AC349">
        <v>344</v>
      </c>
      <c r="AD349">
        <v>10</v>
      </c>
      <c r="AE349">
        <v>4.7500000000000001E-2</v>
      </c>
      <c r="AF349">
        <v>0.01</v>
      </c>
      <c r="AG349">
        <v>0</v>
      </c>
      <c r="AH349" t="s">
        <v>23</v>
      </c>
      <c r="AI349">
        <v>0.1</v>
      </c>
      <c r="AJ349">
        <v>10</v>
      </c>
      <c r="AK349">
        <v>4</v>
      </c>
      <c r="AL349">
        <v>3</v>
      </c>
    </row>
    <row r="350" spans="20:38" x14ac:dyDescent="0.35">
      <c r="T350" t="s">
        <v>19</v>
      </c>
      <c r="U350">
        <v>62</v>
      </c>
      <c r="V350" t="s">
        <v>20</v>
      </c>
      <c r="W350">
        <v>9409.7086328462792</v>
      </c>
      <c r="X350">
        <v>3.3817320253647101E-2</v>
      </c>
      <c r="Y350">
        <v>7238.23740988176</v>
      </c>
      <c r="Z350" t="s">
        <v>26</v>
      </c>
      <c r="AA350">
        <v>7.2671285019696797E-3</v>
      </c>
      <c r="AB350" t="s">
        <v>24</v>
      </c>
      <c r="AC350">
        <v>345</v>
      </c>
      <c r="AD350">
        <v>10</v>
      </c>
      <c r="AE350">
        <v>4.7500000000000001E-2</v>
      </c>
      <c r="AF350">
        <v>0.01</v>
      </c>
      <c r="AG350">
        <v>0</v>
      </c>
      <c r="AH350" t="s">
        <v>23</v>
      </c>
      <c r="AI350">
        <v>0.1</v>
      </c>
      <c r="AJ350">
        <v>10</v>
      </c>
      <c r="AK350">
        <v>5</v>
      </c>
      <c r="AL350">
        <v>4</v>
      </c>
    </row>
    <row r="351" spans="20:38" x14ac:dyDescent="0.35">
      <c r="T351" t="s">
        <v>19</v>
      </c>
      <c r="U351">
        <v>62</v>
      </c>
      <c r="V351" t="s">
        <v>20</v>
      </c>
      <c r="W351">
        <v>28229.125898538801</v>
      </c>
      <c r="X351">
        <v>0.101451960760941</v>
      </c>
      <c r="Y351">
        <v>21714.712229645302</v>
      </c>
      <c r="Z351" t="s">
        <v>26</v>
      </c>
      <c r="AA351">
        <v>2.1801385505909002E-2</v>
      </c>
      <c r="AB351" t="s">
        <v>22</v>
      </c>
      <c r="AC351">
        <v>346</v>
      </c>
      <c r="AD351">
        <v>10</v>
      </c>
      <c r="AE351">
        <v>4.7500000000000001E-2</v>
      </c>
      <c r="AF351">
        <v>0.01</v>
      </c>
      <c r="AG351">
        <v>0</v>
      </c>
      <c r="AH351" t="s">
        <v>23</v>
      </c>
      <c r="AI351">
        <v>0.1</v>
      </c>
      <c r="AJ351">
        <v>10</v>
      </c>
      <c r="AK351">
        <v>5</v>
      </c>
      <c r="AL351">
        <v>4</v>
      </c>
    </row>
    <row r="352" spans="20:38" x14ac:dyDescent="0.35">
      <c r="T352" t="s">
        <v>19</v>
      </c>
      <c r="U352">
        <v>62</v>
      </c>
      <c r="V352" t="s">
        <v>20</v>
      </c>
      <c r="W352">
        <v>11393.063428420701</v>
      </c>
      <c r="X352">
        <v>4.0945250236985899E-2</v>
      </c>
      <c r="Y352">
        <v>8763.8949449390002</v>
      </c>
      <c r="Z352" t="s">
        <v>26</v>
      </c>
      <c r="AA352">
        <v>8.7988756289875004E-3</v>
      </c>
      <c r="AB352" t="s">
        <v>24</v>
      </c>
      <c r="AC352">
        <v>347</v>
      </c>
      <c r="AD352">
        <v>10</v>
      </c>
      <c r="AE352">
        <v>4.7500000000000001E-2</v>
      </c>
      <c r="AF352">
        <v>0.01</v>
      </c>
      <c r="AG352">
        <v>0</v>
      </c>
      <c r="AH352" t="s">
        <v>23</v>
      </c>
      <c r="AI352">
        <v>0.1</v>
      </c>
      <c r="AJ352">
        <v>10</v>
      </c>
      <c r="AK352">
        <v>6</v>
      </c>
      <c r="AL352">
        <v>5</v>
      </c>
    </row>
    <row r="353" spans="20:38" x14ac:dyDescent="0.35">
      <c r="T353" t="s">
        <v>19</v>
      </c>
      <c r="U353">
        <v>62</v>
      </c>
      <c r="V353" t="s">
        <v>20</v>
      </c>
      <c r="W353">
        <v>34179.190285262099</v>
      </c>
      <c r="X353">
        <v>0.12283575071095799</v>
      </c>
      <c r="Y353">
        <v>26291.684834816999</v>
      </c>
      <c r="Z353" t="s">
        <v>26</v>
      </c>
      <c r="AA353">
        <v>2.6396626886962499E-2</v>
      </c>
      <c r="AB353" t="s">
        <v>22</v>
      </c>
      <c r="AC353">
        <v>348</v>
      </c>
      <c r="AD353">
        <v>10</v>
      </c>
      <c r="AE353">
        <v>4.7500000000000001E-2</v>
      </c>
      <c r="AF353">
        <v>0.01</v>
      </c>
      <c r="AG353">
        <v>0</v>
      </c>
      <c r="AH353" t="s">
        <v>23</v>
      </c>
      <c r="AI353">
        <v>0.1</v>
      </c>
      <c r="AJ353">
        <v>10</v>
      </c>
      <c r="AK353">
        <v>6</v>
      </c>
      <c r="AL353">
        <v>5</v>
      </c>
    </row>
    <row r="354" spans="20:38" x14ac:dyDescent="0.35">
      <c r="T354" t="s">
        <v>19</v>
      </c>
      <c r="U354">
        <v>62</v>
      </c>
      <c r="V354" t="s">
        <v>20</v>
      </c>
      <c r="W354">
        <v>13370.274262878</v>
      </c>
      <c r="X354">
        <v>4.8051099589687597E-2</v>
      </c>
      <c r="Y354">
        <v>10284.826356060001</v>
      </c>
      <c r="Z354" t="s">
        <v>26</v>
      </c>
      <c r="AA354">
        <v>1.03258777679625E-2</v>
      </c>
      <c r="AB354" t="s">
        <v>24</v>
      </c>
      <c r="AC354">
        <v>349</v>
      </c>
      <c r="AD354">
        <v>10</v>
      </c>
      <c r="AE354">
        <v>4.7500000000000001E-2</v>
      </c>
      <c r="AF354">
        <v>0.01</v>
      </c>
      <c r="AG354">
        <v>0</v>
      </c>
      <c r="AH354" t="s">
        <v>23</v>
      </c>
      <c r="AI354">
        <v>0.1</v>
      </c>
      <c r="AJ354">
        <v>10</v>
      </c>
      <c r="AK354">
        <v>7</v>
      </c>
      <c r="AL354">
        <v>6</v>
      </c>
    </row>
    <row r="355" spans="20:38" x14ac:dyDescent="0.35">
      <c r="T355" t="s">
        <v>19</v>
      </c>
      <c r="U355">
        <v>62</v>
      </c>
      <c r="V355" t="s">
        <v>20</v>
      </c>
      <c r="W355">
        <v>40110.822788634003</v>
      </c>
      <c r="X355">
        <v>0.14415329876906299</v>
      </c>
      <c r="Y355">
        <v>30854.47906818</v>
      </c>
      <c r="Z355" t="s">
        <v>26</v>
      </c>
      <c r="AA355">
        <v>3.0977633303887499E-2</v>
      </c>
      <c r="AB355" t="s">
        <v>22</v>
      </c>
      <c r="AC355">
        <v>350</v>
      </c>
      <c r="AD355">
        <v>10</v>
      </c>
      <c r="AE355">
        <v>4.7500000000000001E-2</v>
      </c>
      <c r="AF355">
        <v>0.01</v>
      </c>
      <c r="AG355">
        <v>0</v>
      </c>
      <c r="AH355" t="s">
        <v>23</v>
      </c>
      <c r="AI355">
        <v>0.1</v>
      </c>
      <c r="AJ355">
        <v>10</v>
      </c>
      <c r="AK355">
        <v>7</v>
      </c>
      <c r="AL355">
        <v>6</v>
      </c>
    </row>
    <row r="356" spans="20:38" x14ac:dyDescent="0.35">
      <c r="T356" t="s">
        <v>19</v>
      </c>
      <c r="U356">
        <v>62</v>
      </c>
      <c r="V356" t="s">
        <v>20</v>
      </c>
      <c r="W356">
        <v>15196.403665616201</v>
      </c>
      <c r="X356">
        <v>5.4613981103514002E-2</v>
      </c>
      <c r="Y356">
        <v>11689.541281243201</v>
      </c>
      <c r="Z356" t="s">
        <v>26</v>
      </c>
      <c r="AA356">
        <v>1.17361995482353E-2</v>
      </c>
      <c r="AB356" t="s">
        <v>24</v>
      </c>
      <c r="AC356">
        <v>351</v>
      </c>
      <c r="AD356">
        <v>10</v>
      </c>
      <c r="AE356">
        <v>4.7500000000000001E-2</v>
      </c>
      <c r="AF356">
        <v>0.01</v>
      </c>
      <c r="AG356">
        <v>0</v>
      </c>
      <c r="AH356" t="s">
        <v>23</v>
      </c>
      <c r="AI356">
        <v>0.1</v>
      </c>
      <c r="AJ356">
        <v>10</v>
      </c>
      <c r="AK356">
        <v>8</v>
      </c>
      <c r="AL356">
        <v>7</v>
      </c>
    </row>
    <row r="357" spans="20:38" x14ac:dyDescent="0.35">
      <c r="T357" t="s">
        <v>19</v>
      </c>
      <c r="U357">
        <v>62</v>
      </c>
      <c r="V357" t="s">
        <v>20</v>
      </c>
      <c r="W357">
        <v>45589.210996848597</v>
      </c>
      <c r="X357">
        <v>0.163841943310542</v>
      </c>
      <c r="Y357">
        <v>35068.6238437297</v>
      </c>
      <c r="Z357" t="s">
        <v>26</v>
      </c>
      <c r="AA357">
        <v>3.5208598644705803E-2</v>
      </c>
      <c r="AB357" t="s">
        <v>22</v>
      </c>
      <c r="AC357">
        <v>352</v>
      </c>
      <c r="AD357">
        <v>10</v>
      </c>
      <c r="AE357">
        <v>4.7500000000000001E-2</v>
      </c>
      <c r="AF357">
        <v>0.01</v>
      </c>
      <c r="AG357">
        <v>0</v>
      </c>
      <c r="AH357" t="s">
        <v>23</v>
      </c>
      <c r="AI357">
        <v>0.1</v>
      </c>
      <c r="AJ357">
        <v>10</v>
      </c>
      <c r="AK357">
        <v>8</v>
      </c>
      <c r="AL357">
        <v>7</v>
      </c>
    </row>
    <row r="358" spans="20:38" x14ac:dyDescent="0.35">
      <c r="T358" t="s">
        <v>19</v>
      </c>
      <c r="U358">
        <v>62</v>
      </c>
      <c r="V358" t="s">
        <v>20</v>
      </c>
      <c r="W358">
        <v>30095.562379172599</v>
      </c>
      <c r="X358">
        <v>0.108159700889935</v>
      </c>
      <c r="Y358">
        <v>23150.432599363499</v>
      </c>
      <c r="Z358" t="s">
        <v>26</v>
      </c>
      <c r="AA358">
        <v>2.3242836487524201E-2</v>
      </c>
      <c r="AB358" t="s">
        <v>24</v>
      </c>
      <c r="AC358">
        <v>353</v>
      </c>
      <c r="AD358">
        <v>10</v>
      </c>
      <c r="AE358">
        <v>4.7500000000000001E-2</v>
      </c>
      <c r="AF358">
        <v>0.01</v>
      </c>
      <c r="AG358">
        <v>0</v>
      </c>
      <c r="AH358" t="s">
        <v>23</v>
      </c>
      <c r="AI358">
        <v>0.1</v>
      </c>
      <c r="AJ358">
        <v>10</v>
      </c>
      <c r="AK358">
        <v>9</v>
      </c>
      <c r="AL358">
        <v>8</v>
      </c>
    </row>
    <row r="359" spans="20:38" x14ac:dyDescent="0.35">
      <c r="T359" t="s">
        <v>19</v>
      </c>
      <c r="U359">
        <v>62</v>
      </c>
      <c r="V359" t="s">
        <v>20</v>
      </c>
      <c r="W359">
        <v>90286.687137517802</v>
      </c>
      <c r="X359">
        <v>0.32447910266980501</v>
      </c>
      <c r="Y359">
        <v>69451.2977980906</v>
      </c>
      <c r="Z359" t="s">
        <v>26</v>
      </c>
      <c r="AA359">
        <v>6.9728509462572696E-2</v>
      </c>
      <c r="AB359" t="s">
        <v>22</v>
      </c>
      <c r="AC359">
        <v>354</v>
      </c>
      <c r="AD359">
        <v>10</v>
      </c>
      <c r="AE359">
        <v>4.7500000000000001E-2</v>
      </c>
      <c r="AF359">
        <v>0.01</v>
      </c>
      <c r="AG359">
        <v>0</v>
      </c>
      <c r="AH359" t="s">
        <v>23</v>
      </c>
      <c r="AI359">
        <v>0.1</v>
      </c>
      <c r="AJ359">
        <v>10</v>
      </c>
      <c r="AK359">
        <v>9</v>
      </c>
      <c r="AL359">
        <v>8</v>
      </c>
    </row>
    <row r="360" spans="20:38" x14ac:dyDescent="0.35">
      <c r="T360" t="s">
        <v>19</v>
      </c>
      <c r="U360">
        <v>62</v>
      </c>
      <c r="V360" t="s">
        <v>20</v>
      </c>
      <c r="W360">
        <v>27618.0665802369</v>
      </c>
      <c r="X360">
        <v>9.9255889716949694E-2</v>
      </c>
      <c r="Y360">
        <v>21244.6666001823</v>
      </c>
      <c r="Z360" t="s">
        <v>26</v>
      </c>
      <c r="AA360">
        <v>2.1329463710910501E-2</v>
      </c>
      <c r="AB360" t="s">
        <v>24</v>
      </c>
      <c r="AC360">
        <v>355</v>
      </c>
      <c r="AD360">
        <v>10</v>
      </c>
      <c r="AE360">
        <v>4.7500000000000001E-2</v>
      </c>
      <c r="AF360">
        <v>0.01</v>
      </c>
      <c r="AG360">
        <v>0</v>
      </c>
      <c r="AH360" t="s">
        <v>23</v>
      </c>
      <c r="AI360">
        <v>0.1</v>
      </c>
      <c r="AJ360">
        <v>10</v>
      </c>
      <c r="AK360">
        <v>10</v>
      </c>
      <c r="AL360">
        <v>9</v>
      </c>
    </row>
    <row r="361" spans="20:38" x14ac:dyDescent="0.35">
      <c r="T361" t="s">
        <v>19</v>
      </c>
      <c r="U361">
        <v>62</v>
      </c>
      <c r="V361" t="s">
        <v>20</v>
      </c>
      <c r="W361">
        <v>82854.199740710799</v>
      </c>
      <c r="X361">
        <v>0.29776766915084901</v>
      </c>
      <c r="Y361">
        <v>63733.999800546801</v>
      </c>
      <c r="Z361" t="s">
        <v>26</v>
      </c>
      <c r="AA361">
        <v>6.3988391132731498E-2</v>
      </c>
      <c r="AB361" t="s">
        <v>22</v>
      </c>
      <c r="AC361">
        <v>356</v>
      </c>
      <c r="AD361">
        <v>10</v>
      </c>
      <c r="AE361">
        <v>4.7500000000000001E-2</v>
      </c>
      <c r="AF361">
        <v>0.01</v>
      </c>
      <c r="AG361">
        <v>0</v>
      </c>
      <c r="AH361" t="s">
        <v>23</v>
      </c>
      <c r="AI361">
        <v>0.1</v>
      </c>
      <c r="AJ361">
        <v>10</v>
      </c>
      <c r="AK361">
        <v>10</v>
      </c>
      <c r="AL361">
        <v>9</v>
      </c>
    </row>
    <row r="362" spans="20:38" x14ac:dyDescent="0.35">
      <c r="T362" t="s">
        <v>19</v>
      </c>
      <c r="U362">
        <v>62</v>
      </c>
      <c r="V362" t="s">
        <v>20</v>
      </c>
      <c r="W362">
        <v>65270.961236639501</v>
      </c>
      <c r="X362">
        <v>0.23457570106877501</v>
      </c>
      <c r="Y362">
        <v>50208.431720491899</v>
      </c>
      <c r="Z362" t="s">
        <v>26</v>
      </c>
      <c r="AA362">
        <v>5.0408836369066498E-2</v>
      </c>
      <c r="AB362" t="s">
        <v>24</v>
      </c>
      <c r="AC362">
        <v>357</v>
      </c>
      <c r="AD362">
        <v>10</v>
      </c>
      <c r="AE362">
        <v>4.7500000000000001E-2</v>
      </c>
      <c r="AF362">
        <v>0.01</v>
      </c>
      <c r="AG362">
        <v>0</v>
      </c>
      <c r="AH362" t="s">
        <v>23</v>
      </c>
      <c r="AI362">
        <v>0.1</v>
      </c>
      <c r="AJ362">
        <v>10</v>
      </c>
      <c r="AK362">
        <v>12</v>
      </c>
      <c r="AL362">
        <v>11</v>
      </c>
    </row>
    <row r="363" spans="20:38" x14ac:dyDescent="0.35">
      <c r="T363" t="s">
        <v>19</v>
      </c>
      <c r="U363">
        <v>62</v>
      </c>
      <c r="V363" t="s">
        <v>20</v>
      </c>
      <c r="W363">
        <v>195812.88370991801</v>
      </c>
      <c r="X363">
        <v>0.70372710320632503</v>
      </c>
      <c r="Y363">
        <v>150625.29516147601</v>
      </c>
      <c r="Z363" t="s">
        <v>26</v>
      </c>
      <c r="AA363">
        <v>0.15122650910719901</v>
      </c>
      <c r="AB363" t="s">
        <v>22</v>
      </c>
      <c r="AC363">
        <v>358</v>
      </c>
      <c r="AD363">
        <v>10</v>
      </c>
      <c r="AE363">
        <v>4.7500000000000001E-2</v>
      </c>
      <c r="AF363">
        <v>0.01</v>
      </c>
      <c r="AG363">
        <v>0</v>
      </c>
      <c r="AH363" t="s">
        <v>23</v>
      </c>
      <c r="AI363">
        <v>0.1</v>
      </c>
      <c r="AJ363">
        <v>10</v>
      </c>
      <c r="AK363">
        <v>12</v>
      </c>
      <c r="AL363">
        <v>11</v>
      </c>
    </row>
    <row r="364" spans="20:38" x14ac:dyDescent="0.35">
      <c r="T364" t="s">
        <v>19</v>
      </c>
      <c r="U364">
        <v>62</v>
      </c>
      <c r="V364" t="s">
        <v>20</v>
      </c>
      <c r="W364">
        <v>62518.257854592397</v>
      </c>
      <c r="X364">
        <v>0.22468282813655299</v>
      </c>
      <c r="Y364">
        <v>48090.967580455697</v>
      </c>
      <c r="Z364" t="s">
        <v>26</v>
      </c>
      <c r="AA364">
        <v>4.8282920468194303E-2</v>
      </c>
      <c r="AB364" t="s">
        <v>24</v>
      </c>
      <c r="AC364">
        <v>359</v>
      </c>
      <c r="AD364">
        <v>10</v>
      </c>
      <c r="AE364">
        <v>4.7500000000000001E-2</v>
      </c>
      <c r="AF364">
        <v>0.01</v>
      </c>
      <c r="AG364">
        <v>0</v>
      </c>
      <c r="AH364" t="s">
        <v>23</v>
      </c>
      <c r="AI364">
        <v>0.1</v>
      </c>
      <c r="AJ364">
        <v>10</v>
      </c>
      <c r="AK364">
        <v>15</v>
      </c>
      <c r="AL364">
        <v>14</v>
      </c>
    </row>
    <row r="365" spans="20:38" x14ac:dyDescent="0.35">
      <c r="T365" t="s">
        <v>19</v>
      </c>
      <c r="U365">
        <v>62</v>
      </c>
      <c r="V365" t="s">
        <v>20</v>
      </c>
      <c r="W365">
        <v>187554.77356377701</v>
      </c>
      <c r="X365">
        <v>0.67404848440965803</v>
      </c>
      <c r="Y365">
        <v>144272.902741367</v>
      </c>
      <c r="Z365" t="s">
        <v>26</v>
      </c>
      <c r="AA365">
        <v>0.144848761404583</v>
      </c>
      <c r="AB365" t="s">
        <v>22</v>
      </c>
      <c r="AC365">
        <v>360</v>
      </c>
      <c r="AD365">
        <v>10</v>
      </c>
      <c r="AE365">
        <v>4.7500000000000001E-2</v>
      </c>
      <c r="AF365">
        <v>0.01</v>
      </c>
      <c r="AG365">
        <v>0</v>
      </c>
      <c r="AH365" t="s">
        <v>23</v>
      </c>
      <c r="AI365">
        <v>0.1</v>
      </c>
      <c r="AJ365">
        <v>10</v>
      </c>
      <c r="AK365">
        <v>15</v>
      </c>
      <c r="AL365">
        <v>14</v>
      </c>
    </row>
    <row r="366" spans="20:38" x14ac:dyDescent="0.35">
      <c r="T366" t="s">
        <v>19</v>
      </c>
      <c r="U366">
        <v>62</v>
      </c>
      <c r="V366" t="s">
        <v>20</v>
      </c>
      <c r="W366">
        <v>45169.705960978703</v>
      </c>
      <c r="X366">
        <v>0.16233429448744099</v>
      </c>
      <c r="Y366">
        <v>34745.927662291302</v>
      </c>
      <c r="Z366" t="s">
        <v>26</v>
      </c>
      <c r="AA366">
        <v>3.4884614436284198E-2</v>
      </c>
      <c r="AB366" t="s">
        <v>24</v>
      </c>
      <c r="AC366">
        <v>361</v>
      </c>
      <c r="AD366">
        <v>10</v>
      </c>
      <c r="AE366">
        <v>4.7500000000000001E-2</v>
      </c>
      <c r="AF366">
        <v>0.01</v>
      </c>
      <c r="AG366">
        <v>0</v>
      </c>
      <c r="AH366" t="s">
        <v>23</v>
      </c>
      <c r="AI366">
        <v>0.1</v>
      </c>
      <c r="AJ366">
        <v>10</v>
      </c>
      <c r="AK366">
        <v>20</v>
      </c>
      <c r="AL366">
        <v>19</v>
      </c>
    </row>
    <row r="367" spans="20:38" x14ac:dyDescent="0.35">
      <c r="T367" t="s">
        <v>19</v>
      </c>
      <c r="U367">
        <v>62</v>
      </c>
      <c r="V367" t="s">
        <v>20</v>
      </c>
      <c r="W367">
        <v>135509.117882936</v>
      </c>
      <c r="X367">
        <v>0.48700288346232401</v>
      </c>
      <c r="Y367">
        <v>104237.78298687399</v>
      </c>
      <c r="Z367" t="s">
        <v>26</v>
      </c>
      <c r="AA367">
        <v>0.104653843308853</v>
      </c>
      <c r="AB367" t="s">
        <v>22</v>
      </c>
      <c r="AC367">
        <v>362</v>
      </c>
      <c r="AD367">
        <v>10</v>
      </c>
      <c r="AE367">
        <v>4.7500000000000001E-2</v>
      </c>
      <c r="AF367">
        <v>0.01</v>
      </c>
      <c r="AG367">
        <v>0</v>
      </c>
      <c r="AH367" t="s">
        <v>23</v>
      </c>
      <c r="AI367">
        <v>0.1</v>
      </c>
      <c r="AJ367">
        <v>10</v>
      </c>
      <c r="AK367">
        <v>20</v>
      </c>
      <c r="AL367">
        <v>19</v>
      </c>
    </row>
    <row r="368" spans="20:38" x14ac:dyDescent="0.35">
      <c r="T368" t="s">
        <v>19</v>
      </c>
      <c r="U368">
        <v>62</v>
      </c>
      <c r="V368" t="s">
        <v>20</v>
      </c>
      <c r="W368">
        <v>13537.992770798801</v>
      </c>
      <c r="X368">
        <v>4.8653859007234602E-2</v>
      </c>
      <c r="Y368">
        <v>10413.840592922101</v>
      </c>
      <c r="Z368" t="s">
        <v>26</v>
      </c>
      <c r="AA368">
        <v>1.0455406959223999E-2</v>
      </c>
      <c r="AB368" t="s">
        <v>24</v>
      </c>
      <c r="AC368">
        <v>363</v>
      </c>
      <c r="AD368">
        <v>10</v>
      </c>
      <c r="AE368">
        <v>4.7500000000000001E-2</v>
      </c>
      <c r="AF368">
        <v>0.01</v>
      </c>
      <c r="AG368">
        <v>0</v>
      </c>
      <c r="AH368" t="s">
        <v>23</v>
      </c>
      <c r="AI368">
        <v>0.1</v>
      </c>
      <c r="AJ368">
        <v>10</v>
      </c>
      <c r="AK368">
        <v>99</v>
      </c>
      <c r="AL368">
        <v>98</v>
      </c>
    </row>
    <row r="369" spans="20:38" x14ac:dyDescent="0.35">
      <c r="T369" t="s">
        <v>19</v>
      </c>
      <c r="U369">
        <v>62</v>
      </c>
      <c r="V369" t="s">
        <v>20</v>
      </c>
      <c r="W369">
        <v>40613.978312396299</v>
      </c>
      <c r="X369">
        <v>0.14596157702170401</v>
      </c>
      <c r="Y369">
        <v>31241.521778766401</v>
      </c>
      <c r="Z369" t="s">
        <v>26</v>
      </c>
      <c r="AA369">
        <v>3.1366220877671998E-2</v>
      </c>
      <c r="AB369" t="s">
        <v>22</v>
      </c>
      <c r="AC369">
        <v>364</v>
      </c>
      <c r="AD369">
        <v>10</v>
      </c>
      <c r="AE369">
        <v>4.7500000000000001E-2</v>
      </c>
      <c r="AF369">
        <v>0.01</v>
      </c>
      <c r="AG369">
        <v>0</v>
      </c>
      <c r="AH369" t="s">
        <v>23</v>
      </c>
      <c r="AI369">
        <v>0.1</v>
      </c>
      <c r="AJ369">
        <v>10</v>
      </c>
      <c r="AK369">
        <v>99</v>
      </c>
      <c r="AL369">
        <v>98</v>
      </c>
    </row>
    <row r="370" spans="20:38" x14ac:dyDescent="0.35">
      <c r="T370" t="s">
        <v>19</v>
      </c>
      <c r="U370">
        <v>62</v>
      </c>
      <c r="V370" t="s">
        <v>20</v>
      </c>
      <c r="W370">
        <v>2054.6702627967002</v>
      </c>
      <c r="X370">
        <v>2.99105038611347E-2</v>
      </c>
      <c r="Y370">
        <v>1580.5155867666899</v>
      </c>
      <c r="Z370" t="s">
        <v>27</v>
      </c>
      <c r="AA370">
        <v>5.1445783567793998E-3</v>
      </c>
      <c r="AB370" t="s">
        <v>24</v>
      </c>
      <c r="AC370">
        <v>365</v>
      </c>
      <c r="AD370">
        <v>10</v>
      </c>
      <c r="AE370">
        <v>4.7500000000000001E-2</v>
      </c>
      <c r="AF370">
        <v>0.01</v>
      </c>
      <c r="AG370">
        <v>0</v>
      </c>
      <c r="AH370" t="s">
        <v>23</v>
      </c>
      <c r="AI370">
        <v>0.1</v>
      </c>
      <c r="AJ370">
        <v>10</v>
      </c>
      <c r="AK370">
        <v>1</v>
      </c>
      <c r="AL370">
        <v>0</v>
      </c>
    </row>
    <row r="371" spans="20:38" x14ac:dyDescent="0.35">
      <c r="T371" t="s">
        <v>19</v>
      </c>
      <c r="U371">
        <v>62</v>
      </c>
      <c r="V371" t="s">
        <v>20</v>
      </c>
      <c r="W371">
        <v>6164.0107883901001</v>
      </c>
      <c r="X371">
        <v>8.97315115834042E-2</v>
      </c>
      <c r="Y371">
        <v>4741.5467603000798</v>
      </c>
      <c r="Z371" t="s">
        <v>27</v>
      </c>
      <c r="AA371">
        <v>1.5433735070338199E-2</v>
      </c>
      <c r="AB371" t="s">
        <v>22</v>
      </c>
      <c r="AC371">
        <v>366</v>
      </c>
      <c r="AD371">
        <v>10</v>
      </c>
      <c r="AE371">
        <v>4.7500000000000001E-2</v>
      </c>
      <c r="AF371">
        <v>0.01</v>
      </c>
      <c r="AG371">
        <v>0</v>
      </c>
      <c r="AH371" t="s">
        <v>23</v>
      </c>
      <c r="AI371">
        <v>0.1</v>
      </c>
      <c r="AJ371">
        <v>10</v>
      </c>
      <c r="AK371">
        <v>1</v>
      </c>
      <c r="AL371">
        <v>0</v>
      </c>
    </row>
    <row r="372" spans="20:38" x14ac:dyDescent="0.35">
      <c r="T372" t="s">
        <v>19</v>
      </c>
      <c r="U372">
        <v>62</v>
      </c>
      <c r="V372" t="s">
        <v>20</v>
      </c>
      <c r="W372">
        <v>1204.9565934136499</v>
      </c>
      <c r="X372">
        <v>1.7540945373269799E-2</v>
      </c>
      <c r="Y372">
        <v>926.88968724127096</v>
      </c>
      <c r="Z372" t="s">
        <v>27</v>
      </c>
      <c r="AA372">
        <v>3.0170260034312201E-3</v>
      </c>
      <c r="AB372" t="s">
        <v>24</v>
      </c>
      <c r="AC372">
        <v>367</v>
      </c>
      <c r="AD372">
        <v>10</v>
      </c>
      <c r="AE372">
        <v>4.7500000000000001E-2</v>
      </c>
      <c r="AF372">
        <v>0.01</v>
      </c>
      <c r="AG372">
        <v>0</v>
      </c>
      <c r="AH372" t="s">
        <v>23</v>
      </c>
      <c r="AI372">
        <v>0.1</v>
      </c>
      <c r="AJ372">
        <v>10</v>
      </c>
      <c r="AK372">
        <v>2</v>
      </c>
      <c r="AL372">
        <v>1</v>
      </c>
    </row>
    <row r="373" spans="20:38" x14ac:dyDescent="0.35">
      <c r="T373" t="s">
        <v>19</v>
      </c>
      <c r="U373">
        <v>62</v>
      </c>
      <c r="V373" t="s">
        <v>20</v>
      </c>
      <c r="W373">
        <v>3614.8697802409602</v>
      </c>
      <c r="X373">
        <v>5.2622836119809398E-2</v>
      </c>
      <c r="Y373">
        <v>2780.66906172381</v>
      </c>
      <c r="Z373" t="s">
        <v>27</v>
      </c>
      <c r="AA373">
        <v>9.0510780102936693E-3</v>
      </c>
      <c r="AB373" t="s">
        <v>22</v>
      </c>
      <c r="AC373">
        <v>368</v>
      </c>
      <c r="AD373">
        <v>10</v>
      </c>
      <c r="AE373">
        <v>4.7500000000000001E-2</v>
      </c>
      <c r="AF373">
        <v>0.01</v>
      </c>
      <c r="AG373">
        <v>0</v>
      </c>
      <c r="AH373" t="s">
        <v>23</v>
      </c>
      <c r="AI373">
        <v>0.1</v>
      </c>
      <c r="AJ373">
        <v>10</v>
      </c>
      <c r="AK373">
        <v>2</v>
      </c>
      <c r="AL373">
        <v>1</v>
      </c>
    </row>
    <row r="374" spans="20:38" x14ac:dyDescent="0.35">
      <c r="T374" t="s">
        <v>19</v>
      </c>
      <c r="U374">
        <v>62</v>
      </c>
      <c r="V374" t="s">
        <v>20</v>
      </c>
      <c r="W374">
        <v>694.92918666591402</v>
      </c>
      <c r="X374">
        <v>1.0116310386803299E-2</v>
      </c>
      <c r="Y374">
        <v>534.56091281993395</v>
      </c>
      <c r="Z374" t="s">
        <v>27</v>
      </c>
      <c r="AA374">
        <v>1.7399958124421999E-3</v>
      </c>
      <c r="AB374" t="s">
        <v>24</v>
      </c>
      <c r="AC374">
        <v>369</v>
      </c>
      <c r="AD374">
        <v>10</v>
      </c>
      <c r="AE374">
        <v>4.7500000000000001E-2</v>
      </c>
      <c r="AF374">
        <v>0.01</v>
      </c>
      <c r="AG374">
        <v>0</v>
      </c>
      <c r="AH374" t="s">
        <v>23</v>
      </c>
      <c r="AI374">
        <v>0.1</v>
      </c>
      <c r="AJ374">
        <v>10</v>
      </c>
      <c r="AK374">
        <v>3</v>
      </c>
      <c r="AL374">
        <v>2</v>
      </c>
    </row>
    <row r="375" spans="20:38" x14ac:dyDescent="0.35">
      <c r="T375" t="s">
        <v>19</v>
      </c>
      <c r="U375">
        <v>62</v>
      </c>
      <c r="V375" t="s">
        <v>20</v>
      </c>
      <c r="W375">
        <v>2084.7875599977401</v>
      </c>
      <c r="X375">
        <v>3.0348931160409799E-2</v>
      </c>
      <c r="Y375">
        <v>1603.6827384598</v>
      </c>
      <c r="Z375" t="s">
        <v>27</v>
      </c>
      <c r="AA375">
        <v>5.2199874373266E-3</v>
      </c>
      <c r="AB375" t="s">
        <v>22</v>
      </c>
      <c r="AC375">
        <v>370</v>
      </c>
      <c r="AD375">
        <v>10</v>
      </c>
      <c r="AE375">
        <v>4.7500000000000001E-2</v>
      </c>
      <c r="AF375">
        <v>0.01</v>
      </c>
      <c r="AG375">
        <v>0</v>
      </c>
      <c r="AH375" t="s">
        <v>23</v>
      </c>
      <c r="AI375">
        <v>0.1</v>
      </c>
      <c r="AJ375">
        <v>10</v>
      </c>
      <c r="AK375">
        <v>3</v>
      </c>
      <c r="AL375">
        <v>2</v>
      </c>
    </row>
    <row r="376" spans="20:38" x14ac:dyDescent="0.35">
      <c r="T376" t="s">
        <v>19</v>
      </c>
      <c r="U376">
        <v>62</v>
      </c>
      <c r="V376" t="s">
        <v>20</v>
      </c>
      <c r="W376">
        <v>1530.23008591656</v>
      </c>
      <c r="X376">
        <v>2.2276057488140402E-2</v>
      </c>
      <c r="Y376">
        <v>1177.10006608966</v>
      </c>
      <c r="Z376" t="s">
        <v>27</v>
      </c>
      <c r="AA376">
        <v>3.8314608058733299E-3</v>
      </c>
      <c r="AB376" t="s">
        <v>24</v>
      </c>
      <c r="AC376">
        <v>371</v>
      </c>
      <c r="AD376">
        <v>10</v>
      </c>
      <c r="AE376">
        <v>4.7500000000000001E-2</v>
      </c>
      <c r="AF376">
        <v>0.01</v>
      </c>
      <c r="AG376">
        <v>0</v>
      </c>
      <c r="AH376" t="s">
        <v>23</v>
      </c>
      <c r="AI376">
        <v>0.1</v>
      </c>
      <c r="AJ376">
        <v>10</v>
      </c>
      <c r="AK376">
        <v>4</v>
      </c>
      <c r="AL376">
        <v>3</v>
      </c>
    </row>
    <row r="377" spans="20:38" x14ac:dyDescent="0.35">
      <c r="T377" t="s">
        <v>19</v>
      </c>
      <c r="U377">
        <v>62</v>
      </c>
      <c r="V377" t="s">
        <v>20</v>
      </c>
      <c r="W377">
        <v>4590.6902577496703</v>
      </c>
      <c r="X377">
        <v>6.6828172464421104E-2</v>
      </c>
      <c r="Y377">
        <v>3531.3001982689798</v>
      </c>
      <c r="Z377" t="s">
        <v>27</v>
      </c>
      <c r="AA377">
        <v>1.149438241762E-2</v>
      </c>
      <c r="AB377" t="s">
        <v>22</v>
      </c>
      <c r="AC377">
        <v>372</v>
      </c>
      <c r="AD377">
        <v>10</v>
      </c>
      <c r="AE377">
        <v>4.7500000000000001E-2</v>
      </c>
      <c r="AF377">
        <v>0.01</v>
      </c>
      <c r="AG377">
        <v>0</v>
      </c>
      <c r="AH377" t="s">
        <v>23</v>
      </c>
      <c r="AI377">
        <v>0.1</v>
      </c>
      <c r="AJ377">
        <v>10</v>
      </c>
      <c r="AK377">
        <v>4</v>
      </c>
      <c r="AL377">
        <v>3</v>
      </c>
    </row>
    <row r="378" spans="20:38" x14ac:dyDescent="0.35">
      <c r="T378" t="s">
        <v>19</v>
      </c>
      <c r="U378">
        <v>62</v>
      </c>
      <c r="V378" t="s">
        <v>20</v>
      </c>
      <c r="W378">
        <v>1932.4745631573101</v>
      </c>
      <c r="X378">
        <v>2.8131661283784599E-2</v>
      </c>
      <c r="Y378">
        <v>1486.5188947363999</v>
      </c>
      <c r="Z378" t="s">
        <v>27</v>
      </c>
      <c r="AA378">
        <v>4.8386191169738704E-3</v>
      </c>
      <c r="AB378" t="s">
        <v>24</v>
      </c>
      <c r="AC378">
        <v>373</v>
      </c>
      <c r="AD378">
        <v>10</v>
      </c>
      <c r="AE378">
        <v>4.7500000000000001E-2</v>
      </c>
      <c r="AF378">
        <v>0.01</v>
      </c>
      <c r="AG378">
        <v>0</v>
      </c>
      <c r="AH378" t="s">
        <v>23</v>
      </c>
      <c r="AI378">
        <v>0.1</v>
      </c>
      <c r="AJ378">
        <v>10</v>
      </c>
      <c r="AK378">
        <v>5</v>
      </c>
      <c r="AL378">
        <v>4</v>
      </c>
    </row>
    <row r="379" spans="20:38" x14ac:dyDescent="0.35">
      <c r="T379" t="s">
        <v>19</v>
      </c>
      <c r="U379">
        <v>62</v>
      </c>
      <c r="V379" t="s">
        <v>20</v>
      </c>
      <c r="W379">
        <v>5797.4236894719397</v>
      </c>
      <c r="X379">
        <v>8.4394983851353897E-2</v>
      </c>
      <c r="Y379">
        <v>4459.5566842091903</v>
      </c>
      <c r="Z379" t="s">
        <v>27</v>
      </c>
      <c r="AA379">
        <v>1.4515857350921599E-2</v>
      </c>
      <c r="AB379" t="s">
        <v>22</v>
      </c>
      <c r="AC379">
        <v>374</v>
      </c>
      <c r="AD379">
        <v>10</v>
      </c>
      <c r="AE379">
        <v>4.7500000000000001E-2</v>
      </c>
      <c r="AF379">
        <v>0.01</v>
      </c>
      <c r="AG379">
        <v>0</v>
      </c>
      <c r="AH379" t="s">
        <v>23</v>
      </c>
      <c r="AI379">
        <v>0.1</v>
      </c>
      <c r="AJ379">
        <v>10</v>
      </c>
      <c r="AK379">
        <v>5</v>
      </c>
      <c r="AL379">
        <v>4</v>
      </c>
    </row>
    <row r="380" spans="20:38" x14ac:dyDescent="0.35">
      <c r="T380" t="s">
        <v>19</v>
      </c>
      <c r="U380">
        <v>62</v>
      </c>
      <c r="V380" t="s">
        <v>20</v>
      </c>
      <c r="W380">
        <v>2374.8925978947</v>
      </c>
      <c r="X380">
        <v>3.4572084633386402E-2</v>
      </c>
      <c r="Y380">
        <v>1826.8404599190001</v>
      </c>
      <c r="Z380" t="s">
        <v>27</v>
      </c>
      <c r="AA380">
        <v>5.9463658378811996E-3</v>
      </c>
      <c r="AB380" t="s">
        <v>24</v>
      </c>
      <c r="AC380">
        <v>375</v>
      </c>
      <c r="AD380">
        <v>10</v>
      </c>
      <c r="AE380">
        <v>4.7500000000000001E-2</v>
      </c>
      <c r="AF380">
        <v>0.01</v>
      </c>
      <c r="AG380">
        <v>0</v>
      </c>
      <c r="AH380" t="s">
        <v>23</v>
      </c>
      <c r="AI380">
        <v>0.1</v>
      </c>
      <c r="AJ380">
        <v>10</v>
      </c>
      <c r="AK380">
        <v>6</v>
      </c>
      <c r="AL380">
        <v>5</v>
      </c>
    </row>
    <row r="381" spans="20:38" x14ac:dyDescent="0.35">
      <c r="T381" t="s">
        <v>19</v>
      </c>
      <c r="U381">
        <v>62</v>
      </c>
      <c r="V381" t="s">
        <v>20</v>
      </c>
      <c r="W381">
        <v>7124.6777936840999</v>
      </c>
      <c r="X381">
        <v>0.103716253900159</v>
      </c>
      <c r="Y381">
        <v>5480.5213797570004</v>
      </c>
      <c r="Z381" t="s">
        <v>27</v>
      </c>
      <c r="AA381">
        <v>1.7839097513643602E-2</v>
      </c>
      <c r="AB381" t="s">
        <v>22</v>
      </c>
      <c r="AC381">
        <v>376</v>
      </c>
      <c r="AD381">
        <v>10</v>
      </c>
      <c r="AE381">
        <v>4.7500000000000001E-2</v>
      </c>
      <c r="AF381">
        <v>0.01</v>
      </c>
      <c r="AG381">
        <v>0</v>
      </c>
      <c r="AH381" t="s">
        <v>23</v>
      </c>
      <c r="AI381">
        <v>0.1</v>
      </c>
      <c r="AJ381">
        <v>10</v>
      </c>
      <c r="AK381">
        <v>6</v>
      </c>
      <c r="AL381">
        <v>5</v>
      </c>
    </row>
    <row r="382" spans="20:38" x14ac:dyDescent="0.35">
      <c r="T382" t="s">
        <v>19</v>
      </c>
      <c r="U382">
        <v>62</v>
      </c>
      <c r="V382" t="s">
        <v>20</v>
      </c>
      <c r="W382">
        <v>2838.3232628711798</v>
      </c>
      <c r="X382">
        <v>4.1318395681505499E-2</v>
      </c>
      <c r="Y382">
        <v>2183.3255868239798</v>
      </c>
      <c r="Z382" t="s">
        <v>27</v>
      </c>
      <c r="AA382">
        <v>7.1067249534410301E-3</v>
      </c>
      <c r="AB382" t="s">
        <v>24</v>
      </c>
      <c r="AC382">
        <v>377</v>
      </c>
      <c r="AD382">
        <v>10</v>
      </c>
      <c r="AE382">
        <v>4.7500000000000001E-2</v>
      </c>
      <c r="AF382">
        <v>0.01</v>
      </c>
      <c r="AG382">
        <v>0</v>
      </c>
      <c r="AH382" t="s">
        <v>23</v>
      </c>
      <c r="AI382">
        <v>0.1</v>
      </c>
      <c r="AJ382">
        <v>10</v>
      </c>
      <c r="AK382">
        <v>7</v>
      </c>
      <c r="AL382">
        <v>6</v>
      </c>
    </row>
    <row r="383" spans="20:38" x14ac:dyDescent="0.35">
      <c r="T383" t="s">
        <v>19</v>
      </c>
      <c r="U383">
        <v>62</v>
      </c>
      <c r="V383" t="s">
        <v>20</v>
      </c>
      <c r="W383">
        <v>8514.9697886135309</v>
      </c>
      <c r="X383">
        <v>0.123955187044516</v>
      </c>
      <c r="Y383">
        <v>6549.97676047194</v>
      </c>
      <c r="Z383" t="s">
        <v>27</v>
      </c>
      <c r="AA383">
        <v>2.1320174860323102E-2</v>
      </c>
      <c r="AB383" t="s">
        <v>22</v>
      </c>
      <c r="AC383">
        <v>378</v>
      </c>
      <c r="AD383">
        <v>10</v>
      </c>
      <c r="AE383">
        <v>4.7500000000000001E-2</v>
      </c>
      <c r="AF383">
        <v>0.01</v>
      </c>
      <c r="AG383">
        <v>0</v>
      </c>
      <c r="AH383" t="s">
        <v>23</v>
      </c>
      <c r="AI383">
        <v>0.1</v>
      </c>
      <c r="AJ383">
        <v>10</v>
      </c>
      <c r="AK383">
        <v>7</v>
      </c>
      <c r="AL383">
        <v>6</v>
      </c>
    </row>
    <row r="384" spans="20:38" x14ac:dyDescent="0.35">
      <c r="T384" t="s">
        <v>19</v>
      </c>
      <c r="U384">
        <v>62</v>
      </c>
      <c r="V384" t="s">
        <v>20</v>
      </c>
      <c r="W384">
        <v>3297.1806126237698</v>
      </c>
      <c r="X384">
        <v>4.7998131491184197E-2</v>
      </c>
      <c r="Y384">
        <v>2536.2927789413602</v>
      </c>
      <c r="Z384" t="s">
        <v>27</v>
      </c>
      <c r="AA384">
        <v>8.2556331909960003E-3</v>
      </c>
      <c r="AB384" t="s">
        <v>24</v>
      </c>
      <c r="AC384">
        <v>379</v>
      </c>
      <c r="AD384">
        <v>10</v>
      </c>
      <c r="AE384">
        <v>4.7500000000000001E-2</v>
      </c>
      <c r="AF384">
        <v>0.01</v>
      </c>
      <c r="AG384">
        <v>0</v>
      </c>
      <c r="AH384" t="s">
        <v>23</v>
      </c>
      <c r="AI384">
        <v>0.1</v>
      </c>
      <c r="AJ384">
        <v>10</v>
      </c>
      <c r="AK384">
        <v>8</v>
      </c>
      <c r="AL384">
        <v>7</v>
      </c>
    </row>
    <row r="385" spans="20:38" x14ac:dyDescent="0.35">
      <c r="T385" t="s">
        <v>19</v>
      </c>
      <c r="U385">
        <v>62</v>
      </c>
      <c r="V385" t="s">
        <v>20</v>
      </c>
      <c r="W385">
        <v>9891.5418378713202</v>
      </c>
      <c r="X385">
        <v>0.143994394473553</v>
      </c>
      <c r="Y385">
        <v>7608.8783368240902</v>
      </c>
      <c r="Z385" t="s">
        <v>27</v>
      </c>
      <c r="AA385">
        <v>2.4766899572987999E-2</v>
      </c>
      <c r="AB385" t="s">
        <v>22</v>
      </c>
      <c r="AC385">
        <v>380</v>
      </c>
      <c r="AD385">
        <v>10</v>
      </c>
      <c r="AE385">
        <v>4.7500000000000001E-2</v>
      </c>
      <c r="AF385">
        <v>0.01</v>
      </c>
      <c r="AG385">
        <v>0</v>
      </c>
      <c r="AH385" t="s">
        <v>23</v>
      </c>
      <c r="AI385">
        <v>0.1</v>
      </c>
      <c r="AJ385">
        <v>10</v>
      </c>
      <c r="AK385">
        <v>8</v>
      </c>
      <c r="AL385">
        <v>7</v>
      </c>
    </row>
    <row r="386" spans="20:38" x14ac:dyDescent="0.35">
      <c r="T386" t="s">
        <v>19</v>
      </c>
      <c r="U386">
        <v>62</v>
      </c>
      <c r="V386" t="s">
        <v>20</v>
      </c>
      <c r="W386">
        <v>6840.5971780746504</v>
      </c>
      <c r="X386">
        <v>9.9580799903519104E-2</v>
      </c>
      <c r="Y386">
        <v>5261.9978292881897</v>
      </c>
      <c r="Z386" t="s">
        <v>27</v>
      </c>
      <c r="AA386">
        <v>1.7127803340019999E-2</v>
      </c>
      <c r="AB386" t="s">
        <v>24</v>
      </c>
      <c r="AC386">
        <v>381</v>
      </c>
      <c r="AD386">
        <v>10</v>
      </c>
      <c r="AE386">
        <v>4.7500000000000001E-2</v>
      </c>
      <c r="AF386">
        <v>0.01</v>
      </c>
      <c r="AG386">
        <v>0</v>
      </c>
      <c r="AH386" t="s">
        <v>23</v>
      </c>
      <c r="AI386">
        <v>0.1</v>
      </c>
      <c r="AJ386">
        <v>10</v>
      </c>
      <c r="AK386">
        <v>9</v>
      </c>
      <c r="AL386">
        <v>8</v>
      </c>
    </row>
    <row r="387" spans="20:38" x14ac:dyDescent="0.35">
      <c r="T387" t="s">
        <v>19</v>
      </c>
      <c r="U387">
        <v>62</v>
      </c>
      <c r="V387" t="s">
        <v>20</v>
      </c>
      <c r="W387">
        <v>20521.791534223899</v>
      </c>
      <c r="X387">
        <v>0.29874239971055699</v>
      </c>
      <c r="Y387">
        <v>15785.9934878646</v>
      </c>
      <c r="Z387" t="s">
        <v>27</v>
      </c>
      <c r="AA387">
        <v>5.138341002006E-2</v>
      </c>
      <c r="AB387" t="s">
        <v>22</v>
      </c>
      <c r="AC387">
        <v>382</v>
      </c>
      <c r="AD387">
        <v>10</v>
      </c>
      <c r="AE387">
        <v>4.7500000000000001E-2</v>
      </c>
      <c r="AF387">
        <v>0.01</v>
      </c>
      <c r="AG387">
        <v>0</v>
      </c>
      <c r="AH387" t="s">
        <v>23</v>
      </c>
      <c r="AI387">
        <v>0.1</v>
      </c>
      <c r="AJ387">
        <v>10</v>
      </c>
      <c r="AK387">
        <v>9</v>
      </c>
      <c r="AL387">
        <v>8</v>
      </c>
    </row>
    <row r="388" spans="20:38" x14ac:dyDescent="0.35">
      <c r="T388" t="s">
        <v>19</v>
      </c>
      <c r="U388">
        <v>62</v>
      </c>
      <c r="V388" t="s">
        <v>20</v>
      </c>
      <c r="W388">
        <v>6590.8275918229901</v>
      </c>
      <c r="X388">
        <v>9.5944822730322704E-2</v>
      </c>
      <c r="Y388">
        <v>5069.8673783253798</v>
      </c>
      <c r="Z388" t="s">
        <v>27</v>
      </c>
      <c r="AA388">
        <v>1.6502418707323298E-2</v>
      </c>
      <c r="AB388" t="s">
        <v>24</v>
      </c>
      <c r="AC388">
        <v>383</v>
      </c>
      <c r="AD388">
        <v>10</v>
      </c>
      <c r="AE388">
        <v>4.7500000000000001E-2</v>
      </c>
      <c r="AF388">
        <v>0.01</v>
      </c>
      <c r="AG388">
        <v>0</v>
      </c>
      <c r="AH388" t="s">
        <v>23</v>
      </c>
      <c r="AI388">
        <v>0.1</v>
      </c>
      <c r="AJ388">
        <v>10</v>
      </c>
      <c r="AK388">
        <v>10</v>
      </c>
      <c r="AL388">
        <v>9</v>
      </c>
    </row>
    <row r="389" spans="20:38" x14ac:dyDescent="0.35">
      <c r="T389" t="s">
        <v>19</v>
      </c>
      <c r="U389">
        <v>62</v>
      </c>
      <c r="V389" t="s">
        <v>20</v>
      </c>
      <c r="W389">
        <v>19772.482775469001</v>
      </c>
      <c r="X389">
        <v>0.28783446819096797</v>
      </c>
      <c r="Y389">
        <v>15209.602134976099</v>
      </c>
      <c r="Z389" t="s">
        <v>27</v>
      </c>
      <c r="AA389">
        <v>4.9507256121969802E-2</v>
      </c>
      <c r="AB389" t="s">
        <v>22</v>
      </c>
      <c r="AC389">
        <v>384</v>
      </c>
      <c r="AD389">
        <v>10</v>
      </c>
      <c r="AE389">
        <v>4.7500000000000001E-2</v>
      </c>
      <c r="AF389">
        <v>0.01</v>
      </c>
      <c r="AG389">
        <v>0</v>
      </c>
      <c r="AH389" t="s">
        <v>23</v>
      </c>
      <c r="AI389">
        <v>0.1</v>
      </c>
      <c r="AJ389">
        <v>10</v>
      </c>
      <c r="AK389">
        <v>10</v>
      </c>
      <c r="AL389">
        <v>9</v>
      </c>
    </row>
    <row r="390" spans="20:38" x14ac:dyDescent="0.35">
      <c r="T390" t="s">
        <v>19</v>
      </c>
      <c r="U390">
        <v>62</v>
      </c>
      <c r="V390" t="s">
        <v>20</v>
      </c>
      <c r="W390">
        <v>19032.082740541598</v>
      </c>
      <c r="X390">
        <v>0.27705622386414502</v>
      </c>
      <c r="Y390">
        <v>14640.063646570399</v>
      </c>
      <c r="Z390" t="s">
        <v>27</v>
      </c>
      <c r="AA390">
        <v>4.7653408298299303E-2</v>
      </c>
      <c r="AB390" t="s">
        <v>24</v>
      </c>
      <c r="AC390">
        <v>385</v>
      </c>
      <c r="AD390">
        <v>10</v>
      </c>
      <c r="AE390">
        <v>4.7500000000000001E-2</v>
      </c>
      <c r="AF390">
        <v>0.01</v>
      </c>
      <c r="AG390">
        <v>0</v>
      </c>
      <c r="AH390" t="s">
        <v>23</v>
      </c>
      <c r="AI390">
        <v>0.1</v>
      </c>
      <c r="AJ390">
        <v>10</v>
      </c>
      <c r="AK390">
        <v>12</v>
      </c>
      <c r="AL390">
        <v>11</v>
      </c>
    </row>
    <row r="391" spans="20:38" x14ac:dyDescent="0.35">
      <c r="T391" t="s">
        <v>19</v>
      </c>
      <c r="U391">
        <v>62</v>
      </c>
      <c r="V391" t="s">
        <v>20</v>
      </c>
      <c r="W391">
        <v>57096.248221624701</v>
      </c>
      <c r="X391">
        <v>0.83116867159243601</v>
      </c>
      <c r="Y391">
        <v>43920.190939711298</v>
      </c>
      <c r="Z391" t="s">
        <v>27</v>
      </c>
      <c r="AA391">
        <v>0.14296022489489801</v>
      </c>
      <c r="AB391" t="s">
        <v>22</v>
      </c>
      <c r="AC391">
        <v>386</v>
      </c>
      <c r="AD391">
        <v>10</v>
      </c>
      <c r="AE391">
        <v>4.7500000000000001E-2</v>
      </c>
      <c r="AF391">
        <v>0.01</v>
      </c>
      <c r="AG391">
        <v>0</v>
      </c>
      <c r="AH391" t="s">
        <v>23</v>
      </c>
      <c r="AI391">
        <v>0.1</v>
      </c>
      <c r="AJ391">
        <v>10</v>
      </c>
      <c r="AK391">
        <v>12</v>
      </c>
      <c r="AL391">
        <v>11</v>
      </c>
    </row>
    <row r="392" spans="20:38" x14ac:dyDescent="0.35">
      <c r="T392" t="s">
        <v>19</v>
      </c>
      <c r="U392">
        <v>62</v>
      </c>
      <c r="V392" t="s">
        <v>20</v>
      </c>
      <c r="W392">
        <v>19556.7393874558</v>
      </c>
      <c r="X392">
        <v>0.28469382146189298</v>
      </c>
      <c r="Y392">
        <v>15043.6456826583</v>
      </c>
      <c r="Z392" t="s">
        <v>27</v>
      </c>
      <c r="AA392">
        <v>4.89670678568805E-2</v>
      </c>
      <c r="AB392" t="s">
        <v>24</v>
      </c>
      <c r="AC392">
        <v>387</v>
      </c>
      <c r="AD392">
        <v>10</v>
      </c>
      <c r="AE392">
        <v>4.7500000000000001E-2</v>
      </c>
      <c r="AF392">
        <v>0.01</v>
      </c>
      <c r="AG392">
        <v>0</v>
      </c>
      <c r="AH392" t="s">
        <v>23</v>
      </c>
      <c r="AI392">
        <v>0.1</v>
      </c>
      <c r="AJ392">
        <v>10</v>
      </c>
      <c r="AK392">
        <v>15</v>
      </c>
      <c r="AL392">
        <v>14</v>
      </c>
    </row>
    <row r="393" spans="20:38" x14ac:dyDescent="0.35">
      <c r="T393" t="s">
        <v>19</v>
      </c>
      <c r="U393">
        <v>62</v>
      </c>
      <c r="V393" t="s">
        <v>20</v>
      </c>
      <c r="W393">
        <v>58670.218162367499</v>
      </c>
      <c r="X393">
        <v>0.854081464385678</v>
      </c>
      <c r="Y393">
        <v>45130.937047975</v>
      </c>
      <c r="Z393" t="s">
        <v>27</v>
      </c>
      <c r="AA393">
        <v>0.14690120357064201</v>
      </c>
      <c r="AB393" t="s">
        <v>22</v>
      </c>
      <c r="AC393">
        <v>388</v>
      </c>
      <c r="AD393">
        <v>10</v>
      </c>
      <c r="AE393">
        <v>4.7500000000000001E-2</v>
      </c>
      <c r="AF393">
        <v>0.01</v>
      </c>
      <c r="AG393">
        <v>0</v>
      </c>
      <c r="AH393" t="s">
        <v>23</v>
      </c>
      <c r="AI393">
        <v>0.1</v>
      </c>
      <c r="AJ393">
        <v>10</v>
      </c>
      <c r="AK393">
        <v>15</v>
      </c>
      <c r="AL393">
        <v>14</v>
      </c>
    </row>
    <row r="394" spans="20:38" x14ac:dyDescent="0.35">
      <c r="T394" t="s">
        <v>19</v>
      </c>
      <c r="U394">
        <v>62</v>
      </c>
      <c r="V394" t="s">
        <v>20</v>
      </c>
      <c r="W394">
        <v>19866.496547466799</v>
      </c>
      <c r="X394">
        <v>0.28920305727373102</v>
      </c>
      <c r="Y394">
        <v>15281.920421128299</v>
      </c>
      <c r="Z394" t="s">
        <v>27</v>
      </c>
      <c r="AA394">
        <v>4.9742652148970799E-2</v>
      </c>
      <c r="AB394" t="s">
        <v>24</v>
      </c>
      <c r="AC394">
        <v>389</v>
      </c>
      <c r="AD394">
        <v>10</v>
      </c>
      <c r="AE394">
        <v>4.7500000000000001E-2</v>
      </c>
      <c r="AF394">
        <v>0.01</v>
      </c>
      <c r="AG394">
        <v>0</v>
      </c>
      <c r="AH394" t="s">
        <v>23</v>
      </c>
      <c r="AI394">
        <v>0.1</v>
      </c>
      <c r="AJ394">
        <v>10</v>
      </c>
      <c r="AK394">
        <v>20</v>
      </c>
      <c r="AL394">
        <v>19</v>
      </c>
    </row>
    <row r="395" spans="20:38" x14ac:dyDescent="0.35">
      <c r="T395" t="s">
        <v>19</v>
      </c>
      <c r="U395">
        <v>62</v>
      </c>
      <c r="V395" t="s">
        <v>20</v>
      </c>
      <c r="W395">
        <v>59599.489642400498</v>
      </c>
      <c r="X395">
        <v>0.86760917182119401</v>
      </c>
      <c r="Y395">
        <v>45845.761263385</v>
      </c>
      <c r="Z395" t="s">
        <v>27</v>
      </c>
      <c r="AA395">
        <v>0.149227956446912</v>
      </c>
      <c r="AB395" t="s">
        <v>22</v>
      </c>
      <c r="AC395">
        <v>390</v>
      </c>
      <c r="AD395">
        <v>10</v>
      </c>
      <c r="AE395">
        <v>4.7500000000000001E-2</v>
      </c>
      <c r="AF395">
        <v>0.01</v>
      </c>
      <c r="AG395">
        <v>0</v>
      </c>
      <c r="AH395" t="s">
        <v>23</v>
      </c>
      <c r="AI395">
        <v>0.1</v>
      </c>
      <c r="AJ395">
        <v>10</v>
      </c>
      <c r="AK395">
        <v>20</v>
      </c>
      <c r="AL395">
        <v>19</v>
      </c>
    </row>
    <row r="396" spans="20:38" x14ac:dyDescent="0.35">
      <c r="T396" t="s">
        <v>19</v>
      </c>
      <c r="U396">
        <v>62</v>
      </c>
      <c r="V396" t="s">
        <v>20</v>
      </c>
      <c r="W396">
        <v>12031.9871933205</v>
      </c>
      <c r="X396">
        <v>0.175153554280327</v>
      </c>
      <c r="Y396">
        <v>9255.3747640926704</v>
      </c>
      <c r="Z396" t="s">
        <v>27</v>
      </c>
      <c r="AA396">
        <v>3.0126245570688E-2</v>
      </c>
      <c r="AB396" t="s">
        <v>24</v>
      </c>
      <c r="AC396">
        <v>391</v>
      </c>
      <c r="AD396">
        <v>10</v>
      </c>
      <c r="AE396">
        <v>4.7500000000000001E-2</v>
      </c>
      <c r="AF396">
        <v>0.01</v>
      </c>
      <c r="AG396">
        <v>0</v>
      </c>
      <c r="AH396" t="s">
        <v>23</v>
      </c>
      <c r="AI396">
        <v>0.1</v>
      </c>
      <c r="AJ396">
        <v>10</v>
      </c>
      <c r="AK396">
        <v>99</v>
      </c>
      <c r="AL396">
        <v>98</v>
      </c>
    </row>
    <row r="397" spans="20:38" x14ac:dyDescent="0.35">
      <c r="T397" t="s">
        <v>19</v>
      </c>
      <c r="U397">
        <v>62</v>
      </c>
      <c r="V397" t="s">
        <v>20</v>
      </c>
      <c r="W397">
        <v>36095.961579961397</v>
      </c>
      <c r="X397">
        <v>0.52546066284098103</v>
      </c>
      <c r="Y397">
        <v>27766.124292278</v>
      </c>
      <c r="Z397" t="s">
        <v>27</v>
      </c>
      <c r="AA397">
        <v>9.0378736712064006E-2</v>
      </c>
      <c r="AB397" t="s">
        <v>22</v>
      </c>
      <c r="AC397">
        <v>392</v>
      </c>
      <c r="AD397">
        <v>10</v>
      </c>
      <c r="AE397">
        <v>4.7500000000000001E-2</v>
      </c>
      <c r="AF397">
        <v>0.01</v>
      </c>
      <c r="AG397">
        <v>0</v>
      </c>
      <c r="AH397" t="s">
        <v>23</v>
      </c>
      <c r="AI397">
        <v>0.1</v>
      </c>
      <c r="AJ397">
        <v>10</v>
      </c>
      <c r="AK397">
        <v>99</v>
      </c>
      <c r="AL397">
        <v>98</v>
      </c>
    </row>
    <row r="398" spans="20:38" x14ac:dyDescent="0.35">
      <c r="T398" t="s">
        <v>19</v>
      </c>
      <c r="U398">
        <v>62</v>
      </c>
      <c r="V398" t="s">
        <v>20</v>
      </c>
      <c r="W398">
        <v>7658.5122481475901</v>
      </c>
      <c r="X398">
        <v>1.13637175983576E-2</v>
      </c>
      <c r="Y398">
        <v>5891.1632678058404</v>
      </c>
      <c r="Z398" t="s">
        <v>28</v>
      </c>
      <c r="AA398">
        <v>1.3871866271334099E-2</v>
      </c>
      <c r="AB398" t="s">
        <v>24</v>
      </c>
      <c r="AC398">
        <v>393</v>
      </c>
      <c r="AD398">
        <v>10</v>
      </c>
      <c r="AE398">
        <v>4.7500000000000001E-2</v>
      </c>
      <c r="AF398">
        <v>0.01</v>
      </c>
      <c r="AG398">
        <v>0</v>
      </c>
      <c r="AH398" t="s">
        <v>23</v>
      </c>
      <c r="AI398">
        <v>0.1</v>
      </c>
      <c r="AJ398">
        <v>10</v>
      </c>
      <c r="AK398">
        <v>1</v>
      </c>
      <c r="AL398">
        <v>0</v>
      </c>
    </row>
    <row r="399" spans="20:38" x14ac:dyDescent="0.35">
      <c r="T399" t="s">
        <v>19</v>
      </c>
      <c r="U399">
        <v>62</v>
      </c>
      <c r="V399" t="s">
        <v>20</v>
      </c>
      <c r="W399">
        <v>22975.536744442801</v>
      </c>
      <c r="X399">
        <v>3.4091152795072903E-2</v>
      </c>
      <c r="Y399">
        <v>17673.489803417498</v>
      </c>
      <c r="Z399" t="s">
        <v>28</v>
      </c>
      <c r="AA399">
        <v>4.16155988140023E-2</v>
      </c>
      <c r="AB399" t="s">
        <v>22</v>
      </c>
      <c r="AC399">
        <v>394</v>
      </c>
      <c r="AD399">
        <v>10</v>
      </c>
      <c r="AE399">
        <v>4.7500000000000001E-2</v>
      </c>
      <c r="AF399">
        <v>0.01</v>
      </c>
      <c r="AG399">
        <v>0</v>
      </c>
      <c r="AH399" t="s">
        <v>23</v>
      </c>
      <c r="AI399">
        <v>0.1</v>
      </c>
      <c r="AJ399">
        <v>10</v>
      </c>
      <c r="AK399">
        <v>1</v>
      </c>
      <c r="AL399">
        <v>0</v>
      </c>
    </row>
    <row r="400" spans="20:38" x14ac:dyDescent="0.35">
      <c r="T400" t="s">
        <v>19</v>
      </c>
      <c r="U400">
        <v>62</v>
      </c>
      <c r="V400" t="s">
        <v>20</v>
      </c>
      <c r="W400">
        <v>3581.3364354594501</v>
      </c>
      <c r="X400">
        <v>5.3139950108604499E-3</v>
      </c>
      <c r="Y400">
        <v>2754.87418112266</v>
      </c>
      <c r="Z400" t="s">
        <v>28</v>
      </c>
      <c r="AA400">
        <v>6.4868761053905998E-3</v>
      </c>
      <c r="AB400" t="s">
        <v>24</v>
      </c>
      <c r="AC400">
        <v>395</v>
      </c>
      <c r="AD400">
        <v>10</v>
      </c>
      <c r="AE400">
        <v>4.7500000000000001E-2</v>
      </c>
      <c r="AF400">
        <v>0.01</v>
      </c>
      <c r="AG400">
        <v>0</v>
      </c>
      <c r="AH400" t="s">
        <v>23</v>
      </c>
      <c r="AI400">
        <v>0.1</v>
      </c>
      <c r="AJ400">
        <v>10</v>
      </c>
      <c r="AK400">
        <v>2</v>
      </c>
      <c r="AL400">
        <v>1</v>
      </c>
    </row>
    <row r="401" spans="20:38" x14ac:dyDescent="0.35">
      <c r="T401" t="s">
        <v>19</v>
      </c>
      <c r="U401">
        <v>62</v>
      </c>
      <c r="V401" t="s">
        <v>20</v>
      </c>
      <c r="W401">
        <v>10744.009306378401</v>
      </c>
      <c r="X401">
        <v>1.5941985032581301E-2</v>
      </c>
      <c r="Y401">
        <v>8264.6225433679701</v>
      </c>
      <c r="Z401" t="s">
        <v>28</v>
      </c>
      <c r="AA401">
        <v>1.9460628316171801E-2</v>
      </c>
      <c r="AB401" t="s">
        <v>22</v>
      </c>
      <c r="AC401">
        <v>396</v>
      </c>
      <c r="AD401">
        <v>10</v>
      </c>
      <c r="AE401">
        <v>4.7500000000000001E-2</v>
      </c>
      <c r="AF401">
        <v>0.01</v>
      </c>
      <c r="AG401">
        <v>0</v>
      </c>
      <c r="AH401" t="s">
        <v>23</v>
      </c>
      <c r="AI401">
        <v>0.1</v>
      </c>
      <c r="AJ401">
        <v>10</v>
      </c>
      <c r="AK401">
        <v>2</v>
      </c>
      <c r="AL401">
        <v>1</v>
      </c>
    </row>
    <row r="402" spans="20:38" x14ac:dyDescent="0.35">
      <c r="T402" t="s">
        <v>19</v>
      </c>
      <c r="U402">
        <v>62</v>
      </c>
      <c r="V402" t="s">
        <v>20</v>
      </c>
      <c r="W402">
        <v>1662.6542175049899</v>
      </c>
      <c r="X402">
        <v>2.4670500456554002E-3</v>
      </c>
      <c r="Y402">
        <v>1278.96478269615</v>
      </c>
      <c r="Z402" t="s">
        <v>28</v>
      </c>
      <c r="AA402">
        <v>3.0115662433363001E-3</v>
      </c>
      <c r="AB402" t="s">
        <v>24</v>
      </c>
      <c r="AC402">
        <v>397</v>
      </c>
      <c r="AD402">
        <v>10</v>
      </c>
      <c r="AE402">
        <v>4.7500000000000001E-2</v>
      </c>
      <c r="AF402">
        <v>0.01</v>
      </c>
      <c r="AG402">
        <v>0</v>
      </c>
      <c r="AH402" t="s">
        <v>23</v>
      </c>
      <c r="AI402">
        <v>0.1</v>
      </c>
      <c r="AJ402">
        <v>10</v>
      </c>
      <c r="AK402">
        <v>3</v>
      </c>
      <c r="AL402">
        <v>2</v>
      </c>
    </row>
    <row r="403" spans="20:38" x14ac:dyDescent="0.35">
      <c r="T403" t="s">
        <v>19</v>
      </c>
      <c r="U403">
        <v>62</v>
      </c>
      <c r="V403" t="s">
        <v>20</v>
      </c>
      <c r="W403">
        <v>4987.9626525149697</v>
      </c>
      <c r="X403">
        <v>7.4011501369662096E-3</v>
      </c>
      <c r="Y403">
        <v>3836.89434808844</v>
      </c>
      <c r="Z403" t="s">
        <v>28</v>
      </c>
      <c r="AA403">
        <v>9.0346987300088995E-3</v>
      </c>
      <c r="AB403" t="s">
        <v>22</v>
      </c>
      <c r="AC403">
        <v>398</v>
      </c>
      <c r="AD403">
        <v>10</v>
      </c>
      <c r="AE403">
        <v>4.7500000000000001E-2</v>
      </c>
      <c r="AF403">
        <v>0.01</v>
      </c>
      <c r="AG403">
        <v>0</v>
      </c>
      <c r="AH403" t="s">
        <v>23</v>
      </c>
      <c r="AI403">
        <v>0.1</v>
      </c>
      <c r="AJ403">
        <v>10</v>
      </c>
      <c r="AK403">
        <v>3</v>
      </c>
      <c r="AL403">
        <v>2</v>
      </c>
    </row>
    <row r="404" spans="20:38" x14ac:dyDescent="0.35">
      <c r="T404" t="s">
        <v>19</v>
      </c>
      <c r="U404">
        <v>62</v>
      </c>
      <c r="V404" t="s">
        <v>20</v>
      </c>
      <c r="W404">
        <v>3613.0890491875102</v>
      </c>
      <c r="X404">
        <v>5.36110961010949E-3</v>
      </c>
      <c r="Y404">
        <v>2779.2992686057801</v>
      </c>
      <c r="Z404" t="s">
        <v>28</v>
      </c>
      <c r="AA404">
        <v>6.5443896272247499E-3</v>
      </c>
      <c r="AB404" t="s">
        <v>24</v>
      </c>
      <c r="AC404">
        <v>399</v>
      </c>
      <c r="AD404">
        <v>10</v>
      </c>
      <c r="AE404">
        <v>4.7500000000000001E-2</v>
      </c>
      <c r="AF404">
        <v>0.01</v>
      </c>
      <c r="AG404">
        <v>0</v>
      </c>
      <c r="AH404" t="s">
        <v>23</v>
      </c>
      <c r="AI404">
        <v>0.1</v>
      </c>
      <c r="AJ404">
        <v>10</v>
      </c>
      <c r="AK404">
        <v>4</v>
      </c>
      <c r="AL404">
        <v>3</v>
      </c>
    </row>
    <row r="405" spans="20:38" x14ac:dyDescent="0.35">
      <c r="T405" t="s">
        <v>19</v>
      </c>
      <c r="U405">
        <v>62</v>
      </c>
      <c r="V405" t="s">
        <v>20</v>
      </c>
      <c r="W405">
        <v>10839.267147562499</v>
      </c>
      <c r="X405">
        <v>1.6083328830328501E-2</v>
      </c>
      <c r="Y405">
        <v>8337.8978058173307</v>
      </c>
      <c r="Z405" t="s">
        <v>28</v>
      </c>
      <c r="AA405">
        <v>1.9633168881674299E-2</v>
      </c>
      <c r="AB405" t="s">
        <v>22</v>
      </c>
      <c r="AC405">
        <v>400</v>
      </c>
      <c r="AD405">
        <v>10</v>
      </c>
      <c r="AE405">
        <v>4.7500000000000001E-2</v>
      </c>
      <c r="AF405">
        <v>0.01</v>
      </c>
      <c r="AG405">
        <v>0</v>
      </c>
      <c r="AH405" t="s">
        <v>23</v>
      </c>
      <c r="AI405">
        <v>0.1</v>
      </c>
      <c r="AJ405">
        <v>10</v>
      </c>
      <c r="AK405">
        <v>4</v>
      </c>
      <c r="AL405">
        <v>3</v>
      </c>
    </row>
    <row r="406" spans="20:38" x14ac:dyDescent="0.35">
      <c r="T406" t="s">
        <v>19</v>
      </c>
      <c r="U406">
        <v>62</v>
      </c>
      <c r="V406" t="s">
        <v>20</v>
      </c>
      <c r="W406">
        <v>4486.25245312059</v>
      </c>
      <c r="X406">
        <v>6.6567114212727702E-3</v>
      </c>
      <c r="Y406">
        <v>3450.96342547738</v>
      </c>
      <c r="Z406" t="s">
        <v>28</v>
      </c>
      <c r="AA406">
        <v>8.1259508469397508E-3</v>
      </c>
      <c r="AB406" t="s">
        <v>24</v>
      </c>
      <c r="AC406">
        <v>401</v>
      </c>
      <c r="AD406">
        <v>10</v>
      </c>
      <c r="AE406">
        <v>4.7500000000000001E-2</v>
      </c>
      <c r="AF406">
        <v>0.01</v>
      </c>
      <c r="AG406">
        <v>0</v>
      </c>
      <c r="AH406" t="s">
        <v>23</v>
      </c>
      <c r="AI406">
        <v>0.1</v>
      </c>
      <c r="AJ406">
        <v>10</v>
      </c>
      <c r="AK406">
        <v>5</v>
      </c>
      <c r="AL406">
        <v>4</v>
      </c>
    </row>
    <row r="407" spans="20:38" x14ac:dyDescent="0.35">
      <c r="T407" t="s">
        <v>19</v>
      </c>
      <c r="U407">
        <v>62</v>
      </c>
      <c r="V407" t="s">
        <v>20</v>
      </c>
      <c r="W407">
        <v>13458.7573593618</v>
      </c>
      <c r="X407">
        <v>1.9970134263818301E-2</v>
      </c>
      <c r="Y407">
        <v>10352.890276432099</v>
      </c>
      <c r="Z407" t="s">
        <v>28</v>
      </c>
      <c r="AA407">
        <v>2.43778525408192E-2</v>
      </c>
      <c r="AB407" t="s">
        <v>22</v>
      </c>
      <c r="AC407">
        <v>402</v>
      </c>
      <c r="AD407">
        <v>10</v>
      </c>
      <c r="AE407">
        <v>4.7500000000000001E-2</v>
      </c>
      <c r="AF407">
        <v>0.01</v>
      </c>
      <c r="AG407">
        <v>0</v>
      </c>
      <c r="AH407" t="s">
        <v>23</v>
      </c>
      <c r="AI407">
        <v>0.1</v>
      </c>
      <c r="AJ407">
        <v>10</v>
      </c>
      <c r="AK407">
        <v>5</v>
      </c>
      <c r="AL407">
        <v>4</v>
      </c>
    </row>
    <row r="408" spans="20:38" x14ac:dyDescent="0.35">
      <c r="T408" t="s">
        <v>19</v>
      </c>
      <c r="U408">
        <v>62</v>
      </c>
      <c r="V408" t="s">
        <v>20</v>
      </c>
      <c r="W408">
        <v>5397.7099150793101</v>
      </c>
      <c r="X408">
        <v>8.0091340413606191E-3</v>
      </c>
      <c r="Y408">
        <v>4152.0845500610103</v>
      </c>
      <c r="Z408" t="s">
        <v>28</v>
      </c>
      <c r="AA408">
        <v>9.7768741091385E-3</v>
      </c>
      <c r="AB408" t="s">
        <v>24</v>
      </c>
      <c r="AC408">
        <v>403</v>
      </c>
      <c r="AD408">
        <v>10</v>
      </c>
      <c r="AE408">
        <v>4.7500000000000001E-2</v>
      </c>
      <c r="AF408">
        <v>0.01</v>
      </c>
      <c r="AG408">
        <v>0</v>
      </c>
      <c r="AH408" t="s">
        <v>23</v>
      </c>
      <c r="AI408">
        <v>0.1</v>
      </c>
      <c r="AJ408">
        <v>10</v>
      </c>
      <c r="AK408">
        <v>6</v>
      </c>
      <c r="AL408">
        <v>5</v>
      </c>
    </row>
    <row r="409" spans="20:38" x14ac:dyDescent="0.35">
      <c r="T409" t="s">
        <v>19</v>
      </c>
      <c r="U409">
        <v>62</v>
      </c>
      <c r="V409" t="s">
        <v>20</v>
      </c>
      <c r="W409">
        <v>16193.1297452379</v>
      </c>
      <c r="X409">
        <v>2.4027402124081901E-2</v>
      </c>
      <c r="Y409">
        <v>12456.253650183</v>
      </c>
      <c r="Z409" t="s">
        <v>28</v>
      </c>
      <c r="AA409">
        <v>2.9330622327415502E-2</v>
      </c>
      <c r="AB409" t="s">
        <v>22</v>
      </c>
      <c r="AC409">
        <v>404</v>
      </c>
      <c r="AD409">
        <v>10</v>
      </c>
      <c r="AE409">
        <v>4.7500000000000001E-2</v>
      </c>
      <c r="AF409">
        <v>0.01</v>
      </c>
      <c r="AG409">
        <v>0</v>
      </c>
      <c r="AH409" t="s">
        <v>23</v>
      </c>
      <c r="AI409">
        <v>0.1</v>
      </c>
      <c r="AJ409">
        <v>10</v>
      </c>
      <c r="AK409">
        <v>6</v>
      </c>
      <c r="AL409">
        <v>5</v>
      </c>
    </row>
    <row r="410" spans="20:38" x14ac:dyDescent="0.35">
      <c r="T410" t="s">
        <v>19</v>
      </c>
      <c r="U410">
        <v>62</v>
      </c>
      <c r="V410" t="s">
        <v>20</v>
      </c>
      <c r="W410">
        <v>6285.8453660105297</v>
      </c>
      <c r="X410">
        <v>9.3269514093374892E-3</v>
      </c>
      <c r="Y410">
        <v>4835.2656661619503</v>
      </c>
      <c r="Z410" t="s">
        <v>28</v>
      </c>
      <c r="AA410">
        <v>1.1385554203516999E-2</v>
      </c>
      <c r="AB410" t="s">
        <v>24</v>
      </c>
      <c r="AC410">
        <v>405</v>
      </c>
      <c r="AD410">
        <v>10</v>
      </c>
      <c r="AE410">
        <v>4.7500000000000001E-2</v>
      </c>
      <c r="AF410">
        <v>0.01</v>
      </c>
      <c r="AG410">
        <v>0</v>
      </c>
      <c r="AH410" t="s">
        <v>23</v>
      </c>
      <c r="AI410">
        <v>0.1</v>
      </c>
      <c r="AJ410">
        <v>10</v>
      </c>
      <c r="AK410">
        <v>7</v>
      </c>
      <c r="AL410">
        <v>6</v>
      </c>
    </row>
    <row r="411" spans="20:38" x14ac:dyDescent="0.35">
      <c r="T411" t="s">
        <v>19</v>
      </c>
      <c r="U411">
        <v>62</v>
      </c>
      <c r="V411" t="s">
        <v>20</v>
      </c>
      <c r="W411">
        <v>18857.5360980316</v>
      </c>
      <c r="X411">
        <v>2.7980854228012501E-2</v>
      </c>
      <c r="Y411">
        <v>14505.796998485799</v>
      </c>
      <c r="Z411" t="s">
        <v>28</v>
      </c>
      <c r="AA411">
        <v>3.4156662610551003E-2</v>
      </c>
      <c r="AB411" t="s">
        <v>22</v>
      </c>
      <c r="AC411">
        <v>406</v>
      </c>
      <c r="AD411">
        <v>10</v>
      </c>
      <c r="AE411">
        <v>4.7500000000000001E-2</v>
      </c>
      <c r="AF411">
        <v>0.01</v>
      </c>
      <c r="AG411">
        <v>0</v>
      </c>
      <c r="AH411" t="s">
        <v>23</v>
      </c>
      <c r="AI411">
        <v>0.1</v>
      </c>
      <c r="AJ411">
        <v>10</v>
      </c>
      <c r="AK411">
        <v>7</v>
      </c>
      <c r="AL411">
        <v>6</v>
      </c>
    </row>
    <row r="412" spans="20:38" x14ac:dyDescent="0.35">
      <c r="T412" t="s">
        <v>19</v>
      </c>
      <c r="U412">
        <v>62</v>
      </c>
      <c r="V412" t="s">
        <v>20</v>
      </c>
      <c r="W412">
        <v>7078.9459977677598</v>
      </c>
      <c r="X412">
        <v>1.05037559001246E-2</v>
      </c>
      <c r="Y412">
        <v>5445.3430752059703</v>
      </c>
      <c r="Z412" t="s">
        <v>28</v>
      </c>
      <c r="AA412">
        <v>1.2822097692248499E-2</v>
      </c>
      <c r="AB412" t="s">
        <v>24</v>
      </c>
      <c r="AC412">
        <v>407</v>
      </c>
      <c r="AD412">
        <v>10</v>
      </c>
      <c r="AE412">
        <v>4.7500000000000001E-2</v>
      </c>
      <c r="AF412">
        <v>0.01</v>
      </c>
      <c r="AG412">
        <v>0</v>
      </c>
      <c r="AH412" t="s">
        <v>23</v>
      </c>
      <c r="AI412">
        <v>0.1</v>
      </c>
      <c r="AJ412">
        <v>10</v>
      </c>
      <c r="AK412">
        <v>8</v>
      </c>
      <c r="AL412">
        <v>7</v>
      </c>
    </row>
    <row r="413" spans="20:38" x14ac:dyDescent="0.35">
      <c r="T413" t="s">
        <v>19</v>
      </c>
      <c r="U413">
        <v>62</v>
      </c>
      <c r="V413" t="s">
        <v>20</v>
      </c>
      <c r="W413">
        <v>21236.837993303299</v>
      </c>
      <c r="X413">
        <v>3.1511267700373803E-2</v>
      </c>
      <c r="Y413">
        <v>16336.0292256179</v>
      </c>
      <c r="Z413" t="s">
        <v>28</v>
      </c>
      <c r="AA413">
        <v>3.8466293076745497E-2</v>
      </c>
      <c r="AB413" t="s">
        <v>22</v>
      </c>
      <c r="AC413">
        <v>408</v>
      </c>
      <c r="AD413">
        <v>10</v>
      </c>
      <c r="AE413">
        <v>4.7500000000000001E-2</v>
      </c>
      <c r="AF413">
        <v>0.01</v>
      </c>
      <c r="AG413">
        <v>0</v>
      </c>
      <c r="AH413" t="s">
        <v>23</v>
      </c>
      <c r="AI413">
        <v>0.1</v>
      </c>
      <c r="AJ413">
        <v>10</v>
      </c>
      <c r="AK413">
        <v>8</v>
      </c>
      <c r="AL413">
        <v>7</v>
      </c>
    </row>
    <row r="414" spans="20:38" x14ac:dyDescent="0.35">
      <c r="T414" t="s">
        <v>19</v>
      </c>
      <c r="U414">
        <v>62</v>
      </c>
      <c r="V414" t="s">
        <v>20</v>
      </c>
      <c r="W414">
        <v>13752.037724612699</v>
      </c>
      <c r="X414">
        <v>2.0405304325557198E-2</v>
      </c>
      <c r="Y414">
        <v>10578.4905573944</v>
      </c>
      <c r="Z414" t="s">
        <v>28</v>
      </c>
      <c r="AA414">
        <v>2.4909071382671E-2</v>
      </c>
      <c r="AB414" t="s">
        <v>24</v>
      </c>
      <c r="AC414">
        <v>409</v>
      </c>
      <c r="AD414">
        <v>10</v>
      </c>
      <c r="AE414">
        <v>4.7500000000000001E-2</v>
      </c>
      <c r="AF414">
        <v>0.01</v>
      </c>
      <c r="AG414">
        <v>0</v>
      </c>
      <c r="AH414" t="s">
        <v>23</v>
      </c>
      <c r="AI414">
        <v>0.1</v>
      </c>
      <c r="AJ414">
        <v>10</v>
      </c>
      <c r="AK414">
        <v>9</v>
      </c>
      <c r="AL414">
        <v>8</v>
      </c>
    </row>
    <row r="415" spans="20:38" x14ac:dyDescent="0.35">
      <c r="T415" t="s">
        <v>19</v>
      </c>
      <c r="U415">
        <v>62</v>
      </c>
      <c r="V415" t="s">
        <v>20</v>
      </c>
      <c r="W415">
        <v>41256.113173837999</v>
      </c>
      <c r="X415">
        <v>6.1215912976671602E-2</v>
      </c>
      <c r="Y415">
        <v>31735.471672183099</v>
      </c>
      <c r="Z415" t="s">
        <v>28</v>
      </c>
      <c r="AA415">
        <v>7.4727214148013005E-2</v>
      </c>
      <c r="AB415" t="s">
        <v>22</v>
      </c>
      <c r="AC415">
        <v>410</v>
      </c>
      <c r="AD415">
        <v>10</v>
      </c>
      <c r="AE415">
        <v>4.7500000000000001E-2</v>
      </c>
      <c r="AF415">
        <v>0.01</v>
      </c>
      <c r="AG415">
        <v>0</v>
      </c>
      <c r="AH415" t="s">
        <v>23</v>
      </c>
      <c r="AI415">
        <v>0.1</v>
      </c>
      <c r="AJ415">
        <v>10</v>
      </c>
      <c r="AK415">
        <v>9</v>
      </c>
      <c r="AL415">
        <v>8</v>
      </c>
    </row>
    <row r="416" spans="20:38" x14ac:dyDescent="0.35">
      <c r="T416" t="s">
        <v>19</v>
      </c>
      <c r="U416">
        <v>62</v>
      </c>
      <c r="V416" t="s">
        <v>20</v>
      </c>
      <c r="W416">
        <v>12368.2514594327</v>
      </c>
      <c r="X416">
        <v>1.8352039171114901E-2</v>
      </c>
      <c r="Y416">
        <v>9514.0395841790196</v>
      </c>
      <c r="Z416" t="s">
        <v>28</v>
      </c>
      <c r="AA416">
        <v>2.2402618771940001E-2</v>
      </c>
      <c r="AB416" t="s">
        <v>24</v>
      </c>
      <c r="AC416">
        <v>411</v>
      </c>
      <c r="AD416">
        <v>10</v>
      </c>
      <c r="AE416">
        <v>4.7500000000000001E-2</v>
      </c>
      <c r="AF416">
        <v>0.01</v>
      </c>
      <c r="AG416">
        <v>0</v>
      </c>
      <c r="AH416" t="s">
        <v>23</v>
      </c>
      <c r="AI416">
        <v>0.1</v>
      </c>
      <c r="AJ416">
        <v>10</v>
      </c>
      <c r="AK416">
        <v>10</v>
      </c>
      <c r="AL416">
        <v>9</v>
      </c>
    </row>
    <row r="417" spans="20:38" x14ac:dyDescent="0.35">
      <c r="T417" t="s">
        <v>19</v>
      </c>
      <c r="U417">
        <v>62</v>
      </c>
      <c r="V417" t="s">
        <v>20</v>
      </c>
      <c r="W417">
        <v>37104.754378298203</v>
      </c>
      <c r="X417">
        <v>5.5056117513344799E-2</v>
      </c>
      <c r="Y417">
        <v>28542.118752537099</v>
      </c>
      <c r="Z417" t="s">
        <v>28</v>
      </c>
      <c r="AA417">
        <v>6.7207856315820005E-2</v>
      </c>
      <c r="AB417" t="s">
        <v>22</v>
      </c>
      <c r="AC417">
        <v>412</v>
      </c>
      <c r="AD417">
        <v>10</v>
      </c>
      <c r="AE417">
        <v>4.7500000000000001E-2</v>
      </c>
      <c r="AF417">
        <v>0.01</v>
      </c>
      <c r="AG417">
        <v>0</v>
      </c>
      <c r="AH417" t="s">
        <v>23</v>
      </c>
      <c r="AI417">
        <v>0.1</v>
      </c>
      <c r="AJ417">
        <v>10</v>
      </c>
      <c r="AK417">
        <v>10</v>
      </c>
      <c r="AL417">
        <v>9</v>
      </c>
    </row>
    <row r="418" spans="20:38" x14ac:dyDescent="0.35">
      <c r="T418" t="s">
        <v>19</v>
      </c>
      <c r="U418">
        <v>62</v>
      </c>
      <c r="V418" t="s">
        <v>20</v>
      </c>
      <c r="W418">
        <v>26522.568865232101</v>
      </c>
      <c r="X418">
        <v>3.9354246987120797E-2</v>
      </c>
      <c r="Y418">
        <v>20401.9760501786</v>
      </c>
      <c r="Z418" t="s">
        <v>28</v>
      </c>
      <c r="AA418">
        <v>4.8040339500630802E-2</v>
      </c>
      <c r="AB418" t="s">
        <v>24</v>
      </c>
      <c r="AC418">
        <v>413</v>
      </c>
      <c r="AD418">
        <v>10</v>
      </c>
      <c r="AE418">
        <v>4.7500000000000001E-2</v>
      </c>
      <c r="AF418">
        <v>0.01</v>
      </c>
      <c r="AG418">
        <v>0</v>
      </c>
      <c r="AH418" t="s">
        <v>23</v>
      </c>
      <c r="AI418">
        <v>0.1</v>
      </c>
      <c r="AJ418">
        <v>10</v>
      </c>
      <c r="AK418">
        <v>12</v>
      </c>
      <c r="AL418">
        <v>11</v>
      </c>
    </row>
    <row r="419" spans="20:38" x14ac:dyDescent="0.35">
      <c r="T419" t="s">
        <v>19</v>
      </c>
      <c r="U419">
        <v>62</v>
      </c>
      <c r="V419" t="s">
        <v>20</v>
      </c>
      <c r="W419">
        <v>79567.706595696407</v>
      </c>
      <c r="X419">
        <v>0.118062740961362</v>
      </c>
      <c r="Y419">
        <v>61205.928150535699</v>
      </c>
      <c r="Z419" t="s">
        <v>28</v>
      </c>
      <c r="AA419">
        <v>0.14412101850189199</v>
      </c>
      <c r="AB419" t="s">
        <v>22</v>
      </c>
      <c r="AC419">
        <v>414</v>
      </c>
      <c r="AD419">
        <v>10</v>
      </c>
      <c r="AE419">
        <v>4.7500000000000001E-2</v>
      </c>
      <c r="AF419">
        <v>0.01</v>
      </c>
      <c r="AG419">
        <v>0</v>
      </c>
      <c r="AH419" t="s">
        <v>23</v>
      </c>
      <c r="AI419">
        <v>0.1</v>
      </c>
      <c r="AJ419">
        <v>10</v>
      </c>
      <c r="AK419">
        <v>12</v>
      </c>
      <c r="AL419">
        <v>11</v>
      </c>
    </row>
    <row r="420" spans="20:38" x14ac:dyDescent="0.35">
      <c r="T420" t="s">
        <v>19</v>
      </c>
      <c r="U420">
        <v>62</v>
      </c>
      <c r="V420" t="s">
        <v>20</v>
      </c>
      <c r="W420">
        <v>25620.485947937901</v>
      </c>
      <c r="X420">
        <v>3.8015734337367803E-2</v>
      </c>
      <c r="Y420">
        <v>19708.066113798399</v>
      </c>
      <c r="Z420" t="s">
        <v>28</v>
      </c>
      <c r="AA420">
        <v>4.6406396354899501E-2</v>
      </c>
      <c r="AB420" t="s">
        <v>24</v>
      </c>
      <c r="AC420">
        <v>415</v>
      </c>
      <c r="AD420">
        <v>10</v>
      </c>
      <c r="AE420">
        <v>4.7500000000000001E-2</v>
      </c>
      <c r="AF420">
        <v>0.01</v>
      </c>
      <c r="AG420">
        <v>0</v>
      </c>
      <c r="AH420" t="s">
        <v>23</v>
      </c>
      <c r="AI420">
        <v>0.1</v>
      </c>
      <c r="AJ420">
        <v>10</v>
      </c>
      <c r="AK420">
        <v>15</v>
      </c>
      <c r="AL420">
        <v>14</v>
      </c>
    </row>
    <row r="421" spans="20:38" x14ac:dyDescent="0.35">
      <c r="T421" t="s">
        <v>19</v>
      </c>
      <c r="U421">
        <v>62</v>
      </c>
      <c r="V421" t="s">
        <v>20</v>
      </c>
      <c r="W421">
        <v>76861.457843813798</v>
      </c>
      <c r="X421">
        <v>0.114047203012103</v>
      </c>
      <c r="Y421">
        <v>59124.198341395197</v>
      </c>
      <c r="Z421" t="s">
        <v>28</v>
      </c>
      <c r="AA421">
        <v>0.13921918906469799</v>
      </c>
      <c r="AB421" t="s">
        <v>22</v>
      </c>
      <c r="AC421">
        <v>416</v>
      </c>
      <c r="AD421">
        <v>10</v>
      </c>
      <c r="AE421">
        <v>4.7500000000000001E-2</v>
      </c>
      <c r="AF421">
        <v>0.01</v>
      </c>
      <c r="AG421">
        <v>0</v>
      </c>
      <c r="AH421" t="s">
        <v>23</v>
      </c>
      <c r="AI421">
        <v>0.1</v>
      </c>
      <c r="AJ421">
        <v>10</v>
      </c>
      <c r="AK421">
        <v>15</v>
      </c>
      <c r="AL421">
        <v>14</v>
      </c>
    </row>
    <row r="422" spans="20:38" x14ac:dyDescent="0.35">
      <c r="T422" t="s">
        <v>19</v>
      </c>
      <c r="U422">
        <v>62</v>
      </c>
      <c r="V422" t="s">
        <v>20</v>
      </c>
      <c r="W422">
        <v>16207.151536953001</v>
      </c>
      <c r="X422">
        <v>2.4048207689981602E-2</v>
      </c>
      <c r="Y422">
        <v>12467.03964381</v>
      </c>
      <c r="Z422" t="s">
        <v>28</v>
      </c>
      <c r="AA422">
        <v>2.9356020004307998E-2</v>
      </c>
      <c r="AB422" t="s">
        <v>24</v>
      </c>
      <c r="AC422">
        <v>417</v>
      </c>
      <c r="AD422">
        <v>10</v>
      </c>
      <c r="AE422">
        <v>4.7500000000000001E-2</v>
      </c>
      <c r="AF422">
        <v>0.01</v>
      </c>
      <c r="AG422">
        <v>0</v>
      </c>
      <c r="AH422" t="s">
        <v>23</v>
      </c>
      <c r="AI422">
        <v>0.1</v>
      </c>
      <c r="AJ422">
        <v>10</v>
      </c>
      <c r="AK422">
        <v>20</v>
      </c>
      <c r="AL422">
        <v>19</v>
      </c>
    </row>
    <row r="423" spans="20:38" x14ac:dyDescent="0.35">
      <c r="T423" t="s">
        <v>19</v>
      </c>
      <c r="U423">
        <v>62</v>
      </c>
      <c r="V423" t="s">
        <v>20</v>
      </c>
      <c r="W423">
        <v>48621.454610858898</v>
      </c>
      <c r="X423">
        <v>7.2144623069944805E-2</v>
      </c>
      <c r="Y423">
        <v>37401.118931429999</v>
      </c>
      <c r="Z423" t="s">
        <v>28</v>
      </c>
      <c r="AA423">
        <v>8.8068060012923999E-2</v>
      </c>
      <c r="AB423" t="s">
        <v>22</v>
      </c>
      <c r="AC423">
        <v>418</v>
      </c>
      <c r="AD423">
        <v>10</v>
      </c>
      <c r="AE423">
        <v>4.7500000000000001E-2</v>
      </c>
      <c r="AF423">
        <v>0.01</v>
      </c>
      <c r="AG423">
        <v>0</v>
      </c>
      <c r="AH423" t="s">
        <v>23</v>
      </c>
      <c r="AI423">
        <v>0.1</v>
      </c>
      <c r="AJ423">
        <v>10</v>
      </c>
      <c r="AK423">
        <v>20</v>
      </c>
      <c r="AL423">
        <v>19</v>
      </c>
    </row>
    <row r="424" spans="20:38" x14ac:dyDescent="0.35">
      <c r="T424" t="s">
        <v>19</v>
      </c>
      <c r="U424">
        <v>62</v>
      </c>
      <c r="V424" t="s">
        <v>20</v>
      </c>
      <c r="W424">
        <v>3787.5434134744801</v>
      </c>
      <c r="X424">
        <v>5.61996538592125E-3</v>
      </c>
      <c r="Y424">
        <v>2913.4949334419098</v>
      </c>
      <c r="Z424" t="s">
        <v>28</v>
      </c>
      <c r="AA424">
        <v>6.8603788864212397E-3</v>
      </c>
      <c r="AB424" t="s">
        <v>24</v>
      </c>
      <c r="AC424">
        <v>419</v>
      </c>
      <c r="AD424">
        <v>10</v>
      </c>
      <c r="AE424">
        <v>4.7500000000000001E-2</v>
      </c>
      <c r="AF424">
        <v>0.01</v>
      </c>
      <c r="AG424">
        <v>0</v>
      </c>
      <c r="AH424" t="s">
        <v>23</v>
      </c>
      <c r="AI424">
        <v>0.1</v>
      </c>
      <c r="AJ424">
        <v>10</v>
      </c>
      <c r="AK424">
        <v>99</v>
      </c>
      <c r="AL424">
        <v>98</v>
      </c>
    </row>
    <row r="425" spans="20:38" x14ac:dyDescent="0.35">
      <c r="T425" t="s">
        <v>19</v>
      </c>
      <c r="U425">
        <v>62</v>
      </c>
      <c r="V425" t="s">
        <v>20</v>
      </c>
      <c r="W425">
        <v>11362.630240423399</v>
      </c>
      <c r="X425">
        <v>1.6859896157763801E-2</v>
      </c>
      <c r="Y425">
        <v>8740.4848003257193</v>
      </c>
      <c r="Z425" t="s">
        <v>28</v>
      </c>
      <c r="AA425">
        <v>2.0581136659263699E-2</v>
      </c>
      <c r="AB425" t="s">
        <v>22</v>
      </c>
      <c r="AC425">
        <v>420</v>
      </c>
      <c r="AD425">
        <v>10</v>
      </c>
      <c r="AE425">
        <v>4.7500000000000001E-2</v>
      </c>
      <c r="AF425">
        <v>0.01</v>
      </c>
      <c r="AG425">
        <v>0</v>
      </c>
      <c r="AH425" t="s">
        <v>23</v>
      </c>
      <c r="AI425">
        <v>0.1</v>
      </c>
      <c r="AJ425">
        <v>10</v>
      </c>
      <c r="AK425">
        <v>99</v>
      </c>
      <c r="AL425">
        <v>98</v>
      </c>
    </row>
    <row r="426" spans="20:38" x14ac:dyDescent="0.35">
      <c r="T426" t="s">
        <v>19</v>
      </c>
      <c r="U426">
        <v>62</v>
      </c>
      <c r="V426" t="s">
        <v>29</v>
      </c>
      <c r="W426">
        <v>500.95239615421599</v>
      </c>
      <c r="X426">
        <v>1.7365977414859599E-2</v>
      </c>
      <c r="Y426">
        <v>385.34799704170501</v>
      </c>
      <c r="Z426" t="s">
        <v>21</v>
      </c>
      <c r="AA426">
        <v>3.2405989141596498E-3</v>
      </c>
      <c r="AB426" t="s">
        <v>24</v>
      </c>
      <c r="AC426">
        <v>421</v>
      </c>
      <c r="AD426">
        <v>10</v>
      </c>
      <c r="AE426">
        <v>4.7500000000000001E-2</v>
      </c>
      <c r="AF426">
        <v>0.01</v>
      </c>
      <c r="AG426">
        <v>0</v>
      </c>
      <c r="AH426" t="s">
        <v>23</v>
      </c>
      <c r="AI426">
        <v>0.1</v>
      </c>
      <c r="AJ426">
        <v>10</v>
      </c>
      <c r="AK426">
        <v>1</v>
      </c>
      <c r="AL426">
        <v>0</v>
      </c>
    </row>
    <row r="427" spans="20:38" x14ac:dyDescent="0.35">
      <c r="T427" t="s">
        <v>19</v>
      </c>
      <c r="U427">
        <v>62</v>
      </c>
      <c r="V427" t="s">
        <v>29</v>
      </c>
      <c r="W427">
        <v>1502.8571884626499</v>
      </c>
      <c r="X427">
        <v>5.2097932244578801E-2</v>
      </c>
      <c r="Y427">
        <v>1156.0439911251101</v>
      </c>
      <c r="Z427" t="s">
        <v>21</v>
      </c>
      <c r="AA427">
        <v>9.7217967424789494E-3</v>
      </c>
      <c r="AB427" t="s">
        <v>22</v>
      </c>
      <c r="AC427">
        <v>422</v>
      </c>
      <c r="AD427">
        <v>10</v>
      </c>
      <c r="AE427">
        <v>4.7500000000000001E-2</v>
      </c>
      <c r="AF427">
        <v>0.01</v>
      </c>
      <c r="AG427">
        <v>0</v>
      </c>
      <c r="AH427" t="s">
        <v>23</v>
      </c>
      <c r="AI427">
        <v>0.1</v>
      </c>
      <c r="AJ427">
        <v>10</v>
      </c>
      <c r="AK427">
        <v>1</v>
      </c>
      <c r="AL427">
        <v>0</v>
      </c>
    </row>
    <row r="428" spans="20:38" x14ac:dyDescent="0.35">
      <c r="T428" t="s">
        <v>19</v>
      </c>
      <c r="U428">
        <v>62</v>
      </c>
      <c r="V428" t="s">
        <v>29</v>
      </c>
      <c r="W428">
        <v>301.32684149010299</v>
      </c>
      <c r="X428">
        <v>1.0445773219132801E-2</v>
      </c>
      <c r="Y428">
        <v>231.78987806930999</v>
      </c>
      <c r="Z428" t="s">
        <v>21</v>
      </c>
      <c r="AA428">
        <v>1.94924596196438E-3</v>
      </c>
      <c r="AB428" t="s">
        <v>24</v>
      </c>
      <c r="AC428">
        <v>423</v>
      </c>
      <c r="AD428">
        <v>10</v>
      </c>
      <c r="AE428">
        <v>4.7500000000000001E-2</v>
      </c>
      <c r="AF428">
        <v>0.01</v>
      </c>
      <c r="AG428">
        <v>0</v>
      </c>
      <c r="AH428" t="s">
        <v>23</v>
      </c>
      <c r="AI428">
        <v>0.1</v>
      </c>
      <c r="AJ428">
        <v>10</v>
      </c>
      <c r="AK428">
        <v>2</v>
      </c>
      <c r="AL428">
        <v>1</v>
      </c>
    </row>
    <row r="429" spans="20:38" x14ac:dyDescent="0.35">
      <c r="T429" t="s">
        <v>19</v>
      </c>
      <c r="U429">
        <v>62</v>
      </c>
      <c r="V429" t="s">
        <v>29</v>
      </c>
      <c r="W429">
        <v>903.98052447030796</v>
      </c>
      <c r="X429">
        <v>3.1337319657398298E-2</v>
      </c>
      <c r="Y429">
        <v>695.36963420792904</v>
      </c>
      <c r="Z429" t="s">
        <v>21</v>
      </c>
      <c r="AA429">
        <v>5.8477378858931301E-3</v>
      </c>
      <c r="AB429" t="s">
        <v>22</v>
      </c>
      <c r="AC429">
        <v>424</v>
      </c>
      <c r="AD429">
        <v>10</v>
      </c>
      <c r="AE429">
        <v>4.7500000000000001E-2</v>
      </c>
      <c r="AF429">
        <v>0.01</v>
      </c>
      <c r="AG429">
        <v>0</v>
      </c>
      <c r="AH429" t="s">
        <v>23</v>
      </c>
      <c r="AI429">
        <v>0.1</v>
      </c>
      <c r="AJ429">
        <v>10</v>
      </c>
      <c r="AK429">
        <v>2</v>
      </c>
      <c r="AL429">
        <v>1</v>
      </c>
    </row>
    <row r="430" spans="20:38" x14ac:dyDescent="0.35">
      <c r="T430" t="s">
        <v>19</v>
      </c>
      <c r="U430">
        <v>62</v>
      </c>
      <c r="V430" t="s">
        <v>29</v>
      </c>
      <c r="W430">
        <v>177.89696156238199</v>
      </c>
      <c r="X430">
        <v>6.1669624506864897E-3</v>
      </c>
      <c r="Y430">
        <v>136.84381658644801</v>
      </c>
      <c r="Z430" t="s">
        <v>21</v>
      </c>
      <c r="AA430">
        <v>1.1507933785666301E-3</v>
      </c>
      <c r="AB430" t="s">
        <v>24</v>
      </c>
      <c r="AC430">
        <v>425</v>
      </c>
      <c r="AD430">
        <v>10</v>
      </c>
      <c r="AE430">
        <v>4.7500000000000001E-2</v>
      </c>
      <c r="AF430">
        <v>0.01</v>
      </c>
      <c r="AG430">
        <v>0</v>
      </c>
      <c r="AH430" t="s">
        <v>23</v>
      </c>
      <c r="AI430">
        <v>0.1</v>
      </c>
      <c r="AJ430">
        <v>10</v>
      </c>
      <c r="AK430">
        <v>3</v>
      </c>
      <c r="AL430">
        <v>2</v>
      </c>
    </row>
    <row r="431" spans="20:38" x14ac:dyDescent="0.35">
      <c r="T431" t="s">
        <v>19</v>
      </c>
      <c r="U431">
        <v>62</v>
      </c>
      <c r="V431" t="s">
        <v>29</v>
      </c>
      <c r="W431">
        <v>533.69088468714597</v>
      </c>
      <c r="X431">
        <v>1.85008873520595E-2</v>
      </c>
      <c r="Y431">
        <v>410.53144975934299</v>
      </c>
      <c r="Z431" t="s">
        <v>21</v>
      </c>
      <c r="AA431">
        <v>3.4523801356998699E-3</v>
      </c>
      <c r="AB431" t="s">
        <v>22</v>
      </c>
      <c r="AC431">
        <v>426</v>
      </c>
      <c r="AD431">
        <v>10</v>
      </c>
      <c r="AE431">
        <v>4.7500000000000001E-2</v>
      </c>
      <c r="AF431">
        <v>0.01</v>
      </c>
      <c r="AG431">
        <v>0</v>
      </c>
      <c r="AH431" t="s">
        <v>23</v>
      </c>
      <c r="AI431">
        <v>0.1</v>
      </c>
      <c r="AJ431">
        <v>10</v>
      </c>
      <c r="AK431">
        <v>3</v>
      </c>
      <c r="AL431">
        <v>2</v>
      </c>
    </row>
    <row r="432" spans="20:38" x14ac:dyDescent="0.35">
      <c r="T432" t="s">
        <v>19</v>
      </c>
      <c r="U432">
        <v>62</v>
      </c>
      <c r="V432" t="s">
        <v>29</v>
      </c>
      <c r="W432">
        <v>393.91746201608601</v>
      </c>
      <c r="X432">
        <v>1.3655512582046401E-2</v>
      </c>
      <c r="Y432">
        <v>303.01343232006599</v>
      </c>
      <c r="Z432" t="s">
        <v>21</v>
      </c>
      <c r="AA432">
        <v>2.5482032014971798E-3</v>
      </c>
      <c r="AB432" t="s">
        <v>24</v>
      </c>
      <c r="AC432">
        <v>427</v>
      </c>
      <c r="AD432">
        <v>10</v>
      </c>
      <c r="AE432">
        <v>4.7500000000000001E-2</v>
      </c>
      <c r="AF432">
        <v>0.01</v>
      </c>
      <c r="AG432">
        <v>0</v>
      </c>
      <c r="AH432" t="s">
        <v>23</v>
      </c>
      <c r="AI432">
        <v>0.1</v>
      </c>
      <c r="AJ432">
        <v>10</v>
      </c>
      <c r="AK432">
        <v>4</v>
      </c>
      <c r="AL432">
        <v>3</v>
      </c>
    </row>
    <row r="433" spans="20:38" x14ac:dyDescent="0.35">
      <c r="T433" t="s">
        <v>19</v>
      </c>
      <c r="U433">
        <v>62</v>
      </c>
      <c r="V433" t="s">
        <v>29</v>
      </c>
      <c r="W433">
        <v>1181.75238604826</v>
      </c>
      <c r="X433">
        <v>4.0966537746139099E-2</v>
      </c>
      <c r="Y433">
        <v>909.04029696019904</v>
      </c>
      <c r="Z433" t="s">
        <v>21</v>
      </c>
      <c r="AA433">
        <v>7.6446096044915299E-3</v>
      </c>
      <c r="AB433" t="s">
        <v>22</v>
      </c>
      <c r="AC433">
        <v>428</v>
      </c>
      <c r="AD433">
        <v>10</v>
      </c>
      <c r="AE433">
        <v>4.7500000000000001E-2</v>
      </c>
      <c r="AF433">
        <v>0.01</v>
      </c>
      <c r="AG433">
        <v>0</v>
      </c>
      <c r="AH433" t="s">
        <v>23</v>
      </c>
      <c r="AI433">
        <v>0.1</v>
      </c>
      <c r="AJ433">
        <v>10</v>
      </c>
      <c r="AK433">
        <v>4</v>
      </c>
      <c r="AL433">
        <v>3</v>
      </c>
    </row>
    <row r="434" spans="20:38" x14ac:dyDescent="0.35">
      <c r="T434" t="s">
        <v>19</v>
      </c>
      <c r="U434">
        <v>62</v>
      </c>
      <c r="V434" t="s">
        <v>29</v>
      </c>
      <c r="W434">
        <v>501.03850467466401</v>
      </c>
      <c r="X434">
        <v>1.73689624462375E-2</v>
      </c>
      <c r="Y434">
        <v>385.41423436512599</v>
      </c>
      <c r="Z434" t="s">
        <v>21</v>
      </c>
      <c r="AA434">
        <v>3.2411559394978002E-3</v>
      </c>
      <c r="AB434" t="s">
        <v>24</v>
      </c>
      <c r="AC434">
        <v>429</v>
      </c>
      <c r="AD434">
        <v>10</v>
      </c>
      <c r="AE434">
        <v>4.7500000000000001E-2</v>
      </c>
      <c r="AF434">
        <v>0.01</v>
      </c>
      <c r="AG434">
        <v>0</v>
      </c>
      <c r="AH434" t="s">
        <v>23</v>
      </c>
      <c r="AI434">
        <v>0.1</v>
      </c>
      <c r="AJ434">
        <v>10</v>
      </c>
      <c r="AK434">
        <v>5</v>
      </c>
      <c r="AL434">
        <v>4</v>
      </c>
    </row>
    <row r="435" spans="20:38" x14ac:dyDescent="0.35">
      <c r="T435" t="s">
        <v>19</v>
      </c>
      <c r="U435">
        <v>62</v>
      </c>
      <c r="V435" t="s">
        <v>29</v>
      </c>
      <c r="W435">
        <v>1503.11551402399</v>
      </c>
      <c r="X435">
        <v>5.2106887338712403E-2</v>
      </c>
      <c r="Y435">
        <v>1156.24270309538</v>
      </c>
      <c r="Z435" t="s">
        <v>21</v>
      </c>
      <c r="AA435">
        <v>9.7234678184933993E-3</v>
      </c>
      <c r="AB435" t="s">
        <v>22</v>
      </c>
      <c r="AC435">
        <v>430</v>
      </c>
      <c r="AD435">
        <v>10</v>
      </c>
      <c r="AE435">
        <v>4.7500000000000001E-2</v>
      </c>
      <c r="AF435">
        <v>0.01</v>
      </c>
      <c r="AG435">
        <v>0</v>
      </c>
      <c r="AH435" t="s">
        <v>23</v>
      </c>
      <c r="AI435">
        <v>0.1</v>
      </c>
      <c r="AJ435">
        <v>10</v>
      </c>
      <c r="AK435">
        <v>5</v>
      </c>
      <c r="AL435">
        <v>4</v>
      </c>
    </row>
    <row r="436" spans="20:38" x14ac:dyDescent="0.35">
      <c r="T436" t="s">
        <v>19</v>
      </c>
      <c r="U436">
        <v>62</v>
      </c>
      <c r="V436" t="s">
        <v>29</v>
      </c>
      <c r="W436">
        <v>621.30562453149196</v>
      </c>
      <c r="X436">
        <v>2.1538133216190102E-2</v>
      </c>
      <c r="Y436">
        <v>477.92740348576302</v>
      </c>
      <c r="Z436" t="s">
        <v>21</v>
      </c>
      <c r="AA436">
        <v>4.0191490202957699E-3</v>
      </c>
      <c r="AB436" t="s">
        <v>24</v>
      </c>
      <c r="AC436">
        <v>431</v>
      </c>
      <c r="AD436">
        <v>10</v>
      </c>
      <c r="AE436">
        <v>4.7500000000000001E-2</v>
      </c>
      <c r="AF436">
        <v>0.01</v>
      </c>
      <c r="AG436">
        <v>0</v>
      </c>
      <c r="AH436" t="s">
        <v>23</v>
      </c>
      <c r="AI436">
        <v>0.1</v>
      </c>
      <c r="AJ436">
        <v>10</v>
      </c>
      <c r="AK436">
        <v>6</v>
      </c>
      <c r="AL436">
        <v>5</v>
      </c>
    </row>
    <row r="437" spans="20:38" x14ac:dyDescent="0.35">
      <c r="T437" t="s">
        <v>19</v>
      </c>
      <c r="U437">
        <v>62</v>
      </c>
      <c r="V437" t="s">
        <v>29</v>
      </c>
      <c r="W437">
        <v>1863.91687359448</v>
      </c>
      <c r="X437">
        <v>6.4614399648570298E-2</v>
      </c>
      <c r="Y437">
        <v>1433.7822104572899</v>
      </c>
      <c r="Z437" t="s">
        <v>21</v>
      </c>
      <c r="AA437">
        <v>1.2057447060887299E-2</v>
      </c>
      <c r="AB437" t="s">
        <v>22</v>
      </c>
      <c r="AC437">
        <v>432</v>
      </c>
      <c r="AD437">
        <v>10</v>
      </c>
      <c r="AE437">
        <v>4.7500000000000001E-2</v>
      </c>
      <c r="AF437">
        <v>0.01</v>
      </c>
      <c r="AG437">
        <v>0</v>
      </c>
      <c r="AH437" t="s">
        <v>23</v>
      </c>
      <c r="AI437">
        <v>0.1</v>
      </c>
      <c r="AJ437">
        <v>10</v>
      </c>
      <c r="AK437">
        <v>6</v>
      </c>
      <c r="AL437">
        <v>5</v>
      </c>
    </row>
    <row r="438" spans="20:38" x14ac:dyDescent="0.35">
      <c r="T438" t="s">
        <v>19</v>
      </c>
      <c r="U438">
        <v>62</v>
      </c>
      <c r="V438" t="s">
        <v>29</v>
      </c>
      <c r="W438">
        <v>750.78731178362602</v>
      </c>
      <c r="X438">
        <v>2.60267354740506E-2</v>
      </c>
      <c r="Y438">
        <v>577.52870137202001</v>
      </c>
      <c r="Z438" t="s">
        <v>21</v>
      </c>
      <c r="AA438">
        <v>4.8567499946279803E-3</v>
      </c>
      <c r="AB438" t="s">
        <v>24</v>
      </c>
      <c r="AC438">
        <v>433</v>
      </c>
      <c r="AD438">
        <v>10</v>
      </c>
      <c r="AE438">
        <v>4.7500000000000001E-2</v>
      </c>
      <c r="AF438">
        <v>0.01</v>
      </c>
      <c r="AG438">
        <v>0</v>
      </c>
      <c r="AH438" t="s">
        <v>23</v>
      </c>
      <c r="AI438">
        <v>0.1</v>
      </c>
      <c r="AJ438">
        <v>10</v>
      </c>
      <c r="AK438">
        <v>7</v>
      </c>
      <c r="AL438">
        <v>6</v>
      </c>
    </row>
    <row r="439" spans="20:38" x14ac:dyDescent="0.35">
      <c r="T439" t="s">
        <v>19</v>
      </c>
      <c r="U439">
        <v>62</v>
      </c>
      <c r="V439" t="s">
        <v>29</v>
      </c>
      <c r="W439">
        <v>2252.3619353508798</v>
      </c>
      <c r="X439">
        <v>7.8080206422151896E-2</v>
      </c>
      <c r="Y439">
        <v>1732.5861041160599</v>
      </c>
      <c r="Z439" t="s">
        <v>21</v>
      </c>
      <c r="AA439">
        <v>1.45702499838839E-2</v>
      </c>
      <c r="AB439" t="s">
        <v>22</v>
      </c>
      <c r="AC439">
        <v>434</v>
      </c>
      <c r="AD439">
        <v>10</v>
      </c>
      <c r="AE439">
        <v>4.7500000000000001E-2</v>
      </c>
      <c r="AF439">
        <v>0.01</v>
      </c>
      <c r="AG439">
        <v>0</v>
      </c>
      <c r="AH439" t="s">
        <v>23</v>
      </c>
      <c r="AI439">
        <v>0.1</v>
      </c>
      <c r="AJ439">
        <v>10</v>
      </c>
      <c r="AK439">
        <v>7</v>
      </c>
      <c r="AL439">
        <v>6</v>
      </c>
    </row>
    <row r="440" spans="20:38" x14ac:dyDescent="0.35">
      <c r="T440" t="s">
        <v>19</v>
      </c>
      <c r="U440">
        <v>62</v>
      </c>
      <c r="V440" t="s">
        <v>29</v>
      </c>
      <c r="W440">
        <v>883.800278175073</v>
      </c>
      <c r="X440">
        <v>3.0637752784218899E-2</v>
      </c>
      <c r="Y440">
        <v>679.84636782697896</v>
      </c>
      <c r="Z440" t="s">
        <v>21</v>
      </c>
      <c r="AA440">
        <v>5.7171943757036202E-3</v>
      </c>
      <c r="AB440" t="s">
        <v>24</v>
      </c>
      <c r="AC440">
        <v>435</v>
      </c>
      <c r="AD440">
        <v>10</v>
      </c>
      <c r="AE440">
        <v>4.7500000000000001E-2</v>
      </c>
      <c r="AF440">
        <v>0.01</v>
      </c>
      <c r="AG440">
        <v>0</v>
      </c>
      <c r="AH440" t="s">
        <v>23</v>
      </c>
      <c r="AI440">
        <v>0.1</v>
      </c>
      <c r="AJ440">
        <v>10</v>
      </c>
      <c r="AK440">
        <v>8</v>
      </c>
      <c r="AL440">
        <v>7</v>
      </c>
    </row>
    <row r="441" spans="20:38" x14ac:dyDescent="0.35">
      <c r="T441" t="s">
        <v>19</v>
      </c>
      <c r="U441">
        <v>62</v>
      </c>
      <c r="V441" t="s">
        <v>29</v>
      </c>
      <c r="W441">
        <v>2651.40083452522</v>
      </c>
      <c r="X441">
        <v>9.1913258352656596E-2</v>
      </c>
      <c r="Y441">
        <v>2039.53910348094</v>
      </c>
      <c r="Z441" t="s">
        <v>21</v>
      </c>
      <c r="AA441">
        <v>1.71515831271109E-2</v>
      </c>
      <c r="AB441" t="s">
        <v>22</v>
      </c>
      <c r="AC441">
        <v>436</v>
      </c>
      <c r="AD441">
        <v>10</v>
      </c>
      <c r="AE441">
        <v>4.7500000000000001E-2</v>
      </c>
      <c r="AF441">
        <v>0.01</v>
      </c>
      <c r="AG441">
        <v>0</v>
      </c>
      <c r="AH441" t="s">
        <v>23</v>
      </c>
      <c r="AI441">
        <v>0.1</v>
      </c>
      <c r="AJ441">
        <v>10</v>
      </c>
      <c r="AK441">
        <v>8</v>
      </c>
      <c r="AL441">
        <v>7</v>
      </c>
    </row>
    <row r="442" spans="20:38" x14ac:dyDescent="0.35">
      <c r="T442" t="s">
        <v>19</v>
      </c>
      <c r="U442">
        <v>62</v>
      </c>
      <c r="V442" t="s">
        <v>29</v>
      </c>
      <c r="W442">
        <v>1887.18162721813</v>
      </c>
      <c r="X442">
        <v>6.54208938166633E-2</v>
      </c>
      <c r="Y442">
        <v>1451.6781747831801</v>
      </c>
      <c r="Z442" t="s">
        <v>21</v>
      </c>
      <c r="AA442">
        <v>1.2207943866391799E-2</v>
      </c>
      <c r="AB442" t="s">
        <v>24</v>
      </c>
      <c r="AC442">
        <v>437</v>
      </c>
      <c r="AD442">
        <v>10</v>
      </c>
      <c r="AE442">
        <v>4.7500000000000001E-2</v>
      </c>
      <c r="AF442">
        <v>0.01</v>
      </c>
      <c r="AG442">
        <v>0</v>
      </c>
      <c r="AH442" t="s">
        <v>23</v>
      </c>
      <c r="AI442">
        <v>0.1</v>
      </c>
      <c r="AJ442">
        <v>10</v>
      </c>
      <c r="AK442">
        <v>9</v>
      </c>
      <c r="AL442">
        <v>8</v>
      </c>
    </row>
    <row r="443" spans="20:38" x14ac:dyDescent="0.35">
      <c r="T443" t="s">
        <v>19</v>
      </c>
      <c r="U443">
        <v>62</v>
      </c>
      <c r="V443" t="s">
        <v>29</v>
      </c>
      <c r="W443">
        <v>5661.5448816543903</v>
      </c>
      <c r="X443">
        <v>0.19626268144999001</v>
      </c>
      <c r="Y443">
        <v>4355.0345243495303</v>
      </c>
      <c r="Z443" t="s">
        <v>21</v>
      </c>
      <c r="AA443">
        <v>3.6623831599175198E-2</v>
      </c>
      <c r="AB443" t="s">
        <v>22</v>
      </c>
      <c r="AC443">
        <v>438</v>
      </c>
      <c r="AD443">
        <v>10</v>
      </c>
      <c r="AE443">
        <v>4.7500000000000001E-2</v>
      </c>
      <c r="AF443">
        <v>0.01</v>
      </c>
      <c r="AG443">
        <v>0</v>
      </c>
      <c r="AH443" t="s">
        <v>23</v>
      </c>
      <c r="AI443">
        <v>0.1</v>
      </c>
      <c r="AJ443">
        <v>10</v>
      </c>
      <c r="AK443">
        <v>9</v>
      </c>
      <c r="AL443">
        <v>8</v>
      </c>
    </row>
    <row r="444" spans="20:38" x14ac:dyDescent="0.35">
      <c r="T444" t="s">
        <v>19</v>
      </c>
      <c r="U444">
        <v>62</v>
      </c>
      <c r="V444" t="s">
        <v>29</v>
      </c>
      <c r="W444">
        <v>1874.0886368832</v>
      </c>
      <c r="X444">
        <v>6.4967013216041702E-2</v>
      </c>
      <c r="Y444">
        <v>1441.6066437563099</v>
      </c>
      <c r="Z444" t="s">
        <v>21</v>
      </c>
      <c r="AA444">
        <v>1.21232469359285E-2</v>
      </c>
      <c r="AB444" t="s">
        <v>24</v>
      </c>
      <c r="AC444">
        <v>439</v>
      </c>
      <c r="AD444">
        <v>10</v>
      </c>
      <c r="AE444">
        <v>4.7500000000000001E-2</v>
      </c>
      <c r="AF444">
        <v>0.01</v>
      </c>
      <c r="AG444">
        <v>0</v>
      </c>
      <c r="AH444" t="s">
        <v>23</v>
      </c>
      <c r="AI444">
        <v>0.1</v>
      </c>
      <c r="AJ444">
        <v>10</v>
      </c>
      <c r="AK444">
        <v>10</v>
      </c>
      <c r="AL444">
        <v>9</v>
      </c>
    </row>
    <row r="445" spans="20:38" x14ac:dyDescent="0.35">
      <c r="T445" t="s">
        <v>19</v>
      </c>
      <c r="U445">
        <v>62</v>
      </c>
      <c r="V445" t="s">
        <v>29</v>
      </c>
      <c r="W445">
        <v>5622.2659106496103</v>
      </c>
      <c r="X445">
        <v>0.194901039648125</v>
      </c>
      <c r="Y445">
        <v>4324.8199312689303</v>
      </c>
      <c r="Z445" t="s">
        <v>21</v>
      </c>
      <c r="AA445">
        <v>3.6369740807785503E-2</v>
      </c>
      <c r="AB445" t="s">
        <v>22</v>
      </c>
      <c r="AC445">
        <v>440</v>
      </c>
      <c r="AD445">
        <v>10</v>
      </c>
      <c r="AE445">
        <v>4.7500000000000001E-2</v>
      </c>
      <c r="AF445">
        <v>0.01</v>
      </c>
      <c r="AG445">
        <v>0</v>
      </c>
      <c r="AH445" t="s">
        <v>23</v>
      </c>
      <c r="AI445">
        <v>0.1</v>
      </c>
      <c r="AJ445">
        <v>10</v>
      </c>
      <c r="AK445">
        <v>10</v>
      </c>
      <c r="AL445">
        <v>9</v>
      </c>
    </row>
    <row r="446" spans="20:38" x14ac:dyDescent="0.35">
      <c r="T446" t="s">
        <v>19</v>
      </c>
      <c r="U446">
        <v>62</v>
      </c>
      <c r="V446" t="s">
        <v>29</v>
      </c>
      <c r="W446">
        <v>6436.11768586174</v>
      </c>
      <c r="X446">
        <v>0.22311396298351199</v>
      </c>
      <c r="Y446">
        <v>4950.85975835518</v>
      </c>
      <c r="Z446" t="s">
        <v>21</v>
      </c>
      <c r="AA446">
        <v>4.1634446994014501E-2</v>
      </c>
      <c r="AB446" t="s">
        <v>24</v>
      </c>
      <c r="AC446">
        <v>441</v>
      </c>
      <c r="AD446">
        <v>10</v>
      </c>
      <c r="AE446">
        <v>4.7500000000000001E-2</v>
      </c>
      <c r="AF446">
        <v>0.01</v>
      </c>
      <c r="AG446">
        <v>0</v>
      </c>
      <c r="AH446" t="s">
        <v>23</v>
      </c>
      <c r="AI446">
        <v>0.1</v>
      </c>
      <c r="AJ446">
        <v>10</v>
      </c>
      <c r="AK446">
        <v>12</v>
      </c>
      <c r="AL446">
        <v>11</v>
      </c>
    </row>
    <row r="447" spans="20:38" x14ac:dyDescent="0.35">
      <c r="T447" t="s">
        <v>19</v>
      </c>
      <c r="U447">
        <v>62</v>
      </c>
      <c r="V447" t="s">
        <v>29</v>
      </c>
      <c r="W447">
        <v>19308.353057585198</v>
      </c>
      <c r="X447">
        <v>0.66934188895053603</v>
      </c>
      <c r="Y447">
        <v>14852.5792750655</v>
      </c>
      <c r="Z447" t="s">
        <v>21</v>
      </c>
      <c r="AA447">
        <v>0.124903340982043</v>
      </c>
      <c r="AB447" t="s">
        <v>22</v>
      </c>
      <c r="AC447">
        <v>442</v>
      </c>
      <c r="AD447">
        <v>10</v>
      </c>
      <c r="AE447">
        <v>4.7500000000000001E-2</v>
      </c>
      <c r="AF447">
        <v>0.01</v>
      </c>
      <c r="AG447">
        <v>0</v>
      </c>
      <c r="AH447" t="s">
        <v>23</v>
      </c>
      <c r="AI447">
        <v>0.1</v>
      </c>
      <c r="AJ447">
        <v>10</v>
      </c>
      <c r="AK447">
        <v>12</v>
      </c>
      <c r="AL447">
        <v>11</v>
      </c>
    </row>
    <row r="448" spans="20:38" x14ac:dyDescent="0.35">
      <c r="T448" t="s">
        <v>19</v>
      </c>
      <c r="U448">
        <v>62</v>
      </c>
      <c r="V448" t="s">
        <v>29</v>
      </c>
      <c r="W448">
        <v>6665.0816828905899</v>
      </c>
      <c r="X448">
        <v>0.231051211376261</v>
      </c>
      <c r="Y448">
        <v>5126.9859099158402</v>
      </c>
      <c r="Z448" t="s">
        <v>21</v>
      </c>
      <c r="AA448">
        <v>4.3115586690818997E-2</v>
      </c>
      <c r="AB448" t="s">
        <v>24</v>
      </c>
      <c r="AC448">
        <v>443</v>
      </c>
      <c r="AD448">
        <v>10</v>
      </c>
      <c r="AE448">
        <v>4.7500000000000001E-2</v>
      </c>
      <c r="AF448">
        <v>0.01</v>
      </c>
      <c r="AG448">
        <v>0</v>
      </c>
      <c r="AH448" t="s">
        <v>23</v>
      </c>
      <c r="AI448">
        <v>0.1</v>
      </c>
      <c r="AJ448">
        <v>10</v>
      </c>
      <c r="AK448">
        <v>15</v>
      </c>
      <c r="AL448">
        <v>14</v>
      </c>
    </row>
    <row r="449" spans="20:38" x14ac:dyDescent="0.35">
      <c r="T449" t="s">
        <v>19</v>
      </c>
      <c r="U449">
        <v>62</v>
      </c>
      <c r="V449" t="s">
        <v>29</v>
      </c>
      <c r="W449">
        <v>19995.245048671801</v>
      </c>
      <c r="X449">
        <v>0.69315363412878395</v>
      </c>
      <c r="Y449">
        <v>15380.957729747501</v>
      </c>
      <c r="Z449" t="s">
        <v>21</v>
      </c>
      <c r="AA449">
        <v>0.12934676007245699</v>
      </c>
      <c r="AB449" t="s">
        <v>22</v>
      </c>
      <c r="AC449">
        <v>444</v>
      </c>
      <c r="AD449">
        <v>10</v>
      </c>
      <c r="AE449">
        <v>4.7500000000000001E-2</v>
      </c>
      <c r="AF449">
        <v>0.01</v>
      </c>
      <c r="AG449">
        <v>0</v>
      </c>
      <c r="AH449" t="s">
        <v>23</v>
      </c>
      <c r="AI449">
        <v>0.1</v>
      </c>
      <c r="AJ449">
        <v>10</v>
      </c>
      <c r="AK449">
        <v>15</v>
      </c>
      <c r="AL449">
        <v>14</v>
      </c>
    </row>
    <row r="450" spans="20:38" x14ac:dyDescent="0.35">
      <c r="T450" t="s">
        <v>19</v>
      </c>
      <c r="U450">
        <v>62</v>
      </c>
      <c r="V450" t="s">
        <v>29</v>
      </c>
      <c r="W450">
        <v>8497.4645638896509</v>
      </c>
      <c r="X450">
        <v>0.29457245605159199</v>
      </c>
      <c r="Y450">
        <v>6536.5112029920401</v>
      </c>
      <c r="Z450" t="s">
        <v>21</v>
      </c>
      <c r="AA450">
        <v>5.4969044264984002E-2</v>
      </c>
      <c r="AB450" t="s">
        <v>24</v>
      </c>
      <c r="AC450">
        <v>445</v>
      </c>
      <c r="AD450">
        <v>10</v>
      </c>
      <c r="AE450">
        <v>4.7500000000000001E-2</v>
      </c>
      <c r="AF450">
        <v>0.01</v>
      </c>
      <c r="AG450">
        <v>0</v>
      </c>
      <c r="AH450" t="s">
        <v>23</v>
      </c>
      <c r="AI450">
        <v>0.1</v>
      </c>
      <c r="AJ450">
        <v>10</v>
      </c>
      <c r="AK450">
        <v>20</v>
      </c>
      <c r="AL450">
        <v>19</v>
      </c>
    </row>
    <row r="451" spans="20:38" x14ac:dyDescent="0.35">
      <c r="T451" t="s">
        <v>19</v>
      </c>
      <c r="U451">
        <v>62</v>
      </c>
      <c r="V451" t="s">
        <v>29</v>
      </c>
      <c r="W451">
        <v>25492.393691669</v>
      </c>
      <c r="X451">
        <v>0.88371736815477597</v>
      </c>
      <c r="Y451">
        <v>19609.5336089761</v>
      </c>
      <c r="Z451" t="s">
        <v>21</v>
      </c>
      <c r="AA451">
        <v>0.164907132794952</v>
      </c>
      <c r="AB451" t="s">
        <v>22</v>
      </c>
      <c r="AC451">
        <v>446</v>
      </c>
      <c r="AD451">
        <v>10</v>
      </c>
      <c r="AE451">
        <v>4.7500000000000001E-2</v>
      </c>
      <c r="AF451">
        <v>0.01</v>
      </c>
      <c r="AG451">
        <v>0</v>
      </c>
      <c r="AH451" t="s">
        <v>23</v>
      </c>
      <c r="AI451">
        <v>0.1</v>
      </c>
      <c r="AJ451">
        <v>10</v>
      </c>
      <c r="AK451">
        <v>20</v>
      </c>
      <c r="AL451">
        <v>19</v>
      </c>
    </row>
    <row r="452" spans="20:38" x14ac:dyDescent="0.35">
      <c r="T452" t="s">
        <v>19</v>
      </c>
      <c r="U452">
        <v>62</v>
      </c>
      <c r="V452" t="s">
        <v>29</v>
      </c>
      <c r="W452">
        <v>9155.6308698792709</v>
      </c>
      <c r="X452">
        <v>0.31738839882935399</v>
      </c>
      <c r="Y452">
        <v>7042.7929768302101</v>
      </c>
      <c r="Z452" t="s">
        <v>21</v>
      </c>
      <c r="AA452">
        <v>5.9226640461549199E-2</v>
      </c>
      <c r="AB452" t="s">
        <v>24</v>
      </c>
      <c r="AC452">
        <v>447</v>
      </c>
      <c r="AD452">
        <v>10</v>
      </c>
      <c r="AE452">
        <v>4.7500000000000001E-2</v>
      </c>
      <c r="AF452">
        <v>0.01</v>
      </c>
      <c r="AG452">
        <v>0</v>
      </c>
      <c r="AH452" t="s">
        <v>23</v>
      </c>
      <c r="AI452">
        <v>0.1</v>
      </c>
      <c r="AJ452">
        <v>10</v>
      </c>
      <c r="AK452">
        <v>99</v>
      </c>
      <c r="AL452">
        <v>98</v>
      </c>
    </row>
    <row r="453" spans="20:38" x14ac:dyDescent="0.35">
      <c r="T453" t="s">
        <v>19</v>
      </c>
      <c r="U453">
        <v>62</v>
      </c>
      <c r="V453" t="s">
        <v>29</v>
      </c>
      <c r="W453">
        <v>27466.892609637802</v>
      </c>
      <c r="X453">
        <v>0.95216519648806097</v>
      </c>
      <c r="Y453">
        <v>21128.378930490599</v>
      </c>
      <c r="Z453" t="s">
        <v>21</v>
      </c>
      <c r="AA453">
        <v>0.177679921384648</v>
      </c>
      <c r="AB453" t="s">
        <v>22</v>
      </c>
      <c r="AC453">
        <v>448</v>
      </c>
      <c r="AD453">
        <v>10</v>
      </c>
      <c r="AE453">
        <v>4.7500000000000001E-2</v>
      </c>
      <c r="AF453">
        <v>0.01</v>
      </c>
      <c r="AG453">
        <v>0</v>
      </c>
      <c r="AH453" t="s">
        <v>23</v>
      </c>
      <c r="AI453">
        <v>0.1</v>
      </c>
      <c r="AJ453">
        <v>10</v>
      </c>
      <c r="AK453">
        <v>99</v>
      </c>
      <c r="AL453">
        <v>98</v>
      </c>
    </row>
    <row r="454" spans="20:38" x14ac:dyDescent="0.35">
      <c r="T454" t="s">
        <v>19</v>
      </c>
      <c r="U454">
        <v>62</v>
      </c>
      <c r="V454" t="s">
        <v>29</v>
      </c>
      <c r="W454">
        <v>6184.5005931345704</v>
      </c>
      <c r="X454">
        <v>4.8518365449427003E-2</v>
      </c>
      <c r="Y454">
        <v>4757.30814856506</v>
      </c>
      <c r="Z454" t="s">
        <v>25</v>
      </c>
      <c r="AA454">
        <v>6.8890996963908999E-3</v>
      </c>
      <c r="AB454" t="s">
        <v>24</v>
      </c>
      <c r="AC454">
        <v>449</v>
      </c>
      <c r="AD454">
        <v>10</v>
      </c>
      <c r="AE454">
        <v>4.7500000000000001E-2</v>
      </c>
      <c r="AF454">
        <v>0.01</v>
      </c>
      <c r="AG454">
        <v>0</v>
      </c>
      <c r="AH454" t="s">
        <v>23</v>
      </c>
      <c r="AI454">
        <v>0.1</v>
      </c>
      <c r="AJ454">
        <v>10</v>
      </c>
      <c r="AK454">
        <v>1</v>
      </c>
      <c r="AL454">
        <v>0</v>
      </c>
    </row>
    <row r="455" spans="20:38" x14ac:dyDescent="0.35">
      <c r="T455" t="s">
        <v>19</v>
      </c>
      <c r="U455">
        <v>62</v>
      </c>
      <c r="V455" t="s">
        <v>29</v>
      </c>
      <c r="W455">
        <v>18553.501779403701</v>
      </c>
      <c r="X455">
        <v>0.14555509634828101</v>
      </c>
      <c r="Y455">
        <v>14271.9244456952</v>
      </c>
      <c r="Z455" t="s">
        <v>25</v>
      </c>
      <c r="AA455">
        <v>2.0667299089172701E-2</v>
      </c>
      <c r="AB455" t="s">
        <v>22</v>
      </c>
      <c r="AC455">
        <v>450</v>
      </c>
      <c r="AD455">
        <v>10</v>
      </c>
      <c r="AE455">
        <v>4.7500000000000001E-2</v>
      </c>
      <c r="AF455">
        <v>0.01</v>
      </c>
      <c r="AG455">
        <v>0</v>
      </c>
      <c r="AH455" t="s">
        <v>23</v>
      </c>
      <c r="AI455">
        <v>0.1</v>
      </c>
      <c r="AJ455">
        <v>10</v>
      </c>
      <c r="AK455">
        <v>1</v>
      </c>
      <c r="AL455">
        <v>0</v>
      </c>
    </row>
    <row r="456" spans="20:38" x14ac:dyDescent="0.35">
      <c r="T456" t="s">
        <v>19</v>
      </c>
      <c r="U456">
        <v>62</v>
      </c>
      <c r="V456" t="s">
        <v>29</v>
      </c>
      <c r="W456">
        <v>3520.39176603643</v>
      </c>
      <c r="X456">
        <v>2.7618018893767901E-2</v>
      </c>
      <c r="Y456">
        <v>2707.9936661818701</v>
      </c>
      <c r="Z456" t="s">
        <v>25</v>
      </c>
      <c r="AA456">
        <v>3.9214694026387803E-3</v>
      </c>
      <c r="AB456" t="s">
        <v>24</v>
      </c>
      <c r="AC456">
        <v>451</v>
      </c>
      <c r="AD456">
        <v>10</v>
      </c>
      <c r="AE456">
        <v>4.7500000000000001E-2</v>
      </c>
      <c r="AF456">
        <v>0.01</v>
      </c>
      <c r="AG456">
        <v>0</v>
      </c>
      <c r="AH456" t="s">
        <v>23</v>
      </c>
      <c r="AI456">
        <v>0.1</v>
      </c>
      <c r="AJ456">
        <v>10</v>
      </c>
      <c r="AK456">
        <v>2</v>
      </c>
      <c r="AL456">
        <v>1</v>
      </c>
    </row>
    <row r="457" spans="20:38" x14ac:dyDescent="0.35">
      <c r="T457" t="s">
        <v>19</v>
      </c>
      <c r="U457">
        <v>62</v>
      </c>
      <c r="V457" t="s">
        <v>29</v>
      </c>
      <c r="W457">
        <v>10561.1752981093</v>
      </c>
      <c r="X457">
        <v>8.2854056681303606E-2</v>
      </c>
      <c r="Y457">
        <v>8123.9809985456104</v>
      </c>
      <c r="Z457" t="s">
        <v>25</v>
      </c>
      <c r="AA457">
        <v>1.1764408207916299E-2</v>
      </c>
      <c r="AB457" t="s">
        <v>22</v>
      </c>
      <c r="AC457">
        <v>452</v>
      </c>
      <c r="AD457">
        <v>10</v>
      </c>
      <c r="AE457">
        <v>4.7500000000000001E-2</v>
      </c>
      <c r="AF457">
        <v>0.01</v>
      </c>
      <c r="AG457">
        <v>0</v>
      </c>
      <c r="AH457" t="s">
        <v>23</v>
      </c>
      <c r="AI457">
        <v>0.1</v>
      </c>
      <c r="AJ457">
        <v>10</v>
      </c>
      <c r="AK457">
        <v>2</v>
      </c>
      <c r="AL457">
        <v>1</v>
      </c>
    </row>
    <row r="458" spans="20:38" x14ac:dyDescent="0.35">
      <c r="T458" t="s">
        <v>19</v>
      </c>
      <c r="U458">
        <v>62</v>
      </c>
      <c r="V458" t="s">
        <v>29</v>
      </c>
      <c r="W458">
        <v>1974.32908499729</v>
      </c>
      <c r="X458">
        <v>1.5488917596623601E-2</v>
      </c>
      <c r="Y458">
        <v>1518.71468076715</v>
      </c>
      <c r="Z458" t="s">
        <v>25</v>
      </c>
      <c r="AA458">
        <v>2.1992640626681201E-3</v>
      </c>
      <c r="AB458" t="s">
        <v>24</v>
      </c>
      <c r="AC458">
        <v>453</v>
      </c>
      <c r="AD458">
        <v>10</v>
      </c>
      <c r="AE458">
        <v>4.7500000000000001E-2</v>
      </c>
      <c r="AF458">
        <v>0.01</v>
      </c>
      <c r="AG458">
        <v>0</v>
      </c>
      <c r="AH458" t="s">
        <v>23</v>
      </c>
      <c r="AI458">
        <v>0.1</v>
      </c>
      <c r="AJ458">
        <v>10</v>
      </c>
      <c r="AK458">
        <v>3</v>
      </c>
      <c r="AL458">
        <v>2</v>
      </c>
    </row>
    <row r="459" spans="20:38" x14ac:dyDescent="0.35">
      <c r="T459" t="s">
        <v>19</v>
      </c>
      <c r="U459">
        <v>62</v>
      </c>
      <c r="V459" t="s">
        <v>29</v>
      </c>
      <c r="W459">
        <v>5922.98725499187</v>
      </c>
      <c r="X459">
        <v>4.6466752789870898E-2</v>
      </c>
      <c r="Y459">
        <v>4556.1440423014401</v>
      </c>
      <c r="Z459" t="s">
        <v>25</v>
      </c>
      <c r="AA459">
        <v>6.5977921880043698E-3</v>
      </c>
      <c r="AB459" t="s">
        <v>22</v>
      </c>
      <c r="AC459">
        <v>454</v>
      </c>
      <c r="AD459">
        <v>10</v>
      </c>
      <c r="AE459">
        <v>4.7500000000000001E-2</v>
      </c>
      <c r="AF459">
        <v>0.01</v>
      </c>
      <c r="AG459">
        <v>0</v>
      </c>
      <c r="AH459" t="s">
        <v>23</v>
      </c>
      <c r="AI459">
        <v>0.1</v>
      </c>
      <c r="AJ459">
        <v>10</v>
      </c>
      <c r="AK459">
        <v>3</v>
      </c>
      <c r="AL459">
        <v>2</v>
      </c>
    </row>
    <row r="460" spans="20:38" x14ac:dyDescent="0.35">
      <c r="T460" t="s">
        <v>19</v>
      </c>
      <c r="U460">
        <v>62</v>
      </c>
      <c r="V460" t="s">
        <v>29</v>
      </c>
      <c r="W460">
        <v>4328.0862786122098</v>
      </c>
      <c r="X460">
        <v>3.3954507498223797E-2</v>
      </c>
      <c r="Y460">
        <v>3329.2971373939999</v>
      </c>
      <c r="Z460" t="s">
        <v>25</v>
      </c>
      <c r="AA460">
        <v>4.8211844139914002E-3</v>
      </c>
      <c r="AB460" t="s">
        <v>24</v>
      </c>
      <c r="AC460">
        <v>455</v>
      </c>
      <c r="AD460">
        <v>10</v>
      </c>
      <c r="AE460">
        <v>4.7500000000000001E-2</v>
      </c>
      <c r="AF460">
        <v>0.01</v>
      </c>
      <c r="AG460">
        <v>0</v>
      </c>
      <c r="AH460" t="s">
        <v>23</v>
      </c>
      <c r="AI460">
        <v>0.1</v>
      </c>
      <c r="AJ460">
        <v>10</v>
      </c>
      <c r="AK460">
        <v>4</v>
      </c>
      <c r="AL460">
        <v>3</v>
      </c>
    </row>
    <row r="461" spans="20:38" x14ac:dyDescent="0.35">
      <c r="T461" t="s">
        <v>19</v>
      </c>
      <c r="U461">
        <v>62</v>
      </c>
      <c r="V461" t="s">
        <v>29</v>
      </c>
      <c r="W461">
        <v>12984.258835836599</v>
      </c>
      <c r="X461">
        <v>0.101863522494671</v>
      </c>
      <c r="Y461">
        <v>9987.8914121820108</v>
      </c>
      <c r="Z461" t="s">
        <v>25</v>
      </c>
      <c r="AA461">
        <v>1.44635532419742E-2</v>
      </c>
      <c r="AB461" t="s">
        <v>22</v>
      </c>
      <c r="AC461">
        <v>456</v>
      </c>
      <c r="AD461">
        <v>10</v>
      </c>
      <c r="AE461">
        <v>4.7500000000000001E-2</v>
      </c>
      <c r="AF461">
        <v>0.01</v>
      </c>
      <c r="AG461">
        <v>0</v>
      </c>
      <c r="AH461" t="s">
        <v>23</v>
      </c>
      <c r="AI461">
        <v>0.1</v>
      </c>
      <c r="AJ461">
        <v>10</v>
      </c>
      <c r="AK461">
        <v>4</v>
      </c>
      <c r="AL461">
        <v>3</v>
      </c>
    </row>
    <row r="462" spans="20:38" x14ac:dyDescent="0.35">
      <c r="T462" t="s">
        <v>19</v>
      </c>
      <c r="U462">
        <v>62</v>
      </c>
      <c r="V462" t="s">
        <v>29</v>
      </c>
      <c r="W462">
        <v>5434.5686066222597</v>
      </c>
      <c r="X462">
        <v>4.2635032812316301E-2</v>
      </c>
      <c r="Y462">
        <v>4180.4373897094301</v>
      </c>
      <c r="Z462" t="s">
        <v>25</v>
      </c>
      <c r="AA462">
        <v>6.0537280858956304E-3</v>
      </c>
      <c r="AB462" t="s">
        <v>24</v>
      </c>
      <c r="AC462">
        <v>457</v>
      </c>
      <c r="AD462">
        <v>10</v>
      </c>
      <c r="AE462">
        <v>4.7500000000000001E-2</v>
      </c>
      <c r="AF462">
        <v>0.01</v>
      </c>
      <c r="AG462">
        <v>0</v>
      </c>
      <c r="AH462" t="s">
        <v>23</v>
      </c>
      <c r="AI462">
        <v>0.1</v>
      </c>
      <c r="AJ462">
        <v>10</v>
      </c>
      <c r="AK462">
        <v>5</v>
      </c>
      <c r="AL462">
        <v>4</v>
      </c>
    </row>
    <row r="463" spans="20:38" x14ac:dyDescent="0.35">
      <c r="T463" t="s">
        <v>19</v>
      </c>
      <c r="U463">
        <v>62</v>
      </c>
      <c r="V463" t="s">
        <v>29</v>
      </c>
      <c r="W463">
        <v>16303.7058198668</v>
      </c>
      <c r="X463">
        <v>0.127905098436949</v>
      </c>
      <c r="Y463">
        <v>12541.3121691283</v>
      </c>
      <c r="Z463" t="s">
        <v>25</v>
      </c>
      <c r="AA463">
        <v>1.81611842576869E-2</v>
      </c>
      <c r="AB463" t="s">
        <v>22</v>
      </c>
      <c r="AC463">
        <v>458</v>
      </c>
      <c r="AD463">
        <v>10</v>
      </c>
      <c r="AE463">
        <v>4.7500000000000001E-2</v>
      </c>
      <c r="AF463">
        <v>0.01</v>
      </c>
      <c r="AG463">
        <v>0</v>
      </c>
      <c r="AH463" t="s">
        <v>23</v>
      </c>
      <c r="AI463">
        <v>0.1</v>
      </c>
      <c r="AJ463">
        <v>10</v>
      </c>
      <c r="AK463">
        <v>5</v>
      </c>
      <c r="AL463">
        <v>4</v>
      </c>
    </row>
    <row r="464" spans="20:38" x14ac:dyDescent="0.35">
      <c r="T464" t="s">
        <v>19</v>
      </c>
      <c r="U464">
        <v>62</v>
      </c>
      <c r="V464" t="s">
        <v>29</v>
      </c>
      <c r="W464">
        <v>6630.9561057155197</v>
      </c>
      <c r="X464">
        <v>5.20208781244779E-2</v>
      </c>
      <c r="Y464">
        <v>5100.7354659350103</v>
      </c>
      <c r="Z464" t="s">
        <v>25</v>
      </c>
      <c r="AA464">
        <v>7.3864198097704304E-3</v>
      </c>
      <c r="AB464" t="s">
        <v>24</v>
      </c>
      <c r="AC464">
        <v>459</v>
      </c>
      <c r="AD464">
        <v>10</v>
      </c>
      <c r="AE464">
        <v>4.7500000000000001E-2</v>
      </c>
      <c r="AF464">
        <v>0.01</v>
      </c>
      <c r="AG464">
        <v>0</v>
      </c>
      <c r="AH464" t="s">
        <v>23</v>
      </c>
      <c r="AI464">
        <v>0.1</v>
      </c>
      <c r="AJ464">
        <v>10</v>
      </c>
      <c r="AK464">
        <v>6</v>
      </c>
      <c r="AL464">
        <v>5</v>
      </c>
    </row>
    <row r="465" spans="20:38" x14ac:dyDescent="0.35">
      <c r="T465" t="s">
        <v>19</v>
      </c>
      <c r="U465">
        <v>62</v>
      </c>
      <c r="V465" t="s">
        <v>29</v>
      </c>
      <c r="W465">
        <v>19892.8683171466</v>
      </c>
      <c r="X465">
        <v>0.15606263437343401</v>
      </c>
      <c r="Y465">
        <v>15302.206397804999</v>
      </c>
      <c r="Z465" t="s">
        <v>25</v>
      </c>
      <c r="AA465">
        <v>2.2159259429311299E-2</v>
      </c>
      <c r="AB465" t="s">
        <v>22</v>
      </c>
      <c r="AC465">
        <v>460</v>
      </c>
      <c r="AD465">
        <v>10</v>
      </c>
      <c r="AE465">
        <v>4.7500000000000001E-2</v>
      </c>
      <c r="AF465">
        <v>0.01</v>
      </c>
      <c r="AG465">
        <v>0</v>
      </c>
      <c r="AH465" t="s">
        <v>23</v>
      </c>
      <c r="AI465">
        <v>0.1</v>
      </c>
      <c r="AJ465">
        <v>10</v>
      </c>
      <c r="AK465">
        <v>6</v>
      </c>
      <c r="AL465">
        <v>5</v>
      </c>
    </row>
    <row r="466" spans="20:38" x14ac:dyDescent="0.35">
      <c r="T466" t="s">
        <v>19</v>
      </c>
      <c r="U466">
        <v>62</v>
      </c>
      <c r="V466" t="s">
        <v>29</v>
      </c>
      <c r="W466">
        <v>7855.4499399593697</v>
      </c>
      <c r="X466">
        <v>6.16272219910085E-2</v>
      </c>
      <c r="Y466">
        <v>6042.6537999687498</v>
      </c>
      <c r="Z466" t="s">
        <v>25</v>
      </c>
      <c r="AA466">
        <v>8.7504200187907503E-3</v>
      </c>
      <c r="AB466" t="s">
        <v>24</v>
      </c>
      <c r="AC466">
        <v>461</v>
      </c>
      <c r="AD466">
        <v>10</v>
      </c>
      <c r="AE466">
        <v>4.7500000000000001E-2</v>
      </c>
      <c r="AF466">
        <v>0.01</v>
      </c>
      <c r="AG466">
        <v>0</v>
      </c>
      <c r="AH466" t="s">
        <v>23</v>
      </c>
      <c r="AI466">
        <v>0.1</v>
      </c>
      <c r="AJ466">
        <v>10</v>
      </c>
      <c r="AK466">
        <v>7</v>
      </c>
      <c r="AL466">
        <v>6</v>
      </c>
    </row>
    <row r="467" spans="20:38" x14ac:dyDescent="0.35">
      <c r="T467" t="s">
        <v>19</v>
      </c>
      <c r="U467">
        <v>62</v>
      </c>
      <c r="V467" t="s">
        <v>29</v>
      </c>
      <c r="W467">
        <v>23566.349819878102</v>
      </c>
      <c r="X467">
        <v>0.18488166597302599</v>
      </c>
      <c r="Y467">
        <v>18127.961399906198</v>
      </c>
      <c r="Z467" t="s">
        <v>25</v>
      </c>
      <c r="AA467">
        <v>2.6251260056372301E-2</v>
      </c>
      <c r="AB467" t="s">
        <v>22</v>
      </c>
      <c r="AC467">
        <v>462</v>
      </c>
      <c r="AD467">
        <v>10</v>
      </c>
      <c r="AE467">
        <v>4.7500000000000001E-2</v>
      </c>
      <c r="AF467">
        <v>0.01</v>
      </c>
      <c r="AG467">
        <v>0</v>
      </c>
      <c r="AH467" t="s">
        <v>23</v>
      </c>
      <c r="AI467">
        <v>0.1</v>
      </c>
      <c r="AJ467">
        <v>10</v>
      </c>
      <c r="AK467">
        <v>7</v>
      </c>
      <c r="AL467">
        <v>6</v>
      </c>
    </row>
    <row r="468" spans="20:38" x14ac:dyDescent="0.35">
      <c r="T468" t="s">
        <v>19</v>
      </c>
      <c r="U468">
        <v>62</v>
      </c>
      <c r="V468" t="s">
        <v>29</v>
      </c>
      <c r="W468">
        <v>9029.6396296733692</v>
      </c>
      <c r="X468">
        <v>7.0838922049010905E-2</v>
      </c>
      <c r="Y468">
        <v>6945.8766382102904</v>
      </c>
      <c r="Z468" t="s">
        <v>25</v>
      </c>
      <c r="AA468">
        <v>1.0058384940629999E-2</v>
      </c>
      <c r="AB468" t="s">
        <v>24</v>
      </c>
      <c r="AC468">
        <v>463</v>
      </c>
      <c r="AD468">
        <v>10</v>
      </c>
      <c r="AE468">
        <v>4.7500000000000001E-2</v>
      </c>
      <c r="AF468">
        <v>0.01</v>
      </c>
      <c r="AG468">
        <v>0</v>
      </c>
      <c r="AH468" t="s">
        <v>23</v>
      </c>
      <c r="AI468">
        <v>0.1</v>
      </c>
      <c r="AJ468">
        <v>10</v>
      </c>
      <c r="AK468">
        <v>8</v>
      </c>
      <c r="AL468">
        <v>7</v>
      </c>
    </row>
    <row r="469" spans="20:38" x14ac:dyDescent="0.35">
      <c r="T469" t="s">
        <v>19</v>
      </c>
      <c r="U469">
        <v>62</v>
      </c>
      <c r="V469" t="s">
        <v>29</v>
      </c>
      <c r="W469">
        <v>27088.9188890201</v>
      </c>
      <c r="X469">
        <v>0.21251676614703299</v>
      </c>
      <c r="Y469">
        <v>20837.629914630899</v>
      </c>
      <c r="Z469" t="s">
        <v>25</v>
      </c>
      <c r="AA469">
        <v>3.017515482189E-2</v>
      </c>
      <c r="AB469" t="s">
        <v>22</v>
      </c>
      <c r="AC469">
        <v>464</v>
      </c>
      <c r="AD469">
        <v>10</v>
      </c>
      <c r="AE469">
        <v>4.7500000000000001E-2</v>
      </c>
      <c r="AF469">
        <v>0.01</v>
      </c>
      <c r="AG469">
        <v>0</v>
      </c>
      <c r="AH469" t="s">
        <v>23</v>
      </c>
      <c r="AI469">
        <v>0.1</v>
      </c>
      <c r="AJ469">
        <v>10</v>
      </c>
      <c r="AK469">
        <v>8</v>
      </c>
      <c r="AL469">
        <v>7</v>
      </c>
    </row>
    <row r="470" spans="20:38" x14ac:dyDescent="0.35">
      <c r="T470" t="s">
        <v>19</v>
      </c>
      <c r="U470">
        <v>62</v>
      </c>
      <c r="V470" t="s">
        <v>29</v>
      </c>
      <c r="W470">
        <v>18314.816881019698</v>
      </c>
      <c r="X470">
        <v>0.14368257633592699</v>
      </c>
      <c r="Y470">
        <v>14088.320677707399</v>
      </c>
      <c r="Z470" t="s">
        <v>25</v>
      </c>
      <c r="AA470">
        <v>2.0401420860813198E-2</v>
      </c>
      <c r="AB470" t="s">
        <v>24</v>
      </c>
      <c r="AC470">
        <v>465</v>
      </c>
      <c r="AD470">
        <v>10</v>
      </c>
      <c r="AE470">
        <v>4.7500000000000001E-2</v>
      </c>
      <c r="AF470">
        <v>0.01</v>
      </c>
      <c r="AG470">
        <v>0</v>
      </c>
      <c r="AH470" t="s">
        <v>23</v>
      </c>
      <c r="AI470">
        <v>0.1</v>
      </c>
      <c r="AJ470">
        <v>10</v>
      </c>
      <c r="AK470">
        <v>9</v>
      </c>
      <c r="AL470">
        <v>8</v>
      </c>
    </row>
    <row r="471" spans="20:38" x14ac:dyDescent="0.35">
      <c r="T471" t="s">
        <v>19</v>
      </c>
      <c r="U471">
        <v>62</v>
      </c>
      <c r="V471" t="s">
        <v>29</v>
      </c>
      <c r="W471">
        <v>54944.450643058997</v>
      </c>
      <c r="X471">
        <v>0.43104772900778199</v>
      </c>
      <c r="Y471">
        <v>42264.962033122298</v>
      </c>
      <c r="Z471" t="s">
        <v>25</v>
      </c>
      <c r="AA471">
        <v>6.1204262582439703E-2</v>
      </c>
      <c r="AB471" t="s">
        <v>22</v>
      </c>
      <c r="AC471">
        <v>466</v>
      </c>
      <c r="AD471">
        <v>10</v>
      </c>
      <c r="AE471">
        <v>4.7500000000000001E-2</v>
      </c>
      <c r="AF471">
        <v>0.01</v>
      </c>
      <c r="AG471">
        <v>0</v>
      </c>
      <c r="AH471" t="s">
        <v>23</v>
      </c>
      <c r="AI471">
        <v>0.1</v>
      </c>
      <c r="AJ471">
        <v>10</v>
      </c>
      <c r="AK471">
        <v>9</v>
      </c>
      <c r="AL471">
        <v>8</v>
      </c>
    </row>
    <row r="472" spans="20:38" x14ac:dyDescent="0.35">
      <c r="T472" t="s">
        <v>19</v>
      </c>
      <c r="U472">
        <v>62</v>
      </c>
      <c r="V472" t="s">
        <v>29</v>
      </c>
      <c r="W472">
        <v>17232.725229469601</v>
      </c>
      <c r="X472">
        <v>0.13519339965803001</v>
      </c>
      <c r="Y472">
        <v>13255.9424842074</v>
      </c>
      <c r="Z472" t="s">
        <v>25</v>
      </c>
      <c r="AA472">
        <v>1.91960466909998E-2</v>
      </c>
      <c r="AB472" t="s">
        <v>24</v>
      </c>
      <c r="AC472">
        <v>467</v>
      </c>
      <c r="AD472">
        <v>10</v>
      </c>
      <c r="AE472">
        <v>4.7500000000000001E-2</v>
      </c>
      <c r="AF472">
        <v>0.01</v>
      </c>
      <c r="AG472">
        <v>0</v>
      </c>
      <c r="AH472" t="s">
        <v>23</v>
      </c>
      <c r="AI472">
        <v>0.1</v>
      </c>
      <c r="AJ472">
        <v>10</v>
      </c>
      <c r="AK472">
        <v>10</v>
      </c>
      <c r="AL472">
        <v>9</v>
      </c>
    </row>
    <row r="473" spans="20:38" x14ac:dyDescent="0.35">
      <c r="T473" t="s">
        <v>19</v>
      </c>
      <c r="U473">
        <v>62</v>
      </c>
      <c r="V473" t="s">
        <v>29</v>
      </c>
      <c r="W473">
        <v>51698.175688408803</v>
      </c>
      <c r="X473">
        <v>0.40558019897409098</v>
      </c>
      <c r="Y473">
        <v>39767.827452622201</v>
      </c>
      <c r="Z473" t="s">
        <v>25</v>
      </c>
      <c r="AA473">
        <v>5.7588140072999297E-2</v>
      </c>
      <c r="AB473" t="s">
        <v>22</v>
      </c>
      <c r="AC473">
        <v>468</v>
      </c>
      <c r="AD473">
        <v>10</v>
      </c>
      <c r="AE473">
        <v>4.7500000000000001E-2</v>
      </c>
      <c r="AF473">
        <v>0.01</v>
      </c>
      <c r="AG473">
        <v>0</v>
      </c>
      <c r="AH473" t="s">
        <v>23</v>
      </c>
      <c r="AI473">
        <v>0.1</v>
      </c>
      <c r="AJ473">
        <v>10</v>
      </c>
      <c r="AK473">
        <v>10</v>
      </c>
      <c r="AL473">
        <v>9</v>
      </c>
    </row>
    <row r="474" spans="20:38" x14ac:dyDescent="0.35">
      <c r="T474" t="s">
        <v>19</v>
      </c>
      <c r="U474">
        <v>62</v>
      </c>
      <c r="V474" t="s">
        <v>29</v>
      </c>
      <c r="W474">
        <v>45187.522885923499</v>
      </c>
      <c r="X474">
        <v>0.35450311890460401</v>
      </c>
      <c r="Y474">
        <v>34759.6329891719</v>
      </c>
      <c r="Z474" t="s">
        <v>25</v>
      </c>
      <c r="AA474">
        <v>5.0335729701384301E-2</v>
      </c>
      <c r="AB474" t="s">
        <v>24</v>
      </c>
      <c r="AC474">
        <v>469</v>
      </c>
      <c r="AD474">
        <v>10</v>
      </c>
      <c r="AE474">
        <v>4.7500000000000001E-2</v>
      </c>
      <c r="AF474">
        <v>0.01</v>
      </c>
      <c r="AG474">
        <v>0</v>
      </c>
      <c r="AH474" t="s">
        <v>23</v>
      </c>
      <c r="AI474">
        <v>0.1</v>
      </c>
      <c r="AJ474">
        <v>10</v>
      </c>
      <c r="AK474">
        <v>12</v>
      </c>
      <c r="AL474">
        <v>11</v>
      </c>
    </row>
    <row r="475" spans="20:38" x14ac:dyDescent="0.35">
      <c r="T475" t="s">
        <v>19</v>
      </c>
      <c r="U475">
        <v>62</v>
      </c>
      <c r="V475" t="s">
        <v>29</v>
      </c>
      <c r="W475">
        <v>135562.56865777099</v>
      </c>
      <c r="X475">
        <v>1.0635093567138101</v>
      </c>
      <c r="Y475">
        <v>104278.898967516</v>
      </c>
      <c r="Z475" t="s">
        <v>25</v>
      </c>
      <c r="AA475">
        <v>0.15100718910415301</v>
      </c>
      <c r="AB475" t="s">
        <v>22</v>
      </c>
      <c r="AC475">
        <v>470</v>
      </c>
      <c r="AD475">
        <v>10</v>
      </c>
      <c r="AE475">
        <v>4.7500000000000001E-2</v>
      </c>
      <c r="AF475">
        <v>0.01</v>
      </c>
      <c r="AG475">
        <v>0</v>
      </c>
      <c r="AH475" t="s">
        <v>23</v>
      </c>
      <c r="AI475">
        <v>0.1</v>
      </c>
      <c r="AJ475">
        <v>10</v>
      </c>
      <c r="AK475">
        <v>12</v>
      </c>
      <c r="AL475">
        <v>11</v>
      </c>
    </row>
    <row r="476" spans="20:38" x14ac:dyDescent="0.35">
      <c r="T476" t="s">
        <v>19</v>
      </c>
      <c r="U476">
        <v>62</v>
      </c>
      <c r="V476" t="s">
        <v>29</v>
      </c>
      <c r="W476">
        <v>44516.722674539298</v>
      </c>
      <c r="X476">
        <v>0.34924058730494401</v>
      </c>
      <c r="Y476">
        <v>34243.632826568697</v>
      </c>
      <c r="Z476" t="s">
        <v>25</v>
      </c>
      <c r="AA476">
        <v>4.9588505335731198E-2</v>
      </c>
      <c r="AB476" t="s">
        <v>24</v>
      </c>
      <c r="AC476">
        <v>471</v>
      </c>
      <c r="AD476">
        <v>10</v>
      </c>
      <c r="AE476">
        <v>4.7500000000000001E-2</v>
      </c>
      <c r="AF476">
        <v>0.01</v>
      </c>
      <c r="AG476">
        <v>0</v>
      </c>
      <c r="AH476" t="s">
        <v>23</v>
      </c>
      <c r="AI476">
        <v>0.1</v>
      </c>
      <c r="AJ476">
        <v>10</v>
      </c>
      <c r="AK476">
        <v>15</v>
      </c>
      <c r="AL476">
        <v>14</v>
      </c>
    </row>
    <row r="477" spans="20:38" x14ac:dyDescent="0.35">
      <c r="T477" t="s">
        <v>19</v>
      </c>
      <c r="U477">
        <v>62</v>
      </c>
      <c r="V477" t="s">
        <v>29</v>
      </c>
      <c r="W477">
        <v>133550.168023618</v>
      </c>
      <c r="X477">
        <v>1.04772176191483</v>
      </c>
      <c r="Y477">
        <v>102730.898479706</v>
      </c>
      <c r="Z477" t="s">
        <v>25</v>
      </c>
      <c r="AA477">
        <v>0.14876551600719401</v>
      </c>
      <c r="AB477" t="s">
        <v>22</v>
      </c>
      <c r="AC477">
        <v>472</v>
      </c>
      <c r="AD477">
        <v>10</v>
      </c>
      <c r="AE477">
        <v>4.7500000000000001E-2</v>
      </c>
      <c r="AF477">
        <v>0.01</v>
      </c>
      <c r="AG477">
        <v>0</v>
      </c>
      <c r="AH477" t="s">
        <v>23</v>
      </c>
      <c r="AI477">
        <v>0.1</v>
      </c>
      <c r="AJ477">
        <v>10</v>
      </c>
      <c r="AK477">
        <v>15</v>
      </c>
      <c r="AL477">
        <v>14</v>
      </c>
    </row>
    <row r="478" spans="20:38" x14ac:dyDescent="0.35">
      <c r="T478" t="s">
        <v>19</v>
      </c>
      <c r="U478">
        <v>62</v>
      </c>
      <c r="V478" t="s">
        <v>29</v>
      </c>
      <c r="W478">
        <v>38173.282516925399</v>
      </c>
      <c r="X478">
        <v>0.29947531634428698</v>
      </c>
      <c r="Y478">
        <v>29364.063474557999</v>
      </c>
      <c r="Z478" t="s">
        <v>25</v>
      </c>
      <c r="AA478">
        <v>4.2522358117247E-2</v>
      </c>
      <c r="AB478" t="s">
        <v>24</v>
      </c>
      <c r="AC478">
        <v>473</v>
      </c>
      <c r="AD478">
        <v>10</v>
      </c>
      <c r="AE478">
        <v>4.7500000000000001E-2</v>
      </c>
      <c r="AF478">
        <v>0.01</v>
      </c>
      <c r="AG478">
        <v>0</v>
      </c>
      <c r="AH478" t="s">
        <v>23</v>
      </c>
      <c r="AI478">
        <v>0.1</v>
      </c>
      <c r="AJ478">
        <v>10</v>
      </c>
      <c r="AK478">
        <v>20</v>
      </c>
      <c r="AL478">
        <v>19</v>
      </c>
    </row>
    <row r="479" spans="20:38" x14ac:dyDescent="0.35">
      <c r="T479" t="s">
        <v>19</v>
      </c>
      <c r="U479">
        <v>62</v>
      </c>
      <c r="V479" t="s">
        <v>29</v>
      </c>
      <c r="W479">
        <v>114519.847550776</v>
      </c>
      <c r="X479">
        <v>0.89842594903286199</v>
      </c>
      <c r="Y479">
        <v>88092.190423673994</v>
      </c>
      <c r="Z479" t="s">
        <v>25</v>
      </c>
      <c r="AA479">
        <v>0.127567074351741</v>
      </c>
      <c r="AB479" t="s">
        <v>22</v>
      </c>
      <c r="AC479">
        <v>474</v>
      </c>
      <c r="AD479">
        <v>10</v>
      </c>
      <c r="AE479">
        <v>4.7500000000000001E-2</v>
      </c>
      <c r="AF479">
        <v>0.01</v>
      </c>
      <c r="AG479">
        <v>0</v>
      </c>
      <c r="AH479" t="s">
        <v>23</v>
      </c>
      <c r="AI479">
        <v>0.1</v>
      </c>
      <c r="AJ479">
        <v>10</v>
      </c>
      <c r="AK479">
        <v>20</v>
      </c>
      <c r="AL479">
        <v>19</v>
      </c>
    </row>
    <row r="480" spans="20:38" x14ac:dyDescent="0.35">
      <c r="T480" t="s">
        <v>19</v>
      </c>
      <c r="U480">
        <v>62</v>
      </c>
      <c r="V480" t="s">
        <v>29</v>
      </c>
      <c r="W480">
        <v>16047.6615100078</v>
      </c>
      <c r="X480">
        <v>0.125896391151711</v>
      </c>
      <c r="Y480">
        <v>12344.355007698299</v>
      </c>
      <c r="Z480" t="s">
        <v>25</v>
      </c>
      <c r="AA480">
        <v>1.78759688630485E-2</v>
      </c>
      <c r="AB480" t="s">
        <v>24</v>
      </c>
      <c r="AC480">
        <v>475</v>
      </c>
      <c r="AD480">
        <v>10</v>
      </c>
      <c r="AE480">
        <v>4.7500000000000001E-2</v>
      </c>
      <c r="AF480">
        <v>0.01</v>
      </c>
      <c r="AG480">
        <v>0</v>
      </c>
      <c r="AH480" t="s">
        <v>23</v>
      </c>
      <c r="AI480">
        <v>0.1</v>
      </c>
      <c r="AJ480">
        <v>10</v>
      </c>
      <c r="AK480">
        <v>99</v>
      </c>
      <c r="AL480">
        <v>98</v>
      </c>
    </row>
    <row r="481" spans="20:38" x14ac:dyDescent="0.35">
      <c r="T481" t="s">
        <v>19</v>
      </c>
      <c r="U481">
        <v>62</v>
      </c>
      <c r="V481" t="s">
        <v>29</v>
      </c>
      <c r="W481">
        <v>48142.984530023401</v>
      </c>
      <c r="X481">
        <v>0.37768917345513398</v>
      </c>
      <c r="Y481">
        <v>37033.065023094903</v>
      </c>
      <c r="Z481" t="s">
        <v>25</v>
      </c>
      <c r="AA481">
        <v>5.3627906589145499E-2</v>
      </c>
      <c r="AB481" t="s">
        <v>22</v>
      </c>
      <c r="AC481">
        <v>476</v>
      </c>
      <c r="AD481">
        <v>10</v>
      </c>
      <c r="AE481">
        <v>4.7500000000000001E-2</v>
      </c>
      <c r="AF481">
        <v>0.01</v>
      </c>
      <c r="AG481">
        <v>0</v>
      </c>
      <c r="AH481" t="s">
        <v>23</v>
      </c>
      <c r="AI481">
        <v>0.1</v>
      </c>
      <c r="AJ481">
        <v>10</v>
      </c>
      <c r="AK481">
        <v>99</v>
      </c>
      <c r="AL481">
        <v>98</v>
      </c>
    </row>
    <row r="482" spans="20:38" x14ac:dyDescent="0.35">
      <c r="T482" t="s">
        <v>19</v>
      </c>
      <c r="U482">
        <v>62</v>
      </c>
      <c r="V482" t="s">
        <v>29</v>
      </c>
      <c r="W482">
        <v>15611.057169469999</v>
      </c>
      <c r="X482">
        <v>5.4877749799257698E-2</v>
      </c>
      <c r="Y482">
        <v>12008.5055149769</v>
      </c>
      <c r="Z482" t="s">
        <v>26</v>
      </c>
      <c r="AA482">
        <v>9.6659091099661008E-3</v>
      </c>
      <c r="AB482" t="s">
        <v>24</v>
      </c>
      <c r="AC482">
        <v>477</v>
      </c>
      <c r="AD482">
        <v>10</v>
      </c>
      <c r="AE482">
        <v>4.7500000000000001E-2</v>
      </c>
      <c r="AF482">
        <v>0.01</v>
      </c>
      <c r="AG482">
        <v>0</v>
      </c>
      <c r="AH482" t="s">
        <v>23</v>
      </c>
      <c r="AI482">
        <v>0.1</v>
      </c>
      <c r="AJ482">
        <v>10</v>
      </c>
      <c r="AK482">
        <v>1</v>
      </c>
      <c r="AL482">
        <v>0</v>
      </c>
    </row>
    <row r="483" spans="20:38" x14ac:dyDescent="0.35">
      <c r="T483" t="s">
        <v>19</v>
      </c>
      <c r="U483">
        <v>62</v>
      </c>
      <c r="V483" t="s">
        <v>29</v>
      </c>
      <c r="W483">
        <v>46833.17150841</v>
      </c>
      <c r="X483">
        <v>0.16463324939777299</v>
      </c>
      <c r="Y483">
        <v>36025.516544930797</v>
      </c>
      <c r="Z483" t="s">
        <v>26</v>
      </c>
      <c r="AA483">
        <v>2.8997727329898301E-2</v>
      </c>
      <c r="AB483" t="s">
        <v>22</v>
      </c>
      <c r="AC483">
        <v>478</v>
      </c>
      <c r="AD483">
        <v>10</v>
      </c>
      <c r="AE483">
        <v>4.7500000000000001E-2</v>
      </c>
      <c r="AF483">
        <v>0.01</v>
      </c>
      <c r="AG483">
        <v>0</v>
      </c>
      <c r="AH483" t="s">
        <v>23</v>
      </c>
      <c r="AI483">
        <v>0.1</v>
      </c>
      <c r="AJ483">
        <v>10</v>
      </c>
      <c r="AK483">
        <v>1</v>
      </c>
      <c r="AL483">
        <v>0</v>
      </c>
    </row>
    <row r="484" spans="20:38" x14ac:dyDescent="0.35">
      <c r="T484" t="s">
        <v>19</v>
      </c>
      <c r="U484">
        <v>62</v>
      </c>
      <c r="V484" t="s">
        <v>29</v>
      </c>
      <c r="W484">
        <v>8252.1305714081791</v>
      </c>
      <c r="X484">
        <v>2.9008820600194999E-2</v>
      </c>
      <c r="Y484">
        <v>6347.7927472370602</v>
      </c>
      <c r="Z484" t="s">
        <v>26</v>
      </c>
      <c r="AA484">
        <v>5.1094774172498999E-3</v>
      </c>
      <c r="AB484" t="s">
        <v>24</v>
      </c>
      <c r="AC484">
        <v>479</v>
      </c>
      <c r="AD484">
        <v>10</v>
      </c>
      <c r="AE484">
        <v>4.7500000000000001E-2</v>
      </c>
      <c r="AF484">
        <v>0.01</v>
      </c>
      <c r="AG484">
        <v>0</v>
      </c>
      <c r="AH484" t="s">
        <v>23</v>
      </c>
      <c r="AI484">
        <v>0.1</v>
      </c>
      <c r="AJ484">
        <v>10</v>
      </c>
      <c r="AK484">
        <v>2</v>
      </c>
      <c r="AL484">
        <v>1</v>
      </c>
    </row>
    <row r="485" spans="20:38" x14ac:dyDescent="0.35">
      <c r="T485" t="s">
        <v>19</v>
      </c>
      <c r="U485">
        <v>62</v>
      </c>
      <c r="V485" t="s">
        <v>29</v>
      </c>
      <c r="W485">
        <v>24756.391714224501</v>
      </c>
      <c r="X485">
        <v>8.7026461800585098E-2</v>
      </c>
      <c r="Y485">
        <v>19043.378241711202</v>
      </c>
      <c r="Z485" t="s">
        <v>26</v>
      </c>
      <c r="AA485">
        <v>1.53284322517497E-2</v>
      </c>
      <c r="AB485" t="s">
        <v>22</v>
      </c>
      <c r="AC485">
        <v>480</v>
      </c>
      <c r="AD485">
        <v>10</v>
      </c>
      <c r="AE485">
        <v>4.7500000000000001E-2</v>
      </c>
      <c r="AF485">
        <v>0.01</v>
      </c>
      <c r="AG485">
        <v>0</v>
      </c>
      <c r="AH485" t="s">
        <v>23</v>
      </c>
      <c r="AI485">
        <v>0.1</v>
      </c>
      <c r="AJ485">
        <v>10</v>
      </c>
      <c r="AK485">
        <v>2</v>
      </c>
      <c r="AL485">
        <v>1</v>
      </c>
    </row>
    <row r="486" spans="20:38" x14ac:dyDescent="0.35">
      <c r="T486" t="s">
        <v>19</v>
      </c>
      <c r="U486">
        <v>62</v>
      </c>
      <c r="V486" t="s">
        <v>29</v>
      </c>
      <c r="W486">
        <v>4310.8966155914804</v>
      </c>
      <c r="X486">
        <v>1.51541502482966E-2</v>
      </c>
      <c r="Y486">
        <v>3316.0743196857502</v>
      </c>
      <c r="Z486" t="s">
        <v>26</v>
      </c>
      <c r="AA486">
        <v>2.6691808515222001E-3</v>
      </c>
      <c r="AB486" t="s">
        <v>24</v>
      </c>
      <c r="AC486">
        <v>481</v>
      </c>
      <c r="AD486">
        <v>10</v>
      </c>
      <c r="AE486">
        <v>4.7500000000000001E-2</v>
      </c>
      <c r="AF486">
        <v>0.01</v>
      </c>
      <c r="AG486">
        <v>0</v>
      </c>
      <c r="AH486" t="s">
        <v>23</v>
      </c>
      <c r="AI486">
        <v>0.1</v>
      </c>
      <c r="AJ486">
        <v>10</v>
      </c>
      <c r="AK486">
        <v>3</v>
      </c>
      <c r="AL486">
        <v>2</v>
      </c>
    </row>
    <row r="487" spans="20:38" x14ac:dyDescent="0.35">
      <c r="T487" t="s">
        <v>19</v>
      </c>
      <c r="U487">
        <v>62</v>
      </c>
      <c r="V487" t="s">
        <v>29</v>
      </c>
      <c r="W487">
        <v>12932.689846774399</v>
      </c>
      <c r="X487">
        <v>4.54624507448897E-2</v>
      </c>
      <c r="Y487">
        <v>9948.2229590572497</v>
      </c>
      <c r="Z487" t="s">
        <v>26</v>
      </c>
      <c r="AA487">
        <v>8.0075425545666108E-3</v>
      </c>
      <c r="AB487" t="s">
        <v>22</v>
      </c>
      <c r="AC487">
        <v>482</v>
      </c>
      <c r="AD487">
        <v>10</v>
      </c>
      <c r="AE487">
        <v>4.7500000000000001E-2</v>
      </c>
      <c r="AF487">
        <v>0.01</v>
      </c>
      <c r="AG487">
        <v>0</v>
      </c>
      <c r="AH487" t="s">
        <v>23</v>
      </c>
      <c r="AI487">
        <v>0.1</v>
      </c>
      <c r="AJ487">
        <v>10</v>
      </c>
      <c r="AK487">
        <v>3</v>
      </c>
      <c r="AL487">
        <v>2</v>
      </c>
    </row>
    <row r="488" spans="20:38" x14ac:dyDescent="0.35">
      <c r="T488" t="s">
        <v>19</v>
      </c>
      <c r="U488">
        <v>62</v>
      </c>
      <c r="V488" t="s">
        <v>29</v>
      </c>
      <c r="W488">
        <v>9404.9553610168205</v>
      </c>
      <c r="X488">
        <v>3.3061360391686501E-2</v>
      </c>
      <c r="Y488">
        <v>7234.5810469360104</v>
      </c>
      <c r="Z488" t="s">
        <v>26</v>
      </c>
      <c r="AA488">
        <v>5.8232727429031201E-3</v>
      </c>
      <c r="AB488" t="s">
        <v>24</v>
      </c>
      <c r="AC488">
        <v>483</v>
      </c>
      <c r="AD488">
        <v>10</v>
      </c>
      <c r="AE488">
        <v>4.7500000000000001E-2</v>
      </c>
      <c r="AF488">
        <v>0.01</v>
      </c>
      <c r="AG488">
        <v>0</v>
      </c>
      <c r="AH488" t="s">
        <v>23</v>
      </c>
      <c r="AI488">
        <v>0.1</v>
      </c>
      <c r="AJ488">
        <v>10</v>
      </c>
      <c r="AK488">
        <v>4</v>
      </c>
      <c r="AL488">
        <v>3</v>
      </c>
    </row>
    <row r="489" spans="20:38" x14ac:dyDescent="0.35">
      <c r="T489" t="s">
        <v>19</v>
      </c>
      <c r="U489">
        <v>62</v>
      </c>
      <c r="V489" t="s">
        <v>29</v>
      </c>
      <c r="W489">
        <v>28214.866083050401</v>
      </c>
      <c r="X489">
        <v>9.9184081175059405E-2</v>
      </c>
      <c r="Y489">
        <v>21703.743140808001</v>
      </c>
      <c r="Z489" t="s">
        <v>26</v>
      </c>
      <c r="AA489">
        <v>1.74698182287094E-2</v>
      </c>
      <c r="AB489" t="s">
        <v>22</v>
      </c>
      <c r="AC489">
        <v>484</v>
      </c>
      <c r="AD489">
        <v>10</v>
      </c>
      <c r="AE489">
        <v>4.7500000000000001E-2</v>
      </c>
      <c r="AF489">
        <v>0.01</v>
      </c>
      <c r="AG489">
        <v>0</v>
      </c>
      <c r="AH489" t="s">
        <v>23</v>
      </c>
      <c r="AI489">
        <v>0.1</v>
      </c>
      <c r="AJ489">
        <v>10</v>
      </c>
      <c r="AK489">
        <v>4</v>
      </c>
      <c r="AL489">
        <v>3</v>
      </c>
    </row>
    <row r="490" spans="20:38" x14ac:dyDescent="0.35">
      <c r="T490" t="s">
        <v>19</v>
      </c>
      <c r="U490">
        <v>62</v>
      </c>
      <c r="V490" t="s">
        <v>29</v>
      </c>
      <c r="W490">
        <v>11736.8741223898</v>
      </c>
      <c r="X490">
        <v>4.1258784368141503E-2</v>
      </c>
      <c r="Y490">
        <v>9028.3647095306496</v>
      </c>
      <c r="Z490" t="s">
        <v>26</v>
      </c>
      <c r="AA490">
        <v>7.2671285019696797E-3</v>
      </c>
      <c r="AB490" t="s">
        <v>24</v>
      </c>
      <c r="AC490">
        <v>485</v>
      </c>
      <c r="AD490">
        <v>10</v>
      </c>
      <c r="AE490">
        <v>4.7500000000000001E-2</v>
      </c>
      <c r="AF490">
        <v>0.01</v>
      </c>
      <c r="AG490">
        <v>0</v>
      </c>
      <c r="AH490" t="s">
        <v>23</v>
      </c>
      <c r="AI490">
        <v>0.1</v>
      </c>
      <c r="AJ490">
        <v>10</v>
      </c>
      <c r="AK490">
        <v>5</v>
      </c>
      <c r="AL490">
        <v>4</v>
      </c>
    </row>
    <row r="491" spans="20:38" x14ac:dyDescent="0.35">
      <c r="T491" t="s">
        <v>19</v>
      </c>
      <c r="U491">
        <v>62</v>
      </c>
      <c r="V491" t="s">
        <v>29</v>
      </c>
      <c r="W491">
        <v>35210.622367169497</v>
      </c>
      <c r="X491">
        <v>0.123776353104425</v>
      </c>
      <c r="Y491">
        <v>27085.094128592002</v>
      </c>
      <c r="Z491" t="s">
        <v>26</v>
      </c>
      <c r="AA491">
        <v>2.1801385505909002E-2</v>
      </c>
      <c r="AB491" t="s">
        <v>22</v>
      </c>
      <c r="AC491">
        <v>486</v>
      </c>
      <c r="AD491">
        <v>10</v>
      </c>
      <c r="AE491">
        <v>4.7500000000000001E-2</v>
      </c>
      <c r="AF491">
        <v>0.01</v>
      </c>
      <c r="AG491">
        <v>0</v>
      </c>
      <c r="AH491" t="s">
        <v>23</v>
      </c>
      <c r="AI491">
        <v>0.1</v>
      </c>
      <c r="AJ491">
        <v>10</v>
      </c>
      <c r="AK491">
        <v>5</v>
      </c>
      <c r="AL491">
        <v>4</v>
      </c>
    </row>
    <row r="492" spans="20:38" x14ac:dyDescent="0.35">
      <c r="T492" t="s">
        <v>19</v>
      </c>
      <c r="U492">
        <v>62</v>
      </c>
      <c r="V492" t="s">
        <v>29</v>
      </c>
      <c r="W492">
        <v>14210.743025666799</v>
      </c>
      <c r="X492">
        <v>4.99552075018483E-2</v>
      </c>
      <c r="Y492">
        <v>10931.340788974499</v>
      </c>
      <c r="Z492" t="s">
        <v>26</v>
      </c>
      <c r="AA492">
        <v>8.7988756289875004E-3</v>
      </c>
      <c r="AB492" t="s">
        <v>24</v>
      </c>
      <c r="AC492">
        <v>487</v>
      </c>
      <c r="AD492">
        <v>10</v>
      </c>
      <c r="AE492">
        <v>4.7500000000000001E-2</v>
      </c>
      <c r="AF492">
        <v>0.01</v>
      </c>
      <c r="AG492">
        <v>0</v>
      </c>
      <c r="AH492" t="s">
        <v>23</v>
      </c>
      <c r="AI492">
        <v>0.1</v>
      </c>
      <c r="AJ492">
        <v>10</v>
      </c>
      <c r="AK492">
        <v>6</v>
      </c>
      <c r="AL492">
        <v>5</v>
      </c>
    </row>
    <row r="493" spans="20:38" x14ac:dyDescent="0.35">
      <c r="T493" t="s">
        <v>19</v>
      </c>
      <c r="U493">
        <v>62</v>
      </c>
      <c r="V493" t="s">
        <v>29</v>
      </c>
      <c r="W493">
        <v>42632.229077000397</v>
      </c>
      <c r="X493">
        <v>0.149865622505545</v>
      </c>
      <c r="Y493">
        <v>32794.022366923396</v>
      </c>
      <c r="Z493" t="s">
        <v>26</v>
      </c>
      <c r="AA493">
        <v>2.6396626886962499E-2</v>
      </c>
      <c r="AB493" t="s">
        <v>22</v>
      </c>
      <c r="AC493">
        <v>488</v>
      </c>
      <c r="AD493">
        <v>10</v>
      </c>
      <c r="AE493">
        <v>4.7500000000000001E-2</v>
      </c>
      <c r="AF493">
        <v>0.01</v>
      </c>
      <c r="AG493">
        <v>0</v>
      </c>
      <c r="AH493" t="s">
        <v>23</v>
      </c>
      <c r="AI493">
        <v>0.1</v>
      </c>
      <c r="AJ493">
        <v>10</v>
      </c>
      <c r="AK493">
        <v>6</v>
      </c>
      <c r="AL493">
        <v>5</v>
      </c>
    </row>
    <row r="494" spans="20:38" x14ac:dyDescent="0.35">
      <c r="T494" t="s">
        <v>19</v>
      </c>
      <c r="U494">
        <v>62</v>
      </c>
      <c r="V494" t="s">
        <v>29</v>
      </c>
      <c r="W494">
        <v>16676.948471863601</v>
      </c>
      <c r="X494">
        <v>5.8624691186440397E-2</v>
      </c>
      <c r="Y494">
        <v>12828.421901433599</v>
      </c>
      <c r="Z494" t="s">
        <v>26</v>
      </c>
      <c r="AA494">
        <v>1.03258777679625E-2</v>
      </c>
      <c r="AB494" t="s">
        <v>24</v>
      </c>
      <c r="AC494">
        <v>489</v>
      </c>
      <c r="AD494">
        <v>10</v>
      </c>
      <c r="AE494">
        <v>4.7500000000000001E-2</v>
      </c>
      <c r="AF494">
        <v>0.01</v>
      </c>
      <c r="AG494">
        <v>0</v>
      </c>
      <c r="AH494" t="s">
        <v>23</v>
      </c>
      <c r="AI494">
        <v>0.1</v>
      </c>
      <c r="AJ494">
        <v>10</v>
      </c>
      <c r="AK494">
        <v>7</v>
      </c>
      <c r="AL494">
        <v>6</v>
      </c>
    </row>
    <row r="495" spans="20:38" x14ac:dyDescent="0.35">
      <c r="T495" t="s">
        <v>19</v>
      </c>
      <c r="U495">
        <v>62</v>
      </c>
      <c r="V495" t="s">
        <v>29</v>
      </c>
      <c r="W495">
        <v>50030.845415590898</v>
      </c>
      <c r="X495">
        <v>0.175874073559321</v>
      </c>
      <c r="Y495">
        <v>38485.265704300698</v>
      </c>
      <c r="Z495" t="s">
        <v>26</v>
      </c>
      <c r="AA495">
        <v>3.0977633303887499E-2</v>
      </c>
      <c r="AB495" t="s">
        <v>22</v>
      </c>
      <c r="AC495">
        <v>490</v>
      </c>
      <c r="AD495">
        <v>10</v>
      </c>
      <c r="AE495">
        <v>4.7500000000000001E-2</v>
      </c>
      <c r="AF495">
        <v>0.01</v>
      </c>
      <c r="AG495">
        <v>0</v>
      </c>
      <c r="AH495" t="s">
        <v>23</v>
      </c>
      <c r="AI495">
        <v>0.1</v>
      </c>
      <c r="AJ495">
        <v>10</v>
      </c>
      <c r="AK495">
        <v>7</v>
      </c>
      <c r="AL495">
        <v>6</v>
      </c>
    </row>
    <row r="496" spans="20:38" x14ac:dyDescent="0.35">
      <c r="T496" t="s">
        <v>19</v>
      </c>
      <c r="U496">
        <v>62</v>
      </c>
      <c r="V496" t="s">
        <v>29</v>
      </c>
      <c r="W496">
        <v>18954.707727481498</v>
      </c>
      <c r="X496">
        <v>6.6631727556609899E-2</v>
      </c>
      <c r="Y496">
        <v>14580.544405754999</v>
      </c>
      <c r="Z496" t="s">
        <v>26</v>
      </c>
      <c r="AA496">
        <v>1.17361995482353E-2</v>
      </c>
      <c r="AB496" t="s">
        <v>24</v>
      </c>
      <c r="AC496">
        <v>491</v>
      </c>
      <c r="AD496">
        <v>10</v>
      </c>
      <c r="AE496">
        <v>4.7500000000000001E-2</v>
      </c>
      <c r="AF496">
        <v>0.01</v>
      </c>
      <c r="AG496">
        <v>0</v>
      </c>
      <c r="AH496" t="s">
        <v>23</v>
      </c>
      <c r="AI496">
        <v>0.1</v>
      </c>
      <c r="AJ496">
        <v>10</v>
      </c>
      <c r="AK496">
        <v>8</v>
      </c>
      <c r="AL496">
        <v>7</v>
      </c>
    </row>
    <row r="497" spans="20:38" x14ac:dyDescent="0.35">
      <c r="T497" t="s">
        <v>19</v>
      </c>
      <c r="U497">
        <v>62</v>
      </c>
      <c r="V497" t="s">
        <v>29</v>
      </c>
      <c r="W497">
        <v>56864.123182444499</v>
      </c>
      <c r="X497">
        <v>0.19989518266983</v>
      </c>
      <c r="Y497">
        <v>43741.633217265</v>
      </c>
      <c r="Z497" t="s">
        <v>26</v>
      </c>
      <c r="AA497">
        <v>3.5208598644705803E-2</v>
      </c>
      <c r="AB497" t="s">
        <v>22</v>
      </c>
      <c r="AC497">
        <v>492</v>
      </c>
      <c r="AD497">
        <v>10</v>
      </c>
      <c r="AE497">
        <v>4.7500000000000001E-2</v>
      </c>
      <c r="AF497">
        <v>0.01</v>
      </c>
      <c r="AG497">
        <v>0</v>
      </c>
      <c r="AH497" t="s">
        <v>23</v>
      </c>
      <c r="AI497">
        <v>0.1</v>
      </c>
      <c r="AJ497">
        <v>10</v>
      </c>
      <c r="AK497">
        <v>8</v>
      </c>
      <c r="AL497">
        <v>7</v>
      </c>
    </row>
    <row r="498" spans="20:38" x14ac:dyDescent="0.35">
      <c r="T498" t="s">
        <v>19</v>
      </c>
      <c r="U498">
        <v>62</v>
      </c>
      <c r="V498" t="s">
        <v>29</v>
      </c>
      <c r="W498">
        <v>37538.657260212603</v>
      </c>
      <c r="X498">
        <v>0.13196012406864899</v>
      </c>
      <c r="Y498">
        <v>28875.8902001635</v>
      </c>
      <c r="Z498" t="s">
        <v>26</v>
      </c>
      <c r="AA498">
        <v>2.3242836487524201E-2</v>
      </c>
      <c r="AB498" t="s">
        <v>24</v>
      </c>
      <c r="AC498">
        <v>493</v>
      </c>
      <c r="AD498">
        <v>10</v>
      </c>
      <c r="AE498">
        <v>4.7500000000000001E-2</v>
      </c>
      <c r="AF498">
        <v>0.01</v>
      </c>
      <c r="AG498">
        <v>0</v>
      </c>
      <c r="AH498" t="s">
        <v>23</v>
      </c>
      <c r="AI498">
        <v>0.1</v>
      </c>
      <c r="AJ498">
        <v>10</v>
      </c>
      <c r="AK498">
        <v>9</v>
      </c>
      <c r="AL498">
        <v>8</v>
      </c>
    </row>
    <row r="499" spans="20:38" x14ac:dyDescent="0.35">
      <c r="T499" t="s">
        <v>19</v>
      </c>
      <c r="U499">
        <v>62</v>
      </c>
      <c r="V499" t="s">
        <v>29</v>
      </c>
      <c r="W499">
        <v>112615.97178063801</v>
      </c>
      <c r="X499">
        <v>0.39588037220594802</v>
      </c>
      <c r="Y499">
        <v>86627.670600490601</v>
      </c>
      <c r="Z499" t="s">
        <v>26</v>
      </c>
      <c r="AA499">
        <v>6.9728509462572696E-2</v>
      </c>
      <c r="AB499" t="s">
        <v>22</v>
      </c>
      <c r="AC499">
        <v>494</v>
      </c>
      <c r="AD499">
        <v>10</v>
      </c>
      <c r="AE499">
        <v>4.7500000000000001E-2</v>
      </c>
      <c r="AF499">
        <v>0.01</v>
      </c>
      <c r="AG499">
        <v>0</v>
      </c>
      <c r="AH499" t="s">
        <v>23</v>
      </c>
      <c r="AI499">
        <v>0.1</v>
      </c>
      <c r="AJ499">
        <v>10</v>
      </c>
      <c r="AK499">
        <v>9</v>
      </c>
      <c r="AL499">
        <v>8</v>
      </c>
    </row>
    <row r="500" spans="20:38" x14ac:dyDescent="0.35">
      <c r="T500" t="s">
        <v>19</v>
      </c>
      <c r="U500">
        <v>62</v>
      </c>
      <c r="V500" t="s">
        <v>29</v>
      </c>
      <c r="W500">
        <v>34448.438692832598</v>
      </c>
      <c r="X500">
        <v>0.12109703904341799</v>
      </c>
      <c r="Y500">
        <v>26498.798994486599</v>
      </c>
      <c r="Z500" t="s">
        <v>26</v>
      </c>
      <c r="AA500">
        <v>2.1329463710910501E-2</v>
      </c>
      <c r="AB500" t="s">
        <v>24</v>
      </c>
      <c r="AC500">
        <v>495</v>
      </c>
      <c r="AD500">
        <v>10</v>
      </c>
      <c r="AE500">
        <v>4.7500000000000001E-2</v>
      </c>
      <c r="AF500">
        <v>0.01</v>
      </c>
      <c r="AG500">
        <v>0</v>
      </c>
      <c r="AH500" t="s">
        <v>23</v>
      </c>
      <c r="AI500">
        <v>0.1</v>
      </c>
      <c r="AJ500">
        <v>10</v>
      </c>
      <c r="AK500">
        <v>10</v>
      </c>
      <c r="AL500">
        <v>9</v>
      </c>
    </row>
    <row r="501" spans="20:38" x14ac:dyDescent="0.35">
      <c r="T501" t="s">
        <v>19</v>
      </c>
      <c r="U501">
        <v>62</v>
      </c>
      <c r="V501" t="s">
        <v>29</v>
      </c>
      <c r="W501">
        <v>103345.316078498</v>
      </c>
      <c r="X501">
        <v>0.36329111713025403</v>
      </c>
      <c r="Y501">
        <v>79496.396983459897</v>
      </c>
      <c r="Z501" t="s">
        <v>26</v>
      </c>
      <c r="AA501">
        <v>6.3988391132731498E-2</v>
      </c>
      <c r="AB501" t="s">
        <v>22</v>
      </c>
      <c r="AC501">
        <v>496</v>
      </c>
      <c r="AD501">
        <v>10</v>
      </c>
      <c r="AE501">
        <v>4.7500000000000001E-2</v>
      </c>
      <c r="AF501">
        <v>0.01</v>
      </c>
      <c r="AG501">
        <v>0</v>
      </c>
      <c r="AH501" t="s">
        <v>23</v>
      </c>
      <c r="AI501">
        <v>0.1</v>
      </c>
      <c r="AJ501">
        <v>10</v>
      </c>
      <c r="AK501">
        <v>10</v>
      </c>
      <c r="AL501">
        <v>9</v>
      </c>
    </row>
    <row r="502" spans="20:38" x14ac:dyDescent="0.35">
      <c r="T502" t="s">
        <v>19</v>
      </c>
      <c r="U502">
        <v>62</v>
      </c>
      <c r="V502" t="s">
        <v>29</v>
      </c>
      <c r="W502">
        <v>81413.472592306905</v>
      </c>
      <c r="X502">
        <v>0.28619382599833398</v>
      </c>
      <c r="Y502">
        <v>62625.748147928403</v>
      </c>
      <c r="Z502" t="s">
        <v>26</v>
      </c>
      <c r="AA502">
        <v>5.0408836369066498E-2</v>
      </c>
      <c r="AB502" t="s">
        <v>24</v>
      </c>
      <c r="AC502">
        <v>497</v>
      </c>
      <c r="AD502">
        <v>10</v>
      </c>
      <c r="AE502">
        <v>4.7500000000000001E-2</v>
      </c>
      <c r="AF502">
        <v>0.01</v>
      </c>
      <c r="AG502">
        <v>0</v>
      </c>
      <c r="AH502" t="s">
        <v>23</v>
      </c>
      <c r="AI502">
        <v>0.1</v>
      </c>
      <c r="AJ502">
        <v>10</v>
      </c>
      <c r="AK502">
        <v>12</v>
      </c>
      <c r="AL502">
        <v>11</v>
      </c>
    </row>
    <row r="503" spans="20:38" x14ac:dyDescent="0.35">
      <c r="T503" t="s">
        <v>19</v>
      </c>
      <c r="U503">
        <v>62</v>
      </c>
      <c r="V503" t="s">
        <v>29</v>
      </c>
      <c r="W503">
        <v>244240.41777692101</v>
      </c>
      <c r="X503">
        <v>0.85858147799500295</v>
      </c>
      <c r="Y503">
        <v>187877.24444378499</v>
      </c>
      <c r="Z503" t="s">
        <v>26</v>
      </c>
      <c r="AA503">
        <v>0.15122650910719901</v>
      </c>
      <c r="AB503" t="s">
        <v>22</v>
      </c>
      <c r="AC503">
        <v>498</v>
      </c>
      <c r="AD503">
        <v>10</v>
      </c>
      <c r="AE503">
        <v>4.7500000000000001E-2</v>
      </c>
      <c r="AF503">
        <v>0.01</v>
      </c>
      <c r="AG503">
        <v>0</v>
      </c>
      <c r="AH503" t="s">
        <v>23</v>
      </c>
      <c r="AI503">
        <v>0.1</v>
      </c>
      <c r="AJ503">
        <v>10</v>
      </c>
      <c r="AK503">
        <v>12</v>
      </c>
      <c r="AL503">
        <v>11</v>
      </c>
    </row>
    <row r="504" spans="20:38" x14ac:dyDescent="0.35">
      <c r="T504" t="s">
        <v>19</v>
      </c>
      <c r="U504">
        <v>62</v>
      </c>
      <c r="V504" t="s">
        <v>29</v>
      </c>
      <c r="W504">
        <v>77979.983378986799</v>
      </c>
      <c r="X504">
        <v>0.274124037261956</v>
      </c>
      <c r="Y504">
        <v>59984.602599220598</v>
      </c>
      <c r="Z504" t="s">
        <v>26</v>
      </c>
      <c r="AA504">
        <v>4.8282920468194303E-2</v>
      </c>
      <c r="AB504" t="s">
        <v>24</v>
      </c>
      <c r="AC504">
        <v>499</v>
      </c>
      <c r="AD504">
        <v>10</v>
      </c>
      <c r="AE504">
        <v>4.7500000000000001E-2</v>
      </c>
      <c r="AF504">
        <v>0.01</v>
      </c>
      <c r="AG504">
        <v>0</v>
      </c>
      <c r="AH504" t="s">
        <v>23</v>
      </c>
      <c r="AI504">
        <v>0.1</v>
      </c>
      <c r="AJ504">
        <v>10</v>
      </c>
      <c r="AK504">
        <v>15</v>
      </c>
      <c r="AL504">
        <v>14</v>
      </c>
    </row>
    <row r="505" spans="20:38" x14ac:dyDescent="0.35">
      <c r="T505" t="s">
        <v>19</v>
      </c>
      <c r="U505">
        <v>62</v>
      </c>
      <c r="V505" t="s">
        <v>29</v>
      </c>
      <c r="W505">
        <v>233939.95013695999</v>
      </c>
      <c r="X505">
        <v>0.822372111785867</v>
      </c>
      <c r="Y505">
        <v>179953.80779766201</v>
      </c>
      <c r="Z505" t="s">
        <v>26</v>
      </c>
      <c r="AA505">
        <v>0.144848761404583</v>
      </c>
      <c r="AB505" t="s">
        <v>22</v>
      </c>
      <c r="AC505">
        <v>500</v>
      </c>
      <c r="AD505">
        <v>10</v>
      </c>
      <c r="AE505">
        <v>4.7500000000000001E-2</v>
      </c>
      <c r="AF505">
        <v>0.01</v>
      </c>
      <c r="AG505">
        <v>0</v>
      </c>
      <c r="AH505" t="s">
        <v>23</v>
      </c>
      <c r="AI505">
        <v>0.1</v>
      </c>
      <c r="AJ505">
        <v>10</v>
      </c>
      <c r="AK505">
        <v>15</v>
      </c>
      <c r="AL505">
        <v>14</v>
      </c>
    </row>
    <row r="506" spans="20:38" x14ac:dyDescent="0.35">
      <c r="T506" t="s">
        <v>19</v>
      </c>
      <c r="U506">
        <v>62</v>
      </c>
      <c r="V506" t="s">
        <v>29</v>
      </c>
      <c r="W506">
        <v>56340.868107093302</v>
      </c>
      <c r="X506">
        <v>0.19805577738198801</v>
      </c>
      <c r="Y506">
        <v>43339.129313148696</v>
      </c>
      <c r="Z506" t="s">
        <v>26</v>
      </c>
      <c r="AA506">
        <v>3.4884614436284198E-2</v>
      </c>
      <c r="AB506" t="s">
        <v>24</v>
      </c>
      <c r="AC506">
        <v>501</v>
      </c>
      <c r="AD506">
        <v>10</v>
      </c>
      <c r="AE506">
        <v>4.7500000000000001E-2</v>
      </c>
      <c r="AF506">
        <v>0.01</v>
      </c>
      <c r="AG506">
        <v>0</v>
      </c>
      <c r="AH506" t="s">
        <v>23</v>
      </c>
      <c r="AI506">
        <v>0.1</v>
      </c>
      <c r="AJ506">
        <v>10</v>
      </c>
      <c r="AK506">
        <v>20</v>
      </c>
      <c r="AL506">
        <v>19</v>
      </c>
    </row>
    <row r="507" spans="20:38" x14ac:dyDescent="0.35">
      <c r="T507" t="s">
        <v>19</v>
      </c>
      <c r="U507">
        <v>62</v>
      </c>
      <c r="V507" t="s">
        <v>29</v>
      </c>
      <c r="W507">
        <v>169022.60432128</v>
      </c>
      <c r="X507">
        <v>0.59416733214596495</v>
      </c>
      <c r="Y507">
        <v>130017.38793944599</v>
      </c>
      <c r="Z507" t="s">
        <v>26</v>
      </c>
      <c r="AA507">
        <v>0.104653843308853</v>
      </c>
      <c r="AB507" t="s">
        <v>22</v>
      </c>
      <c r="AC507">
        <v>502</v>
      </c>
      <c r="AD507">
        <v>10</v>
      </c>
      <c r="AE507">
        <v>4.7500000000000001E-2</v>
      </c>
      <c r="AF507">
        <v>0.01</v>
      </c>
      <c r="AG507">
        <v>0</v>
      </c>
      <c r="AH507" t="s">
        <v>23</v>
      </c>
      <c r="AI507">
        <v>0.1</v>
      </c>
      <c r="AJ507">
        <v>10</v>
      </c>
      <c r="AK507">
        <v>20</v>
      </c>
      <c r="AL507">
        <v>19</v>
      </c>
    </row>
    <row r="508" spans="20:38" x14ac:dyDescent="0.35">
      <c r="T508" t="s">
        <v>19</v>
      </c>
      <c r="U508">
        <v>62</v>
      </c>
      <c r="V508" t="s">
        <v>29</v>
      </c>
      <c r="W508">
        <v>16886.1463431548</v>
      </c>
      <c r="X508">
        <v>5.9360087150635801E-2</v>
      </c>
      <c r="Y508">
        <v>12989.343340888299</v>
      </c>
      <c r="Z508" t="s">
        <v>26</v>
      </c>
      <c r="AA508">
        <v>1.0455406959223999E-2</v>
      </c>
      <c r="AB508" t="s">
        <v>24</v>
      </c>
      <c r="AC508">
        <v>503</v>
      </c>
      <c r="AD508">
        <v>10</v>
      </c>
      <c r="AE508">
        <v>4.7500000000000001E-2</v>
      </c>
      <c r="AF508">
        <v>0.01</v>
      </c>
      <c r="AG508">
        <v>0</v>
      </c>
      <c r="AH508" t="s">
        <v>23</v>
      </c>
      <c r="AI508">
        <v>0.1</v>
      </c>
      <c r="AJ508">
        <v>10</v>
      </c>
      <c r="AK508">
        <v>99</v>
      </c>
      <c r="AL508">
        <v>98</v>
      </c>
    </row>
    <row r="509" spans="20:38" x14ac:dyDescent="0.35">
      <c r="T509" t="s">
        <v>19</v>
      </c>
      <c r="U509">
        <v>62</v>
      </c>
      <c r="V509" t="s">
        <v>29</v>
      </c>
      <c r="W509">
        <v>50658.439029464302</v>
      </c>
      <c r="X509">
        <v>0.178080261451908</v>
      </c>
      <c r="Y509">
        <v>38968.030022664803</v>
      </c>
      <c r="Z509" t="s">
        <v>26</v>
      </c>
      <c r="AA509">
        <v>3.1366220877671998E-2</v>
      </c>
      <c r="AB509" t="s">
        <v>22</v>
      </c>
      <c r="AC509">
        <v>504</v>
      </c>
      <c r="AD509">
        <v>10</v>
      </c>
      <c r="AE509">
        <v>4.7500000000000001E-2</v>
      </c>
      <c r="AF509">
        <v>0.01</v>
      </c>
      <c r="AG509">
        <v>0</v>
      </c>
      <c r="AH509" t="s">
        <v>23</v>
      </c>
      <c r="AI509">
        <v>0.1</v>
      </c>
      <c r="AJ509">
        <v>10</v>
      </c>
      <c r="AK509">
        <v>99</v>
      </c>
      <c r="AL509">
        <v>98</v>
      </c>
    </row>
    <row r="510" spans="20:38" x14ac:dyDescent="0.35">
      <c r="T510" t="s">
        <v>19</v>
      </c>
      <c r="U510">
        <v>62</v>
      </c>
      <c r="V510" t="s">
        <v>29</v>
      </c>
      <c r="W510">
        <v>2182.9060628491302</v>
      </c>
      <c r="X510">
        <v>3.3129834022313599E-2</v>
      </c>
      <c r="Y510">
        <v>1679.15850988395</v>
      </c>
      <c r="Z510" t="s">
        <v>27</v>
      </c>
      <c r="AA510">
        <v>5.1445783567793998E-3</v>
      </c>
      <c r="AB510" t="s">
        <v>24</v>
      </c>
      <c r="AC510">
        <v>505</v>
      </c>
      <c r="AD510">
        <v>10</v>
      </c>
      <c r="AE510">
        <v>4.7500000000000001E-2</v>
      </c>
      <c r="AF510">
        <v>0.01</v>
      </c>
      <c r="AG510">
        <v>0</v>
      </c>
      <c r="AH510" t="s">
        <v>23</v>
      </c>
      <c r="AI510">
        <v>0.1</v>
      </c>
      <c r="AJ510">
        <v>10</v>
      </c>
      <c r="AK510">
        <v>1</v>
      </c>
      <c r="AL510">
        <v>0</v>
      </c>
    </row>
    <row r="511" spans="20:38" x14ac:dyDescent="0.35">
      <c r="T511" t="s">
        <v>19</v>
      </c>
      <c r="U511">
        <v>62</v>
      </c>
      <c r="V511" t="s">
        <v>29</v>
      </c>
      <c r="W511">
        <v>6548.7181885474001</v>
      </c>
      <c r="X511">
        <v>9.9389502066940902E-2</v>
      </c>
      <c r="Y511">
        <v>5037.4755296518397</v>
      </c>
      <c r="Z511" t="s">
        <v>27</v>
      </c>
      <c r="AA511">
        <v>1.5433735070338199E-2</v>
      </c>
      <c r="AB511" t="s">
        <v>22</v>
      </c>
      <c r="AC511">
        <v>506</v>
      </c>
      <c r="AD511">
        <v>10</v>
      </c>
      <c r="AE511">
        <v>4.7500000000000001E-2</v>
      </c>
      <c r="AF511">
        <v>0.01</v>
      </c>
      <c r="AG511">
        <v>0</v>
      </c>
      <c r="AH511" t="s">
        <v>23</v>
      </c>
      <c r="AI511">
        <v>0.1</v>
      </c>
      <c r="AJ511">
        <v>10</v>
      </c>
      <c r="AK511">
        <v>1</v>
      </c>
      <c r="AL511">
        <v>0</v>
      </c>
    </row>
    <row r="512" spans="20:38" x14ac:dyDescent="0.35">
      <c r="T512" t="s">
        <v>19</v>
      </c>
      <c r="U512">
        <v>62</v>
      </c>
      <c r="V512" t="s">
        <v>29</v>
      </c>
      <c r="W512">
        <v>1280.16017988817</v>
      </c>
      <c r="X512">
        <v>1.9428914053367299E-2</v>
      </c>
      <c r="Y512">
        <v>984.73859991397705</v>
      </c>
      <c r="Z512" t="s">
        <v>27</v>
      </c>
      <c r="AA512">
        <v>3.0170260034312201E-3</v>
      </c>
      <c r="AB512" t="s">
        <v>24</v>
      </c>
      <c r="AC512">
        <v>507</v>
      </c>
      <c r="AD512">
        <v>10</v>
      </c>
      <c r="AE512">
        <v>4.7500000000000001E-2</v>
      </c>
      <c r="AF512">
        <v>0.01</v>
      </c>
      <c r="AG512">
        <v>0</v>
      </c>
      <c r="AH512" t="s">
        <v>23</v>
      </c>
      <c r="AI512">
        <v>0.1</v>
      </c>
      <c r="AJ512">
        <v>10</v>
      </c>
      <c r="AK512">
        <v>2</v>
      </c>
      <c r="AL512">
        <v>1</v>
      </c>
    </row>
    <row r="513" spans="20:38" x14ac:dyDescent="0.35">
      <c r="T513" t="s">
        <v>19</v>
      </c>
      <c r="U513">
        <v>62</v>
      </c>
      <c r="V513" t="s">
        <v>29</v>
      </c>
      <c r="W513">
        <v>3840.4805396645102</v>
      </c>
      <c r="X513">
        <v>5.8286742160101997E-2</v>
      </c>
      <c r="Y513">
        <v>2954.2157997419299</v>
      </c>
      <c r="Z513" t="s">
        <v>27</v>
      </c>
      <c r="AA513">
        <v>9.0510780102936693E-3</v>
      </c>
      <c r="AB513" t="s">
        <v>22</v>
      </c>
      <c r="AC513">
        <v>508</v>
      </c>
      <c r="AD513">
        <v>10</v>
      </c>
      <c r="AE513">
        <v>4.7500000000000001E-2</v>
      </c>
      <c r="AF513">
        <v>0.01</v>
      </c>
      <c r="AG513">
        <v>0</v>
      </c>
      <c r="AH513" t="s">
        <v>23</v>
      </c>
      <c r="AI513">
        <v>0.1</v>
      </c>
      <c r="AJ513">
        <v>10</v>
      </c>
      <c r="AK513">
        <v>2</v>
      </c>
      <c r="AL513">
        <v>1</v>
      </c>
    </row>
    <row r="514" spans="20:38" x14ac:dyDescent="0.35">
      <c r="T514" t="s">
        <v>19</v>
      </c>
      <c r="U514">
        <v>62</v>
      </c>
      <c r="V514" t="s">
        <v>29</v>
      </c>
      <c r="W514">
        <v>738.30101223104896</v>
      </c>
      <c r="X514">
        <v>1.1205150056615701E-2</v>
      </c>
      <c r="Y514">
        <v>567.92385556234603</v>
      </c>
      <c r="Z514" t="s">
        <v>27</v>
      </c>
      <c r="AA514">
        <v>1.7399958124421999E-3</v>
      </c>
      <c r="AB514" t="s">
        <v>24</v>
      </c>
      <c r="AC514">
        <v>509</v>
      </c>
      <c r="AD514">
        <v>10</v>
      </c>
      <c r="AE514">
        <v>4.7500000000000001E-2</v>
      </c>
      <c r="AF514">
        <v>0.01</v>
      </c>
      <c r="AG514">
        <v>0</v>
      </c>
      <c r="AH514" t="s">
        <v>23</v>
      </c>
      <c r="AI514">
        <v>0.1</v>
      </c>
      <c r="AJ514">
        <v>10</v>
      </c>
      <c r="AK514">
        <v>3</v>
      </c>
      <c r="AL514">
        <v>2</v>
      </c>
    </row>
    <row r="515" spans="20:38" x14ac:dyDescent="0.35">
      <c r="T515" t="s">
        <v>19</v>
      </c>
      <c r="U515">
        <v>62</v>
      </c>
      <c r="V515" t="s">
        <v>29</v>
      </c>
      <c r="W515">
        <v>2214.9030366931502</v>
      </c>
      <c r="X515">
        <v>3.3615450169847197E-2</v>
      </c>
      <c r="Y515">
        <v>1703.7715666870399</v>
      </c>
      <c r="Z515" t="s">
        <v>27</v>
      </c>
      <c r="AA515">
        <v>5.2199874373266E-3</v>
      </c>
      <c r="AB515" t="s">
        <v>22</v>
      </c>
      <c r="AC515">
        <v>510</v>
      </c>
      <c r="AD515">
        <v>10</v>
      </c>
      <c r="AE515">
        <v>4.7500000000000001E-2</v>
      </c>
      <c r="AF515">
        <v>0.01</v>
      </c>
      <c r="AG515">
        <v>0</v>
      </c>
      <c r="AH515" t="s">
        <v>23</v>
      </c>
      <c r="AI515">
        <v>0.1</v>
      </c>
      <c r="AJ515">
        <v>10</v>
      </c>
      <c r="AK515">
        <v>3</v>
      </c>
      <c r="AL515">
        <v>2</v>
      </c>
    </row>
    <row r="516" spans="20:38" x14ac:dyDescent="0.35">
      <c r="T516" t="s">
        <v>19</v>
      </c>
      <c r="U516">
        <v>62</v>
      </c>
      <c r="V516" t="s">
        <v>29</v>
      </c>
      <c r="W516">
        <v>1625.7345972169301</v>
      </c>
      <c r="X516">
        <v>2.46736762001711E-2</v>
      </c>
      <c r="Y516">
        <v>1250.5650747822599</v>
      </c>
      <c r="Z516" t="s">
        <v>27</v>
      </c>
      <c r="AA516">
        <v>3.8314608058733299E-3</v>
      </c>
      <c r="AB516" t="s">
        <v>24</v>
      </c>
      <c r="AC516">
        <v>511</v>
      </c>
      <c r="AD516">
        <v>10</v>
      </c>
      <c r="AE516">
        <v>4.7500000000000001E-2</v>
      </c>
      <c r="AF516">
        <v>0.01</v>
      </c>
      <c r="AG516">
        <v>0</v>
      </c>
      <c r="AH516" t="s">
        <v>23</v>
      </c>
      <c r="AI516">
        <v>0.1</v>
      </c>
      <c r="AJ516">
        <v>10</v>
      </c>
      <c r="AK516">
        <v>4</v>
      </c>
      <c r="AL516">
        <v>3</v>
      </c>
    </row>
    <row r="517" spans="20:38" x14ac:dyDescent="0.35">
      <c r="T517" t="s">
        <v>19</v>
      </c>
      <c r="U517">
        <v>62</v>
      </c>
      <c r="V517" t="s">
        <v>29</v>
      </c>
      <c r="W517">
        <v>4877.2037916507998</v>
      </c>
      <c r="X517">
        <v>7.4021028600513405E-2</v>
      </c>
      <c r="Y517">
        <v>3751.6952243467699</v>
      </c>
      <c r="Z517" t="s">
        <v>27</v>
      </c>
      <c r="AA517">
        <v>1.149438241762E-2</v>
      </c>
      <c r="AB517" t="s">
        <v>22</v>
      </c>
      <c r="AC517">
        <v>512</v>
      </c>
      <c r="AD517">
        <v>10</v>
      </c>
      <c r="AE517">
        <v>4.7500000000000001E-2</v>
      </c>
      <c r="AF517">
        <v>0.01</v>
      </c>
      <c r="AG517">
        <v>0</v>
      </c>
      <c r="AH517" t="s">
        <v>23</v>
      </c>
      <c r="AI517">
        <v>0.1</v>
      </c>
      <c r="AJ517">
        <v>10</v>
      </c>
      <c r="AK517">
        <v>4</v>
      </c>
      <c r="AL517">
        <v>3</v>
      </c>
    </row>
    <row r="518" spans="20:38" x14ac:dyDescent="0.35">
      <c r="T518" t="s">
        <v>19</v>
      </c>
      <c r="U518">
        <v>62</v>
      </c>
      <c r="V518" t="s">
        <v>29</v>
      </c>
      <c r="W518">
        <v>2053.0839018792099</v>
      </c>
      <c r="X518">
        <v>3.1159530893585301E-2</v>
      </c>
      <c r="Y518">
        <v>1579.2953091378499</v>
      </c>
      <c r="Z518" t="s">
        <v>27</v>
      </c>
      <c r="AA518">
        <v>4.8386191169738704E-3</v>
      </c>
      <c r="AB518" t="s">
        <v>24</v>
      </c>
      <c r="AC518">
        <v>513</v>
      </c>
      <c r="AD518">
        <v>10</v>
      </c>
      <c r="AE518">
        <v>4.7500000000000001E-2</v>
      </c>
      <c r="AF518">
        <v>0.01</v>
      </c>
      <c r="AG518">
        <v>0</v>
      </c>
      <c r="AH518" t="s">
        <v>23</v>
      </c>
      <c r="AI518">
        <v>0.1</v>
      </c>
      <c r="AJ518">
        <v>10</v>
      </c>
      <c r="AK518">
        <v>5</v>
      </c>
      <c r="AL518">
        <v>4</v>
      </c>
    </row>
    <row r="519" spans="20:38" x14ac:dyDescent="0.35">
      <c r="T519" t="s">
        <v>19</v>
      </c>
      <c r="U519">
        <v>62</v>
      </c>
      <c r="V519" t="s">
        <v>29</v>
      </c>
      <c r="W519">
        <v>6159.25170563763</v>
      </c>
      <c r="X519">
        <v>9.3478592680756006E-2</v>
      </c>
      <c r="Y519">
        <v>4737.8859274135602</v>
      </c>
      <c r="Z519" t="s">
        <v>27</v>
      </c>
      <c r="AA519">
        <v>1.4515857350921599E-2</v>
      </c>
      <c r="AB519" t="s">
        <v>22</v>
      </c>
      <c r="AC519">
        <v>514</v>
      </c>
      <c r="AD519">
        <v>10</v>
      </c>
      <c r="AE519">
        <v>4.7500000000000001E-2</v>
      </c>
      <c r="AF519">
        <v>0.01</v>
      </c>
      <c r="AG519">
        <v>0</v>
      </c>
      <c r="AH519" t="s">
        <v>23</v>
      </c>
      <c r="AI519">
        <v>0.1</v>
      </c>
      <c r="AJ519">
        <v>10</v>
      </c>
      <c r="AK519">
        <v>5</v>
      </c>
      <c r="AL519">
        <v>4</v>
      </c>
    </row>
    <row r="520" spans="20:38" x14ac:dyDescent="0.35">
      <c r="T520" t="s">
        <v>19</v>
      </c>
      <c r="U520">
        <v>62</v>
      </c>
      <c r="V520" t="s">
        <v>29</v>
      </c>
      <c r="W520">
        <v>2523.11407062634</v>
      </c>
      <c r="X520">
        <v>3.8293150494122699E-2</v>
      </c>
      <c r="Y520">
        <v>1940.8569774048799</v>
      </c>
      <c r="Z520" t="s">
        <v>27</v>
      </c>
      <c r="AA520">
        <v>5.9463658378811996E-3</v>
      </c>
      <c r="AB520" t="s">
        <v>24</v>
      </c>
      <c r="AC520">
        <v>515</v>
      </c>
      <c r="AD520">
        <v>10</v>
      </c>
      <c r="AE520">
        <v>4.7500000000000001E-2</v>
      </c>
      <c r="AF520">
        <v>0.01</v>
      </c>
      <c r="AG520">
        <v>0</v>
      </c>
      <c r="AH520" t="s">
        <v>23</v>
      </c>
      <c r="AI520">
        <v>0.1</v>
      </c>
      <c r="AJ520">
        <v>10</v>
      </c>
      <c r="AK520">
        <v>6</v>
      </c>
      <c r="AL520">
        <v>5</v>
      </c>
    </row>
    <row r="521" spans="20:38" x14ac:dyDescent="0.35">
      <c r="T521" t="s">
        <v>19</v>
      </c>
      <c r="U521">
        <v>62</v>
      </c>
      <c r="V521" t="s">
        <v>29</v>
      </c>
      <c r="W521">
        <v>7569.3422118790204</v>
      </c>
      <c r="X521">
        <v>0.114879451482368</v>
      </c>
      <c r="Y521">
        <v>5822.5709322146304</v>
      </c>
      <c r="Z521" t="s">
        <v>27</v>
      </c>
      <c r="AA521">
        <v>1.7839097513643602E-2</v>
      </c>
      <c r="AB521" t="s">
        <v>22</v>
      </c>
      <c r="AC521">
        <v>516</v>
      </c>
      <c r="AD521">
        <v>10</v>
      </c>
      <c r="AE521">
        <v>4.7500000000000001E-2</v>
      </c>
      <c r="AF521">
        <v>0.01</v>
      </c>
      <c r="AG521">
        <v>0</v>
      </c>
      <c r="AH521" t="s">
        <v>23</v>
      </c>
      <c r="AI521">
        <v>0.1</v>
      </c>
      <c r="AJ521">
        <v>10</v>
      </c>
      <c r="AK521">
        <v>6</v>
      </c>
      <c r="AL521">
        <v>5</v>
      </c>
    </row>
    <row r="522" spans="20:38" x14ac:dyDescent="0.35">
      <c r="T522" t="s">
        <v>19</v>
      </c>
      <c r="U522">
        <v>62</v>
      </c>
      <c r="V522" t="s">
        <v>29</v>
      </c>
      <c r="W522">
        <v>3015.4683070235601</v>
      </c>
      <c r="X522">
        <v>4.57655811266773E-2</v>
      </c>
      <c r="Y522">
        <v>2319.5910054027399</v>
      </c>
      <c r="Z522" t="s">
        <v>27</v>
      </c>
      <c r="AA522">
        <v>7.1067249534410301E-3</v>
      </c>
      <c r="AB522" t="s">
        <v>24</v>
      </c>
      <c r="AC522">
        <v>517</v>
      </c>
      <c r="AD522">
        <v>10</v>
      </c>
      <c r="AE522">
        <v>4.7500000000000001E-2</v>
      </c>
      <c r="AF522">
        <v>0.01</v>
      </c>
      <c r="AG522">
        <v>0</v>
      </c>
      <c r="AH522" t="s">
        <v>23</v>
      </c>
      <c r="AI522">
        <v>0.1</v>
      </c>
      <c r="AJ522">
        <v>10</v>
      </c>
      <c r="AK522">
        <v>7</v>
      </c>
      <c r="AL522">
        <v>6</v>
      </c>
    </row>
    <row r="523" spans="20:38" x14ac:dyDescent="0.35">
      <c r="T523" t="s">
        <v>19</v>
      </c>
      <c r="U523">
        <v>62</v>
      </c>
      <c r="V523" t="s">
        <v>29</v>
      </c>
      <c r="W523">
        <v>9046.4049210706798</v>
      </c>
      <c r="X523">
        <v>0.137296743380032</v>
      </c>
      <c r="Y523">
        <v>6958.7730162082198</v>
      </c>
      <c r="Z523" t="s">
        <v>27</v>
      </c>
      <c r="AA523">
        <v>2.1320174860323102E-2</v>
      </c>
      <c r="AB523" t="s">
        <v>22</v>
      </c>
      <c r="AC523">
        <v>518</v>
      </c>
      <c r="AD523">
        <v>10</v>
      </c>
      <c r="AE523">
        <v>4.7500000000000001E-2</v>
      </c>
      <c r="AF523">
        <v>0.01</v>
      </c>
      <c r="AG523">
        <v>0</v>
      </c>
      <c r="AH523" t="s">
        <v>23</v>
      </c>
      <c r="AI523">
        <v>0.1</v>
      </c>
      <c r="AJ523">
        <v>10</v>
      </c>
      <c r="AK523">
        <v>7</v>
      </c>
      <c r="AL523">
        <v>6</v>
      </c>
    </row>
    <row r="524" spans="20:38" x14ac:dyDescent="0.35">
      <c r="T524" t="s">
        <v>19</v>
      </c>
      <c r="U524">
        <v>62</v>
      </c>
      <c r="V524" t="s">
        <v>29</v>
      </c>
      <c r="W524">
        <v>3502.9637990712499</v>
      </c>
      <c r="X524">
        <v>5.3164270888474099E-2</v>
      </c>
      <c r="Y524">
        <v>2694.5875377471202</v>
      </c>
      <c r="Z524" t="s">
        <v>27</v>
      </c>
      <c r="AA524">
        <v>8.2556331909960003E-3</v>
      </c>
      <c r="AB524" t="s">
        <v>24</v>
      </c>
      <c r="AC524">
        <v>519</v>
      </c>
      <c r="AD524">
        <v>10</v>
      </c>
      <c r="AE524">
        <v>4.7500000000000001E-2</v>
      </c>
      <c r="AF524">
        <v>0.01</v>
      </c>
      <c r="AG524">
        <v>0</v>
      </c>
      <c r="AH524" t="s">
        <v>23</v>
      </c>
      <c r="AI524">
        <v>0.1</v>
      </c>
      <c r="AJ524">
        <v>10</v>
      </c>
      <c r="AK524">
        <v>8</v>
      </c>
      <c r="AL524">
        <v>7</v>
      </c>
    </row>
    <row r="525" spans="20:38" x14ac:dyDescent="0.35">
      <c r="T525" t="s">
        <v>19</v>
      </c>
      <c r="U525">
        <v>62</v>
      </c>
      <c r="V525" t="s">
        <v>29</v>
      </c>
      <c r="W525">
        <v>10508.8913972138</v>
      </c>
      <c r="X525">
        <v>0.15949281266542201</v>
      </c>
      <c r="Y525">
        <v>8083.7626132413498</v>
      </c>
      <c r="Z525" t="s">
        <v>27</v>
      </c>
      <c r="AA525">
        <v>2.4766899572987999E-2</v>
      </c>
      <c r="AB525" t="s">
        <v>22</v>
      </c>
      <c r="AC525">
        <v>520</v>
      </c>
      <c r="AD525">
        <v>10</v>
      </c>
      <c r="AE525">
        <v>4.7500000000000001E-2</v>
      </c>
      <c r="AF525">
        <v>0.01</v>
      </c>
      <c r="AG525">
        <v>0</v>
      </c>
      <c r="AH525" t="s">
        <v>23</v>
      </c>
      <c r="AI525">
        <v>0.1</v>
      </c>
      <c r="AJ525">
        <v>10</v>
      </c>
      <c r="AK525">
        <v>8</v>
      </c>
      <c r="AL525">
        <v>7</v>
      </c>
    </row>
    <row r="526" spans="20:38" x14ac:dyDescent="0.35">
      <c r="T526" t="s">
        <v>19</v>
      </c>
      <c r="U526">
        <v>62</v>
      </c>
      <c r="V526" t="s">
        <v>29</v>
      </c>
      <c r="W526">
        <v>7267.5315956550203</v>
      </c>
      <c r="X526">
        <v>0.11029888991270401</v>
      </c>
      <c r="Y526">
        <v>5590.4089197346302</v>
      </c>
      <c r="Z526" t="s">
        <v>27</v>
      </c>
      <c r="AA526">
        <v>1.7127803340019999E-2</v>
      </c>
      <c r="AB526" t="s">
        <v>24</v>
      </c>
      <c r="AC526">
        <v>521</v>
      </c>
      <c r="AD526">
        <v>10</v>
      </c>
      <c r="AE526">
        <v>4.7500000000000001E-2</v>
      </c>
      <c r="AF526">
        <v>0.01</v>
      </c>
      <c r="AG526">
        <v>0</v>
      </c>
      <c r="AH526" t="s">
        <v>23</v>
      </c>
      <c r="AI526">
        <v>0.1</v>
      </c>
      <c r="AJ526">
        <v>10</v>
      </c>
      <c r="AK526">
        <v>9</v>
      </c>
      <c r="AL526">
        <v>8</v>
      </c>
    </row>
    <row r="527" spans="20:38" x14ac:dyDescent="0.35">
      <c r="T527" t="s">
        <v>19</v>
      </c>
      <c r="U527">
        <v>62</v>
      </c>
      <c r="V527" t="s">
        <v>29</v>
      </c>
      <c r="W527">
        <v>21802.594786965099</v>
      </c>
      <c r="X527">
        <v>0.33089666973811199</v>
      </c>
      <c r="Y527">
        <v>16771.226759203899</v>
      </c>
      <c r="Z527" t="s">
        <v>27</v>
      </c>
      <c r="AA527">
        <v>5.138341002006E-2</v>
      </c>
      <c r="AB527" t="s">
        <v>22</v>
      </c>
      <c r="AC527">
        <v>522</v>
      </c>
      <c r="AD527">
        <v>10</v>
      </c>
      <c r="AE527">
        <v>4.7500000000000001E-2</v>
      </c>
      <c r="AF527">
        <v>0.01</v>
      </c>
      <c r="AG527">
        <v>0</v>
      </c>
      <c r="AH527" t="s">
        <v>23</v>
      </c>
      <c r="AI527">
        <v>0.1</v>
      </c>
      <c r="AJ527">
        <v>10</v>
      </c>
      <c r="AK527">
        <v>9</v>
      </c>
      <c r="AL527">
        <v>8</v>
      </c>
    </row>
    <row r="528" spans="20:38" x14ac:dyDescent="0.35">
      <c r="T528" t="s">
        <v>19</v>
      </c>
      <c r="U528">
        <v>62</v>
      </c>
      <c r="V528" t="s">
        <v>29</v>
      </c>
      <c r="W528">
        <v>7002.1734240708602</v>
      </c>
      <c r="X528">
        <v>0.10627156490286201</v>
      </c>
      <c r="Y528">
        <v>5386.2872492852803</v>
      </c>
      <c r="Z528" t="s">
        <v>27</v>
      </c>
      <c r="AA528">
        <v>1.6502418707323298E-2</v>
      </c>
      <c r="AB528" t="s">
        <v>24</v>
      </c>
      <c r="AC528">
        <v>523</v>
      </c>
      <c r="AD528">
        <v>10</v>
      </c>
      <c r="AE528">
        <v>4.7500000000000001E-2</v>
      </c>
      <c r="AF528">
        <v>0.01</v>
      </c>
      <c r="AG528">
        <v>0</v>
      </c>
      <c r="AH528" t="s">
        <v>23</v>
      </c>
      <c r="AI528">
        <v>0.1</v>
      </c>
      <c r="AJ528">
        <v>10</v>
      </c>
      <c r="AK528">
        <v>10</v>
      </c>
      <c r="AL528">
        <v>9</v>
      </c>
    </row>
    <row r="529" spans="20:38" x14ac:dyDescent="0.35">
      <c r="T529" t="s">
        <v>19</v>
      </c>
      <c r="U529">
        <v>62</v>
      </c>
      <c r="V529" t="s">
        <v>29</v>
      </c>
      <c r="W529">
        <v>21006.520272212601</v>
      </c>
      <c r="X529">
        <v>0.31881469470858698</v>
      </c>
      <c r="Y529">
        <v>16158.861747855801</v>
      </c>
      <c r="Z529" t="s">
        <v>27</v>
      </c>
      <c r="AA529">
        <v>4.9507256121969802E-2</v>
      </c>
      <c r="AB529" t="s">
        <v>22</v>
      </c>
      <c r="AC529">
        <v>524</v>
      </c>
      <c r="AD529">
        <v>10</v>
      </c>
      <c r="AE529">
        <v>4.7500000000000001E-2</v>
      </c>
      <c r="AF529">
        <v>0.01</v>
      </c>
      <c r="AG529">
        <v>0</v>
      </c>
      <c r="AH529" t="s">
        <v>23</v>
      </c>
      <c r="AI529">
        <v>0.1</v>
      </c>
      <c r="AJ529">
        <v>10</v>
      </c>
      <c r="AK529">
        <v>10</v>
      </c>
      <c r="AL529">
        <v>9</v>
      </c>
    </row>
    <row r="530" spans="20:38" x14ac:dyDescent="0.35">
      <c r="T530" t="s">
        <v>19</v>
      </c>
      <c r="U530">
        <v>62</v>
      </c>
      <c r="V530" t="s">
        <v>29</v>
      </c>
      <c r="W530">
        <v>20219.9104913435</v>
      </c>
      <c r="X530">
        <v>0.30687636537594198</v>
      </c>
      <c r="Y530">
        <v>15553.7773010335</v>
      </c>
      <c r="Z530" t="s">
        <v>27</v>
      </c>
      <c r="AA530">
        <v>4.7653408298299303E-2</v>
      </c>
      <c r="AB530" t="s">
        <v>24</v>
      </c>
      <c r="AC530">
        <v>525</v>
      </c>
      <c r="AD530">
        <v>10</v>
      </c>
      <c r="AE530">
        <v>4.7500000000000001E-2</v>
      </c>
      <c r="AF530">
        <v>0.01</v>
      </c>
      <c r="AG530">
        <v>0</v>
      </c>
      <c r="AH530" t="s">
        <v>23</v>
      </c>
      <c r="AI530">
        <v>0.1</v>
      </c>
      <c r="AJ530">
        <v>10</v>
      </c>
      <c r="AK530">
        <v>12</v>
      </c>
      <c r="AL530">
        <v>11</v>
      </c>
    </row>
    <row r="531" spans="20:38" x14ac:dyDescent="0.35">
      <c r="T531" t="s">
        <v>19</v>
      </c>
      <c r="U531">
        <v>62</v>
      </c>
      <c r="V531" t="s">
        <v>29</v>
      </c>
      <c r="W531">
        <v>60659.731474030603</v>
      </c>
      <c r="X531">
        <v>0.92062909612782495</v>
      </c>
      <c r="Y531">
        <v>46661.331903100399</v>
      </c>
      <c r="Z531" t="s">
        <v>27</v>
      </c>
      <c r="AA531">
        <v>0.14296022489489801</v>
      </c>
      <c r="AB531" t="s">
        <v>22</v>
      </c>
      <c r="AC531">
        <v>526</v>
      </c>
      <c r="AD531">
        <v>10</v>
      </c>
      <c r="AE531">
        <v>4.7500000000000001E-2</v>
      </c>
      <c r="AF531">
        <v>0.01</v>
      </c>
      <c r="AG531">
        <v>0</v>
      </c>
      <c r="AH531" t="s">
        <v>23</v>
      </c>
      <c r="AI531">
        <v>0.1</v>
      </c>
      <c r="AJ531">
        <v>10</v>
      </c>
      <c r="AK531">
        <v>12</v>
      </c>
      <c r="AL531">
        <v>11</v>
      </c>
    </row>
    <row r="532" spans="20:38" x14ac:dyDescent="0.35">
      <c r="T532" t="s">
        <v>19</v>
      </c>
      <c r="U532">
        <v>62</v>
      </c>
      <c r="V532" t="s">
        <v>29</v>
      </c>
      <c r="W532">
        <v>20777.311937308099</v>
      </c>
      <c r="X532">
        <v>0.31533601359575603</v>
      </c>
      <c r="Y532">
        <v>15982.547644083101</v>
      </c>
      <c r="Z532" t="s">
        <v>27</v>
      </c>
      <c r="AA532">
        <v>4.89670678568805E-2</v>
      </c>
      <c r="AB532" t="s">
        <v>24</v>
      </c>
      <c r="AC532">
        <v>527</v>
      </c>
      <c r="AD532">
        <v>10</v>
      </c>
      <c r="AE532">
        <v>4.7500000000000001E-2</v>
      </c>
      <c r="AF532">
        <v>0.01</v>
      </c>
      <c r="AG532">
        <v>0</v>
      </c>
      <c r="AH532" t="s">
        <v>23</v>
      </c>
      <c r="AI532">
        <v>0.1</v>
      </c>
      <c r="AJ532">
        <v>10</v>
      </c>
      <c r="AK532">
        <v>15</v>
      </c>
      <c r="AL532">
        <v>14</v>
      </c>
    </row>
    <row r="533" spans="20:38" x14ac:dyDescent="0.35">
      <c r="T533" t="s">
        <v>19</v>
      </c>
      <c r="U533">
        <v>62</v>
      </c>
      <c r="V533" t="s">
        <v>29</v>
      </c>
      <c r="W533">
        <v>62331.935811924202</v>
      </c>
      <c r="X533">
        <v>0.94600804078726697</v>
      </c>
      <c r="Y533">
        <v>47947.6429322494</v>
      </c>
      <c r="Z533" t="s">
        <v>27</v>
      </c>
      <c r="AA533">
        <v>0.14690120357064201</v>
      </c>
      <c r="AB533" t="s">
        <v>22</v>
      </c>
      <c r="AC533">
        <v>528</v>
      </c>
      <c r="AD533">
        <v>10</v>
      </c>
      <c r="AE533">
        <v>4.7500000000000001E-2</v>
      </c>
      <c r="AF533">
        <v>0.01</v>
      </c>
      <c r="AG533">
        <v>0</v>
      </c>
      <c r="AH533" t="s">
        <v>23</v>
      </c>
      <c r="AI533">
        <v>0.1</v>
      </c>
      <c r="AJ533">
        <v>10</v>
      </c>
      <c r="AK533">
        <v>15</v>
      </c>
      <c r="AL533">
        <v>14</v>
      </c>
    </row>
    <row r="534" spans="20:38" x14ac:dyDescent="0.35">
      <c r="T534" t="s">
        <v>19</v>
      </c>
      <c r="U534">
        <v>62</v>
      </c>
      <c r="V534" t="s">
        <v>29</v>
      </c>
      <c r="W534">
        <v>21106.401618918899</v>
      </c>
      <c r="X534">
        <v>0.32033058790006302</v>
      </c>
      <c r="Y534">
        <v>16235.6935530145</v>
      </c>
      <c r="Z534" t="s">
        <v>27</v>
      </c>
      <c r="AA534">
        <v>4.9742652148970799E-2</v>
      </c>
      <c r="AB534" t="s">
        <v>24</v>
      </c>
      <c r="AC534">
        <v>529</v>
      </c>
      <c r="AD534">
        <v>10</v>
      </c>
      <c r="AE534">
        <v>4.7500000000000001E-2</v>
      </c>
      <c r="AF534">
        <v>0.01</v>
      </c>
      <c r="AG534">
        <v>0</v>
      </c>
      <c r="AH534" t="s">
        <v>23</v>
      </c>
      <c r="AI534">
        <v>0.1</v>
      </c>
      <c r="AJ534">
        <v>10</v>
      </c>
      <c r="AK534">
        <v>20</v>
      </c>
      <c r="AL534">
        <v>19</v>
      </c>
    </row>
    <row r="535" spans="20:38" x14ac:dyDescent="0.35">
      <c r="T535" t="s">
        <v>19</v>
      </c>
      <c r="U535">
        <v>62</v>
      </c>
      <c r="V535" t="s">
        <v>29</v>
      </c>
      <c r="W535">
        <v>63319.204856756602</v>
      </c>
      <c r="X535">
        <v>0.96099176370018802</v>
      </c>
      <c r="Y535">
        <v>48707.080659043502</v>
      </c>
      <c r="Z535" t="s">
        <v>27</v>
      </c>
      <c r="AA535">
        <v>0.149227956446912</v>
      </c>
      <c r="AB535" t="s">
        <v>22</v>
      </c>
      <c r="AC535">
        <v>530</v>
      </c>
      <c r="AD535">
        <v>10</v>
      </c>
      <c r="AE535">
        <v>4.7500000000000001E-2</v>
      </c>
      <c r="AF535">
        <v>0.01</v>
      </c>
      <c r="AG535">
        <v>0</v>
      </c>
      <c r="AH535" t="s">
        <v>23</v>
      </c>
      <c r="AI535">
        <v>0.1</v>
      </c>
      <c r="AJ535">
        <v>10</v>
      </c>
      <c r="AK535">
        <v>20</v>
      </c>
      <c r="AL535">
        <v>19</v>
      </c>
    </row>
    <row r="536" spans="20:38" x14ac:dyDescent="0.35">
      <c r="T536" t="s">
        <v>19</v>
      </c>
      <c r="U536">
        <v>62</v>
      </c>
      <c r="V536" t="s">
        <v>29</v>
      </c>
      <c r="W536">
        <v>12782.925936092701</v>
      </c>
      <c r="X536">
        <v>0.194005698087407</v>
      </c>
      <c r="Y536">
        <v>9833.0199508405494</v>
      </c>
      <c r="Z536" t="s">
        <v>27</v>
      </c>
      <c r="AA536">
        <v>3.0126245570688E-2</v>
      </c>
      <c r="AB536" t="s">
        <v>24</v>
      </c>
      <c r="AC536">
        <v>531</v>
      </c>
      <c r="AD536">
        <v>10</v>
      </c>
      <c r="AE536">
        <v>4.7500000000000001E-2</v>
      </c>
      <c r="AF536">
        <v>0.01</v>
      </c>
      <c r="AG536">
        <v>0</v>
      </c>
      <c r="AH536" t="s">
        <v>23</v>
      </c>
      <c r="AI536">
        <v>0.1</v>
      </c>
      <c r="AJ536">
        <v>10</v>
      </c>
      <c r="AK536">
        <v>99</v>
      </c>
      <c r="AL536">
        <v>98</v>
      </c>
    </row>
    <row r="537" spans="20:38" x14ac:dyDescent="0.35">
      <c r="T537" t="s">
        <v>19</v>
      </c>
      <c r="U537">
        <v>62</v>
      </c>
      <c r="V537" t="s">
        <v>29</v>
      </c>
      <c r="W537">
        <v>38348.777808278101</v>
      </c>
      <c r="X537">
        <v>0.58201709426222203</v>
      </c>
      <c r="Y537">
        <v>29499.059852521601</v>
      </c>
      <c r="Z537" t="s">
        <v>27</v>
      </c>
      <c r="AA537">
        <v>9.0378736712064006E-2</v>
      </c>
      <c r="AB537" t="s">
        <v>22</v>
      </c>
      <c r="AC537">
        <v>532</v>
      </c>
      <c r="AD537">
        <v>10</v>
      </c>
      <c r="AE537">
        <v>4.7500000000000001E-2</v>
      </c>
      <c r="AF537">
        <v>0.01</v>
      </c>
      <c r="AG537">
        <v>0</v>
      </c>
      <c r="AH537" t="s">
        <v>23</v>
      </c>
      <c r="AI537">
        <v>0.1</v>
      </c>
      <c r="AJ537">
        <v>10</v>
      </c>
      <c r="AK537">
        <v>99</v>
      </c>
      <c r="AL537">
        <v>98</v>
      </c>
    </row>
    <row r="538" spans="20:38" x14ac:dyDescent="0.35">
      <c r="T538" t="s">
        <v>19</v>
      </c>
      <c r="U538">
        <v>62</v>
      </c>
      <c r="V538" t="s">
        <v>29</v>
      </c>
      <c r="W538">
        <v>13943.629501891</v>
      </c>
      <c r="X538">
        <v>1.83082116862428E-2</v>
      </c>
      <c r="Y538">
        <v>10725.868847608501</v>
      </c>
      <c r="Z538" t="s">
        <v>28</v>
      </c>
      <c r="AA538">
        <v>1.3871866271334099E-2</v>
      </c>
      <c r="AB538" t="s">
        <v>24</v>
      </c>
      <c r="AC538">
        <v>533</v>
      </c>
      <c r="AD538">
        <v>10</v>
      </c>
      <c r="AE538">
        <v>4.7500000000000001E-2</v>
      </c>
      <c r="AF538">
        <v>0.01</v>
      </c>
      <c r="AG538">
        <v>0</v>
      </c>
      <c r="AH538" t="s">
        <v>23</v>
      </c>
      <c r="AI538">
        <v>0.1</v>
      </c>
      <c r="AJ538">
        <v>10</v>
      </c>
      <c r="AK538">
        <v>1</v>
      </c>
      <c r="AL538">
        <v>0</v>
      </c>
    </row>
    <row r="539" spans="20:38" x14ac:dyDescent="0.35">
      <c r="T539" t="s">
        <v>19</v>
      </c>
      <c r="U539">
        <v>62</v>
      </c>
      <c r="V539" t="s">
        <v>29</v>
      </c>
      <c r="W539">
        <v>41830.888505673</v>
      </c>
      <c r="X539">
        <v>5.4924635058728501E-2</v>
      </c>
      <c r="Y539">
        <v>32177.606542825401</v>
      </c>
      <c r="Z539" t="s">
        <v>28</v>
      </c>
      <c r="AA539">
        <v>4.16155988140023E-2</v>
      </c>
      <c r="AB539" t="s">
        <v>22</v>
      </c>
      <c r="AC539">
        <v>534</v>
      </c>
      <c r="AD539">
        <v>10</v>
      </c>
      <c r="AE539">
        <v>4.7500000000000001E-2</v>
      </c>
      <c r="AF539">
        <v>0.01</v>
      </c>
      <c r="AG539">
        <v>0</v>
      </c>
      <c r="AH539" t="s">
        <v>23</v>
      </c>
      <c r="AI539">
        <v>0.1</v>
      </c>
      <c r="AJ539">
        <v>10</v>
      </c>
      <c r="AK539">
        <v>1</v>
      </c>
      <c r="AL539">
        <v>0</v>
      </c>
    </row>
    <row r="540" spans="20:38" x14ac:dyDescent="0.35">
      <c r="T540" t="s">
        <v>19</v>
      </c>
      <c r="U540">
        <v>62</v>
      </c>
      <c r="V540" t="s">
        <v>29</v>
      </c>
      <c r="W540">
        <v>6520.4346170169201</v>
      </c>
      <c r="X540">
        <v>8.5614364063862705E-3</v>
      </c>
      <c r="Y540">
        <v>5015.7189361668597</v>
      </c>
      <c r="Z540" t="s">
        <v>28</v>
      </c>
      <c r="AA540">
        <v>6.4868761053905998E-3</v>
      </c>
      <c r="AB540" t="s">
        <v>24</v>
      </c>
      <c r="AC540">
        <v>535</v>
      </c>
      <c r="AD540">
        <v>10</v>
      </c>
      <c r="AE540">
        <v>4.7500000000000001E-2</v>
      </c>
      <c r="AF540">
        <v>0.01</v>
      </c>
      <c r="AG540">
        <v>0</v>
      </c>
      <c r="AH540" t="s">
        <v>23</v>
      </c>
      <c r="AI540">
        <v>0.1</v>
      </c>
      <c r="AJ540">
        <v>10</v>
      </c>
      <c r="AK540">
        <v>2</v>
      </c>
      <c r="AL540">
        <v>1</v>
      </c>
    </row>
    <row r="541" spans="20:38" x14ac:dyDescent="0.35">
      <c r="T541" t="s">
        <v>19</v>
      </c>
      <c r="U541">
        <v>62</v>
      </c>
      <c r="V541" t="s">
        <v>29</v>
      </c>
      <c r="W541">
        <v>19561.303851050699</v>
      </c>
      <c r="X541">
        <v>2.5684309219158801E-2</v>
      </c>
      <c r="Y541">
        <v>15047.1568085006</v>
      </c>
      <c r="Z541" t="s">
        <v>28</v>
      </c>
      <c r="AA541">
        <v>1.9460628316171801E-2</v>
      </c>
      <c r="AB541" t="s">
        <v>22</v>
      </c>
      <c r="AC541">
        <v>536</v>
      </c>
      <c r="AD541">
        <v>10</v>
      </c>
      <c r="AE541">
        <v>4.7500000000000001E-2</v>
      </c>
      <c r="AF541">
        <v>0.01</v>
      </c>
      <c r="AG541">
        <v>0</v>
      </c>
      <c r="AH541" t="s">
        <v>23</v>
      </c>
      <c r="AI541">
        <v>0.1</v>
      </c>
      <c r="AJ541">
        <v>10</v>
      </c>
      <c r="AK541">
        <v>2</v>
      </c>
      <c r="AL541">
        <v>1</v>
      </c>
    </row>
    <row r="542" spans="20:38" x14ac:dyDescent="0.35">
      <c r="T542" t="s">
        <v>19</v>
      </c>
      <c r="U542">
        <v>62</v>
      </c>
      <c r="V542" t="s">
        <v>29</v>
      </c>
      <c r="W542">
        <v>3027.1459583097999</v>
      </c>
      <c r="X542">
        <v>3.9746917402226E-3</v>
      </c>
      <c r="Y542">
        <v>2328.5738140844601</v>
      </c>
      <c r="Z542" t="s">
        <v>28</v>
      </c>
      <c r="AA542">
        <v>3.0115662433363001E-3</v>
      </c>
      <c r="AB542" t="s">
        <v>24</v>
      </c>
      <c r="AC542">
        <v>537</v>
      </c>
      <c r="AD542">
        <v>10</v>
      </c>
      <c r="AE542">
        <v>4.7500000000000001E-2</v>
      </c>
      <c r="AF542">
        <v>0.01</v>
      </c>
      <c r="AG542">
        <v>0</v>
      </c>
      <c r="AH542" t="s">
        <v>23</v>
      </c>
      <c r="AI542">
        <v>0.1</v>
      </c>
      <c r="AJ542">
        <v>10</v>
      </c>
      <c r="AK542">
        <v>3</v>
      </c>
      <c r="AL542">
        <v>2</v>
      </c>
    </row>
    <row r="543" spans="20:38" x14ac:dyDescent="0.35">
      <c r="T543" t="s">
        <v>19</v>
      </c>
      <c r="U543">
        <v>62</v>
      </c>
      <c r="V543" t="s">
        <v>29</v>
      </c>
      <c r="W543">
        <v>9081.4378749294101</v>
      </c>
      <c r="X543">
        <v>1.1924075220667799E-2</v>
      </c>
      <c r="Y543">
        <v>6985.7214422533998</v>
      </c>
      <c r="Z543" t="s">
        <v>28</v>
      </c>
      <c r="AA543">
        <v>9.0346987300088995E-3</v>
      </c>
      <c r="AB543" t="s">
        <v>22</v>
      </c>
      <c r="AC543">
        <v>538</v>
      </c>
      <c r="AD543">
        <v>10</v>
      </c>
      <c r="AE543">
        <v>4.7500000000000001E-2</v>
      </c>
      <c r="AF543">
        <v>0.01</v>
      </c>
      <c r="AG543">
        <v>0</v>
      </c>
      <c r="AH543" t="s">
        <v>23</v>
      </c>
      <c r="AI543">
        <v>0.1</v>
      </c>
      <c r="AJ543">
        <v>10</v>
      </c>
      <c r="AK543">
        <v>3</v>
      </c>
      <c r="AL543">
        <v>2</v>
      </c>
    </row>
    <row r="544" spans="20:38" x14ac:dyDescent="0.35">
      <c r="T544" t="s">
        <v>19</v>
      </c>
      <c r="U544">
        <v>62</v>
      </c>
      <c r="V544" t="s">
        <v>29</v>
      </c>
      <c r="W544">
        <v>6578.2456731587699</v>
      </c>
      <c r="X544">
        <v>8.6373432607319608E-3</v>
      </c>
      <c r="Y544">
        <v>5060.1889793528999</v>
      </c>
      <c r="Z544" t="s">
        <v>28</v>
      </c>
      <c r="AA544">
        <v>6.5443896272247499E-3</v>
      </c>
      <c r="AB544" t="s">
        <v>24</v>
      </c>
      <c r="AC544">
        <v>539</v>
      </c>
      <c r="AD544">
        <v>10</v>
      </c>
      <c r="AE544">
        <v>4.7500000000000001E-2</v>
      </c>
      <c r="AF544">
        <v>0.01</v>
      </c>
      <c r="AG544">
        <v>0</v>
      </c>
      <c r="AH544" t="s">
        <v>23</v>
      </c>
      <c r="AI544">
        <v>0.1</v>
      </c>
      <c r="AJ544">
        <v>10</v>
      </c>
      <c r="AK544">
        <v>4</v>
      </c>
      <c r="AL544">
        <v>3</v>
      </c>
    </row>
    <row r="545" spans="20:38" x14ac:dyDescent="0.35">
      <c r="T545" t="s">
        <v>19</v>
      </c>
      <c r="U545">
        <v>62</v>
      </c>
      <c r="V545" t="s">
        <v>29</v>
      </c>
      <c r="W545">
        <v>19734.737019476299</v>
      </c>
      <c r="X545">
        <v>2.5912029782195901E-2</v>
      </c>
      <c r="Y545">
        <v>15180.566938058701</v>
      </c>
      <c r="Z545" t="s">
        <v>28</v>
      </c>
      <c r="AA545">
        <v>1.9633168881674299E-2</v>
      </c>
      <c r="AB545" t="s">
        <v>22</v>
      </c>
      <c r="AC545">
        <v>540</v>
      </c>
      <c r="AD545">
        <v>10</v>
      </c>
      <c r="AE545">
        <v>4.7500000000000001E-2</v>
      </c>
      <c r="AF545">
        <v>0.01</v>
      </c>
      <c r="AG545">
        <v>0</v>
      </c>
      <c r="AH545" t="s">
        <v>23</v>
      </c>
      <c r="AI545">
        <v>0.1</v>
      </c>
      <c r="AJ545">
        <v>10</v>
      </c>
      <c r="AK545">
        <v>4</v>
      </c>
      <c r="AL545">
        <v>3</v>
      </c>
    </row>
    <row r="546" spans="20:38" x14ac:dyDescent="0.35">
      <c r="T546" t="s">
        <v>19</v>
      </c>
      <c r="U546">
        <v>62</v>
      </c>
      <c r="V546" t="s">
        <v>29</v>
      </c>
      <c r="W546">
        <v>8167.9887726749603</v>
      </c>
      <c r="X546">
        <v>1.07247017342728E-2</v>
      </c>
      <c r="Y546">
        <v>6283.0682866730403</v>
      </c>
      <c r="Z546" t="s">
        <v>28</v>
      </c>
      <c r="AA546">
        <v>8.1259508469397508E-3</v>
      </c>
      <c r="AB546" t="s">
        <v>24</v>
      </c>
      <c r="AC546">
        <v>541</v>
      </c>
      <c r="AD546">
        <v>10</v>
      </c>
      <c r="AE546">
        <v>4.7500000000000001E-2</v>
      </c>
      <c r="AF546">
        <v>0.01</v>
      </c>
      <c r="AG546">
        <v>0</v>
      </c>
      <c r="AH546" t="s">
        <v>23</v>
      </c>
      <c r="AI546">
        <v>0.1</v>
      </c>
      <c r="AJ546">
        <v>10</v>
      </c>
      <c r="AK546">
        <v>5</v>
      </c>
      <c r="AL546">
        <v>4</v>
      </c>
    </row>
    <row r="547" spans="20:38" x14ac:dyDescent="0.35">
      <c r="T547" t="s">
        <v>19</v>
      </c>
      <c r="U547">
        <v>62</v>
      </c>
      <c r="V547" t="s">
        <v>29</v>
      </c>
      <c r="W547">
        <v>24503.966318024901</v>
      </c>
      <c r="X547">
        <v>3.2174105202818402E-2</v>
      </c>
      <c r="Y547">
        <v>18849.204860019101</v>
      </c>
      <c r="Z547" t="s">
        <v>28</v>
      </c>
      <c r="AA547">
        <v>2.43778525408192E-2</v>
      </c>
      <c r="AB547" t="s">
        <v>22</v>
      </c>
      <c r="AC547">
        <v>542</v>
      </c>
      <c r="AD547">
        <v>10</v>
      </c>
      <c r="AE547">
        <v>4.7500000000000001E-2</v>
      </c>
      <c r="AF547">
        <v>0.01</v>
      </c>
      <c r="AG547">
        <v>0</v>
      </c>
      <c r="AH547" t="s">
        <v>23</v>
      </c>
      <c r="AI547">
        <v>0.1</v>
      </c>
      <c r="AJ547">
        <v>10</v>
      </c>
      <c r="AK547">
        <v>5</v>
      </c>
      <c r="AL547">
        <v>4</v>
      </c>
    </row>
    <row r="548" spans="20:38" x14ac:dyDescent="0.35">
      <c r="T548" t="s">
        <v>19</v>
      </c>
      <c r="U548">
        <v>62</v>
      </c>
      <c r="V548" t="s">
        <v>29</v>
      </c>
      <c r="W548">
        <v>9827.4527448531408</v>
      </c>
      <c r="X548">
        <v>1.29036048444143E-2</v>
      </c>
      <c r="Y548">
        <v>7559.5790345024197</v>
      </c>
      <c r="Z548" t="s">
        <v>28</v>
      </c>
      <c r="AA548">
        <v>9.7768741091385E-3</v>
      </c>
      <c r="AB548" t="s">
        <v>24</v>
      </c>
      <c r="AC548">
        <v>543</v>
      </c>
      <c r="AD548">
        <v>10</v>
      </c>
      <c r="AE548">
        <v>4.7500000000000001E-2</v>
      </c>
      <c r="AF548">
        <v>0.01</v>
      </c>
      <c r="AG548">
        <v>0</v>
      </c>
      <c r="AH548" t="s">
        <v>23</v>
      </c>
      <c r="AI548">
        <v>0.1</v>
      </c>
      <c r="AJ548">
        <v>10</v>
      </c>
      <c r="AK548">
        <v>6</v>
      </c>
      <c r="AL548">
        <v>5</v>
      </c>
    </row>
    <row r="549" spans="20:38" x14ac:dyDescent="0.35">
      <c r="T549" t="s">
        <v>19</v>
      </c>
      <c r="U549">
        <v>62</v>
      </c>
      <c r="V549" t="s">
        <v>29</v>
      </c>
      <c r="W549">
        <v>29482.3582345594</v>
      </c>
      <c r="X549">
        <v>3.8710814533243001E-2</v>
      </c>
      <c r="Y549">
        <v>22678.737103507301</v>
      </c>
      <c r="Z549" t="s">
        <v>28</v>
      </c>
      <c r="AA549">
        <v>2.9330622327415502E-2</v>
      </c>
      <c r="AB549" t="s">
        <v>22</v>
      </c>
      <c r="AC549">
        <v>544</v>
      </c>
      <c r="AD549">
        <v>10</v>
      </c>
      <c r="AE549">
        <v>4.7500000000000001E-2</v>
      </c>
      <c r="AF549">
        <v>0.01</v>
      </c>
      <c r="AG549">
        <v>0</v>
      </c>
      <c r="AH549" t="s">
        <v>23</v>
      </c>
      <c r="AI549">
        <v>0.1</v>
      </c>
      <c r="AJ549">
        <v>10</v>
      </c>
      <c r="AK549">
        <v>6</v>
      </c>
      <c r="AL549">
        <v>5</v>
      </c>
    </row>
    <row r="550" spans="20:38" x14ac:dyDescent="0.35">
      <c r="T550" t="s">
        <v>19</v>
      </c>
      <c r="U550">
        <v>62</v>
      </c>
      <c r="V550" t="s">
        <v>29</v>
      </c>
      <c r="W550">
        <v>11444.455012921</v>
      </c>
      <c r="X550">
        <v>1.50267550483771E-2</v>
      </c>
      <c r="Y550">
        <v>8803.4269330161296</v>
      </c>
      <c r="Z550" t="s">
        <v>28</v>
      </c>
      <c r="AA550">
        <v>1.1385554203516999E-2</v>
      </c>
      <c r="AB550" t="s">
        <v>24</v>
      </c>
      <c r="AC550">
        <v>545</v>
      </c>
      <c r="AD550">
        <v>10</v>
      </c>
      <c r="AE550">
        <v>4.7500000000000001E-2</v>
      </c>
      <c r="AF550">
        <v>0.01</v>
      </c>
      <c r="AG550">
        <v>0</v>
      </c>
      <c r="AH550" t="s">
        <v>23</v>
      </c>
      <c r="AI550">
        <v>0.1</v>
      </c>
      <c r="AJ550">
        <v>10</v>
      </c>
      <c r="AK550">
        <v>7</v>
      </c>
      <c r="AL550">
        <v>6</v>
      </c>
    </row>
    <row r="551" spans="20:38" x14ac:dyDescent="0.35">
      <c r="T551" t="s">
        <v>19</v>
      </c>
      <c r="U551">
        <v>62</v>
      </c>
      <c r="V551" t="s">
        <v>29</v>
      </c>
      <c r="W551">
        <v>34333.365038762902</v>
      </c>
      <c r="X551">
        <v>4.50802651451312E-2</v>
      </c>
      <c r="Y551">
        <v>26410.2807990484</v>
      </c>
      <c r="Z551" t="s">
        <v>28</v>
      </c>
      <c r="AA551">
        <v>3.4156662610551003E-2</v>
      </c>
      <c r="AB551" t="s">
        <v>22</v>
      </c>
      <c r="AC551">
        <v>546</v>
      </c>
      <c r="AD551">
        <v>10</v>
      </c>
      <c r="AE551">
        <v>4.7500000000000001E-2</v>
      </c>
      <c r="AF551">
        <v>0.01</v>
      </c>
      <c r="AG551">
        <v>0</v>
      </c>
      <c r="AH551" t="s">
        <v>23</v>
      </c>
      <c r="AI551">
        <v>0.1</v>
      </c>
      <c r="AJ551">
        <v>10</v>
      </c>
      <c r="AK551">
        <v>7</v>
      </c>
      <c r="AL551">
        <v>6</v>
      </c>
    </row>
    <row r="552" spans="20:38" x14ac:dyDescent="0.35">
      <c r="T552" t="s">
        <v>19</v>
      </c>
      <c r="U552">
        <v>62</v>
      </c>
      <c r="V552" t="s">
        <v>29</v>
      </c>
      <c r="W552">
        <v>12888.430162221401</v>
      </c>
      <c r="X552">
        <v>1.69227178390896E-2</v>
      </c>
      <c r="Y552">
        <v>9914.1770478626495</v>
      </c>
      <c r="Z552" t="s">
        <v>28</v>
      </c>
      <c r="AA552">
        <v>1.2822097692248499E-2</v>
      </c>
      <c r="AB552" t="s">
        <v>24</v>
      </c>
      <c r="AC552">
        <v>547</v>
      </c>
      <c r="AD552">
        <v>10</v>
      </c>
      <c r="AE552">
        <v>4.7500000000000001E-2</v>
      </c>
      <c r="AF552">
        <v>0.01</v>
      </c>
      <c r="AG552">
        <v>0</v>
      </c>
      <c r="AH552" t="s">
        <v>23</v>
      </c>
      <c r="AI552">
        <v>0.1</v>
      </c>
      <c r="AJ552">
        <v>10</v>
      </c>
      <c r="AK552">
        <v>8</v>
      </c>
      <c r="AL552">
        <v>7</v>
      </c>
    </row>
    <row r="553" spans="20:38" x14ac:dyDescent="0.35">
      <c r="T553" t="s">
        <v>19</v>
      </c>
      <c r="U553">
        <v>62</v>
      </c>
      <c r="V553" t="s">
        <v>29</v>
      </c>
      <c r="W553">
        <v>38665.2904866643</v>
      </c>
      <c r="X553">
        <v>5.0768153517268898E-2</v>
      </c>
      <c r="Y553">
        <v>29742.531143587999</v>
      </c>
      <c r="Z553" t="s">
        <v>28</v>
      </c>
      <c r="AA553">
        <v>3.8466293076745497E-2</v>
      </c>
      <c r="AB553" t="s">
        <v>22</v>
      </c>
      <c r="AC553">
        <v>548</v>
      </c>
      <c r="AD553">
        <v>10</v>
      </c>
      <c r="AE553">
        <v>4.7500000000000001E-2</v>
      </c>
      <c r="AF553">
        <v>0.01</v>
      </c>
      <c r="AG553">
        <v>0</v>
      </c>
      <c r="AH553" t="s">
        <v>23</v>
      </c>
      <c r="AI553">
        <v>0.1</v>
      </c>
      <c r="AJ553">
        <v>10</v>
      </c>
      <c r="AK553">
        <v>8</v>
      </c>
      <c r="AL553">
        <v>7</v>
      </c>
    </row>
    <row r="554" spans="20:38" x14ac:dyDescent="0.35">
      <c r="T554" t="s">
        <v>19</v>
      </c>
      <c r="U554">
        <v>62</v>
      </c>
      <c r="V554" t="s">
        <v>29</v>
      </c>
      <c r="W554">
        <v>25037.933310664601</v>
      </c>
      <c r="X554">
        <v>3.2875212524508798E-2</v>
      </c>
      <c r="Y554">
        <v>19259.948700511199</v>
      </c>
      <c r="Z554" t="s">
        <v>28</v>
      </c>
      <c r="AA554">
        <v>2.4909071382671E-2</v>
      </c>
      <c r="AB554" t="s">
        <v>24</v>
      </c>
      <c r="AC554">
        <v>549</v>
      </c>
      <c r="AD554">
        <v>10</v>
      </c>
      <c r="AE554">
        <v>4.7500000000000001E-2</v>
      </c>
      <c r="AF554">
        <v>0.01</v>
      </c>
      <c r="AG554">
        <v>0</v>
      </c>
      <c r="AH554" t="s">
        <v>23</v>
      </c>
      <c r="AI554">
        <v>0.1</v>
      </c>
      <c r="AJ554">
        <v>10</v>
      </c>
      <c r="AK554">
        <v>9</v>
      </c>
      <c r="AL554">
        <v>8</v>
      </c>
    </row>
    <row r="555" spans="20:38" x14ac:dyDescent="0.35">
      <c r="T555" t="s">
        <v>19</v>
      </c>
      <c r="U555">
        <v>62</v>
      </c>
      <c r="V555" t="s">
        <v>29</v>
      </c>
      <c r="W555">
        <v>75113.799931993795</v>
      </c>
      <c r="X555">
        <v>9.8625637573526506E-2</v>
      </c>
      <c r="Y555">
        <v>57779.846101533702</v>
      </c>
      <c r="Z555" t="s">
        <v>28</v>
      </c>
      <c r="AA555">
        <v>7.4727214148013005E-2</v>
      </c>
      <c r="AB555" t="s">
        <v>22</v>
      </c>
      <c r="AC555">
        <v>550</v>
      </c>
      <c r="AD555">
        <v>10</v>
      </c>
      <c r="AE555">
        <v>4.7500000000000001E-2</v>
      </c>
      <c r="AF555">
        <v>0.01</v>
      </c>
      <c r="AG555">
        <v>0</v>
      </c>
      <c r="AH555" t="s">
        <v>23</v>
      </c>
      <c r="AI555">
        <v>0.1</v>
      </c>
      <c r="AJ555">
        <v>10</v>
      </c>
      <c r="AK555">
        <v>9</v>
      </c>
      <c r="AL555">
        <v>8</v>
      </c>
    </row>
    <row r="556" spans="20:38" x14ac:dyDescent="0.35">
      <c r="T556" t="s">
        <v>19</v>
      </c>
      <c r="U556">
        <v>62</v>
      </c>
      <c r="V556" t="s">
        <v>29</v>
      </c>
      <c r="W556">
        <v>22518.514085848201</v>
      </c>
      <c r="X556">
        <v>2.95671742201296E-2</v>
      </c>
      <c r="Y556">
        <v>17321.933912191002</v>
      </c>
      <c r="Z556" t="s">
        <v>28</v>
      </c>
      <c r="AA556">
        <v>2.2402618771940001E-2</v>
      </c>
      <c r="AB556" t="s">
        <v>24</v>
      </c>
      <c r="AC556">
        <v>551</v>
      </c>
      <c r="AD556">
        <v>10</v>
      </c>
      <c r="AE556">
        <v>4.7500000000000001E-2</v>
      </c>
      <c r="AF556">
        <v>0.01</v>
      </c>
      <c r="AG556">
        <v>0</v>
      </c>
      <c r="AH556" t="s">
        <v>23</v>
      </c>
      <c r="AI556">
        <v>0.1</v>
      </c>
      <c r="AJ556">
        <v>10</v>
      </c>
      <c r="AK556">
        <v>10</v>
      </c>
      <c r="AL556">
        <v>9</v>
      </c>
    </row>
    <row r="557" spans="20:38" x14ac:dyDescent="0.35">
      <c r="T557" t="s">
        <v>19</v>
      </c>
      <c r="U557">
        <v>62</v>
      </c>
      <c r="V557" t="s">
        <v>29</v>
      </c>
      <c r="W557">
        <v>67555.542257544701</v>
      </c>
      <c r="X557">
        <v>8.8701522660388804E-2</v>
      </c>
      <c r="Y557">
        <v>51965.801736572903</v>
      </c>
      <c r="Z557" t="s">
        <v>28</v>
      </c>
      <c r="AA557">
        <v>6.7207856315820005E-2</v>
      </c>
      <c r="AB557" t="s">
        <v>22</v>
      </c>
      <c r="AC557">
        <v>552</v>
      </c>
      <c r="AD557">
        <v>10</v>
      </c>
      <c r="AE557">
        <v>4.7500000000000001E-2</v>
      </c>
      <c r="AF557">
        <v>0.01</v>
      </c>
      <c r="AG557">
        <v>0</v>
      </c>
      <c r="AH557" t="s">
        <v>23</v>
      </c>
      <c r="AI557">
        <v>0.1</v>
      </c>
      <c r="AJ557">
        <v>10</v>
      </c>
      <c r="AK557">
        <v>10</v>
      </c>
      <c r="AL557">
        <v>9</v>
      </c>
    </row>
    <row r="558" spans="20:38" x14ac:dyDescent="0.35">
      <c r="T558" t="s">
        <v>19</v>
      </c>
      <c r="U558">
        <v>62</v>
      </c>
      <c r="V558" t="s">
        <v>29</v>
      </c>
      <c r="W558">
        <v>48288.866259192502</v>
      </c>
      <c r="X558">
        <v>6.3404064590361298E-2</v>
      </c>
      <c r="Y558">
        <v>37145.2817378404</v>
      </c>
      <c r="Z558" t="s">
        <v>28</v>
      </c>
      <c r="AA558">
        <v>4.8040339500630802E-2</v>
      </c>
      <c r="AB558" t="s">
        <v>24</v>
      </c>
      <c r="AC558">
        <v>553</v>
      </c>
      <c r="AD558">
        <v>10</v>
      </c>
      <c r="AE558">
        <v>4.7500000000000001E-2</v>
      </c>
      <c r="AF558">
        <v>0.01</v>
      </c>
      <c r="AG558">
        <v>0</v>
      </c>
      <c r="AH558" t="s">
        <v>23</v>
      </c>
      <c r="AI558">
        <v>0.1</v>
      </c>
      <c r="AJ558">
        <v>10</v>
      </c>
      <c r="AK558">
        <v>12</v>
      </c>
      <c r="AL558">
        <v>11</v>
      </c>
    </row>
    <row r="559" spans="20:38" x14ac:dyDescent="0.35">
      <c r="T559" t="s">
        <v>19</v>
      </c>
      <c r="U559">
        <v>62</v>
      </c>
      <c r="V559" t="s">
        <v>29</v>
      </c>
      <c r="W559">
        <v>144866.59877757699</v>
      </c>
      <c r="X559">
        <v>0.190212193771084</v>
      </c>
      <c r="Y559">
        <v>111435.845213521</v>
      </c>
      <c r="Z559" t="s">
        <v>28</v>
      </c>
      <c r="AA559">
        <v>0.14412101850189199</v>
      </c>
      <c r="AB559" t="s">
        <v>22</v>
      </c>
      <c r="AC559">
        <v>554</v>
      </c>
      <c r="AD559">
        <v>10</v>
      </c>
      <c r="AE559">
        <v>4.7500000000000001E-2</v>
      </c>
      <c r="AF559">
        <v>0.01</v>
      </c>
      <c r="AG559">
        <v>0</v>
      </c>
      <c r="AH559" t="s">
        <v>23</v>
      </c>
      <c r="AI559">
        <v>0.1</v>
      </c>
      <c r="AJ559">
        <v>10</v>
      </c>
      <c r="AK559">
        <v>12</v>
      </c>
      <c r="AL559">
        <v>11</v>
      </c>
    </row>
    <row r="560" spans="20:38" x14ac:dyDescent="0.35">
      <c r="T560" t="s">
        <v>19</v>
      </c>
      <c r="U560">
        <v>62</v>
      </c>
      <c r="V560" t="s">
        <v>29</v>
      </c>
      <c r="W560">
        <v>46646.470246601697</v>
      </c>
      <c r="X560">
        <v>6.1247571987981503E-2</v>
      </c>
      <c r="Y560">
        <v>35881.900189693602</v>
      </c>
      <c r="Z560" t="s">
        <v>28</v>
      </c>
      <c r="AA560">
        <v>4.6406396354899501E-2</v>
      </c>
      <c r="AB560" t="s">
        <v>24</v>
      </c>
      <c r="AC560">
        <v>555</v>
      </c>
      <c r="AD560">
        <v>10</v>
      </c>
      <c r="AE560">
        <v>4.7500000000000001E-2</v>
      </c>
      <c r="AF560">
        <v>0.01</v>
      </c>
      <c r="AG560">
        <v>0</v>
      </c>
      <c r="AH560" t="s">
        <v>23</v>
      </c>
      <c r="AI560">
        <v>0.1</v>
      </c>
      <c r="AJ560">
        <v>10</v>
      </c>
      <c r="AK560">
        <v>15</v>
      </c>
      <c r="AL560">
        <v>14</v>
      </c>
    </row>
    <row r="561" spans="20:38" x14ac:dyDescent="0.35">
      <c r="T561" t="s">
        <v>19</v>
      </c>
      <c r="U561">
        <v>62</v>
      </c>
      <c r="V561" t="s">
        <v>29</v>
      </c>
      <c r="W561">
        <v>139939.410739805</v>
      </c>
      <c r="X561">
        <v>0.18374271596394401</v>
      </c>
      <c r="Y561">
        <v>107645.700569081</v>
      </c>
      <c r="Z561" t="s">
        <v>28</v>
      </c>
      <c r="AA561">
        <v>0.13921918906469799</v>
      </c>
      <c r="AB561" t="s">
        <v>22</v>
      </c>
      <c r="AC561">
        <v>556</v>
      </c>
      <c r="AD561">
        <v>10</v>
      </c>
      <c r="AE561">
        <v>4.7500000000000001E-2</v>
      </c>
      <c r="AF561">
        <v>0.01</v>
      </c>
      <c r="AG561">
        <v>0</v>
      </c>
      <c r="AH561" t="s">
        <v>23</v>
      </c>
      <c r="AI561">
        <v>0.1</v>
      </c>
      <c r="AJ561">
        <v>10</v>
      </c>
      <c r="AK561">
        <v>15</v>
      </c>
      <c r="AL561">
        <v>14</v>
      </c>
    </row>
    <row r="562" spans="20:38" x14ac:dyDescent="0.35">
      <c r="T562" t="s">
        <v>19</v>
      </c>
      <c r="U562">
        <v>62</v>
      </c>
      <c r="V562" t="s">
        <v>29</v>
      </c>
      <c r="W562">
        <v>29507.8873010795</v>
      </c>
      <c r="X562">
        <v>3.8744334611637003E-2</v>
      </c>
      <c r="Y562">
        <v>22698.374846984199</v>
      </c>
      <c r="Z562" t="s">
        <v>28</v>
      </c>
      <c r="AA562">
        <v>2.9356020004307998E-2</v>
      </c>
      <c r="AB562" t="s">
        <v>24</v>
      </c>
      <c r="AC562">
        <v>557</v>
      </c>
      <c r="AD562">
        <v>10</v>
      </c>
      <c r="AE562">
        <v>4.7500000000000001E-2</v>
      </c>
      <c r="AF562">
        <v>0.01</v>
      </c>
      <c r="AG562">
        <v>0</v>
      </c>
      <c r="AH562" t="s">
        <v>23</v>
      </c>
      <c r="AI562">
        <v>0.1</v>
      </c>
      <c r="AJ562">
        <v>10</v>
      </c>
      <c r="AK562">
        <v>20</v>
      </c>
      <c r="AL562">
        <v>19</v>
      </c>
    </row>
    <row r="563" spans="20:38" x14ac:dyDescent="0.35">
      <c r="T563" t="s">
        <v>19</v>
      </c>
      <c r="U563">
        <v>62</v>
      </c>
      <c r="V563" t="s">
        <v>29</v>
      </c>
      <c r="W563">
        <v>88523.661903238404</v>
      </c>
      <c r="X563">
        <v>0.116233003834911</v>
      </c>
      <c r="Y563">
        <v>68095.124540952602</v>
      </c>
      <c r="Z563" t="s">
        <v>28</v>
      </c>
      <c r="AA563">
        <v>8.8068060012923999E-2</v>
      </c>
      <c r="AB563" t="s">
        <v>22</v>
      </c>
      <c r="AC563">
        <v>558</v>
      </c>
      <c r="AD563">
        <v>10</v>
      </c>
      <c r="AE563">
        <v>4.7500000000000001E-2</v>
      </c>
      <c r="AF563">
        <v>0.01</v>
      </c>
      <c r="AG563">
        <v>0</v>
      </c>
      <c r="AH563" t="s">
        <v>23</v>
      </c>
      <c r="AI563">
        <v>0.1</v>
      </c>
      <c r="AJ563">
        <v>10</v>
      </c>
      <c r="AK563">
        <v>20</v>
      </c>
      <c r="AL563">
        <v>19</v>
      </c>
    </row>
    <row r="564" spans="20:38" x14ac:dyDescent="0.35">
      <c r="T564" t="s">
        <v>19</v>
      </c>
      <c r="U564">
        <v>62</v>
      </c>
      <c r="V564" t="s">
        <v>29</v>
      </c>
      <c r="W564">
        <v>6895.8696374207202</v>
      </c>
      <c r="X564">
        <v>9.0543886773175701E-3</v>
      </c>
      <c r="Y564">
        <v>5304.5151057082503</v>
      </c>
      <c r="Z564" t="s">
        <v>28</v>
      </c>
      <c r="AA564">
        <v>6.8603788864212397E-3</v>
      </c>
      <c r="AB564" t="s">
        <v>24</v>
      </c>
      <c r="AC564">
        <v>559</v>
      </c>
      <c r="AD564">
        <v>10</v>
      </c>
      <c r="AE564">
        <v>4.7500000000000001E-2</v>
      </c>
      <c r="AF564">
        <v>0.01</v>
      </c>
      <c r="AG564">
        <v>0</v>
      </c>
      <c r="AH564" t="s">
        <v>23</v>
      </c>
      <c r="AI564">
        <v>0.1</v>
      </c>
      <c r="AJ564">
        <v>10</v>
      </c>
      <c r="AK564">
        <v>99</v>
      </c>
      <c r="AL564">
        <v>98</v>
      </c>
    </row>
    <row r="565" spans="20:38" x14ac:dyDescent="0.35">
      <c r="T565" t="s">
        <v>19</v>
      </c>
      <c r="U565">
        <v>62</v>
      </c>
      <c r="V565" t="s">
        <v>29</v>
      </c>
      <c r="W565">
        <v>20687.6089122622</v>
      </c>
      <c r="X565">
        <v>2.71631660319527E-2</v>
      </c>
      <c r="Y565">
        <v>15913.545317124701</v>
      </c>
      <c r="Z565" t="s">
        <v>28</v>
      </c>
      <c r="AA565">
        <v>2.0581136659263699E-2</v>
      </c>
      <c r="AB565" t="s">
        <v>22</v>
      </c>
      <c r="AC565">
        <v>560</v>
      </c>
      <c r="AD565">
        <v>10</v>
      </c>
      <c r="AE565">
        <v>4.7500000000000001E-2</v>
      </c>
      <c r="AF565">
        <v>0.01</v>
      </c>
      <c r="AG565">
        <v>0</v>
      </c>
      <c r="AH565" t="s">
        <v>23</v>
      </c>
      <c r="AI565">
        <v>0.1</v>
      </c>
      <c r="AJ565">
        <v>10</v>
      </c>
      <c r="AK565">
        <v>99</v>
      </c>
      <c r="AL565">
        <v>98</v>
      </c>
    </row>
    <row r="566" spans="20:38" x14ac:dyDescent="0.35">
      <c r="T566" t="s">
        <v>19</v>
      </c>
      <c r="U566">
        <v>67</v>
      </c>
      <c r="V566" t="s">
        <v>20</v>
      </c>
      <c r="W566">
        <v>1473.3925022537901</v>
      </c>
      <c r="X566">
        <v>4.7707420930670097E-2</v>
      </c>
      <c r="Y566">
        <v>1133.3788478875299</v>
      </c>
      <c r="Z566" t="s">
        <v>21</v>
      </c>
      <c r="AA566">
        <v>7.3433932900263997E-3</v>
      </c>
      <c r="AB566" t="s">
        <v>24</v>
      </c>
      <c r="AC566">
        <v>561</v>
      </c>
      <c r="AD566">
        <v>10</v>
      </c>
      <c r="AE566">
        <v>4.7500000000000001E-2</v>
      </c>
      <c r="AF566">
        <v>0.01</v>
      </c>
      <c r="AG566">
        <v>0</v>
      </c>
      <c r="AH566" t="s">
        <v>23</v>
      </c>
      <c r="AI566">
        <v>0.1</v>
      </c>
      <c r="AJ566">
        <v>10</v>
      </c>
      <c r="AK566">
        <v>1</v>
      </c>
      <c r="AL566">
        <v>0</v>
      </c>
    </row>
    <row r="567" spans="20:38" x14ac:dyDescent="0.35">
      <c r="T567" t="s">
        <v>19</v>
      </c>
      <c r="U567">
        <v>67</v>
      </c>
      <c r="V567" t="s">
        <v>20</v>
      </c>
      <c r="W567">
        <v>4420.1775067613598</v>
      </c>
      <c r="X567">
        <v>0.14312226279201001</v>
      </c>
      <c r="Y567">
        <v>3400.1365436625802</v>
      </c>
      <c r="Z567" t="s">
        <v>21</v>
      </c>
      <c r="AA567">
        <v>2.20301798700792E-2</v>
      </c>
      <c r="AB567" t="s">
        <v>22</v>
      </c>
      <c r="AC567">
        <v>562</v>
      </c>
      <c r="AD567">
        <v>10</v>
      </c>
      <c r="AE567">
        <v>4.7500000000000001E-2</v>
      </c>
      <c r="AF567">
        <v>0.01</v>
      </c>
      <c r="AG567">
        <v>0</v>
      </c>
      <c r="AH567" t="s">
        <v>23</v>
      </c>
      <c r="AI567">
        <v>0.1</v>
      </c>
      <c r="AJ567">
        <v>10</v>
      </c>
      <c r="AK567">
        <v>1</v>
      </c>
      <c r="AL567">
        <v>0</v>
      </c>
    </row>
    <row r="568" spans="20:38" x14ac:dyDescent="0.35">
      <c r="T568" t="s">
        <v>19</v>
      </c>
      <c r="U568">
        <v>67</v>
      </c>
      <c r="V568" t="s">
        <v>20</v>
      </c>
      <c r="W568">
        <v>787.72927642143804</v>
      </c>
      <c r="X568">
        <v>2.5506124208019499E-2</v>
      </c>
      <c r="Y568">
        <v>605.94559724726003</v>
      </c>
      <c r="Z568" t="s">
        <v>21</v>
      </c>
      <c r="AA568">
        <v>3.9260454182996497E-3</v>
      </c>
      <c r="AB568" t="s">
        <v>24</v>
      </c>
      <c r="AC568">
        <v>563</v>
      </c>
      <c r="AD568">
        <v>10</v>
      </c>
      <c r="AE568">
        <v>4.7500000000000001E-2</v>
      </c>
      <c r="AF568">
        <v>0.01</v>
      </c>
      <c r="AG568">
        <v>0</v>
      </c>
      <c r="AH568" t="s">
        <v>23</v>
      </c>
      <c r="AI568">
        <v>0.1</v>
      </c>
      <c r="AJ568">
        <v>10</v>
      </c>
      <c r="AK568">
        <v>2</v>
      </c>
      <c r="AL568">
        <v>1</v>
      </c>
    </row>
    <row r="569" spans="20:38" x14ac:dyDescent="0.35">
      <c r="T569" t="s">
        <v>19</v>
      </c>
      <c r="U569">
        <v>67</v>
      </c>
      <c r="V569" t="s">
        <v>20</v>
      </c>
      <c r="W569">
        <v>2363.18782926431</v>
      </c>
      <c r="X569">
        <v>7.6518372624058403E-2</v>
      </c>
      <c r="Y569">
        <v>1817.83679174178</v>
      </c>
      <c r="Z569" t="s">
        <v>21</v>
      </c>
      <c r="AA569">
        <v>1.1778136254898999E-2</v>
      </c>
      <c r="AB569" t="s">
        <v>22</v>
      </c>
      <c r="AC569">
        <v>564</v>
      </c>
      <c r="AD569">
        <v>10</v>
      </c>
      <c r="AE569">
        <v>4.7500000000000001E-2</v>
      </c>
      <c r="AF569">
        <v>0.01</v>
      </c>
      <c r="AG569">
        <v>0</v>
      </c>
      <c r="AH569" t="s">
        <v>23</v>
      </c>
      <c r="AI569">
        <v>0.1</v>
      </c>
      <c r="AJ569">
        <v>10</v>
      </c>
      <c r="AK569">
        <v>2</v>
      </c>
      <c r="AL569">
        <v>1</v>
      </c>
    </row>
    <row r="570" spans="20:38" x14ac:dyDescent="0.35">
      <c r="T570" t="s">
        <v>19</v>
      </c>
      <c r="U570">
        <v>67</v>
      </c>
      <c r="V570" t="s">
        <v>20</v>
      </c>
      <c r="W570">
        <v>415.17414737632703</v>
      </c>
      <c r="X570">
        <v>1.3443049138716801E-2</v>
      </c>
      <c r="Y570">
        <v>319.364728751021</v>
      </c>
      <c r="Z570" t="s">
        <v>21</v>
      </c>
      <c r="AA570">
        <v>2.0692293759959702E-3</v>
      </c>
      <c r="AB570" t="s">
        <v>24</v>
      </c>
      <c r="AC570">
        <v>565</v>
      </c>
      <c r="AD570">
        <v>10</v>
      </c>
      <c r="AE570">
        <v>4.7500000000000001E-2</v>
      </c>
      <c r="AF570">
        <v>0.01</v>
      </c>
      <c r="AG570">
        <v>0</v>
      </c>
      <c r="AH570" t="s">
        <v>23</v>
      </c>
      <c r="AI570">
        <v>0.1</v>
      </c>
      <c r="AJ570">
        <v>10</v>
      </c>
      <c r="AK570">
        <v>3</v>
      </c>
      <c r="AL570">
        <v>2</v>
      </c>
    </row>
    <row r="571" spans="20:38" x14ac:dyDescent="0.35">
      <c r="T571" t="s">
        <v>19</v>
      </c>
      <c r="U571">
        <v>67</v>
      </c>
      <c r="V571" t="s">
        <v>20</v>
      </c>
      <c r="W571">
        <v>1245.5224421289799</v>
      </c>
      <c r="X571">
        <v>4.0329147416150297E-2</v>
      </c>
      <c r="Y571">
        <v>958.09418625306205</v>
      </c>
      <c r="Z571" t="s">
        <v>21</v>
      </c>
      <c r="AA571">
        <v>6.20768812798792E-3</v>
      </c>
      <c r="AB571" t="s">
        <v>22</v>
      </c>
      <c r="AC571">
        <v>566</v>
      </c>
      <c r="AD571">
        <v>10</v>
      </c>
      <c r="AE571">
        <v>4.7500000000000001E-2</v>
      </c>
      <c r="AF571">
        <v>0.01</v>
      </c>
      <c r="AG571">
        <v>0</v>
      </c>
      <c r="AH571" t="s">
        <v>23</v>
      </c>
      <c r="AI571">
        <v>0.1</v>
      </c>
      <c r="AJ571">
        <v>10</v>
      </c>
      <c r="AK571">
        <v>3</v>
      </c>
      <c r="AL571">
        <v>2</v>
      </c>
    </row>
    <row r="572" spans="20:38" x14ac:dyDescent="0.35">
      <c r="T572" t="s">
        <v>19</v>
      </c>
      <c r="U572">
        <v>67</v>
      </c>
      <c r="V572" t="s">
        <v>20</v>
      </c>
      <c r="W572">
        <v>919.63547510328101</v>
      </c>
      <c r="X572">
        <v>2.9777154862955901E-2</v>
      </c>
      <c r="Y572">
        <v>707.411903925601</v>
      </c>
      <c r="Z572" t="s">
        <v>21</v>
      </c>
      <c r="AA572">
        <v>4.58346636542097E-3</v>
      </c>
      <c r="AB572" t="s">
        <v>24</v>
      </c>
      <c r="AC572">
        <v>567</v>
      </c>
      <c r="AD572">
        <v>10</v>
      </c>
      <c r="AE572">
        <v>4.7500000000000001E-2</v>
      </c>
      <c r="AF572">
        <v>0.01</v>
      </c>
      <c r="AG572">
        <v>0</v>
      </c>
      <c r="AH572" t="s">
        <v>23</v>
      </c>
      <c r="AI572">
        <v>0.1</v>
      </c>
      <c r="AJ572">
        <v>10</v>
      </c>
      <c r="AK572">
        <v>4</v>
      </c>
      <c r="AL572">
        <v>3</v>
      </c>
    </row>
    <row r="573" spans="20:38" x14ac:dyDescent="0.35">
      <c r="T573" t="s">
        <v>19</v>
      </c>
      <c r="U573">
        <v>67</v>
      </c>
      <c r="V573" t="s">
        <v>20</v>
      </c>
      <c r="W573">
        <v>2758.90642530984</v>
      </c>
      <c r="X573">
        <v>8.9331464588867607E-2</v>
      </c>
      <c r="Y573">
        <v>2122.2357117768001</v>
      </c>
      <c r="Z573" t="s">
        <v>21</v>
      </c>
      <c r="AA573">
        <v>1.37503990962629E-2</v>
      </c>
      <c r="AB573" t="s">
        <v>22</v>
      </c>
      <c r="AC573">
        <v>568</v>
      </c>
      <c r="AD573">
        <v>10</v>
      </c>
      <c r="AE573">
        <v>4.7500000000000001E-2</v>
      </c>
      <c r="AF573">
        <v>0.01</v>
      </c>
      <c r="AG573">
        <v>0</v>
      </c>
      <c r="AH573" t="s">
        <v>23</v>
      </c>
      <c r="AI573">
        <v>0.1</v>
      </c>
      <c r="AJ573">
        <v>10</v>
      </c>
      <c r="AK573">
        <v>4</v>
      </c>
      <c r="AL573">
        <v>3</v>
      </c>
    </row>
    <row r="574" spans="20:38" x14ac:dyDescent="0.35">
      <c r="T574" t="s">
        <v>19</v>
      </c>
      <c r="U574">
        <v>67</v>
      </c>
      <c r="V574" t="s">
        <v>20</v>
      </c>
      <c r="W574">
        <v>949.15674947428397</v>
      </c>
      <c r="X574">
        <v>3.07330331239575E-2</v>
      </c>
      <c r="Y574">
        <v>730.12057651867997</v>
      </c>
      <c r="Z574" t="s">
        <v>21</v>
      </c>
      <c r="AA574">
        <v>4.7306004982453501E-3</v>
      </c>
      <c r="AB574" t="s">
        <v>24</v>
      </c>
      <c r="AC574">
        <v>569</v>
      </c>
      <c r="AD574">
        <v>10</v>
      </c>
      <c r="AE574">
        <v>4.7500000000000001E-2</v>
      </c>
      <c r="AF574">
        <v>0.01</v>
      </c>
      <c r="AG574">
        <v>0</v>
      </c>
      <c r="AH574" t="s">
        <v>23</v>
      </c>
      <c r="AI574">
        <v>0.1</v>
      </c>
      <c r="AJ574">
        <v>10</v>
      </c>
      <c r="AK574">
        <v>5</v>
      </c>
      <c r="AL574">
        <v>4</v>
      </c>
    </row>
    <row r="575" spans="20:38" x14ac:dyDescent="0.35">
      <c r="T575" t="s">
        <v>19</v>
      </c>
      <c r="U575">
        <v>67</v>
      </c>
      <c r="V575" t="s">
        <v>20</v>
      </c>
      <c r="W575">
        <v>2847.4702484228501</v>
      </c>
      <c r="X575">
        <v>9.2199099371872498E-2</v>
      </c>
      <c r="Y575">
        <v>2190.3617295560398</v>
      </c>
      <c r="Z575" t="s">
        <v>21</v>
      </c>
      <c r="AA575">
        <v>1.4191801494736001E-2</v>
      </c>
      <c r="AB575" t="s">
        <v>22</v>
      </c>
      <c r="AC575">
        <v>570</v>
      </c>
      <c r="AD575">
        <v>10</v>
      </c>
      <c r="AE575">
        <v>4.7500000000000001E-2</v>
      </c>
      <c r="AF575">
        <v>0.01</v>
      </c>
      <c r="AG575">
        <v>0</v>
      </c>
      <c r="AH575" t="s">
        <v>23</v>
      </c>
      <c r="AI575">
        <v>0.1</v>
      </c>
      <c r="AJ575">
        <v>10</v>
      </c>
      <c r="AK575">
        <v>5</v>
      </c>
      <c r="AL575">
        <v>4</v>
      </c>
    </row>
    <row r="576" spans="20:38" x14ac:dyDescent="0.35">
      <c r="T576" t="s">
        <v>19</v>
      </c>
      <c r="U576">
        <v>67</v>
      </c>
      <c r="V576" t="s">
        <v>20</v>
      </c>
      <c r="W576">
        <v>1023.19696152053</v>
      </c>
      <c r="X576">
        <v>3.3130403516764002E-2</v>
      </c>
      <c r="Y576">
        <v>787.07458578502303</v>
      </c>
      <c r="Z576" t="s">
        <v>21</v>
      </c>
      <c r="AA576">
        <v>5.0996171692959001E-3</v>
      </c>
      <c r="AB576" t="s">
        <v>24</v>
      </c>
      <c r="AC576">
        <v>571</v>
      </c>
      <c r="AD576">
        <v>10</v>
      </c>
      <c r="AE576">
        <v>4.7500000000000001E-2</v>
      </c>
      <c r="AF576">
        <v>0.01</v>
      </c>
      <c r="AG576">
        <v>0</v>
      </c>
      <c r="AH576" t="s">
        <v>23</v>
      </c>
      <c r="AI576">
        <v>0.1</v>
      </c>
      <c r="AJ576">
        <v>10</v>
      </c>
      <c r="AK576">
        <v>6</v>
      </c>
      <c r="AL576">
        <v>5</v>
      </c>
    </row>
    <row r="577" spans="20:38" x14ac:dyDescent="0.35">
      <c r="T577" t="s">
        <v>19</v>
      </c>
      <c r="U577">
        <v>67</v>
      </c>
      <c r="V577" t="s">
        <v>20</v>
      </c>
      <c r="W577">
        <v>3069.59088456159</v>
      </c>
      <c r="X577">
        <v>9.9391210550292E-2</v>
      </c>
      <c r="Y577">
        <v>2361.2237573550701</v>
      </c>
      <c r="Z577" t="s">
        <v>21</v>
      </c>
      <c r="AA577">
        <v>1.5298851507887699E-2</v>
      </c>
      <c r="AB577" t="s">
        <v>22</v>
      </c>
      <c r="AC577">
        <v>572</v>
      </c>
      <c r="AD577">
        <v>10</v>
      </c>
      <c r="AE577">
        <v>4.7500000000000001E-2</v>
      </c>
      <c r="AF577">
        <v>0.01</v>
      </c>
      <c r="AG577">
        <v>0</v>
      </c>
      <c r="AH577" t="s">
        <v>23</v>
      </c>
      <c r="AI577">
        <v>0.1</v>
      </c>
      <c r="AJ577">
        <v>10</v>
      </c>
      <c r="AK577">
        <v>6</v>
      </c>
      <c r="AL577">
        <v>5</v>
      </c>
    </row>
    <row r="578" spans="20:38" x14ac:dyDescent="0.35">
      <c r="T578" t="s">
        <v>19</v>
      </c>
      <c r="U578">
        <v>67</v>
      </c>
      <c r="V578" t="s">
        <v>20</v>
      </c>
      <c r="W578">
        <v>1142.8500575589101</v>
      </c>
      <c r="X578">
        <v>3.7004687259642503E-2</v>
      </c>
      <c r="Y578">
        <v>879.11542889146904</v>
      </c>
      <c r="Z578" t="s">
        <v>21</v>
      </c>
      <c r="AA578">
        <v>5.6959686107719999E-3</v>
      </c>
      <c r="AB578" t="s">
        <v>24</v>
      </c>
      <c r="AC578">
        <v>573</v>
      </c>
      <c r="AD578">
        <v>10</v>
      </c>
      <c r="AE578">
        <v>4.7500000000000001E-2</v>
      </c>
      <c r="AF578">
        <v>0.01</v>
      </c>
      <c r="AG578">
        <v>0</v>
      </c>
      <c r="AH578" t="s">
        <v>23</v>
      </c>
      <c r="AI578">
        <v>0.1</v>
      </c>
      <c r="AJ578">
        <v>10</v>
      </c>
      <c r="AK578">
        <v>7</v>
      </c>
      <c r="AL578">
        <v>6</v>
      </c>
    </row>
    <row r="579" spans="20:38" x14ac:dyDescent="0.35">
      <c r="T579" t="s">
        <v>19</v>
      </c>
      <c r="U579">
        <v>67</v>
      </c>
      <c r="V579" t="s">
        <v>20</v>
      </c>
      <c r="W579">
        <v>3428.5501726767302</v>
      </c>
      <c r="X579">
        <v>0.111014061778927</v>
      </c>
      <c r="Y579">
        <v>2637.3462866744098</v>
      </c>
      <c r="Z579" t="s">
        <v>21</v>
      </c>
      <c r="AA579">
        <v>1.7087905832316001E-2</v>
      </c>
      <c r="AB579" t="s">
        <v>22</v>
      </c>
      <c r="AC579">
        <v>574</v>
      </c>
      <c r="AD579">
        <v>10</v>
      </c>
      <c r="AE579">
        <v>4.7500000000000001E-2</v>
      </c>
      <c r="AF579">
        <v>0.01</v>
      </c>
      <c r="AG579">
        <v>0</v>
      </c>
      <c r="AH579" t="s">
        <v>23</v>
      </c>
      <c r="AI579">
        <v>0.1</v>
      </c>
      <c r="AJ579">
        <v>10</v>
      </c>
      <c r="AK579">
        <v>7</v>
      </c>
      <c r="AL579">
        <v>6</v>
      </c>
    </row>
    <row r="580" spans="20:38" x14ac:dyDescent="0.35">
      <c r="T580" t="s">
        <v>19</v>
      </c>
      <c r="U580">
        <v>67</v>
      </c>
      <c r="V580" t="s">
        <v>20</v>
      </c>
      <c r="W580">
        <v>1311.70960176525</v>
      </c>
      <c r="X580">
        <v>4.24722414526294E-2</v>
      </c>
      <c r="Y580">
        <v>1009.0073859732699</v>
      </c>
      <c r="Z580" t="s">
        <v>21</v>
      </c>
      <c r="AA580">
        <v>6.5375651588642503E-3</v>
      </c>
      <c r="AB580" t="s">
        <v>24</v>
      </c>
      <c r="AC580">
        <v>575</v>
      </c>
      <c r="AD580">
        <v>10</v>
      </c>
      <c r="AE580">
        <v>4.7500000000000001E-2</v>
      </c>
      <c r="AF580">
        <v>0.01</v>
      </c>
      <c r="AG580">
        <v>0</v>
      </c>
      <c r="AH580" t="s">
        <v>23</v>
      </c>
      <c r="AI580">
        <v>0.1</v>
      </c>
      <c r="AJ580">
        <v>10</v>
      </c>
      <c r="AK580">
        <v>8</v>
      </c>
      <c r="AL580">
        <v>7</v>
      </c>
    </row>
    <row r="581" spans="20:38" x14ac:dyDescent="0.35">
      <c r="T581" t="s">
        <v>19</v>
      </c>
      <c r="U581">
        <v>67</v>
      </c>
      <c r="V581" t="s">
        <v>20</v>
      </c>
      <c r="W581">
        <v>3935.1288052957598</v>
      </c>
      <c r="X581">
        <v>0.12741672435788801</v>
      </c>
      <c r="Y581">
        <v>3027.0221579198201</v>
      </c>
      <c r="Z581" t="s">
        <v>21</v>
      </c>
      <c r="AA581">
        <v>1.9612695476592799E-2</v>
      </c>
      <c r="AB581" t="s">
        <v>22</v>
      </c>
      <c r="AC581">
        <v>576</v>
      </c>
      <c r="AD581">
        <v>10</v>
      </c>
      <c r="AE581">
        <v>4.7500000000000001E-2</v>
      </c>
      <c r="AF581">
        <v>0.01</v>
      </c>
      <c r="AG581">
        <v>0</v>
      </c>
      <c r="AH581" t="s">
        <v>23</v>
      </c>
      <c r="AI581">
        <v>0.1</v>
      </c>
      <c r="AJ581">
        <v>10</v>
      </c>
      <c r="AK581">
        <v>8</v>
      </c>
      <c r="AL581">
        <v>7</v>
      </c>
    </row>
    <row r="582" spans="20:38" x14ac:dyDescent="0.35">
      <c r="T582" t="s">
        <v>19</v>
      </c>
      <c r="U582">
        <v>67</v>
      </c>
      <c r="V582" t="s">
        <v>20</v>
      </c>
      <c r="W582">
        <v>1533.82512037985</v>
      </c>
      <c r="X582">
        <v>4.9664186929188697E-2</v>
      </c>
      <c r="Y582">
        <v>1179.8654772152699</v>
      </c>
      <c r="Z582" t="s">
        <v>21</v>
      </c>
      <c r="AA582">
        <v>7.6445896662580004E-3</v>
      </c>
      <c r="AB582" t="s">
        <v>24</v>
      </c>
      <c r="AC582">
        <v>577</v>
      </c>
      <c r="AD582">
        <v>10</v>
      </c>
      <c r="AE582">
        <v>4.7500000000000001E-2</v>
      </c>
      <c r="AF582">
        <v>0.01</v>
      </c>
      <c r="AG582">
        <v>0</v>
      </c>
      <c r="AH582" t="s">
        <v>23</v>
      </c>
      <c r="AI582">
        <v>0.1</v>
      </c>
      <c r="AJ582">
        <v>10</v>
      </c>
      <c r="AK582">
        <v>9</v>
      </c>
      <c r="AL582">
        <v>8</v>
      </c>
    </row>
    <row r="583" spans="20:38" x14ac:dyDescent="0.35">
      <c r="T583" t="s">
        <v>19</v>
      </c>
      <c r="U583">
        <v>67</v>
      </c>
      <c r="V583" t="s">
        <v>20</v>
      </c>
      <c r="W583">
        <v>4601.4753611395499</v>
      </c>
      <c r="X583">
        <v>0.14899256078756601</v>
      </c>
      <c r="Y583">
        <v>3539.5964316457998</v>
      </c>
      <c r="Z583" t="s">
        <v>21</v>
      </c>
      <c r="AA583">
        <v>2.2933768998774001E-2</v>
      </c>
      <c r="AB583" t="s">
        <v>22</v>
      </c>
      <c r="AC583">
        <v>578</v>
      </c>
      <c r="AD583">
        <v>10</v>
      </c>
      <c r="AE583">
        <v>4.7500000000000001E-2</v>
      </c>
      <c r="AF583">
        <v>0.01</v>
      </c>
      <c r="AG583">
        <v>0</v>
      </c>
      <c r="AH583" t="s">
        <v>23</v>
      </c>
      <c r="AI583">
        <v>0.1</v>
      </c>
      <c r="AJ583">
        <v>10</v>
      </c>
      <c r="AK583">
        <v>9</v>
      </c>
      <c r="AL583">
        <v>8</v>
      </c>
    </row>
    <row r="584" spans="20:38" x14ac:dyDescent="0.35">
      <c r="T584" t="s">
        <v>19</v>
      </c>
      <c r="U584">
        <v>67</v>
      </c>
      <c r="V584" t="s">
        <v>20</v>
      </c>
      <c r="W584">
        <v>1810.9501606128799</v>
      </c>
      <c r="X584">
        <v>5.8637302324171699E-2</v>
      </c>
      <c r="Y584">
        <v>1393.0385850868299</v>
      </c>
      <c r="Z584" t="s">
        <v>21</v>
      </c>
      <c r="AA584">
        <v>9.0257818182695009E-3</v>
      </c>
      <c r="AB584" t="s">
        <v>24</v>
      </c>
      <c r="AC584">
        <v>579</v>
      </c>
      <c r="AD584">
        <v>10</v>
      </c>
      <c r="AE584">
        <v>4.7500000000000001E-2</v>
      </c>
      <c r="AF584">
        <v>0.01</v>
      </c>
      <c r="AG584">
        <v>0</v>
      </c>
      <c r="AH584" t="s">
        <v>23</v>
      </c>
      <c r="AI584">
        <v>0.1</v>
      </c>
      <c r="AJ584">
        <v>10</v>
      </c>
      <c r="AK584">
        <v>10</v>
      </c>
      <c r="AL584">
        <v>9</v>
      </c>
    </row>
    <row r="585" spans="20:38" x14ac:dyDescent="0.35">
      <c r="T585" t="s">
        <v>19</v>
      </c>
      <c r="U585">
        <v>67</v>
      </c>
      <c r="V585" t="s">
        <v>20</v>
      </c>
      <c r="W585">
        <v>5432.85048183863</v>
      </c>
      <c r="X585">
        <v>0.17591190697251499</v>
      </c>
      <c r="Y585">
        <v>4179.11575526048</v>
      </c>
      <c r="Z585" t="s">
        <v>21</v>
      </c>
      <c r="AA585">
        <v>2.7077345454808499E-2</v>
      </c>
      <c r="AB585" t="s">
        <v>22</v>
      </c>
      <c r="AC585">
        <v>580</v>
      </c>
      <c r="AD585">
        <v>10</v>
      </c>
      <c r="AE585">
        <v>4.7500000000000001E-2</v>
      </c>
      <c r="AF585">
        <v>0.01</v>
      </c>
      <c r="AG585">
        <v>0</v>
      </c>
      <c r="AH585" t="s">
        <v>23</v>
      </c>
      <c r="AI585">
        <v>0.1</v>
      </c>
      <c r="AJ585">
        <v>10</v>
      </c>
      <c r="AK585">
        <v>10</v>
      </c>
      <c r="AL585">
        <v>9</v>
      </c>
    </row>
    <row r="586" spans="20:38" x14ac:dyDescent="0.35">
      <c r="T586" t="s">
        <v>19</v>
      </c>
      <c r="U586">
        <v>67</v>
      </c>
      <c r="V586" t="s">
        <v>20</v>
      </c>
      <c r="W586">
        <v>7397.1052424223699</v>
      </c>
      <c r="X586">
        <v>0.239513105251248</v>
      </c>
      <c r="Y586">
        <v>5690.0809557095099</v>
      </c>
      <c r="Z586" t="s">
        <v>21</v>
      </c>
      <c r="AA586">
        <v>3.68671979256937E-2</v>
      </c>
      <c r="AB586" t="s">
        <v>24</v>
      </c>
      <c r="AC586">
        <v>581</v>
      </c>
      <c r="AD586">
        <v>10</v>
      </c>
      <c r="AE586">
        <v>4.7500000000000001E-2</v>
      </c>
      <c r="AF586">
        <v>0.01</v>
      </c>
      <c r="AG586">
        <v>0</v>
      </c>
      <c r="AH586" t="s">
        <v>23</v>
      </c>
      <c r="AI586">
        <v>0.1</v>
      </c>
      <c r="AJ586">
        <v>10</v>
      </c>
      <c r="AK586">
        <v>12</v>
      </c>
      <c r="AL586">
        <v>11</v>
      </c>
    </row>
    <row r="587" spans="20:38" x14ac:dyDescent="0.35">
      <c r="T587" t="s">
        <v>19</v>
      </c>
      <c r="U587">
        <v>67</v>
      </c>
      <c r="V587" t="s">
        <v>20</v>
      </c>
      <c r="W587">
        <v>22191.315727267101</v>
      </c>
      <c r="X587">
        <v>0.71853931575374297</v>
      </c>
      <c r="Y587">
        <v>17070.242867128502</v>
      </c>
      <c r="Z587" t="s">
        <v>21</v>
      </c>
      <c r="AA587">
        <v>0.11060159377708099</v>
      </c>
      <c r="AB587" t="s">
        <v>22</v>
      </c>
      <c r="AC587">
        <v>582</v>
      </c>
      <c r="AD587">
        <v>10</v>
      </c>
      <c r="AE587">
        <v>4.7500000000000001E-2</v>
      </c>
      <c r="AF587">
        <v>0.01</v>
      </c>
      <c r="AG587">
        <v>0</v>
      </c>
      <c r="AH587" t="s">
        <v>23</v>
      </c>
      <c r="AI587">
        <v>0.1</v>
      </c>
      <c r="AJ587">
        <v>10</v>
      </c>
      <c r="AK587">
        <v>12</v>
      </c>
      <c r="AL587">
        <v>11</v>
      </c>
    </row>
    <row r="588" spans="20:38" x14ac:dyDescent="0.35">
      <c r="T588" t="s">
        <v>19</v>
      </c>
      <c r="U588">
        <v>67</v>
      </c>
      <c r="V588" t="s">
        <v>20</v>
      </c>
      <c r="W588">
        <v>8788.2551935277006</v>
      </c>
      <c r="X588">
        <v>0.28455756977345897</v>
      </c>
      <c r="Y588">
        <v>6760.1963027136098</v>
      </c>
      <c r="Z588" t="s">
        <v>21</v>
      </c>
      <c r="AA588">
        <v>4.3800694058421998E-2</v>
      </c>
      <c r="AB588" t="s">
        <v>24</v>
      </c>
      <c r="AC588">
        <v>583</v>
      </c>
      <c r="AD588">
        <v>10</v>
      </c>
      <c r="AE588">
        <v>4.7500000000000001E-2</v>
      </c>
      <c r="AF588">
        <v>0.01</v>
      </c>
      <c r="AG588">
        <v>0</v>
      </c>
      <c r="AH588" t="s">
        <v>23</v>
      </c>
      <c r="AI588">
        <v>0.1</v>
      </c>
      <c r="AJ588">
        <v>10</v>
      </c>
      <c r="AK588">
        <v>15</v>
      </c>
      <c r="AL588">
        <v>14</v>
      </c>
    </row>
    <row r="589" spans="20:38" x14ac:dyDescent="0.35">
      <c r="T589" t="s">
        <v>19</v>
      </c>
      <c r="U589">
        <v>67</v>
      </c>
      <c r="V589" t="s">
        <v>20</v>
      </c>
      <c r="W589">
        <v>26364.765580583098</v>
      </c>
      <c r="X589">
        <v>0.85367270932037698</v>
      </c>
      <c r="Y589">
        <v>20280.588908140799</v>
      </c>
      <c r="Z589" t="s">
        <v>21</v>
      </c>
      <c r="AA589">
        <v>0.131402082175266</v>
      </c>
      <c r="AB589" t="s">
        <v>22</v>
      </c>
      <c r="AC589">
        <v>584</v>
      </c>
      <c r="AD589">
        <v>10</v>
      </c>
      <c r="AE589">
        <v>4.7500000000000001E-2</v>
      </c>
      <c r="AF589">
        <v>0.01</v>
      </c>
      <c r="AG589">
        <v>0</v>
      </c>
      <c r="AH589" t="s">
        <v>23</v>
      </c>
      <c r="AI589">
        <v>0.1</v>
      </c>
      <c r="AJ589">
        <v>10</v>
      </c>
      <c r="AK589">
        <v>15</v>
      </c>
      <c r="AL589">
        <v>14</v>
      </c>
    </row>
    <row r="590" spans="20:38" x14ac:dyDescent="0.35">
      <c r="T590" t="s">
        <v>19</v>
      </c>
      <c r="U590">
        <v>67</v>
      </c>
      <c r="V590" t="s">
        <v>20</v>
      </c>
      <c r="W590">
        <v>10026.9664867997</v>
      </c>
      <c r="X590">
        <v>0.32466617694317401</v>
      </c>
      <c r="Y590">
        <v>7713.0511436920497</v>
      </c>
      <c r="Z590" t="s">
        <v>21</v>
      </c>
      <c r="AA590">
        <v>4.9974435397121E-2</v>
      </c>
      <c r="AB590" t="s">
        <v>24</v>
      </c>
      <c r="AC590">
        <v>585</v>
      </c>
      <c r="AD590">
        <v>10</v>
      </c>
      <c r="AE590">
        <v>4.7500000000000001E-2</v>
      </c>
      <c r="AF590">
        <v>0.01</v>
      </c>
      <c r="AG590">
        <v>0</v>
      </c>
      <c r="AH590" t="s">
        <v>23</v>
      </c>
      <c r="AI590">
        <v>0.1</v>
      </c>
      <c r="AJ590">
        <v>10</v>
      </c>
      <c r="AK590">
        <v>20</v>
      </c>
      <c r="AL590">
        <v>19</v>
      </c>
    </row>
    <row r="591" spans="20:38" x14ac:dyDescent="0.35">
      <c r="T591" t="s">
        <v>19</v>
      </c>
      <c r="U591">
        <v>67</v>
      </c>
      <c r="V591" t="s">
        <v>20</v>
      </c>
      <c r="W591">
        <v>30080.899460399</v>
      </c>
      <c r="X591">
        <v>0.97399853082952303</v>
      </c>
      <c r="Y591">
        <v>23139.1534310762</v>
      </c>
      <c r="Z591" t="s">
        <v>21</v>
      </c>
      <c r="AA591">
        <v>0.14992330619136299</v>
      </c>
      <c r="AB591" t="s">
        <v>22</v>
      </c>
      <c r="AC591">
        <v>586</v>
      </c>
      <c r="AD591">
        <v>10</v>
      </c>
      <c r="AE591">
        <v>4.7500000000000001E-2</v>
      </c>
      <c r="AF591">
        <v>0.01</v>
      </c>
      <c r="AG591">
        <v>0</v>
      </c>
      <c r="AH591" t="s">
        <v>23</v>
      </c>
      <c r="AI591">
        <v>0.1</v>
      </c>
      <c r="AJ591">
        <v>10</v>
      </c>
      <c r="AK591">
        <v>20</v>
      </c>
      <c r="AL591">
        <v>19</v>
      </c>
    </row>
    <row r="592" spans="20:38" x14ac:dyDescent="0.35">
      <c r="T592" t="s">
        <v>19</v>
      </c>
      <c r="U592">
        <v>67</v>
      </c>
      <c r="V592" t="s">
        <v>20</v>
      </c>
      <c r="W592">
        <v>12580.5321133445</v>
      </c>
      <c r="X592">
        <v>0.40734884977700198</v>
      </c>
      <c r="Y592">
        <v>9677.33239488037</v>
      </c>
      <c r="Z592" t="s">
        <v>21</v>
      </c>
      <c r="AA592">
        <v>6.2701415247315304E-2</v>
      </c>
      <c r="AB592" t="s">
        <v>24</v>
      </c>
      <c r="AC592">
        <v>587</v>
      </c>
      <c r="AD592">
        <v>10</v>
      </c>
      <c r="AE592">
        <v>4.7500000000000001E-2</v>
      </c>
      <c r="AF592">
        <v>0.01</v>
      </c>
      <c r="AG592">
        <v>0</v>
      </c>
      <c r="AH592" t="s">
        <v>23</v>
      </c>
      <c r="AI592">
        <v>0.1</v>
      </c>
      <c r="AJ592">
        <v>10</v>
      </c>
      <c r="AK592">
        <v>99</v>
      </c>
      <c r="AL592">
        <v>98</v>
      </c>
    </row>
    <row r="593" spans="20:38" x14ac:dyDescent="0.35">
      <c r="T593" t="s">
        <v>19</v>
      </c>
      <c r="U593">
        <v>67</v>
      </c>
      <c r="V593" t="s">
        <v>20</v>
      </c>
      <c r="W593">
        <v>37741.596340033502</v>
      </c>
      <c r="X593">
        <v>1.222046549331</v>
      </c>
      <c r="Y593">
        <v>29031.997184641099</v>
      </c>
      <c r="Z593" t="s">
        <v>21</v>
      </c>
      <c r="AA593">
        <v>0.18810424574194601</v>
      </c>
      <c r="AB593" t="s">
        <v>22</v>
      </c>
      <c r="AC593">
        <v>588</v>
      </c>
      <c r="AD593">
        <v>10</v>
      </c>
      <c r="AE593">
        <v>4.7500000000000001E-2</v>
      </c>
      <c r="AF593">
        <v>0.01</v>
      </c>
      <c r="AG593">
        <v>0</v>
      </c>
      <c r="AH593" t="s">
        <v>23</v>
      </c>
      <c r="AI593">
        <v>0.1</v>
      </c>
      <c r="AJ593">
        <v>10</v>
      </c>
      <c r="AK593">
        <v>99</v>
      </c>
      <c r="AL593">
        <v>98</v>
      </c>
    </row>
    <row r="594" spans="20:38" x14ac:dyDescent="0.35">
      <c r="T594" t="s">
        <v>19</v>
      </c>
      <c r="U594">
        <v>67</v>
      </c>
      <c r="V594" t="s">
        <v>20</v>
      </c>
      <c r="W594">
        <v>18565.0262938782</v>
      </c>
      <c r="X594">
        <v>0.14279607927587601</v>
      </c>
      <c r="Y594">
        <v>14280.7894568294</v>
      </c>
      <c r="Z594" t="s">
        <v>25</v>
      </c>
      <c r="AA594">
        <v>1.5324253897388399E-2</v>
      </c>
      <c r="AB594" t="s">
        <v>24</v>
      </c>
      <c r="AC594">
        <v>589</v>
      </c>
      <c r="AD594">
        <v>10</v>
      </c>
      <c r="AE594">
        <v>4.7500000000000001E-2</v>
      </c>
      <c r="AF594">
        <v>0.01</v>
      </c>
      <c r="AG594">
        <v>0</v>
      </c>
      <c r="AH594" t="s">
        <v>23</v>
      </c>
      <c r="AI594">
        <v>0.1</v>
      </c>
      <c r="AJ594">
        <v>10</v>
      </c>
      <c r="AK594">
        <v>1</v>
      </c>
      <c r="AL594">
        <v>0</v>
      </c>
    </row>
    <row r="595" spans="20:38" x14ac:dyDescent="0.35">
      <c r="T595" t="s">
        <v>19</v>
      </c>
      <c r="U595">
        <v>67</v>
      </c>
      <c r="V595" t="s">
        <v>20</v>
      </c>
      <c r="W595">
        <v>55695.078881634603</v>
      </c>
      <c r="X595">
        <v>0.42838823782762703</v>
      </c>
      <c r="Y595">
        <v>42842.368370488199</v>
      </c>
      <c r="Z595" t="s">
        <v>25</v>
      </c>
      <c r="AA595">
        <v>4.5972761692165097E-2</v>
      </c>
      <c r="AB595" t="s">
        <v>22</v>
      </c>
      <c r="AC595">
        <v>590</v>
      </c>
      <c r="AD595">
        <v>10</v>
      </c>
      <c r="AE595">
        <v>4.7500000000000001E-2</v>
      </c>
      <c r="AF595">
        <v>0.01</v>
      </c>
      <c r="AG595">
        <v>0</v>
      </c>
      <c r="AH595" t="s">
        <v>23</v>
      </c>
      <c r="AI595">
        <v>0.1</v>
      </c>
      <c r="AJ595">
        <v>10</v>
      </c>
      <c r="AK595">
        <v>1</v>
      </c>
      <c r="AL595">
        <v>0</v>
      </c>
    </row>
    <row r="596" spans="20:38" x14ac:dyDescent="0.35">
      <c r="T596" t="s">
        <v>19</v>
      </c>
      <c r="U596">
        <v>67</v>
      </c>
      <c r="V596" t="s">
        <v>20</v>
      </c>
      <c r="W596">
        <v>9311.9075117775592</v>
      </c>
      <c r="X596">
        <v>7.1624131429314397E-2</v>
      </c>
      <c r="Y596">
        <v>7163.0057782904296</v>
      </c>
      <c r="Z596" t="s">
        <v>25</v>
      </c>
      <c r="AA596">
        <v>7.6863901359801199E-3</v>
      </c>
      <c r="AB596" t="s">
        <v>24</v>
      </c>
      <c r="AC596">
        <v>591</v>
      </c>
      <c r="AD596">
        <v>10</v>
      </c>
      <c r="AE596">
        <v>4.7500000000000001E-2</v>
      </c>
      <c r="AF596">
        <v>0.01</v>
      </c>
      <c r="AG596">
        <v>0</v>
      </c>
      <c r="AH596" t="s">
        <v>23</v>
      </c>
      <c r="AI596">
        <v>0.1</v>
      </c>
      <c r="AJ596">
        <v>10</v>
      </c>
      <c r="AK596">
        <v>2</v>
      </c>
      <c r="AL596">
        <v>1</v>
      </c>
    </row>
    <row r="597" spans="20:38" x14ac:dyDescent="0.35">
      <c r="T597" t="s">
        <v>19</v>
      </c>
      <c r="U597">
        <v>67</v>
      </c>
      <c r="V597" t="s">
        <v>20</v>
      </c>
      <c r="W597">
        <v>27935.722535332701</v>
      </c>
      <c r="X597">
        <v>0.214872394287943</v>
      </c>
      <c r="Y597">
        <v>21489.0173348713</v>
      </c>
      <c r="Z597" t="s">
        <v>25</v>
      </c>
      <c r="AA597">
        <v>2.3059170407940401E-2</v>
      </c>
      <c r="AB597" t="s">
        <v>22</v>
      </c>
      <c r="AC597">
        <v>592</v>
      </c>
      <c r="AD597">
        <v>10</v>
      </c>
      <c r="AE597">
        <v>4.7500000000000001E-2</v>
      </c>
      <c r="AF597">
        <v>0.01</v>
      </c>
      <c r="AG597">
        <v>0</v>
      </c>
      <c r="AH597" t="s">
        <v>23</v>
      </c>
      <c r="AI597">
        <v>0.1</v>
      </c>
      <c r="AJ597">
        <v>10</v>
      </c>
      <c r="AK597">
        <v>2</v>
      </c>
      <c r="AL597">
        <v>1</v>
      </c>
    </row>
    <row r="598" spans="20:38" x14ac:dyDescent="0.35">
      <c r="T598" t="s">
        <v>19</v>
      </c>
      <c r="U598">
        <v>67</v>
      </c>
      <c r="V598" t="s">
        <v>20</v>
      </c>
      <c r="W598">
        <v>4644.4917120821701</v>
      </c>
      <c r="X598">
        <v>3.5723903441673401E-2</v>
      </c>
      <c r="Y598">
        <v>3572.6859323709</v>
      </c>
      <c r="Z598" t="s">
        <v>25</v>
      </c>
      <c r="AA598">
        <v>3.8337338764627801E-3</v>
      </c>
      <c r="AB598" t="s">
        <v>24</v>
      </c>
      <c r="AC598">
        <v>593</v>
      </c>
      <c r="AD598">
        <v>10</v>
      </c>
      <c r="AE598">
        <v>4.7500000000000001E-2</v>
      </c>
      <c r="AF598">
        <v>0.01</v>
      </c>
      <c r="AG598">
        <v>0</v>
      </c>
      <c r="AH598" t="s">
        <v>23</v>
      </c>
      <c r="AI598">
        <v>0.1</v>
      </c>
      <c r="AJ598">
        <v>10</v>
      </c>
      <c r="AK598">
        <v>3</v>
      </c>
      <c r="AL598">
        <v>2</v>
      </c>
    </row>
    <row r="599" spans="20:38" x14ac:dyDescent="0.35">
      <c r="T599" t="s">
        <v>19</v>
      </c>
      <c r="U599">
        <v>67</v>
      </c>
      <c r="V599" t="s">
        <v>20</v>
      </c>
      <c r="W599">
        <v>13933.475136246499</v>
      </c>
      <c r="X599">
        <v>0.10717171032502</v>
      </c>
      <c r="Y599">
        <v>10718.0577971127</v>
      </c>
      <c r="Z599" t="s">
        <v>25</v>
      </c>
      <c r="AA599">
        <v>1.1501201629388299E-2</v>
      </c>
      <c r="AB599" t="s">
        <v>22</v>
      </c>
      <c r="AC599">
        <v>594</v>
      </c>
      <c r="AD599">
        <v>10</v>
      </c>
      <c r="AE599">
        <v>4.7500000000000001E-2</v>
      </c>
      <c r="AF599">
        <v>0.01</v>
      </c>
      <c r="AG599">
        <v>0</v>
      </c>
      <c r="AH599" t="s">
        <v>23</v>
      </c>
      <c r="AI599">
        <v>0.1</v>
      </c>
      <c r="AJ599">
        <v>10</v>
      </c>
      <c r="AK599">
        <v>3</v>
      </c>
      <c r="AL599">
        <v>2</v>
      </c>
    </row>
    <row r="600" spans="20:38" x14ac:dyDescent="0.35">
      <c r="T600" t="s">
        <v>19</v>
      </c>
      <c r="U600">
        <v>67</v>
      </c>
      <c r="V600" t="s">
        <v>20</v>
      </c>
      <c r="W600">
        <v>10099.1065458884</v>
      </c>
      <c r="X600">
        <v>7.7679007619705004E-2</v>
      </c>
      <c r="Y600">
        <v>7768.5434968372001</v>
      </c>
      <c r="Z600" t="s">
        <v>25</v>
      </c>
      <c r="AA600">
        <v>8.3361731029167503E-3</v>
      </c>
      <c r="AB600" t="s">
        <v>24</v>
      </c>
      <c r="AC600">
        <v>595</v>
      </c>
      <c r="AD600">
        <v>10</v>
      </c>
      <c r="AE600">
        <v>4.7500000000000001E-2</v>
      </c>
      <c r="AF600">
        <v>0.01</v>
      </c>
      <c r="AG600">
        <v>0</v>
      </c>
      <c r="AH600" t="s">
        <v>23</v>
      </c>
      <c r="AI600">
        <v>0.1</v>
      </c>
      <c r="AJ600">
        <v>10</v>
      </c>
      <c r="AK600">
        <v>4</v>
      </c>
      <c r="AL600">
        <v>3</v>
      </c>
    </row>
    <row r="601" spans="20:38" x14ac:dyDescent="0.35">
      <c r="T601" t="s">
        <v>19</v>
      </c>
      <c r="U601">
        <v>67</v>
      </c>
      <c r="V601" t="s">
        <v>20</v>
      </c>
      <c r="W601">
        <v>30297.319637665099</v>
      </c>
      <c r="X601">
        <v>0.23303702285911501</v>
      </c>
      <c r="Y601">
        <v>23305.630490511601</v>
      </c>
      <c r="Z601" t="s">
        <v>25</v>
      </c>
      <c r="AA601">
        <v>2.50085193087503E-2</v>
      </c>
      <c r="AB601" t="s">
        <v>22</v>
      </c>
      <c r="AC601">
        <v>596</v>
      </c>
      <c r="AD601">
        <v>10</v>
      </c>
      <c r="AE601">
        <v>4.7500000000000001E-2</v>
      </c>
      <c r="AF601">
        <v>0.01</v>
      </c>
      <c r="AG601">
        <v>0</v>
      </c>
      <c r="AH601" t="s">
        <v>23</v>
      </c>
      <c r="AI601">
        <v>0.1</v>
      </c>
      <c r="AJ601">
        <v>10</v>
      </c>
      <c r="AK601">
        <v>4</v>
      </c>
      <c r="AL601">
        <v>3</v>
      </c>
    </row>
    <row r="602" spans="20:38" x14ac:dyDescent="0.35">
      <c r="T602" t="s">
        <v>19</v>
      </c>
      <c r="U602">
        <v>67</v>
      </c>
      <c r="V602" t="s">
        <v>20</v>
      </c>
      <c r="W602">
        <v>10222.252378954299</v>
      </c>
      <c r="X602">
        <v>7.8626204885284795E-2</v>
      </c>
      <c r="Y602">
        <v>7863.2710607340796</v>
      </c>
      <c r="Z602" t="s">
        <v>25</v>
      </c>
      <c r="AA602">
        <v>8.4378221920392502E-3</v>
      </c>
      <c r="AB602" t="s">
        <v>24</v>
      </c>
      <c r="AC602">
        <v>597</v>
      </c>
      <c r="AD602">
        <v>10</v>
      </c>
      <c r="AE602">
        <v>4.7500000000000001E-2</v>
      </c>
      <c r="AF602">
        <v>0.01</v>
      </c>
      <c r="AG602">
        <v>0</v>
      </c>
      <c r="AH602" t="s">
        <v>23</v>
      </c>
      <c r="AI602">
        <v>0.1</v>
      </c>
      <c r="AJ602">
        <v>10</v>
      </c>
      <c r="AK602">
        <v>5</v>
      </c>
      <c r="AL602">
        <v>4</v>
      </c>
    </row>
    <row r="603" spans="20:38" x14ac:dyDescent="0.35">
      <c r="T603" t="s">
        <v>19</v>
      </c>
      <c r="U603">
        <v>67</v>
      </c>
      <c r="V603" t="s">
        <v>20</v>
      </c>
      <c r="W603">
        <v>30666.7571368629</v>
      </c>
      <c r="X603">
        <v>0.235878614655854</v>
      </c>
      <c r="Y603">
        <v>23589.813182202201</v>
      </c>
      <c r="Z603" t="s">
        <v>25</v>
      </c>
      <c r="AA603">
        <v>2.5313466576117799E-2</v>
      </c>
      <c r="AB603" t="s">
        <v>22</v>
      </c>
      <c r="AC603">
        <v>598</v>
      </c>
      <c r="AD603">
        <v>10</v>
      </c>
      <c r="AE603">
        <v>4.7500000000000001E-2</v>
      </c>
      <c r="AF603">
        <v>0.01</v>
      </c>
      <c r="AG603">
        <v>0</v>
      </c>
      <c r="AH603" t="s">
        <v>23</v>
      </c>
      <c r="AI603">
        <v>0.1</v>
      </c>
      <c r="AJ603">
        <v>10</v>
      </c>
      <c r="AK603">
        <v>5</v>
      </c>
      <c r="AL603">
        <v>4</v>
      </c>
    </row>
    <row r="604" spans="20:38" x14ac:dyDescent="0.35">
      <c r="T604" t="s">
        <v>19</v>
      </c>
      <c r="U604">
        <v>67</v>
      </c>
      <c r="V604" t="s">
        <v>20</v>
      </c>
      <c r="W604">
        <v>10786.208182684501</v>
      </c>
      <c r="X604">
        <v>8.2963967535483796E-2</v>
      </c>
      <c r="Y604">
        <v>8297.0832174496209</v>
      </c>
      <c r="Z604" t="s">
        <v>25</v>
      </c>
      <c r="AA604">
        <v>8.9033320053012507E-3</v>
      </c>
      <c r="AB604" t="s">
        <v>24</v>
      </c>
      <c r="AC604">
        <v>599</v>
      </c>
      <c r="AD604">
        <v>10</v>
      </c>
      <c r="AE604">
        <v>4.7500000000000001E-2</v>
      </c>
      <c r="AF604">
        <v>0.01</v>
      </c>
      <c r="AG604">
        <v>0</v>
      </c>
      <c r="AH604" t="s">
        <v>23</v>
      </c>
      <c r="AI604">
        <v>0.1</v>
      </c>
      <c r="AJ604">
        <v>10</v>
      </c>
      <c r="AK604">
        <v>6</v>
      </c>
      <c r="AL604">
        <v>5</v>
      </c>
    </row>
    <row r="605" spans="20:38" x14ac:dyDescent="0.35">
      <c r="T605" t="s">
        <v>19</v>
      </c>
      <c r="U605">
        <v>67</v>
      </c>
      <c r="V605" t="s">
        <v>20</v>
      </c>
      <c r="W605">
        <v>32358.6245480535</v>
      </c>
      <c r="X605">
        <v>0.248891902606451</v>
      </c>
      <c r="Y605">
        <v>24891.249652348801</v>
      </c>
      <c r="Z605" t="s">
        <v>25</v>
      </c>
      <c r="AA605">
        <v>2.6709996015903702E-2</v>
      </c>
      <c r="AB605" t="s">
        <v>22</v>
      </c>
      <c r="AC605">
        <v>600</v>
      </c>
      <c r="AD605">
        <v>10</v>
      </c>
      <c r="AE605">
        <v>4.7500000000000001E-2</v>
      </c>
      <c r="AF605">
        <v>0.01</v>
      </c>
      <c r="AG605">
        <v>0</v>
      </c>
      <c r="AH605" t="s">
        <v>23</v>
      </c>
      <c r="AI605">
        <v>0.1</v>
      </c>
      <c r="AJ605">
        <v>10</v>
      </c>
      <c r="AK605">
        <v>6</v>
      </c>
      <c r="AL605">
        <v>5</v>
      </c>
    </row>
    <row r="606" spans="20:38" x14ac:dyDescent="0.35">
      <c r="T606" t="s">
        <v>19</v>
      </c>
      <c r="U606">
        <v>67</v>
      </c>
      <c r="V606" t="s">
        <v>20</v>
      </c>
      <c r="W606">
        <v>11756.823850659201</v>
      </c>
      <c r="X606">
        <v>9.0429624178061593E-2</v>
      </c>
      <c r="Y606">
        <v>9043.71065435323</v>
      </c>
      <c r="Z606" t="s">
        <v>25</v>
      </c>
      <c r="AA606">
        <v>9.7045137918162598E-3</v>
      </c>
      <c r="AB606" t="s">
        <v>24</v>
      </c>
      <c r="AC606">
        <v>601</v>
      </c>
      <c r="AD606">
        <v>10</v>
      </c>
      <c r="AE606">
        <v>4.7500000000000001E-2</v>
      </c>
      <c r="AF606">
        <v>0.01</v>
      </c>
      <c r="AG606">
        <v>0</v>
      </c>
      <c r="AH606" t="s">
        <v>23</v>
      </c>
      <c r="AI606">
        <v>0.1</v>
      </c>
      <c r="AJ606">
        <v>10</v>
      </c>
      <c r="AK606">
        <v>7</v>
      </c>
      <c r="AL606">
        <v>6</v>
      </c>
    </row>
    <row r="607" spans="20:38" x14ac:dyDescent="0.35">
      <c r="T607" t="s">
        <v>19</v>
      </c>
      <c r="U607">
        <v>67</v>
      </c>
      <c r="V607" t="s">
        <v>20</v>
      </c>
      <c r="W607">
        <v>35270.4715519776</v>
      </c>
      <c r="X607">
        <v>0.27128887253418499</v>
      </c>
      <c r="Y607">
        <v>27131.131963059699</v>
      </c>
      <c r="Z607" t="s">
        <v>25</v>
      </c>
      <c r="AA607">
        <v>2.91135413754488E-2</v>
      </c>
      <c r="AB607" t="s">
        <v>22</v>
      </c>
      <c r="AC607">
        <v>602</v>
      </c>
      <c r="AD607">
        <v>10</v>
      </c>
      <c r="AE607">
        <v>4.7500000000000001E-2</v>
      </c>
      <c r="AF607">
        <v>0.01</v>
      </c>
      <c r="AG607">
        <v>0</v>
      </c>
      <c r="AH607" t="s">
        <v>23</v>
      </c>
      <c r="AI607">
        <v>0.1</v>
      </c>
      <c r="AJ607">
        <v>10</v>
      </c>
      <c r="AK607">
        <v>7</v>
      </c>
      <c r="AL607">
        <v>6</v>
      </c>
    </row>
    <row r="608" spans="20:38" x14ac:dyDescent="0.35">
      <c r="T608" t="s">
        <v>19</v>
      </c>
      <c r="U608">
        <v>67</v>
      </c>
      <c r="V608" t="s">
        <v>20</v>
      </c>
      <c r="W608">
        <v>13111.9946089031</v>
      </c>
      <c r="X608">
        <v>0.100853152158216</v>
      </c>
      <c r="Y608">
        <v>10086.1496991562</v>
      </c>
      <c r="Z608" t="s">
        <v>25</v>
      </c>
      <c r="AA608">
        <v>1.0823121460069E-2</v>
      </c>
      <c r="AB608" t="s">
        <v>24</v>
      </c>
      <c r="AC608">
        <v>603</v>
      </c>
      <c r="AD608">
        <v>10</v>
      </c>
      <c r="AE608">
        <v>4.7500000000000001E-2</v>
      </c>
      <c r="AF608">
        <v>0.01</v>
      </c>
      <c r="AG608">
        <v>0</v>
      </c>
      <c r="AH608" t="s">
        <v>23</v>
      </c>
      <c r="AI608">
        <v>0.1</v>
      </c>
      <c r="AJ608">
        <v>10</v>
      </c>
      <c r="AK608">
        <v>8</v>
      </c>
      <c r="AL608">
        <v>7</v>
      </c>
    </row>
    <row r="609" spans="20:38" x14ac:dyDescent="0.35">
      <c r="T609" t="s">
        <v>19</v>
      </c>
      <c r="U609">
        <v>67</v>
      </c>
      <c r="V609" t="s">
        <v>20</v>
      </c>
      <c r="W609">
        <v>39335.9838267093</v>
      </c>
      <c r="X609">
        <v>0.30255945647464899</v>
      </c>
      <c r="Y609">
        <v>30258.4490974687</v>
      </c>
      <c r="Z609" t="s">
        <v>25</v>
      </c>
      <c r="AA609">
        <v>3.2469364380206998E-2</v>
      </c>
      <c r="AB609" t="s">
        <v>22</v>
      </c>
      <c r="AC609">
        <v>604</v>
      </c>
      <c r="AD609">
        <v>10</v>
      </c>
      <c r="AE609">
        <v>4.7500000000000001E-2</v>
      </c>
      <c r="AF609">
        <v>0.01</v>
      </c>
      <c r="AG609">
        <v>0</v>
      </c>
      <c r="AH609" t="s">
        <v>23</v>
      </c>
      <c r="AI609">
        <v>0.1</v>
      </c>
      <c r="AJ609">
        <v>10</v>
      </c>
      <c r="AK609">
        <v>8</v>
      </c>
      <c r="AL609">
        <v>7</v>
      </c>
    </row>
    <row r="610" spans="20:38" x14ac:dyDescent="0.35">
      <c r="T610" t="s">
        <v>19</v>
      </c>
      <c r="U610">
        <v>67</v>
      </c>
      <c r="V610" t="s">
        <v>20</v>
      </c>
      <c r="W610">
        <v>14812.064791289</v>
      </c>
      <c r="X610">
        <v>0.113929533128308</v>
      </c>
      <c r="Y610">
        <v>11393.8959932992</v>
      </c>
      <c r="Z610" t="s">
        <v>25</v>
      </c>
      <c r="AA610">
        <v>1.2226421768178499E-2</v>
      </c>
      <c r="AB610" t="s">
        <v>24</v>
      </c>
      <c r="AC610">
        <v>605</v>
      </c>
      <c r="AD610">
        <v>10</v>
      </c>
      <c r="AE610">
        <v>4.7500000000000001E-2</v>
      </c>
      <c r="AF610">
        <v>0.01</v>
      </c>
      <c r="AG610">
        <v>0</v>
      </c>
      <c r="AH610" t="s">
        <v>23</v>
      </c>
      <c r="AI610">
        <v>0.1</v>
      </c>
      <c r="AJ610">
        <v>10</v>
      </c>
      <c r="AK610">
        <v>9</v>
      </c>
      <c r="AL610">
        <v>8</v>
      </c>
    </row>
    <row r="611" spans="20:38" x14ac:dyDescent="0.35">
      <c r="T611" t="s">
        <v>19</v>
      </c>
      <c r="U611">
        <v>67</v>
      </c>
      <c r="V611" t="s">
        <v>20</v>
      </c>
      <c r="W611">
        <v>44436.1943738669</v>
      </c>
      <c r="X611">
        <v>0.34178859938492401</v>
      </c>
      <c r="Y611">
        <v>34181.687979897601</v>
      </c>
      <c r="Z611" t="s">
        <v>25</v>
      </c>
      <c r="AA611">
        <v>3.6679265304535497E-2</v>
      </c>
      <c r="AB611" t="s">
        <v>22</v>
      </c>
      <c r="AC611">
        <v>606</v>
      </c>
      <c r="AD611">
        <v>10</v>
      </c>
      <c r="AE611">
        <v>4.7500000000000001E-2</v>
      </c>
      <c r="AF611">
        <v>0.01</v>
      </c>
      <c r="AG611">
        <v>0</v>
      </c>
      <c r="AH611" t="s">
        <v>23</v>
      </c>
      <c r="AI611">
        <v>0.1</v>
      </c>
      <c r="AJ611">
        <v>10</v>
      </c>
      <c r="AK611">
        <v>9</v>
      </c>
      <c r="AL611">
        <v>8</v>
      </c>
    </row>
    <row r="612" spans="20:38" x14ac:dyDescent="0.35">
      <c r="T612" t="s">
        <v>19</v>
      </c>
      <c r="U612">
        <v>67</v>
      </c>
      <c r="V612" t="s">
        <v>20</v>
      </c>
      <c r="W612">
        <v>16766.7159661529</v>
      </c>
      <c r="X612">
        <v>0.12896406740282201</v>
      </c>
      <c r="Y612">
        <v>12897.473820117601</v>
      </c>
      <c r="Z612" t="s">
        <v>25</v>
      </c>
      <c r="AA612">
        <v>1.3839862568654E-2</v>
      </c>
      <c r="AB612" t="s">
        <v>24</v>
      </c>
      <c r="AC612">
        <v>607</v>
      </c>
      <c r="AD612">
        <v>10</v>
      </c>
      <c r="AE612">
        <v>4.7500000000000001E-2</v>
      </c>
      <c r="AF612">
        <v>0.01</v>
      </c>
      <c r="AG612">
        <v>0</v>
      </c>
      <c r="AH612" t="s">
        <v>23</v>
      </c>
      <c r="AI612">
        <v>0.1</v>
      </c>
      <c r="AJ612">
        <v>10</v>
      </c>
      <c r="AK612">
        <v>10</v>
      </c>
      <c r="AL612">
        <v>9</v>
      </c>
    </row>
    <row r="613" spans="20:38" x14ac:dyDescent="0.35">
      <c r="T613" t="s">
        <v>19</v>
      </c>
      <c r="U613">
        <v>67</v>
      </c>
      <c r="V613" t="s">
        <v>20</v>
      </c>
      <c r="W613">
        <v>50300.147898458803</v>
      </c>
      <c r="X613">
        <v>0.38689220220846499</v>
      </c>
      <c r="Y613">
        <v>38692.421460352904</v>
      </c>
      <c r="Z613" t="s">
        <v>25</v>
      </c>
      <c r="AA613">
        <v>4.1519587705962001E-2</v>
      </c>
      <c r="AB613" t="s">
        <v>22</v>
      </c>
      <c r="AC613">
        <v>608</v>
      </c>
      <c r="AD613">
        <v>10</v>
      </c>
      <c r="AE613">
        <v>4.7500000000000001E-2</v>
      </c>
      <c r="AF613">
        <v>0.01</v>
      </c>
      <c r="AG613">
        <v>0</v>
      </c>
      <c r="AH613" t="s">
        <v>23</v>
      </c>
      <c r="AI613">
        <v>0.1</v>
      </c>
      <c r="AJ613">
        <v>10</v>
      </c>
      <c r="AK613">
        <v>10</v>
      </c>
      <c r="AL613">
        <v>9</v>
      </c>
    </row>
    <row r="614" spans="20:38" x14ac:dyDescent="0.35">
      <c r="T614" t="s">
        <v>19</v>
      </c>
      <c r="U614">
        <v>67</v>
      </c>
      <c r="V614" t="s">
        <v>20</v>
      </c>
      <c r="W614">
        <v>52985.876054105203</v>
      </c>
      <c r="X614">
        <v>0.40754994028845898</v>
      </c>
      <c r="Y614">
        <v>40758.366195465598</v>
      </c>
      <c r="Z614" t="s">
        <v>25</v>
      </c>
      <c r="AA614">
        <v>4.3736486271307003E-2</v>
      </c>
      <c r="AB614" t="s">
        <v>24</v>
      </c>
      <c r="AC614">
        <v>609</v>
      </c>
      <c r="AD614">
        <v>10</v>
      </c>
      <c r="AE614">
        <v>4.7500000000000001E-2</v>
      </c>
      <c r="AF614">
        <v>0.01</v>
      </c>
      <c r="AG614">
        <v>0</v>
      </c>
      <c r="AH614" t="s">
        <v>23</v>
      </c>
      <c r="AI614">
        <v>0.1</v>
      </c>
      <c r="AJ614">
        <v>10</v>
      </c>
      <c r="AK614">
        <v>12</v>
      </c>
      <c r="AL614">
        <v>11</v>
      </c>
    </row>
    <row r="615" spans="20:38" x14ac:dyDescent="0.35">
      <c r="T615" t="s">
        <v>19</v>
      </c>
      <c r="U615">
        <v>67</v>
      </c>
      <c r="V615" t="s">
        <v>20</v>
      </c>
      <c r="W615">
        <v>158957.62816231599</v>
      </c>
      <c r="X615">
        <v>1.22264982086538</v>
      </c>
      <c r="Y615">
        <v>122275.098586397</v>
      </c>
      <c r="Z615" t="s">
        <v>25</v>
      </c>
      <c r="AA615">
        <v>0.13120945881392099</v>
      </c>
      <c r="AB615" t="s">
        <v>22</v>
      </c>
      <c r="AC615">
        <v>610</v>
      </c>
      <c r="AD615">
        <v>10</v>
      </c>
      <c r="AE615">
        <v>4.7500000000000001E-2</v>
      </c>
      <c r="AF615">
        <v>0.01</v>
      </c>
      <c r="AG615">
        <v>0</v>
      </c>
      <c r="AH615" t="s">
        <v>23</v>
      </c>
      <c r="AI615">
        <v>0.1</v>
      </c>
      <c r="AJ615">
        <v>10</v>
      </c>
      <c r="AK615">
        <v>12</v>
      </c>
      <c r="AL615">
        <v>11</v>
      </c>
    </row>
    <row r="616" spans="20:38" x14ac:dyDescent="0.35">
      <c r="T616" t="s">
        <v>19</v>
      </c>
      <c r="U616">
        <v>67</v>
      </c>
      <c r="V616" t="s">
        <v>20</v>
      </c>
      <c r="W616">
        <v>59538.798267879902</v>
      </c>
      <c r="X616">
        <v>0.457952863780971</v>
      </c>
      <c r="Y616">
        <v>45799.075590676803</v>
      </c>
      <c r="Z616" t="s">
        <v>25</v>
      </c>
      <c r="AA616">
        <v>4.91455087086645E-2</v>
      </c>
      <c r="AB616" t="s">
        <v>24</v>
      </c>
      <c r="AC616">
        <v>611</v>
      </c>
      <c r="AD616">
        <v>10</v>
      </c>
      <c r="AE616">
        <v>4.7500000000000001E-2</v>
      </c>
      <c r="AF616">
        <v>0.01</v>
      </c>
      <c r="AG616">
        <v>0</v>
      </c>
      <c r="AH616" t="s">
        <v>23</v>
      </c>
      <c r="AI616">
        <v>0.1</v>
      </c>
      <c r="AJ616">
        <v>10</v>
      </c>
      <c r="AK616">
        <v>15</v>
      </c>
      <c r="AL616">
        <v>14</v>
      </c>
    </row>
    <row r="617" spans="20:38" x14ac:dyDescent="0.35">
      <c r="T617" t="s">
        <v>19</v>
      </c>
      <c r="U617">
        <v>67</v>
      </c>
      <c r="V617" t="s">
        <v>20</v>
      </c>
      <c r="W617">
        <v>178616.39480364</v>
      </c>
      <c r="X617">
        <v>1.37385859134291</v>
      </c>
      <c r="Y617">
        <v>137397.22677203</v>
      </c>
      <c r="Z617" t="s">
        <v>25</v>
      </c>
      <c r="AA617">
        <v>0.14743652612599301</v>
      </c>
      <c r="AB617" t="s">
        <v>22</v>
      </c>
      <c r="AC617">
        <v>612</v>
      </c>
      <c r="AD617">
        <v>10</v>
      </c>
      <c r="AE617">
        <v>4.7500000000000001E-2</v>
      </c>
      <c r="AF617">
        <v>0.01</v>
      </c>
      <c r="AG617">
        <v>0</v>
      </c>
      <c r="AH617" t="s">
        <v>23</v>
      </c>
      <c r="AI617">
        <v>0.1</v>
      </c>
      <c r="AJ617">
        <v>10</v>
      </c>
      <c r="AK617">
        <v>15</v>
      </c>
      <c r="AL617">
        <v>14</v>
      </c>
    </row>
    <row r="618" spans="20:38" x14ac:dyDescent="0.35">
      <c r="T618" t="s">
        <v>19</v>
      </c>
      <c r="U618">
        <v>67</v>
      </c>
      <c r="V618" t="s">
        <v>20</v>
      </c>
      <c r="W618">
        <v>46708.194376439402</v>
      </c>
      <c r="X618">
        <v>0.35926407651845799</v>
      </c>
      <c r="Y618">
        <v>35929.380289568799</v>
      </c>
      <c r="Z618" t="s">
        <v>25</v>
      </c>
      <c r="AA618">
        <v>3.8554657471675503E-2</v>
      </c>
      <c r="AB618" t="s">
        <v>24</v>
      </c>
      <c r="AC618">
        <v>613</v>
      </c>
      <c r="AD618">
        <v>10</v>
      </c>
      <c r="AE618">
        <v>4.7500000000000001E-2</v>
      </c>
      <c r="AF618">
        <v>0.01</v>
      </c>
      <c r="AG618">
        <v>0</v>
      </c>
      <c r="AH618" t="s">
        <v>23</v>
      </c>
      <c r="AI618">
        <v>0.1</v>
      </c>
      <c r="AJ618">
        <v>10</v>
      </c>
      <c r="AK618">
        <v>20</v>
      </c>
      <c r="AL618">
        <v>19</v>
      </c>
    </row>
    <row r="619" spans="20:38" x14ac:dyDescent="0.35">
      <c r="T619" t="s">
        <v>19</v>
      </c>
      <c r="U619">
        <v>67</v>
      </c>
      <c r="V619" t="s">
        <v>20</v>
      </c>
      <c r="W619">
        <v>140124.58312931799</v>
      </c>
      <c r="X619">
        <v>1.0777922295553699</v>
      </c>
      <c r="Y619">
        <v>107788.140868706</v>
      </c>
      <c r="Z619" t="s">
        <v>25</v>
      </c>
      <c r="AA619">
        <v>0.115663972415026</v>
      </c>
      <c r="AB619" t="s">
        <v>22</v>
      </c>
      <c r="AC619">
        <v>614</v>
      </c>
      <c r="AD619">
        <v>10</v>
      </c>
      <c r="AE619">
        <v>4.7500000000000001E-2</v>
      </c>
      <c r="AF619">
        <v>0.01</v>
      </c>
      <c r="AG619">
        <v>0</v>
      </c>
      <c r="AH619" t="s">
        <v>23</v>
      </c>
      <c r="AI619">
        <v>0.1</v>
      </c>
      <c r="AJ619">
        <v>10</v>
      </c>
      <c r="AK619">
        <v>20</v>
      </c>
      <c r="AL619">
        <v>19</v>
      </c>
    </row>
    <row r="620" spans="20:38" x14ac:dyDescent="0.35">
      <c r="T620" t="s">
        <v>19</v>
      </c>
      <c r="U620">
        <v>67</v>
      </c>
      <c r="V620" t="s">
        <v>20</v>
      </c>
      <c r="W620">
        <v>23560.5261188554</v>
      </c>
      <c r="X620">
        <v>0.181219821733234</v>
      </c>
      <c r="Y620">
        <v>18123.481629888702</v>
      </c>
      <c r="Z620" t="s">
        <v>25</v>
      </c>
      <c r="AA620">
        <v>1.94477227495468E-2</v>
      </c>
      <c r="AB620" t="s">
        <v>24</v>
      </c>
      <c r="AC620">
        <v>615</v>
      </c>
      <c r="AD620">
        <v>10</v>
      </c>
      <c r="AE620">
        <v>4.7500000000000001E-2</v>
      </c>
      <c r="AF620">
        <v>0.01</v>
      </c>
      <c r="AG620">
        <v>0</v>
      </c>
      <c r="AH620" t="s">
        <v>23</v>
      </c>
      <c r="AI620">
        <v>0.1</v>
      </c>
      <c r="AJ620">
        <v>10</v>
      </c>
      <c r="AK620">
        <v>99</v>
      </c>
      <c r="AL620">
        <v>98</v>
      </c>
    </row>
    <row r="621" spans="20:38" x14ac:dyDescent="0.35">
      <c r="T621" t="s">
        <v>19</v>
      </c>
      <c r="U621">
        <v>67</v>
      </c>
      <c r="V621" t="s">
        <v>20</v>
      </c>
      <c r="W621">
        <v>70681.578356566097</v>
      </c>
      <c r="X621">
        <v>0.54365946519970199</v>
      </c>
      <c r="Y621">
        <v>54370.4448896662</v>
      </c>
      <c r="Z621" t="s">
        <v>25</v>
      </c>
      <c r="AA621">
        <v>5.8343168248640297E-2</v>
      </c>
      <c r="AB621" t="s">
        <v>22</v>
      </c>
      <c r="AC621">
        <v>616</v>
      </c>
      <c r="AD621">
        <v>10</v>
      </c>
      <c r="AE621">
        <v>4.7500000000000001E-2</v>
      </c>
      <c r="AF621">
        <v>0.01</v>
      </c>
      <c r="AG621">
        <v>0</v>
      </c>
      <c r="AH621" t="s">
        <v>23</v>
      </c>
      <c r="AI621">
        <v>0.1</v>
      </c>
      <c r="AJ621">
        <v>10</v>
      </c>
      <c r="AK621">
        <v>99</v>
      </c>
      <c r="AL621">
        <v>98</v>
      </c>
    </row>
    <row r="622" spans="20:38" x14ac:dyDescent="0.35">
      <c r="T622" t="s">
        <v>19</v>
      </c>
      <c r="U622">
        <v>67</v>
      </c>
      <c r="V622" t="s">
        <v>20</v>
      </c>
      <c r="W622">
        <v>33820.461881249299</v>
      </c>
      <c r="X622">
        <v>0.11869872581122901</v>
      </c>
      <c r="Y622">
        <v>26015.739908653301</v>
      </c>
      <c r="Z622" t="s">
        <v>26</v>
      </c>
      <c r="AA622">
        <v>2.1204493912584301E-2</v>
      </c>
      <c r="AB622" t="s">
        <v>24</v>
      </c>
      <c r="AC622">
        <v>617</v>
      </c>
      <c r="AD622">
        <v>10</v>
      </c>
      <c r="AE622">
        <v>4.7500000000000001E-2</v>
      </c>
      <c r="AF622">
        <v>0.01</v>
      </c>
      <c r="AG622">
        <v>0</v>
      </c>
      <c r="AH622" t="s">
        <v>23</v>
      </c>
      <c r="AI622">
        <v>0.1</v>
      </c>
      <c r="AJ622">
        <v>10</v>
      </c>
      <c r="AK622">
        <v>1</v>
      </c>
      <c r="AL622">
        <v>0</v>
      </c>
    </row>
    <row r="623" spans="20:38" x14ac:dyDescent="0.35">
      <c r="T623" t="s">
        <v>19</v>
      </c>
      <c r="U623">
        <v>67</v>
      </c>
      <c r="V623" t="s">
        <v>20</v>
      </c>
      <c r="W623">
        <v>101461.385643748</v>
      </c>
      <c r="X623">
        <v>0.35609617743368699</v>
      </c>
      <c r="Y623">
        <v>78047.219725959905</v>
      </c>
      <c r="Z623" t="s">
        <v>26</v>
      </c>
      <c r="AA623">
        <v>6.3613481737752803E-2</v>
      </c>
      <c r="AB623" t="s">
        <v>22</v>
      </c>
      <c r="AC623">
        <v>618</v>
      </c>
      <c r="AD623">
        <v>10</v>
      </c>
      <c r="AE623">
        <v>4.7500000000000001E-2</v>
      </c>
      <c r="AF623">
        <v>0.01</v>
      </c>
      <c r="AG623">
        <v>0</v>
      </c>
      <c r="AH623" t="s">
        <v>23</v>
      </c>
      <c r="AI623">
        <v>0.1</v>
      </c>
      <c r="AJ623">
        <v>10</v>
      </c>
      <c r="AK623">
        <v>1</v>
      </c>
      <c r="AL623">
        <v>0</v>
      </c>
    </row>
    <row r="624" spans="20:38" x14ac:dyDescent="0.35">
      <c r="T624" t="s">
        <v>19</v>
      </c>
      <c r="U624">
        <v>67</v>
      </c>
      <c r="V624" t="s">
        <v>20</v>
      </c>
      <c r="W624">
        <v>15669.0585555097</v>
      </c>
      <c r="X624">
        <v>5.4993255022093603E-2</v>
      </c>
      <c r="Y624">
        <v>12053.1219657767</v>
      </c>
      <c r="Z624" t="s">
        <v>26</v>
      </c>
      <c r="AA624">
        <v>9.8240662094694793E-3</v>
      </c>
      <c r="AB624" t="s">
        <v>24</v>
      </c>
      <c r="AC624">
        <v>619</v>
      </c>
      <c r="AD624">
        <v>10</v>
      </c>
      <c r="AE624">
        <v>4.7500000000000001E-2</v>
      </c>
      <c r="AF624">
        <v>0.01</v>
      </c>
      <c r="AG624">
        <v>0</v>
      </c>
      <c r="AH624" t="s">
        <v>23</v>
      </c>
      <c r="AI624">
        <v>0.1</v>
      </c>
      <c r="AJ624">
        <v>10</v>
      </c>
      <c r="AK624">
        <v>2</v>
      </c>
      <c r="AL624">
        <v>1</v>
      </c>
    </row>
    <row r="625" spans="20:38" x14ac:dyDescent="0.35">
      <c r="T625" t="s">
        <v>19</v>
      </c>
      <c r="U625">
        <v>67</v>
      </c>
      <c r="V625" t="s">
        <v>20</v>
      </c>
      <c r="W625">
        <v>47007.175666529103</v>
      </c>
      <c r="X625">
        <v>0.16497976506628101</v>
      </c>
      <c r="Y625">
        <v>36159.365897330099</v>
      </c>
      <c r="Z625" t="s">
        <v>26</v>
      </c>
      <c r="AA625">
        <v>2.94721986284084E-2</v>
      </c>
      <c r="AB625" t="s">
        <v>22</v>
      </c>
      <c r="AC625">
        <v>620</v>
      </c>
      <c r="AD625">
        <v>10</v>
      </c>
      <c r="AE625">
        <v>4.7500000000000001E-2</v>
      </c>
      <c r="AF625">
        <v>0.01</v>
      </c>
      <c r="AG625">
        <v>0</v>
      </c>
      <c r="AH625" t="s">
        <v>23</v>
      </c>
      <c r="AI625">
        <v>0.1</v>
      </c>
      <c r="AJ625">
        <v>10</v>
      </c>
      <c r="AK625">
        <v>2</v>
      </c>
      <c r="AL625">
        <v>1</v>
      </c>
    </row>
    <row r="626" spans="20:38" x14ac:dyDescent="0.35">
      <c r="T626" t="s">
        <v>19</v>
      </c>
      <c r="U626">
        <v>67</v>
      </c>
      <c r="V626" t="s">
        <v>20</v>
      </c>
      <c r="W626">
        <v>7266.5197268083803</v>
      </c>
      <c r="X626">
        <v>2.5503100332657399E-2</v>
      </c>
      <c r="Y626">
        <v>5589.6305590833699</v>
      </c>
      <c r="Z626" t="s">
        <v>26</v>
      </c>
      <c r="AA626">
        <v>4.5559068310125003E-3</v>
      </c>
      <c r="AB626" t="s">
        <v>24</v>
      </c>
      <c r="AC626">
        <v>621</v>
      </c>
      <c r="AD626">
        <v>10</v>
      </c>
      <c r="AE626">
        <v>4.7500000000000001E-2</v>
      </c>
      <c r="AF626">
        <v>0.01</v>
      </c>
      <c r="AG626">
        <v>0</v>
      </c>
      <c r="AH626" t="s">
        <v>23</v>
      </c>
      <c r="AI626">
        <v>0.1</v>
      </c>
      <c r="AJ626">
        <v>10</v>
      </c>
      <c r="AK626">
        <v>3</v>
      </c>
      <c r="AL626">
        <v>2</v>
      </c>
    </row>
    <row r="627" spans="20:38" x14ac:dyDescent="0.35">
      <c r="T627" t="s">
        <v>19</v>
      </c>
      <c r="U627">
        <v>67</v>
      </c>
      <c r="V627" t="s">
        <v>20</v>
      </c>
      <c r="W627">
        <v>21799.559180425102</v>
      </c>
      <c r="X627">
        <v>7.6509300997972096E-2</v>
      </c>
      <c r="Y627">
        <v>16768.8916772501</v>
      </c>
      <c r="Z627" t="s">
        <v>26</v>
      </c>
      <c r="AA627">
        <v>1.3667720493037499E-2</v>
      </c>
      <c r="AB627" t="s">
        <v>22</v>
      </c>
      <c r="AC627">
        <v>622</v>
      </c>
      <c r="AD627">
        <v>10</v>
      </c>
      <c r="AE627">
        <v>4.7500000000000001E-2</v>
      </c>
      <c r="AF627">
        <v>0.01</v>
      </c>
      <c r="AG627">
        <v>0</v>
      </c>
      <c r="AH627" t="s">
        <v>23</v>
      </c>
      <c r="AI627">
        <v>0.1</v>
      </c>
      <c r="AJ627">
        <v>10</v>
      </c>
      <c r="AK627">
        <v>3</v>
      </c>
      <c r="AL627">
        <v>2</v>
      </c>
    </row>
    <row r="628" spans="20:38" x14ac:dyDescent="0.35">
      <c r="T628" t="s">
        <v>19</v>
      </c>
      <c r="U628">
        <v>67</v>
      </c>
      <c r="V628" t="s">
        <v>20</v>
      </c>
      <c r="W628">
        <v>15661.962136667</v>
      </c>
      <c r="X628">
        <v>5.4968348920059598E-2</v>
      </c>
      <c r="Y628">
        <v>12047.663182051499</v>
      </c>
      <c r="Z628" t="s">
        <v>26</v>
      </c>
      <c r="AA628">
        <v>9.8196169511867402E-3</v>
      </c>
      <c r="AB628" t="s">
        <v>24</v>
      </c>
      <c r="AC628">
        <v>623</v>
      </c>
      <c r="AD628">
        <v>10</v>
      </c>
      <c r="AE628">
        <v>4.7500000000000001E-2</v>
      </c>
      <c r="AF628">
        <v>0.01</v>
      </c>
      <c r="AG628">
        <v>0</v>
      </c>
      <c r="AH628" t="s">
        <v>23</v>
      </c>
      <c r="AI628">
        <v>0.1</v>
      </c>
      <c r="AJ628">
        <v>10</v>
      </c>
      <c r="AK628">
        <v>4</v>
      </c>
      <c r="AL628">
        <v>3</v>
      </c>
    </row>
    <row r="629" spans="20:38" x14ac:dyDescent="0.35">
      <c r="T629" t="s">
        <v>19</v>
      </c>
      <c r="U629">
        <v>67</v>
      </c>
      <c r="V629" t="s">
        <v>20</v>
      </c>
      <c r="W629">
        <v>46985.886410001003</v>
      </c>
      <c r="X629">
        <v>0.164905046760179</v>
      </c>
      <c r="Y629">
        <v>36142.989546154597</v>
      </c>
      <c r="Z629" t="s">
        <v>26</v>
      </c>
      <c r="AA629">
        <v>2.94588508535602E-2</v>
      </c>
      <c r="AB629" t="s">
        <v>22</v>
      </c>
      <c r="AC629">
        <v>624</v>
      </c>
      <c r="AD629">
        <v>10</v>
      </c>
      <c r="AE629">
        <v>4.7500000000000001E-2</v>
      </c>
      <c r="AF629">
        <v>0.01</v>
      </c>
      <c r="AG629">
        <v>0</v>
      </c>
      <c r="AH629" t="s">
        <v>23</v>
      </c>
      <c r="AI629">
        <v>0.1</v>
      </c>
      <c r="AJ629">
        <v>10</v>
      </c>
      <c r="AK629">
        <v>4</v>
      </c>
      <c r="AL629">
        <v>3</v>
      </c>
    </row>
    <row r="630" spans="20:38" x14ac:dyDescent="0.35">
      <c r="T630" t="s">
        <v>19</v>
      </c>
      <c r="U630">
        <v>67</v>
      </c>
      <c r="V630" t="s">
        <v>20</v>
      </c>
      <c r="W630">
        <v>15706.8389252461</v>
      </c>
      <c r="X630">
        <v>5.5125851725359602E-2</v>
      </c>
      <c r="Y630">
        <v>12082.1837886508</v>
      </c>
      <c r="Z630" t="s">
        <v>26</v>
      </c>
      <c r="AA630">
        <v>9.8477534560512496E-3</v>
      </c>
      <c r="AB630" t="s">
        <v>24</v>
      </c>
      <c r="AC630">
        <v>625</v>
      </c>
      <c r="AD630">
        <v>10</v>
      </c>
      <c r="AE630">
        <v>4.7500000000000001E-2</v>
      </c>
      <c r="AF630">
        <v>0.01</v>
      </c>
      <c r="AG630">
        <v>0</v>
      </c>
      <c r="AH630" t="s">
        <v>23</v>
      </c>
      <c r="AI630">
        <v>0.1</v>
      </c>
      <c r="AJ630">
        <v>10</v>
      </c>
      <c r="AK630">
        <v>5</v>
      </c>
      <c r="AL630">
        <v>4</v>
      </c>
    </row>
    <row r="631" spans="20:38" x14ac:dyDescent="0.35">
      <c r="T631" t="s">
        <v>19</v>
      </c>
      <c r="U631">
        <v>67</v>
      </c>
      <c r="V631" t="s">
        <v>20</v>
      </c>
      <c r="W631">
        <v>47120.516775738302</v>
      </c>
      <c r="X631">
        <v>0.16537755517607899</v>
      </c>
      <c r="Y631">
        <v>36246.551365952502</v>
      </c>
      <c r="Z631" t="s">
        <v>26</v>
      </c>
      <c r="AA631">
        <v>2.9543260368153801E-2</v>
      </c>
      <c r="AB631" t="s">
        <v>22</v>
      </c>
      <c r="AC631">
        <v>626</v>
      </c>
      <c r="AD631">
        <v>10</v>
      </c>
      <c r="AE631">
        <v>4.7500000000000001E-2</v>
      </c>
      <c r="AF631">
        <v>0.01</v>
      </c>
      <c r="AG631">
        <v>0</v>
      </c>
      <c r="AH631" t="s">
        <v>23</v>
      </c>
      <c r="AI631">
        <v>0.1</v>
      </c>
      <c r="AJ631">
        <v>10</v>
      </c>
      <c r="AK631">
        <v>5</v>
      </c>
      <c r="AL631">
        <v>4</v>
      </c>
    </row>
    <row r="632" spans="20:38" x14ac:dyDescent="0.35">
      <c r="T632" t="s">
        <v>19</v>
      </c>
      <c r="U632">
        <v>67</v>
      </c>
      <c r="V632" t="s">
        <v>20</v>
      </c>
      <c r="W632">
        <v>16405.7716275696</v>
      </c>
      <c r="X632">
        <v>5.7578876213460702E-2</v>
      </c>
      <c r="Y632">
        <v>12619.8243288997</v>
      </c>
      <c r="Z632" t="s">
        <v>26</v>
      </c>
      <c r="AA632">
        <v>1.0285964923528E-2</v>
      </c>
      <c r="AB632" t="s">
        <v>24</v>
      </c>
      <c r="AC632">
        <v>627</v>
      </c>
      <c r="AD632">
        <v>10</v>
      </c>
      <c r="AE632">
        <v>4.7500000000000001E-2</v>
      </c>
      <c r="AF632">
        <v>0.01</v>
      </c>
      <c r="AG632">
        <v>0</v>
      </c>
      <c r="AH632" t="s">
        <v>23</v>
      </c>
      <c r="AI632">
        <v>0.1</v>
      </c>
      <c r="AJ632">
        <v>10</v>
      </c>
      <c r="AK632">
        <v>6</v>
      </c>
      <c r="AL632">
        <v>5</v>
      </c>
    </row>
    <row r="633" spans="20:38" x14ac:dyDescent="0.35">
      <c r="T633" t="s">
        <v>19</v>
      </c>
      <c r="U633">
        <v>67</v>
      </c>
      <c r="V633" t="s">
        <v>20</v>
      </c>
      <c r="W633">
        <v>49217.314882708699</v>
      </c>
      <c r="X633">
        <v>0.172736628640382</v>
      </c>
      <c r="Y633">
        <v>37859.472986699002</v>
      </c>
      <c r="Z633" t="s">
        <v>26</v>
      </c>
      <c r="AA633">
        <v>3.0857894770584E-2</v>
      </c>
      <c r="AB633" t="s">
        <v>22</v>
      </c>
      <c r="AC633">
        <v>628</v>
      </c>
      <c r="AD633">
        <v>10</v>
      </c>
      <c r="AE633">
        <v>4.7500000000000001E-2</v>
      </c>
      <c r="AF633">
        <v>0.01</v>
      </c>
      <c r="AG633">
        <v>0</v>
      </c>
      <c r="AH633" t="s">
        <v>23</v>
      </c>
      <c r="AI633">
        <v>0.1</v>
      </c>
      <c r="AJ633">
        <v>10</v>
      </c>
      <c r="AK633">
        <v>6</v>
      </c>
      <c r="AL633">
        <v>5</v>
      </c>
    </row>
    <row r="634" spans="20:38" x14ac:dyDescent="0.35">
      <c r="T634" t="s">
        <v>19</v>
      </c>
      <c r="U634">
        <v>67</v>
      </c>
      <c r="V634" t="s">
        <v>20</v>
      </c>
      <c r="W634">
        <v>17676.363627023598</v>
      </c>
      <c r="X634">
        <v>6.2038237291694699E-2</v>
      </c>
      <c r="Y634">
        <v>13597.2027900182</v>
      </c>
      <c r="Z634" t="s">
        <v>26</v>
      </c>
      <c r="AA634">
        <v>1.1082590954609501E-2</v>
      </c>
      <c r="AB634" t="s">
        <v>24</v>
      </c>
      <c r="AC634">
        <v>629</v>
      </c>
      <c r="AD634">
        <v>10</v>
      </c>
      <c r="AE634">
        <v>4.7500000000000001E-2</v>
      </c>
      <c r="AF634">
        <v>0.01</v>
      </c>
      <c r="AG634">
        <v>0</v>
      </c>
      <c r="AH634" t="s">
        <v>23</v>
      </c>
      <c r="AI634">
        <v>0.1</v>
      </c>
      <c r="AJ634">
        <v>10</v>
      </c>
      <c r="AK634">
        <v>7</v>
      </c>
      <c r="AL634">
        <v>6</v>
      </c>
    </row>
    <row r="635" spans="20:38" x14ac:dyDescent="0.35">
      <c r="T635" t="s">
        <v>19</v>
      </c>
      <c r="U635">
        <v>67</v>
      </c>
      <c r="V635" t="s">
        <v>20</v>
      </c>
      <c r="W635">
        <v>53029.090881070901</v>
      </c>
      <c r="X635">
        <v>0.18611471187508399</v>
      </c>
      <c r="Y635">
        <v>40791.608370054499</v>
      </c>
      <c r="Z635" t="s">
        <v>26</v>
      </c>
      <c r="AA635">
        <v>3.3247772863828497E-2</v>
      </c>
      <c r="AB635" t="s">
        <v>22</v>
      </c>
      <c r="AC635">
        <v>630</v>
      </c>
      <c r="AD635">
        <v>10</v>
      </c>
      <c r="AE635">
        <v>4.7500000000000001E-2</v>
      </c>
      <c r="AF635">
        <v>0.01</v>
      </c>
      <c r="AG635">
        <v>0</v>
      </c>
      <c r="AH635" t="s">
        <v>23</v>
      </c>
      <c r="AI635">
        <v>0.1</v>
      </c>
      <c r="AJ635">
        <v>10</v>
      </c>
      <c r="AK635">
        <v>7</v>
      </c>
      <c r="AL635">
        <v>6</v>
      </c>
    </row>
    <row r="636" spans="20:38" x14ac:dyDescent="0.35">
      <c r="T636" t="s">
        <v>19</v>
      </c>
      <c r="U636">
        <v>67</v>
      </c>
      <c r="V636" t="s">
        <v>20</v>
      </c>
      <c r="W636">
        <v>19448.3943433932</v>
      </c>
      <c r="X636">
        <v>6.8257483760591597E-2</v>
      </c>
      <c r="Y636">
        <v>14960.3033410717</v>
      </c>
      <c r="Z636" t="s">
        <v>26</v>
      </c>
      <c r="AA636">
        <v>1.21936051882443E-2</v>
      </c>
      <c r="AB636" t="s">
        <v>24</v>
      </c>
      <c r="AC636">
        <v>631</v>
      </c>
      <c r="AD636">
        <v>10</v>
      </c>
      <c r="AE636">
        <v>4.7500000000000001E-2</v>
      </c>
      <c r="AF636">
        <v>0.01</v>
      </c>
      <c r="AG636">
        <v>0</v>
      </c>
      <c r="AH636" t="s">
        <v>23</v>
      </c>
      <c r="AI636">
        <v>0.1</v>
      </c>
      <c r="AJ636">
        <v>10</v>
      </c>
      <c r="AK636">
        <v>8</v>
      </c>
      <c r="AL636">
        <v>7</v>
      </c>
    </row>
    <row r="637" spans="20:38" x14ac:dyDescent="0.35">
      <c r="T637" t="s">
        <v>19</v>
      </c>
      <c r="U637">
        <v>67</v>
      </c>
      <c r="V637" t="s">
        <v>20</v>
      </c>
      <c r="W637">
        <v>58345.183030179498</v>
      </c>
      <c r="X637">
        <v>0.20477245128177499</v>
      </c>
      <c r="Y637">
        <v>44880.910023215001</v>
      </c>
      <c r="Z637" t="s">
        <v>26</v>
      </c>
      <c r="AA637">
        <v>3.6580815564732701E-2</v>
      </c>
      <c r="AB637" t="s">
        <v>22</v>
      </c>
      <c r="AC637">
        <v>632</v>
      </c>
      <c r="AD637">
        <v>10</v>
      </c>
      <c r="AE637">
        <v>4.7500000000000001E-2</v>
      </c>
      <c r="AF637">
        <v>0.01</v>
      </c>
      <c r="AG637">
        <v>0</v>
      </c>
      <c r="AH637" t="s">
        <v>23</v>
      </c>
      <c r="AI637">
        <v>0.1</v>
      </c>
      <c r="AJ637">
        <v>10</v>
      </c>
      <c r="AK637">
        <v>8</v>
      </c>
      <c r="AL637">
        <v>7</v>
      </c>
    </row>
    <row r="638" spans="20:38" x14ac:dyDescent="0.35">
      <c r="T638" t="s">
        <v>19</v>
      </c>
      <c r="U638">
        <v>67</v>
      </c>
      <c r="V638" t="s">
        <v>20</v>
      </c>
      <c r="W638">
        <v>21616.325706286301</v>
      </c>
      <c r="X638">
        <v>7.5866211616679405E-2</v>
      </c>
      <c r="Y638">
        <v>16627.942850989399</v>
      </c>
      <c r="Z638" t="s">
        <v>26</v>
      </c>
      <c r="AA638">
        <v>1.3552838174144301E-2</v>
      </c>
      <c r="AB638" t="s">
        <v>24</v>
      </c>
      <c r="AC638">
        <v>633</v>
      </c>
      <c r="AD638">
        <v>10</v>
      </c>
      <c r="AE638">
        <v>4.7500000000000001E-2</v>
      </c>
      <c r="AF638">
        <v>0.01</v>
      </c>
      <c r="AG638">
        <v>0</v>
      </c>
      <c r="AH638" t="s">
        <v>23</v>
      </c>
      <c r="AI638">
        <v>0.1</v>
      </c>
      <c r="AJ638">
        <v>10</v>
      </c>
      <c r="AK638">
        <v>9</v>
      </c>
      <c r="AL638">
        <v>8</v>
      </c>
    </row>
    <row r="639" spans="20:38" x14ac:dyDescent="0.35">
      <c r="T639" t="s">
        <v>19</v>
      </c>
      <c r="U639">
        <v>67</v>
      </c>
      <c r="V639" t="s">
        <v>20</v>
      </c>
      <c r="W639">
        <v>64848.977118858798</v>
      </c>
      <c r="X639">
        <v>0.22759863485003801</v>
      </c>
      <c r="Y639">
        <v>49883.828552968298</v>
      </c>
      <c r="Z639" t="s">
        <v>26</v>
      </c>
      <c r="AA639">
        <v>4.0658514522432798E-2</v>
      </c>
      <c r="AB639" t="s">
        <v>22</v>
      </c>
      <c r="AC639">
        <v>634</v>
      </c>
      <c r="AD639">
        <v>10</v>
      </c>
      <c r="AE639">
        <v>4.7500000000000001E-2</v>
      </c>
      <c r="AF639">
        <v>0.01</v>
      </c>
      <c r="AG639">
        <v>0</v>
      </c>
      <c r="AH639" t="s">
        <v>23</v>
      </c>
      <c r="AI639">
        <v>0.1</v>
      </c>
      <c r="AJ639">
        <v>10</v>
      </c>
      <c r="AK639">
        <v>9</v>
      </c>
      <c r="AL639">
        <v>8</v>
      </c>
    </row>
    <row r="640" spans="20:38" x14ac:dyDescent="0.35">
      <c r="T640" t="s">
        <v>19</v>
      </c>
      <c r="U640">
        <v>67</v>
      </c>
      <c r="V640" t="s">
        <v>20</v>
      </c>
      <c r="W640">
        <v>23991.537169642201</v>
      </c>
      <c r="X640">
        <v>8.4202424623541994E-2</v>
      </c>
      <c r="Y640">
        <v>18455.0285920325</v>
      </c>
      <c r="Z640" t="s">
        <v>26</v>
      </c>
      <c r="AA640">
        <v>1.50420300483615E-2</v>
      </c>
      <c r="AB640" t="s">
        <v>24</v>
      </c>
      <c r="AC640">
        <v>635</v>
      </c>
      <c r="AD640">
        <v>10</v>
      </c>
      <c r="AE640">
        <v>4.7500000000000001E-2</v>
      </c>
      <c r="AF640">
        <v>0.01</v>
      </c>
      <c r="AG640">
        <v>0</v>
      </c>
      <c r="AH640" t="s">
        <v>23</v>
      </c>
      <c r="AI640">
        <v>0.1</v>
      </c>
      <c r="AJ640">
        <v>10</v>
      </c>
      <c r="AK640">
        <v>10</v>
      </c>
      <c r="AL640">
        <v>9</v>
      </c>
    </row>
    <row r="641" spans="20:38" x14ac:dyDescent="0.35">
      <c r="T641" t="s">
        <v>19</v>
      </c>
      <c r="U641">
        <v>67</v>
      </c>
      <c r="V641" t="s">
        <v>20</v>
      </c>
      <c r="W641">
        <v>71974.611508926595</v>
      </c>
      <c r="X641">
        <v>0.25260727387062598</v>
      </c>
      <c r="Y641">
        <v>55365.085776097403</v>
      </c>
      <c r="Z641" t="s">
        <v>26</v>
      </c>
      <c r="AA641">
        <v>4.5126090145084501E-2</v>
      </c>
      <c r="AB641" t="s">
        <v>22</v>
      </c>
      <c r="AC641">
        <v>636</v>
      </c>
      <c r="AD641">
        <v>10</v>
      </c>
      <c r="AE641">
        <v>4.7500000000000001E-2</v>
      </c>
      <c r="AF641">
        <v>0.01</v>
      </c>
      <c r="AG641">
        <v>0</v>
      </c>
      <c r="AH641" t="s">
        <v>23</v>
      </c>
      <c r="AI641">
        <v>0.1</v>
      </c>
      <c r="AJ641">
        <v>10</v>
      </c>
      <c r="AK641">
        <v>10</v>
      </c>
      <c r="AL641">
        <v>9</v>
      </c>
    </row>
    <row r="642" spans="20:38" x14ac:dyDescent="0.35">
      <c r="T642" t="s">
        <v>19</v>
      </c>
      <c r="U642">
        <v>67</v>
      </c>
      <c r="V642" t="s">
        <v>20</v>
      </c>
      <c r="W642">
        <v>68649.782135427406</v>
      </c>
      <c r="X642">
        <v>0.24093821353786599</v>
      </c>
      <c r="Y642">
        <v>52807.5247195595</v>
      </c>
      <c r="Z642" t="s">
        <v>26</v>
      </c>
      <c r="AA642">
        <v>4.3041514113618999E-2</v>
      </c>
      <c r="AB642" t="s">
        <v>24</v>
      </c>
      <c r="AC642">
        <v>637</v>
      </c>
      <c r="AD642">
        <v>10</v>
      </c>
      <c r="AE642">
        <v>4.7500000000000001E-2</v>
      </c>
      <c r="AF642">
        <v>0.01</v>
      </c>
      <c r="AG642">
        <v>0</v>
      </c>
      <c r="AH642" t="s">
        <v>23</v>
      </c>
      <c r="AI642">
        <v>0.1</v>
      </c>
      <c r="AJ642">
        <v>10</v>
      </c>
      <c r="AK642">
        <v>12</v>
      </c>
      <c r="AL642">
        <v>11</v>
      </c>
    </row>
    <row r="643" spans="20:38" x14ac:dyDescent="0.35">
      <c r="T643" t="s">
        <v>19</v>
      </c>
      <c r="U643">
        <v>67</v>
      </c>
      <c r="V643" t="s">
        <v>20</v>
      </c>
      <c r="W643">
        <v>205949.34640628201</v>
      </c>
      <c r="X643">
        <v>0.72281464061359801</v>
      </c>
      <c r="Y643">
        <v>158422.57415867801</v>
      </c>
      <c r="Z643" t="s">
        <v>26</v>
      </c>
      <c r="AA643">
        <v>0.12912454234085699</v>
      </c>
      <c r="AB643" t="s">
        <v>22</v>
      </c>
      <c r="AC643">
        <v>638</v>
      </c>
      <c r="AD643">
        <v>10</v>
      </c>
      <c r="AE643">
        <v>4.7500000000000001E-2</v>
      </c>
      <c r="AF643">
        <v>0.01</v>
      </c>
      <c r="AG643">
        <v>0</v>
      </c>
      <c r="AH643" t="s">
        <v>23</v>
      </c>
      <c r="AI643">
        <v>0.1</v>
      </c>
      <c r="AJ643">
        <v>10</v>
      </c>
      <c r="AK643">
        <v>12</v>
      </c>
      <c r="AL643">
        <v>11</v>
      </c>
    </row>
    <row r="644" spans="20:38" x14ac:dyDescent="0.35">
      <c r="T644" t="s">
        <v>19</v>
      </c>
      <c r="U644">
        <v>67</v>
      </c>
      <c r="V644" t="s">
        <v>20</v>
      </c>
      <c r="W644">
        <v>74820.042626671697</v>
      </c>
      <c r="X644">
        <v>0.262593803600642</v>
      </c>
      <c r="Y644">
        <v>57553.878943593598</v>
      </c>
      <c r="Z644" t="s">
        <v>26</v>
      </c>
      <c r="AA644">
        <v>4.6910096733366997E-2</v>
      </c>
      <c r="AB644" t="s">
        <v>24</v>
      </c>
      <c r="AC644">
        <v>639</v>
      </c>
      <c r="AD644">
        <v>10</v>
      </c>
      <c r="AE644">
        <v>4.7500000000000001E-2</v>
      </c>
      <c r="AF644">
        <v>0.01</v>
      </c>
      <c r="AG644">
        <v>0</v>
      </c>
      <c r="AH644" t="s">
        <v>23</v>
      </c>
      <c r="AI644">
        <v>0.1</v>
      </c>
      <c r="AJ644">
        <v>10</v>
      </c>
      <c r="AK644">
        <v>15</v>
      </c>
      <c r="AL644">
        <v>14</v>
      </c>
    </row>
    <row r="645" spans="20:38" x14ac:dyDescent="0.35">
      <c r="T645" t="s">
        <v>19</v>
      </c>
      <c r="U645">
        <v>67</v>
      </c>
      <c r="V645" t="s">
        <v>20</v>
      </c>
      <c r="W645">
        <v>224460.127880015</v>
      </c>
      <c r="X645">
        <v>0.78778141080192599</v>
      </c>
      <c r="Y645">
        <v>172661.636830781</v>
      </c>
      <c r="Z645" t="s">
        <v>26</v>
      </c>
      <c r="AA645">
        <v>0.140730290200101</v>
      </c>
      <c r="AB645" t="s">
        <v>22</v>
      </c>
      <c r="AC645">
        <v>640</v>
      </c>
      <c r="AD645">
        <v>10</v>
      </c>
      <c r="AE645">
        <v>4.7500000000000001E-2</v>
      </c>
      <c r="AF645">
        <v>0.01</v>
      </c>
      <c r="AG645">
        <v>0</v>
      </c>
      <c r="AH645" t="s">
        <v>23</v>
      </c>
      <c r="AI645">
        <v>0.1</v>
      </c>
      <c r="AJ645">
        <v>10</v>
      </c>
      <c r="AK645">
        <v>15</v>
      </c>
      <c r="AL645">
        <v>14</v>
      </c>
    </row>
    <row r="646" spans="20:38" x14ac:dyDescent="0.35">
      <c r="T646" t="s">
        <v>19</v>
      </c>
      <c r="U646">
        <v>67</v>
      </c>
      <c r="V646" t="s">
        <v>20</v>
      </c>
      <c r="W646">
        <v>49836.699971348004</v>
      </c>
      <c r="X646">
        <v>0.17491046710143299</v>
      </c>
      <c r="Y646">
        <v>38335.923054883002</v>
      </c>
      <c r="Z646" t="s">
        <v>26</v>
      </c>
      <c r="AA646">
        <v>3.1246232085068701E-2</v>
      </c>
      <c r="AB646" t="s">
        <v>24</v>
      </c>
      <c r="AC646">
        <v>641</v>
      </c>
      <c r="AD646">
        <v>10</v>
      </c>
      <c r="AE646">
        <v>4.7500000000000001E-2</v>
      </c>
      <c r="AF646">
        <v>0.01</v>
      </c>
      <c r="AG646">
        <v>0</v>
      </c>
      <c r="AH646" t="s">
        <v>23</v>
      </c>
      <c r="AI646">
        <v>0.1</v>
      </c>
      <c r="AJ646">
        <v>10</v>
      </c>
      <c r="AK646">
        <v>20</v>
      </c>
      <c r="AL646">
        <v>19</v>
      </c>
    </row>
    <row r="647" spans="20:38" x14ac:dyDescent="0.35">
      <c r="T647" t="s">
        <v>19</v>
      </c>
      <c r="U647">
        <v>67</v>
      </c>
      <c r="V647" t="s">
        <v>20</v>
      </c>
      <c r="W647">
        <v>149510.099914044</v>
      </c>
      <c r="X647">
        <v>0.52473140130429896</v>
      </c>
      <c r="Y647">
        <v>115007.769164649</v>
      </c>
      <c r="Z647" t="s">
        <v>26</v>
      </c>
      <c r="AA647">
        <v>9.37386962552062E-2</v>
      </c>
      <c r="AB647" t="s">
        <v>22</v>
      </c>
      <c r="AC647">
        <v>642</v>
      </c>
      <c r="AD647">
        <v>10</v>
      </c>
      <c r="AE647">
        <v>4.7500000000000001E-2</v>
      </c>
      <c r="AF647">
        <v>0.01</v>
      </c>
      <c r="AG647">
        <v>0</v>
      </c>
      <c r="AH647" t="s">
        <v>23</v>
      </c>
      <c r="AI647">
        <v>0.1</v>
      </c>
      <c r="AJ647">
        <v>10</v>
      </c>
      <c r="AK647">
        <v>20</v>
      </c>
      <c r="AL647">
        <v>19</v>
      </c>
    </row>
    <row r="648" spans="20:38" x14ac:dyDescent="0.35">
      <c r="T648" t="s">
        <v>19</v>
      </c>
      <c r="U648">
        <v>67</v>
      </c>
      <c r="V648" t="s">
        <v>20</v>
      </c>
      <c r="W648">
        <v>18171.9189289764</v>
      </c>
      <c r="X648">
        <v>6.3777473825995606E-2</v>
      </c>
      <c r="Y648">
        <v>13978.399176135699</v>
      </c>
      <c r="Z648" t="s">
        <v>26</v>
      </c>
      <c r="AA648">
        <v>1.1393290418753499E-2</v>
      </c>
      <c r="AB648" t="s">
        <v>24</v>
      </c>
      <c r="AC648">
        <v>643</v>
      </c>
      <c r="AD648">
        <v>10</v>
      </c>
      <c r="AE648">
        <v>4.7500000000000001E-2</v>
      </c>
      <c r="AF648">
        <v>0.01</v>
      </c>
      <c r="AG648">
        <v>0</v>
      </c>
      <c r="AH648" t="s">
        <v>23</v>
      </c>
      <c r="AI648">
        <v>0.1</v>
      </c>
      <c r="AJ648">
        <v>10</v>
      </c>
      <c r="AK648">
        <v>99</v>
      </c>
      <c r="AL648">
        <v>98</v>
      </c>
    </row>
    <row r="649" spans="20:38" x14ac:dyDescent="0.35">
      <c r="T649" t="s">
        <v>19</v>
      </c>
      <c r="U649">
        <v>67</v>
      </c>
      <c r="V649" t="s">
        <v>20</v>
      </c>
      <c r="W649">
        <v>54515.756786929298</v>
      </c>
      <c r="X649">
        <v>0.19133242147798701</v>
      </c>
      <c r="Y649">
        <v>41935.197528407203</v>
      </c>
      <c r="Z649" t="s">
        <v>26</v>
      </c>
      <c r="AA649">
        <v>3.4179871256260499E-2</v>
      </c>
      <c r="AB649" t="s">
        <v>22</v>
      </c>
      <c r="AC649">
        <v>644</v>
      </c>
      <c r="AD649">
        <v>10</v>
      </c>
      <c r="AE649">
        <v>4.7500000000000001E-2</v>
      </c>
      <c r="AF649">
        <v>0.01</v>
      </c>
      <c r="AG649">
        <v>0</v>
      </c>
      <c r="AH649" t="s">
        <v>23</v>
      </c>
      <c r="AI649">
        <v>0.1</v>
      </c>
      <c r="AJ649">
        <v>10</v>
      </c>
      <c r="AK649">
        <v>99</v>
      </c>
      <c r="AL649">
        <v>98</v>
      </c>
    </row>
    <row r="650" spans="20:38" x14ac:dyDescent="0.35">
      <c r="T650" t="s">
        <v>19</v>
      </c>
      <c r="U650">
        <v>67</v>
      </c>
      <c r="V650" t="s">
        <v>20</v>
      </c>
      <c r="W650">
        <v>5768.1647287097603</v>
      </c>
      <c r="X650">
        <v>8.3674245001956901E-2</v>
      </c>
      <c r="Y650">
        <v>4437.0497913152003</v>
      </c>
      <c r="Z650" t="s">
        <v>27</v>
      </c>
      <c r="AA650">
        <v>1.1545143290309199E-2</v>
      </c>
      <c r="AB650" t="s">
        <v>24</v>
      </c>
      <c r="AC650">
        <v>645</v>
      </c>
      <c r="AD650">
        <v>10</v>
      </c>
      <c r="AE650">
        <v>4.7500000000000001E-2</v>
      </c>
      <c r="AF650">
        <v>0.01</v>
      </c>
      <c r="AG650">
        <v>0</v>
      </c>
      <c r="AH650" t="s">
        <v>23</v>
      </c>
      <c r="AI650">
        <v>0.1</v>
      </c>
      <c r="AJ650">
        <v>10</v>
      </c>
      <c r="AK650">
        <v>1</v>
      </c>
      <c r="AL650">
        <v>0</v>
      </c>
    </row>
    <row r="651" spans="20:38" x14ac:dyDescent="0.35">
      <c r="T651" t="s">
        <v>19</v>
      </c>
      <c r="U651">
        <v>67</v>
      </c>
      <c r="V651" t="s">
        <v>20</v>
      </c>
      <c r="W651">
        <v>17304.494186129301</v>
      </c>
      <c r="X651">
        <v>0.25102273500587102</v>
      </c>
      <c r="Y651">
        <v>13311.1493739456</v>
      </c>
      <c r="Z651" t="s">
        <v>27</v>
      </c>
      <c r="AA651">
        <v>3.46354298709277E-2</v>
      </c>
      <c r="AB651" t="s">
        <v>22</v>
      </c>
      <c r="AC651">
        <v>646</v>
      </c>
      <c r="AD651">
        <v>10</v>
      </c>
      <c r="AE651">
        <v>4.7500000000000001E-2</v>
      </c>
      <c r="AF651">
        <v>0.01</v>
      </c>
      <c r="AG651">
        <v>0</v>
      </c>
      <c r="AH651" t="s">
        <v>23</v>
      </c>
      <c r="AI651">
        <v>0.1</v>
      </c>
      <c r="AJ651">
        <v>10</v>
      </c>
      <c r="AK651">
        <v>1</v>
      </c>
      <c r="AL651">
        <v>0</v>
      </c>
    </row>
    <row r="652" spans="20:38" x14ac:dyDescent="0.35">
      <c r="T652" t="s">
        <v>19</v>
      </c>
      <c r="U652">
        <v>67</v>
      </c>
      <c r="V652" t="s">
        <v>20</v>
      </c>
      <c r="W652">
        <v>2992.67573195671</v>
      </c>
      <c r="X652">
        <v>4.3412401376264002E-2</v>
      </c>
      <c r="Y652">
        <v>2302.05825535132</v>
      </c>
      <c r="Z652" t="s">
        <v>27</v>
      </c>
      <c r="AA652">
        <v>5.9899243124770796E-3</v>
      </c>
      <c r="AB652" t="s">
        <v>24</v>
      </c>
      <c r="AC652">
        <v>647</v>
      </c>
      <c r="AD652">
        <v>10</v>
      </c>
      <c r="AE652">
        <v>4.7500000000000001E-2</v>
      </c>
      <c r="AF652">
        <v>0.01</v>
      </c>
      <c r="AG652">
        <v>0</v>
      </c>
      <c r="AH652" t="s">
        <v>23</v>
      </c>
      <c r="AI652">
        <v>0.1</v>
      </c>
      <c r="AJ652">
        <v>10</v>
      </c>
      <c r="AK652">
        <v>2</v>
      </c>
      <c r="AL652">
        <v>1</v>
      </c>
    </row>
    <row r="653" spans="20:38" x14ac:dyDescent="0.35">
      <c r="T653" t="s">
        <v>19</v>
      </c>
      <c r="U653">
        <v>67</v>
      </c>
      <c r="V653" t="s">
        <v>20</v>
      </c>
      <c r="W653">
        <v>8978.0271958701396</v>
      </c>
      <c r="X653">
        <v>0.130237204128792</v>
      </c>
      <c r="Y653">
        <v>6906.1747660539604</v>
      </c>
      <c r="Z653" t="s">
        <v>27</v>
      </c>
      <c r="AA653">
        <v>1.7969772937431201E-2</v>
      </c>
      <c r="AB653" t="s">
        <v>22</v>
      </c>
      <c r="AC653">
        <v>648</v>
      </c>
      <c r="AD653">
        <v>10</v>
      </c>
      <c r="AE653">
        <v>4.7500000000000001E-2</v>
      </c>
      <c r="AF653">
        <v>0.01</v>
      </c>
      <c r="AG653">
        <v>0</v>
      </c>
      <c r="AH653" t="s">
        <v>23</v>
      </c>
      <c r="AI653">
        <v>0.1</v>
      </c>
      <c r="AJ653">
        <v>10</v>
      </c>
      <c r="AK653">
        <v>2</v>
      </c>
      <c r="AL653">
        <v>1</v>
      </c>
    </row>
    <row r="654" spans="20:38" x14ac:dyDescent="0.35">
      <c r="T654" t="s">
        <v>19</v>
      </c>
      <c r="U654">
        <v>67</v>
      </c>
      <c r="V654" t="s">
        <v>20</v>
      </c>
      <c r="W654">
        <v>1537.5668099437901</v>
      </c>
      <c r="X654">
        <v>2.2304276665637501E-2</v>
      </c>
      <c r="Y654">
        <v>1182.7436999567601</v>
      </c>
      <c r="Z654" t="s">
        <v>27</v>
      </c>
      <c r="AA654">
        <v>3.0774830425474801E-3</v>
      </c>
      <c r="AB654" t="s">
        <v>24</v>
      </c>
      <c r="AC654">
        <v>649</v>
      </c>
      <c r="AD654">
        <v>10</v>
      </c>
      <c r="AE654">
        <v>4.7500000000000001E-2</v>
      </c>
      <c r="AF654">
        <v>0.01</v>
      </c>
      <c r="AG654">
        <v>0</v>
      </c>
      <c r="AH654" t="s">
        <v>23</v>
      </c>
      <c r="AI654">
        <v>0.1</v>
      </c>
      <c r="AJ654">
        <v>10</v>
      </c>
      <c r="AK654">
        <v>3</v>
      </c>
      <c r="AL654">
        <v>2</v>
      </c>
    </row>
    <row r="655" spans="20:38" x14ac:dyDescent="0.35">
      <c r="T655" t="s">
        <v>19</v>
      </c>
      <c r="U655">
        <v>67</v>
      </c>
      <c r="V655" t="s">
        <v>20</v>
      </c>
      <c r="W655">
        <v>4612.7004298313796</v>
      </c>
      <c r="X655">
        <v>6.6912829996912407E-2</v>
      </c>
      <c r="Y655">
        <v>3548.2310998702901</v>
      </c>
      <c r="Z655" t="s">
        <v>27</v>
      </c>
      <c r="AA655">
        <v>9.2324491276424298E-3</v>
      </c>
      <c r="AB655" t="s">
        <v>22</v>
      </c>
      <c r="AC655">
        <v>650</v>
      </c>
      <c r="AD655">
        <v>10</v>
      </c>
      <c r="AE655">
        <v>4.7500000000000001E-2</v>
      </c>
      <c r="AF655">
        <v>0.01</v>
      </c>
      <c r="AG655">
        <v>0</v>
      </c>
      <c r="AH655" t="s">
        <v>23</v>
      </c>
      <c r="AI655">
        <v>0.1</v>
      </c>
      <c r="AJ655">
        <v>10</v>
      </c>
      <c r="AK655">
        <v>3</v>
      </c>
      <c r="AL655">
        <v>2</v>
      </c>
    </row>
    <row r="656" spans="20:38" x14ac:dyDescent="0.35">
      <c r="T656" t="s">
        <v>19</v>
      </c>
      <c r="U656">
        <v>67</v>
      </c>
      <c r="V656" t="s">
        <v>20</v>
      </c>
      <c r="W656">
        <v>3370.9123281304501</v>
      </c>
      <c r="X656">
        <v>4.8899183239379598E-2</v>
      </c>
      <c r="Y656">
        <v>2593.0094831772699</v>
      </c>
      <c r="Z656" t="s">
        <v>27</v>
      </c>
      <c r="AA656">
        <v>6.7469754554047197E-3</v>
      </c>
      <c r="AB656" t="s">
        <v>24</v>
      </c>
      <c r="AC656">
        <v>651</v>
      </c>
      <c r="AD656">
        <v>10</v>
      </c>
      <c r="AE656">
        <v>4.7500000000000001E-2</v>
      </c>
      <c r="AF656">
        <v>0.01</v>
      </c>
      <c r="AG656">
        <v>0</v>
      </c>
      <c r="AH656" t="s">
        <v>23</v>
      </c>
      <c r="AI656">
        <v>0.1</v>
      </c>
      <c r="AJ656">
        <v>10</v>
      </c>
      <c r="AK656">
        <v>4</v>
      </c>
      <c r="AL656">
        <v>3</v>
      </c>
    </row>
    <row r="657" spans="20:38" x14ac:dyDescent="0.35">
      <c r="T657" t="s">
        <v>19</v>
      </c>
      <c r="U657">
        <v>67</v>
      </c>
      <c r="V657" t="s">
        <v>20</v>
      </c>
      <c r="W657">
        <v>10112.7369843914</v>
      </c>
      <c r="X657">
        <v>0.146697549718139</v>
      </c>
      <c r="Y657">
        <v>7779.0284495318201</v>
      </c>
      <c r="Z657" t="s">
        <v>27</v>
      </c>
      <c r="AA657">
        <v>2.0240926366214201E-2</v>
      </c>
      <c r="AB657" t="s">
        <v>22</v>
      </c>
      <c r="AC657">
        <v>652</v>
      </c>
      <c r="AD657">
        <v>10</v>
      </c>
      <c r="AE657">
        <v>4.7500000000000001E-2</v>
      </c>
      <c r="AF657">
        <v>0.01</v>
      </c>
      <c r="AG657">
        <v>0</v>
      </c>
      <c r="AH657" t="s">
        <v>23</v>
      </c>
      <c r="AI657">
        <v>0.1</v>
      </c>
      <c r="AJ657">
        <v>10</v>
      </c>
      <c r="AK657">
        <v>4</v>
      </c>
      <c r="AL657">
        <v>3</v>
      </c>
    </row>
    <row r="658" spans="20:38" x14ac:dyDescent="0.35">
      <c r="T658" t="s">
        <v>19</v>
      </c>
      <c r="U658">
        <v>67</v>
      </c>
      <c r="V658" t="s">
        <v>20</v>
      </c>
      <c r="W658">
        <v>3441.6308648866102</v>
      </c>
      <c r="X658">
        <v>4.9925041627449297E-2</v>
      </c>
      <c r="Y658">
        <v>2647.4083576050898</v>
      </c>
      <c r="Z658" t="s">
        <v>27</v>
      </c>
      <c r="AA658">
        <v>6.8885205877874996E-3</v>
      </c>
      <c r="AB658" t="s">
        <v>24</v>
      </c>
      <c r="AC658">
        <v>653</v>
      </c>
      <c r="AD658">
        <v>10</v>
      </c>
      <c r="AE658">
        <v>4.7500000000000001E-2</v>
      </c>
      <c r="AF658">
        <v>0.01</v>
      </c>
      <c r="AG658">
        <v>0</v>
      </c>
      <c r="AH658" t="s">
        <v>23</v>
      </c>
      <c r="AI658">
        <v>0.1</v>
      </c>
      <c r="AJ658">
        <v>10</v>
      </c>
      <c r="AK658">
        <v>5</v>
      </c>
      <c r="AL658">
        <v>4</v>
      </c>
    </row>
    <row r="659" spans="20:38" x14ac:dyDescent="0.35">
      <c r="T659" t="s">
        <v>19</v>
      </c>
      <c r="U659">
        <v>67</v>
      </c>
      <c r="V659" t="s">
        <v>20</v>
      </c>
      <c r="W659">
        <v>10324.892594659799</v>
      </c>
      <c r="X659">
        <v>0.14977512488234801</v>
      </c>
      <c r="Y659">
        <v>7942.2250728152703</v>
      </c>
      <c r="Z659" t="s">
        <v>27</v>
      </c>
      <c r="AA659">
        <v>2.0665561763362501E-2</v>
      </c>
      <c r="AB659" t="s">
        <v>22</v>
      </c>
      <c r="AC659">
        <v>654</v>
      </c>
      <c r="AD659">
        <v>10</v>
      </c>
      <c r="AE659">
        <v>4.7500000000000001E-2</v>
      </c>
      <c r="AF659">
        <v>0.01</v>
      </c>
      <c r="AG659">
        <v>0</v>
      </c>
      <c r="AH659" t="s">
        <v>23</v>
      </c>
      <c r="AI659">
        <v>0.1</v>
      </c>
      <c r="AJ659">
        <v>10</v>
      </c>
      <c r="AK659">
        <v>5</v>
      </c>
      <c r="AL659">
        <v>4</v>
      </c>
    </row>
    <row r="660" spans="20:38" x14ac:dyDescent="0.35">
      <c r="T660" t="s">
        <v>19</v>
      </c>
      <c r="U660">
        <v>67</v>
      </c>
      <c r="V660" t="s">
        <v>20</v>
      </c>
      <c r="W660">
        <v>3666.1514644131698</v>
      </c>
      <c r="X660">
        <v>5.3181985999940097E-2</v>
      </c>
      <c r="Y660">
        <v>2820.1165110870502</v>
      </c>
      <c r="Z660" t="s">
        <v>27</v>
      </c>
      <c r="AA660">
        <v>7.3379048573210103E-3</v>
      </c>
      <c r="AB660" t="s">
        <v>24</v>
      </c>
      <c r="AC660">
        <v>655</v>
      </c>
      <c r="AD660">
        <v>10</v>
      </c>
      <c r="AE660">
        <v>4.7500000000000001E-2</v>
      </c>
      <c r="AF660">
        <v>0.01</v>
      </c>
      <c r="AG660">
        <v>0</v>
      </c>
      <c r="AH660" t="s">
        <v>23</v>
      </c>
      <c r="AI660">
        <v>0.1</v>
      </c>
      <c r="AJ660">
        <v>10</v>
      </c>
      <c r="AK660">
        <v>6</v>
      </c>
      <c r="AL660">
        <v>5</v>
      </c>
    </row>
    <row r="661" spans="20:38" x14ac:dyDescent="0.35">
      <c r="T661" t="s">
        <v>19</v>
      </c>
      <c r="U661">
        <v>67</v>
      </c>
      <c r="V661" t="s">
        <v>20</v>
      </c>
      <c r="W661">
        <v>10998.454393239501</v>
      </c>
      <c r="X661">
        <v>0.15954595799981999</v>
      </c>
      <c r="Y661">
        <v>8460.3495332611492</v>
      </c>
      <c r="Z661" t="s">
        <v>27</v>
      </c>
      <c r="AA661">
        <v>2.2013714571963001E-2</v>
      </c>
      <c r="AB661" t="s">
        <v>22</v>
      </c>
      <c r="AC661">
        <v>656</v>
      </c>
      <c r="AD661">
        <v>10</v>
      </c>
      <c r="AE661">
        <v>4.7500000000000001E-2</v>
      </c>
      <c r="AF661">
        <v>0.01</v>
      </c>
      <c r="AG661">
        <v>0</v>
      </c>
      <c r="AH661" t="s">
        <v>23</v>
      </c>
      <c r="AI661">
        <v>0.1</v>
      </c>
      <c r="AJ661">
        <v>10</v>
      </c>
      <c r="AK661">
        <v>6</v>
      </c>
      <c r="AL661">
        <v>5</v>
      </c>
    </row>
    <row r="662" spans="20:38" x14ac:dyDescent="0.35">
      <c r="T662" t="s">
        <v>19</v>
      </c>
      <c r="U662">
        <v>67</v>
      </c>
      <c r="V662" t="s">
        <v>20</v>
      </c>
      <c r="W662">
        <v>4039.54457613873</v>
      </c>
      <c r="X662">
        <v>5.8598507230178301E-2</v>
      </c>
      <c r="Y662">
        <v>3107.3419816451801</v>
      </c>
      <c r="Z662" t="s">
        <v>27</v>
      </c>
      <c r="AA662">
        <v>8.0852616304432495E-3</v>
      </c>
      <c r="AB662" t="s">
        <v>24</v>
      </c>
      <c r="AC662">
        <v>657</v>
      </c>
      <c r="AD662">
        <v>10</v>
      </c>
      <c r="AE662">
        <v>4.7500000000000001E-2</v>
      </c>
      <c r="AF662">
        <v>0.01</v>
      </c>
      <c r="AG662">
        <v>0</v>
      </c>
      <c r="AH662" t="s">
        <v>23</v>
      </c>
      <c r="AI662">
        <v>0.1</v>
      </c>
      <c r="AJ662">
        <v>10</v>
      </c>
      <c r="AK662">
        <v>7</v>
      </c>
      <c r="AL662">
        <v>6</v>
      </c>
    </row>
    <row r="663" spans="20:38" x14ac:dyDescent="0.35">
      <c r="T663" t="s">
        <v>19</v>
      </c>
      <c r="U663">
        <v>67</v>
      </c>
      <c r="V663" t="s">
        <v>20</v>
      </c>
      <c r="W663">
        <v>12118.6337284162</v>
      </c>
      <c r="X663">
        <v>0.175795521690535</v>
      </c>
      <c r="Y663">
        <v>9322.0259449355308</v>
      </c>
      <c r="Z663" t="s">
        <v>27</v>
      </c>
      <c r="AA663">
        <v>2.4255784891329801E-2</v>
      </c>
      <c r="AB663" t="s">
        <v>22</v>
      </c>
      <c r="AC663">
        <v>658</v>
      </c>
      <c r="AD663">
        <v>10</v>
      </c>
      <c r="AE663">
        <v>4.7500000000000001E-2</v>
      </c>
      <c r="AF663">
        <v>0.01</v>
      </c>
      <c r="AG663">
        <v>0</v>
      </c>
      <c r="AH663" t="s">
        <v>23</v>
      </c>
      <c r="AI663">
        <v>0.1</v>
      </c>
      <c r="AJ663">
        <v>10</v>
      </c>
      <c r="AK663">
        <v>7</v>
      </c>
      <c r="AL663">
        <v>6</v>
      </c>
    </row>
    <row r="664" spans="20:38" x14ac:dyDescent="0.35">
      <c r="T664" t="s">
        <v>19</v>
      </c>
      <c r="U664">
        <v>67</v>
      </c>
      <c r="V664" t="s">
        <v>20</v>
      </c>
      <c r="W664">
        <v>4562.7841309966898</v>
      </c>
      <c r="X664">
        <v>6.6188733370910094E-2</v>
      </c>
      <c r="Y664">
        <v>3509.8339469205298</v>
      </c>
      <c r="Z664" t="s">
        <v>27</v>
      </c>
      <c r="AA664">
        <v>9.1325402572005002E-3</v>
      </c>
      <c r="AB664" t="s">
        <v>24</v>
      </c>
      <c r="AC664">
        <v>659</v>
      </c>
      <c r="AD664">
        <v>10</v>
      </c>
      <c r="AE664">
        <v>4.7500000000000001E-2</v>
      </c>
      <c r="AF664">
        <v>0.01</v>
      </c>
      <c r="AG664">
        <v>0</v>
      </c>
      <c r="AH664" t="s">
        <v>23</v>
      </c>
      <c r="AI664">
        <v>0.1</v>
      </c>
      <c r="AJ664">
        <v>10</v>
      </c>
      <c r="AK664">
        <v>8</v>
      </c>
      <c r="AL664">
        <v>7</v>
      </c>
    </row>
    <row r="665" spans="20:38" x14ac:dyDescent="0.35">
      <c r="T665" t="s">
        <v>19</v>
      </c>
      <c r="U665">
        <v>67</v>
      </c>
      <c r="V665" t="s">
        <v>20</v>
      </c>
      <c r="W665">
        <v>13688.3523929901</v>
      </c>
      <c r="X665">
        <v>0.19856620011272999</v>
      </c>
      <c r="Y665">
        <v>10529.501840761601</v>
      </c>
      <c r="Z665" t="s">
        <v>27</v>
      </c>
      <c r="AA665">
        <v>2.7397620771601499E-2</v>
      </c>
      <c r="AB665" t="s">
        <v>22</v>
      </c>
      <c r="AC665">
        <v>660</v>
      </c>
      <c r="AD665">
        <v>10</v>
      </c>
      <c r="AE665">
        <v>4.7500000000000001E-2</v>
      </c>
      <c r="AF665">
        <v>0.01</v>
      </c>
      <c r="AG665">
        <v>0</v>
      </c>
      <c r="AH665" t="s">
        <v>23</v>
      </c>
      <c r="AI665">
        <v>0.1</v>
      </c>
      <c r="AJ665">
        <v>10</v>
      </c>
      <c r="AK665">
        <v>8</v>
      </c>
      <c r="AL665">
        <v>7</v>
      </c>
    </row>
    <row r="666" spans="20:38" x14ac:dyDescent="0.35">
      <c r="T666" t="s">
        <v>19</v>
      </c>
      <c r="U666">
        <v>67</v>
      </c>
      <c r="V666" t="s">
        <v>20</v>
      </c>
      <c r="W666">
        <v>5233.6033454509497</v>
      </c>
      <c r="X666">
        <v>7.5919781969936803E-2</v>
      </c>
      <c r="Y666">
        <v>4025.8487272699599</v>
      </c>
      <c r="Z666" t="s">
        <v>27</v>
      </c>
      <c r="AA666">
        <v>1.0475203706845E-2</v>
      </c>
      <c r="AB666" t="s">
        <v>24</v>
      </c>
      <c r="AC666">
        <v>661</v>
      </c>
      <c r="AD666">
        <v>10</v>
      </c>
      <c r="AE666">
        <v>4.7500000000000001E-2</v>
      </c>
      <c r="AF666">
        <v>0.01</v>
      </c>
      <c r="AG666">
        <v>0</v>
      </c>
      <c r="AH666" t="s">
        <v>23</v>
      </c>
      <c r="AI666">
        <v>0.1</v>
      </c>
      <c r="AJ666">
        <v>10</v>
      </c>
      <c r="AK666">
        <v>9</v>
      </c>
      <c r="AL666">
        <v>8</v>
      </c>
    </row>
    <row r="667" spans="20:38" x14ac:dyDescent="0.35">
      <c r="T667" t="s">
        <v>19</v>
      </c>
      <c r="U667">
        <v>67</v>
      </c>
      <c r="V667" t="s">
        <v>20</v>
      </c>
      <c r="W667">
        <v>15700.810036352899</v>
      </c>
      <c r="X667">
        <v>0.22775934590981001</v>
      </c>
      <c r="Y667">
        <v>12077.546181809899</v>
      </c>
      <c r="Z667" t="s">
        <v>27</v>
      </c>
      <c r="AA667">
        <v>3.1425611120534998E-2</v>
      </c>
      <c r="AB667" t="s">
        <v>22</v>
      </c>
      <c r="AC667">
        <v>662</v>
      </c>
      <c r="AD667">
        <v>10</v>
      </c>
      <c r="AE667">
        <v>4.7500000000000001E-2</v>
      </c>
      <c r="AF667">
        <v>0.01</v>
      </c>
      <c r="AG667">
        <v>0</v>
      </c>
      <c r="AH667" t="s">
        <v>23</v>
      </c>
      <c r="AI667">
        <v>0.1</v>
      </c>
      <c r="AJ667">
        <v>10</v>
      </c>
      <c r="AK667">
        <v>9</v>
      </c>
      <c r="AL667">
        <v>8</v>
      </c>
    </row>
    <row r="668" spans="20:38" x14ac:dyDescent="0.35">
      <c r="T668" t="s">
        <v>19</v>
      </c>
      <c r="U668">
        <v>67</v>
      </c>
      <c r="V668" t="s">
        <v>20</v>
      </c>
      <c r="W668">
        <v>6035.3336801372498</v>
      </c>
      <c r="X668">
        <v>8.7549855590432699E-2</v>
      </c>
      <c r="Y668">
        <v>4642.56436933635</v>
      </c>
      <c r="Z668" t="s">
        <v>27</v>
      </c>
      <c r="AA668">
        <v>1.2079889430897E-2</v>
      </c>
      <c r="AB668" t="s">
        <v>24</v>
      </c>
      <c r="AC668">
        <v>663</v>
      </c>
      <c r="AD668">
        <v>10</v>
      </c>
      <c r="AE668">
        <v>4.7500000000000001E-2</v>
      </c>
      <c r="AF668">
        <v>0.01</v>
      </c>
      <c r="AG668">
        <v>0</v>
      </c>
      <c r="AH668" t="s">
        <v>23</v>
      </c>
      <c r="AI668">
        <v>0.1</v>
      </c>
      <c r="AJ668">
        <v>10</v>
      </c>
      <c r="AK668">
        <v>10</v>
      </c>
      <c r="AL668">
        <v>9</v>
      </c>
    </row>
    <row r="669" spans="20:38" x14ac:dyDescent="0.35">
      <c r="T669" t="s">
        <v>19</v>
      </c>
      <c r="U669">
        <v>67</v>
      </c>
      <c r="V669" t="s">
        <v>20</v>
      </c>
      <c r="W669">
        <v>18106.0010404118</v>
      </c>
      <c r="X669">
        <v>0.26264956677129803</v>
      </c>
      <c r="Y669">
        <v>13927.693108009</v>
      </c>
      <c r="Z669" t="s">
        <v>27</v>
      </c>
      <c r="AA669">
        <v>3.6239668292690999E-2</v>
      </c>
      <c r="AB669" t="s">
        <v>22</v>
      </c>
      <c r="AC669">
        <v>664</v>
      </c>
      <c r="AD669">
        <v>10</v>
      </c>
      <c r="AE669">
        <v>4.7500000000000001E-2</v>
      </c>
      <c r="AF669">
        <v>0.01</v>
      </c>
      <c r="AG669">
        <v>0</v>
      </c>
      <c r="AH669" t="s">
        <v>23</v>
      </c>
      <c r="AI669">
        <v>0.1</v>
      </c>
      <c r="AJ669">
        <v>10</v>
      </c>
      <c r="AK669">
        <v>10</v>
      </c>
      <c r="AL669">
        <v>9</v>
      </c>
    </row>
    <row r="670" spans="20:38" x14ac:dyDescent="0.35">
      <c r="T670" t="s">
        <v>19</v>
      </c>
      <c r="U670">
        <v>67</v>
      </c>
      <c r="V670" t="s">
        <v>20</v>
      </c>
      <c r="W670">
        <v>20896.6437025948</v>
      </c>
      <c r="X670">
        <v>0.30313123274491299</v>
      </c>
      <c r="Y670">
        <v>16074.3413096883</v>
      </c>
      <c r="Z670" t="s">
        <v>27</v>
      </c>
      <c r="AA670">
        <v>4.1825217756386701E-2</v>
      </c>
      <c r="AB670" t="s">
        <v>24</v>
      </c>
      <c r="AC670">
        <v>665</v>
      </c>
      <c r="AD670">
        <v>10</v>
      </c>
      <c r="AE670">
        <v>4.7500000000000001E-2</v>
      </c>
      <c r="AF670">
        <v>0.01</v>
      </c>
      <c r="AG670">
        <v>0</v>
      </c>
      <c r="AH670" t="s">
        <v>23</v>
      </c>
      <c r="AI670">
        <v>0.1</v>
      </c>
      <c r="AJ670">
        <v>10</v>
      </c>
      <c r="AK670">
        <v>12</v>
      </c>
      <c r="AL670">
        <v>11</v>
      </c>
    </row>
    <row r="671" spans="20:38" x14ac:dyDescent="0.35">
      <c r="T671" t="s">
        <v>19</v>
      </c>
      <c r="U671">
        <v>67</v>
      </c>
      <c r="V671" t="s">
        <v>20</v>
      </c>
      <c r="W671">
        <v>62689.931107784403</v>
      </c>
      <c r="X671">
        <v>0.90939369823474003</v>
      </c>
      <c r="Y671">
        <v>48223.023929064897</v>
      </c>
      <c r="Z671" t="s">
        <v>27</v>
      </c>
      <c r="AA671">
        <v>0.12547565326915999</v>
      </c>
      <c r="AB671" t="s">
        <v>22</v>
      </c>
      <c r="AC671">
        <v>666</v>
      </c>
      <c r="AD671">
        <v>10</v>
      </c>
      <c r="AE671">
        <v>4.7500000000000001E-2</v>
      </c>
      <c r="AF671">
        <v>0.01</v>
      </c>
      <c r="AG671">
        <v>0</v>
      </c>
      <c r="AH671" t="s">
        <v>23</v>
      </c>
      <c r="AI671">
        <v>0.1</v>
      </c>
      <c r="AJ671">
        <v>10</v>
      </c>
      <c r="AK671">
        <v>12</v>
      </c>
      <c r="AL671">
        <v>11</v>
      </c>
    </row>
    <row r="672" spans="20:38" x14ac:dyDescent="0.35">
      <c r="T672" t="s">
        <v>19</v>
      </c>
      <c r="U672">
        <v>67</v>
      </c>
      <c r="V672" t="s">
        <v>20</v>
      </c>
      <c r="W672">
        <v>24537.975652219498</v>
      </c>
      <c r="X672">
        <v>0.35595318149576</v>
      </c>
      <c r="Y672">
        <v>18875.365886322699</v>
      </c>
      <c r="Z672" t="s">
        <v>27</v>
      </c>
      <c r="AA672">
        <v>4.911344565958E-2</v>
      </c>
      <c r="AB672" t="s">
        <v>24</v>
      </c>
      <c r="AC672">
        <v>667</v>
      </c>
      <c r="AD672">
        <v>10</v>
      </c>
      <c r="AE672">
        <v>4.7500000000000001E-2</v>
      </c>
      <c r="AF672">
        <v>0.01</v>
      </c>
      <c r="AG672">
        <v>0</v>
      </c>
      <c r="AH672" t="s">
        <v>23</v>
      </c>
      <c r="AI672">
        <v>0.1</v>
      </c>
      <c r="AJ672">
        <v>10</v>
      </c>
      <c r="AK672">
        <v>15</v>
      </c>
      <c r="AL672">
        <v>14</v>
      </c>
    </row>
    <row r="673" spans="20:38" x14ac:dyDescent="0.35">
      <c r="T673" t="s">
        <v>19</v>
      </c>
      <c r="U673">
        <v>67</v>
      </c>
      <c r="V673" t="s">
        <v>20</v>
      </c>
      <c r="W673">
        <v>73613.926956658397</v>
      </c>
      <c r="X673">
        <v>1.06785954448728</v>
      </c>
      <c r="Y673">
        <v>56626.097658967999</v>
      </c>
      <c r="Z673" t="s">
        <v>27</v>
      </c>
      <c r="AA673">
        <v>0.14734033697873999</v>
      </c>
      <c r="AB673" t="s">
        <v>22</v>
      </c>
      <c r="AC673">
        <v>668</v>
      </c>
      <c r="AD673">
        <v>10</v>
      </c>
      <c r="AE673">
        <v>4.7500000000000001E-2</v>
      </c>
      <c r="AF673">
        <v>0.01</v>
      </c>
      <c r="AG673">
        <v>0</v>
      </c>
      <c r="AH673" t="s">
        <v>23</v>
      </c>
      <c r="AI673">
        <v>0.1</v>
      </c>
      <c r="AJ673">
        <v>10</v>
      </c>
      <c r="AK673">
        <v>15</v>
      </c>
      <c r="AL673">
        <v>14</v>
      </c>
    </row>
    <row r="674" spans="20:38" x14ac:dyDescent="0.35">
      <c r="T674" t="s">
        <v>19</v>
      </c>
      <c r="U674">
        <v>67</v>
      </c>
      <c r="V674" t="s">
        <v>20</v>
      </c>
      <c r="W674">
        <v>22607.598960523901</v>
      </c>
      <c r="X674">
        <v>0.327950719734733</v>
      </c>
      <c r="Y674">
        <v>17390.4607388646</v>
      </c>
      <c r="Z674" t="s">
        <v>27</v>
      </c>
      <c r="AA674">
        <v>4.52497426347735E-2</v>
      </c>
      <c r="AB674" t="s">
        <v>24</v>
      </c>
      <c r="AC674">
        <v>669</v>
      </c>
      <c r="AD674">
        <v>10</v>
      </c>
      <c r="AE674">
        <v>4.7500000000000001E-2</v>
      </c>
      <c r="AF674">
        <v>0.01</v>
      </c>
      <c r="AG674">
        <v>0</v>
      </c>
      <c r="AH674" t="s">
        <v>23</v>
      </c>
      <c r="AI674">
        <v>0.1</v>
      </c>
      <c r="AJ674">
        <v>10</v>
      </c>
      <c r="AK674">
        <v>20</v>
      </c>
      <c r="AL674">
        <v>19</v>
      </c>
    </row>
    <row r="675" spans="20:38" x14ac:dyDescent="0.35">
      <c r="T675" t="s">
        <v>19</v>
      </c>
      <c r="U675">
        <v>67</v>
      </c>
      <c r="V675" t="s">
        <v>20</v>
      </c>
      <c r="W675">
        <v>67822.796881571805</v>
      </c>
      <c r="X675">
        <v>0.983852159204198</v>
      </c>
      <c r="Y675">
        <v>52171.382216593702</v>
      </c>
      <c r="Z675" t="s">
        <v>27</v>
      </c>
      <c r="AA675">
        <v>0.13574922790432001</v>
      </c>
      <c r="AB675" t="s">
        <v>22</v>
      </c>
      <c r="AC675">
        <v>670</v>
      </c>
      <c r="AD675">
        <v>10</v>
      </c>
      <c r="AE675">
        <v>4.7500000000000001E-2</v>
      </c>
      <c r="AF675">
        <v>0.01</v>
      </c>
      <c r="AG675">
        <v>0</v>
      </c>
      <c r="AH675" t="s">
        <v>23</v>
      </c>
      <c r="AI675">
        <v>0.1</v>
      </c>
      <c r="AJ675">
        <v>10</v>
      </c>
      <c r="AK675">
        <v>20</v>
      </c>
      <c r="AL675">
        <v>19</v>
      </c>
    </row>
    <row r="676" spans="20:38" x14ac:dyDescent="0.35">
      <c r="T676" t="s">
        <v>19</v>
      </c>
      <c r="U676">
        <v>67</v>
      </c>
      <c r="V676" t="s">
        <v>20</v>
      </c>
      <c r="W676">
        <v>16213.986095156501</v>
      </c>
      <c r="X676">
        <v>0.23520358880040501</v>
      </c>
      <c r="Y676">
        <v>12472.296996274201</v>
      </c>
      <c r="Z676" t="s">
        <v>27</v>
      </c>
      <c r="AA676">
        <v>3.2452747378027003E-2</v>
      </c>
      <c r="AB676" t="s">
        <v>24</v>
      </c>
      <c r="AC676">
        <v>671</v>
      </c>
      <c r="AD676">
        <v>10</v>
      </c>
      <c r="AE676">
        <v>4.7500000000000001E-2</v>
      </c>
      <c r="AF676">
        <v>0.01</v>
      </c>
      <c r="AG676">
        <v>0</v>
      </c>
      <c r="AH676" t="s">
        <v>23</v>
      </c>
      <c r="AI676">
        <v>0.1</v>
      </c>
      <c r="AJ676">
        <v>10</v>
      </c>
      <c r="AK676">
        <v>99</v>
      </c>
      <c r="AL676">
        <v>98</v>
      </c>
    </row>
    <row r="677" spans="20:38" x14ac:dyDescent="0.35">
      <c r="T677" t="s">
        <v>19</v>
      </c>
      <c r="U677">
        <v>67</v>
      </c>
      <c r="V677" t="s">
        <v>20</v>
      </c>
      <c r="W677">
        <v>48641.958285469598</v>
      </c>
      <c r="X677">
        <v>0.70561076640121501</v>
      </c>
      <c r="Y677">
        <v>37416.890988822699</v>
      </c>
      <c r="Z677" t="s">
        <v>27</v>
      </c>
      <c r="AA677">
        <v>9.7358242134080994E-2</v>
      </c>
      <c r="AB677" t="s">
        <v>22</v>
      </c>
      <c r="AC677">
        <v>672</v>
      </c>
      <c r="AD677">
        <v>10</v>
      </c>
      <c r="AE677">
        <v>4.7500000000000001E-2</v>
      </c>
      <c r="AF677">
        <v>0.01</v>
      </c>
      <c r="AG677">
        <v>0</v>
      </c>
      <c r="AH677" t="s">
        <v>23</v>
      </c>
      <c r="AI677">
        <v>0.1</v>
      </c>
      <c r="AJ677">
        <v>10</v>
      </c>
      <c r="AK677">
        <v>99</v>
      </c>
      <c r="AL677">
        <v>98</v>
      </c>
    </row>
    <row r="678" spans="20:38" x14ac:dyDescent="0.35">
      <c r="T678" t="s">
        <v>19</v>
      </c>
      <c r="U678">
        <v>67</v>
      </c>
      <c r="V678" t="s">
        <v>20</v>
      </c>
      <c r="W678">
        <v>19263.615624000999</v>
      </c>
      <c r="X678">
        <v>2.67929698346944E-2</v>
      </c>
      <c r="Y678">
        <v>14818.165864616099</v>
      </c>
      <c r="Z678" t="s">
        <v>28</v>
      </c>
      <c r="AA678">
        <v>2.9808541105520499E-2</v>
      </c>
      <c r="AB678" t="s">
        <v>24</v>
      </c>
      <c r="AC678">
        <v>673</v>
      </c>
      <c r="AD678">
        <v>10</v>
      </c>
      <c r="AE678">
        <v>4.7500000000000001E-2</v>
      </c>
      <c r="AF678">
        <v>0.01</v>
      </c>
      <c r="AG678">
        <v>0</v>
      </c>
      <c r="AH678" t="s">
        <v>23</v>
      </c>
      <c r="AI678">
        <v>0.1</v>
      </c>
      <c r="AJ678">
        <v>10</v>
      </c>
      <c r="AK678">
        <v>1</v>
      </c>
      <c r="AL678">
        <v>0</v>
      </c>
    </row>
    <row r="679" spans="20:38" x14ac:dyDescent="0.35">
      <c r="T679" t="s">
        <v>19</v>
      </c>
      <c r="U679">
        <v>67</v>
      </c>
      <c r="V679" t="s">
        <v>20</v>
      </c>
      <c r="W679">
        <v>57790.846872002898</v>
      </c>
      <c r="X679">
        <v>8.0378909504083301E-2</v>
      </c>
      <c r="Y679">
        <v>44454.497593848399</v>
      </c>
      <c r="Z679" t="s">
        <v>28</v>
      </c>
      <c r="AA679">
        <v>8.9425623316561495E-2</v>
      </c>
      <c r="AB679" t="s">
        <v>22</v>
      </c>
      <c r="AC679">
        <v>674</v>
      </c>
      <c r="AD679">
        <v>10</v>
      </c>
      <c r="AE679">
        <v>4.7500000000000001E-2</v>
      </c>
      <c r="AF679">
        <v>0.01</v>
      </c>
      <c r="AG679">
        <v>0</v>
      </c>
      <c r="AH679" t="s">
        <v>23</v>
      </c>
      <c r="AI679">
        <v>0.1</v>
      </c>
      <c r="AJ679">
        <v>10</v>
      </c>
      <c r="AK679">
        <v>1</v>
      </c>
      <c r="AL679">
        <v>0</v>
      </c>
    </row>
    <row r="680" spans="20:38" x14ac:dyDescent="0.35">
      <c r="T680" t="s">
        <v>19</v>
      </c>
      <c r="U680">
        <v>67</v>
      </c>
      <c r="V680" t="s">
        <v>20</v>
      </c>
      <c r="W680">
        <v>7844.5221939083704</v>
      </c>
      <c r="X680">
        <v>1.0910622938671601E-2</v>
      </c>
      <c r="Y680">
        <v>6034.2478414679799</v>
      </c>
      <c r="Z680" t="s">
        <v>28</v>
      </c>
      <c r="AA680">
        <v>1.2138622719348E-2</v>
      </c>
      <c r="AB680" t="s">
        <v>24</v>
      </c>
      <c r="AC680">
        <v>675</v>
      </c>
      <c r="AD680">
        <v>10</v>
      </c>
      <c r="AE680">
        <v>4.7500000000000001E-2</v>
      </c>
      <c r="AF680">
        <v>0.01</v>
      </c>
      <c r="AG680">
        <v>0</v>
      </c>
      <c r="AH680" t="s">
        <v>23</v>
      </c>
      <c r="AI680">
        <v>0.1</v>
      </c>
      <c r="AJ680">
        <v>10</v>
      </c>
      <c r="AK680">
        <v>2</v>
      </c>
      <c r="AL680">
        <v>1</v>
      </c>
    </row>
    <row r="681" spans="20:38" x14ac:dyDescent="0.35">
      <c r="T681" t="s">
        <v>19</v>
      </c>
      <c r="U681">
        <v>67</v>
      </c>
      <c r="V681" t="s">
        <v>20</v>
      </c>
      <c r="W681">
        <v>23533.566581725099</v>
      </c>
      <c r="X681">
        <v>3.2731868816014802E-2</v>
      </c>
      <c r="Y681">
        <v>18102.743524403901</v>
      </c>
      <c r="Z681" t="s">
        <v>28</v>
      </c>
      <c r="AA681">
        <v>3.6415868158043999E-2</v>
      </c>
      <c r="AB681" t="s">
        <v>22</v>
      </c>
      <c r="AC681">
        <v>676</v>
      </c>
      <c r="AD681">
        <v>10</v>
      </c>
      <c r="AE681">
        <v>4.7500000000000001E-2</v>
      </c>
      <c r="AF681">
        <v>0.01</v>
      </c>
      <c r="AG681">
        <v>0</v>
      </c>
      <c r="AH681" t="s">
        <v>23</v>
      </c>
      <c r="AI681">
        <v>0.1</v>
      </c>
      <c r="AJ681">
        <v>10</v>
      </c>
      <c r="AK681">
        <v>2</v>
      </c>
      <c r="AL681">
        <v>1</v>
      </c>
    </row>
    <row r="682" spans="20:38" x14ac:dyDescent="0.35">
      <c r="T682" t="s">
        <v>19</v>
      </c>
      <c r="U682">
        <v>67</v>
      </c>
      <c r="V682" t="s">
        <v>20</v>
      </c>
      <c r="W682">
        <v>3228.1884658331601</v>
      </c>
      <c r="X682">
        <v>4.4899544236136598E-3</v>
      </c>
      <c r="Y682">
        <v>2483.2218967947401</v>
      </c>
      <c r="Z682" t="s">
        <v>28</v>
      </c>
      <c r="AA682">
        <v>4.9953025672014898E-3</v>
      </c>
      <c r="AB682" t="s">
        <v>24</v>
      </c>
      <c r="AC682">
        <v>677</v>
      </c>
      <c r="AD682">
        <v>10</v>
      </c>
      <c r="AE682">
        <v>4.7500000000000001E-2</v>
      </c>
      <c r="AF682">
        <v>0.01</v>
      </c>
      <c r="AG682">
        <v>0</v>
      </c>
      <c r="AH682" t="s">
        <v>23</v>
      </c>
      <c r="AI682">
        <v>0.1</v>
      </c>
      <c r="AJ682">
        <v>10</v>
      </c>
      <c r="AK682">
        <v>3</v>
      </c>
      <c r="AL682">
        <v>2</v>
      </c>
    </row>
    <row r="683" spans="20:38" x14ac:dyDescent="0.35">
      <c r="T683" t="s">
        <v>19</v>
      </c>
      <c r="U683">
        <v>67</v>
      </c>
      <c r="V683" t="s">
        <v>20</v>
      </c>
      <c r="W683">
        <v>9684.5653974994802</v>
      </c>
      <c r="X683">
        <v>1.3469863270840999E-2</v>
      </c>
      <c r="Y683">
        <v>7449.6656903842104</v>
      </c>
      <c r="Z683" t="s">
        <v>28</v>
      </c>
      <c r="AA683">
        <v>1.49859077016045E-2</v>
      </c>
      <c r="AB683" t="s">
        <v>22</v>
      </c>
      <c r="AC683">
        <v>678</v>
      </c>
      <c r="AD683">
        <v>10</v>
      </c>
      <c r="AE683">
        <v>4.7500000000000001E-2</v>
      </c>
      <c r="AF683">
        <v>0.01</v>
      </c>
      <c r="AG683">
        <v>0</v>
      </c>
      <c r="AH683" t="s">
        <v>23</v>
      </c>
      <c r="AI683">
        <v>0.1</v>
      </c>
      <c r="AJ683">
        <v>10</v>
      </c>
      <c r="AK683">
        <v>3</v>
      </c>
      <c r="AL683">
        <v>2</v>
      </c>
    </row>
    <row r="684" spans="20:38" x14ac:dyDescent="0.35">
      <c r="T684" t="s">
        <v>19</v>
      </c>
      <c r="U684">
        <v>67</v>
      </c>
      <c r="V684" t="s">
        <v>20</v>
      </c>
      <c r="W684">
        <v>6907.9919665268399</v>
      </c>
      <c r="X684">
        <v>9.6080416049655198E-3</v>
      </c>
      <c r="Y684">
        <v>5313.8399742514202</v>
      </c>
      <c r="Z684" t="s">
        <v>28</v>
      </c>
      <c r="AA684">
        <v>1.06894347618868E-2</v>
      </c>
      <c r="AB684" t="s">
        <v>24</v>
      </c>
      <c r="AC684">
        <v>679</v>
      </c>
      <c r="AD684">
        <v>10</v>
      </c>
      <c r="AE684">
        <v>4.7500000000000001E-2</v>
      </c>
      <c r="AF684">
        <v>0.01</v>
      </c>
      <c r="AG684">
        <v>0</v>
      </c>
      <c r="AH684" t="s">
        <v>23</v>
      </c>
      <c r="AI684">
        <v>0.1</v>
      </c>
      <c r="AJ684">
        <v>10</v>
      </c>
      <c r="AK684">
        <v>4</v>
      </c>
      <c r="AL684">
        <v>3</v>
      </c>
    </row>
    <row r="685" spans="20:38" x14ac:dyDescent="0.35">
      <c r="T685" t="s">
        <v>19</v>
      </c>
      <c r="U685">
        <v>67</v>
      </c>
      <c r="V685" t="s">
        <v>20</v>
      </c>
      <c r="W685">
        <v>20723.975899580499</v>
      </c>
      <c r="X685">
        <v>2.8824124814896601E-2</v>
      </c>
      <c r="Y685">
        <v>15941.5199227543</v>
      </c>
      <c r="Z685" t="s">
        <v>28</v>
      </c>
      <c r="AA685">
        <v>3.20683042856603E-2</v>
      </c>
      <c r="AB685" t="s">
        <v>22</v>
      </c>
      <c r="AC685">
        <v>680</v>
      </c>
      <c r="AD685">
        <v>10</v>
      </c>
      <c r="AE685">
        <v>4.7500000000000001E-2</v>
      </c>
      <c r="AF685">
        <v>0.01</v>
      </c>
      <c r="AG685">
        <v>0</v>
      </c>
      <c r="AH685" t="s">
        <v>23</v>
      </c>
      <c r="AI685">
        <v>0.1</v>
      </c>
      <c r="AJ685">
        <v>10</v>
      </c>
      <c r="AK685">
        <v>4</v>
      </c>
      <c r="AL685">
        <v>3</v>
      </c>
    </row>
    <row r="686" spans="20:38" x14ac:dyDescent="0.35">
      <c r="T686" t="s">
        <v>19</v>
      </c>
      <c r="U686">
        <v>67</v>
      </c>
      <c r="V686" t="s">
        <v>20</v>
      </c>
      <c r="W686">
        <v>6875.5717149214397</v>
      </c>
      <c r="X686">
        <v>9.5629496118396599E-3</v>
      </c>
      <c r="Y686">
        <v>5288.9013191703398</v>
      </c>
      <c r="Z686" t="s">
        <v>28</v>
      </c>
      <c r="AA686">
        <v>1.06392676270407E-2</v>
      </c>
      <c r="AB686" t="s">
        <v>24</v>
      </c>
      <c r="AC686">
        <v>681</v>
      </c>
      <c r="AD686">
        <v>10</v>
      </c>
      <c r="AE686">
        <v>4.7500000000000001E-2</v>
      </c>
      <c r="AF686">
        <v>0.01</v>
      </c>
      <c r="AG686">
        <v>0</v>
      </c>
      <c r="AH686" t="s">
        <v>23</v>
      </c>
      <c r="AI686">
        <v>0.1</v>
      </c>
      <c r="AJ686">
        <v>10</v>
      </c>
      <c r="AK686">
        <v>5</v>
      </c>
      <c r="AL686">
        <v>4</v>
      </c>
    </row>
    <row r="687" spans="20:38" x14ac:dyDescent="0.35">
      <c r="T687" t="s">
        <v>19</v>
      </c>
      <c r="U687">
        <v>67</v>
      </c>
      <c r="V687" t="s">
        <v>20</v>
      </c>
      <c r="W687">
        <v>20626.715144764301</v>
      </c>
      <c r="X687">
        <v>2.8688848835519001E-2</v>
      </c>
      <c r="Y687">
        <v>15866.703957510999</v>
      </c>
      <c r="Z687" t="s">
        <v>28</v>
      </c>
      <c r="AA687">
        <v>3.1917802881122198E-2</v>
      </c>
      <c r="AB687" t="s">
        <v>22</v>
      </c>
      <c r="AC687">
        <v>682</v>
      </c>
      <c r="AD687">
        <v>10</v>
      </c>
      <c r="AE687">
        <v>4.7500000000000001E-2</v>
      </c>
      <c r="AF687">
        <v>0.01</v>
      </c>
      <c r="AG687">
        <v>0</v>
      </c>
      <c r="AH687" t="s">
        <v>23</v>
      </c>
      <c r="AI687">
        <v>0.1</v>
      </c>
      <c r="AJ687">
        <v>10</v>
      </c>
      <c r="AK687">
        <v>5</v>
      </c>
      <c r="AL687">
        <v>4</v>
      </c>
    </row>
    <row r="688" spans="20:38" x14ac:dyDescent="0.35">
      <c r="T688" t="s">
        <v>19</v>
      </c>
      <c r="U688">
        <v>67</v>
      </c>
      <c r="V688" t="s">
        <v>20</v>
      </c>
      <c r="W688">
        <v>7122.1750109828899</v>
      </c>
      <c r="X688">
        <v>9.9059399829867292E-3</v>
      </c>
      <c r="Y688">
        <v>5478.5961622945297</v>
      </c>
      <c r="Z688" t="s">
        <v>28</v>
      </c>
      <c r="AA688">
        <v>1.1020861852698301E-2</v>
      </c>
      <c r="AB688" t="s">
        <v>24</v>
      </c>
      <c r="AC688">
        <v>683</v>
      </c>
      <c r="AD688">
        <v>10</v>
      </c>
      <c r="AE688">
        <v>4.7500000000000001E-2</v>
      </c>
      <c r="AF688">
        <v>0.01</v>
      </c>
      <c r="AG688">
        <v>0</v>
      </c>
      <c r="AH688" t="s">
        <v>23</v>
      </c>
      <c r="AI688">
        <v>0.1</v>
      </c>
      <c r="AJ688">
        <v>10</v>
      </c>
      <c r="AK688">
        <v>6</v>
      </c>
      <c r="AL688">
        <v>5</v>
      </c>
    </row>
    <row r="689" spans="20:38" x14ac:dyDescent="0.35">
      <c r="T689" t="s">
        <v>19</v>
      </c>
      <c r="U689">
        <v>67</v>
      </c>
      <c r="V689" t="s">
        <v>20</v>
      </c>
      <c r="W689">
        <v>21366.525032948699</v>
      </c>
      <c r="X689">
        <v>2.9717819948960202E-2</v>
      </c>
      <c r="Y689">
        <v>16435.788486883601</v>
      </c>
      <c r="Z689" t="s">
        <v>28</v>
      </c>
      <c r="AA689">
        <v>3.3062585558094798E-2</v>
      </c>
      <c r="AB689" t="s">
        <v>22</v>
      </c>
      <c r="AC689">
        <v>684</v>
      </c>
      <c r="AD689">
        <v>10</v>
      </c>
      <c r="AE689">
        <v>4.7500000000000001E-2</v>
      </c>
      <c r="AF689">
        <v>0.01</v>
      </c>
      <c r="AG689">
        <v>0</v>
      </c>
      <c r="AH689" t="s">
        <v>23</v>
      </c>
      <c r="AI689">
        <v>0.1</v>
      </c>
      <c r="AJ689">
        <v>10</v>
      </c>
      <c r="AK689">
        <v>6</v>
      </c>
      <c r="AL689">
        <v>5</v>
      </c>
    </row>
    <row r="690" spans="20:38" x14ac:dyDescent="0.35">
      <c r="T690" t="s">
        <v>19</v>
      </c>
      <c r="U690">
        <v>67</v>
      </c>
      <c r="V690" t="s">
        <v>20</v>
      </c>
      <c r="W690">
        <v>7601.7141061146704</v>
      </c>
      <c r="X690">
        <v>1.05729111664449E-2</v>
      </c>
      <c r="Y690">
        <v>5847.4723893189803</v>
      </c>
      <c r="Z690" t="s">
        <v>28</v>
      </c>
      <c r="AA690">
        <v>1.1762901203355301E-2</v>
      </c>
      <c r="AB690" t="s">
        <v>24</v>
      </c>
      <c r="AC690">
        <v>685</v>
      </c>
      <c r="AD690">
        <v>10</v>
      </c>
      <c r="AE690">
        <v>4.7500000000000001E-2</v>
      </c>
      <c r="AF690">
        <v>0.01</v>
      </c>
      <c r="AG690">
        <v>0</v>
      </c>
      <c r="AH690" t="s">
        <v>23</v>
      </c>
      <c r="AI690">
        <v>0.1</v>
      </c>
      <c r="AJ690">
        <v>10</v>
      </c>
      <c r="AK690">
        <v>7</v>
      </c>
      <c r="AL690">
        <v>6</v>
      </c>
    </row>
    <row r="691" spans="20:38" x14ac:dyDescent="0.35">
      <c r="T691" t="s">
        <v>19</v>
      </c>
      <c r="U691">
        <v>67</v>
      </c>
      <c r="V691" t="s">
        <v>20</v>
      </c>
      <c r="W691">
        <v>22805.142318343998</v>
      </c>
      <c r="X691">
        <v>3.17187334993346E-2</v>
      </c>
      <c r="Y691">
        <v>17542.417167956901</v>
      </c>
      <c r="Z691" t="s">
        <v>28</v>
      </c>
      <c r="AA691">
        <v>3.5288703610065801E-2</v>
      </c>
      <c r="AB691" t="s">
        <v>22</v>
      </c>
      <c r="AC691">
        <v>686</v>
      </c>
      <c r="AD691">
        <v>10</v>
      </c>
      <c r="AE691">
        <v>4.7500000000000001E-2</v>
      </c>
      <c r="AF691">
        <v>0.01</v>
      </c>
      <c r="AG691">
        <v>0</v>
      </c>
      <c r="AH691" t="s">
        <v>23</v>
      </c>
      <c r="AI691">
        <v>0.1</v>
      </c>
      <c r="AJ691">
        <v>10</v>
      </c>
      <c r="AK691">
        <v>7</v>
      </c>
      <c r="AL691">
        <v>6</v>
      </c>
    </row>
    <row r="692" spans="20:38" x14ac:dyDescent="0.35">
      <c r="T692" t="s">
        <v>19</v>
      </c>
      <c r="U692">
        <v>67</v>
      </c>
      <c r="V692" t="s">
        <v>20</v>
      </c>
      <c r="W692">
        <v>8271.9881902656507</v>
      </c>
      <c r="X692">
        <v>1.15051677930389E-2</v>
      </c>
      <c r="Y692">
        <v>6363.0678386658901</v>
      </c>
      <c r="Z692" t="s">
        <v>28</v>
      </c>
      <c r="AA692">
        <v>1.28000840967102E-2</v>
      </c>
      <c r="AB692" t="s">
        <v>24</v>
      </c>
      <c r="AC692">
        <v>687</v>
      </c>
      <c r="AD692">
        <v>10</v>
      </c>
      <c r="AE692">
        <v>4.7500000000000001E-2</v>
      </c>
      <c r="AF692">
        <v>0.01</v>
      </c>
      <c r="AG692">
        <v>0</v>
      </c>
      <c r="AH692" t="s">
        <v>23</v>
      </c>
      <c r="AI692">
        <v>0.1</v>
      </c>
      <c r="AJ692">
        <v>10</v>
      </c>
      <c r="AK692">
        <v>8</v>
      </c>
      <c r="AL692">
        <v>7</v>
      </c>
    </row>
    <row r="693" spans="20:38" x14ac:dyDescent="0.35">
      <c r="T693" t="s">
        <v>19</v>
      </c>
      <c r="U693">
        <v>67</v>
      </c>
      <c r="V693" t="s">
        <v>20</v>
      </c>
      <c r="W693">
        <v>24815.964570797001</v>
      </c>
      <c r="X693">
        <v>3.4515503379116602E-2</v>
      </c>
      <c r="Y693">
        <v>19089.203515997699</v>
      </c>
      <c r="Z693" t="s">
        <v>28</v>
      </c>
      <c r="AA693">
        <v>3.84002522901307E-2</v>
      </c>
      <c r="AB693" t="s">
        <v>22</v>
      </c>
      <c r="AC693">
        <v>688</v>
      </c>
      <c r="AD693">
        <v>10</v>
      </c>
      <c r="AE693">
        <v>4.7500000000000001E-2</v>
      </c>
      <c r="AF693">
        <v>0.01</v>
      </c>
      <c r="AG693">
        <v>0</v>
      </c>
      <c r="AH693" t="s">
        <v>23</v>
      </c>
      <c r="AI693">
        <v>0.1</v>
      </c>
      <c r="AJ693">
        <v>10</v>
      </c>
      <c r="AK693">
        <v>8</v>
      </c>
      <c r="AL693">
        <v>7</v>
      </c>
    </row>
    <row r="694" spans="20:38" x14ac:dyDescent="0.35">
      <c r="T694" t="s">
        <v>19</v>
      </c>
      <c r="U694">
        <v>67</v>
      </c>
      <c r="V694" t="s">
        <v>20</v>
      </c>
      <c r="W694">
        <v>9073.7028093400004</v>
      </c>
      <c r="X694">
        <v>1.2620239647884701E-2</v>
      </c>
      <c r="Y694">
        <v>6979.7713917999999</v>
      </c>
      <c r="Z694" t="s">
        <v>28</v>
      </c>
      <c r="AA694">
        <v>1.40406582258888E-2</v>
      </c>
      <c r="AB694" t="s">
        <v>24</v>
      </c>
      <c r="AC694">
        <v>689</v>
      </c>
      <c r="AD694">
        <v>10</v>
      </c>
      <c r="AE694">
        <v>4.7500000000000001E-2</v>
      </c>
      <c r="AF694">
        <v>0.01</v>
      </c>
      <c r="AG694">
        <v>0</v>
      </c>
      <c r="AH694" t="s">
        <v>23</v>
      </c>
      <c r="AI694">
        <v>0.1</v>
      </c>
      <c r="AJ694">
        <v>10</v>
      </c>
      <c r="AK694">
        <v>9</v>
      </c>
      <c r="AL694">
        <v>8</v>
      </c>
    </row>
    <row r="695" spans="20:38" x14ac:dyDescent="0.35">
      <c r="T695" t="s">
        <v>19</v>
      </c>
      <c r="U695">
        <v>67</v>
      </c>
      <c r="V695" t="s">
        <v>20</v>
      </c>
      <c r="W695">
        <v>27221.108428020001</v>
      </c>
      <c r="X695">
        <v>3.7860718943654198E-2</v>
      </c>
      <c r="Y695">
        <v>20939.314175399999</v>
      </c>
      <c r="Z695" t="s">
        <v>28</v>
      </c>
      <c r="AA695">
        <v>4.2121974677666298E-2</v>
      </c>
      <c r="AB695" t="s">
        <v>22</v>
      </c>
      <c r="AC695">
        <v>690</v>
      </c>
      <c r="AD695">
        <v>10</v>
      </c>
      <c r="AE695">
        <v>4.7500000000000001E-2</v>
      </c>
      <c r="AF695">
        <v>0.01</v>
      </c>
      <c r="AG695">
        <v>0</v>
      </c>
      <c r="AH695" t="s">
        <v>23</v>
      </c>
      <c r="AI695">
        <v>0.1</v>
      </c>
      <c r="AJ695">
        <v>10</v>
      </c>
      <c r="AK695">
        <v>9</v>
      </c>
      <c r="AL695">
        <v>8</v>
      </c>
    </row>
    <row r="696" spans="20:38" x14ac:dyDescent="0.35">
      <c r="T696" t="s">
        <v>19</v>
      </c>
      <c r="U696">
        <v>67</v>
      </c>
      <c r="V696" t="s">
        <v>20</v>
      </c>
      <c r="W696">
        <v>9911.3962134336107</v>
      </c>
      <c r="X696">
        <v>1.37853529134671E-2</v>
      </c>
      <c r="Y696">
        <v>7624.1509334104703</v>
      </c>
      <c r="Z696" t="s">
        <v>28</v>
      </c>
      <c r="AA696">
        <v>1.53369059686353E-2</v>
      </c>
      <c r="AB696" t="s">
        <v>24</v>
      </c>
      <c r="AC696">
        <v>691</v>
      </c>
      <c r="AD696">
        <v>10</v>
      </c>
      <c r="AE696">
        <v>4.7500000000000001E-2</v>
      </c>
      <c r="AF696">
        <v>0.01</v>
      </c>
      <c r="AG696">
        <v>0</v>
      </c>
      <c r="AH696" t="s">
        <v>23</v>
      </c>
      <c r="AI696">
        <v>0.1</v>
      </c>
      <c r="AJ696">
        <v>10</v>
      </c>
      <c r="AK696">
        <v>10</v>
      </c>
      <c r="AL696">
        <v>9</v>
      </c>
    </row>
    <row r="697" spans="20:38" x14ac:dyDescent="0.35">
      <c r="T697" t="s">
        <v>19</v>
      </c>
      <c r="U697">
        <v>67</v>
      </c>
      <c r="V697" t="s">
        <v>20</v>
      </c>
      <c r="W697">
        <v>29734.188640300901</v>
      </c>
      <c r="X697">
        <v>4.13560587404012E-2</v>
      </c>
      <c r="Y697">
        <v>22872.4528002314</v>
      </c>
      <c r="Z697" t="s">
        <v>28</v>
      </c>
      <c r="AA697">
        <v>4.6010717905905801E-2</v>
      </c>
      <c r="AB697" t="s">
        <v>22</v>
      </c>
      <c r="AC697">
        <v>692</v>
      </c>
      <c r="AD697">
        <v>10</v>
      </c>
      <c r="AE697">
        <v>4.7500000000000001E-2</v>
      </c>
      <c r="AF697">
        <v>0.01</v>
      </c>
      <c r="AG697">
        <v>0</v>
      </c>
      <c r="AH697" t="s">
        <v>23</v>
      </c>
      <c r="AI697">
        <v>0.1</v>
      </c>
      <c r="AJ697">
        <v>10</v>
      </c>
      <c r="AK697">
        <v>10</v>
      </c>
      <c r="AL697">
        <v>9</v>
      </c>
    </row>
    <row r="698" spans="20:38" x14ac:dyDescent="0.35">
      <c r="T698" t="s">
        <v>19</v>
      </c>
      <c r="U698">
        <v>67</v>
      </c>
      <c r="V698" t="s">
        <v>20</v>
      </c>
      <c r="W698">
        <v>25816.435468701999</v>
      </c>
      <c r="X698">
        <v>3.5907017158838199E-2</v>
      </c>
      <c r="Y698">
        <v>19858.7965143861</v>
      </c>
      <c r="Z698" t="s">
        <v>28</v>
      </c>
      <c r="AA698">
        <v>3.9948382115142497E-2</v>
      </c>
      <c r="AB698" t="s">
        <v>24</v>
      </c>
      <c r="AC698">
        <v>693</v>
      </c>
      <c r="AD698">
        <v>10</v>
      </c>
      <c r="AE698">
        <v>4.7500000000000001E-2</v>
      </c>
      <c r="AF698">
        <v>0.01</v>
      </c>
      <c r="AG698">
        <v>0</v>
      </c>
      <c r="AH698" t="s">
        <v>23</v>
      </c>
      <c r="AI698">
        <v>0.1</v>
      </c>
      <c r="AJ698">
        <v>10</v>
      </c>
      <c r="AK698">
        <v>12</v>
      </c>
      <c r="AL698">
        <v>11</v>
      </c>
    </row>
    <row r="699" spans="20:38" x14ac:dyDescent="0.35">
      <c r="T699" t="s">
        <v>19</v>
      </c>
      <c r="U699">
        <v>67</v>
      </c>
      <c r="V699" t="s">
        <v>20</v>
      </c>
      <c r="W699">
        <v>77449.306406105898</v>
      </c>
      <c r="X699">
        <v>0.10772105147651501</v>
      </c>
      <c r="Y699">
        <v>59576.389543158402</v>
      </c>
      <c r="Z699" t="s">
        <v>28</v>
      </c>
      <c r="AA699">
        <v>0.11984514634542701</v>
      </c>
      <c r="AB699" t="s">
        <v>22</v>
      </c>
      <c r="AC699">
        <v>694</v>
      </c>
      <c r="AD699">
        <v>10</v>
      </c>
      <c r="AE699">
        <v>4.7500000000000001E-2</v>
      </c>
      <c r="AF699">
        <v>0.01</v>
      </c>
      <c r="AG699">
        <v>0</v>
      </c>
      <c r="AH699" t="s">
        <v>23</v>
      </c>
      <c r="AI699">
        <v>0.1</v>
      </c>
      <c r="AJ699">
        <v>10</v>
      </c>
      <c r="AK699">
        <v>12</v>
      </c>
      <c r="AL699">
        <v>11</v>
      </c>
    </row>
    <row r="700" spans="20:38" x14ac:dyDescent="0.35">
      <c r="T700" t="s">
        <v>19</v>
      </c>
      <c r="U700">
        <v>67</v>
      </c>
      <c r="V700" t="s">
        <v>20</v>
      </c>
      <c r="W700">
        <v>28290.687413373998</v>
      </c>
      <c r="X700">
        <v>3.9348352316836102E-2</v>
      </c>
      <c r="Y700">
        <v>21762.067241056899</v>
      </c>
      <c r="Z700" t="s">
        <v>28</v>
      </c>
      <c r="AA700">
        <v>4.3777042437157999E-2</v>
      </c>
      <c r="AB700" t="s">
        <v>24</v>
      </c>
      <c r="AC700">
        <v>695</v>
      </c>
      <c r="AD700">
        <v>10</v>
      </c>
      <c r="AE700">
        <v>4.7500000000000001E-2</v>
      </c>
      <c r="AF700">
        <v>0.01</v>
      </c>
      <c r="AG700">
        <v>0</v>
      </c>
      <c r="AH700" t="s">
        <v>23</v>
      </c>
      <c r="AI700">
        <v>0.1</v>
      </c>
      <c r="AJ700">
        <v>10</v>
      </c>
      <c r="AK700">
        <v>15</v>
      </c>
      <c r="AL700">
        <v>14</v>
      </c>
    </row>
    <row r="701" spans="20:38" x14ac:dyDescent="0.35">
      <c r="T701" t="s">
        <v>19</v>
      </c>
      <c r="U701">
        <v>67</v>
      </c>
      <c r="V701" t="s">
        <v>20</v>
      </c>
      <c r="W701">
        <v>84872.062240122003</v>
      </c>
      <c r="X701">
        <v>0.118045056950508</v>
      </c>
      <c r="Y701">
        <v>65286.201723170801</v>
      </c>
      <c r="Z701" t="s">
        <v>28</v>
      </c>
      <c r="AA701">
        <v>0.13133112731147401</v>
      </c>
      <c r="AB701" t="s">
        <v>22</v>
      </c>
      <c r="AC701">
        <v>696</v>
      </c>
      <c r="AD701">
        <v>10</v>
      </c>
      <c r="AE701">
        <v>4.7500000000000001E-2</v>
      </c>
      <c r="AF701">
        <v>0.01</v>
      </c>
      <c r="AG701">
        <v>0</v>
      </c>
      <c r="AH701" t="s">
        <v>23</v>
      </c>
      <c r="AI701">
        <v>0.1</v>
      </c>
      <c r="AJ701">
        <v>10</v>
      </c>
      <c r="AK701">
        <v>15</v>
      </c>
      <c r="AL701">
        <v>14</v>
      </c>
    </row>
    <row r="702" spans="20:38" x14ac:dyDescent="0.35">
      <c r="T702" t="s">
        <v>19</v>
      </c>
      <c r="U702">
        <v>67</v>
      </c>
      <c r="V702" t="s">
        <v>20</v>
      </c>
      <c r="W702">
        <v>16585.429187857499</v>
      </c>
      <c r="X702">
        <v>2.30679905890602E-2</v>
      </c>
      <c r="Y702">
        <v>12758.0224521981</v>
      </c>
      <c r="Z702" t="s">
        <v>28</v>
      </c>
      <c r="AA702">
        <v>2.5664312315439999E-2</v>
      </c>
      <c r="AB702" t="s">
        <v>24</v>
      </c>
      <c r="AC702">
        <v>697</v>
      </c>
      <c r="AD702">
        <v>10</v>
      </c>
      <c r="AE702">
        <v>4.7500000000000001E-2</v>
      </c>
      <c r="AF702">
        <v>0.01</v>
      </c>
      <c r="AG702">
        <v>0</v>
      </c>
      <c r="AH702" t="s">
        <v>23</v>
      </c>
      <c r="AI702">
        <v>0.1</v>
      </c>
      <c r="AJ702">
        <v>10</v>
      </c>
      <c r="AK702">
        <v>20</v>
      </c>
      <c r="AL702">
        <v>19</v>
      </c>
    </row>
    <row r="703" spans="20:38" x14ac:dyDescent="0.35">
      <c r="T703" t="s">
        <v>19</v>
      </c>
      <c r="U703">
        <v>67</v>
      </c>
      <c r="V703" t="s">
        <v>20</v>
      </c>
      <c r="W703">
        <v>49756.287563572601</v>
      </c>
      <c r="X703">
        <v>6.92039717671806E-2</v>
      </c>
      <c r="Y703">
        <v>38274.0673565943</v>
      </c>
      <c r="Z703" t="s">
        <v>28</v>
      </c>
      <c r="AA703">
        <v>7.6992936946320006E-2</v>
      </c>
      <c r="AB703" t="s">
        <v>22</v>
      </c>
      <c r="AC703">
        <v>698</v>
      </c>
      <c r="AD703">
        <v>10</v>
      </c>
      <c r="AE703">
        <v>4.7500000000000001E-2</v>
      </c>
      <c r="AF703">
        <v>0.01</v>
      </c>
      <c r="AG703">
        <v>0</v>
      </c>
      <c r="AH703" t="s">
        <v>23</v>
      </c>
      <c r="AI703">
        <v>0.1</v>
      </c>
      <c r="AJ703">
        <v>10</v>
      </c>
      <c r="AK703">
        <v>20</v>
      </c>
      <c r="AL703">
        <v>19</v>
      </c>
    </row>
    <row r="704" spans="20:38" x14ac:dyDescent="0.35">
      <c r="T704" t="s">
        <v>19</v>
      </c>
      <c r="U704">
        <v>67</v>
      </c>
      <c r="V704" t="s">
        <v>20</v>
      </c>
      <c r="W704">
        <v>4767.7895097645196</v>
      </c>
      <c r="X704">
        <v>6.6313221259530902E-3</v>
      </c>
      <c r="Y704">
        <v>3667.5303921265499</v>
      </c>
      <c r="Z704" t="s">
        <v>28</v>
      </c>
      <c r="AA704">
        <v>7.3776830039742596E-3</v>
      </c>
      <c r="AB704" t="s">
        <v>24</v>
      </c>
      <c r="AC704">
        <v>699</v>
      </c>
      <c r="AD704">
        <v>10</v>
      </c>
      <c r="AE704">
        <v>4.7500000000000001E-2</v>
      </c>
      <c r="AF704">
        <v>0.01</v>
      </c>
      <c r="AG704">
        <v>0</v>
      </c>
      <c r="AH704" t="s">
        <v>23</v>
      </c>
      <c r="AI704">
        <v>0.1</v>
      </c>
      <c r="AJ704">
        <v>10</v>
      </c>
      <c r="AK704">
        <v>99</v>
      </c>
      <c r="AL704">
        <v>98</v>
      </c>
    </row>
    <row r="705" spans="20:38" x14ac:dyDescent="0.35">
      <c r="T705" t="s">
        <v>19</v>
      </c>
      <c r="U705">
        <v>67</v>
      </c>
      <c r="V705" t="s">
        <v>20</v>
      </c>
      <c r="W705">
        <v>14303.368529293601</v>
      </c>
      <c r="X705">
        <v>1.9893966377859298E-2</v>
      </c>
      <c r="Y705">
        <v>11002.591176379699</v>
      </c>
      <c r="Z705" t="s">
        <v>28</v>
      </c>
      <c r="AA705">
        <v>2.2133049011922801E-2</v>
      </c>
      <c r="AB705" t="s">
        <v>22</v>
      </c>
      <c r="AC705">
        <v>700</v>
      </c>
      <c r="AD705">
        <v>10</v>
      </c>
      <c r="AE705">
        <v>4.7500000000000001E-2</v>
      </c>
      <c r="AF705">
        <v>0.01</v>
      </c>
      <c r="AG705">
        <v>0</v>
      </c>
      <c r="AH705" t="s">
        <v>23</v>
      </c>
      <c r="AI705">
        <v>0.1</v>
      </c>
      <c r="AJ705">
        <v>10</v>
      </c>
      <c r="AK705">
        <v>99</v>
      </c>
      <c r="AL705">
        <v>98</v>
      </c>
    </row>
    <row r="706" spans="20:38" x14ac:dyDescent="0.35">
      <c r="T706" t="s">
        <v>19</v>
      </c>
      <c r="U706">
        <v>67</v>
      </c>
      <c r="V706" t="s">
        <v>29</v>
      </c>
      <c r="W706">
        <v>1288.40219029328</v>
      </c>
      <c r="X706">
        <v>4.2276628705637601E-2</v>
      </c>
      <c r="Y706">
        <v>991.07860791790904</v>
      </c>
      <c r="Z706" t="s">
        <v>21</v>
      </c>
      <c r="AA706">
        <v>7.3433932900263997E-3</v>
      </c>
      <c r="AB706" t="s">
        <v>24</v>
      </c>
      <c r="AC706">
        <v>701</v>
      </c>
      <c r="AD706">
        <v>10</v>
      </c>
      <c r="AE706">
        <v>4.7500000000000001E-2</v>
      </c>
      <c r="AF706">
        <v>0.01</v>
      </c>
      <c r="AG706">
        <v>0</v>
      </c>
      <c r="AH706" t="s">
        <v>23</v>
      </c>
      <c r="AI706">
        <v>0.1</v>
      </c>
      <c r="AJ706">
        <v>10</v>
      </c>
      <c r="AK706">
        <v>1</v>
      </c>
      <c r="AL706">
        <v>0</v>
      </c>
    </row>
    <row r="707" spans="20:38" x14ac:dyDescent="0.35">
      <c r="T707" t="s">
        <v>19</v>
      </c>
      <c r="U707">
        <v>67</v>
      </c>
      <c r="V707" t="s">
        <v>29</v>
      </c>
      <c r="W707">
        <v>3865.20657087984</v>
      </c>
      <c r="X707">
        <v>0.12682988611691301</v>
      </c>
      <c r="Y707">
        <v>2973.2358237537301</v>
      </c>
      <c r="Z707" t="s">
        <v>21</v>
      </c>
      <c r="AA707">
        <v>2.20301798700792E-2</v>
      </c>
      <c r="AB707" t="s">
        <v>22</v>
      </c>
      <c r="AC707">
        <v>702</v>
      </c>
      <c r="AD707">
        <v>10</v>
      </c>
      <c r="AE707">
        <v>4.7500000000000001E-2</v>
      </c>
      <c r="AF707">
        <v>0.01</v>
      </c>
      <c r="AG707">
        <v>0</v>
      </c>
      <c r="AH707" t="s">
        <v>23</v>
      </c>
      <c r="AI707">
        <v>0.1</v>
      </c>
      <c r="AJ707">
        <v>10</v>
      </c>
      <c r="AK707">
        <v>1</v>
      </c>
      <c r="AL707">
        <v>0</v>
      </c>
    </row>
    <row r="708" spans="20:38" x14ac:dyDescent="0.35">
      <c r="T708" t="s">
        <v>19</v>
      </c>
      <c r="U708">
        <v>67</v>
      </c>
      <c r="V708" t="s">
        <v>29</v>
      </c>
      <c r="W708">
        <v>688.826720338982</v>
      </c>
      <c r="X708">
        <v>2.26026249549174E-2</v>
      </c>
      <c r="Y708">
        <v>529.86670795306304</v>
      </c>
      <c r="Z708" t="s">
        <v>21</v>
      </c>
      <c r="AA708">
        <v>3.9260454182996497E-3</v>
      </c>
      <c r="AB708" t="s">
        <v>24</v>
      </c>
      <c r="AC708">
        <v>703</v>
      </c>
      <c r="AD708">
        <v>10</v>
      </c>
      <c r="AE708">
        <v>4.7500000000000001E-2</v>
      </c>
      <c r="AF708">
        <v>0.01</v>
      </c>
      <c r="AG708">
        <v>0</v>
      </c>
      <c r="AH708" t="s">
        <v>23</v>
      </c>
      <c r="AI708">
        <v>0.1</v>
      </c>
      <c r="AJ708">
        <v>10</v>
      </c>
      <c r="AK708">
        <v>2</v>
      </c>
      <c r="AL708">
        <v>1</v>
      </c>
    </row>
    <row r="709" spans="20:38" x14ac:dyDescent="0.35">
      <c r="T709" t="s">
        <v>19</v>
      </c>
      <c r="U709">
        <v>67</v>
      </c>
      <c r="V709" t="s">
        <v>29</v>
      </c>
      <c r="W709">
        <v>2066.4801610169502</v>
      </c>
      <c r="X709">
        <v>6.7807874864752302E-2</v>
      </c>
      <c r="Y709">
        <v>1589.60012385919</v>
      </c>
      <c r="Z709" t="s">
        <v>21</v>
      </c>
      <c r="AA709">
        <v>1.1778136254898999E-2</v>
      </c>
      <c r="AB709" t="s">
        <v>22</v>
      </c>
      <c r="AC709">
        <v>704</v>
      </c>
      <c r="AD709">
        <v>10</v>
      </c>
      <c r="AE709">
        <v>4.7500000000000001E-2</v>
      </c>
      <c r="AF709">
        <v>0.01</v>
      </c>
      <c r="AG709">
        <v>0</v>
      </c>
      <c r="AH709" t="s">
        <v>23</v>
      </c>
      <c r="AI709">
        <v>0.1</v>
      </c>
      <c r="AJ709">
        <v>10</v>
      </c>
      <c r="AK709">
        <v>2</v>
      </c>
      <c r="AL709">
        <v>1</v>
      </c>
    </row>
    <row r="710" spans="20:38" x14ac:dyDescent="0.35">
      <c r="T710" t="s">
        <v>19</v>
      </c>
      <c r="U710">
        <v>67</v>
      </c>
      <c r="V710" t="s">
        <v>29</v>
      </c>
      <c r="W710">
        <v>363.04737536981798</v>
      </c>
      <c r="X710">
        <v>1.19127545782674E-2</v>
      </c>
      <c r="Y710">
        <v>279.26721182293699</v>
      </c>
      <c r="Z710" t="s">
        <v>21</v>
      </c>
      <c r="AA710">
        <v>2.0692293759959702E-3</v>
      </c>
      <c r="AB710" t="s">
        <v>24</v>
      </c>
      <c r="AC710">
        <v>705</v>
      </c>
      <c r="AD710">
        <v>10</v>
      </c>
      <c r="AE710">
        <v>4.7500000000000001E-2</v>
      </c>
      <c r="AF710">
        <v>0.01</v>
      </c>
      <c r="AG710">
        <v>0</v>
      </c>
      <c r="AH710" t="s">
        <v>23</v>
      </c>
      <c r="AI710">
        <v>0.1</v>
      </c>
      <c r="AJ710">
        <v>10</v>
      </c>
      <c r="AK710">
        <v>3</v>
      </c>
      <c r="AL710">
        <v>2</v>
      </c>
    </row>
    <row r="711" spans="20:38" x14ac:dyDescent="0.35">
      <c r="T711" t="s">
        <v>19</v>
      </c>
      <c r="U711">
        <v>67</v>
      </c>
      <c r="V711" t="s">
        <v>29</v>
      </c>
      <c r="W711">
        <v>1089.1421261094499</v>
      </c>
      <c r="X711">
        <v>3.5738263734802198E-2</v>
      </c>
      <c r="Y711">
        <v>837.80163546880999</v>
      </c>
      <c r="Z711" t="s">
        <v>21</v>
      </c>
      <c r="AA711">
        <v>6.20768812798792E-3</v>
      </c>
      <c r="AB711" t="s">
        <v>22</v>
      </c>
      <c r="AC711">
        <v>706</v>
      </c>
      <c r="AD711">
        <v>10</v>
      </c>
      <c r="AE711">
        <v>4.7500000000000001E-2</v>
      </c>
      <c r="AF711">
        <v>0.01</v>
      </c>
      <c r="AG711">
        <v>0</v>
      </c>
      <c r="AH711" t="s">
        <v>23</v>
      </c>
      <c r="AI711">
        <v>0.1</v>
      </c>
      <c r="AJ711">
        <v>10</v>
      </c>
      <c r="AK711">
        <v>3</v>
      </c>
      <c r="AL711">
        <v>2</v>
      </c>
    </row>
    <row r="712" spans="20:38" x14ac:dyDescent="0.35">
      <c r="T712" t="s">
        <v>19</v>
      </c>
      <c r="U712">
        <v>67</v>
      </c>
      <c r="V712" t="s">
        <v>29</v>
      </c>
      <c r="W712">
        <v>804.17156907072604</v>
      </c>
      <c r="X712">
        <v>2.6387461227067699E-2</v>
      </c>
      <c r="Y712">
        <v>618.59351466978899</v>
      </c>
      <c r="Z712" t="s">
        <v>21</v>
      </c>
      <c r="AA712">
        <v>4.58346636542097E-3</v>
      </c>
      <c r="AB712" t="s">
        <v>24</v>
      </c>
      <c r="AC712">
        <v>707</v>
      </c>
      <c r="AD712">
        <v>10</v>
      </c>
      <c r="AE712">
        <v>4.7500000000000001E-2</v>
      </c>
      <c r="AF712">
        <v>0.01</v>
      </c>
      <c r="AG712">
        <v>0</v>
      </c>
      <c r="AH712" t="s">
        <v>23</v>
      </c>
      <c r="AI712">
        <v>0.1</v>
      </c>
      <c r="AJ712">
        <v>10</v>
      </c>
      <c r="AK712">
        <v>4</v>
      </c>
      <c r="AL712">
        <v>3</v>
      </c>
    </row>
    <row r="713" spans="20:38" x14ac:dyDescent="0.35">
      <c r="T713" t="s">
        <v>19</v>
      </c>
      <c r="U713">
        <v>67</v>
      </c>
      <c r="V713" t="s">
        <v>29</v>
      </c>
      <c r="W713">
        <v>2412.5147072121799</v>
      </c>
      <c r="X713">
        <v>7.9162383681203097E-2</v>
      </c>
      <c r="Y713">
        <v>1855.78054400937</v>
      </c>
      <c r="Z713" t="s">
        <v>21</v>
      </c>
      <c r="AA713">
        <v>1.37503990962629E-2</v>
      </c>
      <c r="AB713" t="s">
        <v>22</v>
      </c>
      <c r="AC713">
        <v>708</v>
      </c>
      <c r="AD713">
        <v>10</v>
      </c>
      <c r="AE713">
        <v>4.7500000000000001E-2</v>
      </c>
      <c r="AF713">
        <v>0.01</v>
      </c>
      <c r="AG713">
        <v>0</v>
      </c>
      <c r="AH713" t="s">
        <v>23</v>
      </c>
      <c r="AI713">
        <v>0.1</v>
      </c>
      <c r="AJ713">
        <v>10</v>
      </c>
      <c r="AK713">
        <v>4</v>
      </c>
      <c r="AL713">
        <v>3</v>
      </c>
    </row>
    <row r="714" spans="20:38" x14ac:dyDescent="0.35">
      <c r="T714" t="s">
        <v>19</v>
      </c>
      <c r="U714">
        <v>67</v>
      </c>
      <c r="V714" t="s">
        <v>29</v>
      </c>
      <c r="W714">
        <v>829.98632956507299</v>
      </c>
      <c r="X714">
        <v>2.7234526726309102E-2</v>
      </c>
      <c r="Y714">
        <v>638.45102274236399</v>
      </c>
      <c r="Z714" t="s">
        <v>21</v>
      </c>
      <c r="AA714">
        <v>4.7306004982453501E-3</v>
      </c>
      <c r="AB714" t="s">
        <v>24</v>
      </c>
      <c r="AC714">
        <v>709</v>
      </c>
      <c r="AD714">
        <v>10</v>
      </c>
      <c r="AE714">
        <v>4.7500000000000001E-2</v>
      </c>
      <c r="AF714">
        <v>0.01</v>
      </c>
      <c r="AG714">
        <v>0</v>
      </c>
      <c r="AH714" t="s">
        <v>23</v>
      </c>
      <c r="AI714">
        <v>0.1</v>
      </c>
      <c r="AJ714">
        <v>10</v>
      </c>
      <c r="AK714">
        <v>5</v>
      </c>
      <c r="AL714">
        <v>4</v>
      </c>
    </row>
    <row r="715" spans="20:38" x14ac:dyDescent="0.35">
      <c r="T715" t="s">
        <v>19</v>
      </c>
      <c r="U715">
        <v>67</v>
      </c>
      <c r="V715" t="s">
        <v>29</v>
      </c>
      <c r="W715">
        <v>2489.9589886952199</v>
      </c>
      <c r="X715">
        <v>8.1703580178927301E-2</v>
      </c>
      <c r="Y715">
        <v>1915.35306822709</v>
      </c>
      <c r="Z715" t="s">
        <v>21</v>
      </c>
      <c r="AA715">
        <v>1.4191801494736001E-2</v>
      </c>
      <c r="AB715" t="s">
        <v>22</v>
      </c>
      <c r="AC715">
        <v>710</v>
      </c>
      <c r="AD715">
        <v>10</v>
      </c>
      <c r="AE715">
        <v>4.7500000000000001E-2</v>
      </c>
      <c r="AF715">
        <v>0.01</v>
      </c>
      <c r="AG715">
        <v>0</v>
      </c>
      <c r="AH715" t="s">
        <v>23</v>
      </c>
      <c r="AI715">
        <v>0.1</v>
      </c>
      <c r="AJ715">
        <v>10</v>
      </c>
      <c r="AK715">
        <v>5</v>
      </c>
      <c r="AL715">
        <v>4</v>
      </c>
    </row>
    <row r="716" spans="20:38" x14ac:dyDescent="0.35">
      <c r="T716" t="s">
        <v>19</v>
      </c>
      <c r="U716">
        <v>67</v>
      </c>
      <c r="V716" t="s">
        <v>29</v>
      </c>
      <c r="W716">
        <v>894.73049734402002</v>
      </c>
      <c r="X716">
        <v>2.9358991557762899E-2</v>
      </c>
      <c r="Y716">
        <v>688.254228726169</v>
      </c>
      <c r="Z716" t="s">
        <v>21</v>
      </c>
      <c r="AA716">
        <v>5.0996171692959001E-3</v>
      </c>
      <c r="AB716" t="s">
        <v>24</v>
      </c>
      <c r="AC716">
        <v>711</v>
      </c>
      <c r="AD716">
        <v>10</v>
      </c>
      <c r="AE716">
        <v>4.7500000000000001E-2</v>
      </c>
      <c r="AF716">
        <v>0.01</v>
      </c>
      <c r="AG716">
        <v>0</v>
      </c>
      <c r="AH716" t="s">
        <v>23</v>
      </c>
      <c r="AI716">
        <v>0.1</v>
      </c>
      <c r="AJ716">
        <v>10</v>
      </c>
      <c r="AK716">
        <v>6</v>
      </c>
      <c r="AL716">
        <v>5</v>
      </c>
    </row>
    <row r="717" spans="20:38" x14ac:dyDescent="0.35">
      <c r="T717" t="s">
        <v>19</v>
      </c>
      <c r="U717">
        <v>67</v>
      </c>
      <c r="V717" t="s">
        <v>29</v>
      </c>
      <c r="W717">
        <v>2684.1914920320601</v>
      </c>
      <c r="X717">
        <v>8.8076974673288594E-2</v>
      </c>
      <c r="Y717">
        <v>2064.7626861785102</v>
      </c>
      <c r="Z717" t="s">
        <v>21</v>
      </c>
      <c r="AA717">
        <v>1.5298851507887699E-2</v>
      </c>
      <c r="AB717" t="s">
        <v>22</v>
      </c>
      <c r="AC717">
        <v>712</v>
      </c>
      <c r="AD717">
        <v>10</v>
      </c>
      <c r="AE717">
        <v>4.7500000000000001E-2</v>
      </c>
      <c r="AF717">
        <v>0.01</v>
      </c>
      <c r="AG717">
        <v>0</v>
      </c>
      <c r="AH717" t="s">
        <v>23</v>
      </c>
      <c r="AI717">
        <v>0.1</v>
      </c>
      <c r="AJ717">
        <v>10</v>
      </c>
      <c r="AK717">
        <v>6</v>
      </c>
      <c r="AL717">
        <v>5</v>
      </c>
    </row>
    <row r="718" spans="20:38" x14ac:dyDescent="0.35">
      <c r="T718" t="s">
        <v>19</v>
      </c>
      <c r="U718">
        <v>67</v>
      </c>
      <c r="V718" t="s">
        <v>29</v>
      </c>
      <c r="W718">
        <v>999.36066939621105</v>
      </c>
      <c r="X718">
        <v>3.2792244751977402E-2</v>
      </c>
      <c r="Y718">
        <v>768.73897645862405</v>
      </c>
      <c r="Z718" t="s">
        <v>21</v>
      </c>
      <c r="AA718">
        <v>5.6959686107719999E-3</v>
      </c>
      <c r="AB718" t="s">
        <v>24</v>
      </c>
      <c r="AC718">
        <v>713</v>
      </c>
      <c r="AD718">
        <v>10</v>
      </c>
      <c r="AE718">
        <v>4.7500000000000001E-2</v>
      </c>
      <c r="AF718">
        <v>0.01</v>
      </c>
      <c r="AG718">
        <v>0</v>
      </c>
      <c r="AH718" t="s">
        <v>23</v>
      </c>
      <c r="AI718">
        <v>0.1</v>
      </c>
      <c r="AJ718">
        <v>10</v>
      </c>
      <c r="AK718">
        <v>7</v>
      </c>
      <c r="AL718">
        <v>6</v>
      </c>
    </row>
    <row r="719" spans="20:38" x14ac:dyDescent="0.35">
      <c r="T719" t="s">
        <v>19</v>
      </c>
      <c r="U719">
        <v>67</v>
      </c>
      <c r="V719" t="s">
        <v>29</v>
      </c>
      <c r="W719">
        <v>2998.08200818863</v>
      </c>
      <c r="X719">
        <v>9.8376734255932199E-2</v>
      </c>
      <c r="Y719">
        <v>2306.2169293758702</v>
      </c>
      <c r="Z719" t="s">
        <v>21</v>
      </c>
      <c r="AA719">
        <v>1.7087905832316001E-2</v>
      </c>
      <c r="AB719" t="s">
        <v>22</v>
      </c>
      <c r="AC719">
        <v>714</v>
      </c>
      <c r="AD719">
        <v>10</v>
      </c>
      <c r="AE719">
        <v>4.7500000000000001E-2</v>
      </c>
      <c r="AF719">
        <v>0.01</v>
      </c>
      <c r="AG719">
        <v>0</v>
      </c>
      <c r="AH719" t="s">
        <v>23</v>
      </c>
      <c r="AI719">
        <v>0.1</v>
      </c>
      <c r="AJ719">
        <v>10</v>
      </c>
      <c r="AK719">
        <v>7</v>
      </c>
      <c r="AL719">
        <v>6</v>
      </c>
    </row>
    <row r="720" spans="20:38" x14ac:dyDescent="0.35">
      <c r="T720" t="s">
        <v>19</v>
      </c>
      <c r="U720">
        <v>67</v>
      </c>
      <c r="V720" t="s">
        <v>29</v>
      </c>
      <c r="W720">
        <v>1147.0192235659799</v>
      </c>
      <c r="X720">
        <v>3.7637397854694402E-2</v>
      </c>
      <c r="Y720">
        <v>882.32247966614204</v>
      </c>
      <c r="Z720" t="s">
        <v>21</v>
      </c>
      <c r="AA720">
        <v>6.5375651588642503E-3</v>
      </c>
      <c r="AB720" t="s">
        <v>24</v>
      </c>
      <c r="AC720">
        <v>715</v>
      </c>
      <c r="AD720">
        <v>10</v>
      </c>
      <c r="AE720">
        <v>4.7500000000000001E-2</v>
      </c>
      <c r="AF720">
        <v>0.01</v>
      </c>
      <c r="AG720">
        <v>0</v>
      </c>
      <c r="AH720" t="s">
        <v>23</v>
      </c>
      <c r="AI720">
        <v>0.1</v>
      </c>
      <c r="AJ720">
        <v>10</v>
      </c>
      <c r="AK720">
        <v>8</v>
      </c>
      <c r="AL720">
        <v>7</v>
      </c>
    </row>
    <row r="721" spans="20:38" x14ac:dyDescent="0.35">
      <c r="T721" t="s">
        <v>19</v>
      </c>
      <c r="U721">
        <v>67</v>
      </c>
      <c r="V721" t="s">
        <v>29</v>
      </c>
      <c r="W721">
        <v>3441.05767069796</v>
      </c>
      <c r="X721">
        <v>0.112912193564083</v>
      </c>
      <c r="Y721">
        <v>2646.9674389984302</v>
      </c>
      <c r="Z721" t="s">
        <v>21</v>
      </c>
      <c r="AA721">
        <v>1.9612695476592799E-2</v>
      </c>
      <c r="AB721" t="s">
        <v>22</v>
      </c>
      <c r="AC721">
        <v>716</v>
      </c>
      <c r="AD721">
        <v>10</v>
      </c>
      <c r="AE721">
        <v>4.7500000000000001E-2</v>
      </c>
      <c r="AF721">
        <v>0.01</v>
      </c>
      <c r="AG721">
        <v>0</v>
      </c>
      <c r="AH721" t="s">
        <v>23</v>
      </c>
      <c r="AI721">
        <v>0.1</v>
      </c>
      <c r="AJ721">
        <v>10</v>
      </c>
      <c r="AK721">
        <v>8</v>
      </c>
      <c r="AL721">
        <v>7</v>
      </c>
    </row>
    <row r="722" spans="20:38" x14ac:dyDescent="0.35">
      <c r="T722" t="s">
        <v>19</v>
      </c>
      <c r="U722">
        <v>67</v>
      </c>
      <c r="V722" t="s">
        <v>29</v>
      </c>
      <c r="W722">
        <v>1341.2472519042699</v>
      </c>
      <c r="X722">
        <v>4.40106455099291E-2</v>
      </c>
      <c r="Y722">
        <v>1031.72865531098</v>
      </c>
      <c r="Z722" t="s">
        <v>21</v>
      </c>
      <c r="AA722">
        <v>7.6445896662580004E-3</v>
      </c>
      <c r="AB722" t="s">
        <v>24</v>
      </c>
      <c r="AC722">
        <v>717</v>
      </c>
      <c r="AD722">
        <v>10</v>
      </c>
      <c r="AE722">
        <v>4.7500000000000001E-2</v>
      </c>
      <c r="AF722">
        <v>0.01</v>
      </c>
      <c r="AG722">
        <v>0</v>
      </c>
      <c r="AH722" t="s">
        <v>23</v>
      </c>
      <c r="AI722">
        <v>0.1</v>
      </c>
      <c r="AJ722">
        <v>10</v>
      </c>
      <c r="AK722">
        <v>9</v>
      </c>
      <c r="AL722">
        <v>8</v>
      </c>
    </row>
    <row r="723" spans="20:38" x14ac:dyDescent="0.35">
      <c r="T723" t="s">
        <v>19</v>
      </c>
      <c r="U723">
        <v>67</v>
      </c>
      <c r="V723" t="s">
        <v>29</v>
      </c>
      <c r="W723">
        <v>4023.7417557128201</v>
      </c>
      <c r="X723">
        <v>0.13203193652978701</v>
      </c>
      <c r="Y723">
        <v>3095.1859659329398</v>
      </c>
      <c r="Z723" t="s">
        <v>21</v>
      </c>
      <c r="AA723">
        <v>2.2933768998774001E-2</v>
      </c>
      <c r="AB723" t="s">
        <v>22</v>
      </c>
      <c r="AC723">
        <v>718</v>
      </c>
      <c r="AD723">
        <v>10</v>
      </c>
      <c r="AE723">
        <v>4.7500000000000001E-2</v>
      </c>
      <c r="AF723">
        <v>0.01</v>
      </c>
      <c r="AG723">
        <v>0</v>
      </c>
      <c r="AH723" t="s">
        <v>23</v>
      </c>
      <c r="AI723">
        <v>0.1</v>
      </c>
      <c r="AJ723">
        <v>10</v>
      </c>
      <c r="AK723">
        <v>9</v>
      </c>
      <c r="AL723">
        <v>8</v>
      </c>
    </row>
    <row r="724" spans="20:38" x14ac:dyDescent="0.35">
      <c r="T724" t="s">
        <v>19</v>
      </c>
      <c r="U724">
        <v>67</v>
      </c>
      <c r="V724" t="s">
        <v>29</v>
      </c>
      <c r="W724">
        <v>1583.57813676705</v>
      </c>
      <c r="X724">
        <v>5.19623029352555E-2</v>
      </c>
      <c r="Y724">
        <v>1218.13702828235</v>
      </c>
      <c r="Z724" t="s">
        <v>21</v>
      </c>
      <c r="AA724">
        <v>9.0257818182695009E-3</v>
      </c>
      <c r="AB724" t="s">
        <v>24</v>
      </c>
      <c r="AC724">
        <v>719</v>
      </c>
      <c r="AD724">
        <v>10</v>
      </c>
      <c r="AE724">
        <v>4.7500000000000001E-2</v>
      </c>
      <c r="AF724">
        <v>0.01</v>
      </c>
      <c r="AG724">
        <v>0</v>
      </c>
      <c r="AH724" t="s">
        <v>23</v>
      </c>
      <c r="AI724">
        <v>0.1</v>
      </c>
      <c r="AJ724">
        <v>10</v>
      </c>
      <c r="AK724">
        <v>10</v>
      </c>
      <c r="AL724">
        <v>9</v>
      </c>
    </row>
    <row r="725" spans="20:38" x14ac:dyDescent="0.35">
      <c r="T725" t="s">
        <v>19</v>
      </c>
      <c r="U725">
        <v>67</v>
      </c>
      <c r="V725" t="s">
        <v>29</v>
      </c>
      <c r="W725">
        <v>4750.7344103011601</v>
      </c>
      <c r="X725">
        <v>0.155886908805766</v>
      </c>
      <c r="Y725">
        <v>3654.41108484705</v>
      </c>
      <c r="Z725" t="s">
        <v>21</v>
      </c>
      <c r="AA725">
        <v>2.7077345454808499E-2</v>
      </c>
      <c r="AB725" t="s">
        <v>22</v>
      </c>
      <c r="AC725">
        <v>720</v>
      </c>
      <c r="AD725">
        <v>10</v>
      </c>
      <c r="AE725">
        <v>4.7500000000000001E-2</v>
      </c>
      <c r="AF725">
        <v>0.01</v>
      </c>
      <c r="AG725">
        <v>0</v>
      </c>
      <c r="AH725" t="s">
        <v>23</v>
      </c>
      <c r="AI725">
        <v>0.1</v>
      </c>
      <c r="AJ725">
        <v>10</v>
      </c>
      <c r="AK725">
        <v>10</v>
      </c>
      <c r="AL725">
        <v>9</v>
      </c>
    </row>
    <row r="726" spans="20:38" x14ac:dyDescent="0.35">
      <c r="T726" t="s">
        <v>19</v>
      </c>
      <c r="U726">
        <v>67</v>
      </c>
      <c r="V726" t="s">
        <v>29</v>
      </c>
      <c r="W726">
        <v>6468.3691423626597</v>
      </c>
      <c r="X726">
        <v>0.212248040730528</v>
      </c>
      <c r="Y726">
        <v>4975.6685710481997</v>
      </c>
      <c r="Z726" t="s">
        <v>21</v>
      </c>
      <c r="AA726">
        <v>3.68671979256937E-2</v>
      </c>
      <c r="AB726" t="s">
        <v>24</v>
      </c>
      <c r="AC726">
        <v>721</v>
      </c>
      <c r="AD726">
        <v>10</v>
      </c>
      <c r="AE726">
        <v>4.7500000000000001E-2</v>
      </c>
      <c r="AF726">
        <v>0.01</v>
      </c>
      <c r="AG726">
        <v>0</v>
      </c>
      <c r="AH726" t="s">
        <v>23</v>
      </c>
      <c r="AI726">
        <v>0.1</v>
      </c>
      <c r="AJ726">
        <v>10</v>
      </c>
      <c r="AK726">
        <v>12</v>
      </c>
      <c r="AL726">
        <v>11</v>
      </c>
    </row>
    <row r="727" spans="20:38" x14ac:dyDescent="0.35">
      <c r="T727" t="s">
        <v>19</v>
      </c>
      <c r="U727">
        <v>67</v>
      </c>
      <c r="V727" t="s">
        <v>29</v>
      </c>
      <c r="W727">
        <v>19405.107427088002</v>
      </c>
      <c r="X727">
        <v>0.63674412219158305</v>
      </c>
      <c r="Y727">
        <v>14927.005713144599</v>
      </c>
      <c r="Z727" t="s">
        <v>21</v>
      </c>
      <c r="AA727">
        <v>0.11060159377708099</v>
      </c>
      <c r="AB727" t="s">
        <v>22</v>
      </c>
      <c r="AC727">
        <v>722</v>
      </c>
      <c r="AD727">
        <v>10</v>
      </c>
      <c r="AE727">
        <v>4.7500000000000001E-2</v>
      </c>
      <c r="AF727">
        <v>0.01</v>
      </c>
      <c r="AG727">
        <v>0</v>
      </c>
      <c r="AH727" t="s">
        <v>23</v>
      </c>
      <c r="AI727">
        <v>0.1</v>
      </c>
      <c r="AJ727">
        <v>10</v>
      </c>
      <c r="AK727">
        <v>12</v>
      </c>
      <c r="AL727">
        <v>11</v>
      </c>
    </row>
    <row r="728" spans="20:38" x14ac:dyDescent="0.35">
      <c r="T728" t="s">
        <v>19</v>
      </c>
      <c r="U728">
        <v>67</v>
      </c>
      <c r="V728" t="s">
        <v>29</v>
      </c>
      <c r="W728">
        <v>7684.85466220126</v>
      </c>
      <c r="X728">
        <v>0.252164851673153</v>
      </c>
      <c r="Y728">
        <v>5911.4266632317403</v>
      </c>
      <c r="Z728" t="s">
        <v>21</v>
      </c>
      <c r="AA728">
        <v>4.3800694058421998E-2</v>
      </c>
      <c r="AB728" t="s">
        <v>24</v>
      </c>
      <c r="AC728">
        <v>723</v>
      </c>
      <c r="AD728">
        <v>10</v>
      </c>
      <c r="AE728">
        <v>4.7500000000000001E-2</v>
      </c>
      <c r="AF728">
        <v>0.01</v>
      </c>
      <c r="AG728">
        <v>0</v>
      </c>
      <c r="AH728" t="s">
        <v>23</v>
      </c>
      <c r="AI728">
        <v>0.1</v>
      </c>
      <c r="AJ728">
        <v>10</v>
      </c>
      <c r="AK728">
        <v>15</v>
      </c>
      <c r="AL728">
        <v>14</v>
      </c>
    </row>
    <row r="729" spans="20:38" x14ac:dyDescent="0.35">
      <c r="T729" t="s">
        <v>19</v>
      </c>
      <c r="U729">
        <v>67</v>
      </c>
      <c r="V729" t="s">
        <v>29</v>
      </c>
      <c r="W729">
        <v>23054.5639866038</v>
      </c>
      <c r="X729">
        <v>0.75649455501945895</v>
      </c>
      <c r="Y729">
        <v>17734.279989695198</v>
      </c>
      <c r="Z729" t="s">
        <v>21</v>
      </c>
      <c r="AA729">
        <v>0.131402082175266</v>
      </c>
      <c r="AB729" t="s">
        <v>22</v>
      </c>
      <c r="AC729">
        <v>724</v>
      </c>
      <c r="AD729">
        <v>10</v>
      </c>
      <c r="AE729">
        <v>4.7500000000000001E-2</v>
      </c>
      <c r="AF729">
        <v>0.01</v>
      </c>
      <c r="AG729">
        <v>0</v>
      </c>
      <c r="AH729" t="s">
        <v>23</v>
      </c>
      <c r="AI729">
        <v>0.1</v>
      </c>
      <c r="AJ729">
        <v>10</v>
      </c>
      <c r="AK729">
        <v>15</v>
      </c>
      <c r="AL729">
        <v>14</v>
      </c>
    </row>
    <row r="730" spans="20:38" x14ac:dyDescent="0.35">
      <c r="T730" t="s">
        <v>19</v>
      </c>
      <c r="U730">
        <v>67</v>
      </c>
      <c r="V730" t="s">
        <v>29</v>
      </c>
      <c r="W730">
        <v>8768.0408063898303</v>
      </c>
      <c r="X730">
        <v>0.28770768044351402</v>
      </c>
      <c r="Y730">
        <v>6744.6467741460301</v>
      </c>
      <c r="Z730" t="s">
        <v>21</v>
      </c>
      <c r="AA730">
        <v>4.9974435397121E-2</v>
      </c>
      <c r="AB730" t="s">
        <v>24</v>
      </c>
      <c r="AC730">
        <v>725</v>
      </c>
      <c r="AD730">
        <v>10</v>
      </c>
      <c r="AE730">
        <v>4.7500000000000001E-2</v>
      </c>
      <c r="AF730">
        <v>0.01</v>
      </c>
      <c r="AG730">
        <v>0</v>
      </c>
      <c r="AH730" t="s">
        <v>23</v>
      </c>
      <c r="AI730">
        <v>0.1</v>
      </c>
      <c r="AJ730">
        <v>10</v>
      </c>
      <c r="AK730">
        <v>20</v>
      </c>
      <c r="AL730">
        <v>19</v>
      </c>
    </row>
    <row r="731" spans="20:38" x14ac:dyDescent="0.35">
      <c r="T731" t="s">
        <v>19</v>
      </c>
      <c r="U731">
        <v>67</v>
      </c>
      <c r="V731" t="s">
        <v>29</v>
      </c>
      <c r="W731">
        <v>26304.1224191695</v>
      </c>
      <c r="X731">
        <v>0.86312304133054096</v>
      </c>
      <c r="Y731">
        <v>20233.940322438099</v>
      </c>
      <c r="Z731" t="s">
        <v>21</v>
      </c>
      <c r="AA731">
        <v>0.14992330619136299</v>
      </c>
      <c r="AB731" t="s">
        <v>22</v>
      </c>
      <c r="AC731">
        <v>726</v>
      </c>
      <c r="AD731">
        <v>10</v>
      </c>
      <c r="AE731">
        <v>4.7500000000000001E-2</v>
      </c>
      <c r="AF731">
        <v>0.01</v>
      </c>
      <c r="AG731">
        <v>0</v>
      </c>
      <c r="AH731" t="s">
        <v>23</v>
      </c>
      <c r="AI731">
        <v>0.1</v>
      </c>
      <c r="AJ731">
        <v>10</v>
      </c>
      <c r="AK731">
        <v>20</v>
      </c>
      <c r="AL731">
        <v>19</v>
      </c>
    </row>
    <row r="732" spans="20:38" x14ac:dyDescent="0.35">
      <c r="T732" t="s">
        <v>19</v>
      </c>
      <c r="U732">
        <v>67</v>
      </c>
      <c r="V732" t="s">
        <v>29</v>
      </c>
      <c r="W732">
        <v>11000.9960720542</v>
      </c>
      <c r="X732">
        <v>0.36097814008259699</v>
      </c>
      <c r="Y732">
        <v>8462.3046708109196</v>
      </c>
      <c r="Z732" t="s">
        <v>21</v>
      </c>
      <c r="AA732">
        <v>6.2701415247315304E-2</v>
      </c>
      <c r="AB732" t="s">
        <v>24</v>
      </c>
      <c r="AC732">
        <v>727</v>
      </c>
      <c r="AD732">
        <v>10</v>
      </c>
      <c r="AE732">
        <v>4.7500000000000001E-2</v>
      </c>
      <c r="AF732">
        <v>0.01</v>
      </c>
      <c r="AG732">
        <v>0</v>
      </c>
      <c r="AH732" t="s">
        <v>23</v>
      </c>
      <c r="AI732">
        <v>0.1</v>
      </c>
      <c r="AJ732">
        <v>10</v>
      </c>
      <c r="AK732">
        <v>99</v>
      </c>
      <c r="AL732">
        <v>98</v>
      </c>
    </row>
    <row r="733" spans="20:38" x14ac:dyDescent="0.35">
      <c r="T733" t="s">
        <v>19</v>
      </c>
      <c r="U733">
        <v>67</v>
      </c>
      <c r="V733" t="s">
        <v>29</v>
      </c>
      <c r="W733">
        <v>33002.988216162601</v>
      </c>
      <c r="X733">
        <v>1.08293442024779</v>
      </c>
      <c r="Y733">
        <v>25386.914012432801</v>
      </c>
      <c r="Z733" t="s">
        <v>21</v>
      </c>
      <c r="AA733">
        <v>0.18810424574194601</v>
      </c>
      <c r="AB733" t="s">
        <v>22</v>
      </c>
      <c r="AC733">
        <v>728</v>
      </c>
      <c r="AD733">
        <v>10</v>
      </c>
      <c r="AE733">
        <v>4.7500000000000001E-2</v>
      </c>
      <c r="AF733">
        <v>0.01</v>
      </c>
      <c r="AG733">
        <v>0</v>
      </c>
      <c r="AH733" t="s">
        <v>23</v>
      </c>
      <c r="AI733">
        <v>0.1</v>
      </c>
      <c r="AJ733">
        <v>10</v>
      </c>
      <c r="AK733">
        <v>99</v>
      </c>
      <c r="AL733">
        <v>98</v>
      </c>
    </row>
    <row r="734" spans="20:38" x14ac:dyDescent="0.35">
      <c r="T734" t="s">
        <v>19</v>
      </c>
      <c r="U734">
        <v>67</v>
      </c>
      <c r="V734" t="s">
        <v>29</v>
      </c>
      <c r="W734">
        <v>18512.267041930001</v>
      </c>
      <c r="X734">
        <v>0.14140124577867599</v>
      </c>
      <c r="Y734">
        <v>14240.205416869199</v>
      </c>
      <c r="Z734" t="s">
        <v>25</v>
      </c>
      <c r="AA734">
        <v>1.5324253897388399E-2</v>
      </c>
      <c r="AB734" t="s">
        <v>24</v>
      </c>
      <c r="AC734">
        <v>729</v>
      </c>
      <c r="AD734">
        <v>10</v>
      </c>
      <c r="AE734">
        <v>4.7500000000000001E-2</v>
      </c>
      <c r="AF734">
        <v>0.01</v>
      </c>
      <c r="AG734">
        <v>0</v>
      </c>
      <c r="AH734" t="s">
        <v>23</v>
      </c>
      <c r="AI734">
        <v>0.1</v>
      </c>
      <c r="AJ734">
        <v>10</v>
      </c>
      <c r="AK734">
        <v>1</v>
      </c>
      <c r="AL734">
        <v>0</v>
      </c>
    </row>
    <row r="735" spans="20:38" x14ac:dyDescent="0.35">
      <c r="T735" t="s">
        <v>19</v>
      </c>
      <c r="U735">
        <v>67</v>
      </c>
      <c r="V735" t="s">
        <v>29</v>
      </c>
      <c r="W735">
        <v>55536.80112579</v>
      </c>
      <c r="X735">
        <v>0.42420373733602601</v>
      </c>
      <c r="Y735">
        <v>42720.616250607702</v>
      </c>
      <c r="Z735" t="s">
        <v>25</v>
      </c>
      <c r="AA735">
        <v>4.5972761692165097E-2</v>
      </c>
      <c r="AB735" t="s">
        <v>22</v>
      </c>
      <c r="AC735">
        <v>730</v>
      </c>
      <c r="AD735">
        <v>10</v>
      </c>
      <c r="AE735">
        <v>4.7500000000000001E-2</v>
      </c>
      <c r="AF735">
        <v>0.01</v>
      </c>
      <c r="AG735">
        <v>0</v>
      </c>
      <c r="AH735" t="s">
        <v>23</v>
      </c>
      <c r="AI735">
        <v>0.1</v>
      </c>
      <c r="AJ735">
        <v>10</v>
      </c>
      <c r="AK735">
        <v>1</v>
      </c>
      <c r="AL735">
        <v>0</v>
      </c>
    </row>
    <row r="736" spans="20:38" x14ac:dyDescent="0.35">
      <c r="T736" t="s">
        <v>19</v>
      </c>
      <c r="U736">
        <v>67</v>
      </c>
      <c r="V736" t="s">
        <v>29</v>
      </c>
      <c r="W736">
        <v>9285.4443510604397</v>
      </c>
      <c r="X736">
        <v>7.0924506213887697E-2</v>
      </c>
      <c r="Y736">
        <v>7142.6495008157299</v>
      </c>
      <c r="Z736" t="s">
        <v>25</v>
      </c>
      <c r="AA736">
        <v>7.6863901359801199E-3</v>
      </c>
      <c r="AB736" t="s">
        <v>24</v>
      </c>
      <c r="AC736">
        <v>731</v>
      </c>
      <c r="AD736">
        <v>10</v>
      </c>
      <c r="AE736">
        <v>4.7500000000000001E-2</v>
      </c>
      <c r="AF736">
        <v>0.01</v>
      </c>
      <c r="AG736">
        <v>0</v>
      </c>
      <c r="AH736" t="s">
        <v>23</v>
      </c>
      <c r="AI736">
        <v>0.1</v>
      </c>
      <c r="AJ736">
        <v>10</v>
      </c>
      <c r="AK736">
        <v>2</v>
      </c>
      <c r="AL736">
        <v>1</v>
      </c>
    </row>
    <row r="737" spans="20:38" x14ac:dyDescent="0.35">
      <c r="T737" t="s">
        <v>19</v>
      </c>
      <c r="U737">
        <v>67</v>
      </c>
      <c r="V737" t="s">
        <v>29</v>
      </c>
      <c r="W737">
        <v>27856.333053181301</v>
      </c>
      <c r="X737">
        <v>0.212773518641663</v>
      </c>
      <c r="Y737">
        <v>21427.948502447201</v>
      </c>
      <c r="Z737" t="s">
        <v>25</v>
      </c>
      <c r="AA737">
        <v>2.3059170407940401E-2</v>
      </c>
      <c r="AB737" t="s">
        <v>22</v>
      </c>
      <c r="AC737">
        <v>732</v>
      </c>
      <c r="AD737">
        <v>10</v>
      </c>
      <c r="AE737">
        <v>4.7500000000000001E-2</v>
      </c>
      <c r="AF737">
        <v>0.01</v>
      </c>
      <c r="AG737">
        <v>0</v>
      </c>
      <c r="AH737" t="s">
        <v>23</v>
      </c>
      <c r="AI737">
        <v>0.1</v>
      </c>
      <c r="AJ737">
        <v>10</v>
      </c>
      <c r="AK737">
        <v>2</v>
      </c>
      <c r="AL737">
        <v>1</v>
      </c>
    </row>
    <row r="738" spans="20:38" x14ac:dyDescent="0.35">
      <c r="T738" t="s">
        <v>19</v>
      </c>
      <c r="U738">
        <v>67</v>
      </c>
      <c r="V738" t="s">
        <v>29</v>
      </c>
      <c r="W738">
        <v>4631.2927052760297</v>
      </c>
      <c r="X738">
        <v>3.5374952003903698E-2</v>
      </c>
      <c r="Y738">
        <v>3562.5328502123298</v>
      </c>
      <c r="Z738" t="s">
        <v>25</v>
      </c>
      <c r="AA738">
        <v>3.8337338764627801E-3</v>
      </c>
      <c r="AB738" t="s">
        <v>24</v>
      </c>
      <c r="AC738">
        <v>733</v>
      </c>
      <c r="AD738">
        <v>10</v>
      </c>
      <c r="AE738">
        <v>4.7500000000000001E-2</v>
      </c>
      <c r="AF738">
        <v>0.01</v>
      </c>
      <c r="AG738">
        <v>0</v>
      </c>
      <c r="AH738" t="s">
        <v>23</v>
      </c>
      <c r="AI738">
        <v>0.1</v>
      </c>
      <c r="AJ738">
        <v>10</v>
      </c>
      <c r="AK738">
        <v>3</v>
      </c>
      <c r="AL738">
        <v>2</v>
      </c>
    </row>
    <row r="739" spans="20:38" x14ac:dyDescent="0.35">
      <c r="T739" t="s">
        <v>19</v>
      </c>
      <c r="U739">
        <v>67</v>
      </c>
      <c r="V739" t="s">
        <v>29</v>
      </c>
      <c r="W739">
        <v>13893.8781158281</v>
      </c>
      <c r="X739">
        <v>0.106124856011711</v>
      </c>
      <c r="Y739">
        <v>10687.598550637</v>
      </c>
      <c r="Z739" t="s">
        <v>25</v>
      </c>
      <c r="AA739">
        <v>1.1501201629388299E-2</v>
      </c>
      <c r="AB739" t="s">
        <v>22</v>
      </c>
      <c r="AC739">
        <v>734</v>
      </c>
      <c r="AD739">
        <v>10</v>
      </c>
      <c r="AE739">
        <v>4.7500000000000001E-2</v>
      </c>
      <c r="AF739">
        <v>0.01</v>
      </c>
      <c r="AG739">
        <v>0</v>
      </c>
      <c r="AH739" t="s">
        <v>23</v>
      </c>
      <c r="AI739">
        <v>0.1</v>
      </c>
      <c r="AJ739">
        <v>10</v>
      </c>
      <c r="AK739">
        <v>3</v>
      </c>
      <c r="AL739">
        <v>2</v>
      </c>
    </row>
    <row r="740" spans="20:38" x14ac:dyDescent="0.35">
      <c r="T740" t="s">
        <v>19</v>
      </c>
      <c r="U740">
        <v>67</v>
      </c>
      <c r="V740" t="s">
        <v>29</v>
      </c>
      <c r="W740">
        <v>10070.4062737599</v>
      </c>
      <c r="X740">
        <v>7.6920238314506395E-2</v>
      </c>
      <c r="Y740">
        <v>7746.4663644306802</v>
      </c>
      <c r="Z740" t="s">
        <v>25</v>
      </c>
      <c r="AA740">
        <v>8.3361731029167503E-3</v>
      </c>
      <c r="AB740" t="s">
        <v>24</v>
      </c>
      <c r="AC740">
        <v>735</v>
      </c>
      <c r="AD740">
        <v>10</v>
      </c>
      <c r="AE740">
        <v>4.7500000000000001E-2</v>
      </c>
      <c r="AF740">
        <v>0.01</v>
      </c>
      <c r="AG740">
        <v>0</v>
      </c>
      <c r="AH740" t="s">
        <v>23</v>
      </c>
      <c r="AI740">
        <v>0.1</v>
      </c>
      <c r="AJ740">
        <v>10</v>
      </c>
      <c r="AK740">
        <v>4</v>
      </c>
      <c r="AL740">
        <v>3</v>
      </c>
    </row>
    <row r="741" spans="20:38" x14ac:dyDescent="0.35">
      <c r="T741" t="s">
        <v>19</v>
      </c>
      <c r="U741">
        <v>67</v>
      </c>
      <c r="V741" t="s">
        <v>29</v>
      </c>
      <c r="W741">
        <v>30211.218821279701</v>
      </c>
      <c r="X741">
        <v>0.23076071494351899</v>
      </c>
      <c r="Y741">
        <v>23239.399093291999</v>
      </c>
      <c r="Z741" t="s">
        <v>25</v>
      </c>
      <c r="AA741">
        <v>2.50085193087503E-2</v>
      </c>
      <c r="AB741" t="s">
        <v>22</v>
      </c>
      <c r="AC741">
        <v>736</v>
      </c>
      <c r="AD741">
        <v>10</v>
      </c>
      <c r="AE741">
        <v>4.7500000000000001E-2</v>
      </c>
      <c r="AF741">
        <v>0.01</v>
      </c>
      <c r="AG741">
        <v>0</v>
      </c>
      <c r="AH741" t="s">
        <v>23</v>
      </c>
      <c r="AI741">
        <v>0.1</v>
      </c>
      <c r="AJ741">
        <v>10</v>
      </c>
      <c r="AK741">
        <v>4</v>
      </c>
      <c r="AL741">
        <v>3</v>
      </c>
    </row>
    <row r="742" spans="20:38" x14ac:dyDescent="0.35">
      <c r="T742" t="s">
        <v>19</v>
      </c>
      <c r="U742">
        <v>67</v>
      </c>
      <c r="V742" t="s">
        <v>29</v>
      </c>
      <c r="W742">
        <v>10193.2021433014</v>
      </c>
      <c r="X742">
        <v>7.7858183347943796E-2</v>
      </c>
      <c r="Y742">
        <v>7840.9247256164599</v>
      </c>
      <c r="Z742" t="s">
        <v>25</v>
      </c>
      <c r="AA742">
        <v>8.4378221920392502E-3</v>
      </c>
      <c r="AB742" t="s">
        <v>24</v>
      </c>
      <c r="AC742">
        <v>737</v>
      </c>
      <c r="AD742">
        <v>10</v>
      </c>
      <c r="AE742">
        <v>4.7500000000000001E-2</v>
      </c>
      <c r="AF742">
        <v>0.01</v>
      </c>
      <c r="AG742">
        <v>0</v>
      </c>
      <c r="AH742" t="s">
        <v>23</v>
      </c>
      <c r="AI742">
        <v>0.1</v>
      </c>
      <c r="AJ742">
        <v>10</v>
      </c>
      <c r="AK742">
        <v>5</v>
      </c>
      <c r="AL742">
        <v>4</v>
      </c>
    </row>
    <row r="743" spans="20:38" x14ac:dyDescent="0.35">
      <c r="T743" t="s">
        <v>19</v>
      </c>
      <c r="U743">
        <v>67</v>
      </c>
      <c r="V743" t="s">
        <v>29</v>
      </c>
      <c r="W743">
        <v>30579.606429904201</v>
      </c>
      <c r="X743">
        <v>0.23357455004383099</v>
      </c>
      <c r="Y743">
        <v>23522.774176849402</v>
      </c>
      <c r="Z743" t="s">
        <v>25</v>
      </c>
      <c r="AA743">
        <v>2.5313466576117799E-2</v>
      </c>
      <c r="AB743" t="s">
        <v>22</v>
      </c>
      <c r="AC743">
        <v>738</v>
      </c>
      <c r="AD743">
        <v>10</v>
      </c>
      <c r="AE743">
        <v>4.7500000000000001E-2</v>
      </c>
      <c r="AF743">
        <v>0.01</v>
      </c>
      <c r="AG743">
        <v>0</v>
      </c>
      <c r="AH743" t="s">
        <v>23</v>
      </c>
      <c r="AI743">
        <v>0.1</v>
      </c>
      <c r="AJ743">
        <v>10</v>
      </c>
      <c r="AK743">
        <v>5</v>
      </c>
      <c r="AL743">
        <v>4</v>
      </c>
    </row>
    <row r="744" spans="20:38" x14ac:dyDescent="0.35">
      <c r="T744" t="s">
        <v>19</v>
      </c>
      <c r="U744">
        <v>67</v>
      </c>
      <c r="V744" t="s">
        <v>29</v>
      </c>
      <c r="W744">
        <v>10755.555262184</v>
      </c>
      <c r="X744">
        <v>8.2153574690204303E-2</v>
      </c>
      <c r="Y744">
        <v>8273.5040478338396</v>
      </c>
      <c r="Z744" t="s">
        <v>25</v>
      </c>
      <c r="AA744">
        <v>8.9033320053012507E-3</v>
      </c>
      <c r="AB744" t="s">
        <v>24</v>
      </c>
      <c r="AC744">
        <v>739</v>
      </c>
      <c r="AD744">
        <v>10</v>
      </c>
      <c r="AE744">
        <v>4.7500000000000001E-2</v>
      </c>
      <c r="AF744">
        <v>0.01</v>
      </c>
      <c r="AG744">
        <v>0</v>
      </c>
      <c r="AH744" t="s">
        <v>23</v>
      </c>
      <c r="AI744">
        <v>0.1</v>
      </c>
      <c r="AJ744">
        <v>10</v>
      </c>
      <c r="AK744">
        <v>6</v>
      </c>
      <c r="AL744">
        <v>5</v>
      </c>
    </row>
    <row r="745" spans="20:38" x14ac:dyDescent="0.35">
      <c r="T745" t="s">
        <v>19</v>
      </c>
      <c r="U745">
        <v>67</v>
      </c>
      <c r="V745" t="s">
        <v>29</v>
      </c>
      <c r="W745">
        <v>32266.665786551999</v>
      </c>
      <c r="X745">
        <v>0.24646072407061301</v>
      </c>
      <c r="Y745">
        <v>24820.512143501499</v>
      </c>
      <c r="Z745" t="s">
        <v>25</v>
      </c>
      <c r="AA745">
        <v>2.6709996015903702E-2</v>
      </c>
      <c r="AB745" t="s">
        <v>22</v>
      </c>
      <c r="AC745">
        <v>740</v>
      </c>
      <c r="AD745">
        <v>10</v>
      </c>
      <c r="AE745">
        <v>4.7500000000000001E-2</v>
      </c>
      <c r="AF745">
        <v>0.01</v>
      </c>
      <c r="AG745">
        <v>0</v>
      </c>
      <c r="AH745" t="s">
        <v>23</v>
      </c>
      <c r="AI745">
        <v>0.1</v>
      </c>
      <c r="AJ745">
        <v>10</v>
      </c>
      <c r="AK745">
        <v>6</v>
      </c>
      <c r="AL745">
        <v>5</v>
      </c>
    </row>
    <row r="746" spans="20:38" x14ac:dyDescent="0.35">
      <c r="T746" t="s">
        <v>19</v>
      </c>
      <c r="U746">
        <v>67</v>
      </c>
      <c r="V746" t="s">
        <v>29</v>
      </c>
      <c r="W746">
        <v>11723.4125738946</v>
      </c>
      <c r="X746">
        <v>8.9546306725772795E-2</v>
      </c>
      <c r="Y746">
        <v>9018.0096722265807</v>
      </c>
      <c r="Z746" t="s">
        <v>25</v>
      </c>
      <c r="AA746">
        <v>9.7045137918162598E-3</v>
      </c>
      <c r="AB746" t="s">
        <v>24</v>
      </c>
      <c r="AC746">
        <v>741</v>
      </c>
      <c r="AD746">
        <v>10</v>
      </c>
      <c r="AE746">
        <v>4.7500000000000001E-2</v>
      </c>
      <c r="AF746">
        <v>0.01</v>
      </c>
      <c r="AG746">
        <v>0</v>
      </c>
      <c r="AH746" t="s">
        <v>23</v>
      </c>
      <c r="AI746">
        <v>0.1</v>
      </c>
      <c r="AJ746">
        <v>10</v>
      </c>
      <c r="AK746">
        <v>7</v>
      </c>
      <c r="AL746">
        <v>6</v>
      </c>
    </row>
    <row r="747" spans="20:38" x14ac:dyDescent="0.35">
      <c r="T747" t="s">
        <v>19</v>
      </c>
      <c r="U747">
        <v>67</v>
      </c>
      <c r="V747" t="s">
        <v>29</v>
      </c>
      <c r="W747">
        <v>35170.237721683698</v>
      </c>
      <c r="X747">
        <v>0.268638920177318</v>
      </c>
      <c r="Y747">
        <v>27054.029016679699</v>
      </c>
      <c r="Z747" t="s">
        <v>25</v>
      </c>
      <c r="AA747">
        <v>2.91135413754488E-2</v>
      </c>
      <c r="AB747" t="s">
        <v>22</v>
      </c>
      <c r="AC747">
        <v>742</v>
      </c>
      <c r="AD747">
        <v>10</v>
      </c>
      <c r="AE747">
        <v>4.7500000000000001E-2</v>
      </c>
      <c r="AF747">
        <v>0.01</v>
      </c>
      <c r="AG747">
        <v>0</v>
      </c>
      <c r="AH747" t="s">
        <v>23</v>
      </c>
      <c r="AI747">
        <v>0.1</v>
      </c>
      <c r="AJ747">
        <v>10</v>
      </c>
      <c r="AK747">
        <v>7</v>
      </c>
      <c r="AL747">
        <v>6</v>
      </c>
    </row>
    <row r="748" spans="20:38" x14ac:dyDescent="0.35">
      <c r="T748" t="s">
        <v>19</v>
      </c>
      <c r="U748">
        <v>67</v>
      </c>
      <c r="V748" t="s">
        <v>29</v>
      </c>
      <c r="W748">
        <v>13074.7321231859</v>
      </c>
      <c r="X748">
        <v>9.98680175828002E-2</v>
      </c>
      <c r="Y748">
        <v>10057.4862486046</v>
      </c>
      <c r="Z748" t="s">
        <v>25</v>
      </c>
      <c r="AA748">
        <v>1.0823121460069E-2</v>
      </c>
      <c r="AB748" t="s">
        <v>24</v>
      </c>
      <c r="AC748">
        <v>743</v>
      </c>
      <c r="AD748">
        <v>10</v>
      </c>
      <c r="AE748">
        <v>4.7500000000000001E-2</v>
      </c>
      <c r="AF748">
        <v>0.01</v>
      </c>
      <c r="AG748">
        <v>0</v>
      </c>
      <c r="AH748" t="s">
        <v>23</v>
      </c>
      <c r="AI748">
        <v>0.1</v>
      </c>
      <c r="AJ748">
        <v>10</v>
      </c>
      <c r="AK748">
        <v>8</v>
      </c>
      <c r="AL748">
        <v>7</v>
      </c>
    </row>
    <row r="749" spans="20:38" x14ac:dyDescent="0.35">
      <c r="T749" t="s">
        <v>19</v>
      </c>
      <c r="U749">
        <v>67</v>
      </c>
      <c r="V749" t="s">
        <v>29</v>
      </c>
      <c r="W749">
        <v>39224.196369557802</v>
      </c>
      <c r="X749">
        <v>0.29960405274840102</v>
      </c>
      <c r="Y749">
        <v>30172.458745813699</v>
      </c>
      <c r="Z749" t="s">
        <v>25</v>
      </c>
      <c r="AA749">
        <v>3.2469364380206998E-2</v>
      </c>
      <c r="AB749" t="s">
        <v>22</v>
      </c>
      <c r="AC749">
        <v>744</v>
      </c>
      <c r="AD749">
        <v>10</v>
      </c>
      <c r="AE749">
        <v>4.7500000000000001E-2</v>
      </c>
      <c r="AF749">
        <v>0.01</v>
      </c>
      <c r="AG749">
        <v>0</v>
      </c>
      <c r="AH749" t="s">
        <v>23</v>
      </c>
      <c r="AI749">
        <v>0.1</v>
      </c>
      <c r="AJ749">
        <v>10</v>
      </c>
      <c r="AK749">
        <v>8</v>
      </c>
      <c r="AL749">
        <v>7</v>
      </c>
    </row>
    <row r="750" spans="20:38" x14ac:dyDescent="0.35">
      <c r="T750" t="s">
        <v>19</v>
      </c>
      <c r="U750">
        <v>67</v>
      </c>
      <c r="V750" t="s">
        <v>29</v>
      </c>
      <c r="W750">
        <v>14769.970939881099</v>
      </c>
      <c r="X750">
        <v>0.112816668335846</v>
      </c>
      <c r="Y750">
        <v>11361.516107600901</v>
      </c>
      <c r="Z750" t="s">
        <v>25</v>
      </c>
      <c r="AA750">
        <v>1.2226421768178499E-2</v>
      </c>
      <c r="AB750" t="s">
        <v>24</v>
      </c>
      <c r="AC750">
        <v>745</v>
      </c>
      <c r="AD750">
        <v>10</v>
      </c>
      <c r="AE750">
        <v>4.7500000000000001E-2</v>
      </c>
      <c r="AF750">
        <v>0.01</v>
      </c>
      <c r="AG750">
        <v>0</v>
      </c>
      <c r="AH750" t="s">
        <v>23</v>
      </c>
      <c r="AI750">
        <v>0.1</v>
      </c>
      <c r="AJ750">
        <v>10</v>
      </c>
      <c r="AK750">
        <v>9</v>
      </c>
      <c r="AL750">
        <v>8</v>
      </c>
    </row>
    <row r="751" spans="20:38" x14ac:dyDescent="0.35">
      <c r="T751" t="s">
        <v>19</v>
      </c>
      <c r="U751">
        <v>67</v>
      </c>
      <c r="V751" t="s">
        <v>29</v>
      </c>
      <c r="W751">
        <v>44309.912819643403</v>
      </c>
      <c r="X751">
        <v>0.33845000500753802</v>
      </c>
      <c r="Y751">
        <v>34084.548322802599</v>
      </c>
      <c r="Z751" t="s">
        <v>25</v>
      </c>
      <c r="AA751">
        <v>3.6679265304535497E-2</v>
      </c>
      <c r="AB751" t="s">
        <v>22</v>
      </c>
      <c r="AC751">
        <v>746</v>
      </c>
      <c r="AD751">
        <v>10</v>
      </c>
      <c r="AE751">
        <v>4.7500000000000001E-2</v>
      </c>
      <c r="AF751">
        <v>0.01</v>
      </c>
      <c r="AG751">
        <v>0</v>
      </c>
      <c r="AH751" t="s">
        <v>23</v>
      </c>
      <c r="AI751">
        <v>0.1</v>
      </c>
      <c r="AJ751">
        <v>10</v>
      </c>
      <c r="AK751">
        <v>9</v>
      </c>
      <c r="AL751">
        <v>8</v>
      </c>
    </row>
    <row r="752" spans="20:38" x14ac:dyDescent="0.35">
      <c r="T752" t="s">
        <v>19</v>
      </c>
      <c r="U752">
        <v>67</v>
      </c>
      <c r="V752" t="s">
        <v>29</v>
      </c>
      <c r="W752">
        <v>16719.067264879901</v>
      </c>
      <c r="X752">
        <v>0.12770434513270901</v>
      </c>
      <c r="Y752">
        <v>12860.8209729846</v>
      </c>
      <c r="Z752" t="s">
        <v>25</v>
      </c>
      <c r="AA752">
        <v>1.3839862568654E-2</v>
      </c>
      <c r="AB752" t="s">
        <v>24</v>
      </c>
      <c r="AC752">
        <v>747</v>
      </c>
      <c r="AD752">
        <v>10</v>
      </c>
      <c r="AE752">
        <v>4.7500000000000001E-2</v>
      </c>
      <c r="AF752">
        <v>0.01</v>
      </c>
      <c r="AG752">
        <v>0</v>
      </c>
      <c r="AH752" t="s">
        <v>23</v>
      </c>
      <c r="AI752">
        <v>0.1</v>
      </c>
      <c r="AJ752">
        <v>10</v>
      </c>
      <c r="AK752">
        <v>10</v>
      </c>
      <c r="AL752">
        <v>9</v>
      </c>
    </row>
    <row r="753" spans="20:38" x14ac:dyDescent="0.35">
      <c r="T753" t="s">
        <v>19</v>
      </c>
      <c r="U753">
        <v>67</v>
      </c>
      <c r="V753" t="s">
        <v>29</v>
      </c>
      <c r="W753">
        <v>50157.201794639797</v>
      </c>
      <c r="X753">
        <v>0.38311303539812602</v>
      </c>
      <c r="Y753">
        <v>38582.462918953701</v>
      </c>
      <c r="Z753" t="s">
        <v>25</v>
      </c>
      <c r="AA753">
        <v>4.1519587705962001E-2</v>
      </c>
      <c r="AB753" t="s">
        <v>22</v>
      </c>
      <c r="AC753">
        <v>748</v>
      </c>
      <c r="AD753">
        <v>10</v>
      </c>
      <c r="AE753">
        <v>4.7500000000000001E-2</v>
      </c>
      <c r="AF753">
        <v>0.01</v>
      </c>
      <c r="AG753">
        <v>0</v>
      </c>
      <c r="AH753" t="s">
        <v>23</v>
      </c>
      <c r="AI753">
        <v>0.1</v>
      </c>
      <c r="AJ753">
        <v>10</v>
      </c>
      <c r="AK753">
        <v>10</v>
      </c>
      <c r="AL753">
        <v>9</v>
      </c>
    </row>
    <row r="754" spans="20:38" x14ac:dyDescent="0.35">
      <c r="T754" t="s">
        <v>19</v>
      </c>
      <c r="U754">
        <v>67</v>
      </c>
      <c r="V754" t="s">
        <v>29</v>
      </c>
      <c r="W754">
        <v>52835.297480168199</v>
      </c>
      <c r="X754">
        <v>0.403568988490769</v>
      </c>
      <c r="Y754">
        <v>40642.536523206298</v>
      </c>
      <c r="Z754" t="s">
        <v>25</v>
      </c>
      <c r="AA754">
        <v>4.3736486271307003E-2</v>
      </c>
      <c r="AB754" t="s">
        <v>24</v>
      </c>
      <c r="AC754">
        <v>749</v>
      </c>
      <c r="AD754">
        <v>10</v>
      </c>
      <c r="AE754">
        <v>4.7500000000000001E-2</v>
      </c>
      <c r="AF754">
        <v>0.01</v>
      </c>
      <c r="AG754">
        <v>0</v>
      </c>
      <c r="AH754" t="s">
        <v>23</v>
      </c>
      <c r="AI754">
        <v>0.1</v>
      </c>
      <c r="AJ754">
        <v>10</v>
      </c>
      <c r="AK754">
        <v>12</v>
      </c>
      <c r="AL754">
        <v>11</v>
      </c>
    </row>
    <row r="755" spans="20:38" x14ac:dyDescent="0.35">
      <c r="T755" t="s">
        <v>19</v>
      </c>
      <c r="U755">
        <v>67</v>
      </c>
      <c r="V755" t="s">
        <v>29</v>
      </c>
      <c r="W755">
        <v>158505.89244050501</v>
      </c>
      <c r="X755">
        <v>1.2107069654723099</v>
      </c>
      <c r="Y755">
        <v>121927.609569619</v>
      </c>
      <c r="Z755" t="s">
        <v>25</v>
      </c>
      <c r="AA755">
        <v>0.13120945881392099</v>
      </c>
      <c r="AB755" t="s">
        <v>22</v>
      </c>
      <c r="AC755">
        <v>750</v>
      </c>
      <c r="AD755">
        <v>10</v>
      </c>
      <c r="AE755">
        <v>4.7500000000000001E-2</v>
      </c>
      <c r="AF755">
        <v>0.01</v>
      </c>
      <c r="AG755">
        <v>0</v>
      </c>
      <c r="AH755" t="s">
        <v>23</v>
      </c>
      <c r="AI755">
        <v>0.1</v>
      </c>
      <c r="AJ755">
        <v>10</v>
      </c>
      <c r="AK755">
        <v>12</v>
      </c>
      <c r="AL755">
        <v>11</v>
      </c>
    </row>
    <row r="756" spans="20:38" x14ac:dyDescent="0.35">
      <c r="T756" t="s">
        <v>19</v>
      </c>
      <c r="U756">
        <v>67</v>
      </c>
      <c r="V756" t="s">
        <v>29</v>
      </c>
      <c r="W756">
        <v>59369.5971900691</v>
      </c>
      <c r="X756">
        <v>0.45347957573427</v>
      </c>
      <c r="Y756">
        <v>45668.920915437797</v>
      </c>
      <c r="Z756" t="s">
        <v>25</v>
      </c>
      <c r="AA756">
        <v>4.91455087086645E-2</v>
      </c>
      <c r="AB756" t="s">
        <v>24</v>
      </c>
      <c r="AC756">
        <v>751</v>
      </c>
      <c r="AD756">
        <v>10</v>
      </c>
      <c r="AE756">
        <v>4.7500000000000001E-2</v>
      </c>
      <c r="AF756">
        <v>0.01</v>
      </c>
      <c r="AG756">
        <v>0</v>
      </c>
      <c r="AH756" t="s">
        <v>23</v>
      </c>
      <c r="AI756">
        <v>0.1</v>
      </c>
      <c r="AJ756">
        <v>10</v>
      </c>
      <c r="AK756">
        <v>15</v>
      </c>
      <c r="AL756">
        <v>14</v>
      </c>
    </row>
    <row r="757" spans="20:38" x14ac:dyDescent="0.35">
      <c r="T757" t="s">
        <v>19</v>
      </c>
      <c r="U757">
        <v>67</v>
      </c>
      <c r="V757" t="s">
        <v>29</v>
      </c>
      <c r="W757">
        <v>178108.79157020699</v>
      </c>
      <c r="X757">
        <v>1.36043872720281</v>
      </c>
      <c r="Y757">
        <v>137006.762746313</v>
      </c>
      <c r="Z757" t="s">
        <v>25</v>
      </c>
      <c r="AA757">
        <v>0.14743652612599301</v>
      </c>
      <c r="AB757" t="s">
        <v>22</v>
      </c>
      <c r="AC757">
        <v>752</v>
      </c>
      <c r="AD757">
        <v>10</v>
      </c>
      <c r="AE757">
        <v>4.7500000000000001E-2</v>
      </c>
      <c r="AF757">
        <v>0.01</v>
      </c>
      <c r="AG757">
        <v>0</v>
      </c>
      <c r="AH757" t="s">
        <v>23</v>
      </c>
      <c r="AI757">
        <v>0.1</v>
      </c>
      <c r="AJ757">
        <v>10</v>
      </c>
      <c r="AK757">
        <v>15</v>
      </c>
      <c r="AL757">
        <v>14</v>
      </c>
    </row>
    <row r="758" spans="20:38" x14ac:dyDescent="0.35">
      <c r="T758" t="s">
        <v>19</v>
      </c>
      <c r="U758">
        <v>67</v>
      </c>
      <c r="V758" t="s">
        <v>29</v>
      </c>
      <c r="W758">
        <v>46575.4561106193</v>
      </c>
      <c r="X758">
        <v>0.355754781509731</v>
      </c>
      <c r="Y758">
        <v>35827.273931245603</v>
      </c>
      <c r="Z758" t="s">
        <v>25</v>
      </c>
      <c r="AA758">
        <v>3.8554657471675503E-2</v>
      </c>
      <c r="AB758" t="s">
        <v>24</v>
      </c>
      <c r="AC758">
        <v>753</v>
      </c>
      <c r="AD758">
        <v>10</v>
      </c>
      <c r="AE758">
        <v>4.7500000000000001E-2</v>
      </c>
      <c r="AF758">
        <v>0.01</v>
      </c>
      <c r="AG758">
        <v>0</v>
      </c>
      <c r="AH758" t="s">
        <v>23</v>
      </c>
      <c r="AI758">
        <v>0.1</v>
      </c>
      <c r="AJ758">
        <v>10</v>
      </c>
      <c r="AK758">
        <v>20</v>
      </c>
      <c r="AL758">
        <v>19</v>
      </c>
    </row>
    <row r="759" spans="20:38" x14ac:dyDescent="0.35">
      <c r="T759" t="s">
        <v>19</v>
      </c>
      <c r="U759">
        <v>67</v>
      </c>
      <c r="V759" t="s">
        <v>29</v>
      </c>
      <c r="W759">
        <v>139726.36833185799</v>
      </c>
      <c r="X759">
        <v>1.0672643445291901</v>
      </c>
      <c r="Y759">
        <v>107481.82179373701</v>
      </c>
      <c r="Z759" t="s">
        <v>25</v>
      </c>
      <c r="AA759">
        <v>0.115663972415026</v>
      </c>
      <c r="AB759" t="s">
        <v>22</v>
      </c>
      <c r="AC759">
        <v>754</v>
      </c>
      <c r="AD759">
        <v>10</v>
      </c>
      <c r="AE759">
        <v>4.7500000000000001E-2</v>
      </c>
      <c r="AF759">
        <v>0.01</v>
      </c>
      <c r="AG759">
        <v>0</v>
      </c>
      <c r="AH759" t="s">
        <v>23</v>
      </c>
      <c r="AI759">
        <v>0.1</v>
      </c>
      <c r="AJ759">
        <v>10</v>
      </c>
      <c r="AK759">
        <v>20</v>
      </c>
      <c r="AL759">
        <v>19</v>
      </c>
    </row>
    <row r="760" spans="20:38" x14ac:dyDescent="0.35">
      <c r="T760" t="s">
        <v>19</v>
      </c>
      <c r="U760">
        <v>67</v>
      </c>
      <c r="V760" t="s">
        <v>29</v>
      </c>
      <c r="W760">
        <v>23493.570343309399</v>
      </c>
      <c r="X760">
        <v>0.17944966474438701</v>
      </c>
      <c r="Y760">
        <v>18071.977187161101</v>
      </c>
      <c r="Z760" t="s">
        <v>25</v>
      </c>
      <c r="AA760">
        <v>1.94477227495468E-2</v>
      </c>
      <c r="AB760" t="s">
        <v>24</v>
      </c>
      <c r="AC760">
        <v>755</v>
      </c>
      <c r="AD760">
        <v>10</v>
      </c>
      <c r="AE760">
        <v>4.7500000000000001E-2</v>
      </c>
      <c r="AF760">
        <v>0.01</v>
      </c>
      <c r="AG760">
        <v>0</v>
      </c>
      <c r="AH760" t="s">
        <v>23</v>
      </c>
      <c r="AI760">
        <v>0.1</v>
      </c>
      <c r="AJ760">
        <v>10</v>
      </c>
      <c r="AK760">
        <v>99</v>
      </c>
      <c r="AL760">
        <v>98</v>
      </c>
    </row>
    <row r="761" spans="20:38" x14ac:dyDescent="0.35">
      <c r="T761" t="s">
        <v>19</v>
      </c>
      <c r="U761">
        <v>67</v>
      </c>
      <c r="V761" t="s">
        <v>29</v>
      </c>
      <c r="W761">
        <v>70480.711029928207</v>
      </c>
      <c r="X761">
        <v>0.53834899423315996</v>
      </c>
      <c r="Y761">
        <v>54215.931561483303</v>
      </c>
      <c r="Z761" t="s">
        <v>25</v>
      </c>
      <c r="AA761">
        <v>5.8343168248640297E-2</v>
      </c>
      <c r="AB761" t="s">
        <v>22</v>
      </c>
      <c r="AC761">
        <v>756</v>
      </c>
      <c r="AD761">
        <v>10</v>
      </c>
      <c r="AE761">
        <v>4.7500000000000001E-2</v>
      </c>
      <c r="AF761">
        <v>0.01</v>
      </c>
      <c r="AG761">
        <v>0</v>
      </c>
      <c r="AH761" t="s">
        <v>23</v>
      </c>
      <c r="AI761">
        <v>0.1</v>
      </c>
      <c r="AJ761">
        <v>10</v>
      </c>
      <c r="AK761">
        <v>99</v>
      </c>
      <c r="AL761">
        <v>98</v>
      </c>
    </row>
    <row r="762" spans="20:38" x14ac:dyDescent="0.35">
      <c r="T762" t="s">
        <v>19</v>
      </c>
      <c r="U762">
        <v>67</v>
      </c>
      <c r="V762" t="s">
        <v>29</v>
      </c>
      <c r="W762">
        <v>33923.161695464798</v>
      </c>
      <c r="X762">
        <v>0.120387528820738</v>
      </c>
      <c r="Y762">
        <v>26094.739765742201</v>
      </c>
      <c r="Z762" t="s">
        <v>26</v>
      </c>
      <c r="AA762">
        <v>2.1204493912584301E-2</v>
      </c>
      <c r="AB762" t="s">
        <v>24</v>
      </c>
      <c r="AC762">
        <v>757</v>
      </c>
      <c r="AD762">
        <v>10</v>
      </c>
      <c r="AE762">
        <v>4.7500000000000001E-2</v>
      </c>
      <c r="AF762">
        <v>0.01</v>
      </c>
      <c r="AG762">
        <v>0</v>
      </c>
      <c r="AH762" t="s">
        <v>23</v>
      </c>
      <c r="AI762">
        <v>0.1</v>
      </c>
      <c r="AJ762">
        <v>10</v>
      </c>
      <c r="AK762">
        <v>1</v>
      </c>
      <c r="AL762">
        <v>0</v>
      </c>
    </row>
    <row r="763" spans="20:38" x14ac:dyDescent="0.35">
      <c r="T763" t="s">
        <v>19</v>
      </c>
      <c r="U763">
        <v>67</v>
      </c>
      <c r="V763" t="s">
        <v>29</v>
      </c>
      <c r="W763">
        <v>101769.48508639399</v>
      </c>
      <c r="X763">
        <v>0.361162586462215</v>
      </c>
      <c r="Y763">
        <v>78284.219297226504</v>
      </c>
      <c r="Z763" t="s">
        <v>26</v>
      </c>
      <c r="AA763">
        <v>6.3613481737752803E-2</v>
      </c>
      <c r="AB763" t="s">
        <v>22</v>
      </c>
      <c r="AC763">
        <v>758</v>
      </c>
      <c r="AD763">
        <v>10</v>
      </c>
      <c r="AE763">
        <v>4.7500000000000001E-2</v>
      </c>
      <c r="AF763">
        <v>0.01</v>
      </c>
      <c r="AG763">
        <v>0</v>
      </c>
      <c r="AH763" t="s">
        <v>23</v>
      </c>
      <c r="AI763">
        <v>0.1</v>
      </c>
      <c r="AJ763">
        <v>10</v>
      </c>
      <c r="AK763">
        <v>1</v>
      </c>
      <c r="AL763">
        <v>0</v>
      </c>
    </row>
    <row r="764" spans="20:38" x14ac:dyDescent="0.35">
      <c r="T764" t="s">
        <v>19</v>
      </c>
      <c r="U764">
        <v>67</v>
      </c>
      <c r="V764" t="s">
        <v>29</v>
      </c>
      <c r="W764">
        <v>15716.6394965457</v>
      </c>
      <c r="X764">
        <v>5.5775679382164003E-2</v>
      </c>
      <c r="Y764">
        <v>12089.7226896506</v>
      </c>
      <c r="Z764" t="s">
        <v>26</v>
      </c>
      <c r="AA764">
        <v>9.8240662094694793E-3</v>
      </c>
      <c r="AB764" t="s">
        <v>24</v>
      </c>
      <c r="AC764">
        <v>759</v>
      </c>
      <c r="AD764">
        <v>10</v>
      </c>
      <c r="AE764">
        <v>4.7500000000000001E-2</v>
      </c>
      <c r="AF764">
        <v>0.01</v>
      </c>
      <c r="AG764">
        <v>0</v>
      </c>
      <c r="AH764" t="s">
        <v>23</v>
      </c>
      <c r="AI764">
        <v>0.1</v>
      </c>
      <c r="AJ764">
        <v>10</v>
      </c>
      <c r="AK764">
        <v>2</v>
      </c>
      <c r="AL764">
        <v>1</v>
      </c>
    </row>
    <row r="765" spans="20:38" x14ac:dyDescent="0.35">
      <c r="T765" t="s">
        <v>19</v>
      </c>
      <c r="U765">
        <v>67</v>
      </c>
      <c r="V765" t="s">
        <v>29</v>
      </c>
      <c r="W765">
        <v>47149.918489637203</v>
      </c>
      <c r="X765">
        <v>0.167327038146492</v>
      </c>
      <c r="Y765">
        <v>36269.168068951702</v>
      </c>
      <c r="Z765" t="s">
        <v>26</v>
      </c>
      <c r="AA765">
        <v>2.94721986284084E-2</v>
      </c>
      <c r="AB765" t="s">
        <v>22</v>
      </c>
      <c r="AC765">
        <v>760</v>
      </c>
      <c r="AD765">
        <v>10</v>
      </c>
      <c r="AE765">
        <v>4.7500000000000001E-2</v>
      </c>
      <c r="AF765">
        <v>0.01</v>
      </c>
      <c r="AG765">
        <v>0</v>
      </c>
      <c r="AH765" t="s">
        <v>23</v>
      </c>
      <c r="AI765">
        <v>0.1</v>
      </c>
      <c r="AJ765">
        <v>10</v>
      </c>
      <c r="AK765">
        <v>2</v>
      </c>
      <c r="AL765">
        <v>1</v>
      </c>
    </row>
    <row r="766" spans="20:38" x14ac:dyDescent="0.35">
      <c r="T766" t="s">
        <v>19</v>
      </c>
      <c r="U766">
        <v>67</v>
      </c>
      <c r="V766" t="s">
        <v>29</v>
      </c>
      <c r="W766">
        <v>7288.5853694526704</v>
      </c>
      <c r="X766">
        <v>2.5865949321130101E-2</v>
      </c>
      <c r="Y766">
        <v>5606.6041303482098</v>
      </c>
      <c r="Z766" t="s">
        <v>26</v>
      </c>
      <c r="AA766">
        <v>4.5559068310125003E-3</v>
      </c>
      <c r="AB766" t="s">
        <v>24</v>
      </c>
      <c r="AC766">
        <v>761</v>
      </c>
      <c r="AD766">
        <v>10</v>
      </c>
      <c r="AE766">
        <v>4.7500000000000001E-2</v>
      </c>
      <c r="AF766">
        <v>0.01</v>
      </c>
      <c r="AG766">
        <v>0</v>
      </c>
      <c r="AH766" t="s">
        <v>23</v>
      </c>
      <c r="AI766">
        <v>0.1</v>
      </c>
      <c r="AJ766">
        <v>10</v>
      </c>
      <c r="AK766">
        <v>3</v>
      </c>
      <c r="AL766">
        <v>2</v>
      </c>
    </row>
    <row r="767" spans="20:38" x14ac:dyDescent="0.35">
      <c r="T767" t="s">
        <v>19</v>
      </c>
      <c r="U767">
        <v>67</v>
      </c>
      <c r="V767" t="s">
        <v>29</v>
      </c>
      <c r="W767">
        <v>21865.756108358</v>
      </c>
      <c r="X767">
        <v>7.7597847963390407E-2</v>
      </c>
      <c r="Y767">
        <v>16819.812391044601</v>
      </c>
      <c r="Z767" t="s">
        <v>26</v>
      </c>
      <c r="AA767">
        <v>1.3667720493037499E-2</v>
      </c>
      <c r="AB767" t="s">
        <v>22</v>
      </c>
      <c r="AC767">
        <v>762</v>
      </c>
      <c r="AD767">
        <v>10</v>
      </c>
      <c r="AE767">
        <v>4.7500000000000001E-2</v>
      </c>
      <c r="AF767">
        <v>0.01</v>
      </c>
      <c r="AG767">
        <v>0</v>
      </c>
      <c r="AH767" t="s">
        <v>23</v>
      </c>
      <c r="AI767">
        <v>0.1</v>
      </c>
      <c r="AJ767">
        <v>10</v>
      </c>
      <c r="AK767">
        <v>3</v>
      </c>
      <c r="AL767">
        <v>2</v>
      </c>
    </row>
    <row r="768" spans="20:38" x14ac:dyDescent="0.35">
      <c r="T768" t="s">
        <v>19</v>
      </c>
      <c r="U768">
        <v>67</v>
      </c>
      <c r="V768" t="s">
        <v>29</v>
      </c>
      <c r="W768">
        <v>15709.5215285917</v>
      </c>
      <c r="X768">
        <v>5.57504189250198E-2</v>
      </c>
      <c r="Y768">
        <v>12084.247329686001</v>
      </c>
      <c r="Z768" t="s">
        <v>26</v>
      </c>
      <c r="AA768">
        <v>9.8196169511867402E-3</v>
      </c>
      <c r="AB768" t="s">
        <v>24</v>
      </c>
      <c r="AC768">
        <v>763</v>
      </c>
      <c r="AD768">
        <v>10</v>
      </c>
      <c r="AE768">
        <v>4.7500000000000001E-2</v>
      </c>
      <c r="AF768">
        <v>0.01</v>
      </c>
      <c r="AG768">
        <v>0</v>
      </c>
      <c r="AH768" t="s">
        <v>23</v>
      </c>
      <c r="AI768">
        <v>0.1</v>
      </c>
      <c r="AJ768">
        <v>10</v>
      </c>
      <c r="AK768">
        <v>4</v>
      </c>
      <c r="AL768">
        <v>3</v>
      </c>
    </row>
    <row r="769" spans="20:38" x14ac:dyDescent="0.35">
      <c r="T769" t="s">
        <v>19</v>
      </c>
      <c r="U769">
        <v>67</v>
      </c>
      <c r="V769" t="s">
        <v>29</v>
      </c>
      <c r="W769">
        <v>47128.564585775202</v>
      </c>
      <c r="X769">
        <v>0.167251256775059</v>
      </c>
      <c r="Y769">
        <v>36252.741989057897</v>
      </c>
      <c r="Z769" t="s">
        <v>26</v>
      </c>
      <c r="AA769">
        <v>2.94588508535602E-2</v>
      </c>
      <c r="AB769" t="s">
        <v>22</v>
      </c>
      <c r="AC769">
        <v>764</v>
      </c>
      <c r="AD769">
        <v>10</v>
      </c>
      <c r="AE769">
        <v>4.7500000000000001E-2</v>
      </c>
      <c r="AF769">
        <v>0.01</v>
      </c>
      <c r="AG769">
        <v>0</v>
      </c>
      <c r="AH769" t="s">
        <v>23</v>
      </c>
      <c r="AI769">
        <v>0.1</v>
      </c>
      <c r="AJ769">
        <v>10</v>
      </c>
      <c r="AK769">
        <v>4</v>
      </c>
      <c r="AL769">
        <v>3</v>
      </c>
    </row>
    <row r="770" spans="20:38" x14ac:dyDescent="0.35">
      <c r="T770" t="s">
        <v>19</v>
      </c>
      <c r="U770">
        <v>67</v>
      </c>
      <c r="V770" t="s">
        <v>29</v>
      </c>
      <c r="W770">
        <v>15754.534590822699</v>
      </c>
      <c r="X770">
        <v>5.5910162623891202E-2</v>
      </c>
      <c r="Y770">
        <v>12118.872762171301</v>
      </c>
      <c r="Z770" t="s">
        <v>26</v>
      </c>
      <c r="AA770">
        <v>9.8477534560512496E-3</v>
      </c>
      <c r="AB770" t="s">
        <v>24</v>
      </c>
      <c r="AC770">
        <v>765</v>
      </c>
      <c r="AD770">
        <v>10</v>
      </c>
      <c r="AE770">
        <v>4.7500000000000001E-2</v>
      </c>
      <c r="AF770">
        <v>0.01</v>
      </c>
      <c r="AG770">
        <v>0</v>
      </c>
      <c r="AH770" t="s">
        <v>23</v>
      </c>
      <c r="AI770">
        <v>0.1</v>
      </c>
      <c r="AJ770">
        <v>10</v>
      </c>
      <c r="AK770">
        <v>5</v>
      </c>
      <c r="AL770">
        <v>4</v>
      </c>
    </row>
    <row r="771" spans="20:38" x14ac:dyDescent="0.35">
      <c r="T771" t="s">
        <v>19</v>
      </c>
      <c r="U771">
        <v>67</v>
      </c>
      <c r="V771" t="s">
        <v>29</v>
      </c>
      <c r="W771">
        <v>47263.603772468203</v>
      </c>
      <c r="X771">
        <v>0.167730487871673</v>
      </c>
      <c r="Y771">
        <v>36356.618286514</v>
      </c>
      <c r="Z771" t="s">
        <v>26</v>
      </c>
      <c r="AA771">
        <v>2.9543260368153801E-2</v>
      </c>
      <c r="AB771" t="s">
        <v>22</v>
      </c>
      <c r="AC771">
        <v>766</v>
      </c>
      <c r="AD771">
        <v>10</v>
      </c>
      <c r="AE771">
        <v>4.7500000000000001E-2</v>
      </c>
      <c r="AF771">
        <v>0.01</v>
      </c>
      <c r="AG771">
        <v>0</v>
      </c>
      <c r="AH771" t="s">
        <v>23</v>
      </c>
      <c r="AI771">
        <v>0.1</v>
      </c>
      <c r="AJ771">
        <v>10</v>
      </c>
      <c r="AK771">
        <v>5</v>
      </c>
      <c r="AL771">
        <v>4</v>
      </c>
    </row>
    <row r="772" spans="20:38" x14ac:dyDescent="0.35">
      <c r="T772" t="s">
        <v>19</v>
      </c>
      <c r="U772">
        <v>67</v>
      </c>
      <c r="V772" t="s">
        <v>29</v>
      </c>
      <c r="W772">
        <v>16455.589684582799</v>
      </c>
      <c r="X772">
        <v>5.8398087866904203E-2</v>
      </c>
      <c r="Y772">
        <v>12658.1459112175</v>
      </c>
      <c r="Z772" t="s">
        <v>26</v>
      </c>
      <c r="AA772">
        <v>1.0285964923528E-2</v>
      </c>
      <c r="AB772" t="s">
        <v>24</v>
      </c>
      <c r="AC772">
        <v>767</v>
      </c>
      <c r="AD772">
        <v>10</v>
      </c>
      <c r="AE772">
        <v>4.7500000000000001E-2</v>
      </c>
      <c r="AF772">
        <v>0.01</v>
      </c>
      <c r="AG772">
        <v>0</v>
      </c>
      <c r="AH772" t="s">
        <v>23</v>
      </c>
      <c r="AI772">
        <v>0.1</v>
      </c>
      <c r="AJ772">
        <v>10</v>
      </c>
      <c r="AK772">
        <v>6</v>
      </c>
      <c r="AL772">
        <v>5</v>
      </c>
    </row>
    <row r="773" spans="20:38" x14ac:dyDescent="0.35">
      <c r="T773" t="s">
        <v>19</v>
      </c>
      <c r="U773">
        <v>67</v>
      </c>
      <c r="V773" t="s">
        <v>29</v>
      </c>
      <c r="W773">
        <v>49366.769053748299</v>
      </c>
      <c r="X773">
        <v>0.175194263600713</v>
      </c>
      <c r="Y773">
        <v>37974.437733652601</v>
      </c>
      <c r="Z773" t="s">
        <v>26</v>
      </c>
      <c r="AA773">
        <v>3.0857894770584E-2</v>
      </c>
      <c r="AB773" t="s">
        <v>22</v>
      </c>
      <c r="AC773">
        <v>768</v>
      </c>
      <c r="AD773">
        <v>10</v>
      </c>
      <c r="AE773">
        <v>4.7500000000000001E-2</v>
      </c>
      <c r="AF773">
        <v>0.01</v>
      </c>
      <c r="AG773">
        <v>0</v>
      </c>
      <c r="AH773" t="s">
        <v>23</v>
      </c>
      <c r="AI773">
        <v>0.1</v>
      </c>
      <c r="AJ773">
        <v>10</v>
      </c>
      <c r="AK773">
        <v>6</v>
      </c>
      <c r="AL773">
        <v>5</v>
      </c>
    </row>
    <row r="774" spans="20:38" x14ac:dyDescent="0.35">
      <c r="T774" t="s">
        <v>19</v>
      </c>
      <c r="U774">
        <v>67</v>
      </c>
      <c r="V774" t="s">
        <v>29</v>
      </c>
      <c r="W774">
        <v>17730.039986231099</v>
      </c>
      <c r="X774">
        <v>6.2920895139340793E-2</v>
      </c>
      <c r="Y774">
        <v>13638.4922971009</v>
      </c>
      <c r="Z774" t="s">
        <v>26</v>
      </c>
      <c r="AA774">
        <v>1.1082590954609501E-2</v>
      </c>
      <c r="AB774" t="s">
        <v>24</v>
      </c>
      <c r="AC774">
        <v>769</v>
      </c>
      <c r="AD774">
        <v>10</v>
      </c>
      <c r="AE774">
        <v>4.7500000000000001E-2</v>
      </c>
      <c r="AF774">
        <v>0.01</v>
      </c>
      <c r="AG774">
        <v>0</v>
      </c>
      <c r="AH774" t="s">
        <v>23</v>
      </c>
      <c r="AI774">
        <v>0.1</v>
      </c>
      <c r="AJ774">
        <v>10</v>
      </c>
      <c r="AK774">
        <v>7</v>
      </c>
      <c r="AL774">
        <v>6</v>
      </c>
    </row>
    <row r="775" spans="20:38" x14ac:dyDescent="0.35">
      <c r="T775" t="s">
        <v>19</v>
      </c>
      <c r="U775">
        <v>67</v>
      </c>
      <c r="V775" t="s">
        <v>29</v>
      </c>
      <c r="W775">
        <v>53190.119958693402</v>
      </c>
      <c r="X775">
        <v>0.18876268541802199</v>
      </c>
      <c r="Y775">
        <v>40915.476891302598</v>
      </c>
      <c r="Z775" t="s">
        <v>26</v>
      </c>
      <c r="AA775">
        <v>3.3247772863828497E-2</v>
      </c>
      <c r="AB775" t="s">
        <v>22</v>
      </c>
      <c r="AC775">
        <v>770</v>
      </c>
      <c r="AD775">
        <v>10</v>
      </c>
      <c r="AE775">
        <v>4.7500000000000001E-2</v>
      </c>
      <c r="AF775">
        <v>0.01</v>
      </c>
      <c r="AG775">
        <v>0</v>
      </c>
      <c r="AH775" t="s">
        <v>23</v>
      </c>
      <c r="AI775">
        <v>0.1</v>
      </c>
      <c r="AJ775">
        <v>10</v>
      </c>
      <c r="AK775">
        <v>7</v>
      </c>
      <c r="AL775">
        <v>6</v>
      </c>
    </row>
    <row r="776" spans="20:38" x14ac:dyDescent="0.35">
      <c r="T776" t="s">
        <v>19</v>
      </c>
      <c r="U776">
        <v>67</v>
      </c>
      <c r="V776" t="s">
        <v>29</v>
      </c>
      <c r="W776">
        <v>19507.451682493702</v>
      </c>
      <c r="X776">
        <v>6.9228626822226094E-2</v>
      </c>
      <c r="Y776">
        <v>15005.7320634567</v>
      </c>
      <c r="Z776" t="s">
        <v>26</v>
      </c>
      <c r="AA776">
        <v>1.21936051882443E-2</v>
      </c>
      <c r="AB776" t="s">
        <v>24</v>
      </c>
      <c r="AC776">
        <v>771</v>
      </c>
      <c r="AD776">
        <v>10</v>
      </c>
      <c r="AE776">
        <v>4.7500000000000001E-2</v>
      </c>
      <c r="AF776">
        <v>0.01</v>
      </c>
      <c r="AG776">
        <v>0</v>
      </c>
      <c r="AH776" t="s">
        <v>23</v>
      </c>
      <c r="AI776">
        <v>0.1</v>
      </c>
      <c r="AJ776">
        <v>10</v>
      </c>
      <c r="AK776">
        <v>8</v>
      </c>
      <c r="AL776">
        <v>7</v>
      </c>
    </row>
    <row r="777" spans="20:38" x14ac:dyDescent="0.35">
      <c r="T777" t="s">
        <v>19</v>
      </c>
      <c r="U777">
        <v>67</v>
      </c>
      <c r="V777" t="s">
        <v>29</v>
      </c>
      <c r="W777">
        <v>58522.355047481004</v>
      </c>
      <c r="X777">
        <v>0.20768588046667799</v>
      </c>
      <c r="Y777">
        <v>45017.196190369999</v>
      </c>
      <c r="Z777" t="s">
        <v>26</v>
      </c>
      <c r="AA777">
        <v>3.6580815564732701E-2</v>
      </c>
      <c r="AB777" t="s">
        <v>22</v>
      </c>
      <c r="AC777">
        <v>772</v>
      </c>
      <c r="AD777">
        <v>10</v>
      </c>
      <c r="AE777">
        <v>4.7500000000000001E-2</v>
      </c>
      <c r="AF777">
        <v>0.01</v>
      </c>
      <c r="AG777">
        <v>0</v>
      </c>
      <c r="AH777" t="s">
        <v>23</v>
      </c>
      <c r="AI777">
        <v>0.1</v>
      </c>
      <c r="AJ777">
        <v>10</v>
      </c>
      <c r="AK777">
        <v>8</v>
      </c>
      <c r="AL777">
        <v>7</v>
      </c>
    </row>
    <row r="778" spans="20:38" x14ac:dyDescent="0.35">
      <c r="T778" t="s">
        <v>19</v>
      </c>
      <c r="U778">
        <v>67</v>
      </c>
      <c r="V778" t="s">
        <v>29</v>
      </c>
      <c r="W778">
        <v>21681.966224202701</v>
      </c>
      <c r="X778">
        <v>7.6945608936428905E-2</v>
      </c>
      <c r="Y778">
        <v>16678.435557078999</v>
      </c>
      <c r="Z778" t="s">
        <v>26</v>
      </c>
      <c r="AA778">
        <v>1.3552838174144301E-2</v>
      </c>
      <c r="AB778" t="s">
        <v>24</v>
      </c>
      <c r="AC778">
        <v>773</v>
      </c>
      <c r="AD778">
        <v>10</v>
      </c>
      <c r="AE778">
        <v>4.7500000000000001E-2</v>
      </c>
      <c r="AF778">
        <v>0.01</v>
      </c>
      <c r="AG778">
        <v>0</v>
      </c>
      <c r="AH778" t="s">
        <v>23</v>
      </c>
      <c r="AI778">
        <v>0.1</v>
      </c>
      <c r="AJ778">
        <v>10</v>
      </c>
      <c r="AK778">
        <v>9</v>
      </c>
      <c r="AL778">
        <v>8</v>
      </c>
    </row>
    <row r="779" spans="20:38" x14ac:dyDescent="0.35">
      <c r="T779" t="s">
        <v>19</v>
      </c>
      <c r="U779">
        <v>67</v>
      </c>
      <c r="V779" t="s">
        <v>29</v>
      </c>
      <c r="W779">
        <v>65045.898672608098</v>
      </c>
      <c r="X779">
        <v>0.23083682680928699</v>
      </c>
      <c r="Y779">
        <v>50035.306671236998</v>
      </c>
      <c r="Z779" t="s">
        <v>26</v>
      </c>
      <c r="AA779">
        <v>4.0658514522432798E-2</v>
      </c>
      <c r="AB779" t="s">
        <v>22</v>
      </c>
      <c r="AC779">
        <v>774</v>
      </c>
      <c r="AD779">
        <v>10</v>
      </c>
      <c r="AE779">
        <v>4.7500000000000001E-2</v>
      </c>
      <c r="AF779">
        <v>0.01</v>
      </c>
      <c r="AG779">
        <v>0</v>
      </c>
      <c r="AH779" t="s">
        <v>23</v>
      </c>
      <c r="AI779">
        <v>0.1</v>
      </c>
      <c r="AJ779">
        <v>10</v>
      </c>
      <c r="AK779">
        <v>9</v>
      </c>
      <c r="AL779">
        <v>8</v>
      </c>
    </row>
    <row r="780" spans="20:38" x14ac:dyDescent="0.35">
      <c r="T780" t="s">
        <v>19</v>
      </c>
      <c r="U780">
        <v>67</v>
      </c>
      <c r="V780" t="s">
        <v>29</v>
      </c>
      <c r="W780">
        <v>24064.390296802801</v>
      </c>
      <c r="X780">
        <v>8.5400426599893206E-2</v>
      </c>
      <c r="Y780">
        <v>18511.069459079099</v>
      </c>
      <c r="Z780" t="s">
        <v>26</v>
      </c>
      <c r="AA780">
        <v>1.50420300483615E-2</v>
      </c>
      <c r="AB780" t="s">
        <v>24</v>
      </c>
      <c r="AC780">
        <v>775</v>
      </c>
      <c r="AD780">
        <v>10</v>
      </c>
      <c r="AE780">
        <v>4.7500000000000001E-2</v>
      </c>
      <c r="AF780">
        <v>0.01</v>
      </c>
      <c r="AG780">
        <v>0</v>
      </c>
      <c r="AH780" t="s">
        <v>23</v>
      </c>
      <c r="AI780">
        <v>0.1</v>
      </c>
      <c r="AJ780">
        <v>10</v>
      </c>
      <c r="AK780">
        <v>10</v>
      </c>
      <c r="AL780">
        <v>9</v>
      </c>
    </row>
    <row r="781" spans="20:38" x14ac:dyDescent="0.35">
      <c r="T781" t="s">
        <v>19</v>
      </c>
      <c r="U781">
        <v>67</v>
      </c>
      <c r="V781" t="s">
        <v>29</v>
      </c>
      <c r="W781">
        <v>72193.170890408495</v>
      </c>
      <c r="X781">
        <v>0.25620127979967999</v>
      </c>
      <c r="Y781">
        <v>55533.208377237301</v>
      </c>
      <c r="Z781" t="s">
        <v>26</v>
      </c>
      <c r="AA781">
        <v>4.5126090145084501E-2</v>
      </c>
      <c r="AB781" t="s">
        <v>22</v>
      </c>
      <c r="AC781">
        <v>776</v>
      </c>
      <c r="AD781">
        <v>10</v>
      </c>
      <c r="AE781">
        <v>4.7500000000000001E-2</v>
      </c>
      <c r="AF781">
        <v>0.01</v>
      </c>
      <c r="AG781">
        <v>0</v>
      </c>
      <c r="AH781" t="s">
        <v>23</v>
      </c>
      <c r="AI781">
        <v>0.1</v>
      </c>
      <c r="AJ781">
        <v>10</v>
      </c>
      <c r="AK781">
        <v>10</v>
      </c>
      <c r="AL781">
        <v>9</v>
      </c>
    </row>
    <row r="782" spans="20:38" x14ac:dyDescent="0.35">
      <c r="T782" t="s">
        <v>19</v>
      </c>
      <c r="U782">
        <v>67</v>
      </c>
      <c r="V782" t="s">
        <v>29</v>
      </c>
      <c r="W782">
        <v>68858.245281081603</v>
      </c>
      <c r="X782">
        <v>0.244366196250803</v>
      </c>
      <c r="Y782">
        <v>52967.880985447402</v>
      </c>
      <c r="Z782" t="s">
        <v>26</v>
      </c>
      <c r="AA782">
        <v>4.3041514113618999E-2</v>
      </c>
      <c r="AB782" t="s">
        <v>24</v>
      </c>
      <c r="AC782">
        <v>777</v>
      </c>
      <c r="AD782">
        <v>10</v>
      </c>
      <c r="AE782">
        <v>4.7500000000000001E-2</v>
      </c>
      <c r="AF782">
        <v>0.01</v>
      </c>
      <c r="AG782">
        <v>0</v>
      </c>
      <c r="AH782" t="s">
        <v>23</v>
      </c>
      <c r="AI782">
        <v>0.1</v>
      </c>
      <c r="AJ782">
        <v>10</v>
      </c>
      <c r="AK782">
        <v>12</v>
      </c>
      <c r="AL782">
        <v>11</v>
      </c>
    </row>
    <row r="783" spans="20:38" x14ac:dyDescent="0.35">
      <c r="T783" t="s">
        <v>19</v>
      </c>
      <c r="U783">
        <v>67</v>
      </c>
      <c r="V783" t="s">
        <v>29</v>
      </c>
      <c r="W783">
        <v>206574.735843245</v>
      </c>
      <c r="X783">
        <v>0.73309858875240996</v>
      </c>
      <c r="Y783">
        <v>158903.642956342</v>
      </c>
      <c r="Z783" t="s">
        <v>26</v>
      </c>
      <c r="AA783">
        <v>0.12912454234085699</v>
      </c>
      <c r="AB783" t="s">
        <v>22</v>
      </c>
      <c r="AC783">
        <v>778</v>
      </c>
      <c r="AD783">
        <v>10</v>
      </c>
      <c r="AE783">
        <v>4.7500000000000001E-2</v>
      </c>
      <c r="AF783">
        <v>0.01</v>
      </c>
      <c r="AG783">
        <v>0</v>
      </c>
      <c r="AH783" t="s">
        <v>23</v>
      </c>
      <c r="AI783">
        <v>0.1</v>
      </c>
      <c r="AJ783">
        <v>10</v>
      </c>
      <c r="AK783">
        <v>12</v>
      </c>
      <c r="AL783">
        <v>11</v>
      </c>
    </row>
    <row r="784" spans="20:38" x14ac:dyDescent="0.35">
      <c r="T784" t="s">
        <v>19</v>
      </c>
      <c r="U784">
        <v>67</v>
      </c>
      <c r="V784" t="s">
        <v>29</v>
      </c>
      <c r="W784">
        <v>75047.242494737904</v>
      </c>
      <c r="X784">
        <v>0.26632989430227699</v>
      </c>
      <c r="Y784">
        <v>57728.648072875301</v>
      </c>
      <c r="Z784" t="s">
        <v>26</v>
      </c>
      <c r="AA784">
        <v>4.6910096733366997E-2</v>
      </c>
      <c r="AB784" t="s">
        <v>24</v>
      </c>
      <c r="AC784">
        <v>779</v>
      </c>
      <c r="AD784">
        <v>10</v>
      </c>
      <c r="AE784">
        <v>4.7500000000000001E-2</v>
      </c>
      <c r="AF784">
        <v>0.01</v>
      </c>
      <c r="AG784">
        <v>0</v>
      </c>
      <c r="AH784" t="s">
        <v>23</v>
      </c>
      <c r="AI784">
        <v>0.1</v>
      </c>
      <c r="AJ784">
        <v>10</v>
      </c>
      <c r="AK784">
        <v>15</v>
      </c>
      <c r="AL784">
        <v>14</v>
      </c>
    </row>
    <row r="785" spans="20:38" x14ac:dyDescent="0.35">
      <c r="T785" t="s">
        <v>19</v>
      </c>
      <c r="U785">
        <v>67</v>
      </c>
      <c r="V785" t="s">
        <v>29</v>
      </c>
      <c r="W785">
        <v>225141.727484214</v>
      </c>
      <c r="X785">
        <v>0.79898968290683103</v>
      </c>
      <c r="Y785">
        <v>173185.94421862601</v>
      </c>
      <c r="Z785" t="s">
        <v>26</v>
      </c>
      <c r="AA785">
        <v>0.140730290200101</v>
      </c>
      <c r="AB785" t="s">
        <v>22</v>
      </c>
      <c r="AC785">
        <v>780</v>
      </c>
      <c r="AD785">
        <v>10</v>
      </c>
      <c r="AE785">
        <v>4.7500000000000001E-2</v>
      </c>
      <c r="AF785">
        <v>0.01</v>
      </c>
      <c r="AG785">
        <v>0</v>
      </c>
      <c r="AH785" t="s">
        <v>23</v>
      </c>
      <c r="AI785">
        <v>0.1</v>
      </c>
      <c r="AJ785">
        <v>10</v>
      </c>
      <c r="AK785">
        <v>15</v>
      </c>
      <c r="AL785">
        <v>14</v>
      </c>
    </row>
    <row r="786" spans="20:38" x14ac:dyDescent="0.35">
      <c r="T786" t="s">
        <v>19</v>
      </c>
      <c r="U786">
        <v>67</v>
      </c>
      <c r="V786" t="s">
        <v>29</v>
      </c>
      <c r="W786">
        <v>49988.034978130003</v>
      </c>
      <c r="X786">
        <v>0.177399030657754</v>
      </c>
      <c r="Y786">
        <v>38452.334598561603</v>
      </c>
      <c r="Z786" t="s">
        <v>26</v>
      </c>
      <c r="AA786">
        <v>3.1246232085068701E-2</v>
      </c>
      <c r="AB786" t="s">
        <v>24</v>
      </c>
      <c r="AC786">
        <v>781</v>
      </c>
      <c r="AD786">
        <v>10</v>
      </c>
      <c r="AE786">
        <v>4.7500000000000001E-2</v>
      </c>
      <c r="AF786">
        <v>0.01</v>
      </c>
      <c r="AG786">
        <v>0</v>
      </c>
      <c r="AH786" t="s">
        <v>23</v>
      </c>
      <c r="AI786">
        <v>0.1</v>
      </c>
      <c r="AJ786">
        <v>10</v>
      </c>
      <c r="AK786">
        <v>20</v>
      </c>
      <c r="AL786">
        <v>19</v>
      </c>
    </row>
    <row r="787" spans="20:38" x14ac:dyDescent="0.35">
      <c r="T787" t="s">
        <v>19</v>
      </c>
      <c r="U787">
        <v>67</v>
      </c>
      <c r="V787" t="s">
        <v>29</v>
      </c>
      <c r="W787">
        <v>149964.10493438999</v>
      </c>
      <c r="X787">
        <v>0.53219709197326204</v>
      </c>
      <c r="Y787">
        <v>115357.003795685</v>
      </c>
      <c r="Z787" t="s">
        <v>26</v>
      </c>
      <c r="AA787">
        <v>9.37386962552062E-2</v>
      </c>
      <c r="AB787" t="s">
        <v>22</v>
      </c>
      <c r="AC787">
        <v>782</v>
      </c>
      <c r="AD787">
        <v>10</v>
      </c>
      <c r="AE787">
        <v>4.7500000000000001E-2</v>
      </c>
      <c r="AF787">
        <v>0.01</v>
      </c>
      <c r="AG787">
        <v>0</v>
      </c>
      <c r="AH787" t="s">
        <v>23</v>
      </c>
      <c r="AI787">
        <v>0.1</v>
      </c>
      <c r="AJ787">
        <v>10</v>
      </c>
      <c r="AK787">
        <v>20</v>
      </c>
      <c r="AL787">
        <v>19</v>
      </c>
    </row>
    <row r="788" spans="20:38" x14ac:dyDescent="0.35">
      <c r="T788" t="s">
        <v>19</v>
      </c>
      <c r="U788">
        <v>67</v>
      </c>
      <c r="V788" t="s">
        <v>29</v>
      </c>
      <c r="W788">
        <v>18227.1001002005</v>
      </c>
      <c r="X788">
        <v>6.4684876908885705E-2</v>
      </c>
      <c r="Y788">
        <v>14020.8462309234</v>
      </c>
      <c r="Z788" t="s">
        <v>26</v>
      </c>
      <c r="AA788">
        <v>1.1393290418753499E-2</v>
      </c>
      <c r="AB788" t="s">
        <v>24</v>
      </c>
      <c r="AC788">
        <v>783</v>
      </c>
      <c r="AD788">
        <v>10</v>
      </c>
      <c r="AE788">
        <v>4.7500000000000001E-2</v>
      </c>
      <c r="AF788">
        <v>0.01</v>
      </c>
      <c r="AG788">
        <v>0</v>
      </c>
      <c r="AH788" t="s">
        <v>23</v>
      </c>
      <c r="AI788">
        <v>0.1</v>
      </c>
      <c r="AJ788">
        <v>10</v>
      </c>
      <c r="AK788">
        <v>99</v>
      </c>
      <c r="AL788">
        <v>98</v>
      </c>
    </row>
    <row r="789" spans="20:38" x14ac:dyDescent="0.35">
      <c r="T789" t="s">
        <v>19</v>
      </c>
      <c r="U789">
        <v>67</v>
      </c>
      <c r="V789" t="s">
        <v>29</v>
      </c>
      <c r="W789">
        <v>54681.300300601397</v>
      </c>
      <c r="X789">
        <v>0.19405463072665699</v>
      </c>
      <c r="Y789">
        <v>42062.5386927703</v>
      </c>
      <c r="Z789" t="s">
        <v>26</v>
      </c>
      <c r="AA789">
        <v>3.4179871256260499E-2</v>
      </c>
      <c r="AB789" t="s">
        <v>22</v>
      </c>
      <c r="AC789">
        <v>784</v>
      </c>
      <c r="AD789">
        <v>10</v>
      </c>
      <c r="AE789">
        <v>4.7500000000000001E-2</v>
      </c>
      <c r="AF789">
        <v>0.01</v>
      </c>
      <c r="AG789">
        <v>0</v>
      </c>
      <c r="AH789" t="s">
        <v>23</v>
      </c>
      <c r="AI789">
        <v>0.1</v>
      </c>
      <c r="AJ789">
        <v>10</v>
      </c>
      <c r="AK789">
        <v>99</v>
      </c>
      <c r="AL789">
        <v>98</v>
      </c>
    </row>
    <row r="790" spans="20:38" x14ac:dyDescent="0.35">
      <c r="T790" t="s">
        <v>19</v>
      </c>
      <c r="U790">
        <v>67</v>
      </c>
      <c r="V790" t="s">
        <v>29</v>
      </c>
      <c r="W790">
        <v>6054.4113977995603</v>
      </c>
      <c r="X790">
        <v>9.1687006297277704E-2</v>
      </c>
      <c r="Y790">
        <v>4657.2395367688896</v>
      </c>
      <c r="Z790" t="s">
        <v>27</v>
      </c>
      <c r="AA790">
        <v>1.1545143290309199E-2</v>
      </c>
      <c r="AB790" t="s">
        <v>24</v>
      </c>
      <c r="AC790">
        <v>785</v>
      </c>
      <c r="AD790">
        <v>10</v>
      </c>
      <c r="AE790">
        <v>4.7500000000000001E-2</v>
      </c>
      <c r="AF790">
        <v>0.01</v>
      </c>
      <c r="AG790">
        <v>0</v>
      </c>
      <c r="AH790" t="s">
        <v>23</v>
      </c>
      <c r="AI790">
        <v>0.1</v>
      </c>
      <c r="AJ790">
        <v>10</v>
      </c>
      <c r="AK790">
        <v>1</v>
      </c>
      <c r="AL790">
        <v>0</v>
      </c>
    </row>
    <row r="791" spans="20:38" x14ac:dyDescent="0.35">
      <c r="T791" t="s">
        <v>19</v>
      </c>
      <c r="U791">
        <v>67</v>
      </c>
      <c r="V791" t="s">
        <v>29</v>
      </c>
      <c r="W791">
        <v>18163.234193398701</v>
      </c>
      <c r="X791">
        <v>0.27506101889183299</v>
      </c>
      <c r="Y791">
        <v>13971.7186103067</v>
      </c>
      <c r="Z791" t="s">
        <v>27</v>
      </c>
      <c r="AA791">
        <v>3.46354298709277E-2</v>
      </c>
      <c r="AB791" t="s">
        <v>22</v>
      </c>
      <c r="AC791">
        <v>786</v>
      </c>
      <c r="AD791">
        <v>10</v>
      </c>
      <c r="AE791">
        <v>4.7500000000000001E-2</v>
      </c>
      <c r="AF791">
        <v>0.01</v>
      </c>
      <c r="AG791">
        <v>0</v>
      </c>
      <c r="AH791" t="s">
        <v>23</v>
      </c>
      <c r="AI791">
        <v>0.1</v>
      </c>
      <c r="AJ791">
        <v>10</v>
      </c>
      <c r="AK791">
        <v>1</v>
      </c>
      <c r="AL791">
        <v>0</v>
      </c>
    </row>
    <row r="792" spans="20:38" x14ac:dyDescent="0.35">
      <c r="T792" t="s">
        <v>19</v>
      </c>
      <c r="U792">
        <v>67</v>
      </c>
      <c r="V792" t="s">
        <v>29</v>
      </c>
      <c r="W792">
        <v>3141.1880405034399</v>
      </c>
      <c r="X792">
        <v>4.7569632905231203E-2</v>
      </c>
      <c r="Y792">
        <v>2416.2984926949598</v>
      </c>
      <c r="Z792" t="s">
        <v>27</v>
      </c>
      <c r="AA792">
        <v>5.9899243124770796E-3</v>
      </c>
      <c r="AB792" t="s">
        <v>24</v>
      </c>
      <c r="AC792">
        <v>787</v>
      </c>
      <c r="AD792">
        <v>10</v>
      </c>
      <c r="AE792">
        <v>4.7500000000000001E-2</v>
      </c>
      <c r="AF792">
        <v>0.01</v>
      </c>
      <c r="AG792">
        <v>0</v>
      </c>
      <c r="AH792" t="s">
        <v>23</v>
      </c>
      <c r="AI792">
        <v>0.1</v>
      </c>
      <c r="AJ792">
        <v>10</v>
      </c>
      <c r="AK792">
        <v>2</v>
      </c>
      <c r="AL792">
        <v>1</v>
      </c>
    </row>
    <row r="793" spans="20:38" x14ac:dyDescent="0.35">
      <c r="T793" t="s">
        <v>19</v>
      </c>
      <c r="U793">
        <v>67</v>
      </c>
      <c r="V793" t="s">
        <v>29</v>
      </c>
      <c r="W793">
        <v>9423.5641215103296</v>
      </c>
      <c r="X793">
        <v>0.14270889871569301</v>
      </c>
      <c r="Y793">
        <v>7248.8954780848699</v>
      </c>
      <c r="Z793" t="s">
        <v>27</v>
      </c>
      <c r="AA793">
        <v>1.7969772937431201E-2</v>
      </c>
      <c r="AB793" t="s">
        <v>22</v>
      </c>
      <c r="AC793">
        <v>788</v>
      </c>
      <c r="AD793">
        <v>10</v>
      </c>
      <c r="AE793">
        <v>4.7500000000000001E-2</v>
      </c>
      <c r="AF793">
        <v>0.01</v>
      </c>
      <c r="AG793">
        <v>0</v>
      </c>
      <c r="AH793" t="s">
        <v>23</v>
      </c>
      <c r="AI793">
        <v>0.1</v>
      </c>
      <c r="AJ793">
        <v>10</v>
      </c>
      <c r="AK793">
        <v>2</v>
      </c>
      <c r="AL793">
        <v>1</v>
      </c>
    </row>
    <row r="794" spans="20:38" x14ac:dyDescent="0.35">
      <c r="T794" t="s">
        <v>19</v>
      </c>
      <c r="U794">
        <v>67</v>
      </c>
      <c r="V794" t="s">
        <v>29</v>
      </c>
      <c r="W794">
        <v>1613.8689612431201</v>
      </c>
      <c r="X794">
        <v>2.4440165011954399E-2</v>
      </c>
      <c r="Y794">
        <v>1241.4376624947099</v>
      </c>
      <c r="Z794" t="s">
        <v>27</v>
      </c>
      <c r="AA794">
        <v>3.0774830425474801E-3</v>
      </c>
      <c r="AB794" t="s">
        <v>24</v>
      </c>
      <c r="AC794">
        <v>789</v>
      </c>
      <c r="AD794">
        <v>10</v>
      </c>
      <c r="AE794">
        <v>4.7500000000000001E-2</v>
      </c>
      <c r="AF794">
        <v>0.01</v>
      </c>
      <c r="AG794">
        <v>0</v>
      </c>
      <c r="AH794" t="s">
        <v>23</v>
      </c>
      <c r="AI794">
        <v>0.1</v>
      </c>
      <c r="AJ794">
        <v>10</v>
      </c>
      <c r="AK794">
        <v>3</v>
      </c>
      <c r="AL794">
        <v>2</v>
      </c>
    </row>
    <row r="795" spans="20:38" x14ac:dyDescent="0.35">
      <c r="T795" t="s">
        <v>19</v>
      </c>
      <c r="U795">
        <v>67</v>
      </c>
      <c r="V795" t="s">
        <v>29</v>
      </c>
      <c r="W795">
        <v>4841.6068837293496</v>
      </c>
      <c r="X795">
        <v>7.3320495035863201E-2</v>
      </c>
      <c r="Y795">
        <v>3724.3129874841202</v>
      </c>
      <c r="Z795" t="s">
        <v>27</v>
      </c>
      <c r="AA795">
        <v>9.2324491276424298E-3</v>
      </c>
      <c r="AB795" t="s">
        <v>22</v>
      </c>
      <c r="AC795">
        <v>790</v>
      </c>
      <c r="AD795">
        <v>10</v>
      </c>
      <c r="AE795">
        <v>4.7500000000000001E-2</v>
      </c>
      <c r="AF795">
        <v>0.01</v>
      </c>
      <c r="AG795">
        <v>0</v>
      </c>
      <c r="AH795" t="s">
        <v>23</v>
      </c>
      <c r="AI795">
        <v>0.1</v>
      </c>
      <c r="AJ795">
        <v>10</v>
      </c>
      <c r="AK795">
        <v>3</v>
      </c>
      <c r="AL795">
        <v>2</v>
      </c>
    </row>
    <row r="796" spans="20:38" x14ac:dyDescent="0.35">
      <c r="T796" t="s">
        <v>19</v>
      </c>
      <c r="U796">
        <v>67</v>
      </c>
      <c r="V796" t="s">
        <v>29</v>
      </c>
      <c r="W796">
        <v>3538.1947257565998</v>
      </c>
      <c r="X796">
        <v>5.3581836579414302E-2</v>
      </c>
      <c r="Y796">
        <v>2721.6882505819999</v>
      </c>
      <c r="Z796" t="s">
        <v>27</v>
      </c>
      <c r="AA796">
        <v>6.7469754554047197E-3</v>
      </c>
      <c r="AB796" t="s">
        <v>24</v>
      </c>
      <c r="AC796">
        <v>791</v>
      </c>
      <c r="AD796">
        <v>10</v>
      </c>
      <c r="AE796">
        <v>4.7500000000000001E-2</v>
      </c>
      <c r="AF796">
        <v>0.01</v>
      </c>
      <c r="AG796">
        <v>0</v>
      </c>
      <c r="AH796" t="s">
        <v>23</v>
      </c>
      <c r="AI796">
        <v>0.1</v>
      </c>
      <c r="AJ796">
        <v>10</v>
      </c>
      <c r="AK796">
        <v>4</v>
      </c>
      <c r="AL796">
        <v>3</v>
      </c>
    </row>
    <row r="797" spans="20:38" x14ac:dyDescent="0.35">
      <c r="T797" t="s">
        <v>19</v>
      </c>
      <c r="U797">
        <v>67</v>
      </c>
      <c r="V797" t="s">
        <v>29</v>
      </c>
      <c r="W797">
        <v>10614.5841772698</v>
      </c>
      <c r="X797">
        <v>0.160745509738243</v>
      </c>
      <c r="Y797">
        <v>8165.0647517459902</v>
      </c>
      <c r="Z797" t="s">
        <v>27</v>
      </c>
      <c r="AA797">
        <v>2.0240926366214201E-2</v>
      </c>
      <c r="AB797" t="s">
        <v>22</v>
      </c>
      <c r="AC797">
        <v>792</v>
      </c>
      <c r="AD797">
        <v>10</v>
      </c>
      <c r="AE797">
        <v>4.7500000000000001E-2</v>
      </c>
      <c r="AF797">
        <v>0.01</v>
      </c>
      <c r="AG797">
        <v>0</v>
      </c>
      <c r="AH797" t="s">
        <v>23</v>
      </c>
      <c r="AI797">
        <v>0.1</v>
      </c>
      <c r="AJ797">
        <v>10</v>
      </c>
      <c r="AK797">
        <v>4</v>
      </c>
      <c r="AL797">
        <v>3</v>
      </c>
    </row>
    <row r="798" spans="20:38" x14ac:dyDescent="0.35">
      <c r="T798" t="s">
        <v>19</v>
      </c>
      <c r="U798">
        <v>67</v>
      </c>
      <c r="V798" t="s">
        <v>29</v>
      </c>
      <c r="W798">
        <v>3612.4226882211801</v>
      </c>
      <c r="X798">
        <v>5.4705932583923998E-2</v>
      </c>
      <c r="Y798">
        <v>2778.78668324706</v>
      </c>
      <c r="Z798" t="s">
        <v>27</v>
      </c>
      <c r="AA798">
        <v>6.8885205877874996E-3</v>
      </c>
      <c r="AB798" t="s">
        <v>24</v>
      </c>
      <c r="AC798">
        <v>793</v>
      </c>
      <c r="AD798">
        <v>10</v>
      </c>
      <c r="AE798">
        <v>4.7500000000000001E-2</v>
      </c>
      <c r="AF798">
        <v>0.01</v>
      </c>
      <c r="AG798">
        <v>0</v>
      </c>
      <c r="AH798" t="s">
        <v>23</v>
      </c>
      <c r="AI798">
        <v>0.1</v>
      </c>
      <c r="AJ798">
        <v>10</v>
      </c>
      <c r="AK798">
        <v>5</v>
      </c>
      <c r="AL798">
        <v>4</v>
      </c>
    </row>
    <row r="799" spans="20:38" x14ac:dyDescent="0.35">
      <c r="T799" t="s">
        <v>19</v>
      </c>
      <c r="U799">
        <v>67</v>
      </c>
      <c r="V799" t="s">
        <v>29</v>
      </c>
      <c r="W799">
        <v>10837.2680646635</v>
      </c>
      <c r="X799">
        <v>0.16411779775177199</v>
      </c>
      <c r="Y799">
        <v>8336.3600497411808</v>
      </c>
      <c r="Z799" t="s">
        <v>27</v>
      </c>
      <c r="AA799">
        <v>2.0665561763362501E-2</v>
      </c>
      <c r="AB799" t="s">
        <v>22</v>
      </c>
      <c r="AC799">
        <v>794</v>
      </c>
      <c r="AD799">
        <v>10</v>
      </c>
      <c r="AE799">
        <v>4.7500000000000001E-2</v>
      </c>
      <c r="AF799">
        <v>0.01</v>
      </c>
      <c r="AG799">
        <v>0</v>
      </c>
      <c r="AH799" t="s">
        <v>23</v>
      </c>
      <c r="AI799">
        <v>0.1</v>
      </c>
      <c r="AJ799">
        <v>10</v>
      </c>
      <c r="AK799">
        <v>5</v>
      </c>
      <c r="AL799">
        <v>4</v>
      </c>
    </row>
    <row r="800" spans="20:38" x14ac:dyDescent="0.35">
      <c r="T800" t="s">
        <v>19</v>
      </c>
      <c r="U800">
        <v>67</v>
      </c>
      <c r="V800" t="s">
        <v>29</v>
      </c>
      <c r="W800">
        <v>3848.08518066848</v>
      </c>
      <c r="X800">
        <v>5.8274766448913898E-2</v>
      </c>
      <c r="Y800">
        <v>2960.0655235911399</v>
      </c>
      <c r="Z800" t="s">
        <v>27</v>
      </c>
      <c r="AA800">
        <v>7.3379048573210103E-3</v>
      </c>
      <c r="AB800" t="s">
        <v>24</v>
      </c>
      <c r="AC800">
        <v>795</v>
      </c>
      <c r="AD800">
        <v>10</v>
      </c>
      <c r="AE800">
        <v>4.7500000000000001E-2</v>
      </c>
      <c r="AF800">
        <v>0.01</v>
      </c>
      <c r="AG800">
        <v>0</v>
      </c>
      <c r="AH800" t="s">
        <v>23</v>
      </c>
      <c r="AI800">
        <v>0.1</v>
      </c>
      <c r="AJ800">
        <v>10</v>
      </c>
      <c r="AK800">
        <v>6</v>
      </c>
      <c r="AL800">
        <v>5</v>
      </c>
    </row>
    <row r="801" spans="20:38" x14ac:dyDescent="0.35">
      <c r="T801" t="s">
        <v>19</v>
      </c>
      <c r="U801">
        <v>67</v>
      </c>
      <c r="V801" t="s">
        <v>29</v>
      </c>
      <c r="W801">
        <v>11544.2555420054</v>
      </c>
      <c r="X801">
        <v>0.17482429934674201</v>
      </c>
      <c r="Y801">
        <v>8880.1965707734107</v>
      </c>
      <c r="Z801" t="s">
        <v>27</v>
      </c>
      <c r="AA801">
        <v>2.2013714571963001E-2</v>
      </c>
      <c r="AB801" t="s">
        <v>22</v>
      </c>
      <c r="AC801">
        <v>796</v>
      </c>
      <c r="AD801">
        <v>10</v>
      </c>
      <c r="AE801">
        <v>4.7500000000000001E-2</v>
      </c>
      <c r="AF801">
        <v>0.01</v>
      </c>
      <c r="AG801">
        <v>0</v>
      </c>
      <c r="AH801" t="s">
        <v>23</v>
      </c>
      <c r="AI801">
        <v>0.1</v>
      </c>
      <c r="AJ801">
        <v>10</v>
      </c>
      <c r="AK801">
        <v>6</v>
      </c>
      <c r="AL801">
        <v>5</v>
      </c>
    </row>
    <row r="802" spans="20:38" x14ac:dyDescent="0.35">
      <c r="T802" t="s">
        <v>19</v>
      </c>
      <c r="U802">
        <v>67</v>
      </c>
      <c r="V802" t="s">
        <v>29</v>
      </c>
      <c r="W802">
        <v>4240.0080223028499</v>
      </c>
      <c r="X802">
        <v>6.4209981234952002E-2</v>
      </c>
      <c r="Y802">
        <v>3261.5446325406601</v>
      </c>
      <c r="Z802" t="s">
        <v>27</v>
      </c>
      <c r="AA802">
        <v>8.0852616304432495E-3</v>
      </c>
      <c r="AB802" t="s">
        <v>24</v>
      </c>
      <c r="AC802">
        <v>797</v>
      </c>
      <c r="AD802">
        <v>10</v>
      </c>
      <c r="AE802">
        <v>4.7500000000000001E-2</v>
      </c>
      <c r="AF802">
        <v>0.01</v>
      </c>
      <c r="AG802">
        <v>0</v>
      </c>
      <c r="AH802" t="s">
        <v>23</v>
      </c>
      <c r="AI802">
        <v>0.1</v>
      </c>
      <c r="AJ802">
        <v>10</v>
      </c>
      <c r="AK802">
        <v>7</v>
      </c>
      <c r="AL802">
        <v>6</v>
      </c>
    </row>
    <row r="803" spans="20:38" x14ac:dyDescent="0.35">
      <c r="T803" t="s">
        <v>19</v>
      </c>
      <c r="U803">
        <v>67</v>
      </c>
      <c r="V803" t="s">
        <v>29</v>
      </c>
      <c r="W803">
        <v>12720.0240669086</v>
      </c>
      <c r="X803">
        <v>0.192629943704856</v>
      </c>
      <c r="Y803">
        <v>9784.6338976219704</v>
      </c>
      <c r="Z803" t="s">
        <v>27</v>
      </c>
      <c r="AA803">
        <v>2.4255784891329801E-2</v>
      </c>
      <c r="AB803" t="s">
        <v>22</v>
      </c>
      <c r="AC803">
        <v>798</v>
      </c>
      <c r="AD803">
        <v>10</v>
      </c>
      <c r="AE803">
        <v>4.7500000000000001E-2</v>
      </c>
      <c r="AF803">
        <v>0.01</v>
      </c>
      <c r="AG803">
        <v>0</v>
      </c>
      <c r="AH803" t="s">
        <v>23</v>
      </c>
      <c r="AI803">
        <v>0.1</v>
      </c>
      <c r="AJ803">
        <v>10</v>
      </c>
      <c r="AK803">
        <v>7</v>
      </c>
      <c r="AL803">
        <v>6</v>
      </c>
    </row>
    <row r="804" spans="20:38" x14ac:dyDescent="0.35">
      <c r="T804" t="s">
        <v>19</v>
      </c>
      <c r="U804">
        <v>67</v>
      </c>
      <c r="V804" t="s">
        <v>29</v>
      </c>
      <c r="W804">
        <v>4789.2134756325804</v>
      </c>
      <c r="X804">
        <v>7.2527057916632998E-2</v>
      </c>
      <c r="Y804">
        <v>3684.0103658712201</v>
      </c>
      <c r="Z804" t="s">
        <v>27</v>
      </c>
      <c r="AA804">
        <v>9.1325402572005002E-3</v>
      </c>
      <c r="AB804" t="s">
        <v>24</v>
      </c>
      <c r="AC804">
        <v>799</v>
      </c>
      <c r="AD804">
        <v>10</v>
      </c>
      <c r="AE804">
        <v>4.7500000000000001E-2</v>
      </c>
      <c r="AF804">
        <v>0.01</v>
      </c>
      <c r="AG804">
        <v>0</v>
      </c>
      <c r="AH804" t="s">
        <v>23</v>
      </c>
      <c r="AI804">
        <v>0.1</v>
      </c>
      <c r="AJ804">
        <v>10</v>
      </c>
      <c r="AK804">
        <v>8</v>
      </c>
      <c r="AL804">
        <v>7</v>
      </c>
    </row>
    <row r="805" spans="20:38" x14ac:dyDescent="0.35">
      <c r="T805" t="s">
        <v>19</v>
      </c>
      <c r="U805">
        <v>67</v>
      </c>
      <c r="V805" t="s">
        <v>29</v>
      </c>
      <c r="W805">
        <v>14367.6404268977</v>
      </c>
      <c r="X805">
        <v>0.21758117374989899</v>
      </c>
      <c r="Y805">
        <v>11052.031097613701</v>
      </c>
      <c r="Z805" t="s">
        <v>27</v>
      </c>
      <c r="AA805">
        <v>2.7397620771601499E-2</v>
      </c>
      <c r="AB805" t="s">
        <v>22</v>
      </c>
      <c r="AC805">
        <v>800</v>
      </c>
      <c r="AD805">
        <v>10</v>
      </c>
      <c r="AE805">
        <v>4.7500000000000001E-2</v>
      </c>
      <c r="AF805">
        <v>0.01</v>
      </c>
      <c r="AG805">
        <v>0</v>
      </c>
      <c r="AH805" t="s">
        <v>23</v>
      </c>
      <c r="AI805">
        <v>0.1</v>
      </c>
      <c r="AJ805">
        <v>10</v>
      </c>
      <c r="AK805">
        <v>8</v>
      </c>
      <c r="AL805">
        <v>7</v>
      </c>
    </row>
    <row r="806" spans="20:38" x14ac:dyDescent="0.35">
      <c r="T806" t="s">
        <v>19</v>
      </c>
      <c r="U806">
        <v>67</v>
      </c>
      <c r="V806" t="s">
        <v>29</v>
      </c>
      <c r="W806">
        <v>5493.3222674013196</v>
      </c>
      <c r="X806">
        <v>8.3189965172709407E-2</v>
      </c>
      <c r="Y806">
        <v>4225.6325133856299</v>
      </c>
      <c r="Z806" t="s">
        <v>27</v>
      </c>
      <c r="AA806">
        <v>1.0475203706845E-2</v>
      </c>
      <c r="AB806" t="s">
        <v>24</v>
      </c>
      <c r="AC806">
        <v>801</v>
      </c>
      <c r="AD806">
        <v>10</v>
      </c>
      <c r="AE806">
        <v>4.7500000000000001E-2</v>
      </c>
      <c r="AF806">
        <v>0.01</v>
      </c>
      <c r="AG806">
        <v>0</v>
      </c>
      <c r="AH806" t="s">
        <v>23</v>
      </c>
      <c r="AI806">
        <v>0.1</v>
      </c>
      <c r="AJ806">
        <v>10</v>
      </c>
      <c r="AK806">
        <v>9</v>
      </c>
      <c r="AL806">
        <v>8</v>
      </c>
    </row>
    <row r="807" spans="20:38" x14ac:dyDescent="0.35">
      <c r="T807" t="s">
        <v>19</v>
      </c>
      <c r="U807">
        <v>67</v>
      </c>
      <c r="V807" t="s">
        <v>29</v>
      </c>
      <c r="W807">
        <v>16479.9668022039</v>
      </c>
      <c r="X807">
        <v>0.249569895518128</v>
      </c>
      <c r="Y807">
        <v>12676.897540156901</v>
      </c>
      <c r="Z807" t="s">
        <v>27</v>
      </c>
      <c r="AA807">
        <v>3.1425611120534998E-2</v>
      </c>
      <c r="AB807" t="s">
        <v>22</v>
      </c>
      <c r="AC807">
        <v>802</v>
      </c>
      <c r="AD807">
        <v>10</v>
      </c>
      <c r="AE807">
        <v>4.7500000000000001E-2</v>
      </c>
      <c r="AF807">
        <v>0.01</v>
      </c>
      <c r="AG807">
        <v>0</v>
      </c>
      <c r="AH807" t="s">
        <v>23</v>
      </c>
      <c r="AI807">
        <v>0.1</v>
      </c>
      <c r="AJ807">
        <v>10</v>
      </c>
      <c r="AK807">
        <v>9</v>
      </c>
      <c r="AL807">
        <v>8</v>
      </c>
    </row>
    <row r="808" spans="20:38" x14ac:dyDescent="0.35">
      <c r="T808" t="s">
        <v>19</v>
      </c>
      <c r="U808">
        <v>67</v>
      </c>
      <c r="V808" t="s">
        <v>29</v>
      </c>
      <c r="W808">
        <v>6334.8386776603102</v>
      </c>
      <c r="X808">
        <v>9.5933750709767701E-2</v>
      </c>
      <c r="Y808">
        <v>4872.9528289694699</v>
      </c>
      <c r="Z808" t="s">
        <v>27</v>
      </c>
      <c r="AA808">
        <v>1.2079889430897E-2</v>
      </c>
      <c r="AB808" t="s">
        <v>24</v>
      </c>
      <c r="AC808">
        <v>803</v>
      </c>
      <c r="AD808">
        <v>10</v>
      </c>
      <c r="AE808">
        <v>4.7500000000000001E-2</v>
      </c>
      <c r="AF808">
        <v>0.01</v>
      </c>
      <c r="AG808">
        <v>0</v>
      </c>
      <c r="AH808" t="s">
        <v>23</v>
      </c>
      <c r="AI808">
        <v>0.1</v>
      </c>
      <c r="AJ808">
        <v>10</v>
      </c>
      <c r="AK808">
        <v>10</v>
      </c>
      <c r="AL808">
        <v>9</v>
      </c>
    </row>
    <row r="809" spans="20:38" x14ac:dyDescent="0.35">
      <c r="T809" t="s">
        <v>19</v>
      </c>
      <c r="U809">
        <v>67</v>
      </c>
      <c r="V809" t="s">
        <v>29</v>
      </c>
      <c r="W809">
        <v>19004.5160329809</v>
      </c>
      <c r="X809">
        <v>0.28780125212930302</v>
      </c>
      <c r="Y809">
        <v>14618.858486908401</v>
      </c>
      <c r="Z809" t="s">
        <v>27</v>
      </c>
      <c r="AA809">
        <v>3.6239668292690999E-2</v>
      </c>
      <c r="AB809" t="s">
        <v>22</v>
      </c>
      <c r="AC809">
        <v>804</v>
      </c>
      <c r="AD809">
        <v>10</v>
      </c>
      <c r="AE809">
        <v>4.7500000000000001E-2</v>
      </c>
      <c r="AF809">
        <v>0.01</v>
      </c>
      <c r="AG809">
        <v>0</v>
      </c>
      <c r="AH809" t="s">
        <v>23</v>
      </c>
      <c r="AI809">
        <v>0.1</v>
      </c>
      <c r="AJ809">
        <v>10</v>
      </c>
      <c r="AK809">
        <v>10</v>
      </c>
      <c r="AL809">
        <v>9</v>
      </c>
    </row>
    <row r="810" spans="20:38" x14ac:dyDescent="0.35">
      <c r="T810" t="s">
        <v>19</v>
      </c>
      <c r="U810">
        <v>67</v>
      </c>
      <c r="V810" t="s">
        <v>29</v>
      </c>
      <c r="W810">
        <v>21933.645060280101</v>
      </c>
      <c r="X810">
        <v>0.33215949836098801</v>
      </c>
      <c r="Y810">
        <v>16872.0346617539</v>
      </c>
      <c r="Z810" t="s">
        <v>27</v>
      </c>
      <c r="AA810">
        <v>4.1825217756386701E-2</v>
      </c>
      <c r="AB810" t="s">
        <v>24</v>
      </c>
      <c r="AC810">
        <v>805</v>
      </c>
      <c r="AD810">
        <v>10</v>
      </c>
      <c r="AE810">
        <v>4.7500000000000001E-2</v>
      </c>
      <c r="AF810">
        <v>0.01</v>
      </c>
      <c r="AG810">
        <v>0</v>
      </c>
      <c r="AH810" t="s">
        <v>23</v>
      </c>
      <c r="AI810">
        <v>0.1</v>
      </c>
      <c r="AJ810">
        <v>10</v>
      </c>
      <c r="AK810">
        <v>12</v>
      </c>
      <c r="AL810">
        <v>11</v>
      </c>
    </row>
    <row r="811" spans="20:38" x14ac:dyDescent="0.35">
      <c r="T811" t="s">
        <v>19</v>
      </c>
      <c r="U811">
        <v>67</v>
      </c>
      <c r="V811" t="s">
        <v>29</v>
      </c>
      <c r="W811">
        <v>65800.935180840199</v>
      </c>
      <c r="X811">
        <v>0.99647849508296504</v>
      </c>
      <c r="Y811">
        <v>50616.103985261703</v>
      </c>
      <c r="Z811" t="s">
        <v>27</v>
      </c>
      <c r="AA811">
        <v>0.12547565326915999</v>
      </c>
      <c r="AB811" t="s">
        <v>22</v>
      </c>
      <c r="AC811">
        <v>806</v>
      </c>
      <c r="AD811">
        <v>10</v>
      </c>
      <c r="AE811">
        <v>4.7500000000000001E-2</v>
      </c>
      <c r="AF811">
        <v>0.01</v>
      </c>
      <c r="AG811">
        <v>0</v>
      </c>
      <c r="AH811" t="s">
        <v>23</v>
      </c>
      <c r="AI811">
        <v>0.1</v>
      </c>
      <c r="AJ811">
        <v>10</v>
      </c>
      <c r="AK811">
        <v>12</v>
      </c>
      <c r="AL811">
        <v>11</v>
      </c>
    </row>
    <row r="812" spans="20:38" x14ac:dyDescent="0.35">
      <c r="T812" t="s">
        <v>19</v>
      </c>
      <c r="U812">
        <v>67</v>
      </c>
      <c r="V812" t="s">
        <v>29</v>
      </c>
      <c r="W812">
        <v>25755.679051308402</v>
      </c>
      <c r="X812">
        <v>0.39003974989645301</v>
      </c>
      <c r="Y812">
        <v>19812.060808698701</v>
      </c>
      <c r="Z812" t="s">
        <v>27</v>
      </c>
      <c r="AA812">
        <v>4.911344565958E-2</v>
      </c>
      <c r="AB812" t="s">
        <v>24</v>
      </c>
      <c r="AC812">
        <v>807</v>
      </c>
      <c r="AD812">
        <v>10</v>
      </c>
      <c r="AE812">
        <v>4.7500000000000001E-2</v>
      </c>
      <c r="AF812">
        <v>0.01</v>
      </c>
      <c r="AG812">
        <v>0</v>
      </c>
      <c r="AH812" t="s">
        <v>23</v>
      </c>
      <c r="AI812">
        <v>0.1</v>
      </c>
      <c r="AJ812">
        <v>10</v>
      </c>
      <c r="AK812">
        <v>15</v>
      </c>
      <c r="AL812">
        <v>14</v>
      </c>
    </row>
    <row r="813" spans="20:38" x14ac:dyDescent="0.35">
      <c r="T813" t="s">
        <v>19</v>
      </c>
      <c r="U813">
        <v>67</v>
      </c>
      <c r="V813" t="s">
        <v>29</v>
      </c>
      <c r="W813">
        <v>77267.037153925106</v>
      </c>
      <c r="X813">
        <v>1.17011924968936</v>
      </c>
      <c r="Y813">
        <v>59436.182426096202</v>
      </c>
      <c r="Z813" t="s">
        <v>27</v>
      </c>
      <c r="AA813">
        <v>0.14734033697873999</v>
      </c>
      <c r="AB813" t="s">
        <v>22</v>
      </c>
      <c r="AC813">
        <v>808</v>
      </c>
      <c r="AD813">
        <v>10</v>
      </c>
      <c r="AE813">
        <v>4.7500000000000001E-2</v>
      </c>
      <c r="AF813">
        <v>0.01</v>
      </c>
      <c r="AG813">
        <v>0</v>
      </c>
      <c r="AH813" t="s">
        <v>23</v>
      </c>
      <c r="AI813">
        <v>0.1</v>
      </c>
      <c r="AJ813">
        <v>10</v>
      </c>
      <c r="AK813">
        <v>15</v>
      </c>
      <c r="AL813">
        <v>14</v>
      </c>
    </row>
    <row r="814" spans="20:38" x14ac:dyDescent="0.35">
      <c r="T814" t="s">
        <v>19</v>
      </c>
      <c r="U814">
        <v>67</v>
      </c>
      <c r="V814" t="s">
        <v>29</v>
      </c>
      <c r="W814">
        <v>23729.506916161601</v>
      </c>
      <c r="X814">
        <v>0.35935573371246998</v>
      </c>
      <c r="Y814">
        <v>18253.466858585802</v>
      </c>
      <c r="Z814" t="s">
        <v>27</v>
      </c>
      <c r="AA814">
        <v>4.52497426347735E-2</v>
      </c>
      <c r="AB814" t="s">
        <v>24</v>
      </c>
      <c r="AC814">
        <v>809</v>
      </c>
      <c r="AD814">
        <v>10</v>
      </c>
      <c r="AE814">
        <v>4.7500000000000001E-2</v>
      </c>
      <c r="AF814">
        <v>0.01</v>
      </c>
      <c r="AG814">
        <v>0</v>
      </c>
      <c r="AH814" t="s">
        <v>23</v>
      </c>
      <c r="AI814">
        <v>0.1</v>
      </c>
      <c r="AJ814">
        <v>10</v>
      </c>
      <c r="AK814">
        <v>20</v>
      </c>
      <c r="AL814">
        <v>19</v>
      </c>
    </row>
    <row r="815" spans="20:38" x14ac:dyDescent="0.35">
      <c r="T815" t="s">
        <v>19</v>
      </c>
      <c r="U815">
        <v>67</v>
      </c>
      <c r="V815" t="s">
        <v>29</v>
      </c>
      <c r="W815">
        <v>71188.520748484807</v>
      </c>
      <c r="X815">
        <v>1.0780672011374099</v>
      </c>
      <c r="Y815">
        <v>54760.4005757575</v>
      </c>
      <c r="Z815" t="s">
        <v>27</v>
      </c>
      <c r="AA815">
        <v>0.13574922790432001</v>
      </c>
      <c r="AB815" t="s">
        <v>22</v>
      </c>
      <c r="AC815">
        <v>810</v>
      </c>
      <c r="AD815">
        <v>10</v>
      </c>
      <c r="AE815">
        <v>4.7500000000000001E-2</v>
      </c>
      <c r="AF815">
        <v>0.01</v>
      </c>
      <c r="AG815">
        <v>0</v>
      </c>
      <c r="AH815" t="s">
        <v>23</v>
      </c>
      <c r="AI815">
        <v>0.1</v>
      </c>
      <c r="AJ815">
        <v>10</v>
      </c>
      <c r="AK815">
        <v>20</v>
      </c>
      <c r="AL815">
        <v>19</v>
      </c>
    </row>
    <row r="816" spans="20:38" x14ac:dyDescent="0.35">
      <c r="T816" t="s">
        <v>19</v>
      </c>
      <c r="U816">
        <v>67</v>
      </c>
      <c r="V816" t="s">
        <v>29</v>
      </c>
      <c r="W816">
        <v>17018.609355880399</v>
      </c>
      <c r="X816">
        <v>0.25772700939196602</v>
      </c>
      <c r="Y816">
        <v>13091.237966061901</v>
      </c>
      <c r="Z816" t="s">
        <v>27</v>
      </c>
      <c r="AA816">
        <v>3.2452747378027003E-2</v>
      </c>
      <c r="AB816" t="s">
        <v>24</v>
      </c>
      <c r="AC816">
        <v>811</v>
      </c>
      <c r="AD816">
        <v>10</v>
      </c>
      <c r="AE816">
        <v>4.7500000000000001E-2</v>
      </c>
      <c r="AF816">
        <v>0.01</v>
      </c>
      <c r="AG816">
        <v>0</v>
      </c>
      <c r="AH816" t="s">
        <v>23</v>
      </c>
      <c r="AI816">
        <v>0.1</v>
      </c>
      <c r="AJ816">
        <v>10</v>
      </c>
      <c r="AK816">
        <v>99</v>
      </c>
      <c r="AL816">
        <v>98</v>
      </c>
    </row>
    <row r="817" spans="20:38" x14ac:dyDescent="0.35">
      <c r="T817" t="s">
        <v>19</v>
      </c>
      <c r="U817">
        <v>67</v>
      </c>
      <c r="V817" t="s">
        <v>29</v>
      </c>
      <c r="W817">
        <v>51055.828067641203</v>
      </c>
      <c r="X817">
        <v>0.77318102817589895</v>
      </c>
      <c r="Y817">
        <v>39273.713898185597</v>
      </c>
      <c r="Z817" t="s">
        <v>27</v>
      </c>
      <c r="AA817">
        <v>9.7358242134080994E-2</v>
      </c>
      <c r="AB817" t="s">
        <v>22</v>
      </c>
      <c r="AC817">
        <v>812</v>
      </c>
      <c r="AD817">
        <v>10</v>
      </c>
      <c r="AE817">
        <v>4.7500000000000001E-2</v>
      </c>
      <c r="AF817">
        <v>0.01</v>
      </c>
      <c r="AG817">
        <v>0</v>
      </c>
      <c r="AH817" t="s">
        <v>23</v>
      </c>
      <c r="AI817">
        <v>0.1</v>
      </c>
      <c r="AJ817">
        <v>10</v>
      </c>
      <c r="AK817">
        <v>99</v>
      </c>
      <c r="AL817">
        <v>98</v>
      </c>
    </row>
    <row r="818" spans="20:38" x14ac:dyDescent="0.35">
      <c r="T818" t="s">
        <v>19</v>
      </c>
      <c r="U818">
        <v>67</v>
      </c>
      <c r="V818" t="s">
        <v>29</v>
      </c>
      <c r="W818">
        <v>37826.082396394297</v>
      </c>
      <c r="X818">
        <v>4.98552729835453E-2</v>
      </c>
      <c r="Y818">
        <v>29096.986458764801</v>
      </c>
      <c r="Z818" t="s">
        <v>28</v>
      </c>
      <c r="AA818">
        <v>2.9808541105520499E-2</v>
      </c>
      <c r="AB818" t="s">
        <v>24</v>
      </c>
      <c r="AC818">
        <v>813</v>
      </c>
      <c r="AD818">
        <v>10</v>
      </c>
      <c r="AE818">
        <v>4.7500000000000001E-2</v>
      </c>
      <c r="AF818">
        <v>0.01</v>
      </c>
      <c r="AG818">
        <v>0</v>
      </c>
      <c r="AH818" t="s">
        <v>23</v>
      </c>
      <c r="AI818">
        <v>0.1</v>
      </c>
      <c r="AJ818">
        <v>10</v>
      </c>
      <c r="AK818">
        <v>1</v>
      </c>
      <c r="AL818">
        <v>0</v>
      </c>
    </row>
    <row r="819" spans="20:38" x14ac:dyDescent="0.35">
      <c r="T819" t="s">
        <v>19</v>
      </c>
      <c r="U819">
        <v>67</v>
      </c>
      <c r="V819" t="s">
        <v>29</v>
      </c>
      <c r="W819">
        <v>113478.24718918301</v>
      </c>
      <c r="X819">
        <v>0.149565818950636</v>
      </c>
      <c r="Y819">
        <v>87290.959376294501</v>
      </c>
      <c r="Z819" t="s">
        <v>28</v>
      </c>
      <c r="AA819">
        <v>8.9425623316561495E-2</v>
      </c>
      <c r="AB819" t="s">
        <v>22</v>
      </c>
      <c r="AC819">
        <v>814</v>
      </c>
      <c r="AD819">
        <v>10</v>
      </c>
      <c r="AE819">
        <v>4.7500000000000001E-2</v>
      </c>
      <c r="AF819">
        <v>0.01</v>
      </c>
      <c r="AG819">
        <v>0</v>
      </c>
      <c r="AH819" t="s">
        <v>23</v>
      </c>
      <c r="AI819">
        <v>0.1</v>
      </c>
      <c r="AJ819">
        <v>10</v>
      </c>
      <c r="AK819">
        <v>1</v>
      </c>
      <c r="AL819">
        <v>0</v>
      </c>
    </row>
    <row r="820" spans="20:38" x14ac:dyDescent="0.35">
      <c r="T820" t="s">
        <v>19</v>
      </c>
      <c r="U820">
        <v>67</v>
      </c>
      <c r="V820" t="s">
        <v>29</v>
      </c>
      <c r="W820">
        <v>15403.5228203693</v>
      </c>
      <c r="X820">
        <v>2.0302045214996501E-2</v>
      </c>
      <c r="Y820">
        <v>11848.863707976399</v>
      </c>
      <c r="Z820" t="s">
        <v>28</v>
      </c>
      <c r="AA820">
        <v>1.2138622719348E-2</v>
      </c>
      <c r="AB820" t="s">
        <v>24</v>
      </c>
      <c r="AC820">
        <v>815</v>
      </c>
      <c r="AD820">
        <v>10</v>
      </c>
      <c r="AE820">
        <v>4.7500000000000001E-2</v>
      </c>
      <c r="AF820">
        <v>0.01</v>
      </c>
      <c r="AG820">
        <v>0</v>
      </c>
      <c r="AH820" t="s">
        <v>23</v>
      </c>
      <c r="AI820">
        <v>0.1</v>
      </c>
      <c r="AJ820">
        <v>10</v>
      </c>
      <c r="AK820">
        <v>2</v>
      </c>
      <c r="AL820">
        <v>1</v>
      </c>
    </row>
    <row r="821" spans="20:38" x14ac:dyDescent="0.35">
      <c r="T821" t="s">
        <v>19</v>
      </c>
      <c r="U821">
        <v>67</v>
      </c>
      <c r="V821" t="s">
        <v>29</v>
      </c>
      <c r="W821">
        <v>46210.568461107898</v>
      </c>
      <c r="X821">
        <v>6.0906135644989597E-2</v>
      </c>
      <c r="Y821">
        <v>35546.591123929204</v>
      </c>
      <c r="Z821" t="s">
        <v>28</v>
      </c>
      <c r="AA821">
        <v>3.6415868158043999E-2</v>
      </c>
      <c r="AB821" t="s">
        <v>22</v>
      </c>
      <c r="AC821">
        <v>816</v>
      </c>
      <c r="AD821">
        <v>10</v>
      </c>
      <c r="AE821">
        <v>4.7500000000000001E-2</v>
      </c>
      <c r="AF821">
        <v>0.01</v>
      </c>
      <c r="AG821">
        <v>0</v>
      </c>
      <c r="AH821" t="s">
        <v>23</v>
      </c>
      <c r="AI821">
        <v>0.1</v>
      </c>
      <c r="AJ821">
        <v>10</v>
      </c>
      <c r="AK821">
        <v>2</v>
      </c>
      <c r="AL821">
        <v>1</v>
      </c>
    </row>
    <row r="822" spans="20:38" x14ac:dyDescent="0.35">
      <c r="T822" t="s">
        <v>19</v>
      </c>
      <c r="U822">
        <v>67</v>
      </c>
      <c r="V822" t="s">
        <v>29</v>
      </c>
      <c r="W822">
        <v>6338.8787070458102</v>
      </c>
      <c r="X822">
        <v>8.3547253198886992E-3</v>
      </c>
      <c r="Y822">
        <v>4876.06054388139</v>
      </c>
      <c r="Z822" t="s">
        <v>28</v>
      </c>
      <c r="AA822">
        <v>4.9953025672014898E-3</v>
      </c>
      <c r="AB822" t="s">
        <v>24</v>
      </c>
      <c r="AC822">
        <v>817</v>
      </c>
      <c r="AD822">
        <v>10</v>
      </c>
      <c r="AE822">
        <v>4.7500000000000001E-2</v>
      </c>
      <c r="AF822">
        <v>0.01</v>
      </c>
      <c r="AG822">
        <v>0</v>
      </c>
      <c r="AH822" t="s">
        <v>23</v>
      </c>
      <c r="AI822">
        <v>0.1</v>
      </c>
      <c r="AJ822">
        <v>10</v>
      </c>
      <c r="AK822">
        <v>3</v>
      </c>
      <c r="AL822">
        <v>2</v>
      </c>
    </row>
    <row r="823" spans="20:38" x14ac:dyDescent="0.35">
      <c r="T823" t="s">
        <v>19</v>
      </c>
      <c r="U823">
        <v>67</v>
      </c>
      <c r="V823" t="s">
        <v>29</v>
      </c>
      <c r="W823">
        <v>19016.636121137399</v>
      </c>
      <c r="X823">
        <v>2.5064175959666101E-2</v>
      </c>
      <c r="Y823">
        <v>14628.1816316442</v>
      </c>
      <c r="Z823" t="s">
        <v>28</v>
      </c>
      <c r="AA823">
        <v>1.49859077016045E-2</v>
      </c>
      <c r="AB823" t="s">
        <v>22</v>
      </c>
      <c r="AC823">
        <v>818</v>
      </c>
      <c r="AD823">
        <v>10</v>
      </c>
      <c r="AE823">
        <v>4.7500000000000001E-2</v>
      </c>
      <c r="AF823">
        <v>0.01</v>
      </c>
      <c r="AG823">
        <v>0</v>
      </c>
      <c r="AH823" t="s">
        <v>23</v>
      </c>
      <c r="AI823">
        <v>0.1</v>
      </c>
      <c r="AJ823">
        <v>10</v>
      </c>
      <c r="AK823">
        <v>3</v>
      </c>
      <c r="AL823">
        <v>2</v>
      </c>
    </row>
    <row r="824" spans="20:38" x14ac:dyDescent="0.35">
      <c r="T824" t="s">
        <v>19</v>
      </c>
      <c r="U824">
        <v>67</v>
      </c>
      <c r="V824" t="s">
        <v>29</v>
      </c>
      <c r="W824">
        <v>13564.549792714501</v>
      </c>
      <c r="X824">
        <v>1.7878254632024498E-2</v>
      </c>
      <c r="Y824">
        <v>10434.2690713188</v>
      </c>
      <c r="Z824" t="s">
        <v>28</v>
      </c>
      <c r="AA824">
        <v>1.06894347618868E-2</v>
      </c>
      <c r="AB824" t="s">
        <v>24</v>
      </c>
      <c r="AC824">
        <v>819</v>
      </c>
      <c r="AD824">
        <v>10</v>
      </c>
      <c r="AE824">
        <v>4.7500000000000001E-2</v>
      </c>
      <c r="AF824">
        <v>0.01</v>
      </c>
      <c r="AG824">
        <v>0</v>
      </c>
      <c r="AH824" t="s">
        <v>23</v>
      </c>
      <c r="AI824">
        <v>0.1</v>
      </c>
      <c r="AJ824">
        <v>10</v>
      </c>
      <c r="AK824">
        <v>4</v>
      </c>
      <c r="AL824">
        <v>3</v>
      </c>
    </row>
    <row r="825" spans="20:38" x14ac:dyDescent="0.35">
      <c r="T825" t="s">
        <v>19</v>
      </c>
      <c r="U825">
        <v>67</v>
      </c>
      <c r="V825" t="s">
        <v>29</v>
      </c>
      <c r="W825">
        <v>40693.649378143498</v>
      </c>
      <c r="X825">
        <v>5.3634763896073301E-2</v>
      </c>
      <c r="Y825">
        <v>31302.807213956501</v>
      </c>
      <c r="Z825" t="s">
        <v>28</v>
      </c>
      <c r="AA825">
        <v>3.20683042856603E-2</v>
      </c>
      <c r="AB825" t="s">
        <v>22</v>
      </c>
      <c r="AC825">
        <v>820</v>
      </c>
      <c r="AD825">
        <v>10</v>
      </c>
      <c r="AE825">
        <v>4.7500000000000001E-2</v>
      </c>
      <c r="AF825">
        <v>0.01</v>
      </c>
      <c r="AG825">
        <v>0</v>
      </c>
      <c r="AH825" t="s">
        <v>23</v>
      </c>
      <c r="AI825">
        <v>0.1</v>
      </c>
      <c r="AJ825">
        <v>10</v>
      </c>
      <c r="AK825">
        <v>4</v>
      </c>
      <c r="AL825">
        <v>3</v>
      </c>
    </row>
    <row r="826" spans="20:38" x14ac:dyDescent="0.35">
      <c r="T826" t="s">
        <v>19</v>
      </c>
      <c r="U826">
        <v>67</v>
      </c>
      <c r="V826" t="s">
        <v>29</v>
      </c>
      <c r="W826">
        <v>13500.8893079709</v>
      </c>
      <c r="X826">
        <v>1.7794349277726999E-2</v>
      </c>
      <c r="Y826">
        <v>10385.2994676699</v>
      </c>
      <c r="Z826" t="s">
        <v>28</v>
      </c>
      <c r="AA826">
        <v>1.06392676270407E-2</v>
      </c>
      <c r="AB826" t="s">
        <v>24</v>
      </c>
      <c r="AC826">
        <v>821</v>
      </c>
      <c r="AD826">
        <v>10</v>
      </c>
      <c r="AE826">
        <v>4.7500000000000001E-2</v>
      </c>
      <c r="AF826">
        <v>0.01</v>
      </c>
      <c r="AG826">
        <v>0</v>
      </c>
      <c r="AH826" t="s">
        <v>23</v>
      </c>
      <c r="AI826">
        <v>0.1</v>
      </c>
      <c r="AJ826">
        <v>10</v>
      </c>
      <c r="AK826">
        <v>5</v>
      </c>
      <c r="AL826">
        <v>4</v>
      </c>
    </row>
    <row r="827" spans="20:38" x14ac:dyDescent="0.35">
      <c r="T827" t="s">
        <v>19</v>
      </c>
      <c r="U827">
        <v>67</v>
      </c>
      <c r="V827" t="s">
        <v>29</v>
      </c>
      <c r="W827">
        <v>40502.667923912799</v>
      </c>
      <c r="X827">
        <v>5.3383047833180902E-2</v>
      </c>
      <c r="Y827">
        <v>31155.8984030098</v>
      </c>
      <c r="Z827" t="s">
        <v>28</v>
      </c>
      <c r="AA827">
        <v>3.1917802881122198E-2</v>
      </c>
      <c r="AB827" t="s">
        <v>22</v>
      </c>
      <c r="AC827">
        <v>822</v>
      </c>
      <c r="AD827">
        <v>10</v>
      </c>
      <c r="AE827">
        <v>4.7500000000000001E-2</v>
      </c>
      <c r="AF827">
        <v>0.01</v>
      </c>
      <c r="AG827">
        <v>0</v>
      </c>
      <c r="AH827" t="s">
        <v>23</v>
      </c>
      <c r="AI827">
        <v>0.1</v>
      </c>
      <c r="AJ827">
        <v>10</v>
      </c>
      <c r="AK827">
        <v>5</v>
      </c>
      <c r="AL827">
        <v>4</v>
      </c>
    </row>
    <row r="828" spans="20:38" x14ac:dyDescent="0.35">
      <c r="T828" t="s">
        <v>19</v>
      </c>
      <c r="U828">
        <v>67</v>
      </c>
      <c r="V828" t="s">
        <v>29</v>
      </c>
      <c r="W828">
        <v>13985.1201386786</v>
      </c>
      <c r="X828">
        <v>1.84325718670766E-2</v>
      </c>
      <c r="Y828">
        <v>10757.7847220604</v>
      </c>
      <c r="Z828" t="s">
        <v>28</v>
      </c>
      <c r="AA828">
        <v>1.1020861852698301E-2</v>
      </c>
      <c r="AB828" t="s">
        <v>24</v>
      </c>
      <c r="AC828">
        <v>823</v>
      </c>
      <c r="AD828">
        <v>10</v>
      </c>
      <c r="AE828">
        <v>4.7500000000000001E-2</v>
      </c>
      <c r="AF828">
        <v>0.01</v>
      </c>
      <c r="AG828">
        <v>0</v>
      </c>
      <c r="AH828" t="s">
        <v>23</v>
      </c>
      <c r="AI828">
        <v>0.1</v>
      </c>
      <c r="AJ828">
        <v>10</v>
      </c>
      <c r="AK828">
        <v>6</v>
      </c>
      <c r="AL828">
        <v>5</v>
      </c>
    </row>
    <row r="829" spans="20:38" x14ac:dyDescent="0.35">
      <c r="T829" t="s">
        <v>19</v>
      </c>
      <c r="U829">
        <v>67</v>
      </c>
      <c r="V829" t="s">
        <v>29</v>
      </c>
      <c r="W829">
        <v>41955.360416035699</v>
      </c>
      <c r="X829">
        <v>5.5297715601229702E-2</v>
      </c>
      <c r="Y829">
        <v>32273.3541661813</v>
      </c>
      <c r="Z829" t="s">
        <v>28</v>
      </c>
      <c r="AA829">
        <v>3.3062585558094798E-2</v>
      </c>
      <c r="AB829" t="s">
        <v>22</v>
      </c>
      <c r="AC829">
        <v>824</v>
      </c>
      <c r="AD829">
        <v>10</v>
      </c>
      <c r="AE829">
        <v>4.7500000000000001E-2</v>
      </c>
      <c r="AF829">
        <v>0.01</v>
      </c>
      <c r="AG829">
        <v>0</v>
      </c>
      <c r="AH829" t="s">
        <v>23</v>
      </c>
      <c r="AI829">
        <v>0.1</v>
      </c>
      <c r="AJ829">
        <v>10</v>
      </c>
      <c r="AK829">
        <v>6</v>
      </c>
      <c r="AL829">
        <v>5</v>
      </c>
    </row>
    <row r="830" spans="20:38" x14ac:dyDescent="0.35">
      <c r="T830" t="s">
        <v>19</v>
      </c>
      <c r="U830">
        <v>67</v>
      </c>
      <c r="V830" t="s">
        <v>29</v>
      </c>
      <c r="W830">
        <v>14926.744269827999</v>
      </c>
      <c r="X830">
        <v>1.9673644828701198E-2</v>
      </c>
      <c r="Y830">
        <v>11482.1109767908</v>
      </c>
      <c r="Z830" t="s">
        <v>28</v>
      </c>
      <c r="AA830">
        <v>1.1762901203355301E-2</v>
      </c>
      <c r="AB830" t="s">
        <v>24</v>
      </c>
      <c r="AC830">
        <v>825</v>
      </c>
      <c r="AD830">
        <v>10</v>
      </c>
      <c r="AE830">
        <v>4.7500000000000001E-2</v>
      </c>
      <c r="AF830">
        <v>0.01</v>
      </c>
      <c r="AG830">
        <v>0</v>
      </c>
      <c r="AH830" t="s">
        <v>23</v>
      </c>
      <c r="AI830">
        <v>0.1</v>
      </c>
      <c r="AJ830">
        <v>10</v>
      </c>
      <c r="AK830">
        <v>7</v>
      </c>
      <c r="AL830">
        <v>6</v>
      </c>
    </row>
    <row r="831" spans="20:38" x14ac:dyDescent="0.35">
      <c r="T831" t="s">
        <v>19</v>
      </c>
      <c r="U831">
        <v>67</v>
      </c>
      <c r="V831" t="s">
        <v>29</v>
      </c>
      <c r="W831">
        <v>44780.2328094841</v>
      </c>
      <c r="X831">
        <v>5.9020934486103599E-2</v>
      </c>
      <c r="Y831">
        <v>34446.332930372402</v>
      </c>
      <c r="Z831" t="s">
        <v>28</v>
      </c>
      <c r="AA831">
        <v>3.5288703610065801E-2</v>
      </c>
      <c r="AB831" t="s">
        <v>22</v>
      </c>
      <c r="AC831">
        <v>826</v>
      </c>
      <c r="AD831">
        <v>10</v>
      </c>
      <c r="AE831">
        <v>4.7500000000000001E-2</v>
      </c>
      <c r="AF831">
        <v>0.01</v>
      </c>
      <c r="AG831">
        <v>0</v>
      </c>
      <c r="AH831" t="s">
        <v>23</v>
      </c>
      <c r="AI831">
        <v>0.1</v>
      </c>
      <c r="AJ831">
        <v>10</v>
      </c>
      <c r="AK831">
        <v>7</v>
      </c>
      <c r="AL831">
        <v>6</v>
      </c>
    </row>
    <row r="832" spans="20:38" x14ac:dyDescent="0.35">
      <c r="T832" t="s">
        <v>19</v>
      </c>
      <c r="U832">
        <v>67</v>
      </c>
      <c r="V832" t="s">
        <v>29</v>
      </c>
      <c r="W832">
        <v>16242.896088372099</v>
      </c>
      <c r="X832">
        <v>2.14083501971736E-2</v>
      </c>
      <c r="Y832">
        <v>12494.5354525939</v>
      </c>
      <c r="Z832" t="s">
        <v>28</v>
      </c>
      <c r="AA832">
        <v>1.28000840967102E-2</v>
      </c>
      <c r="AB832" t="s">
        <v>24</v>
      </c>
      <c r="AC832">
        <v>827</v>
      </c>
      <c r="AD832">
        <v>10</v>
      </c>
      <c r="AE832">
        <v>4.7500000000000001E-2</v>
      </c>
      <c r="AF832">
        <v>0.01</v>
      </c>
      <c r="AG832">
        <v>0</v>
      </c>
      <c r="AH832" t="s">
        <v>23</v>
      </c>
      <c r="AI832">
        <v>0.1</v>
      </c>
      <c r="AJ832">
        <v>10</v>
      </c>
      <c r="AK832">
        <v>8</v>
      </c>
      <c r="AL832">
        <v>7</v>
      </c>
    </row>
    <row r="833" spans="20:38" x14ac:dyDescent="0.35">
      <c r="T833" t="s">
        <v>19</v>
      </c>
      <c r="U833">
        <v>67</v>
      </c>
      <c r="V833" t="s">
        <v>29</v>
      </c>
      <c r="W833">
        <v>48728.688265116303</v>
      </c>
      <c r="X833">
        <v>6.4225050591520699E-2</v>
      </c>
      <c r="Y833">
        <v>37483.606357781799</v>
      </c>
      <c r="Z833" t="s">
        <v>28</v>
      </c>
      <c r="AA833">
        <v>3.84002522901307E-2</v>
      </c>
      <c r="AB833" t="s">
        <v>22</v>
      </c>
      <c r="AC833">
        <v>828</v>
      </c>
      <c r="AD833">
        <v>10</v>
      </c>
      <c r="AE833">
        <v>4.7500000000000001E-2</v>
      </c>
      <c r="AF833">
        <v>0.01</v>
      </c>
      <c r="AG833">
        <v>0</v>
      </c>
      <c r="AH833" t="s">
        <v>23</v>
      </c>
      <c r="AI833">
        <v>0.1</v>
      </c>
      <c r="AJ833">
        <v>10</v>
      </c>
      <c r="AK833">
        <v>8</v>
      </c>
      <c r="AL833">
        <v>7</v>
      </c>
    </row>
    <row r="834" spans="20:38" x14ac:dyDescent="0.35">
      <c r="T834" t="s">
        <v>19</v>
      </c>
      <c r="U834">
        <v>67</v>
      </c>
      <c r="V834" t="s">
        <v>29</v>
      </c>
      <c r="W834">
        <v>17817.144860327298</v>
      </c>
      <c r="X834">
        <v>2.3483230737203199E-2</v>
      </c>
      <c r="Y834">
        <v>13705.4960464056</v>
      </c>
      <c r="Z834" t="s">
        <v>28</v>
      </c>
      <c r="AA834">
        <v>1.40406582258888E-2</v>
      </c>
      <c r="AB834" t="s">
        <v>24</v>
      </c>
      <c r="AC834">
        <v>829</v>
      </c>
      <c r="AD834">
        <v>10</v>
      </c>
      <c r="AE834">
        <v>4.7500000000000001E-2</v>
      </c>
      <c r="AF834">
        <v>0.01</v>
      </c>
      <c r="AG834">
        <v>0</v>
      </c>
      <c r="AH834" t="s">
        <v>23</v>
      </c>
      <c r="AI834">
        <v>0.1</v>
      </c>
      <c r="AJ834">
        <v>10</v>
      </c>
      <c r="AK834">
        <v>9</v>
      </c>
      <c r="AL834">
        <v>8</v>
      </c>
    </row>
    <row r="835" spans="20:38" x14ac:dyDescent="0.35">
      <c r="T835" t="s">
        <v>19</v>
      </c>
      <c r="U835">
        <v>67</v>
      </c>
      <c r="V835" t="s">
        <v>29</v>
      </c>
      <c r="W835">
        <v>53451.434580981899</v>
      </c>
      <c r="X835">
        <v>7.0449692211609696E-2</v>
      </c>
      <c r="Y835">
        <v>41116.488139216803</v>
      </c>
      <c r="Z835" t="s">
        <v>28</v>
      </c>
      <c r="AA835">
        <v>4.2121974677666298E-2</v>
      </c>
      <c r="AB835" t="s">
        <v>22</v>
      </c>
      <c r="AC835">
        <v>830</v>
      </c>
      <c r="AD835">
        <v>10</v>
      </c>
      <c r="AE835">
        <v>4.7500000000000001E-2</v>
      </c>
      <c r="AF835">
        <v>0.01</v>
      </c>
      <c r="AG835">
        <v>0</v>
      </c>
      <c r="AH835" t="s">
        <v>23</v>
      </c>
      <c r="AI835">
        <v>0.1</v>
      </c>
      <c r="AJ835">
        <v>10</v>
      </c>
      <c r="AK835">
        <v>9</v>
      </c>
      <c r="AL835">
        <v>8</v>
      </c>
    </row>
    <row r="836" spans="20:38" x14ac:dyDescent="0.35">
      <c r="T836" t="s">
        <v>19</v>
      </c>
      <c r="U836">
        <v>67</v>
      </c>
      <c r="V836" t="s">
        <v>29</v>
      </c>
      <c r="W836">
        <v>19462.0416618749</v>
      </c>
      <c r="X836">
        <v>2.5651226307337401E-2</v>
      </c>
      <c r="Y836">
        <v>14970.801278365299</v>
      </c>
      <c r="Z836" t="s">
        <v>28</v>
      </c>
      <c r="AA836">
        <v>1.53369059686353E-2</v>
      </c>
      <c r="AB836" t="s">
        <v>24</v>
      </c>
      <c r="AC836">
        <v>831</v>
      </c>
      <c r="AD836">
        <v>10</v>
      </c>
      <c r="AE836">
        <v>4.7500000000000001E-2</v>
      </c>
      <c r="AF836">
        <v>0.01</v>
      </c>
      <c r="AG836">
        <v>0</v>
      </c>
      <c r="AH836" t="s">
        <v>23</v>
      </c>
      <c r="AI836">
        <v>0.1</v>
      </c>
      <c r="AJ836">
        <v>10</v>
      </c>
      <c r="AK836">
        <v>10</v>
      </c>
      <c r="AL836">
        <v>9</v>
      </c>
    </row>
    <row r="837" spans="20:38" x14ac:dyDescent="0.35">
      <c r="T837" t="s">
        <v>19</v>
      </c>
      <c r="U837">
        <v>67</v>
      </c>
      <c r="V837" t="s">
        <v>29</v>
      </c>
      <c r="W837">
        <v>58386.1249856246</v>
      </c>
      <c r="X837">
        <v>7.6953678922012297E-2</v>
      </c>
      <c r="Y837">
        <v>44912.4038350958</v>
      </c>
      <c r="Z837" t="s">
        <v>28</v>
      </c>
      <c r="AA837">
        <v>4.6010717905905801E-2</v>
      </c>
      <c r="AB837" t="s">
        <v>22</v>
      </c>
      <c r="AC837">
        <v>832</v>
      </c>
      <c r="AD837">
        <v>10</v>
      </c>
      <c r="AE837">
        <v>4.7500000000000001E-2</v>
      </c>
      <c r="AF837">
        <v>0.01</v>
      </c>
      <c r="AG837">
        <v>0</v>
      </c>
      <c r="AH837" t="s">
        <v>23</v>
      </c>
      <c r="AI837">
        <v>0.1</v>
      </c>
      <c r="AJ837">
        <v>10</v>
      </c>
      <c r="AK837">
        <v>10</v>
      </c>
      <c r="AL837">
        <v>9</v>
      </c>
    </row>
    <row r="838" spans="20:38" x14ac:dyDescent="0.35">
      <c r="T838" t="s">
        <v>19</v>
      </c>
      <c r="U838">
        <v>67</v>
      </c>
      <c r="V838" t="s">
        <v>29</v>
      </c>
      <c r="W838">
        <v>50693.215348609301</v>
      </c>
      <c r="X838">
        <v>6.6814323067711595E-2</v>
      </c>
      <c r="Y838">
        <v>38994.781037391796</v>
      </c>
      <c r="Z838" t="s">
        <v>28</v>
      </c>
      <c r="AA838">
        <v>3.9948382115142497E-2</v>
      </c>
      <c r="AB838" t="s">
        <v>24</v>
      </c>
      <c r="AC838">
        <v>833</v>
      </c>
      <c r="AD838">
        <v>10</v>
      </c>
      <c r="AE838">
        <v>4.7500000000000001E-2</v>
      </c>
      <c r="AF838">
        <v>0.01</v>
      </c>
      <c r="AG838">
        <v>0</v>
      </c>
      <c r="AH838" t="s">
        <v>23</v>
      </c>
      <c r="AI838">
        <v>0.1</v>
      </c>
      <c r="AJ838">
        <v>10</v>
      </c>
      <c r="AK838">
        <v>12</v>
      </c>
      <c r="AL838">
        <v>11</v>
      </c>
    </row>
    <row r="839" spans="20:38" x14ac:dyDescent="0.35">
      <c r="T839" t="s">
        <v>19</v>
      </c>
      <c r="U839">
        <v>67</v>
      </c>
      <c r="V839" t="s">
        <v>29</v>
      </c>
      <c r="W839">
        <v>152079.64604582801</v>
      </c>
      <c r="X839">
        <v>0.20044296920313501</v>
      </c>
      <c r="Y839">
        <v>116984.343112175</v>
      </c>
      <c r="Z839" t="s">
        <v>28</v>
      </c>
      <c r="AA839">
        <v>0.11984514634542701</v>
      </c>
      <c r="AB839" t="s">
        <v>22</v>
      </c>
      <c r="AC839">
        <v>834</v>
      </c>
      <c r="AD839">
        <v>10</v>
      </c>
      <c r="AE839">
        <v>4.7500000000000001E-2</v>
      </c>
      <c r="AF839">
        <v>0.01</v>
      </c>
      <c r="AG839">
        <v>0</v>
      </c>
      <c r="AH839" t="s">
        <v>23</v>
      </c>
      <c r="AI839">
        <v>0.1</v>
      </c>
      <c r="AJ839">
        <v>10</v>
      </c>
      <c r="AK839">
        <v>12</v>
      </c>
      <c r="AL839">
        <v>11</v>
      </c>
    </row>
    <row r="840" spans="20:38" x14ac:dyDescent="0.35">
      <c r="T840" t="s">
        <v>19</v>
      </c>
      <c r="U840">
        <v>67</v>
      </c>
      <c r="V840" t="s">
        <v>29</v>
      </c>
      <c r="W840">
        <v>55551.662472730502</v>
      </c>
      <c r="X840">
        <v>7.3217820133859607E-2</v>
      </c>
      <c r="Y840">
        <v>42732.048055946601</v>
      </c>
      <c r="Z840" t="s">
        <v>28</v>
      </c>
      <c r="AA840">
        <v>4.3777042437157999E-2</v>
      </c>
      <c r="AB840" t="s">
        <v>24</v>
      </c>
      <c r="AC840">
        <v>835</v>
      </c>
      <c r="AD840">
        <v>10</v>
      </c>
      <c r="AE840">
        <v>4.7500000000000001E-2</v>
      </c>
      <c r="AF840">
        <v>0.01</v>
      </c>
      <c r="AG840">
        <v>0</v>
      </c>
      <c r="AH840" t="s">
        <v>23</v>
      </c>
      <c r="AI840">
        <v>0.1</v>
      </c>
      <c r="AJ840">
        <v>10</v>
      </c>
      <c r="AK840">
        <v>15</v>
      </c>
      <c r="AL840">
        <v>14</v>
      </c>
    </row>
    <row r="841" spans="20:38" x14ac:dyDescent="0.35">
      <c r="T841" t="s">
        <v>19</v>
      </c>
      <c r="U841">
        <v>67</v>
      </c>
      <c r="V841" t="s">
        <v>29</v>
      </c>
      <c r="W841">
        <v>166654.987418192</v>
      </c>
      <c r="X841">
        <v>0.21965346040157899</v>
      </c>
      <c r="Y841">
        <v>128196.14416784</v>
      </c>
      <c r="Z841" t="s">
        <v>28</v>
      </c>
      <c r="AA841">
        <v>0.13133112731147401</v>
      </c>
      <c r="AB841" t="s">
        <v>22</v>
      </c>
      <c r="AC841">
        <v>836</v>
      </c>
      <c r="AD841">
        <v>10</v>
      </c>
      <c r="AE841">
        <v>4.7500000000000001E-2</v>
      </c>
      <c r="AF841">
        <v>0.01</v>
      </c>
      <c r="AG841">
        <v>0</v>
      </c>
      <c r="AH841" t="s">
        <v>23</v>
      </c>
      <c r="AI841">
        <v>0.1</v>
      </c>
      <c r="AJ841">
        <v>10</v>
      </c>
      <c r="AK841">
        <v>15</v>
      </c>
      <c r="AL841">
        <v>14</v>
      </c>
    </row>
    <row r="842" spans="20:38" x14ac:dyDescent="0.35">
      <c r="T842" t="s">
        <v>19</v>
      </c>
      <c r="U842">
        <v>67</v>
      </c>
      <c r="V842" t="s">
        <v>29</v>
      </c>
      <c r="W842">
        <v>32567.189009825201</v>
      </c>
      <c r="X842">
        <v>4.2923982488504403E-2</v>
      </c>
      <c r="Y842">
        <v>25051.6838537117</v>
      </c>
      <c r="Z842" t="s">
        <v>28</v>
      </c>
      <c r="AA842">
        <v>2.5664312315439999E-2</v>
      </c>
      <c r="AB842" t="s">
        <v>24</v>
      </c>
      <c r="AC842">
        <v>837</v>
      </c>
      <c r="AD842">
        <v>10</v>
      </c>
      <c r="AE842">
        <v>4.7500000000000001E-2</v>
      </c>
      <c r="AF842">
        <v>0.01</v>
      </c>
      <c r="AG842">
        <v>0</v>
      </c>
      <c r="AH842" t="s">
        <v>23</v>
      </c>
      <c r="AI842">
        <v>0.1</v>
      </c>
      <c r="AJ842">
        <v>10</v>
      </c>
      <c r="AK842">
        <v>20</v>
      </c>
      <c r="AL842">
        <v>19</v>
      </c>
    </row>
    <row r="843" spans="20:38" x14ac:dyDescent="0.35">
      <c r="T843" t="s">
        <v>19</v>
      </c>
      <c r="U843">
        <v>67</v>
      </c>
      <c r="V843" t="s">
        <v>29</v>
      </c>
      <c r="W843">
        <v>97701.5670294757</v>
      </c>
      <c r="X843">
        <v>0.12877194746551299</v>
      </c>
      <c r="Y843">
        <v>75155.0515611351</v>
      </c>
      <c r="Z843" t="s">
        <v>28</v>
      </c>
      <c r="AA843">
        <v>7.6992936946320006E-2</v>
      </c>
      <c r="AB843" t="s">
        <v>22</v>
      </c>
      <c r="AC843">
        <v>838</v>
      </c>
      <c r="AD843">
        <v>10</v>
      </c>
      <c r="AE843">
        <v>4.7500000000000001E-2</v>
      </c>
      <c r="AF843">
        <v>0.01</v>
      </c>
      <c r="AG843">
        <v>0</v>
      </c>
      <c r="AH843" t="s">
        <v>23</v>
      </c>
      <c r="AI843">
        <v>0.1</v>
      </c>
      <c r="AJ843">
        <v>10</v>
      </c>
      <c r="AK843">
        <v>20</v>
      </c>
      <c r="AL843">
        <v>19</v>
      </c>
    </row>
    <row r="844" spans="20:38" x14ac:dyDescent="0.35">
      <c r="T844" t="s">
        <v>19</v>
      </c>
      <c r="U844">
        <v>67</v>
      </c>
      <c r="V844" t="s">
        <v>29</v>
      </c>
      <c r="W844">
        <v>9362.0430538656892</v>
      </c>
      <c r="X844">
        <v>1.2339295601457001E-2</v>
      </c>
      <c r="Y844">
        <v>7201.5715798966903</v>
      </c>
      <c r="Z844" t="s">
        <v>28</v>
      </c>
      <c r="AA844">
        <v>7.3776830039742596E-3</v>
      </c>
      <c r="AB844" t="s">
        <v>24</v>
      </c>
      <c r="AC844">
        <v>839</v>
      </c>
      <c r="AD844">
        <v>10</v>
      </c>
      <c r="AE844">
        <v>4.7500000000000001E-2</v>
      </c>
      <c r="AF844">
        <v>0.01</v>
      </c>
      <c r="AG844">
        <v>0</v>
      </c>
      <c r="AH844" t="s">
        <v>23</v>
      </c>
      <c r="AI844">
        <v>0.1</v>
      </c>
      <c r="AJ844">
        <v>10</v>
      </c>
      <c r="AK844">
        <v>99</v>
      </c>
      <c r="AL844">
        <v>98</v>
      </c>
    </row>
    <row r="845" spans="20:38" x14ac:dyDescent="0.35">
      <c r="T845" t="s">
        <v>19</v>
      </c>
      <c r="U845">
        <v>67</v>
      </c>
      <c r="V845" t="s">
        <v>29</v>
      </c>
      <c r="W845">
        <v>28086.129161597099</v>
      </c>
      <c r="X845">
        <v>3.7017886804371E-2</v>
      </c>
      <c r="Y845">
        <v>21604.714739690098</v>
      </c>
      <c r="Z845" t="s">
        <v>28</v>
      </c>
      <c r="AA845">
        <v>2.2133049011922801E-2</v>
      </c>
      <c r="AB845" t="s">
        <v>22</v>
      </c>
      <c r="AC845">
        <v>840</v>
      </c>
      <c r="AD845">
        <v>10</v>
      </c>
      <c r="AE845">
        <v>4.7500000000000001E-2</v>
      </c>
      <c r="AF845">
        <v>0.01</v>
      </c>
      <c r="AG845">
        <v>0</v>
      </c>
      <c r="AH845" t="s">
        <v>23</v>
      </c>
      <c r="AI845">
        <v>0.1</v>
      </c>
      <c r="AJ845">
        <v>10</v>
      </c>
      <c r="AK845">
        <v>99</v>
      </c>
      <c r="AL845">
        <v>98</v>
      </c>
    </row>
    <row r="846" spans="20:38" x14ac:dyDescent="0.35">
      <c r="T846" t="s">
        <v>19</v>
      </c>
      <c r="U846">
        <v>72</v>
      </c>
      <c r="V846" t="s">
        <v>20</v>
      </c>
      <c r="W846">
        <v>1830.21805705257</v>
      </c>
      <c r="X846">
        <v>6.2630312345963696E-2</v>
      </c>
      <c r="Y846">
        <v>1407.8600438865899</v>
      </c>
      <c r="Z846" t="s">
        <v>21</v>
      </c>
      <c r="AA846">
        <v>9.7084182081193498E-3</v>
      </c>
      <c r="AB846" t="s">
        <v>24</v>
      </c>
      <c r="AC846">
        <v>841</v>
      </c>
      <c r="AD846">
        <v>10</v>
      </c>
      <c r="AE846">
        <v>4.7500000000000001E-2</v>
      </c>
      <c r="AF846">
        <v>0.01</v>
      </c>
      <c r="AG846">
        <v>0</v>
      </c>
      <c r="AH846" t="s">
        <v>23</v>
      </c>
      <c r="AI846">
        <v>0.1</v>
      </c>
      <c r="AJ846">
        <v>10</v>
      </c>
      <c r="AK846">
        <v>1</v>
      </c>
      <c r="AL846">
        <v>0</v>
      </c>
    </row>
    <row r="847" spans="20:38" x14ac:dyDescent="0.35">
      <c r="T847" t="s">
        <v>19</v>
      </c>
      <c r="U847">
        <v>72</v>
      </c>
      <c r="V847" t="s">
        <v>20</v>
      </c>
      <c r="W847">
        <v>5490.6541711577001</v>
      </c>
      <c r="X847">
        <v>0.187890937037891</v>
      </c>
      <c r="Y847">
        <v>4223.5801316597699</v>
      </c>
      <c r="Z847" t="s">
        <v>21</v>
      </c>
      <c r="AA847">
        <v>2.91252546243581E-2</v>
      </c>
      <c r="AB847" t="s">
        <v>22</v>
      </c>
      <c r="AC847">
        <v>842</v>
      </c>
      <c r="AD847">
        <v>10</v>
      </c>
      <c r="AE847">
        <v>4.7500000000000001E-2</v>
      </c>
      <c r="AF847">
        <v>0.01</v>
      </c>
      <c r="AG847">
        <v>0</v>
      </c>
      <c r="AH847" t="s">
        <v>23</v>
      </c>
      <c r="AI847">
        <v>0.1</v>
      </c>
      <c r="AJ847">
        <v>10</v>
      </c>
      <c r="AK847">
        <v>1</v>
      </c>
      <c r="AL847">
        <v>0</v>
      </c>
    </row>
    <row r="848" spans="20:38" x14ac:dyDescent="0.35">
      <c r="T848" t="s">
        <v>19</v>
      </c>
      <c r="U848">
        <v>72</v>
      </c>
      <c r="V848" t="s">
        <v>20</v>
      </c>
      <c r="W848">
        <v>905.43298933208496</v>
      </c>
      <c r="X848">
        <v>3.0984040787758099E-2</v>
      </c>
      <c r="Y848">
        <v>696.48691487083499</v>
      </c>
      <c r="Z848" t="s">
        <v>21</v>
      </c>
      <c r="AA848">
        <v>4.8028824139238003E-3</v>
      </c>
      <c r="AB848" t="s">
        <v>24</v>
      </c>
      <c r="AC848">
        <v>843</v>
      </c>
      <c r="AD848">
        <v>10</v>
      </c>
      <c r="AE848">
        <v>4.7500000000000001E-2</v>
      </c>
      <c r="AF848">
        <v>0.01</v>
      </c>
      <c r="AG848">
        <v>0</v>
      </c>
      <c r="AH848" t="s">
        <v>23</v>
      </c>
      <c r="AI848">
        <v>0.1</v>
      </c>
      <c r="AJ848">
        <v>10</v>
      </c>
      <c r="AK848">
        <v>2</v>
      </c>
      <c r="AL848">
        <v>1</v>
      </c>
    </row>
    <row r="849" spans="20:38" x14ac:dyDescent="0.35">
      <c r="T849" t="s">
        <v>19</v>
      </c>
      <c r="U849">
        <v>72</v>
      </c>
      <c r="V849" t="s">
        <v>20</v>
      </c>
      <c r="W849">
        <v>2716.2989679962602</v>
      </c>
      <c r="X849">
        <v>9.2952122363274395E-2</v>
      </c>
      <c r="Y849">
        <v>2089.4607446125101</v>
      </c>
      <c r="Z849" t="s">
        <v>21</v>
      </c>
      <c r="AA849">
        <v>1.44086472417714E-2</v>
      </c>
      <c r="AB849" t="s">
        <v>22</v>
      </c>
      <c r="AC849">
        <v>844</v>
      </c>
      <c r="AD849">
        <v>10</v>
      </c>
      <c r="AE849">
        <v>4.7500000000000001E-2</v>
      </c>
      <c r="AF849">
        <v>0.01</v>
      </c>
      <c r="AG849">
        <v>0</v>
      </c>
      <c r="AH849" t="s">
        <v>23</v>
      </c>
      <c r="AI849">
        <v>0.1</v>
      </c>
      <c r="AJ849">
        <v>10</v>
      </c>
      <c r="AK849">
        <v>2</v>
      </c>
      <c r="AL849">
        <v>1</v>
      </c>
    </row>
    <row r="850" spans="20:38" x14ac:dyDescent="0.35">
      <c r="T850" t="s">
        <v>19</v>
      </c>
      <c r="U850">
        <v>72</v>
      </c>
      <c r="V850" t="s">
        <v>20</v>
      </c>
      <c r="W850">
        <v>466.91972910084303</v>
      </c>
      <c r="X850">
        <v>1.5978057019704402E-2</v>
      </c>
      <c r="Y850">
        <v>359.16902238526399</v>
      </c>
      <c r="Z850" t="s">
        <v>21</v>
      </c>
      <c r="AA850">
        <v>2.4767824698620502E-3</v>
      </c>
      <c r="AB850" t="s">
        <v>24</v>
      </c>
      <c r="AC850">
        <v>845</v>
      </c>
      <c r="AD850">
        <v>10</v>
      </c>
      <c r="AE850">
        <v>4.7500000000000001E-2</v>
      </c>
      <c r="AF850">
        <v>0.01</v>
      </c>
      <c r="AG850">
        <v>0</v>
      </c>
      <c r="AH850" t="s">
        <v>23</v>
      </c>
      <c r="AI850">
        <v>0.1</v>
      </c>
      <c r="AJ850">
        <v>10</v>
      </c>
      <c r="AK850">
        <v>3</v>
      </c>
      <c r="AL850">
        <v>2</v>
      </c>
    </row>
    <row r="851" spans="20:38" x14ac:dyDescent="0.35">
      <c r="T851" t="s">
        <v>19</v>
      </c>
      <c r="U851">
        <v>72</v>
      </c>
      <c r="V851" t="s">
        <v>20</v>
      </c>
      <c r="W851">
        <v>1400.7591873025301</v>
      </c>
      <c r="X851">
        <v>4.7934171059113302E-2</v>
      </c>
      <c r="Y851">
        <v>1077.5070671557901</v>
      </c>
      <c r="Z851" t="s">
        <v>21</v>
      </c>
      <c r="AA851">
        <v>7.4303474095861501E-3</v>
      </c>
      <c r="AB851" t="s">
        <v>22</v>
      </c>
      <c r="AC851">
        <v>846</v>
      </c>
      <c r="AD851">
        <v>10</v>
      </c>
      <c r="AE851">
        <v>4.7500000000000001E-2</v>
      </c>
      <c r="AF851">
        <v>0.01</v>
      </c>
      <c r="AG851">
        <v>0</v>
      </c>
      <c r="AH851" t="s">
        <v>23</v>
      </c>
      <c r="AI851">
        <v>0.1</v>
      </c>
      <c r="AJ851">
        <v>10</v>
      </c>
      <c r="AK851">
        <v>3</v>
      </c>
      <c r="AL851">
        <v>2</v>
      </c>
    </row>
    <row r="852" spans="20:38" x14ac:dyDescent="0.35">
      <c r="T852" t="s">
        <v>19</v>
      </c>
      <c r="U852">
        <v>72</v>
      </c>
      <c r="V852" t="s">
        <v>20</v>
      </c>
      <c r="W852">
        <v>559.39381944009801</v>
      </c>
      <c r="X852">
        <v>1.9142533044590501E-2</v>
      </c>
      <c r="Y852">
        <v>430.30293803084402</v>
      </c>
      <c r="Z852" t="s">
        <v>21</v>
      </c>
      <c r="AA852">
        <v>2.9673126222498499E-3</v>
      </c>
      <c r="AB852" t="s">
        <v>24</v>
      </c>
      <c r="AC852">
        <v>847</v>
      </c>
      <c r="AD852">
        <v>10</v>
      </c>
      <c r="AE852">
        <v>4.7500000000000001E-2</v>
      </c>
      <c r="AF852">
        <v>0.01</v>
      </c>
      <c r="AG852">
        <v>0</v>
      </c>
      <c r="AH852" t="s">
        <v>23</v>
      </c>
      <c r="AI852">
        <v>0.1</v>
      </c>
      <c r="AJ852">
        <v>10</v>
      </c>
      <c r="AK852">
        <v>4</v>
      </c>
      <c r="AL852">
        <v>3</v>
      </c>
    </row>
    <row r="853" spans="20:38" x14ac:dyDescent="0.35">
      <c r="T853" t="s">
        <v>19</v>
      </c>
      <c r="U853">
        <v>72</v>
      </c>
      <c r="V853" t="s">
        <v>20</v>
      </c>
      <c r="W853">
        <v>1678.1814583202899</v>
      </c>
      <c r="X853">
        <v>5.7427599133771497E-2</v>
      </c>
      <c r="Y853">
        <v>1290.9088140925301</v>
      </c>
      <c r="Z853" t="s">
        <v>21</v>
      </c>
      <c r="AA853">
        <v>8.9019378667495493E-3</v>
      </c>
      <c r="AB853" t="s">
        <v>22</v>
      </c>
      <c r="AC853">
        <v>848</v>
      </c>
      <c r="AD853">
        <v>10</v>
      </c>
      <c r="AE853">
        <v>4.7500000000000001E-2</v>
      </c>
      <c r="AF853">
        <v>0.01</v>
      </c>
      <c r="AG853">
        <v>0</v>
      </c>
      <c r="AH853" t="s">
        <v>23</v>
      </c>
      <c r="AI853">
        <v>0.1</v>
      </c>
      <c r="AJ853">
        <v>10</v>
      </c>
      <c r="AK853">
        <v>4</v>
      </c>
      <c r="AL853">
        <v>3</v>
      </c>
    </row>
    <row r="854" spans="20:38" x14ac:dyDescent="0.35">
      <c r="T854" t="s">
        <v>19</v>
      </c>
      <c r="U854">
        <v>72</v>
      </c>
      <c r="V854" t="s">
        <v>20</v>
      </c>
      <c r="W854">
        <v>680.44826525593203</v>
      </c>
      <c r="X854">
        <v>2.3285032744611502E-2</v>
      </c>
      <c r="Y854">
        <v>523.42174250456299</v>
      </c>
      <c r="Z854" t="s">
        <v>21</v>
      </c>
      <c r="AA854">
        <v>3.6094476844647301E-3</v>
      </c>
      <c r="AB854" t="s">
        <v>24</v>
      </c>
      <c r="AC854">
        <v>849</v>
      </c>
      <c r="AD854">
        <v>10</v>
      </c>
      <c r="AE854">
        <v>4.7500000000000001E-2</v>
      </c>
      <c r="AF854">
        <v>0.01</v>
      </c>
      <c r="AG854">
        <v>0</v>
      </c>
      <c r="AH854" t="s">
        <v>23</v>
      </c>
      <c r="AI854">
        <v>0.1</v>
      </c>
      <c r="AJ854">
        <v>10</v>
      </c>
      <c r="AK854">
        <v>5</v>
      </c>
      <c r="AL854">
        <v>4</v>
      </c>
    </row>
    <row r="855" spans="20:38" x14ac:dyDescent="0.35">
      <c r="T855" t="s">
        <v>19</v>
      </c>
      <c r="U855">
        <v>72</v>
      </c>
      <c r="V855" t="s">
        <v>20</v>
      </c>
      <c r="W855">
        <v>2041.3447957678</v>
      </c>
      <c r="X855">
        <v>6.9855098233834401E-2</v>
      </c>
      <c r="Y855">
        <v>1570.26522751369</v>
      </c>
      <c r="Z855" t="s">
        <v>21</v>
      </c>
      <c r="AA855">
        <v>1.0828343053394199E-2</v>
      </c>
      <c r="AB855" t="s">
        <v>22</v>
      </c>
      <c r="AC855">
        <v>850</v>
      </c>
      <c r="AD855">
        <v>10</v>
      </c>
      <c r="AE855">
        <v>4.7500000000000001E-2</v>
      </c>
      <c r="AF855">
        <v>0.01</v>
      </c>
      <c r="AG855">
        <v>0</v>
      </c>
      <c r="AH855" t="s">
        <v>23</v>
      </c>
      <c r="AI855">
        <v>0.1</v>
      </c>
      <c r="AJ855">
        <v>10</v>
      </c>
      <c r="AK855">
        <v>5</v>
      </c>
      <c r="AL855">
        <v>4</v>
      </c>
    </row>
    <row r="856" spans="20:38" x14ac:dyDescent="0.35">
      <c r="T856" t="s">
        <v>19</v>
      </c>
      <c r="U856">
        <v>72</v>
      </c>
      <c r="V856" t="s">
        <v>20</v>
      </c>
      <c r="W856">
        <v>833.87565354186495</v>
      </c>
      <c r="X856">
        <v>2.8535338965635398E-2</v>
      </c>
      <c r="Y856">
        <v>641.44281041681904</v>
      </c>
      <c r="Z856" t="s">
        <v>21</v>
      </c>
      <c r="AA856">
        <v>4.4233054891779696E-3</v>
      </c>
      <c r="AB856" t="s">
        <v>24</v>
      </c>
      <c r="AC856">
        <v>851</v>
      </c>
      <c r="AD856">
        <v>10</v>
      </c>
      <c r="AE856">
        <v>4.7500000000000001E-2</v>
      </c>
      <c r="AF856">
        <v>0.01</v>
      </c>
      <c r="AG856">
        <v>0</v>
      </c>
      <c r="AH856" t="s">
        <v>23</v>
      </c>
      <c r="AI856">
        <v>0.1</v>
      </c>
      <c r="AJ856">
        <v>10</v>
      </c>
      <c r="AK856">
        <v>6</v>
      </c>
      <c r="AL856">
        <v>5</v>
      </c>
    </row>
    <row r="857" spans="20:38" x14ac:dyDescent="0.35">
      <c r="T857" t="s">
        <v>19</v>
      </c>
      <c r="U857">
        <v>72</v>
      </c>
      <c r="V857" t="s">
        <v>20</v>
      </c>
      <c r="W857">
        <v>2501.6269606255901</v>
      </c>
      <c r="X857">
        <v>8.5606016896906195E-2</v>
      </c>
      <c r="Y857">
        <v>1924.32843125046</v>
      </c>
      <c r="Z857" t="s">
        <v>21</v>
      </c>
      <c r="AA857">
        <v>1.32699164675339E-2</v>
      </c>
      <c r="AB857" t="s">
        <v>22</v>
      </c>
      <c r="AC857">
        <v>852</v>
      </c>
      <c r="AD857">
        <v>10</v>
      </c>
      <c r="AE857">
        <v>4.7500000000000001E-2</v>
      </c>
      <c r="AF857">
        <v>0.01</v>
      </c>
      <c r="AG857">
        <v>0</v>
      </c>
      <c r="AH857" t="s">
        <v>23</v>
      </c>
      <c r="AI857">
        <v>0.1</v>
      </c>
      <c r="AJ857">
        <v>10</v>
      </c>
      <c r="AK857">
        <v>6</v>
      </c>
      <c r="AL857">
        <v>5</v>
      </c>
    </row>
    <row r="858" spans="20:38" x14ac:dyDescent="0.35">
      <c r="T858" t="s">
        <v>19</v>
      </c>
      <c r="U858">
        <v>72</v>
      </c>
      <c r="V858" t="s">
        <v>20</v>
      </c>
      <c r="W858">
        <v>1021.4036317528301</v>
      </c>
      <c r="X858">
        <v>3.4952572039968703E-2</v>
      </c>
      <c r="Y858">
        <v>785.69510134832899</v>
      </c>
      <c r="Z858" t="s">
        <v>21</v>
      </c>
      <c r="AA858">
        <v>5.41805036735225E-3</v>
      </c>
      <c r="AB858" t="s">
        <v>24</v>
      </c>
      <c r="AC858">
        <v>853</v>
      </c>
      <c r="AD858">
        <v>10</v>
      </c>
      <c r="AE858">
        <v>4.7500000000000001E-2</v>
      </c>
      <c r="AF858">
        <v>0.01</v>
      </c>
      <c r="AG858">
        <v>0</v>
      </c>
      <c r="AH858" t="s">
        <v>23</v>
      </c>
      <c r="AI858">
        <v>0.1</v>
      </c>
      <c r="AJ858">
        <v>10</v>
      </c>
      <c r="AK858">
        <v>7</v>
      </c>
      <c r="AL858">
        <v>6</v>
      </c>
    </row>
    <row r="859" spans="20:38" x14ac:dyDescent="0.35">
      <c r="T859" t="s">
        <v>19</v>
      </c>
      <c r="U859">
        <v>72</v>
      </c>
      <c r="V859" t="s">
        <v>20</v>
      </c>
      <c r="W859">
        <v>3064.2108952584799</v>
      </c>
      <c r="X859">
        <v>0.10485771611990601</v>
      </c>
      <c r="Y859">
        <v>2357.0853040449902</v>
      </c>
      <c r="Z859" t="s">
        <v>21</v>
      </c>
      <c r="AA859">
        <v>1.6254151102056798E-2</v>
      </c>
      <c r="AB859" t="s">
        <v>22</v>
      </c>
      <c r="AC859">
        <v>854</v>
      </c>
      <c r="AD859">
        <v>10</v>
      </c>
      <c r="AE859">
        <v>4.7500000000000001E-2</v>
      </c>
      <c r="AF859">
        <v>0.01</v>
      </c>
      <c r="AG859">
        <v>0</v>
      </c>
      <c r="AH859" t="s">
        <v>23</v>
      </c>
      <c r="AI859">
        <v>0.1</v>
      </c>
      <c r="AJ859">
        <v>10</v>
      </c>
      <c r="AK859">
        <v>7</v>
      </c>
      <c r="AL859">
        <v>6</v>
      </c>
    </row>
    <row r="860" spans="20:38" x14ac:dyDescent="0.35">
      <c r="T860" t="s">
        <v>19</v>
      </c>
      <c r="U860">
        <v>72</v>
      </c>
      <c r="V860" t="s">
        <v>20</v>
      </c>
      <c r="W860">
        <v>1240.5128480226099</v>
      </c>
      <c r="X860">
        <v>4.245051940202E-2</v>
      </c>
      <c r="Y860">
        <v>954.24065232508804</v>
      </c>
      <c r="Z860" t="s">
        <v>21</v>
      </c>
      <c r="AA860">
        <v>6.5803183805015E-3</v>
      </c>
      <c r="AB860" t="s">
        <v>24</v>
      </c>
      <c r="AC860">
        <v>855</v>
      </c>
      <c r="AD860">
        <v>10</v>
      </c>
      <c r="AE860">
        <v>4.7500000000000001E-2</v>
      </c>
      <c r="AF860">
        <v>0.01</v>
      </c>
      <c r="AG860">
        <v>0</v>
      </c>
      <c r="AH860" t="s">
        <v>23</v>
      </c>
      <c r="AI860">
        <v>0.1</v>
      </c>
      <c r="AJ860">
        <v>10</v>
      </c>
      <c r="AK860">
        <v>8</v>
      </c>
      <c r="AL860">
        <v>7</v>
      </c>
    </row>
    <row r="861" spans="20:38" x14ac:dyDescent="0.35">
      <c r="T861" t="s">
        <v>19</v>
      </c>
      <c r="U861">
        <v>72</v>
      </c>
      <c r="V861" t="s">
        <v>20</v>
      </c>
      <c r="W861">
        <v>3721.5385440678401</v>
      </c>
      <c r="X861">
        <v>0.12735155820606001</v>
      </c>
      <c r="Y861">
        <v>2862.7219569752601</v>
      </c>
      <c r="Z861" t="s">
        <v>21</v>
      </c>
      <c r="AA861">
        <v>1.97409551415045E-2</v>
      </c>
      <c r="AB861" t="s">
        <v>22</v>
      </c>
      <c r="AC861">
        <v>856</v>
      </c>
      <c r="AD861">
        <v>10</v>
      </c>
      <c r="AE861">
        <v>4.7500000000000001E-2</v>
      </c>
      <c r="AF861">
        <v>0.01</v>
      </c>
      <c r="AG861">
        <v>0</v>
      </c>
      <c r="AH861" t="s">
        <v>23</v>
      </c>
      <c r="AI861">
        <v>0.1</v>
      </c>
      <c r="AJ861">
        <v>10</v>
      </c>
      <c r="AK861">
        <v>8</v>
      </c>
      <c r="AL861">
        <v>7</v>
      </c>
    </row>
    <row r="862" spans="20:38" x14ac:dyDescent="0.35">
      <c r="T862" t="s">
        <v>19</v>
      </c>
      <c r="U862">
        <v>72</v>
      </c>
      <c r="V862" t="s">
        <v>20</v>
      </c>
      <c r="W862">
        <v>1481.95943341609</v>
      </c>
      <c r="X862">
        <v>5.0712854591965797E-2</v>
      </c>
      <c r="Y862">
        <v>1139.96879493545</v>
      </c>
      <c r="Z862" t="s">
        <v>21</v>
      </c>
      <c r="AA862">
        <v>7.8610752918922503E-3</v>
      </c>
      <c r="AB862" t="s">
        <v>24</v>
      </c>
      <c r="AC862">
        <v>857</v>
      </c>
      <c r="AD862">
        <v>10</v>
      </c>
      <c r="AE862">
        <v>4.7500000000000001E-2</v>
      </c>
      <c r="AF862">
        <v>0.01</v>
      </c>
      <c r="AG862">
        <v>0</v>
      </c>
      <c r="AH862" t="s">
        <v>23</v>
      </c>
      <c r="AI862">
        <v>0.1</v>
      </c>
      <c r="AJ862">
        <v>10</v>
      </c>
      <c r="AK862">
        <v>9</v>
      </c>
      <c r="AL862">
        <v>8</v>
      </c>
    </row>
    <row r="863" spans="20:38" x14ac:dyDescent="0.35">
      <c r="T863" t="s">
        <v>19</v>
      </c>
      <c r="U863">
        <v>72</v>
      </c>
      <c r="V863" t="s">
        <v>20</v>
      </c>
      <c r="W863">
        <v>4445.8783002482596</v>
      </c>
      <c r="X863">
        <v>0.15213856377589699</v>
      </c>
      <c r="Y863">
        <v>3419.9063848063502</v>
      </c>
      <c r="Z863" t="s">
        <v>21</v>
      </c>
      <c r="AA863">
        <v>2.3583225875676801E-2</v>
      </c>
      <c r="AB863" t="s">
        <v>22</v>
      </c>
      <c r="AC863">
        <v>858</v>
      </c>
      <c r="AD863">
        <v>10</v>
      </c>
      <c r="AE863">
        <v>4.7500000000000001E-2</v>
      </c>
      <c r="AF863">
        <v>0.01</v>
      </c>
      <c r="AG863">
        <v>0</v>
      </c>
      <c r="AH863" t="s">
        <v>23</v>
      </c>
      <c r="AI863">
        <v>0.1</v>
      </c>
      <c r="AJ863">
        <v>10</v>
      </c>
      <c r="AK863">
        <v>9</v>
      </c>
      <c r="AL863">
        <v>8</v>
      </c>
    </row>
    <row r="864" spans="20:38" x14ac:dyDescent="0.35">
      <c r="T864" t="s">
        <v>19</v>
      </c>
      <c r="U864">
        <v>72</v>
      </c>
      <c r="V864" t="s">
        <v>20</v>
      </c>
      <c r="W864">
        <v>1761.91686625692</v>
      </c>
      <c r="X864">
        <v>6.0293036251102203E-2</v>
      </c>
      <c r="Y864">
        <v>1355.32066635147</v>
      </c>
      <c r="Z864" t="s">
        <v>21</v>
      </c>
      <c r="AA864">
        <v>9.3461135516869995E-3</v>
      </c>
      <c r="AB864" t="s">
        <v>24</v>
      </c>
      <c r="AC864">
        <v>859</v>
      </c>
      <c r="AD864">
        <v>10</v>
      </c>
      <c r="AE864">
        <v>4.7500000000000001E-2</v>
      </c>
      <c r="AF864">
        <v>0.01</v>
      </c>
      <c r="AG864">
        <v>0</v>
      </c>
      <c r="AH864" t="s">
        <v>23</v>
      </c>
      <c r="AI864">
        <v>0.1</v>
      </c>
      <c r="AJ864">
        <v>10</v>
      </c>
      <c r="AK864">
        <v>10</v>
      </c>
      <c r="AL864">
        <v>9</v>
      </c>
    </row>
    <row r="865" spans="20:38" x14ac:dyDescent="0.35">
      <c r="T865" t="s">
        <v>19</v>
      </c>
      <c r="U865">
        <v>72</v>
      </c>
      <c r="V865" t="s">
        <v>20</v>
      </c>
      <c r="W865">
        <v>5285.75059877075</v>
      </c>
      <c r="X865">
        <v>0.18087910875330701</v>
      </c>
      <c r="Y865">
        <v>4065.9619990544202</v>
      </c>
      <c r="Z865" t="s">
        <v>21</v>
      </c>
      <c r="AA865">
        <v>2.8038340655061E-2</v>
      </c>
      <c r="AB865" t="s">
        <v>22</v>
      </c>
      <c r="AC865">
        <v>860</v>
      </c>
      <c r="AD865">
        <v>10</v>
      </c>
      <c r="AE865">
        <v>4.7500000000000001E-2</v>
      </c>
      <c r="AF865">
        <v>0.01</v>
      </c>
      <c r="AG865">
        <v>0</v>
      </c>
      <c r="AH865" t="s">
        <v>23</v>
      </c>
      <c r="AI865">
        <v>0.1</v>
      </c>
      <c r="AJ865">
        <v>10</v>
      </c>
      <c r="AK865">
        <v>10</v>
      </c>
      <c r="AL865">
        <v>9</v>
      </c>
    </row>
    <row r="866" spans="20:38" x14ac:dyDescent="0.35">
      <c r="T866" t="s">
        <v>19</v>
      </c>
      <c r="U866">
        <v>72</v>
      </c>
      <c r="V866" t="s">
        <v>20</v>
      </c>
      <c r="W866">
        <v>6906.90060014951</v>
      </c>
      <c r="X866">
        <v>0.23635508362677199</v>
      </c>
      <c r="Y866">
        <v>5313.0004616534698</v>
      </c>
      <c r="Z866" t="s">
        <v>21</v>
      </c>
      <c r="AA866">
        <v>3.6637754331934301E-2</v>
      </c>
      <c r="AB866" t="s">
        <v>24</v>
      </c>
      <c r="AC866">
        <v>861</v>
      </c>
      <c r="AD866">
        <v>10</v>
      </c>
      <c r="AE866">
        <v>4.7500000000000001E-2</v>
      </c>
      <c r="AF866">
        <v>0.01</v>
      </c>
      <c r="AG866">
        <v>0</v>
      </c>
      <c r="AH866" t="s">
        <v>23</v>
      </c>
      <c r="AI866">
        <v>0.1</v>
      </c>
      <c r="AJ866">
        <v>10</v>
      </c>
      <c r="AK866">
        <v>12</v>
      </c>
      <c r="AL866">
        <v>11</v>
      </c>
    </row>
    <row r="867" spans="20:38" x14ac:dyDescent="0.35">
      <c r="T867" t="s">
        <v>19</v>
      </c>
      <c r="U867">
        <v>72</v>
      </c>
      <c r="V867" t="s">
        <v>20</v>
      </c>
      <c r="W867">
        <v>20720.7018004485</v>
      </c>
      <c r="X867">
        <v>0.70906525088031702</v>
      </c>
      <c r="Y867">
        <v>15939.0013849604</v>
      </c>
      <c r="Z867" t="s">
        <v>21</v>
      </c>
      <c r="AA867">
        <v>0.10991326299580299</v>
      </c>
      <c r="AB867" t="s">
        <v>22</v>
      </c>
      <c r="AC867">
        <v>862</v>
      </c>
      <c r="AD867">
        <v>10</v>
      </c>
      <c r="AE867">
        <v>4.7500000000000001E-2</v>
      </c>
      <c r="AF867">
        <v>0.01</v>
      </c>
      <c r="AG867">
        <v>0</v>
      </c>
      <c r="AH867" t="s">
        <v>23</v>
      </c>
      <c r="AI867">
        <v>0.1</v>
      </c>
      <c r="AJ867">
        <v>10</v>
      </c>
      <c r="AK867">
        <v>12</v>
      </c>
      <c r="AL867">
        <v>11</v>
      </c>
    </row>
    <row r="868" spans="20:38" x14ac:dyDescent="0.35">
      <c r="T868" t="s">
        <v>19</v>
      </c>
      <c r="U868">
        <v>72</v>
      </c>
      <c r="V868" t="s">
        <v>20</v>
      </c>
      <c r="W868">
        <v>6941.07321693223</v>
      </c>
      <c r="X868">
        <v>0.23752447524900699</v>
      </c>
      <c r="Y868">
        <v>5339.2870899478703</v>
      </c>
      <c r="Z868" t="s">
        <v>21</v>
      </c>
      <c r="AA868">
        <v>3.6819023472905797E-2</v>
      </c>
      <c r="AB868" t="s">
        <v>24</v>
      </c>
      <c r="AC868">
        <v>863</v>
      </c>
      <c r="AD868">
        <v>10</v>
      </c>
      <c r="AE868">
        <v>4.7500000000000001E-2</v>
      </c>
      <c r="AF868">
        <v>0.01</v>
      </c>
      <c r="AG868">
        <v>0</v>
      </c>
      <c r="AH868" t="s">
        <v>23</v>
      </c>
      <c r="AI868">
        <v>0.1</v>
      </c>
      <c r="AJ868">
        <v>10</v>
      </c>
      <c r="AK868">
        <v>15</v>
      </c>
      <c r="AL868">
        <v>14</v>
      </c>
    </row>
    <row r="869" spans="20:38" x14ac:dyDescent="0.35">
      <c r="T869" t="s">
        <v>19</v>
      </c>
      <c r="U869">
        <v>72</v>
      </c>
      <c r="V869" t="s">
        <v>20</v>
      </c>
      <c r="W869">
        <v>20823.219650796698</v>
      </c>
      <c r="X869">
        <v>0.71257342574702198</v>
      </c>
      <c r="Y869">
        <v>16017.861269843601</v>
      </c>
      <c r="Z869" t="s">
        <v>21</v>
      </c>
      <c r="AA869">
        <v>0.110457070418717</v>
      </c>
      <c r="AB869" t="s">
        <v>22</v>
      </c>
      <c r="AC869">
        <v>864</v>
      </c>
      <c r="AD869">
        <v>10</v>
      </c>
      <c r="AE869">
        <v>4.7500000000000001E-2</v>
      </c>
      <c r="AF869">
        <v>0.01</v>
      </c>
      <c r="AG869">
        <v>0</v>
      </c>
      <c r="AH869" t="s">
        <v>23</v>
      </c>
      <c r="AI869">
        <v>0.1</v>
      </c>
      <c r="AJ869">
        <v>10</v>
      </c>
      <c r="AK869">
        <v>15</v>
      </c>
      <c r="AL869">
        <v>14</v>
      </c>
    </row>
    <row r="870" spans="20:38" x14ac:dyDescent="0.35">
      <c r="T870" t="s">
        <v>19</v>
      </c>
      <c r="U870">
        <v>72</v>
      </c>
      <c r="V870" t="s">
        <v>20</v>
      </c>
      <c r="W870">
        <v>6470.15050301875</v>
      </c>
      <c r="X870">
        <v>0.22140943554127601</v>
      </c>
      <c r="Y870">
        <v>4977.0388484759596</v>
      </c>
      <c r="Z870" t="s">
        <v>21</v>
      </c>
      <c r="AA870">
        <v>3.4321007112091698E-2</v>
      </c>
      <c r="AB870" t="s">
        <v>24</v>
      </c>
      <c r="AC870">
        <v>865</v>
      </c>
      <c r="AD870">
        <v>10</v>
      </c>
      <c r="AE870">
        <v>4.7500000000000001E-2</v>
      </c>
      <c r="AF870">
        <v>0.01</v>
      </c>
      <c r="AG870">
        <v>0</v>
      </c>
      <c r="AH870" t="s">
        <v>23</v>
      </c>
      <c r="AI870">
        <v>0.1</v>
      </c>
      <c r="AJ870">
        <v>10</v>
      </c>
      <c r="AK870">
        <v>20</v>
      </c>
      <c r="AL870">
        <v>19</v>
      </c>
    </row>
    <row r="871" spans="20:38" x14ac:dyDescent="0.35">
      <c r="T871" t="s">
        <v>19</v>
      </c>
      <c r="U871">
        <v>72</v>
      </c>
      <c r="V871" t="s">
        <v>20</v>
      </c>
      <c r="W871">
        <v>19410.4515090563</v>
      </c>
      <c r="X871">
        <v>0.66422830662382704</v>
      </c>
      <c r="Y871">
        <v>14931.1165454279</v>
      </c>
      <c r="Z871" t="s">
        <v>21</v>
      </c>
      <c r="AA871">
        <v>0.102963021336275</v>
      </c>
      <c r="AB871" t="s">
        <v>22</v>
      </c>
      <c r="AC871">
        <v>866</v>
      </c>
      <c r="AD871">
        <v>10</v>
      </c>
      <c r="AE871">
        <v>4.7500000000000001E-2</v>
      </c>
      <c r="AF871">
        <v>0.01</v>
      </c>
      <c r="AG871">
        <v>0</v>
      </c>
      <c r="AH871" t="s">
        <v>23</v>
      </c>
      <c r="AI871">
        <v>0.1</v>
      </c>
      <c r="AJ871">
        <v>10</v>
      </c>
      <c r="AK871">
        <v>20</v>
      </c>
      <c r="AL871">
        <v>19</v>
      </c>
    </row>
    <row r="872" spans="20:38" x14ac:dyDescent="0.35">
      <c r="T872" t="s">
        <v>19</v>
      </c>
      <c r="U872">
        <v>72</v>
      </c>
      <c r="V872" t="s">
        <v>20</v>
      </c>
      <c r="W872">
        <v>16029.461079544801</v>
      </c>
      <c r="X872">
        <v>0.54853035149599305</v>
      </c>
      <c r="Y872">
        <v>12330.354676572901</v>
      </c>
      <c r="Z872" t="s">
        <v>21</v>
      </c>
      <c r="AA872">
        <v>8.5028508603837497E-2</v>
      </c>
      <c r="AB872" t="s">
        <v>24</v>
      </c>
      <c r="AC872">
        <v>867</v>
      </c>
      <c r="AD872">
        <v>10</v>
      </c>
      <c r="AE872">
        <v>4.7500000000000001E-2</v>
      </c>
      <c r="AF872">
        <v>0.01</v>
      </c>
      <c r="AG872">
        <v>0</v>
      </c>
      <c r="AH872" t="s">
        <v>23</v>
      </c>
      <c r="AI872">
        <v>0.1</v>
      </c>
      <c r="AJ872">
        <v>10</v>
      </c>
      <c r="AK872">
        <v>99</v>
      </c>
      <c r="AL872">
        <v>98</v>
      </c>
    </row>
    <row r="873" spans="20:38" x14ac:dyDescent="0.35">
      <c r="T873" t="s">
        <v>19</v>
      </c>
      <c r="U873">
        <v>72</v>
      </c>
      <c r="V873" t="s">
        <v>20</v>
      </c>
      <c r="W873">
        <v>48088.383238634298</v>
      </c>
      <c r="X873">
        <v>1.6455910544879799</v>
      </c>
      <c r="Y873">
        <v>36991.064029718698</v>
      </c>
      <c r="Z873" t="s">
        <v>21</v>
      </c>
      <c r="AA873">
        <v>0.255085525811513</v>
      </c>
      <c r="AB873" t="s">
        <v>22</v>
      </c>
      <c r="AC873">
        <v>868</v>
      </c>
      <c r="AD873">
        <v>10</v>
      </c>
      <c r="AE873">
        <v>4.7500000000000001E-2</v>
      </c>
      <c r="AF873">
        <v>0.01</v>
      </c>
      <c r="AG873">
        <v>0</v>
      </c>
      <c r="AH873" t="s">
        <v>23</v>
      </c>
      <c r="AI873">
        <v>0.1</v>
      </c>
      <c r="AJ873">
        <v>10</v>
      </c>
      <c r="AK873">
        <v>99</v>
      </c>
      <c r="AL873">
        <v>98</v>
      </c>
    </row>
    <row r="874" spans="20:38" x14ac:dyDescent="0.35">
      <c r="T874" t="s">
        <v>19</v>
      </c>
      <c r="U874">
        <v>72</v>
      </c>
      <c r="V874" t="s">
        <v>20</v>
      </c>
      <c r="W874">
        <v>22257.449366305402</v>
      </c>
      <c r="X874">
        <v>0.17220865323554399</v>
      </c>
      <c r="Y874">
        <v>17121.114897158001</v>
      </c>
      <c r="Z874" t="s">
        <v>25</v>
      </c>
      <c r="AA874">
        <v>2.0047257838649E-2</v>
      </c>
      <c r="AB874" t="s">
        <v>24</v>
      </c>
      <c r="AC874">
        <v>869</v>
      </c>
      <c r="AD874">
        <v>10</v>
      </c>
      <c r="AE874">
        <v>4.7500000000000001E-2</v>
      </c>
      <c r="AF874">
        <v>0.01</v>
      </c>
      <c r="AG874">
        <v>0</v>
      </c>
      <c r="AH874" t="s">
        <v>23</v>
      </c>
      <c r="AI874">
        <v>0.1</v>
      </c>
      <c r="AJ874">
        <v>10</v>
      </c>
      <c r="AK874">
        <v>1</v>
      </c>
      <c r="AL874">
        <v>0</v>
      </c>
    </row>
    <row r="875" spans="20:38" x14ac:dyDescent="0.35">
      <c r="T875" t="s">
        <v>19</v>
      </c>
      <c r="U875">
        <v>72</v>
      </c>
      <c r="V875" t="s">
        <v>20</v>
      </c>
      <c r="W875">
        <v>66772.348098916205</v>
      </c>
      <c r="X875">
        <v>0.51662595970663105</v>
      </c>
      <c r="Y875">
        <v>51363.344691473998</v>
      </c>
      <c r="Z875" t="s">
        <v>25</v>
      </c>
      <c r="AA875">
        <v>6.0141773515946899E-2</v>
      </c>
      <c r="AB875" t="s">
        <v>22</v>
      </c>
      <c r="AC875">
        <v>870</v>
      </c>
      <c r="AD875">
        <v>10</v>
      </c>
      <c r="AE875">
        <v>4.7500000000000001E-2</v>
      </c>
      <c r="AF875">
        <v>0.01</v>
      </c>
      <c r="AG875">
        <v>0</v>
      </c>
      <c r="AH875" t="s">
        <v>23</v>
      </c>
      <c r="AI875">
        <v>0.1</v>
      </c>
      <c r="AJ875">
        <v>10</v>
      </c>
      <c r="AK875">
        <v>1</v>
      </c>
      <c r="AL875">
        <v>0</v>
      </c>
    </row>
    <row r="876" spans="20:38" x14ac:dyDescent="0.35">
      <c r="T876" t="s">
        <v>19</v>
      </c>
      <c r="U876">
        <v>72</v>
      </c>
      <c r="V876" t="s">
        <v>20</v>
      </c>
      <c r="W876">
        <v>10289.510904151701</v>
      </c>
      <c r="X876">
        <v>7.9611225261906296E-2</v>
      </c>
      <c r="Y876">
        <v>7915.00838780903</v>
      </c>
      <c r="Z876" t="s">
        <v>25</v>
      </c>
      <c r="AA876">
        <v>9.2677500792787797E-3</v>
      </c>
      <c r="AB876" t="s">
        <v>24</v>
      </c>
      <c r="AC876">
        <v>871</v>
      </c>
      <c r="AD876">
        <v>10</v>
      </c>
      <c r="AE876">
        <v>4.7500000000000001E-2</v>
      </c>
      <c r="AF876">
        <v>0.01</v>
      </c>
      <c r="AG876">
        <v>0</v>
      </c>
      <c r="AH876" t="s">
        <v>23</v>
      </c>
      <c r="AI876">
        <v>0.1</v>
      </c>
      <c r="AJ876">
        <v>10</v>
      </c>
      <c r="AK876">
        <v>2</v>
      </c>
      <c r="AL876">
        <v>1</v>
      </c>
    </row>
    <row r="877" spans="20:38" x14ac:dyDescent="0.35">
      <c r="T877" t="s">
        <v>19</v>
      </c>
      <c r="U877">
        <v>72</v>
      </c>
      <c r="V877" t="s">
        <v>20</v>
      </c>
      <c r="W877">
        <v>30868.532712455199</v>
      </c>
      <c r="X877">
        <v>0.23883367578571901</v>
      </c>
      <c r="Y877">
        <v>23745.025163427101</v>
      </c>
      <c r="Z877" t="s">
        <v>25</v>
      </c>
      <c r="AA877">
        <v>2.7803250237836301E-2</v>
      </c>
      <c r="AB877" t="s">
        <v>22</v>
      </c>
      <c r="AC877">
        <v>872</v>
      </c>
      <c r="AD877">
        <v>10</v>
      </c>
      <c r="AE877">
        <v>4.7500000000000001E-2</v>
      </c>
      <c r="AF877">
        <v>0.01</v>
      </c>
      <c r="AG877">
        <v>0</v>
      </c>
      <c r="AH877" t="s">
        <v>23</v>
      </c>
      <c r="AI877">
        <v>0.1</v>
      </c>
      <c r="AJ877">
        <v>10</v>
      </c>
      <c r="AK877">
        <v>2</v>
      </c>
      <c r="AL877">
        <v>1</v>
      </c>
    </row>
    <row r="878" spans="20:38" x14ac:dyDescent="0.35">
      <c r="T878" t="s">
        <v>19</v>
      </c>
      <c r="U878">
        <v>72</v>
      </c>
      <c r="V878" t="s">
        <v>20</v>
      </c>
      <c r="W878">
        <v>5012.5505034741</v>
      </c>
      <c r="X878">
        <v>3.8782726505274603E-2</v>
      </c>
      <c r="Y878">
        <v>3855.8080795954602</v>
      </c>
      <c r="Z878" t="s">
        <v>25</v>
      </c>
      <c r="AA878">
        <v>4.5147982016537497E-3</v>
      </c>
      <c r="AB878" t="s">
        <v>24</v>
      </c>
      <c r="AC878">
        <v>873</v>
      </c>
      <c r="AD878">
        <v>10</v>
      </c>
      <c r="AE878">
        <v>4.7500000000000001E-2</v>
      </c>
      <c r="AF878">
        <v>0.01</v>
      </c>
      <c r="AG878">
        <v>0</v>
      </c>
      <c r="AH878" t="s">
        <v>23</v>
      </c>
      <c r="AI878">
        <v>0.1</v>
      </c>
      <c r="AJ878">
        <v>10</v>
      </c>
      <c r="AK878">
        <v>3</v>
      </c>
      <c r="AL878">
        <v>2</v>
      </c>
    </row>
    <row r="879" spans="20:38" x14ac:dyDescent="0.35">
      <c r="T879" t="s">
        <v>19</v>
      </c>
      <c r="U879">
        <v>72</v>
      </c>
      <c r="V879" t="s">
        <v>20</v>
      </c>
      <c r="W879">
        <v>15037.6515104223</v>
      </c>
      <c r="X879">
        <v>0.116348179515824</v>
      </c>
      <c r="Y879">
        <v>11567.4242387864</v>
      </c>
      <c r="Z879" t="s">
        <v>25</v>
      </c>
      <c r="AA879">
        <v>1.3544394604961299E-2</v>
      </c>
      <c r="AB879" t="s">
        <v>22</v>
      </c>
      <c r="AC879">
        <v>874</v>
      </c>
      <c r="AD879">
        <v>10</v>
      </c>
      <c r="AE879">
        <v>4.7500000000000001E-2</v>
      </c>
      <c r="AF879">
        <v>0.01</v>
      </c>
      <c r="AG879">
        <v>0</v>
      </c>
      <c r="AH879" t="s">
        <v>23</v>
      </c>
      <c r="AI879">
        <v>0.1</v>
      </c>
      <c r="AJ879">
        <v>10</v>
      </c>
      <c r="AK879">
        <v>3</v>
      </c>
      <c r="AL879">
        <v>2</v>
      </c>
    </row>
    <row r="880" spans="20:38" x14ac:dyDescent="0.35">
      <c r="T880" t="s">
        <v>19</v>
      </c>
      <c r="U880">
        <v>72</v>
      </c>
      <c r="V880" t="s">
        <v>20</v>
      </c>
      <c r="W880">
        <v>5932.4005614366297</v>
      </c>
      <c r="X880">
        <v>4.5899720777770603E-2</v>
      </c>
      <c r="Y880">
        <v>4563.3850472589502</v>
      </c>
      <c r="Z880" t="s">
        <v>25</v>
      </c>
      <c r="AA880">
        <v>5.3433060410465003E-3</v>
      </c>
      <c r="AB880" t="s">
        <v>24</v>
      </c>
      <c r="AC880">
        <v>875</v>
      </c>
      <c r="AD880">
        <v>10</v>
      </c>
      <c r="AE880">
        <v>4.7500000000000001E-2</v>
      </c>
      <c r="AF880">
        <v>0.01</v>
      </c>
      <c r="AG880">
        <v>0</v>
      </c>
      <c r="AH880" t="s">
        <v>23</v>
      </c>
      <c r="AI880">
        <v>0.1</v>
      </c>
      <c r="AJ880">
        <v>10</v>
      </c>
      <c r="AK880">
        <v>4</v>
      </c>
      <c r="AL880">
        <v>3</v>
      </c>
    </row>
    <row r="881" spans="20:38" x14ac:dyDescent="0.35">
      <c r="T881" t="s">
        <v>19</v>
      </c>
      <c r="U881">
        <v>72</v>
      </c>
      <c r="V881" t="s">
        <v>20</v>
      </c>
      <c r="W881">
        <v>17797.201684309901</v>
      </c>
      <c r="X881">
        <v>0.137699162333312</v>
      </c>
      <c r="Y881">
        <v>13690.155141776801</v>
      </c>
      <c r="Z881" t="s">
        <v>25</v>
      </c>
      <c r="AA881">
        <v>1.6029918123139499E-2</v>
      </c>
      <c r="AB881" t="s">
        <v>22</v>
      </c>
      <c r="AC881">
        <v>876</v>
      </c>
      <c r="AD881">
        <v>10</v>
      </c>
      <c r="AE881">
        <v>4.7500000000000001E-2</v>
      </c>
      <c r="AF881">
        <v>0.01</v>
      </c>
      <c r="AG881">
        <v>0</v>
      </c>
      <c r="AH881" t="s">
        <v>23</v>
      </c>
      <c r="AI881">
        <v>0.1</v>
      </c>
      <c r="AJ881">
        <v>10</v>
      </c>
      <c r="AK881">
        <v>4</v>
      </c>
      <c r="AL881">
        <v>3</v>
      </c>
    </row>
    <row r="882" spans="20:38" x14ac:dyDescent="0.35">
      <c r="T882" t="s">
        <v>19</v>
      </c>
      <c r="U882">
        <v>72</v>
      </c>
      <c r="V882" t="s">
        <v>20</v>
      </c>
      <c r="W882">
        <v>7108.57300945727</v>
      </c>
      <c r="X882">
        <v>5.4999913253239698E-2</v>
      </c>
      <c r="Y882">
        <v>5468.1330841978997</v>
      </c>
      <c r="Z882" t="s">
        <v>25</v>
      </c>
      <c r="AA882">
        <v>6.4026831484647502E-3</v>
      </c>
      <c r="AB882" t="s">
        <v>24</v>
      </c>
      <c r="AC882">
        <v>877</v>
      </c>
      <c r="AD882">
        <v>10</v>
      </c>
      <c r="AE882">
        <v>4.7500000000000001E-2</v>
      </c>
      <c r="AF882">
        <v>0.01</v>
      </c>
      <c r="AG882">
        <v>0</v>
      </c>
      <c r="AH882" t="s">
        <v>23</v>
      </c>
      <c r="AI882">
        <v>0.1</v>
      </c>
      <c r="AJ882">
        <v>10</v>
      </c>
      <c r="AK882">
        <v>5</v>
      </c>
      <c r="AL882">
        <v>4</v>
      </c>
    </row>
    <row r="883" spans="20:38" x14ac:dyDescent="0.35">
      <c r="T883" t="s">
        <v>19</v>
      </c>
      <c r="U883">
        <v>72</v>
      </c>
      <c r="V883" t="s">
        <v>20</v>
      </c>
      <c r="W883">
        <v>21325.719028371801</v>
      </c>
      <c r="X883">
        <v>0.16499973975971899</v>
      </c>
      <c r="Y883">
        <v>16404.399252593699</v>
      </c>
      <c r="Z883" t="s">
        <v>25</v>
      </c>
      <c r="AA883">
        <v>1.9208049445394199E-2</v>
      </c>
      <c r="AB883" t="s">
        <v>22</v>
      </c>
      <c r="AC883">
        <v>878</v>
      </c>
      <c r="AD883">
        <v>10</v>
      </c>
      <c r="AE883">
        <v>4.7500000000000001E-2</v>
      </c>
      <c r="AF883">
        <v>0.01</v>
      </c>
      <c r="AG883">
        <v>0</v>
      </c>
      <c r="AH883" t="s">
        <v>23</v>
      </c>
      <c r="AI883">
        <v>0.1</v>
      </c>
      <c r="AJ883">
        <v>10</v>
      </c>
      <c r="AK883">
        <v>5</v>
      </c>
      <c r="AL883">
        <v>4</v>
      </c>
    </row>
    <row r="884" spans="20:38" x14ac:dyDescent="0.35">
      <c r="T884" t="s">
        <v>19</v>
      </c>
      <c r="U884">
        <v>72</v>
      </c>
      <c r="V884" t="s">
        <v>20</v>
      </c>
      <c r="W884">
        <v>8550.2562387655908</v>
      </c>
      <c r="X884">
        <v>6.6154395657108497E-2</v>
      </c>
      <c r="Y884">
        <v>6577.1201836658302</v>
      </c>
      <c r="Z884" t="s">
        <v>25</v>
      </c>
      <c r="AA884">
        <v>7.7012054968230003E-3</v>
      </c>
      <c r="AB884" t="s">
        <v>24</v>
      </c>
      <c r="AC884">
        <v>879</v>
      </c>
      <c r="AD884">
        <v>10</v>
      </c>
      <c r="AE884">
        <v>4.7500000000000001E-2</v>
      </c>
      <c r="AF884">
        <v>0.01</v>
      </c>
      <c r="AG884">
        <v>0</v>
      </c>
      <c r="AH884" t="s">
        <v>23</v>
      </c>
      <c r="AI884">
        <v>0.1</v>
      </c>
      <c r="AJ884">
        <v>10</v>
      </c>
      <c r="AK884">
        <v>6</v>
      </c>
      <c r="AL884">
        <v>5</v>
      </c>
    </row>
    <row r="885" spans="20:38" x14ac:dyDescent="0.35">
      <c r="T885" t="s">
        <v>19</v>
      </c>
      <c r="U885">
        <v>72</v>
      </c>
      <c r="V885" t="s">
        <v>20</v>
      </c>
      <c r="W885">
        <v>25650.7687162968</v>
      </c>
      <c r="X885">
        <v>0.19846318697132601</v>
      </c>
      <c r="Y885">
        <v>19731.360550997499</v>
      </c>
      <c r="Z885" t="s">
        <v>25</v>
      </c>
      <c r="AA885">
        <v>2.3103616490468999E-2</v>
      </c>
      <c r="AB885" t="s">
        <v>22</v>
      </c>
      <c r="AC885">
        <v>880</v>
      </c>
      <c r="AD885">
        <v>10</v>
      </c>
      <c r="AE885">
        <v>4.7500000000000001E-2</v>
      </c>
      <c r="AF885">
        <v>0.01</v>
      </c>
      <c r="AG885">
        <v>0</v>
      </c>
      <c r="AH885" t="s">
        <v>23</v>
      </c>
      <c r="AI885">
        <v>0.1</v>
      </c>
      <c r="AJ885">
        <v>10</v>
      </c>
      <c r="AK885">
        <v>6</v>
      </c>
      <c r="AL885">
        <v>5</v>
      </c>
    </row>
    <row r="886" spans="20:38" x14ac:dyDescent="0.35">
      <c r="T886" t="s">
        <v>19</v>
      </c>
      <c r="U886">
        <v>72</v>
      </c>
      <c r="V886" t="s">
        <v>20</v>
      </c>
      <c r="W886">
        <v>10232.1639375492</v>
      </c>
      <c r="X886">
        <v>7.9167524650787996E-2</v>
      </c>
      <c r="Y886">
        <v>7870.89533657633</v>
      </c>
      <c r="Z886" t="s">
        <v>25</v>
      </c>
      <c r="AA886">
        <v>9.2160977355252496E-3</v>
      </c>
      <c r="AB886" t="s">
        <v>24</v>
      </c>
      <c r="AC886">
        <v>881</v>
      </c>
      <c r="AD886">
        <v>10</v>
      </c>
      <c r="AE886">
        <v>4.7500000000000001E-2</v>
      </c>
      <c r="AF886">
        <v>0.01</v>
      </c>
      <c r="AG886">
        <v>0</v>
      </c>
      <c r="AH886" t="s">
        <v>23</v>
      </c>
      <c r="AI886">
        <v>0.1</v>
      </c>
      <c r="AJ886">
        <v>10</v>
      </c>
      <c r="AK886">
        <v>7</v>
      </c>
      <c r="AL886">
        <v>6</v>
      </c>
    </row>
    <row r="887" spans="20:38" x14ac:dyDescent="0.35">
      <c r="T887" t="s">
        <v>19</v>
      </c>
      <c r="U887">
        <v>72</v>
      </c>
      <c r="V887" t="s">
        <v>20</v>
      </c>
      <c r="W887">
        <v>30696.491812647699</v>
      </c>
      <c r="X887">
        <v>0.23750257395236399</v>
      </c>
      <c r="Y887">
        <v>23612.686009729001</v>
      </c>
      <c r="Z887" t="s">
        <v>25</v>
      </c>
      <c r="AA887">
        <v>2.7648293206575799E-2</v>
      </c>
      <c r="AB887" t="s">
        <v>22</v>
      </c>
      <c r="AC887">
        <v>882</v>
      </c>
      <c r="AD887">
        <v>10</v>
      </c>
      <c r="AE887">
        <v>4.7500000000000001E-2</v>
      </c>
      <c r="AF887">
        <v>0.01</v>
      </c>
      <c r="AG887">
        <v>0</v>
      </c>
      <c r="AH887" t="s">
        <v>23</v>
      </c>
      <c r="AI887">
        <v>0.1</v>
      </c>
      <c r="AJ887">
        <v>10</v>
      </c>
      <c r="AK887">
        <v>7</v>
      </c>
      <c r="AL887">
        <v>6</v>
      </c>
    </row>
    <row r="888" spans="20:38" x14ac:dyDescent="0.35">
      <c r="T888" t="s">
        <v>19</v>
      </c>
      <c r="U888">
        <v>72</v>
      </c>
      <c r="V888" t="s">
        <v>20</v>
      </c>
      <c r="W888">
        <v>12073.236049552999</v>
      </c>
      <c r="X888">
        <v>9.3412128500034899E-2</v>
      </c>
      <c r="Y888">
        <v>9287.1046535023197</v>
      </c>
      <c r="Z888" t="s">
        <v>25</v>
      </c>
      <c r="AA888">
        <v>1.0874349169526501E-2</v>
      </c>
      <c r="AB888" t="s">
        <v>24</v>
      </c>
      <c r="AC888">
        <v>883</v>
      </c>
      <c r="AD888">
        <v>10</v>
      </c>
      <c r="AE888">
        <v>4.7500000000000001E-2</v>
      </c>
      <c r="AF888">
        <v>0.01</v>
      </c>
      <c r="AG888">
        <v>0</v>
      </c>
      <c r="AH888" t="s">
        <v>23</v>
      </c>
      <c r="AI888">
        <v>0.1</v>
      </c>
      <c r="AJ888">
        <v>10</v>
      </c>
      <c r="AK888">
        <v>8</v>
      </c>
      <c r="AL888">
        <v>7</v>
      </c>
    </row>
    <row r="889" spans="20:38" x14ac:dyDescent="0.35">
      <c r="T889" t="s">
        <v>19</v>
      </c>
      <c r="U889">
        <v>72</v>
      </c>
      <c r="V889" t="s">
        <v>20</v>
      </c>
      <c r="W889">
        <v>36219.708148659003</v>
      </c>
      <c r="X889">
        <v>0.28023638550010499</v>
      </c>
      <c r="Y889">
        <v>27861.313960506999</v>
      </c>
      <c r="Z889" t="s">
        <v>25</v>
      </c>
      <c r="AA889">
        <v>3.26230475085795E-2</v>
      </c>
      <c r="AB889" t="s">
        <v>22</v>
      </c>
      <c r="AC889">
        <v>884</v>
      </c>
      <c r="AD889">
        <v>10</v>
      </c>
      <c r="AE889">
        <v>4.7500000000000001E-2</v>
      </c>
      <c r="AF889">
        <v>0.01</v>
      </c>
      <c r="AG889">
        <v>0</v>
      </c>
      <c r="AH889" t="s">
        <v>23</v>
      </c>
      <c r="AI889">
        <v>0.1</v>
      </c>
      <c r="AJ889">
        <v>10</v>
      </c>
      <c r="AK889">
        <v>8</v>
      </c>
      <c r="AL889">
        <v>7</v>
      </c>
    </row>
    <row r="890" spans="20:38" x14ac:dyDescent="0.35">
      <c r="T890" t="s">
        <v>19</v>
      </c>
      <c r="U890">
        <v>72</v>
      </c>
      <c r="V890" t="s">
        <v>20</v>
      </c>
      <c r="W890">
        <v>13920.3545178976</v>
      </c>
      <c r="X890">
        <v>0.107703513760094</v>
      </c>
      <c r="Y890">
        <v>10707.9650137674</v>
      </c>
      <c r="Z890" t="s">
        <v>25</v>
      </c>
      <c r="AA890">
        <v>1.2538046549402E-2</v>
      </c>
      <c r="AB890" t="s">
        <v>24</v>
      </c>
      <c r="AC890">
        <v>885</v>
      </c>
      <c r="AD890">
        <v>10</v>
      </c>
      <c r="AE890">
        <v>4.7500000000000001E-2</v>
      </c>
      <c r="AF890">
        <v>0.01</v>
      </c>
      <c r="AG890">
        <v>0</v>
      </c>
      <c r="AH890" t="s">
        <v>23</v>
      </c>
      <c r="AI890">
        <v>0.1</v>
      </c>
      <c r="AJ890">
        <v>10</v>
      </c>
      <c r="AK890">
        <v>9</v>
      </c>
      <c r="AL890">
        <v>8</v>
      </c>
    </row>
    <row r="891" spans="20:38" x14ac:dyDescent="0.35">
      <c r="T891" t="s">
        <v>19</v>
      </c>
      <c r="U891">
        <v>72</v>
      </c>
      <c r="V891" t="s">
        <v>20</v>
      </c>
      <c r="W891">
        <v>41761.063553692802</v>
      </c>
      <c r="X891">
        <v>0.32311054128028099</v>
      </c>
      <c r="Y891">
        <v>32123.895041302101</v>
      </c>
      <c r="Z891" t="s">
        <v>25</v>
      </c>
      <c r="AA891">
        <v>3.7614139648206001E-2</v>
      </c>
      <c r="AB891" t="s">
        <v>22</v>
      </c>
      <c r="AC891">
        <v>886</v>
      </c>
      <c r="AD891">
        <v>10</v>
      </c>
      <c r="AE891">
        <v>4.7500000000000001E-2</v>
      </c>
      <c r="AF891">
        <v>0.01</v>
      </c>
      <c r="AG891">
        <v>0</v>
      </c>
      <c r="AH891" t="s">
        <v>23</v>
      </c>
      <c r="AI891">
        <v>0.1</v>
      </c>
      <c r="AJ891">
        <v>10</v>
      </c>
      <c r="AK891">
        <v>9</v>
      </c>
      <c r="AL891">
        <v>8</v>
      </c>
    </row>
    <row r="892" spans="20:38" x14ac:dyDescent="0.35">
      <c r="T892" t="s">
        <v>19</v>
      </c>
      <c r="U892">
        <v>72</v>
      </c>
      <c r="V892" t="s">
        <v>20</v>
      </c>
      <c r="W892">
        <v>15843.3050768467</v>
      </c>
      <c r="X892">
        <v>0.122581621334112</v>
      </c>
      <c r="Y892">
        <v>12187.1577514205</v>
      </c>
      <c r="Z892" t="s">
        <v>25</v>
      </c>
      <c r="AA892">
        <v>1.4270045801957201E-2</v>
      </c>
      <c r="AB892" t="s">
        <v>24</v>
      </c>
      <c r="AC892">
        <v>887</v>
      </c>
      <c r="AD892">
        <v>10</v>
      </c>
      <c r="AE892">
        <v>4.7500000000000001E-2</v>
      </c>
      <c r="AF892">
        <v>0.01</v>
      </c>
      <c r="AG892">
        <v>0</v>
      </c>
      <c r="AH892" t="s">
        <v>23</v>
      </c>
      <c r="AI892">
        <v>0.1</v>
      </c>
      <c r="AJ892">
        <v>10</v>
      </c>
      <c r="AK892">
        <v>10</v>
      </c>
      <c r="AL892">
        <v>9</v>
      </c>
    </row>
    <row r="893" spans="20:38" x14ac:dyDescent="0.35">
      <c r="T893" t="s">
        <v>19</v>
      </c>
      <c r="U893">
        <v>72</v>
      </c>
      <c r="V893" t="s">
        <v>20</v>
      </c>
      <c r="W893">
        <v>47529.9152305401</v>
      </c>
      <c r="X893">
        <v>0.36774486400233602</v>
      </c>
      <c r="Y893">
        <v>36561.473254261597</v>
      </c>
      <c r="Z893" t="s">
        <v>25</v>
      </c>
      <c r="AA893">
        <v>4.2810137405871702E-2</v>
      </c>
      <c r="AB893" t="s">
        <v>22</v>
      </c>
      <c r="AC893">
        <v>888</v>
      </c>
      <c r="AD893">
        <v>10</v>
      </c>
      <c r="AE893">
        <v>4.7500000000000001E-2</v>
      </c>
      <c r="AF893">
        <v>0.01</v>
      </c>
      <c r="AG893">
        <v>0</v>
      </c>
      <c r="AH893" t="s">
        <v>23</v>
      </c>
      <c r="AI893">
        <v>0.1</v>
      </c>
      <c r="AJ893">
        <v>10</v>
      </c>
      <c r="AK893">
        <v>10</v>
      </c>
      <c r="AL893">
        <v>9</v>
      </c>
    </row>
    <row r="894" spans="20:38" x14ac:dyDescent="0.35">
      <c r="T894" t="s">
        <v>19</v>
      </c>
      <c r="U894">
        <v>72</v>
      </c>
      <c r="V894" t="s">
        <v>20</v>
      </c>
      <c r="W894">
        <v>47954.410913156396</v>
      </c>
      <c r="X894">
        <v>0.37102923988047798</v>
      </c>
      <c r="Y894">
        <v>36888.008394735698</v>
      </c>
      <c r="Z894" t="s">
        <v>25</v>
      </c>
      <c r="AA894">
        <v>4.3192480155966301E-2</v>
      </c>
      <c r="AB894" t="s">
        <v>24</v>
      </c>
      <c r="AC894">
        <v>889</v>
      </c>
      <c r="AD894">
        <v>10</v>
      </c>
      <c r="AE894">
        <v>4.7500000000000001E-2</v>
      </c>
      <c r="AF894">
        <v>0.01</v>
      </c>
      <c r="AG894">
        <v>0</v>
      </c>
      <c r="AH894" t="s">
        <v>23</v>
      </c>
      <c r="AI894">
        <v>0.1</v>
      </c>
      <c r="AJ894">
        <v>10</v>
      </c>
      <c r="AK894">
        <v>12</v>
      </c>
      <c r="AL894">
        <v>11</v>
      </c>
    </row>
    <row r="895" spans="20:38" x14ac:dyDescent="0.35">
      <c r="T895" t="s">
        <v>19</v>
      </c>
      <c r="U895">
        <v>72</v>
      </c>
      <c r="V895" t="s">
        <v>20</v>
      </c>
      <c r="W895">
        <v>143863.23273946901</v>
      </c>
      <c r="X895">
        <v>1.1130877196414299</v>
      </c>
      <c r="Y895">
        <v>110664.025184207</v>
      </c>
      <c r="Z895" t="s">
        <v>25</v>
      </c>
      <c r="AA895">
        <v>0.12957744046789901</v>
      </c>
      <c r="AB895" t="s">
        <v>22</v>
      </c>
      <c r="AC895">
        <v>890</v>
      </c>
      <c r="AD895">
        <v>10</v>
      </c>
      <c r="AE895">
        <v>4.7500000000000001E-2</v>
      </c>
      <c r="AF895">
        <v>0.01</v>
      </c>
      <c r="AG895">
        <v>0</v>
      </c>
      <c r="AH895" t="s">
        <v>23</v>
      </c>
      <c r="AI895">
        <v>0.1</v>
      </c>
      <c r="AJ895">
        <v>10</v>
      </c>
      <c r="AK895">
        <v>12</v>
      </c>
      <c r="AL895">
        <v>11</v>
      </c>
    </row>
    <row r="896" spans="20:38" x14ac:dyDescent="0.35">
      <c r="T896" t="s">
        <v>19</v>
      </c>
      <c r="U896">
        <v>72</v>
      </c>
      <c r="V896" t="s">
        <v>20</v>
      </c>
      <c r="W896">
        <v>47092.673713240401</v>
      </c>
      <c r="X896">
        <v>0.364361872016433</v>
      </c>
      <c r="Y896">
        <v>36225.133625569499</v>
      </c>
      <c r="Z896" t="s">
        <v>25</v>
      </c>
      <c r="AA896">
        <v>4.2416314497828199E-2</v>
      </c>
      <c r="AB896" t="s">
        <v>24</v>
      </c>
      <c r="AC896">
        <v>891</v>
      </c>
      <c r="AD896">
        <v>10</v>
      </c>
      <c r="AE896">
        <v>4.7500000000000001E-2</v>
      </c>
      <c r="AF896">
        <v>0.01</v>
      </c>
      <c r="AG896">
        <v>0</v>
      </c>
      <c r="AH896" t="s">
        <v>23</v>
      </c>
      <c r="AI896">
        <v>0.1</v>
      </c>
      <c r="AJ896">
        <v>10</v>
      </c>
      <c r="AK896">
        <v>15</v>
      </c>
      <c r="AL896">
        <v>14</v>
      </c>
    </row>
    <row r="897" spans="20:38" x14ac:dyDescent="0.35">
      <c r="T897" t="s">
        <v>19</v>
      </c>
      <c r="U897">
        <v>72</v>
      </c>
      <c r="V897" t="s">
        <v>20</v>
      </c>
      <c r="W897">
        <v>141278.02113972101</v>
      </c>
      <c r="X897">
        <v>1.0930856160493001</v>
      </c>
      <c r="Y897">
        <v>108675.400876709</v>
      </c>
      <c r="Z897" t="s">
        <v>25</v>
      </c>
      <c r="AA897">
        <v>0.12724894349348501</v>
      </c>
      <c r="AB897" t="s">
        <v>22</v>
      </c>
      <c r="AC897">
        <v>892</v>
      </c>
      <c r="AD897">
        <v>10</v>
      </c>
      <c r="AE897">
        <v>4.7500000000000001E-2</v>
      </c>
      <c r="AF897">
        <v>0.01</v>
      </c>
      <c r="AG897">
        <v>0</v>
      </c>
      <c r="AH897" t="s">
        <v>23</v>
      </c>
      <c r="AI897">
        <v>0.1</v>
      </c>
      <c r="AJ897">
        <v>10</v>
      </c>
      <c r="AK897">
        <v>15</v>
      </c>
      <c r="AL897">
        <v>14</v>
      </c>
    </row>
    <row r="898" spans="20:38" x14ac:dyDescent="0.35">
      <c r="T898" t="s">
        <v>19</v>
      </c>
      <c r="U898">
        <v>72</v>
      </c>
      <c r="V898" t="s">
        <v>20</v>
      </c>
      <c r="W898">
        <v>33892.435138581903</v>
      </c>
      <c r="X898">
        <v>0.26222998484830601</v>
      </c>
      <c r="Y898">
        <v>26071.1039527553</v>
      </c>
      <c r="Z898" t="s">
        <v>25</v>
      </c>
      <c r="AA898">
        <v>3.0526875511235799E-2</v>
      </c>
      <c r="AB898" t="s">
        <v>24</v>
      </c>
      <c r="AC898">
        <v>893</v>
      </c>
      <c r="AD898">
        <v>10</v>
      </c>
      <c r="AE898">
        <v>4.7500000000000001E-2</v>
      </c>
      <c r="AF898">
        <v>0.01</v>
      </c>
      <c r="AG898">
        <v>0</v>
      </c>
      <c r="AH898" t="s">
        <v>23</v>
      </c>
      <c r="AI898">
        <v>0.1</v>
      </c>
      <c r="AJ898">
        <v>10</v>
      </c>
      <c r="AK898">
        <v>20</v>
      </c>
      <c r="AL898">
        <v>19</v>
      </c>
    </row>
    <row r="899" spans="20:38" x14ac:dyDescent="0.35">
      <c r="T899" t="s">
        <v>19</v>
      </c>
      <c r="U899">
        <v>72</v>
      </c>
      <c r="V899" t="s">
        <v>20</v>
      </c>
      <c r="W899">
        <v>101677.305415746</v>
      </c>
      <c r="X899">
        <v>0.78668995454491797</v>
      </c>
      <c r="Y899">
        <v>78213.311858265894</v>
      </c>
      <c r="Z899" t="s">
        <v>25</v>
      </c>
      <c r="AA899">
        <v>9.1580626533707299E-2</v>
      </c>
      <c r="AB899" t="s">
        <v>22</v>
      </c>
      <c r="AC899">
        <v>894</v>
      </c>
      <c r="AD899">
        <v>10</v>
      </c>
      <c r="AE899">
        <v>4.7500000000000001E-2</v>
      </c>
      <c r="AF899">
        <v>0.01</v>
      </c>
      <c r="AG899">
        <v>0</v>
      </c>
      <c r="AH899" t="s">
        <v>23</v>
      </c>
      <c r="AI899">
        <v>0.1</v>
      </c>
      <c r="AJ899">
        <v>10</v>
      </c>
      <c r="AK899">
        <v>20</v>
      </c>
      <c r="AL899">
        <v>19</v>
      </c>
    </row>
    <row r="900" spans="20:38" x14ac:dyDescent="0.35">
      <c r="T900" t="s">
        <v>19</v>
      </c>
      <c r="U900">
        <v>72</v>
      </c>
      <c r="V900" t="s">
        <v>20</v>
      </c>
      <c r="W900">
        <v>37402.947505923898</v>
      </c>
      <c r="X900">
        <v>0.28939125553109502</v>
      </c>
      <c r="Y900">
        <v>28771.498081479898</v>
      </c>
      <c r="Z900" t="s">
        <v>25</v>
      </c>
      <c r="AA900">
        <v>3.3688789772643002E-2</v>
      </c>
      <c r="AB900" t="s">
        <v>24</v>
      </c>
      <c r="AC900">
        <v>895</v>
      </c>
      <c r="AD900">
        <v>10</v>
      </c>
      <c r="AE900">
        <v>4.7500000000000001E-2</v>
      </c>
      <c r="AF900">
        <v>0.01</v>
      </c>
      <c r="AG900">
        <v>0</v>
      </c>
      <c r="AH900" t="s">
        <v>23</v>
      </c>
      <c r="AI900">
        <v>0.1</v>
      </c>
      <c r="AJ900">
        <v>10</v>
      </c>
      <c r="AK900">
        <v>99</v>
      </c>
      <c r="AL900">
        <v>98</v>
      </c>
    </row>
    <row r="901" spans="20:38" x14ac:dyDescent="0.35">
      <c r="T901" t="s">
        <v>19</v>
      </c>
      <c r="U901">
        <v>72</v>
      </c>
      <c r="V901" t="s">
        <v>20</v>
      </c>
      <c r="W901">
        <v>112208.84251777201</v>
      </c>
      <c r="X901">
        <v>0.86817376659328405</v>
      </c>
      <c r="Y901">
        <v>86314.494244439702</v>
      </c>
      <c r="Z901" t="s">
        <v>25</v>
      </c>
      <c r="AA901">
        <v>0.10106636931792901</v>
      </c>
      <c r="AB901" t="s">
        <v>22</v>
      </c>
      <c r="AC901">
        <v>896</v>
      </c>
      <c r="AD901">
        <v>10</v>
      </c>
      <c r="AE901">
        <v>4.7500000000000001E-2</v>
      </c>
      <c r="AF901">
        <v>0.01</v>
      </c>
      <c r="AG901">
        <v>0</v>
      </c>
      <c r="AH901" t="s">
        <v>23</v>
      </c>
      <c r="AI901">
        <v>0.1</v>
      </c>
      <c r="AJ901">
        <v>10</v>
      </c>
      <c r="AK901">
        <v>99</v>
      </c>
      <c r="AL901">
        <v>98</v>
      </c>
    </row>
    <row r="902" spans="20:38" x14ac:dyDescent="0.35">
      <c r="T902" t="s">
        <v>19</v>
      </c>
      <c r="U902">
        <v>72</v>
      </c>
      <c r="V902" t="s">
        <v>20</v>
      </c>
      <c r="W902">
        <v>43603.177448807401</v>
      </c>
      <c r="X902">
        <v>0.15722416344567799</v>
      </c>
      <c r="Y902">
        <v>33540.905729851896</v>
      </c>
      <c r="Z902" t="s">
        <v>26</v>
      </c>
      <c r="AA902">
        <v>2.7527231351062002E-2</v>
      </c>
      <c r="AB902" t="s">
        <v>24</v>
      </c>
      <c r="AC902">
        <v>897</v>
      </c>
      <c r="AD902">
        <v>10</v>
      </c>
      <c r="AE902">
        <v>4.7500000000000001E-2</v>
      </c>
      <c r="AF902">
        <v>0.01</v>
      </c>
      <c r="AG902">
        <v>0</v>
      </c>
      <c r="AH902" t="s">
        <v>23</v>
      </c>
      <c r="AI902">
        <v>0.1</v>
      </c>
      <c r="AJ902">
        <v>10</v>
      </c>
      <c r="AK902">
        <v>1</v>
      </c>
      <c r="AL902">
        <v>0</v>
      </c>
    </row>
    <row r="903" spans="20:38" x14ac:dyDescent="0.35">
      <c r="T903" t="s">
        <v>19</v>
      </c>
      <c r="U903">
        <v>72</v>
      </c>
      <c r="V903" t="s">
        <v>20</v>
      </c>
      <c r="W903">
        <v>130809.532346422</v>
      </c>
      <c r="X903">
        <v>0.47167249033703301</v>
      </c>
      <c r="Y903">
        <v>100622.717189556</v>
      </c>
      <c r="Z903" t="s">
        <v>26</v>
      </c>
      <c r="AA903">
        <v>8.2581694053185994E-2</v>
      </c>
      <c r="AB903" t="s">
        <v>22</v>
      </c>
      <c r="AC903">
        <v>898</v>
      </c>
      <c r="AD903">
        <v>10</v>
      </c>
      <c r="AE903">
        <v>4.7500000000000001E-2</v>
      </c>
      <c r="AF903">
        <v>0.01</v>
      </c>
      <c r="AG903">
        <v>0</v>
      </c>
      <c r="AH903" t="s">
        <v>23</v>
      </c>
      <c r="AI903">
        <v>0.1</v>
      </c>
      <c r="AJ903">
        <v>10</v>
      </c>
      <c r="AK903">
        <v>1</v>
      </c>
      <c r="AL903">
        <v>0</v>
      </c>
    </row>
    <row r="904" spans="20:38" x14ac:dyDescent="0.35">
      <c r="T904" t="s">
        <v>19</v>
      </c>
      <c r="U904">
        <v>72</v>
      </c>
      <c r="V904" t="s">
        <v>20</v>
      </c>
      <c r="W904">
        <v>18573.978975524398</v>
      </c>
      <c r="X904">
        <v>6.6973979355357802E-2</v>
      </c>
      <c r="Y904">
        <v>14287.676135018801</v>
      </c>
      <c r="Z904" t="s">
        <v>26</v>
      </c>
      <c r="AA904">
        <v>1.17259852672275E-2</v>
      </c>
      <c r="AB904" t="s">
        <v>24</v>
      </c>
      <c r="AC904">
        <v>899</v>
      </c>
      <c r="AD904">
        <v>10</v>
      </c>
      <c r="AE904">
        <v>4.7500000000000001E-2</v>
      </c>
      <c r="AF904">
        <v>0.01</v>
      </c>
      <c r="AG904">
        <v>0</v>
      </c>
      <c r="AH904" t="s">
        <v>23</v>
      </c>
      <c r="AI904">
        <v>0.1</v>
      </c>
      <c r="AJ904">
        <v>10</v>
      </c>
      <c r="AK904">
        <v>2</v>
      </c>
      <c r="AL904">
        <v>1</v>
      </c>
    </row>
    <row r="905" spans="20:38" x14ac:dyDescent="0.35">
      <c r="T905" t="s">
        <v>19</v>
      </c>
      <c r="U905">
        <v>72</v>
      </c>
      <c r="V905" t="s">
        <v>20</v>
      </c>
      <c r="W905">
        <v>55721.936926573202</v>
      </c>
      <c r="X905">
        <v>0.200921938066073</v>
      </c>
      <c r="Y905">
        <v>42863.028405056299</v>
      </c>
      <c r="Z905" t="s">
        <v>26</v>
      </c>
      <c r="AA905">
        <v>3.5177955801682502E-2</v>
      </c>
      <c r="AB905" t="s">
        <v>22</v>
      </c>
      <c r="AC905">
        <v>900</v>
      </c>
      <c r="AD905">
        <v>10</v>
      </c>
      <c r="AE905">
        <v>4.7500000000000001E-2</v>
      </c>
      <c r="AF905">
        <v>0.01</v>
      </c>
      <c r="AG905">
        <v>0</v>
      </c>
      <c r="AH905" t="s">
        <v>23</v>
      </c>
      <c r="AI905">
        <v>0.1</v>
      </c>
      <c r="AJ905">
        <v>10</v>
      </c>
      <c r="AK905">
        <v>2</v>
      </c>
      <c r="AL905">
        <v>1</v>
      </c>
    </row>
    <row r="906" spans="20:38" x14ac:dyDescent="0.35">
      <c r="T906" t="s">
        <v>19</v>
      </c>
      <c r="U906">
        <v>72</v>
      </c>
      <c r="V906" t="s">
        <v>20</v>
      </c>
      <c r="W906">
        <v>8405.9651937777708</v>
      </c>
      <c r="X906">
        <v>3.0310195790131399E-2</v>
      </c>
      <c r="Y906">
        <v>6466.12707213675</v>
      </c>
      <c r="Z906" t="s">
        <v>26</v>
      </c>
      <c r="AA906">
        <v>5.3067909761797503E-3</v>
      </c>
      <c r="AB906" t="s">
        <v>24</v>
      </c>
      <c r="AC906">
        <v>901</v>
      </c>
      <c r="AD906">
        <v>10</v>
      </c>
      <c r="AE906">
        <v>4.7500000000000001E-2</v>
      </c>
      <c r="AF906">
        <v>0.01</v>
      </c>
      <c r="AG906">
        <v>0</v>
      </c>
      <c r="AH906" t="s">
        <v>23</v>
      </c>
      <c r="AI906">
        <v>0.1</v>
      </c>
      <c r="AJ906">
        <v>10</v>
      </c>
      <c r="AK906">
        <v>3</v>
      </c>
      <c r="AL906">
        <v>2</v>
      </c>
    </row>
    <row r="907" spans="20:38" x14ac:dyDescent="0.35">
      <c r="T907" t="s">
        <v>19</v>
      </c>
      <c r="U907">
        <v>72</v>
      </c>
      <c r="V907" t="s">
        <v>20</v>
      </c>
      <c r="W907">
        <v>25217.895581333301</v>
      </c>
      <c r="X907">
        <v>9.0930587370394098E-2</v>
      </c>
      <c r="Y907">
        <v>19398.381216410198</v>
      </c>
      <c r="Z907" t="s">
        <v>26</v>
      </c>
      <c r="AA907">
        <v>1.5920372928539199E-2</v>
      </c>
      <c r="AB907" t="s">
        <v>22</v>
      </c>
      <c r="AC907">
        <v>902</v>
      </c>
      <c r="AD907">
        <v>10</v>
      </c>
      <c r="AE907">
        <v>4.7500000000000001E-2</v>
      </c>
      <c r="AF907">
        <v>0.01</v>
      </c>
      <c r="AG907">
        <v>0</v>
      </c>
      <c r="AH907" t="s">
        <v>23</v>
      </c>
      <c r="AI907">
        <v>0.1</v>
      </c>
      <c r="AJ907">
        <v>10</v>
      </c>
      <c r="AK907">
        <v>3</v>
      </c>
      <c r="AL907">
        <v>2</v>
      </c>
    </row>
    <row r="908" spans="20:38" x14ac:dyDescent="0.35">
      <c r="T908" t="s">
        <v>19</v>
      </c>
      <c r="U908">
        <v>72</v>
      </c>
      <c r="V908" t="s">
        <v>20</v>
      </c>
      <c r="W908">
        <v>9890.64296903795</v>
      </c>
      <c r="X908">
        <v>3.5663640994342202E-2</v>
      </c>
      <c r="Y908">
        <v>7608.1868992599602</v>
      </c>
      <c r="Z908" t="s">
        <v>26</v>
      </c>
      <c r="AA908">
        <v>6.2440866273819999E-3</v>
      </c>
      <c r="AB908" t="s">
        <v>24</v>
      </c>
      <c r="AC908">
        <v>903</v>
      </c>
      <c r="AD908">
        <v>10</v>
      </c>
      <c r="AE908">
        <v>4.7500000000000001E-2</v>
      </c>
      <c r="AF908">
        <v>0.01</v>
      </c>
      <c r="AG908">
        <v>0</v>
      </c>
      <c r="AH908" t="s">
        <v>23</v>
      </c>
      <c r="AI908">
        <v>0.1</v>
      </c>
      <c r="AJ908">
        <v>10</v>
      </c>
      <c r="AK908">
        <v>4</v>
      </c>
      <c r="AL908">
        <v>3</v>
      </c>
    </row>
    <row r="909" spans="20:38" x14ac:dyDescent="0.35">
      <c r="T909" t="s">
        <v>19</v>
      </c>
      <c r="U909">
        <v>72</v>
      </c>
      <c r="V909" t="s">
        <v>20</v>
      </c>
      <c r="W909">
        <v>29671.928907113899</v>
      </c>
      <c r="X909">
        <v>0.106990922983027</v>
      </c>
      <c r="Y909">
        <v>22824.5606977799</v>
      </c>
      <c r="Z909" t="s">
        <v>26</v>
      </c>
      <c r="AA909">
        <v>1.8732259882146E-2</v>
      </c>
      <c r="AB909" t="s">
        <v>22</v>
      </c>
      <c r="AC909">
        <v>904</v>
      </c>
      <c r="AD909">
        <v>10</v>
      </c>
      <c r="AE909">
        <v>4.7500000000000001E-2</v>
      </c>
      <c r="AF909">
        <v>0.01</v>
      </c>
      <c r="AG909">
        <v>0</v>
      </c>
      <c r="AH909" t="s">
        <v>23</v>
      </c>
      <c r="AI909">
        <v>0.1</v>
      </c>
      <c r="AJ909">
        <v>10</v>
      </c>
      <c r="AK909">
        <v>4</v>
      </c>
      <c r="AL909">
        <v>3</v>
      </c>
    </row>
    <row r="910" spans="20:38" x14ac:dyDescent="0.35">
      <c r="T910" t="s">
        <v>19</v>
      </c>
      <c r="U910">
        <v>72</v>
      </c>
      <c r="V910" t="s">
        <v>20</v>
      </c>
      <c r="W910">
        <v>11766.959557587999</v>
      </c>
      <c r="X910">
        <v>4.2429255870468703E-2</v>
      </c>
      <c r="Y910">
        <v>9051.5073519908001</v>
      </c>
      <c r="Z910" t="s">
        <v>26</v>
      </c>
      <c r="AA910">
        <v>7.4286287603835101E-3</v>
      </c>
      <c r="AB910" t="s">
        <v>24</v>
      </c>
      <c r="AC910">
        <v>905</v>
      </c>
      <c r="AD910">
        <v>10</v>
      </c>
      <c r="AE910">
        <v>4.7500000000000001E-2</v>
      </c>
      <c r="AF910">
        <v>0.01</v>
      </c>
      <c r="AG910">
        <v>0</v>
      </c>
      <c r="AH910" t="s">
        <v>23</v>
      </c>
      <c r="AI910">
        <v>0.1</v>
      </c>
      <c r="AJ910">
        <v>10</v>
      </c>
      <c r="AK910">
        <v>5</v>
      </c>
      <c r="AL910">
        <v>4</v>
      </c>
    </row>
    <row r="911" spans="20:38" x14ac:dyDescent="0.35">
      <c r="T911" t="s">
        <v>19</v>
      </c>
      <c r="U911">
        <v>72</v>
      </c>
      <c r="V911" t="s">
        <v>20</v>
      </c>
      <c r="W911">
        <v>35300.878672764098</v>
      </c>
      <c r="X911">
        <v>0.12728776761140601</v>
      </c>
      <c r="Y911">
        <v>27154.5220559724</v>
      </c>
      <c r="Z911" t="s">
        <v>26</v>
      </c>
      <c r="AA911">
        <v>2.22858862811505E-2</v>
      </c>
      <c r="AB911" t="s">
        <v>22</v>
      </c>
      <c r="AC911">
        <v>906</v>
      </c>
      <c r="AD911">
        <v>10</v>
      </c>
      <c r="AE911">
        <v>4.7500000000000001E-2</v>
      </c>
      <c r="AF911">
        <v>0.01</v>
      </c>
      <c r="AG911">
        <v>0</v>
      </c>
      <c r="AH911" t="s">
        <v>23</v>
      </c>
      <c r="AI911">
        <v>0.1</v>
      </c>
      <c r="AJ911">
        <v>10</v>
      </c>
      <c r="AK911">
        <v>5</v>
      </c>
      <c r="AL911">
        <v>4</v>
      </c>
    </row>
    <row r="912" spans="20:38" x14ac:dyDescent="0.35">
      <c r="T912" t="s">
        <v>19</v>
      </c>
      <c r="U912">
        <v>72</v>
      </c>
      <c r="V912" t="s">
        <v>20</v>
      </c>
      <c r="W912">
        <v>14028.2539426938</v>
      </c>
      <c r="X912">
        <v>5.0583022150921003E-2</v>
      </c>
      <c r="Y912">
        <v>10790.9645713029</v>
      </c>
      <c r="Z912" t="s">
        <v>26</v>
      </c>
      <c r="AA912">
        <v>8.8562121919979996E-3</v>
      </c>
      <c r="AB912" t="s">
        <v>24</v>
      </c>
      <c r="AC912">
        <v>907</v>
      </c>
      <c r="AD912">
        <v>10</v>
      </c>
      <c r="AE912">
        <v>4.7500000000000001E-2</v>
      </c>
      <c r="AF912">
        <v>0.01</v>
      </c>
      <c r="AG912">
        <v>0</v>
      </c>
      <c r="AH912" t="s">
        <v>23</v>
      </c>
      <c r="AI912">
        <v>0.1</v>
      </c>
      <c r="AJ912">
        <v>10</v>
      </c>
      <c r="AK912">
        <v>6</v>
      </c>
      <c r="AL912">
        <v>5</v>
      </c>
    </row>
    <row r="913" spans="20:38" x14ac:dyDescent="0.35">
      <c r="T913" t="s">
        <v>19</v>
      </c>
      <c r="U913">
        <v>72</v>
      </c>
      <c r="V913" t="s">
        <v>20</v>
      </c>
      <c r="W913">
        <v>42084.7618280815</v>
      </c>
      <c r="X913">
        <v>0.15174906645276301</v>
      </c>
      <c r="Y913">
        <v>32372.893713908801</v>
      </c>
      <c r="Z913" t="s">
        <v>26</v>
      </c>
      <c r="AA913">
        <v>2.6568636575993999E-2</v>
      </c>
      <c r="AB913" t="s">
        <v>22</v>
      </c>
      <c r="AC913">
        <v>908</v>
      </c>
      <c r="AD913">
        <v>10</v>
      </c>
      <c r="AE913">
        <v>4.7500000000000001E-2</v>
      </c>
      <c r="AF913">
        <v>0.01</v>
      </c>
      <c r="AG913">
        <v>0</v>
      </c>
      <c r="AH913" t="s">
        <v>23</v>
      </c>
      <c r="AI913">
        <v>0.1</v>
      </c>
      <c r="AJ913">
        <v>10</v>
      </c>
      <c r="AK913">
        <v>6</v>
      </c>
      <c r="AL913">
        <v>5</v>
      </c>
    </row>
    <row r="914" spans="20:38" x14ac:dyDescent="0.35">
      <c r="T914" t="s">
        <v>19</v>
      </c>
      <c r="U914">
        <v>72</v>
      </c>
      <c r="V914" t="s">
        <v>20</v>
      </c>
      <c r="W914">
        <v>16603.525716778098</v>
      </c>
      <c r="X914">
        <v>5.9868926849059902E-2</v>
      </c>
      <c r="Y914">
        <v>12771.9428590601</v>
      </c>
      <c r="Z914" t="s">
        <v>26</v>
      </c>
      <c r="AA914">
        <v>1.04820134767852E-2</v>
      </c>
      <c r="AB914" t="s">
        <v>24</v>
      </c>
      <c r="AC914">
        <v>909</v>
      </c>
      <c r="AD914">
        <v>10</v>
      </c>
      <c r="AE914">
        <v>4.7500000000000001E-2</v>
      </c>
      <c r="AF914">
        <v>0.01</v>
      </c>
      <c r="AG914">
        <v>0</v>
      </c>
      <c r="AH914" t="s">
        <v>23</v>
      </c>
      <c r="AI914">
        <v>0.1</v>
      </c>
      <c r="AJ914">
        <v>10</v>
      </c>
      <c r="AK914">
        <v>7</v>
      </c>
      <c r="AL914">
        <v>6</v>
      </c>
    </row>
    <row r="915" spans="20:38" x14ac:dyDescent="0.35">
      <c r="T915" t="s">
        <v>19</v>
      </c>
      <c r="U915">
        <v>72</v>
      </c>
      <c r="V915" t="s">
        <v>20</v>
      </c>
      <c r="W915">
        <v>49810.577150334197</v>
      </c>
      <c r="X915">
        <v>0.17960678054717999</v>
      </c>
      <c r="Y915">
        <v>38315.828577180197</v>
      </c>
      <c r="Z915" t="s">
        <v>26</v>
      </c>
      <c r="AA915">
        <v>3.1446040430355697E-2</v>
      </c>
      <c r="AB915" t="s">
        <v>22</v>
      </c>
      <c r="AC915">
        <v>910</v>
      </c>
      <c r="AD915">
        <v>10</v>
      </c>
      <c r="AE915">
        <v>4.7500000000000001E-2</v>
      </c>
      <c r="AF915">
        <v>0.01</v>
      </c>
      <c r="AG915">
        <v>0</v>
      </c>
      <c r="AH915" t="s">
        <v>23</v>
      </c>
      <c r="AI915">
        <v>0.1</v>
      </c>
      <c r="AJ915">
        <v>10</v>
      </c>
      <c r="AK915">
        <v>7</v>
      </c>
      <c r="AL915">
        <v>6</v>
      </c>
    </row>
    <row r="916" spans="20:38" x14ac:dyDescent="0.35">
      <c r="T916" t="s">
        <v>19</v>
      </c>
      <c r="U916">
        <v>72</v>
      </c>
      <c r="V916" t="s">
        <v>20</v>
      </c>
      <c r="W916">
        <v>19325.580730940601</v>
      </c>
      <c r="X916">
        <v>6.96841019692052E-2</v>
      </c>
      <c r="Y916">
        <v>14865.8313314928</v>
      </c>
      <c r="Z916" t="s">
        <v>26</v>
      </c>
      <c r="AA916">
        <v>1.22004808571302E-2</v>
      </c>
      <c r="AB916" t="s">
        <v>24</v>
      </c>
      <c r="AC916">
        <v>911</v>
      </c>
      <c r="AD916">
        <v>10</v>
      </c>
      <c r="AE916">
        <v>4.7500000000000001E-2</v>
      </c>
      <c r="AF916">
        <v>0.01</v>
      </c>
      <c r="AG916">
        <v>0</v>
      </c>
      <c r="AH916" t="s">
        <v>23</v>
      </c>
      <c r="AI916">
        <v>0.1</v>
      </c>
      <c r="AJ916">
        <v>10</v>
      </c>
      <c r="AK916">
        <v>8</v>
      </c>
      <c r="AL916">
        <v>7</v>
      </c>
    </row>
    <row r="917" spans="20:38" x14ac:dyDescent="0.35">
      <c r="T917" t="s">
        <v>19</v>
      </c>
      <c r="U917">
        <v>72</v>
      </c>
      <c r="V917" t="s">
        <v>20</v>
      </c>
      <c r="W917">
        <v>57976.742192821803</v>
      </c>
      <c r="X917">
        <v>0.209052305907616</v>
      </c>
      <c r="Y917">
        <v>44597.493994478296</v>
      </c>
      <c r="Z917" t="s">
        <v>26</v>
      </c>
      <c r="AA917">
        <v>3.6601442571390697E-2</v>
      </c>
      <c r="AB917" t="s">
        <v>22</v>
      </c>
      <c r="AC917">
        <v>912</v>
      </c>
      <c r="AD917">
        <v>10</v>
      </c>
      <c r="AE917">
        <v>4.7500000000000001E-2</v>
      </c>
      <c r="AF917">
        <v>0.01</v>
      </c>
      <c r="AG917">
        <v>0</v>
      </c>
      <c r="AH917" t="s">
        <v>23</v>
      </c>
      <c r="AI917">
        <v>0.1</v>
      </c>
      <c r="AJ917">
        <v>10</v>
      </c>
      <c r="AK917">
        <v>8</v>
      </c>
      <c r="AL917">
        <v>7</v>
      </c>
    </row>
    <row r="918" spans="20:38" x14ac:dyDescent="0.35">
      <c r="T918" t="s">
        <v>19</v>
      </c>
      <c r="U918">
        <v>72</v>
      </c>
      <c r="V918" t="s">
        <v>20</v>
      </c>
      <c r="W918">
        <v>21913.884216309802</v>
      </c>
      <c r="X918">
        <v>7.9016996359951894E-2</v>
      </c>
      <c r="Y918">
        <v>16856.834012546002</v>
      </c>
      <c r="Z918" t="s">
        <v>26</v>
      </c>
      <c r="AA918">
        <v>1.3834509224264E-2</v>
      </c>
      <c r="AB918" t="s">
        <v>24</v>
      </c>
      <c r="AC918">
        <v>913</v>
      </c>
      <c r="AD918">
        <v>10</v>
      </c>
      <c r="AE918">
        <v>4.7500000000000001E-2</v>
      </c>
      <c r="AF918">
        <v>0.01</v>
      </c>
      <c r="AG918">
        <v>0</v>
      </c>
      <c r="AH918" t="s">
        <v>23</v>
      </c>
      <c r="AI918">
        <v>0.1</v>
      </c>
      <c r="AJ918">
        <v>10</v>
      </c>
      <c r="AK918">
        <v>9</v>
      </c>
      <c r="AL918">
        <v>8</v>
      </c>
    </row>
    <row r="919" spans="20:38" x14ac:dyDescent="0.35">
      <c r="T919" t="s">
        <v>19</v>
      </c>
      <c r="U919">
        <v>72</v>
      </c>
      <c r="V919" t="s">
        <v>20</v>
      </c>
      <c r="W919">
        <v>65741.652648929405</v>
      </c>
      <c r="X919">
        <v>0.237050989079856</v>
      </c>
      <c r="Y919">
        <v>50570.502037637998</v>
      </c>
      <c r="Z919" t="s">
        <v>26</v>
      </c>
      <c r="AA919">
        <v>4.1503527672792001E-2</v>
      </c>
      <c r="AB919" t="s">
        <v>22</v>
      </c>
      <c r="AC919">
        <v>914</v>
      </c>
      <c r="AD919">
        <v>10</v>
      </c>
      <c r="AE919">
        <v>4.7500000000000001E-2</v>
      </c>
      <c r="AF919">
        <v>0.01</v>
      </c>
      <c r="AG919">
        <v>0</v>
      </c>
      <c r="AH919" t="s">
        <v>23</v>
      </c>
      <c r="AI919">
        <v>0.1</v>
      </c>
      <c r="AJ919">
        <v>10</v>
      </c>
      <c r="AK919">
        <v>9</v>
      </c>
      <c r="AL919">
        <v>8</v>
      </c>
    </row>
    <row r="920" spans="20:38" x14ac:dyDescent="0.35">
      <c r="T920" t="s">
        <v>19</v>
      </c>
      <c r="U920">
        <v>72</v>
      </c>
      <c r="V920" t="s">
        <v>20</v>
      </c>
      <c r="W920">
        <v>24437.7869573055</v>
      </c>
      <c r="X920">
        <v>8.8117674803333199E-2</v>
      </c>
      <c r="Y920">
        <v>18798.297659465701</v>
      </c>
      <c r="Z920" t="s">
        <v>26</v>
      </c>
      <c r="AA920">
        <v>1.54278805958925E-2</v>
      </c>
      <c r="AB920" t="s">
        <v>24</v>
      </c>
      <c r="AC920">
        <v>915</v>
      </c>
      <c r="AD920">
        <v>10</v>
      </c>
      <c r="AE920">
        <v>4.7500000000000001E-2</v>
      </c>
      <c r="AF920">
        <v>0.01</v>
      </c>
      <c r="AG920">
        <v>0</v>
      </c>
      <c r="AH920" t="s">
        <v>23</v>
      </c>
      <c r="AI920">
        <v>0.1</v>
      </c>
      <c r="AJ920">
        <v>10</v>
      </c>
      <c r="AK920">
        <v>10</v>
      </c>
      <c r="AL920">
        <v>9</v>
      </c>
    </row>
    <row r="921" spans="20:38" x14ac:dyDescent="0.35">
      <c r="T921" t="s">
        <v>19</v>
      </c>
      <c r="U921">
        <v>72</v>
      </c>
      <c r="V921" t="s">
        <v>20</v>
      </c>
      <c r="W921">
        <v>73313.360871916404</v>
      </c>
      <c r="X921">
        <v>0.26435302441000003</v>
      </c>
      <c r="Y921">
        <v>56394.892978397198</v>
      </c>
      <c r="Z921" t="s">
        <v>26</v>
      </c>
      <c r="AA921">
        <v>4.62836417876775E-2</v>
      </c>
      <c r="AB921" t="s">
        <v>22</v>
      </c>
      <c r="AC921">
        <v>916</v>
      </c>
      <c r="AD921">
        <v>10</v>
      </c>
      <c r="AE921">
        <v>4.7500000000000001E-2</v>
      </c>
      <c r="AF921">
        <v>0.01</v>
      </c>
      <c r="AG921">
        <v>0</v>
      </c>
      <c r="AH921" t="s">
        <v>23</v>
      </c>
      <c r="AI921">
        <v>0.1</v>
      </c>
      <c r="AJ921">
        <v>10</v>
      </c>
      <c r="AK921">
        <v>10</v>
      </c>
      <c r="AL921">
        <v>9</v>
      </c>
    </row>
    <row r="922" spans="20:38" x14ac:dyDescent="0.35">
      <c r="T922" t="s">
        <v>19</v>
      </c>
      <c r="U922">
        <v>72</v>
      </c>
      <c r="V922" t="s">
        <v>20</v>
      </c>
      <c r="W922">
        <v>66928.531637178196</v>
      </c>
      <c r="X922">
        <v>0.24133063260486601</v>
      </c>
      <c r="Y922">
        <v>51483.485874752398</v>
      </c>
      <c r="Z922" t="s">
        <v>26</v>
      </c>
      <c r="AA922">
        <v>4.2252819224619799E-2</v>
      </c>
      <c r="AB922" t="s">
        <v>24</v>
      </c>
      <c r="AC922">
        <v>917</v>
      </c>
      <c r="AD922">
        <v>10</v>
      </c>
      <c r="AE922">
        <v>4.7500000000000001E-2</v>
      </c>
      <c r="AF922">
        <v>0.01</v>
      </c>
      <c r="AG922">
        <v>0</v>
      </c>
      <c r="AH922" t="s">
        <v>23</v>
      </c>
      <c r="AI922">
        <v>0.1</v>
      </c>
      <c r="AJ922">
        <v>10</v>
      </c>
      <c r="AK922">
        <v>12</v>
      </c>
      <c r="AL922">
        <v>11</v>
      </c>
    </row>
    <row r="923" spans="20:38" x14ac:dyDescent="0.35">
      <c r="T923" t="s">
        <v>19</v>
      </c>
      <c r="U923">
        <v>72</v>
      </c>
      <c r="V923" t="s">
        <v>20</v>
      </c>
      <c r="W923">
        <v>200785.59491153399</v>
      </c>
      <c r="X923">
        <v>0.72399189781459705</v>
      </c>
      <c r="Y923">
        <v>154450.45762425699</v>
      </c>
      <c r="Z923" t="s">
        <v>26</v>
      </c>
      <c r="AA923">
        <v>0.12675845767385899</v>
      </c>
      <c r="AB923" t="s">
        <v>22</v>
      </c>
      <c r="AC923">
        <v>918</v>
      </c>
      <c r="AD923">
        <v>10</v>
      </c>
      <c r="AE923">
        <v>4.7500000000000001E-2</v>
      </c>
      <c r="AF923">
        <v>0.01</v>
      </c>
      <c r="AG923">
        <v>0</v>
      </c>
      <c r="AH923" t="s">
        <v>23</v>
      </c>
      <c r="AI923">
        <v>0.1</v>
      </c>
      <c r="AJ923">
        <v>10</v>
      </c>
      <c r="AK923">
        <v>12</v>
      </c>
      <c r="AL923">
        <v>11</v>
      </c>
    </row>
    <row r="924" spans="20:38" x14ac:dyDescent="0.35">
      <c r="T924" t="s">
        <v>19</v>
      </c>
      <c r="U924">
        <v>72</v>
      </c>
      <c r="V924" t="s">
        <v>20</v>
      </c>
      <c r="W924">
        <v>64592.863479855601</v>
      </c>
      <c r="X924">
        <v>0.23290868967300299</v>
      </c>
      <c r="Y924">
        <v>49686.818061427402</v>
      </c>
      <c r="Z924" t="s">
        <v>26</v>
      </c>
      <c r="AA924">
        <v>4.0778282700271E-2</v>
      </c>
      <c r="AB924" t="s">
        <v>24</v>
      </c>
      <c r="AC924">
        <v>919</v>
      </c>
      <c r="AD924">
        <v>10</v>
      </c>
      <c r="AE924">
        <v>4.7500000000000001E-2</v>
      </c>
      <c r="AF924">
        <v>0.01</v>
      </c>
      <c r="AG924">
        <v>0</v>
      </c>
      <c r="AH924" t="s">
        <v>23</v>
      </c>
      <c r="AI924">
        <v>0.1</v>
      </c>
      <c r="AJ924">
        <v>10</v>
      </c>
      <c r="AK924">
        <v>15</v>
      </c>
      <c r="AL924">
        <v>14</v>
      </c>
    </row>
    <row r="925" spans="20:38" x14ac:dyDescent="0.35">
      <c r="T925" t="s">
        <v>19</v>
      </c>
      <c r="U925">
        <v>72</v>
      </c>
      <c r="V925" t="s">
        <v>20</v>
      </c>
      <c r="W925">
        <v>193778.59043956699</v>
      </c>
      <c r="X925">
        <v>0.69872606901900902</v>
      </c>
      <c r="Y925">
        <v>149060.45418428199</v>
      </c>
      <c r="Z925" t="s">
        <v>26</v>
      </c>
      <c r="AA925">
        <v>0.12233484810081301</v>
      </c>
      <c r="AB925" t="s">
        <v>22</v>
      </c>
      <c r="AC925">
        <v>920</v>
      </c>
      <c r="AD925">
        <v>10</v>
      </c>
      <c r="AE925">
        <v>4.7500000000000001E-2</v>
      </c>
      <c r="AF925">
        <v>0.01</v>
      </c>
      <c r="AG925">
        <v>0</v>
      </c>
      <c r="AH925" t="s">
        <v>23</v>
      </c>
      <c r="AI925">
        <v>0.1</v>
      </c>
      <c r="AJ925">
        <v>10</v>
      </c>
      <c r="AK925">
        <v>15</v>
      </c>
      <c r="AL925">
        <v>14</v>
      </c>
    </row>
    <row r="926" spans="20:38" x14ac:dyDescent="0.35">
      <c r="T926" t="s">
        <v>19</v>
      </c>
      <c r="U926">
        <v>72</v>
      </c>
      <c r="V926" t="s">
        <v>20</v>
      </c>
      <c r="W926">
        <v>41331.708342457401</v>
      </c>
      <c r="X926">
        <v>0.14903370919591899</v>
      </c>
      <c r="Y926">
        <v>31793.621801890298</v>
      </c>
      <c r="Z926" t="s">
        <v>26</v>
      </c>
      <c r="AA926">
        <v>2.60932244906515E-2</v>
      </c>
      <c r="AB926" t="s">
        <v>24</v>
      </c>
      <c r="AC926">
        <v>921</v>
      </c>
      <c r="AD926">
        <v>10</v>
      </c>
      <c r="AE926">
        <v>4.7500000000000001E-2</v>
      </c>
      <c r="AF926">
        <v>0.01</v>
      </c>
      <c r="AG926">
        <v>0</v>
      </c>
      <c r="AH926" t="s">
        <v>23</v>
      </c>
      <c r="AI926">
        <v>0.1</v>
      </c>
      <c r="AJ926">
        <v>10</v>
      </c>
      <c r="AK926">
        <v>20</v>
      </c>
      <c r="AL926">
        <v>19</v>
      </c>
    </row>
    <row r="927" spans="20:38" x14ac:dyDescent="0.35">
      <c r="T927" t="s">
        <v>19</v>
      </c>
      <c r="U927">
        <v>72</v>
      </c>
      <c r="V927" t="s">
        <v>20</v>
      </c>
      <c r="W927">
        <v>123995.12502737201</v>
      </c>
      <c r="X927">
        <v>0.447101127587756</v>
      </c>
      <c r="Y927">
        <v>95380.865405670906</v>
      </c>
      <c r="Z927" t="s">
        <v>26</v>
      </c>
      <c r="AA927">
        <v>7.8279673471954497E-2</v>
      </c>
      <c r="AB927" t="s">
        <v>22</v>
      </c>
      <c r="AC927">
        <v>922</v>
      </c>
      <c r="AD927">
        <v>10</v>
      </c>
      <c r="AE927">
        <v>4.7500000000000001E-2</v>
      </c>
      <c r="AF927">
        <v>0.01</v>
      </c>
      <c r="AG927">
        <v>0</v>
      </c>
      <c r="AH927" t="s">
        <v>23</v>
      </c>
      <c r="AI927">
        <v>0.1</v>
      </c>
      <c r="AJ927">
        <v>10</v>
      </c>
      <c r="AK927">
        <v>20</v>
      </c>
      <c r="AL927">
        <v>19</v>
      </c>
    </row>
    <row r="928" spans="20:38" x14ac:dyDescent="0.35">
      <c r="T928" t="s">
        <v>19</v>
      </c>
      <c r="U928">
        <v>72</v>
      </c>
      <c r="V928" t="s">
        <v>20</v>
      </c>
      <c r="W928">
        <v>34597.531251732202</v>
      </c>
      <c r="X928">
        <v>0.124751640284143</v>
      </c>
      <c r="Y928">
        <v>26613.485578255499</v>
      </c>
      <c r="Z928" t="s">
        <v>26</v>
      </c>
      <c r="AA928">
        <v>2.1841854256152999E-2</v>
      </c>
      <c r="AB928" t="s">
        <v>24</v>
      </c>
      <c r="AC928">
        <v>923</v>
      </c>
      <c r="AD928">
        <v>10</v>
      </c>
      <c r="AE928">
        <v>4.7500000000000001E-2</v>
      </c>
      <c r="AF928">
        <v>0.01</v>
      </c>
      <c r="AG928">
        <v>0</v>
      </c>
      <c r="AH928" t="s">
        <v>23</v>
      </c>
      <c r="AI928">
        <v>0.1</v>
      </c>
      <c r="AJ928">
        <v>10</v>
      </c>
      <c r="AK928">
        <v>99</v>
      </c>
      <c r="AL928">
        <v>98</v>
      </c>
    </row>
    <row r="929" spans="20:38" x14ac:dyDescent="0.35">
      <c r="T929" t="s">
        <v>19</v>
      </c>
      <c r="U929">
        <v>72</v>
      </c>
      <c r="V929" t="s">
        <v>20</v>
      </c>
      <c r="W929">
        <v>103792.59375519599</v>
      </c>
      <c r="X929">
        <v>0.37425492085242901</v>
      </c>
      <c r="Y929">
        <v>79840.4567347665</v>
      </c>
      <c r="Z929" t="s">
        <v>26</v>
      </c>
      <c r="AA929">
        <v>6.5525562768459E-2</v>
      </c>
      <c r="AB929" t="s">
        <v>22</v>
      </c>
      <c r="AC929">
        <v>924</v>
      </c>
      <c r="AD929">
        <v>10</v>
      </c>
      <c r="AE929">
        <v>4.7500000000000001E-2</v>
      </c>
      <c r="AF929">
        <v>0.01</v>
      </c>
      <c r="AG929">
        <v>0</v>
      </c>
      <c r="AH929" t="s">
        <v>23</v>
      </c>
      <c r="AI929">
        <v>0.1</v>
      </c>
      <c r="AJ929">
        <v>10</v>
      </c>
      <c r="AK929">
        <v>99</v>
      </c>
      <c r="AL929">
        <v>98</v>
      </c>
    </row>
    <row r="930" spans="20:38" x14ac:dyDescent="0.35">
      <c r="T930" t="s">
        <v>19</v>
      </c>
      <c r="U930">
        <v>72</v>
      </c>
      <c r="V930" t="s">
        <v>20</v>
      </c>
      <c r="W930">
        <v>7763.1714810920903</v>
      </c>
      <c r="X930">
        <v>0.114153785241061</v>
      </c>
      <c r="Y930">
        <v>5971.6703700708404</v>
      </c>
      <c r="Z930" t="s">
        <v>27</v>
      </c>
      <c r="AA930">
        <v>1.51787432471732E-2</v>
      </c>
      <c r="AB930" t="s">
        <v>24</v>
      </c>
      <c r="AC930">
        <v>925</v>
      </c>
      <c r="AD930">
        <v>10</v>
      </c>
      <c r="AE930">
        <v>4.7500000000000001E-2</v>
      </c>
      <c r="AF930">
        <v>0.01</v>
      </c>
      <c r="AG930">
        <v>0</v>
      </c>
      <c r="AH930" t="s">
        <v>23</v>
      </c>
      <c r="AI930">
        <v>0.1</v>
      </c>
      <c r="AJ930">
        <v>10</v>
      </c>
      <c r="AK930">
        <v>1</v>
      </c>
      <c r="AL930">
        <v>0</v>
      </c>
    </row>
    <row r="931" spans="20:38" x14ac:dyDescent="0.35">
      <c r="T931" t="s">
        <v>19</v>
      </c>
      <c r="U931">
        <v>72</v>
      </c>
      <c r="V931" t="s">
        <v>20</v>
      </c>
      <c r="W931">
        <v>23289.514443276301</v>
      </c>
      <c r="X931">
        <v>0.34246135572318398</v>
      </c>
      <c r="Y931">
        <v>17915.011110212501</v>
      </c>
      <c r="Z931" t="s">
        <v>27</v>
      </c>
      <c r="AA931">
        <v>4.5536229741519697E-2</v>
      </c>
      <c r="AB931" t="s">
        <v>22</v>
      </c>
      <c r="AC931">
        <v>926</v>
      </c>
      <c r="AD931">
        <v>10</v>
      </c>
      <c r="AE931">
        <v>4.7500000000000001E-2</v>
      </c>
      <c r="AF931">
        <v>0.01</v>
      </c>
      <c r="AG931">
        <v>0</v>
      </c>
      <c r="AH931" t="s">
        <v>23</v>
      </c>
      <c r="AI931">
        <v>0.1</v>
      </c>
      <c r="AJ931">
        <v>10</v>
      </c>
      <c r="AK931">
        <v>1</v>
      </c>
      <c r="AL931">
        <v>0</v>
      </c>
    </row>
    <row r="932" spans="20:38" x14ac:dyDescent="0.35">
      <c r="T932" t="s">
        <v>19</v>
      </c>
      <c r="U932">
        <v>72</v>
      </c>
      <c r="V932" t="s">
        <v>20</v>
      </c>
      <c r="W932">
        <v>3719.0171713802101</v>
      </c>
      <c r="X932">
        <v>5.4686398274669097E-2</v>
      </c>
      <c r="Y932">
        <v>2860.7824395232401</v>
      </c>
      <c r="Z932" t="s">
        <v>27</v>
      </c>
      <c r="AA932">
        <v>7.2715135706711799E-3</v>
      </c>
      <c r="AB932" t="s">
        <v>24</v>
      </c>
      <c r="AC932">
        <v>927</v>
      </c>
      <c r="AD932">
        <v>10</v>
      </c>
      <c r="AE932">
        <v>4.7500000000000001E-2</v>
      </c>
      <c r="AF932">
        <v>0.01</v>
      </c>
      <c r="AG932">
        <v>0</v>
      </c>
      <c r="AH932" t="s">
        <v>23</v>
      </c>
      <c r="AI932">
        <v>0.1</v>
      </c>
      <c r="AJ932">
        <v>10</v>
      </c>
      <c r="AK932">
        <v>2</v>
      </c>
      <c r="AL932">
        <v>1</v>
      </c>
    </row>
    <row r="933" spans="20:38" x14ac:dyDescent="0.35">
      <c r="T933" t="s">
        <v>19</v>
      </c>
      <c r="U933">
        <v>72</v>
      </c>
      <c r="V933" t="s">
        <v>20</v>
      </c>
      <c r="W933">
        <v>11157.051514140599</v>
      </c>
      <c r="X933">
        <v>0.16405919482400699</v>
      </c>
      <c r="Y933">
        <v>8582.3473185697094</v>
      </c>
      <c r="Z933" t="s">
        <v>27</v>
      </c>
      <c r="AA933">
        <v>2.1814540712013501E-2</v>
      </c>
      <c r="AB933" t="s">
        <v>22</v>
      </c>
      <c r="AC933">
        <v>928</v>
      </c>
      <c r="AD933">
        <v>10</v>
      </c>
      <c r="AE933">
        <v>4.7500000000000001E-2</v>
      </c>
      <c r="AF933">
        <v>0.01</v>
      </c>
      <c r="AG933">
        <v>0</v>
      </c>
      <c r="AH933" t="s">
        <v>23</v>
      </c>
      <c r="AI933">
        <v>0.1</v>
      </c>
      <c r="AJ933">
        <v>10</v>
      </c>
      <c r="AK933">
        <v>2</v>
      </c>
      <c r="AL933">
        <v>1</v>
      </c>
    </row>
    <row r="934" spans="20:38" x14ac:dyDescent="0.35">
      <c r="T934" t="s">
        <v>19</v>
      </c>
      <c r="U934">
        <v>72</v>
      </c>
      <c r="V934" t="s">
        <v>20</v>
      </c>
      <c r="W934">
        <v>1867.70347117752</v>
      </c>
      <c r="X934">
        <v>2.7463701073983E-2</v>
      </c>
      <c r="Y934">
        <v>1436.6949778288599</v>
      </c>
      <c r="Z934" t="s">
        <v>27</v>
      </c>
      <c r="AA934">
        <v>3.65177962639435E-3</v>
      </c>
      <c r="AB934" t="s">
        <v>24</v>
      </c>
      <c r="AC934">
        <v>929</v>
      </c>
      <c r="AD934">
        <v>10</v>
      </c>
      <c r="AE934">
        <v>4.7500000000000001E-2</v>
      </c>
      <c r="AF934">
        <v>0.01</v>
      </c>
      <c r="AG934">
        <v>0</v>
      </c>
      <c r="AH934" t="s">
        <v>23</v>
      </c>
      <c r="AI934">
        <v>0.1</v>
      </c>
      <c r="AJ934">
        <v>10</v>
      </c>
      <c r="AK934">
        <v>3</v>
      </c>
      <c r="AL934">
        <v>2</v>
      </c>
    </row>
    <row r="935" spans="20:38" x14ac:dyDescent="0.35">
      <c r="T935" t="s">
        <v>19</v>
      </c>
      <c r="U935">
        <v>72</v>
      </c>
      <c r="V935" t="s">
        <v>20</v>
      </c>
      <c r="W935">
        <v>5603.1104135325504</v>
      </c>
      <c r="X935">
        <v>8.2391103221948897E-2</v>
      </c>
      <c r="Y935">
        <v>4310.0849334865698</v>
      </c>
      <c r="Z935" t="s">
        <v>27</v>
      </c>
      <c r="AA935">
        <v>1.0955338879182999E-2</v>
      </c>
      <c r="AB935" t="s">
        <v>22</v>
      </c>
      <c r="AC935">
        <v>930</v>
      </c>
      <c r="AD935">
        <v>10</v>
      </c>
      <c r="AE935">
        <v>4.7500000000000001E-2</v>
      </c>
      <c r="AF935">
        <v>0.01</v>
      </c>
      <c r="AG935">
        <v>0</v>
      </c>
      <c r="AH935" t="s">
        <v>23</v>
      </c>
      <c r="AI935">
        <v>0.1</v>
      </c>
      <c r="AJ935">
        <v>10</v>
      </c>
      <c r="AK935">
        <v>3</v>
      </c>
      <c r="AL935">
        <v>2</v>
      </c>
    </row>
    <row r="936" spans="20:38" x14ac:dyDescent="0.35">
      <c r="T936" t="s">
        <v>19</v>
      </c>
      <c r="U936">
        <v>72</v>
      </c>
      <c r="V936" t="s">
        <v>20</v>
      </c>
      <c r="W936">
        <v>2222.4792964212902</v>
      </c>
      <c r="X936">
        <v>3.2680512716265701E-2</v>
      </c>
      <c r="Y936">
        <v>1709.5994587856101</v>
      </c>
      <c r="Z936" t="s">
        <v>27</v>
      </c>
      <c r="AA936">
        <v>4.3454460196712501E-3</v>
      </c>
      <c r="AB936" t="s">
        <v>24</v>
      </c>
      <c r="AC936">
        <v>931</v>
      </c>
      <c r="AD936">
        <v>10</v>
      </c>
      <c r="AE936">
        <v>4.7500000000000001E-2</v>
      </c>
      <c r="AF936">
        <v>0.01</v>
      </c>
      <c r="AG936">
        <v>0</v>
      </c>
      <c r="AH936" t="s">
        <v>23</v>
      </c>
      <c r="AI936">
        <v>0.1</v>
      </c>
      <c r="AJ936">
        <v>10</v>
      </c>
      <c r="AK936">
        <v>4</v>
      </c>
      <c r="AL936">
        <v>3</v>
      </c>
    </row>
    <row r="937" spans="20:38" x14ac:dyDescent="0.35">
      <c r="T937" t="s">
        <v>19</v>
      </c>
      <c r="U937">
        <v>72</v>
      </c>
      <c r="V937" t="s">
        <v>20</v>
      </c>
      <c r="W937">
        <v>6667.4378892638697</v>
      </c>
      <c r="X937">
        <v>9.8041538148797E-2</v>
      </c>
      <c r="Y937">
        <v>5128.79837635683</v>
      </c>
      <c r="Z937" t="s">
        <v>27</v>
      </c>
      <c r="AA937">
        <v>1.3036338059013801E-2</v>
      </c>
      <c r="AB937" t="s">
        <v>22</v>
      </c>
      <c r="AC937">
        <v>932</v>
      </c>
      <c r="AD937">
        <v>10</v>
      </c>
      <c r="AE937">
        <v>4.7500000000000001E-2</v>
      </c>
      <c r="AF937">
        <v>0.01</v>
      </c>
      <c r="AG937">
        <v>0</v>
      </c>
      <c r="AH937" t="s">
        <v>23</v>
      </c>
      <c r="AI937">
        <v>0.1</v>
      </c>
      <c r="AJ937">
        <v>10</v>
      </c>
      <c r="AK937">
        <v>4</v>
      </c>
      <c r="AL937">
        <v>3</v>
      </c>
    </row>
    <row r="938" spans="20:38" x14ac:dyDescent="0.35">
      <c r="T938" t="s">
        <v>19</v>
      </c>
      <c r="U938">
        <v>72</v>
      </c>
      <c r="V938" t="s">
        <v>20</v>
      </c>
      <c r="W938">
        <v>2680.9500036352201</v>
      </c>
      <c r="X938">
        <v>3.9422108825289702E-2</v>
      </c>
      <c r="Y938">
        <v>2062.2692335655602</v>
      </c>
      <c r="Z938" t="s">
        <v>27</v>
      </c>
      <c r="AA938">
        <v>5.24185918896675E-3</v>
      </c>
      <c r="AB938" t="s">
        <v>24</v>
      </c>
      <c r="AC938">
        <v>933</v>
      </c>
      <c r="AD938">
        <v>10</v>
      </c>
      <c r="AE938">
        <v>4.7500000000000001E-2</v>
      </c>
      <c r="AF938">
        <v>0.01</v>
      </c>
      <c r="AG938">
        <v>0</v>
      </c>
      <c r="AH938" t="s">
        <v>23</v>
      </c>
      <c r="AI938">
        <v>0.1</v>
      </c>
      <c r="AJ938">
        <v>10</v>
      </c>
      <c r="AK938">
        <v>5</v>
      </c>
      <c r="AL938">
        <v>4</v>
      </c>
    </row>
    <row r="939" spans="20:38" x14ac:dyDescent="0.35">
      <c r="T939" t="s">
        <v>19</v>
      </c>
      <c r="U939">
        <v>72</v>
      </c>
      <c r="V939" t="s">
        <v>20</v>
      </c>
      <c r="W939">
        <v>8042.8500109056704</v>
      </c>
      <c r="X939">
        <v>0.118266326475869</v>
      </c>
      <c r="Y939">
        <v>6186.8077006966696</v>
      </c>
      <c r="Z939" t="s">
        <v>27</v>
      </c>
      <c r="AA939">
        <v>1.5725577566900299E-2</v>
      </c>
      <c r="AB939" t="s">
        <v>22</v>
      </c>
      <c r="AC939">
        <v>934</v>
      </c>
      <c r="AD939">
        <v>10</v>
      </c>
      <c r="AE939">
        <v>4.7500000000000001E-2</v>
      </c>
      <c r="AF939">
        <v>0.01</v>
      </c>
      <c r="AG939">
        <v>0</v>
      </c>
      <c r="AH939" t="s">
        <v>23</v>
      </c>
      <c r="AI939">
        <v>0.1</v>
      </c>
      <c r="AJ939">
        <v>10</v>
      </c>
      <c r="AK939">
        <v>5</v>
      </c>
      <c r="AL939">
        <v>4</v>
      </c>
    </row>
    <row r="940" spans="20:38" x14ac:dyDescent="0.35">
      <c r="T940" t="s">
        <v>19</v>
      </c>
      <c r="U940">
        <v>72</v>
      </c>
      <c r="V940" t="s">
        <v>20</v>
      </c>
      <c r="W940">
        <v>3251.50560374622</v>
      </c>
      <c r="X940">
        <v>4.7811860565514501E-2</v>
      </c>
      <c r="Y940">
        <v>2501.1581567278599</v>
      </c>
      <c r="Z940" t="s">
        <v>27</v>
      </c>
      <c r="AA940">
        <v>6.3574234893837497E-3</v>
      </c>
      <c r="AB940" t="s">
        <v>24</v>
      </c>
      <c r="AC940">
        <v>935</v>
      </c>
      <c r="AD940">
        <v>10</v>
      </c>
      <c r="AE940">
        <v>4.7500000000000001E-2</v>
      </c>
      <c r="AF940">
        <v>0.01</v>
      </c>
      <c r="AG940">
        <v>0</v>
      </c>
      <c r="AH940" t="s">
        <v>23</v>
      </c>
      <c r="AI940">
        <v>0.1</v>
      </c>
      <c r="AJ940">
        <v>10</v>
      </c>
      <c r="AK940">
        <v>6</v>
      </c>
      <c r="AL940">
        <v>5</v>
      </c>
    </row>
    <row r="941" spans="20:38" x14ac:dyDescent="0.35">
      <c r="T941" t="s">
        <v>19</v>
      </c>
      <c r="U941">
        <v>72</v>
      </c>
      <c r="V941" t="s">
        <v>20</v>
      </c>
      <c r="W941">
        <v>9754.5168112386691</v>
      </c>
      <c r="X941">
        <v>0.143435581696543</v>
      </c>
      <c r="Y941">
        <v>7503.4744701835898</v>
      </c>
      <c r="Z941" t="s">
        <v>27</v>
      </c>
      <c r="AA941">
        <v>1.9072270468151301E-2</v>
      </c>
      <c r="AB941" t="s">
        <v>22</v>
      </c>
      <c r="AC941">
        <v>936</v>
      </c>
      <c r="AD941">
        <v>10</v>
      </c>
      <c r="AE941">
        <v>4.7500000000000001E-2</v>
      </c>
      <c r="AF941">
        <v>0.01</v>
      </c>
      <c r="AG941">
        <v>0</v>
      </c>
      <c r="AH941" t="s">
        <v>23</v>
      </c>
      <c r="AI941">
        <v>0.1</v>
      </c>
      <c r="AJ941">
        <v>10</v>
      </c>
      <c r="AK941">
        <v>6</v>
      </c>
      <c r="AL941">
        <v>5</v>
      </c>
    </row>
    <row r="942" spans="20:38" x14ac:dyDescent="0.35">
      <c r="T942" t="s">
        <v>19</v>
      </c>
      <c r="U942">
        <v>72</v>
      </c>
      <c r="V942" t="s">
        <v>20</v>
      </c>
      <c r="W942">
        <v>3931.4528706497399</v>
      </c>
      <c r="X942">
        <v>5.78101653138249E-2</v>
      </c>
      <c r="Y942">
        <v>3024.1945158844201</v>
      </c>
      <c r="Z942" t="s">
        <v>27</v>
      </c>
      <c r="AA942">
        <v>7.6868730591997496E-3</v>
      </c>
      <c r="AB942" t="s">
        <v>24</v>
      </c>
      <c r="AC942">
        <v>937</v>
      </c>
      <c r="AD942">
        <v>10</v>
      </c>
      <c r="AE942">
        <v>4.7500000000000001E-2</v>
      </c>
      <c r="AF942">
        <v>0.01</v>
      </c>
      <c r="AG942">
        <v>0</v>
      </c>
      <c r="AH942" t="s">
        <v>23</v>
      </c>
      <c r="AI942">
        <v>0.1</v>
      </c>
      <c r="AJ942">
        <v>10</v>
      </c>
      <c r="AK942">
        <v>7</v>
      </c>
      <c r="AL942">
        <v>6</v>
      </c>
    </row>
    <row r="943" spans="20:38" x14ac:dyDescent="0.35">
      <c r="T943" t="s">
        <v>19</v>
      </c>
      <c r="U943">
        <v>72</v>
      </c>
      <c r="V943" t="s">
        <v>20</v>
      </c>
      <c r="W943">
        <v>11794.358611949199</v>
      </c>
      <c r="X943">
        <v>0.173430495941475</v>
      </c>
      <c r="Y943">
        <v>9072.5835476532502</v>
      </c>
      <c r="Z943" t="s">
        <v>27</v>
      </c>
      <c r="AA943">
        <v>2.30606191775992E-2</v>
      </c>
      <c r="AB943" t="s">
        <v>22</v>
      </c>
      <c r="AC943">
        <v>938</v>
      </c>
      <c r="AD943">
        <v>10</v>
      </c>
      <c r="AE943">
        <v>4.7500000000000001E-2</v>
      </c>
      <c r="AF943">
        <v>0.01</v>
      </c>
      <c r="AG943">
        <v>0</v>
      </c>
      <c r="AH943" t="s">
        <v>23</v>
      </c>
      <c r="AI943">
        <v>0.1</v>
      </c>
      <c r="AJ943">
        <v>10</v>
      </c>
      <c r="AK943">
        <v>7</v>
      </c>
      <c r="AL943">
        <v>6</v>
      </c>
    </row>
    <row r="944" spans="20:38" x14ac:dyDescent="0.35">
      <c r="T944" t="s">
        <v>19</v>
      </c>
      <c r="U944">
        <v>72</v>
      </c>
      <c r="V944" t="s">
        <v>20</v>
      </c>
      <c r="W944">
        <v>4698.5329248301096</v>
      </c>
      <c r="X944">
        <v>6.9089716716351501E-2</v>
      </c>
      <c r="Y944">
        <v>3614.2560960231599</v>
      </c>
      <c r="Z944" t="s">
        <v>27</v>
      </c>
      <c r="AA944">
        <v>9.1866867913567504E-3</v>
      </c>
      <c r="AB944" t="s">
        <v>24</v>
      </c>
      <c r="AC944">
        <v>939</v>
      </c>
      <c r="AD944">
        <v>10</v>
      </c>
      <c r="AE944">
        <v>4.7500000000000001E-2</v>
      </c>
      <c r="AF944">
        <v>0.01</v>
      </c>
      <c r="AG944">
        <v>0</v>
      </c>
      <c r="AH944" t="s">
        <v>23</v>
      </c>
      <c r="AI944">
        <v>0.1</v>
      </c>
      <c r="AJ944">
        <v>10</v>
      </c>
      <c r="AK944">
        <v>8</v>
      </c>
      <c r="AL944">
        <v>7</v>
      </c>
    </row>
    <row r="945" spans="20:38" x14ac:dyDescent="0.35">
      <c r="T945" t="s">
        <v>19</v>
      </c>
      <c r="U945">
        <v>72</v>
      </c>
      <c r="V945" t="s">
        <v>20</v>
      </c>
      <c r="W945">
        <v>14095.5987744903</v>
      </c>
      <c r="X945">
        <v>0.207269150149055</v>
      </c>
      <c r="Y945">
        <v>10842.768288069499</v>
      </c>
      <c r="Z945" t="s">
        <v>27</v>
      </c>
      <c r="AA945">
        <v>2.75600603740703E-2</v>
      </c>
      <c r="AB945" t="s">
        <v>22</v>
      </c>
      <c r="AC945">
        <v>940</v>
      </c>
      <c r="AD945">
        <v>10</v>
      </c>
      <c r="AE945">
        <v>4.7500000000000001E-2</v>
      </c>
      <c r="AF945">
        <v>0.01</v>
      </c>
      <c r="AG945">
        <v>0</v>
      </c>
      <c r="AH945" t="s">
        <v>23</v>
      </c>
      <c r="AI945">
        <v>0.1</v>
      </c>
      <c r="AJ945">
        <v>10</v>
      </c>
      <c r="AK945">
        <v>8</v>
      </c>
      <c r="AL945">
        <v>7</v>
      </c>
    </row>
    <row r="946" spans="20:38" x14ac:dyDescent="0.35">
      <c r="T946" t="s">
        <v>19</v>
      </c>
      <c r="U946">
        <v>72</v>
      </c>
      <c r="V946" t="s">
        <v>20</v>
      </c>
      <c r="W946">
        <v>5502.9480337659097</v>
      </c>
      <c r="X946">
        <v>8.0918262538606595E-2</v>
      </c>
      <c r="Y946">
        <v>4233.0369490507001</v>
      </c>
      <c r="Z946" t="s">
        <v>27</v>
      </c>
      <c r="AA946">
        <v>1.07594989380963E-2</v>
      </c>
      <c r="AB946" t="s">
        <v>24</v>
      </c>
      <c r="AC946">
        <v>941</v>
      </c>
      <c r="AD946">
        <v>10</v>
      </c>
      <c r="AE946">
        <v>4.7500000000000001E-2</v>
      </c>
      <c r="AF946">
        <v>0.01</v>
      </c>
      <c r="AG946">
        <v>0</v>
      </c>
      <c r="AH946" t="s">
        <v>23</v>
      </c>
      <c r="AI946">
        <v>0.1</v>
      </c>
      <c r="AJ946">
        <v>10</v>
      </c>
      <c r="AK946">
        <v>9</v>
      </c>
      <c r="AL946">
        <v>8</v>
      </c>
    </row>
    <row r="947" spans="20:38" x14ac:dyDescent="0.35">
      <c r="T947" t="s">
        <v>19</v>
      </c>
      <c r="U947">
        <v>72</v>
      </c>
      <c r="V947" t="s">
        <v>20</v>
      </c>
      <c r="W947">
        <v>16508.844101297698</v>
      </c>
      <c r="X947">
        <v>0.24275478761582001</v>
      </c>
      <c r="Y947">
        <v>12699.1108471521</v>
      </c>
      <c r="Z947" t="s">
        <v>27</v>
      </c>
      <c r="AA947">
        <v>3.22784968142888E-2</v>
      </c>
      <c r="AB947" t="s">
        <v>22</v>
      </c>
      <c r="AC947">
        <v>942</v>
      </c>
      <c r="AD947">
        <v>10</v>
      </c>
      <c r="AE947">
        <v>4.7500000000000001E-2</v>
      </c>
      <c r="AF947">
        <v>0.01</v>
      </c>
      <c r="AG947">
        <v>0</v>
      </c>
      <c r="AH947" t="s">
        <v>23</v>
      </c>
      <c r="AI947">
        <v>0.1</v>
      </c>
      <c r="AJ947">
        <v>10</v>
      </c>
      <c r="AK947">
        <v>9</v>
      </c>
      <c r="AL947">
        <v>8</v>
      </c>
    </row>
    <row r="948" spans="20:38" x14ac:dyDescent="0.35">
      <c r="T948" t="s">
        <v>19</v>
      </c>
      <c r="U948">
        <v>72</v>
      </c>
      <c r="V948" t="s">
        <v>20</v>
      </c>
      <c r="W948">
        <v>6384.75766969094</v>
      </c>
      <c r="X948">
        <v>9.3884858477915195E-2</v>
      </c>
      <c r="Y948">
        <v>4911.3520536084197</v>
      </c>
      <c r="Z948" t="s">
        <v>27</v>
      </c>
      <c r="AA948">
        <v>1.24836347618622E-2</v>
      </c>
      <c r="AB948" t="s">
        <v>24</v>
      </c>
      <c r="AC948">
        <v>943</v>
      </c>
      <c r="AD948">
        <v>10</v>
      </c>
      <c r="AE948">
        <v>4.7500000000000001E-2</v>
      </c>
      <c r="AF948">
        <v>0.01</v>
      </c>
      <c r="AG948">
        <v>0</v>
      </c>
      <c r="AH948" t="s">
        <v>23</v>
      </c>
      <c r="AI948">
        <v>0.1</v>
      </c>
      <c r="AJ948">
        <v>10</v>
      </c>
      <c r="AK948">
        <v>10</v>
      </c>
      <c r="AL948">
        <v>9</v>
      </c>
    </row>
    <row r="949" spans="20:38" x14ac:dyDescent="0.35">
      <c r="T949" t="s">
        <v>19</v>
      </c>
      <c r="U949">
        <v>72</v>
      </c>
      <c r="V949" t="s">
        <v>20</v>
      </c>
      <c r="W949">
        <v>19154.2730090728</v>
      </c>
      <c r="X949">
        <v>0.281654575433746</v>
      </c>
      <c r="Y949">
        <v>14734.056160825199</v>
      </c>
      <c r="Z949" t="s">
        <v>27</v>
      </c>
      <c r="AA949">
        <v>3.74509042855867E-2</v>
      </c>
      <c r="AB949" t="s">
        <v>22</v>
      </c>
      <c r="AC949">
        <v>944</v>
      </c>
      <c r="AD949">
        <v>10</v>
      </c>
      <c r="AE949">
        <v>4.7500000000000001E-2</v>
      </c>
      <c r="AF949">
        <v>0.01</v>
      </c>
      <c r="AG949">
        <v>0</v>
      </c>
      <c r="AH949" t="s">
        <v>23</v>
      </c>
      <c r="AI949">
        <v>0.1</v>
      </c>
      <c r="AJ949">
        <v>10</v>
      </c>
      <c r="AK949">
        <v>10</v>
      </c>
      <c r="AL949">
        <v>9</v>
      </c>
    </row>
    <row r="950" spans="20:38" x14ac:dyDescent="0.35">
      <c r="T950" t="s">
        <v>19</v>
      </c>
      <c r="U950">
        <v>72</v>
      </c>
      <c r="V950" t="s">
        <v>20</v>
      </c>
      <c r="W950">
        <v>21185.1247078171</v>
      </c>
      <c r="X950">
        <v>0.31151729445773402</v>
      </c>
      <c r="Y950">
        <v>16296.249775243899</v>
      </c>
      <c r="Z950" t="s">
        <v>27</v>
      </c>
      <c r="AA950">
        <v>4.1421675327216197E-2</v>
      </c>
      <c r="AB950" t="s">
        <v>24</v>
      </c>
      <c r="AC950">
        <v>945</v>
      </c>
      <c r="AD950">
        <v>10</v>
      </c>
      <c r="AE950">
        <v>4.7500000000000001E-2</v>
      </c>
      <c r="AF950">
        <v>0.01</v>
      </c>
      <c r="AG950">
        <v>0</v>
      </c>
      <c r="AH950" t="s">
        <v>23</v>
      </c>
      <c r="AI950">
        <v>0.1</v>
      </c>
      <c r="AJ950">
        <v>10</v>
      </c>
      <c r="AK950">
        <v>12</v>
      </c>
      <c r="AL950">
        <v>11</v>
      </c>
    </row>
    <row r="951" spans="20:38" x14ac:dyDescent="0.35">
      <c r="T951" t="s">
        <v>19</v>
      </c>
      <c r="U951">
        <v>72</v>
      </c>
      <c r="V951" t="s">
        <v>20</v>
      </c>
      <c r="W951">
        <v>63555.374123451198</v>
      </c>
      <c r="X951">
        <v>0.93455188337320305</v>
      </c>
      <c r="Y951">
        <v>48888.749325731696</v>
      </c>
      <c r="Z951" t="s">
        <v>27</v>
      </c>
      <c r="AA951">
        <v>0.124265025981649</v>
      </c>
      <c r="AB951" t="s">
        <v>22</v>
      </c>
      <c r="AC951">
        <v>946</v>
      </c>
      <c r="AD951">
        <v>10</v>
      </c>
      <c r="AE951">
        <v>4.7500000000000001E-2</v>
      </c>
      <c r="AF951">
        <v>0.01</v>
      </c>
      <c r="AG951">
        <v>0</v>
      </c>
      <c r="AH951" t="s">
        <v>23</v>
      </c>
      <c r="AI951">
        <v>0.1</v>
      </c>
      <c r="AJ951">
        <v>10</v>
      </c>
      <c r="AK951">
        <v>12</v>
      </c>
      <c r="AL951">
        <v>11</v>
      </c>
    </row>
    <row r="952" spans="20:38" x14ac:dyDescent="0.35">
      <c r="T952" t="s">
        <v>19</v>
      </c>
      <c r="U952">
        <v>72</v>
      </c>
      <c r="V952" t="s">
        <v>20</v>
      </c>
      <c r="W952">
        <v>21453.621042935101</v>
      </c>
      <c r="X952">
        <v>0.31546540677906199</v>
      </c>
      <c r="Y952">
        <v>16502.785417642401</v>
      </c>
      <c r="Z952" t="s">
        <v>27</v>
      </c>
      <c r="AA952">
        <v>4.1946645945666501E-2</v>
      </c>
      <c r="AB952" t="s">
        <v>24</v>
      </c>
      <c r="AC952">
        <v>947</v>
      </c>
      <c r="AD952">
        <v>10</v>
      </c>
      <c r="AE952">
        <v>4.7500000000000001E-2</v>
      </c>
      <c r="AF952">
        <v>0.01</v>
      </c>
      <c r="AG952">
        <v>0</v>
      </c>
      <c r="AH952" t="s">
        <v>23</v>
      </c>
      <c r="AI952">
        <v>0.1</v>
      </c>
      <c r="AJ952">
        <v>10</v>
      </c>
      <c r="AK952">
        <v>15</v>
      </c>
      <c r="AL952">
        <v>14</v>
      </c>
    </row>
    <row r="953" spans="20:38" x14ac:dyDescent="0.35">
      <c r="T953" t="s">
        <v>19</v>
      </c>
      <c r="U953">
        <v>72</v>
      </c>
      <c r="V953" t="s">
        <v>20</v>
      </c>
      <c r="W953">
        <v>64360.863128805402</v>
      </c>
      <c r="X953">
        <v>0.94639622033718596</v>
      </c>
      <c r="Y953">
        <v>49508.356252927202</v>
      </c>
      <c r="Z953" t="s">
        <v>27</v>
      </c>
      <c r="AA953">
        <v>0.12583993783699901</v>
      </c>
      <c r="AB953" t="s">
        <v>22</v>
      </c>
      <c r="AC953">
        <v>948</v>
      </c>
      <c r="AD953">
        <v>10</v>
      </c>
      <c r="AE953">
        <v>4.7500000000000001E-2</v>
      </c>
      <c r="AF953">
        <v>0.01</v>
      </c>
      <c r="AG953">
        <v>0</v>
      </c>
      <c r="AH953" t="s">
        <v>23</v>
      </c>
      <c r="AI953">
        <v>0.1</v>
      </c>
      <c r="AJ953">
        <v>10</v>
      </c>
      <c r="AK953">
        <v>15</v>
      </c>
      <c r="AL953">
        <v>14</v>
      </c>
    </row>
    <row r="954" spans="20:38" x14ac:dyDescent="0.35">
      <c r="T954" t="s">
        <v>19</v>
      </c>
      <c r="U954">
        <v>72</v>
      </c>
      <c r="V954" t="s">
        <v>20</v>
      </c>
      <c r="W954">
        <v>17283.760100666499</v>
      </c>
      <c r="X954">
        <v>0.25414956290672502</v>
      </c>
      <c r="Y954">
        <v>13295.2000774358</v>
      </c>
      <c r="Z954" t="s">
        <v>27</v>
      </c>
      <c r="AA954">
        <v>3.3793631578630003E-2</v>
      </c>
      <c r="AB954" t="s">
        <v>24</v>
      </c>
      <c r="AC954">
        <v>949</v>
      </c>
      <c r="AD954">
        <v>10</v>
      </c>
      <c r="AE954">
        <v>4.7500000000000001E-2</v>
      </c>
      <c r="AF954">
        <v>0.01</v>
      </c>
      <c r="AG954">
        <v>0</v>
      </c>
      <c r="AH954" t="s">
        <v>23</v>
      </c>
      <c r="AI954">
        <v>0.1</v>
      </c>
      <c r="AJ954">
        <v>10</v>
      </c>
      <c r="AK954">
        <v>20</v>
      </c>
      <c r="AL954">
        <v>19</v>
      </c>
    </row>
    <row r="955" spans="20:38" x14ac:dyDescent="0.35">
      <c r="T955" t="s">
        <v>19</v>
      </c>
      <c r="U955">
        <v>72</v>
      </c>
      <c r="V955" t="s">
        <v>20</v>
      </c>
      <c r="W955">
        <v>51851.280301999497</v>
      </c>
      <c r="X955">
        <v>0.76244868872017402</v>
      </c>
      <c r="Y955">
        <v>39885.600232307297</v>
      </c>
      <c r="Z955" t="s">
        <v>27</v>
      </c>
      <c r="AA955">
        <v>0.10138089473589</v>
      </c>
      <c r="AB955" t="s">
        <v>22</v>
      </c>
      <c r="AC955">
        <v>950</v>
      </c>
      <c r="AD955">
        <v>10</v>
      </c>
      <c r="AE955">
        <v>4.7500000000000001E-2</v>
      </c>
      <c r="AF955">
        <v>0.01</v>
      </c>
      <c r="AG955">
        <v>0</v>
      </c>
      <c r="AH955" t="s">
        <v>23</v>
      </c>
      <c r="AI955">
        <v>0.1</v>
      </c>
      <c r="AJ955">
        <v>10</v>
      </c>
      <c r="AK955">
        <v>20</v>
      </c>
      <c r="AL955">
        <v>19</v>
      </c>
    </row>
    <row r="956" spans="20:38" x14ac:dyDescent="0.35">
      <c r="T956" t="s">
        <v>19</v>
      </c>
      <c r="U956">
        <v>72</v>
      </c>
      <c r="V956" t="s">
        <v>20</v>
      </c>
      <c r="W956">
        <v>25917.5291069452</v>
      </c>
      <c r="X956">
        <v>0.381105075272274</v>
      </c>
      <c r="Y956">
        <v>19936.560851496299</v>
      </c>
      <c r="Z956" t="s">
        <v>27</v>
      </c>
      <c r="AA956">
        <v>5.0674588455711697E-2</v>
      </c>
      <c r="AB956" t="s">
        <v>24</v>
      </c>
      <c r="AC956">
        <v>951</v>
      </c>
      <c r="AD956">
        <v>10</v>
      </c>
      <c r="AE956">
        <v>4.7500000000000001E-2</v>
      </c>
      <c r="AF956">
        <v>0.01</v>
      </c>
      <c r="AG956">
        <v>0</v>
      </c>
      <c r="AH956" t="s">
        <v>23</v>
      </c>
      <c r="AI956">
        <v>0.1</v>
      </c>
      <c r="AJ956">
        <v>10</v>
      </c>
      <c r="AK956">
        <v>99</v>
      </c>
      <c r="AL956">
        <v>98</v>
      </c>
    </row>
    <row r="957" spans="20:38" x14ac:dyDescent="0.35">
      <c r="T957" t="s">
        <v>19</v>
      </c>
      <c r="U957">
        <v>72</v>
      </c>
      <c r="V957" t="s">
        <v>20</v>
      </c>
      <c r="W957">
        <v>77752.587320835504</v>
      </c>
      <c r="X957">
        <v>1.14331522581682</v>
      </c>
      <c r="Y957">
        <v>59809.6825544889</v>
      </c>
      <c r="Z957" t="s">
        <v>27</v>
      </c>
      <c r="AA957">
        <v>0.15202376536713499</v>
      </c>
      <c r="AB957" t="s">
        <v>22</v>
      </c>
      <c r="AC957">
        <v>952</v>
      </c>
      <c r="AD957">
        <v>10</v>
      </c>
      <c r="AE957">
        <v>4.7500000000000001E-2</v>
      </c>
      <c r="AF957">
        <v>0.01</v>
      </c>
      <c r="AG957">
        <v>0</v>
      </c>
      <c r="AH957" t="s">
        <v>23</v>
      </c>
      <c r="AI957">
        <v>0.1</v>
      </c>
      <c r="AJ957">
        <v>10</v>
      </c>
      <c r="AK957">
        <v>99</v>
      </c>
      <c r="AL957">
        <v>98</v>
      </c>
    </row>
    <row r="958" spans="20:38" x14ac:dyDescent="0.35">
      <c r="T958" t="s">
        <v>19</v>
      </c>
      <c r="U958">
        <v>72</v>
      </c>
      <c r="V958" t="s">
        <v>20</v>
      </c>
      <c r="W958">
        <v>23812.292350389602</v>
      </c>
      <c r="X958">
        <v>3.4831775227272502E-2</v>
      </c>
      <c r="Y958">
        <v>18317.1479618382</v>
      </c>
      <c r="Z958" t="s">
        <v>28</v>
      </c>
      <c r="AA958">
        <v>3.82677192905738E-2</v>
      </c>
      <c r="AB958" t="s">
        <v>24</v>
      </c>
      <c r="AC958">
        <v>953</v>
      </c>
      <c r="AD958">
        <v>10</v>
      </c>
      <c r="AE958">
        <v>4.7500000000000001E-2</v>
      </c>
      <c r="AF958">
        <v>0.01</v>
      </c>
      <c r="AG958">
        <v>0</v>
      </c>
      <c r="AH958" t="s">
        <v>23</v>
      </c>
      <c r="AI958">
        <v>0.1</v>
      </c>
      <c r="AJ958">
        <v>10</v>
      </c>
      <c r="AK958">
        <v>1</v>
      </c>
      <c r="AL958">
        <v>0</v>
      </c>
    </row>
    <row r="959" spans="20:38" x14ac:dyDescent="0.35">
      <c r="T959" t="s">
        <v>19</v>
      </c>
      <c r="U959">
        <v>72</v>
      </c>
      <c r="V959" t="s">
        <v>20</v>
      </c>
      <c r="W959">
        <v>71436.877051168907</v>
      </c>
      <c r="X959">
        <v>0.10449532568181701</v>
      </c>
      <c r="Y959">
        <v>54951.443885514498</v>
      </c>
      <c r="Z959" t="s">
        <v>28</v>
      </c>
      <c r="AA959">
        <v>0.114803157871721</v>
      </c>
      <c r="AB959" t="s">
        <v>22</v>
      </c>
      <c r="AC959">
        <v>954</v>
      </c>
      <c r="AD959">
        <v>10</v>
      </c>
      <c r="AE959">
        <v>4.7500000000000001E-2</v>
      </c>
      <c r="AF959">
        <v>0.01</v>
      </c>
      <c r="AG959">
        <v>0</v>
      </c>
      <c r="AH959" t="s">
        <v>23</v>
      </c>
      <c r="AI959">
        <v>0.1</v>
      </c>
      <c r="AJ959">
        <v>10</v>
      </c>
      <c r="AK959">
        <v>1</v>
      </c>
      <c r="AL959">
        <v>0</v>
      </c>
    </row>
    <row r="960" spans="20:38" x14ac:dyDescent="0.35">
      <c r="T960" t="s">
        <v>19</v>
      </c>
      <c r="U960">
        <v>72</v>
      </c>
      <c r="V960" t="s">
        <v>20</v>
      </c>
      <c r="W960">
        <v>8889.8959896094493</v>
      </c>
      <c r="X960">
        <v>1.30038240060009E-2</v>
      </c>
      <c r="Y960">
        <v>6838.3815304688096</v>
      </c>
      <c r="Z960" t="s">
        <v>28</v>
      </c>
      <c r="AA960">
        <v>1.4286572634289301E-2</v>
      </c>
      <c r="AB960" t="s">
        <v>24</v>
      </c>
      <c r="AC960">
        <v>955</v>
      </c>
      <c r="AD960">
        <v>10</v>
      </c>
      <c r="AE960">
        <v>4.7500000000000001E-2</v>
      </c>
      <c r="AF960">
        <v>0.01</v>
      </c>
      <c r="AG960">
        <v>0</v>
      </c>
      <c r="AH960" t="s">
        <v>23</v>
      </c>
      <c r="AI960">
        <v>0.1</v>
      </c>
      <c r="AJ960">
        <v>10</v>
      </c>
      <c r="AK960">
        <v>2</v>
      </c>
      <c r="AL960">
        <v>1</v>
      </c>
    </row>
    <row r="961" spans="20:38" x14ac:dyDescent="0.35">
      <c r="T961" t="s">
        <v>19</v>
      </c>
      <c r="U961">
        <v>72</v>
      </c>
      <c r="V961" t="s">
        <v>20</v>
      </c>
      <c r="W961">
        <v>26669.687968828301</v>
      </c>
      <c r="X961">
        <v>3.9011472018002598E-2</v>
      </c>
      <c r="Y961">
        <v>20515.144591406399</v>
      </c>
      <c r="Z961" t="s">
        <v>28</v>
      </c>
      <c r="AA961">
        <v>4.28597179028678E-2</v>
      </c>
      <c r="AB961" t="s">
        <v>22</v>
      </c>
      <c r="AC961">
        <v>956</v>
      </c>
      <c r="AD961">
        <v>10</v>
      </c>
      <c r="AE961">
        <v>4.7500000000000001E-2</v>
      </c>
      <c r="AF961">
        <v>0.01</v>
      </c>
      <c r="AG961">
        <v>0</v>
      </c>
      <c r="AH961" t="s">
        <v>23</v>
      </c>
      <c r="AI961">
        <v>0.1</v>
      </c>
      <c r="AJ961">
        <v>10</v>
      </c>
      <c r="AK961">
        <v>2</v>
      </c>
      <c r="AL961">
        <v>1</v>
      </c>
    </row>
    <row r="962" spans="20:38" x14ac:dyDescent="0.35">
      <c r="T962" t="s">
        <v>19</v>
      </c>
      <c r="U962">
        <v>72</v>
      </c>
      <c r="V962" t="s">
        <v>20</v>
      </c>
      <c r="W962">
        <v>3567.7092853987101</v>
      </c>
      <c r="X962">
        <v>5.2187183861459501E-3</v>
      </c>
      <c r="Y962">
        <v>2744.3917579990102</v>
      </c>
      <c r="Z962" t="s">
        <v>28</v>
      </c>
      <c r="AA962">
        <v>5.7335134070692498E-3</v>
      </c>
      <c r="AB962" t="s">
        <v>24</v>
      </c>
      <c r="AC962">
        <v>957</v>
      </c>
      <c r="AD962">
        <v>10</v>
      </c>
      <c r="AE962">
        <v>4.7500000000000001E-2</v>
      </c>
      <c r="AF962">
        <v>0.01</v>
      </c>
      <c r="AG962">
        <v>0</v>
      </c>
      <c r="AH962" t="s">
        <v>23</v>
      </c>
      <c r="AI962">
        <v>0.1</v>
      </c>
      <c r="AJ962">
        <v>10</v>
      </c>
      <c r="AK962">
        <v>3</v>
      </c>
      <c r="AL962">
        <v>2</v>
      </c>
    </row>
    <row r="963" spans="20:38" x14ac:dyDescent="0.35">
      <c r="T963" t="s">
        <v>19</v>
      </c>
      <c r="U963">
        <v>72</v>
      </c>
      <c r="V963" t="s">
        <v>20</v>
      </c>
      <c r="W963">
        <v>10703.127856196101</v>
      </c>
      <c r="X963">
        <v>1.5656155158437799E-2</v>
      </c>
      <c r="Y963">
        <v>8233.1752739970307</v>
      </c>
      <c r="Z963" t="s">
        <v>28</v>
      </c>
      <c r="AA963">
        <v>1.7200540221207698E-2</v>
      </c>
      <c r="AB963" t="s">
        <v>22</v>
      </c>
      <c r="AC963">
        <v>958</v>
      </c>
      <c r="AD963">
        <v>10</v>
      </c>
      <c r="AE963">
        <v>4.7500000000000001E-2</v>
      </c>
      <c r="AF963">
        <v>0.01</v>
      </c>
      <c r="AG963">
        <v>0</v>
      </c>
      <c r="AH963" t="s">
        <v>23</v>
      </c>
      <c r="AI963">
        <v>0.1</v>
      </c>
      <c r="AJ963">
        <v>10</v>
      </c>
      <c r="AK963">
        <v>3</v>
      </c>
      <c r="AL963">
        <v>2</v>
      </c>
    </row>
    <row r="964" spans="20:38" x14ac:dyDescent="0.35">
      <c r="T964" t="s">
        <v>19</v>
      </c>
      <c r="U964">
        <v>72</v>
      </c>
      <c r="V964" t="s">
        <v>20</v>
      </c>
      <c r="W964">
        <v>4177.8108498527299</v>
      </c>
      <c r="X964">
        <v>6.1111532784347599E-3</v>
      </c>
      <c r="Y964">
        <v>3213.7006537328698</v>
      </c>
      <c r="Z964" t="s">
        <v>28</v>
      </c>
      <c r="AA964">
        <v>6.7139816065907498E-3</v>
      </c>
      <c r="AB964" t="s">
        <v>24</v>
      </c>
      <c r="AC964">
        <v>959</v>
      </c>
      <c r="AD964">
        <v>10</v>
      </c>
      <c r="AE964">
        <v>4.7500000000000001E-2</v>
      </c>
      <c r="AF964">
        <v>0.01</v>
      </c>
      <c r="AG964">
        <v>0</v>
      </c>
      <c r="AH964" t="s">
        <v>23</v>
      </c>
      <c r="AI964">
        <v>0.1</v>
      </c>
      <c r="AJ964">
        <v>10</v>
      </c>
      <c r="AK964">
        <v>4</v>
      </c>
      <c r="AL964">
        <v>3</v>
      </c>
    </row>
    <row r="965" spans="20:38" x14ac:dyDescent="0.35">
      <c r="T965" t="s">
        <v>19</v>
      </c>
      <c r="U965">
        <v>72</v>
      </c>
      <c r="V965" t="s">
        <v>20</v>
      </c>
      <c r="W965">
        <v>12533.4325495582</v>
      </c>
      <c r="X965">
        <v>1.8333459835304301E-2</v>
      </c>
      <c r="Y965">
        <v>9641.1019611986103</v>
      </c>
      <c r="Z965" t="s">
        <v>28</v>
      </c>
      <c r="AA965">
        <v>2.0141944819772301E-2</v>
      </c>
      <c r="AB965" t="s">
        <v>22</v>
      </c>
      <c r="AC965">
        <v>960</v>
      </c>
      <c r="AD965">
        <v>10</v>
      </c>
      <c r="AE965">
        <v>4.7500000000000001E-2</v>
      </c>
      <c r="AF965">
        <v>0.01</v>
      </c>
      <c r="AG965">
        <v>0</v>
      </c>
      <c r="AH965" t="s">
        <v>23</v>
      </c>
      <c r="AI965">
        <v>0.1</v>
      </c>
      <c r="AJ965">
        <v>10</v>
      </c>
      <c r="AK965">
        <v>4</v>
      </c>
      <c r="AL965">
        <v>3</v>
      </c>
    </row>
    <row r="966" spans="20:38" x14ac:dyDescent="0.35">
      <c r="T966" t="s">
        <v>19</v>
      </c>
      <c r="U966">
        <v>72</v>
      </c>
      <c r="V966" t="s">
        <v>20</v>
      </c>
      <c r="W966">
        <v>4941.29347364566</v>
      </c>
      <c r="X966">
        <v>7.2279485348750103E-3</v>
      </c>
      <c r="Y966">
        <v>3800.9949797274298</v>
      </c>
      <c r="Z966" t="s">
        <v>28</v>
      </c>
      <c r="AA966">
        <v>7.9409419638979996E-3</v>
      </c>
      <c r="AB966" t="s">
        <v>24</v>
      </c>
      <c r="AC966">
        <v>961</v>
      </c>
      <c r="AD966">
        <v>10</v>
      </c>
      <c r="AE966">
        <v>4.7500000000000001E-2</v>
      </c>
      <c r="AF966">
        <v>0.01</v>
      </c>
      <c r="AG966">
        <v>0</v>
      </c>
      <c r="AH966" t="s">
        <v>23</v>
      </c>
      <c r="AI966">
        <v>0.1</v>
      </c>
      <c r="AJ966">
        <v>10</v>
      </c>
      <c r="AK966">
        <v>5</v>
      </c>
      <c r="AL966">
        <v>4</v>
      </c>
    </row>
    <row r="967" spans="20:38" x14ac:dyDescent="0.35">
      <c r="T967" t="s">
        <v>19</v>
      </c>
      <c r="U967">
        <v>72</v>
      </c>
      <c r="V967" t="s">
        <v>20</v>
      </c>
      <c r="W967">
        <v>14823.880420936999</v>
      </c>
      <c r="X967">
        <v>2.1683845604625E-2</v>
      </c>
      <c r="Y967">
        <v>11402.984939182301</v>
      </c>
      <c r="Z967" t="s">
        <v>28</v>
      </c>
      <c r="AA967">
        <v>2.3822825891693999E-2</v>
      </c>
      <c r="AB967" t="s">
        <v>22</v>
      </c>
      <c r="AC967">
        <v>962</v>
      </c>
      <c r="AD967">
        <v>10</v>
      </c>
      <c r="AE967">
        <v>4.7500000000000001E-2</v>
      </c>
      <c r="AF967">
        <v>0.01</v>
      </c>
      <c r="AG967">
        <v>0</v>
      </c>
      <c r="AH967" t="s">
        <v>23</v>
      </c>
      <c r="AI967">
        <v>0.1</v>
      </c>
      <c r="AJ967">
        <v>10</v>
      </c>
      <c r="AK967">
        <v>5</v>
      </c>
      <c r="AL967">
        <v>4</v>
      </c>
    </row>
    <row r="968" spans="20:38" x14ac:dyDescent="0.35">
      <c r="T968" t="s">
        <v>19</v>
      </c>
      <c r="U968">
        <v>72</v>
      </c>
      <c r="V968" t="s">
        <v>20</v>
      </c>
      <c r="W968">
        <v>5848.2650769284901</v>
      </c>
      <c r="X968">
        <v>8.5546343725175795E-3</v>
      </c>
      <c r="Y968">
        <v>4498.6654437911502</v>
      </c>
      <c r="Z968" t="s">
        <v>28</v>
      </c>
      <c r="AA968">
        <v>9.3984973394257605E-3</v>
      </c>
      <c r="AB968" t="s">
        <v>24</v>
      </c>
      <c r="AC968">
        <v>963</v>
      </c>
      <c r="AD968">
        <v>10</v>
      </c>
      <c r="AE968">
        <v>4.7500000000000001E-2</v>
      </c>
      <c r="AF968">
        <v>0.01</v>
      </c>
      <c r="AG968">
        <v>0</v>
      </c>
      <c r="AH968" t="s">
        <v>23</v>
      </c>
      <c r="AI968">
        <v>0.1</v>
      </c>
      <c r="AJ968">
        <v>10</v>
      </c>
      <c r="AK968">
        <v>6</v>
      </c>
      <c r="AL968">
        <v>5</v>
      </c>
    </row>
    <row r="969" spans="20:38" x14ac:dyDescent="0.35">
      <c r="T969" t="s">
        <v>19</v>
      </c>
      <c r="U969">
        <v>72</v>
      </c>
      <c r="V969" t="s">
        <v>20</v>
      </c>
      <c r="W969">
        <v>17544.795230785501</v>
      </c>
      <c r="X969">
        <v>2.5663903117552699E-2</v>
      </c>
      <c r="Y969">
        <v>13495.996331373401</v>
      </c>
      <c r="Z969" t="s">
        <v>28</v>
      </c>
      <c r="AA969">
        <v>2.8195492018277299E-2</v>
      </c>
      <c r="AB969" t="s">
        <v>22</v>
      </c>
      <c r="AC969">
        <v>964</v>
      </c>
      <c r="AD969">
        <v>10</v>
      </c>
      <c r="AE969">
        <v>4.7500000000000001E-2</v>
      </c>
      <c r="AF969">
        <v>0.01</v>
      </c>
      <c r="AG969">
        <v>0</v>
      </c>
      <c r="AH969" t="s">
        <v>23</v>
      </c>
      <c r="AI969">
        <v>0.1</v>
      </c>
      <c r="AJ969">
        <v>10</v>
      </c>
      <c r="AK969">
        <v>6</v>
      </c>
      <c r="AL969">
        <v>5</v>
      </c>
    </row>
    <row r="970" spans="20:38" x14ac:dyDescent="0.35">
      <c r="T970" t="s">
        <v>19</v>
      </c>
      <c r="U970">
        <v>72</v>
      </c>
      <c r="V970" t="s">
        <v>20</v>
      </c>
      <c r="W970">
        <v>6859.8513281267697</v>
      </c>
      <c r="X970">
        <v>1.0034346800294899E-2</v>
      </c>
      <c r="Y970">
        <v>5276.8087139436702</v>
      </c>
      <c r="Z970" t="s">
        <v>28</v>
      </c>
      <c r="AA970">
        <v>1.10241744531382E-2</v>
      </c>
      <c r="AB970" t="s">
        <v>24</v>
      </c>
      <c r="AC970">
        <v>965</v>
      </c>
      <c r="AD970">
        <v>10</v>
      </c>
      <c r="AE970">
        <v>4.7500000000000001E-2</v>
      </c>
      <c r="AF970">
        <v>0.01</v>
      </c>
      <c r="AG970">
        <v>0</v>
      </c>
      <c r="AH970" t="s">
        <v>23</v>
      </c>
      <c r="AI970">
        <v>0.1</v>
      </c>
      <c r="AJ970">
        <v>10</v>
      </c>
      <c r="AK970">
        <v>7</v>
      </c>
      <c r="AL970">
        <v>6</v>
      </c>
    </row>
    <row r="971" spans="20:38" x14ac:dyDescent="0.35">
      <c r="T971" t="s">
        <v>19</v>
      </c>
      <c r="U971">
        <v>72</v>
      </c>
      <c r="V971" t="s">
        <v>20</v>
      </c>
      <c r="W971">
        <v>20579.553984380302</v>
      </c>
      <c r="X971">
        <v>3.0103040400884601E-2</v>
      </c>
      <c r="Y971">
        <v>15830.426141831</v>
      </c>
      <c r="Z971" t="s">
        <v>28</v>
      </c>
      <c r="AA971">
        <v>3.3072523359414699E-2</v>
      </c>
      <c r="AB971" t="s">
        <v>22</v>
      </c>
      <c r="AC971">
        <v>966</v>
      </c>
      <c r="AD971">
        <v>10</v>
      </c>
      <c r="AE971">
        <v>4.7500000000000001E-2</v>
      </c>
      <c r="AF971">
        <v>0.01</v>
      </c>
      <c r="AG971">
        <v>0</v>
      </c>
      <c r="AH971" t="s">
        <v>23</v>
      </c>
      <c r="AI971">
        <v>0.1</v>
      </c>
      <c r="AJ971">
        <v>10</v>
      </c>
      <c r="AK971">
        <v>7</v>
      </c>
      <c r="AL971">
        <v>6</v>
      </c>
    </row>
    <row r="972" spans="20:38" x14ac:dyDescent="0.35">
      <c r="T972" t="s">
        <v>19</v>
      </c>
      <c r="U972">
        <v>72</v>
      </c>
      <c r="V972" t="s">
        <v>20</v>
      </c>
      <c r="W972">
        <v>7896.3340146581504</v>
      </c>
      <c r="X972">
        <v>1.1550476849136199E-2</v>
      </c>
      <c r="Y972">
        <v>6074.1030881985798</v>
      </c>
      <c r="Z972" t="s">
        <v>28</v>
      </c>
      <c r="AA972">
        <v>1.26898615660832E-2</v>
      </c>
      <c r="AB972" t="s">
        <v>24</v>
      </c>
      <c r="AC972">
        <v>967</v>
      </c>
      <c r="AD972">
        <v>10</v>
      </c>
      <c r="AE972">
        <v>4.7500000000000001E-2</v>
      </c>
      <c r="AF972">
        <v>0.01</v>
      </c>
      <c r="AG972">
        <v>0</v>
      </c>
      <c r="AH972" t="s">
        <v>23</v>
      </c>
      <c r="AI972">
        <v>0.1</v>
      </c>
      <c r="AJ972">
        <v>10</v>
      </c>
      <c r="AK972">
        <v>8</v>
      </c>
      <c r="AL972">
        <v>7</v>
      </c>
    </row>
    <row r="973" spans="20:38" x14ac:dyDescent="0.35">
      <c r="T973" t="s">
        <v>19</v>
      </c>
      <c r="U973">
        <v>72</v>
      </c>
      <c r="V973" t="s">
        <v>20</v>
      </c>
      <c r="W973">
        <v>23689.002043974499</v>
      </c>
      <c r="X973">
        <v>3.4651430547408602E-2</v>
      </c>
      <c r="Y973">
        <v>18222.3092645957</v>
      </c>
      <c r="Z973" t="s">
        <v>28</v>
      </c>
      <c r="AA973">
        <v>3.8069584698249698E-2</v>
      </c>
      <c r="AB973" t="s">
        <v>22</v>
      </c>
      <c r="AC973">
        <v>968</v>
      </c>
      <c r="AD973">
        <v>10</v>
      </c>
      <c r="AE973">
        <v>4.7500000000000001E-2</v>
      </c>
      <c r="AF973">
        <v>0.01</v>
      </c>
      <c r="AG973">
        <v>0</v>
      </c>
      <c r="AH973" t="s">
        <v>23</v>
      </c>
      <c r="AI973">
        <v>0.1</v>
      </c>
      <c r="AJ973">
        <v>10</v>
      </c>
      <c r="AK973">
        <v>8</v>
      </c>
      <c r="AL973">
        <v>7</v>
      </c>
    </row>
    <row r="974" spans="20:38" x14ac:dyDescent="0.35">
      <c r="T974" t="s">
        <v>19</v>
      </c>
      <c r="U974">
        <v>72</v>
      </c>
      <c r="V974" t="s">
        <v>20</v>
      </c>
      <c r="W974">
        <v>8833.5651169407993</v>
      </c>
      <c r="X974">
        <v>1.2921425206831099E-2</v>
      </c>
      <c r="Y974">
        <v>6795.0500899544604</v>
      </c>
      <c r="Z974" t="s">
        <v>28</v>
      </c>
      <c r="AA974">
        <v>1.41960456916935E-2</v>
      </c>
      <c r="AB974" t="s">
        <v>24</v>
      </c>
      <c r="AC974">
        <v>969</v>
      </c>
      <c r="AD974">
        <v>10</v>
      </c>
      <c r="AE974">
        <v>4.7500000000000001E-2</v>
      </c>
      <c r="AF974">
        <v>0.01</v>
      </c>
      <c r="AG974">
        <v>0</v>
      </c>
      <c r="AH974" t="s">
        <v>23</v>
      </c>
      <c r="AI974">
        <v>0.1</v>
      </c>
      <c r="AJ974">
        <v>10</v>
      </c>
      <c r="AK974">
        <v>9</v>
      </c>
      <c r="AL974">
        <v>8</v>
      </c>
    </row>
    <row r="975" spans="20:38" x14ac:dyDescent="0.35">
      <c r="T975" t="s">
        <v>19</v>
      </c>
      <c r="U975">
        <v>72</v>
      </c>
      <c r="V975" t="s">
        <v>20</v>
      </c>
      <c r="W975">
        <v>26500.6953508224</v>
      </c>
      <c r="X975">
        <v>3.8764275620493401E-2</v>
      </c>
      <c r="Y975">
        <v>20385.150269863399</v>
      </c>
      <c r="Z975" t="s">
        <v>28</v>
      </c>
      <c r="AA975">
        <v>4.2588137075080502E-2</v>
      </c>
      <c r="AB975" t="s">
        <v>22</v>
      </c>
      <c r="AC975">
        <v>970</v>
      </c>
      <c r="AD975">
        <v>10</v>
      </c>
      <c r="AE975">
        <v>4.7500000000000001E-2</v>
      </c>
      <c r="AF975">
        <v>0.01</v>
      </c>
      <c r="AG975">
        <v>0</v>
      </c>
      <c r="AH975" t="s">
        <v>23</v>
      </c>
      <c r="AI975">
        <v>0.1</v>
      </c>
      <c r="AJ975">
        <v>10</v>
      </c>
      <c r="AK975">
        <v>9</v>
      </c>
      <c r="AL975">
        <v>8</v>
      </c>
    </row>
    <row r="976" spans="20:38" x14ac:dyDescent="0.35">
      <c r="T976" t="s">
        <v>19</v>
      </c>
      <c r="U976">
        <v>72</v>
      </c>
      <c r="V976" t="s">
        <v>20</v>
      </c>
      <c r="W976">
        <v>9689.8438507517003</v>
      </c>
      <c r="X976">
        <v>1.4173959316068499E-2</v>
      </c>
      <c r="Y976">
        <v>7453.7260390397696</v>
      </c>
      <c r="Z976" t="s">
        <v>28</v>
      </c>
      <c r="AA976">
        <v>1.5572134719066299E-2</v>
      </c>
      <c r="AB976" t="s">
        <v>24</v>
      </c>
      <c r="AC976">
        <v>971</v>
      </c>
      <c r="AD976">
        <v>10</v>
      </c>
      <c r="AE976">
        <v>4.7500000000000001E-2</v>
      </c>
      <c r="AF976">
        <v>0.01</v>
      </c>
      <c r="AG976">
        <v>0</v>
      </c>
      <c r="AH976" t="s">
        <v>23</v>
      </c>
      <c r="AI976">
        <v>0.1</v>
      </c>
      <c r="AJ976">
        <v>10</v>
      </c>
      <c r="AK976">
        <v>10</v>
      </c>
      <c r="AL976">
        <v>9</v>
      </c>
    </row>
    <row r="977" spans="20:38" x14ac:dyDescent="0.35">
      <c r="T977" t="s">
        <v>19</v>
      </c>
      <c r="U977">
        <v>72</v>
      </c>
      <c r="V977" t="s">
        <v>20</v>
      </c>
      <c r="W977">
        <v>29069.531552255099</v>
      </c>
      <c r="X977">
        <v>4.2521877948205403E-2</v>
      </c>
      <c r="Y977">
        <v>22361.1781171193</v>
      </c>
      <c r="Z977" t="s">
        <v>28</v>
      </c>
      <c r="AA977">
        <v>4.6716404157198799E-2</v>
      </c>
      <c r="AB977" t="s">
        <v>22</v>
      </c>
      <c r="AC977">
        <v>972</v>
      </c>
      <c r="AD977">
        <v>10</v>
      </c>
      <c r="AE977">
        <v>4.7500000000000001E-2</v>
      </c>
      <c r="AF977">
        <v>0.01</v>
      </c>
      <c r="AG977">
        <v>0</v>
      </c>
      <c r="AH977" t="s">
        <v>23</v>
      </c>
      <c r="AI977">
        <v>0.1</v>
      </c>
      <c r="AJ977">
        <v>10</v>
      </c>
      <c r="AK977">
        <v>10</v>
      </c>
      <c r="AL977">
        <v>9</v>
      </c>
    </row>
    <row r="978" spans="20:38" x14ac:dyDescent="0.35">
      <c r="T978" t="s">
        <v>19</v>
      </c>
      <c r="U978">
        <v>72</v>
      </c>
      <c r="V978" t="s">
        <v>20</v>
      </c>
      <c r="W978">
        <v>24135.144118318702</v>
      </c>
      <c r="X978">
        <v>3.5304031322853598E-2</v>
      </c>
      <c r="Y978">
        <v>18565.495475629799</v>
      </c>
      <c r="Z978" t="s">
        <v>28</v>
      </c>
      <c r="AA978">
        <v>3.8786560595130998E-2</v>
      </c>
      <c r="AB978" t="s">
        <v>24</v>
      </c>
      <c r="AC978">
        <v>973</v>
      </c>
      <c r="AD978">
        <v>10</v>
      </c>
      <c r="AE978">
        <v>4.7500000000000001E-2</v>
      </c>
      <c r="AF978">
        <v>0.01</v>
      </c>
      <c r="AG978">
        <v>0</v>
      </c>
      <c r="AH978" t="s">
        <v>23</v>
      </c>
      <c r="AI978">
        <v>0.1</v>
      </c>
      <c r="AJ978">
        <v>10</v>
      </c>
      <c r="AK978">
        <v>12</v>
      </c>
      <c r="AL978">
        <v>11</v>
      </c>
    </row>
    <row r="979" spans="20:38" x14ac:dyDescent="0.35">
      <c r="T979" t="s">
        <v>19</v>
      </c>
      <c r="U979">
        <v>72</v>
      </c>
      <c r="V979" t="s">
        <v>20</v>
      </c>
      <c r="W979">
        <v>72405.432354956094</v>
      </c>
      <c r="X979">
        <v>0.10591209396856099</v>
      </c>
      <c r="Y979">
        <v>55696.4864268893</v>
      </c>
      <c r="Z979" t="s">
        <v>28</v>
      </c>
      <c r="AA979">
        <v>0.11635968178539299</v>
      </c>
      <c r="AB979" t="s">
        <v>22</v>
      </c>
      <c r="AC979">
        <v>974</v>
      </c>
      <c r="AD979">
        <v>10</v>
      </c>
      <c r="AE979">
        <v>4.7500000000000001E-2</v>
      </c>
      <c r="AF979">
        <v>0.01</v>
      </c>
      <c r="AG979">
        <v>0</v>
      </c>
      <c r="AH979" t="s">
        <v>23</v>
      </c>
      <c r="AI979">
        <v>0.1</v>
      </c>
      <c r="AJ979">
        <v>10</v>
      </c>
      <c r="AK979">
        <v>12</v>
      </c>
      <c r="AL979">
        <v>11</v>
      </c>
    </row>
    <row r="980" spans="20:38" x14ac:dyDescent="0.35">
      <c r="T980" t="s">
        <v>19</v>
      </c>
      <c r="U980">
        <v>72</v>
      </c>
      <c r="V980" t="s">
        <v>20</v>
      </c>
      <c r="W980">
        <v>23663.479216078402</v>
      </c>
      <c r="X980">
        <v>3.4614096661558499E-2</v>
      </c>
      <c r="Y980">
        <v>18202.676320060302</v>
      </c>
      <c r="Z980" t="s">
        <v>28</v>
      </c>
      <c r="AA980">
        <v>3.8028568050248998E-2</v>
      </c>
      <c r="AB980" t="s">
        <v>24</v>
      </c>
      <c r="AC980">
        <v>975</v>
      </c>
      <c r="AD980">
        <v>10</v>
      </c>
      <c r="AE980">
        <v>4.7500000000000001E-2</v>
      </c>
      <c r="AF980">
        <v>0.01</v>
      </c>
      <c r="AG980">
        <v>0</v>
      </c>
      <c r="AH980" t="s">
        <v>23</v>
      </c>
      <c r="AI980">
        <v>0.1</v>
      </c>
      <c r="AJ980">
        <v>10</v>
      </c>
      <c r="AK980">
        <v>15</v>
      </c>
      <c r="AL980">
        <v>14</v>
      </c>
    </row>
    <row r="981" spans="20:38" x14ac:dyDescent="0.35">
      <c r="T981" t="s">
        <v>19</v>
      </c>
      <c r="U981">
        <v>72</v>
      </c>
      <c r="V981" t="s">
        <v>20</v>
      </c>
      <c r="W981">
        <v>70990.437648235296</v>
      </c>
      <c r="X981">
        <v>0.103842289984676</v>
      </c>
      <c r="Y981">
        <v>54608.028960181</v>
      </c>
      <c r="Z981" t="s">
        <v>28</v>
      </c>
      <c r="AA981">
        <v>0.11408570415074699</v>
      </c>
      <c r="AB981" t="s">
        <v>22</v>
      </c>
      <c r="AC981">
        <v>976</v>
      </c>
      <c r="AD981">
        <v>10</v>
      </c>
      <c r="AE981">
        <v>4.7500000000000001E-2</v>
      </c>
      <c r="AF981">
        <v>0.01</v>
      </c>
      <c r="AG981">
        <v>0</v>
      </c>
      <c r="AH981" t="s">
        <v>23</v>
      </c>
      <c r="AI981">
        <v>0.1</v>
      </c>
      <c r="AJ981">
        <v>10</v>
      </c>
      <c r="AK981">
        <v>15</v>
      </c>
      <c r="AL981">
        <v>14</v>
      </c>
    </row>
    <row r="982" spans="20:38" x14ac:dyDescent="0.35">
      <c r="T982" t="s">
        <v>19</v>
      </c>
      <c r="U982">
        <v>72</v>
      </c>
      <c r="V982" t="s">
        <v>20</v>
      </c>
      <c r="W982">
        <v>13788.2859857691</v>
      </c>
      <c r="X982">
        <v>2.0169014858319699E-2</v>
      </c>
      <c r="Y982">
        <v>10606.373835207</v>
      </c>
      <c r="Z982" t="s">
        <v>28</v>
      </c>
      <c r="AA982">
        <v>2.21585662496258E-2</v>
      </c>
      <c r="AB982" t="s">
        <v>24</v>
      </c>
      <c r="AC982">
        <v>977</v>
      </c>
      <c r="AD982">
        <v>10</v>
      </c>
      <c r="AE982">
        <v>4.7500000000000001E-2</v>
      </c>
      <c r="AF982">
        <v>0.01</v>
      </c>
      <c r="AG982">
        <v>0</v>
      </c>
      <c r="AH982" t="s">
        <v>23</v>
      </c>
      <c r="AI982">
        <v>0.1</v>
      </c>
      <c r="AJ982">
        <v>10</v>
      </c>
      <c r="AK982">
        <v>20</v>
      </c>
      <c r="AL982">
        <v>19</v>
      </c>
    </row>
    <row r="983" spans="20:38" x14ac:dyDescent="0.35">
      <c r="T983" t="s">
        <v>19</v>
      </c>
      <c r="U983">
        <v>72</v>
      </c>
      <c r="V983" t="s">
        <v>20</v>
      </c>
      <c r="W983">
        <v>41364.857957307402</v>
      </c>
      <c r="X983">
        <v>6.0507044574959201E-2</v>
      </c>
      <c r="Y983">
        <v>31819.1215056211</v>
      </c>
      <c r="Z983" t="s">
        <v>28</v>
      </c>
      <c r="AA983">
        <v>6.6475698748877293E-2</v>
      </c>
      <c r="AB983" t="s">
        <v>22</v>
      </c>
      <c r="AC983">
        <v>978</v>
      </c>
      <c r="AD983">
        <v>10</v>
      </c>
      <c r="AE983">
        <v>4.7500000000000001E-2</v>
      </c>
      <c r="AF983">
        <v>0.01</v>
      </c>
      <c r="AG983">
        <v>0</v>
      </c>
      <c r="AH983" t="s">
        <v>23</v>
      </c>
      <c r="AI983">
        <v>0.1</v>
      </c>
      <c r="AJ983">
        <v>10</v>
      </c>
      <c r="AK983">
        <v>20</v>
      </c>
      <c r="AL983">
        <v>19</v>
      </c>
    </row>
    <row r="984" spans="20:38" x14ac:dyDescent="0.35">
      <c r="T984" t="s">
        <v>19</v>
      </c>
      <c r="U984">
        <v>72</v>
      </c>
      <c r="V984" t="s">
        <v>20</v>
      </c>
      <c r="W984">
        <v>9460.0622020994906</v>
      </c>
      <c r="X984">
        <v>1.38378428842931E-2</v>
      </c>
      <c r="Y984">
        <v>7276.9709246919201</v>
      </c>
      <c r="Z984" t="s">
        <v>28</v>
      </c>
      <c r="AA984">
        <v>1.52028624331662E-2</v>
      </c>
      <c r="AB984" t="s">
        <v>24</v>
      </c>
      <c r="AC984">
        <v>979</v>
      </c>
      <c r="AD984">
        <v>10</v>
      </c>
      <c r="AE984">
        <v>4.7500000000000001E-2</v>
      </c>
      <c r="AF984">
        <v>0.01</v>
      </c>
      <c r="AG984">
        <v>0</v>
      </c>
      <c r="AH984" t="s">
        <v>23</v>
      </c>
      <c r="AI984">
        <v>0.1</v>
      </c>
      <c r="AJ984">
        <v>10</v>
      </c>
      <c r="AK984">
        <v>99</v>
      </c>
      <c r="AL984">
        <v>98</v>
      </c>
    </row>
    <row r="985" spans="20:38" x14ac:dyDescent="0.35">
      <c r="T985" t="s">
        <v>19</v>
      </c>
      <c r="U985">
        <v>72</v>
      </c>
      <c r="V985" t="s">
        <v>20</v>
      </c>
      <c r="W985">
        <v>28380.186606298499</v>
      </c>
      <c r="X985">
        <v>4.1513528652879203E-2</v>
      </c>
      <c r="Y985">
        <v>21830.912774075699</v>
      </c>
      <c r="Z985" t="s">
        <v>28</v>
      </c>
      <c r="AA985">
        <v>4.5608587299498703E-2</v>
      </c>
      <c r="AB985" t="s">
        <v>22</v>
      </c>
      <c r="AC985">
        <v>980</v>
      </c>
      <c r="AD985">
        <v>10</v>
      </c>
      <c r="AE985">
        <v>4.7500000000000001E-2</v>
      </c>
      <c r="AF985">
        <v>0.01</v>
      </c>
      <c r="AG985">
        <v>0</v>
      </c>
      <c r="AH985" t="s">
        <v>23</v>
      </c>
      <c r="AI985">
        <v>0.1</v>
      </c>
      <c r="AJ985">
        <v>10</v>
      </c>
      <c r="AK985">
        <v>99</v>
      </c>
      <c r="AL985">
        <v>98</v>
      </c>
    </row>
    <row r="986" spans="20:38" x14ac:dyDescent="0.35">
      <c r="T986" t="s">
        <v>19</v>
      </c>
      <c r="U986">
        <v>72</v>
      </c>
      <c r="V986" t="s">
        <v>29</v>
      </c>
      <c r="W986">
        <v>1668.7733298291801</v>
      </c>
      <c r="X986">
        <v>5.4677256809968301E-2</v>
      </c>
      <c r="Y986">
        <v>1283.67179217629</v>
      </c>
      <c r="Z986" t="s">
        <v>21</v>
      </c>
      <c r="AA986">
        <v>9.7084182081193498E-3</v>
      </c>
      <c r="AB986" t="s">
        <v>24</v>
      </c>
      <c r="AC986">
        <v>981</v>
      </c>
      <c r="AD986">
        <v>10</v>
      </c>
      <c r="AE986">
        <v>4.7500000000000001E-2</v>
      </c>
      <c r="AF986">
        <v>0.01</v>
      </c>
      <c r="AG986">
        <v>0</v>
      </c>
      <c r="AH986" t="s">
        <v>23</v>
      </c>
      <c r="AI986">
        <v>0.1</v>
      </c>
      <c r="AJ986">
        <v>10</v>
      </c>
      <c r="AK986">
        <v>1</v>
      </c>
      <c r="AL986">
        <v>0</v>
      </c>
    </row>
    <row r="987" spans="20:38" x14ac:dyDescent="0.35">
      <c r="T987" t="s">
        <v>19</v>
      </c>
      <c r="U987">
        <v>72</v>
      </c>
      <c r="V987" t="s">
        <v>29</v>
      </c>
      <c r="W987">
        <v>5006.3199894875297</v>
      </c>
      <c r="X987">
        <v>0.16403177042990499</v>
      </c>
      <c r="Y987">
        <v>3851.0153765288701</v>
      </c>
      <c r="Z987" t="s">
        <v>21</v>
      </c>
      <c r="AA987">
        <v>2.91252546243581E-2</v>
      </c>
      <c r="AB987" t="s">
        <v>22</v>
      </c>
      <c r="AC987">
        <v>982</v>
      </c>
      <c r="AD987">
        <v>10</v>
      </c>
      <c r="AE987">
        <v>4.7500000000000001E-2</v>
      </c>
      <c r="AF987">
        <v>0.01</v>
      </c>
      <c r="AG987">
        <v>0</v>
      </c>
      <c r="AH987" t="s">
        <v>23</v>
      </c>
      <c r="AI987">
        <v>0.1</v>
      </c>
      <c r="AJ987">
        <v>10</v>
      </c>
      <c r="AK987">
        <v>1</v>
      </c>
      <c r="AL987">
        <v>0</v>
      </c>
    </row>
    <row r="988" spans="20:38" x14ac:dyDescent="0.35">
      <c r="T988" t="s">
        <v>19</v>
      </c>
      <c r="U988">
        <v>72</v>
      </c>
      <c r="V988" t="s">
        <v>29</v>
      </c>
      <c r="W988">
        <v>825.56415544177605</v>
      </c>
      <c r="X988">
        <v>2.70495594178841E-2</v>
      </c>
      <c r="Y988">
        <v>635.04935033982701</v>
      </c>
      <c r="Z988" t="s">
        <v>21</v>
      </c>
      <c r="AA988">
        <v>4.8028824139238003E-3</v>
      </c>
      <c r="AB988" t="s">
        <v>24</v>
      </c>
      <c r="AC988">
        <v>983</v>
      </c>
      <c r="AD988">
        <v>10</v>
      </c>
      <c r="AE988">
        <v>4.7500000000000001E-2</v>
      </c>
      <c r="AF988">
        <v>0.01</v>
      </c>
      <c r="AG988">
        <v>0</v>
      </c>
      <c r="AH988" t="s">
        <v>23</v>
      </c>
      <c r="AI988">
        <v>0.1</v>
      </c>
      <c r="AJ988">
        <v>10</v>
      </c>
      <c r="AK988">
        <v>2</v>
      </c>
      <c r="AL988">
        <v>1</v>
      </c>
    </row>
    <row r="989" spans="20:38" x14ac:dyDescent="0.35">
      <c r="T989" t="s">
        <v>19</v>
      </c>
      <c r="U989">
        <v>72</v>
      </c>
      <c r="V989" t="s">
        <v>29</v>
      </c>
      <c r="W989">
        <v>2476.6924663253299</v>
      </c>
      <c r="X989">
        <v>8.1148678253652295E-2</v>
      </c>
      <c r="Y989">
        <v>1905.1480510194799</v>
      </c>
      <c r="Z989" t="s">
        <v>21</v>
      </c>
      <c r="AA989">
        <v>1.44086472417714E-2</v>
      </c>
      <c r="AB989" t="s">
        <v>22</v>
      </c>
      <c r="AC989">
        <v>984</v>
      </c>
      <c r="AD989">
        <v>10</v>
      </c>
      <c r="AE989">
        <v>4.7500000000000001E-2</v>
      </c>
      <c r="AF989">
        <v>0.01</v>
      </c>
      <c r="AG989">
        <v>0</v>
      </c>
      <c r="AH989" t="s">
        <v>23</v>
      </c>
      <c r="AI989">
        <v>0.1</v>
      </c>
      <c r="AJ989">
        <v>10</v>
      </c>
      <c r="AK989">
        <v>2</v>
      </c>
      <c r="AL989">
        <v>1</v>
      </c>
    </row>
    <row r="990" spans="20:38" x14ac:dyDescent="0.35">
      <c r="T990" t="s">
        <v>19</v>
      </c>
      <c r="U990">
        <v>72</v>
      </c>
      <c r="V990" t="s">
        <v>29</v>
      </c>
      <c r="W990">
        <v>425.732435592603</v>
      </c>
      <c r="X990">
        <v>1.3949097398154701E-2</v>
      </c>
      <c r="Y990">
        <v>327.48648891738702</v>
      </c>
      <c r="Z990" t="s">
        <v>21</v>
      </c>
      <c r="AA990">
        <v>2.4767824698620502E-3</v>
      </c>
      <c r="AB990" t="s">
        <v>24</v>
      </c>
      <c r="AC990">
        <v>985</v>
      </c>
      <c r="AD990">
        <v>10</v>
      </c>
      <c r="AE990">
        <v>4.7500000000000001E-2</v>
      </c>
      <c r="AF990">
        <v>0.01</v>
      </c>
      <c r="AG990">
        <v>0</v>
      </c>
      <c r="AH990" t="s">
        <v>23</v>
      </c>
      <c r="AI990">
        <v>0.1</v>
      </c>
      <c r="AJ990">
        <v>10</v>
      </c>
      <c r="AK990">
        <v>3</v>
      </c>
      <c r="AL990">
        <v>2</v>
      </c>
    </row>
    <row r="991" spans="20:38" x14ac:dyDescent="0.35">
      <c r="T991" t="s">
        <v>19</v>
      </c>
      <c r="U991">
        <v>72</v>
      </c>
      <c r="V991" t="s">
        <v>29</v>
      </c>
      <c r="W991">
        <v>1277.1973067778099</v>
      </c>
      <c r="X991">
        <v>4.1847292194464002E-2</v>
      </c>
      <c r="Y991">
        <v>982.45946675216101</v>
      </c>
      <c r="Z991" t="s">
        <v>21</v>
      </c>
      <c r="AA991">
        <v>7.4303474095861501E-3</v>
      </c>
      <c r="AB991" t="s">
        <v>22</v>
      </c>
      <c r="AC991">
        <v>986</v>
      </c>
      <c r="AD991">
        <v>10</v>
      </c>
      <c r="AE991">
        <v>4.7500000000000001E-2</v>
      </c>
      <c r="AF991">
        <v>0.01</v>
      </c>
      <c r="AG991">
        <v>0</v>
      </c>
      <c r="AH991" t="s">
        <v>23</v>
      </c>
      <c r="AI991">
        <v>0.1</v>
      </c>
      <c r="AJ991">
        <v>10</v>
      </c>
      <c r="AK991">
        <v>3</v>
      </c>
      <c r="AL991">
        <v>2</v>
      </c>
    </row>
    <row r="992" spans="20:38" x14ac:dyDescent="0.35">
      <c r="T992" t="s">
        <v>19</v>
      </c>
      <c r="U992">
        <v>72</v>
      </c>
      <c r="V992" t="s">
        <v>29</v>
      </c>
      <c r="W992">
        <v>510.04932617496399</v>
      </c>
      <c r="X992">
        <v>1.6711735197658398E-2</v>
      </c>
      <c r="Y992">
        <v>392.34563551920297</v>
      </c>
      <c r="Z992" t="s">
        <v>21</v>
      </c>
      <c r="AA992">
        <v>2.9673126222498499E-3</v>
      </c>
      <c r="AB992" t="s">
        <v>24</v>
      </c>
      <c r="AC992">
        <v>987</v>
      </c>
      <c r="AD992">
        <v>10</v>
      </c>
      <c r="AE992">
        <v>4.7500000000000001E-2</v>
      </c>
      <c r="AF992">
        <v>0.01</v>
      </c>
      <c r="AG992">
        <v>0</v>
      </c>
      <c r="AH992" t="s">
        <v>23</v>
      </c>
      <c r="AI992">
        <v>0.1</v>
      </c>
      <c r="AJ992">
        <v>10</v>
      </c>
      <c r="AK992">
        <v>4</v>
      </c>
      <c r="AL992">
        <v>3</v>
      </c>
    </row>
    <row r="993" spans="20:38" x14ac:dyDescent="0.35">
      <c r="T993" t="s">
        <v>19</v>
      </c>
      <c r="U993">
        <v>72</v>
      </c>
      <c r="V993" t="s">
        <v>29</v>
      </c>
      <c r="W993">
        <v>1530.14797852489</v>
      </c>
      <c r="X993">
        <v>5.0135205592975102E-2</v>
      </c>
      <c r="Y993">
        <v>1177.0369065576101</v>
      </c>
      <c r="Z993" t="s">
        <v>21</v>
      </c>
      <c r="AA993">
        <v>8.9019378667495493E-3</v>
      </c>
      <c r="AB993" t="s">
        <v>22</v>
      </c>
      <c r="AC993">
        <v>988</v>
      </c>
      <c r="AD993">
        <v>10</v>
      </c>
      <c r="AE993">
        <v>4.7500000000000001E-2</v>
      </c>
      <c r="AF993">
        <v>0.01</v>
      </c>
      <c r="AG993">
        <v>0</v>
      </c>
      <c r="AH993" t="s">
        <v>23</v>
      </c>
      <c r="AI993">
        <v>0.1</v>
      </c>
      <c r="AJ993">
        <v>10</v>
      </c>
      <c r="AK993">
        <v>4</v>
      </c>
      <c r="AL993">
        <v>3</v>
      </c>
    </row>
    <row r="994" spans="20:38" x14ac:dyDescent="0.35">
      <c r="T994" t="s">
        <v>19</v>
      </c>
      <c r="U994">
        <v>72</v>
      </c>
      <c r="V994" t="s">
        <v>29</v>
      </c>
      <c r="W994">
        <v>620.42548045684305</v>
      </c>
      <c r="X994">
        <v>2.0328203189740199E-2</v>
      </c>
      <c r="Y994">
        <v>477.25036958218698</v>
      </c>
      <c r="Z994" t="s">
        <v>21</v>
      </c>
      <c r="AA994">
        <v>3.6094476844647301E-3</v>
      </c>
      <c r="AB994" t="s">
        <v>24</v>
      </c>
      <c r="AC994">
        <v>989</v>
      </c>
      <c r="AD994">
        <v>10</v>
      </c>
      <c r="AE994">
        <v>4.7500000000000001E-2</v>
      </c>
      <c r="AF994">
        <v>0.01</v>
      </c>
      <c r="AG994">
        <v>0</v>
      </c>
      <c r="AH994" t="s">
        <v>23</v>
      </c>
      <c r="AI994">
        <v>0.1</v>
      </c>
      <c r="AJ994">
        <v>10</v>
      </c>
      <c r="AK994">
        <v>5</v>
      </c>
      <c r="AL994">
        <v>4</v>
      </c>
    </row>
    <row r="995" spans="20:38" x14ac:dyDescent="0.35">
      <c r="T995" t="s">
        <v>19</v>
      </c>
      <c r="U995">
        <v>72</v>
      </c>
      <c r="V995" t="s">
        <v>29</v>
      </c>
      <c r="W995">
        <v>1861.2764413705299</v>
      </c>
      <c r="X995">
        <v>6.0984609569220499E-2</v>
      </c>
      <c r="Y995">
        <v>1431.75110874656</v>
      </c>
      <c r="Z995" t="s">
        <v>21</v>
      </c>
      <c r="AA995">
        <v>1.0828343053394199E-2</v>
      </c>
      <c r="AB995" t="s">
        <v>22</v>
      </c>
      <c r="AC995">
        <v>990</v>
      </c>
      <c r="AD995">
        <v>10</v>
      </c>
      <c r="AE995">
        <v>4.7500000000000001E-2</v>
      </c>
      <c r="AF995">
        <v>0.01</v>
      </c>
      <c r="AG995">
        <v>0</v>
      </c>
      <c r="AH995" t="s">
        <v>23</v>
      </c>
      <c r="AI995">
        <v>0.1</v>
      </c>
      <c r="AJ995">
        <v>10</v>
      </c>
      <c r="AK995">
        <v>5</v>
      </c>
      <c r="AL995">
        <v>4</v>
      </c>
    </row>
    <row r="996" spans="20:38" x14ac:dyDescent="0.35">
      <c r="T996" t="s">
        <v>19</v>
      </c>
      <c r="U996">
        <v>72</v>
      </c>
      <c r="V996" t="s">
        <v>29</v>
      </c>
      <c r="W996">
        <v>760.31893886214198</v>
      </c>
      <c r="X996">
        <v>2.4911803858888099E-2</v>
      </c>
      <c r="Y996">
        <v>584.86072220164795</v>
      </c>
      <c r="Z996" t="s">
        <v>21</v>
      </c>
      <c r="AA996">
        <v>4.4233054891779696E-3</v>
      </c>
      <c r="AB996" t="s">
        <v>24</v>
      </c>
      <c r="AC996">
        <v>991</v>
      </c>
      <c r="AD996">
        <v>10</v>
      </c>
      <c r="AE996">
        <v>4.7500000000000001E-2</v>
      </c>
      <c r="AF996">
        <v>0.01</v>
      </c>
      <c r="AG996">
        <v>0</v>
      </c>
      <c r="AH996" t="s">
        <v>23</v>
      </c>
      <c r="AI996">
        <v>0.1</v>
      </c>
      <c r="AJ996">
        <v>10</v>
      </c>
      <c r="AK996">
        <v>6</v>
      </c>
      <c r="AL996">
        <v>5</v>
      </c>
    </row>
    <row r="997" spans="20:38" x14ac:dyDescent="0.35">
      <c r="T997" t="s">
        <v>19</v>
      </c>
      <c r="U997">
        <v>72</v>
      </c>
      <c r="V997" t="s">
        <v>29</v>
      </c>
      <c r="W997">
        <v>2280.9568165864298</v>
      </c>
      <c r="X997">
        <v>7.4735411576664204E-2</v>
      </c>
      <c r="Y997">
        <v>1754.5821666049401</v>
      </c>
      <c r="Z997" t="s">
        <v>21</v>
      </c>
      <c r="AA997">
        <v>1.32699164675339E-2</v>
      </c>
      <c r="AB997" t="s">
        <v>22</v>
      </c>
      <c r="AC997">
        <v>992</v>
      </c>
      <c r="AD997">
        <v>10</v>
      </c>
      <c r="AE997">
        <v>4.7500000000000001E-2</v>
      </c>
      <c r="AF997">
        <v>0.01</v>
      </c>
      <c r="AG997">
        <v>0</v>
      </c>
      <c r="AH997" t="s">
        <v>23</v>
      </c>
      <c r="AI997">
        <v>0.1</v>
      </c>
      <c r="AJ997">
        <v>10</v>
      </c>
      <c r="AK997">
        <v>6</v>
      </c>
      <c r="AL997">
        <v>5</v>
      </c>
    </row>
    <row r="998" spans="20:38" x14ac:dyDescent="0.35">
      <c r="T998" t="s">
        <v>19</v>
      </c>
      <c r="U998">
        <v>72</v>
      </c>
      <c r="V998" t="s">
        <v>29</v>
      </c>
      <c r="W998">
        <v>931.30495193820695</v>
      </c>
      <c r="X998">
        <v>3.0514150193623399E-2</v>
      </c>
      <c r="Y998">
        <v>716.38842456785198</v>
      </c>
      <c r="Z998" t="s">
        <v>21</v>
      </c>
      <c r="AA998">
        <v>5.41805036735225E-3</v>
      </c>
      <c r="AB998" t="s">
        <v>24</v>
      </c>
      <c r="AC998">
        <v>993</v>
      </c>
      <c r="AD998">
        <v>10</v>
      </c>
      <c r="AE998">
        <v>4.7500000000000001E-2</v>
      </c>
      <c r="AF998">
        <v>0.01</v>
      </c>
      <c r="AG998">
        <v>0</v>
      </c>
      <c r="AH998" t="s">
        <v>23</v>
      </c>
      <c r="AI998">
        <v>0.1</v>
      </c>
      <c r="AJ998">
        <v>10</v>
      </c>
      <c r="AK998">
        <v>7</v>
      </c>
      <c r="AL998">
        <v>6</v>
      </c>
    </row>
    <row r="999" spans="20:38" x14ac:dyDescent="0.35">
      <c r="T999" t="s">
        <v>19</v>
      </c>
      <c r="U999">
        <v>72</v>
      </c>
      <c r="V999" t="s">
        <v>29</v>
      </c>
      <c r="W999">
        <v>2793.9148558146198</v>
      </c>
      <c r="X999">
        <v>9.1542450580870294E-2</v>
      </c>
      <c r="Y999">
        <v>2149.1652737035602</v>
      </c>
      <c r="Z999" t="s">
        <v>21</v>
      </c>
      <c r="AA999">
        <v>1.6254151102056798E-2</v>
      </c>
      <c r="AB999" t="s">
        <v>22</v>
      </c>
      <c r="AC999">
        <v>994</v>
      </c>
      <c r="AD999">
        <v>10</v>
      </c>
      <c r="AE999">
        <v>4.7500000000000001E-2</v>
      </c>
      <c r="AF999">
        <v>0.01</v>
      </c>
      <c r="AG999">
        <v>0</v>
      </c>
      <c r="AH999" t="s">
        <v>23</v>
      </c>
      <c r="AI999">
        <v>0.1</v>
      </c>
      <c r="AJ999">
        <v>10</v>
      </c>
      <c r="AK999">
        <v>7</v>
      </c>
      <c r="AL999">
        <v>6</v>
      </c>
    </row>
    <row r="1000" spans="20:38" x14ac:dyDescent="0.35">
      <c r="T1000" t="s">
        <v>19</v>
      </c>
      <c r="U1000">
        <v>72</v>
      </c>
      <c r="V1000" t="s">
        <v>29</v>
      </c>
      <c r="W1000">
        <v>1131.08640148834</v>
      </c>
      <c r="X1000">
        <v>3.7059977255731798E-2</v>
      </c>
      <c r="Y1000">
        <v>870.06646268333998</v>
      </c>
      <c r="Z1000" t="s">
        <v>21</v>
      </c>
      <c r="AA1000">
        <v>6.5803183805015E-3</v>
      </c>
      <c r="AB1000" t="s">
        <v>24</v>
      </c>
      <c r="AC1000">
        <v>995</v>
      </c>
      <c r="AD1000">
        <v>10</v>
      </c>
      <c r="AE1000">
        <v>4.7500000000000001E-2</v>
      </c>
      <c r="AF1000">
        <v>0.01</v>
      </c>
      <c r="AG1000">
        <v>0</v>
      </c>
      <c r="AH1000" t="s">
        <v>23</v>
      </c>
      <c r="AI1000">
        <v>0.1</v>
      </c>
      <c r="AJ1000">
        <v>10</v>
      </c>
      <c r="AK1000">
        <v>8</v>
      </c>
      <c r="AL1000">
        <v>7</v>
      </c>
    </row>
    <row r="1001" spans="20:38" x14ac:dyDescent="0.35">
      <c r="T1001" t="s">
        <v>19</v>
      </c>
      <c r="U1001">
        <v>72</v>
      </c>
      <c r="V1001" t="s">
        <v>29</v>
      </c>
      <c r="W1001">
        <v>3393.2592044650301</v>
      </c>
      <c r="X1001">
        <v>0.111179931767195</v>
      </c>
      <c r="Y1001">
        <v>2610.1993880500199</v>
      </c>
      <c r="Z1001" t="s">
        <v>21</v>
      </c>
      <c r="AA1001">
        <v>1.97409551415045E-2</v>
      </c>
      <c r="AB1001" t="s">
        <v>22</v>
      </c>
      <c r="AC1001">
        <v>996</v>
      </c>
      <c r="AD1001">
        <v>10</v>
      </c>
      <c r="AE1001">
        <v>4.7500000000000001E-2</v>
      </c>
      <c r="AF1001">
        <v>0.01</v>
      </c>
      <c r="AG1001">
        <v>0</v>
      </c>
      <c r="AH1001" t="s">
        <v>23</v>
      </c>
      <c r="AI1001">
        <v>0.1</v>
      </c>
      <c r="AJ1001">
        <v>10</v>
      </c>
      <c r="AK1001">
        <v>8</v>
      </c>
      <c r="AL1001">
        <v>7</v>
      </c>
    </row>
    <row r="1002" spans="20:38" x14ac:dyDescent="0.35">
      <c r="T1002" t="s">
        <v>19</v>
      </c>
      <c r="U1002">
        <v>72</v>
      </c>
      <c r="V1002" t="s">
        <v>29</v>
      </c>
      <c r="W1002">
        <v>1351.23482627868</v>
      </c>
      <c r="X1002">
        <v>4.4273127024731997E-2</v>
      </c>
      <c r="Y1002">
        <v>1039.4114048297499</v>
      </c>
      <c r="Z1002" t="s">
        <v>21</v>
      </c>
      <c r="AA1002">
        <v>7.8610752918922503E-3</v>
      </c>
      <c r="AB1002" t="s">
        <v>24</v>
      </c>
      <c r="AC1002">
        <v>997</v>
      </c>
      <c r="AD1002">
        <v>10</v>
      </c>
      <c r="AE1002">
        <v>4.7500000000000001E-2</v>
      </c>
      <c r="AF1002">
        <v>0.01</v>
      </c>
      <c r="AG1002">
        <v>0</v>
      </c>
      <c r="AH1002" t="s">
        <v>23</v>
      </c>
      <c r="AI1002">
        <v>0.1</v>
      </c>
      <c r="AJ1002">
        <v>10</v>
      </c>
      <c r="AK1002">
        <v>9</v>
      </c>
      <c r="AL1002">
        <v>8</v>
      </c>
    </row>
    <row r="1003" spans="20:38" x14ac:dyDescent="0.35">
      <c r="T1003" t="s">
        <v>19</v>
      </c>
      <c r="U1003">
        <v>72</v>
      </c>
      <c r="V1003" t="s">
        <v>29</v>
      </c>
      <c r="W1003">
        <v>4053.7044788360299</v>
      </c>
      <c r="X1003">
        <v>0.132819381074196</v>
      </c>
      <c r="Y1003">
        <v>3118.23421448925</v>
      </c>
      <c r="Z1003" t="s">
        <v>21</v>
      </c>
      <c r="AA1003">
        <v>2.3583225875676801E-2</v>
      </c>
      <c r="AB1003" t="s">
        <v>22</v>
      </c>
      <c r="AC1003">
        <v>998</v>
      </c>
      <c r="AD1003">
        <v>10</v>
      </c>
      <c r="AE1003">
        <v>4.7500000000000001E-2</v>
      </c>
      <c r="AF1003">
        <v>0.01</v>
      </c>
      <c r="AG1003">
        <v>0</v>
      </c>
      <c r="AH1003" t="s">
        <v>23</v>
      </c>
      <c r="AI1003">
        <v>0.1</v>
      </c>
      <c r="AJ1003">
        <v>10</v>
      </c>
      <c r="AK1003">
        <v>9</v>
      </c>
      <c r="AL1003">
        <v>8</v>
      </c>
    </row>
    <row r="1004" spans="20:38" x14ac:dyDescent="0.35">
      <c r="T1004" t="s">
        <v>19</v>
      </c>
      <c r="U1004">
        <v>72</v>
      </c>
      <c r="V1004" t="s">
        <v>29</v>
      </c>
      <c r="W1004">
        <v>1606.4970315727201</v>
      </c>
      <c r="X1004">
        <v>5.2636777679533703E-2</v>
      </c>
      <c r="Y1004">
        <v>1235.7669473636299</v>
      </c>
      <c r="Z1004" t="s">
        <v>21</v>
      </c>
      <c r="AA1004">
        <v>9.3461135516869995E-3</v>
      </c>
      <c r="AB1004" t="s">
        <v>24</v>
      </c>
      <c r="AC1004">
        <v>999</v>
      </c>
      <c r="AD1004">
        <v>10</v>
      </c>
      <c r="AE1004">
        <v>4.7500000000000001E-2</v>
      </c>
      <c r="AF1004">
        <v>0.01</v>
      </c>
      <c r="AG1004">
        <v>0</v>
      </c>
      <c r="AH1004" t="s">
        <v>23</v>
      </c>
      <c r="AI1004">
        <v>0.1</v>
      </c>
      <c r="AJ1004">
        <v>10</v>
      </c>
      <c r="AK1004">
        <v>10</v>
      </c>
      <c r="AL1004">
        <v>9</v>
      </c>
    </row>
    <row r="1005" spans="20:38" x14ac:dyDescent="0.35">
      <c r="T1005" t="s">
        <v>19</v>
      </c>
      <c r="U1005">
        <v>72</v>
      </c>
      <c r="V1005" t="s">
        <v>29</v>
      </c>
      <c r="W1005">
        <v>4819.4910947181697</v>
      </c>
      <c r="X1005">
        <v>0.157910333038601</v>
      </c>
      <c r="Y1005">
        <v>3707.3008420909</v>
      </c>
      <c r="Z1005" t="s">
        <v>21</v>
      </c>
      <c r="AA1005">
        <v>2.8038340655061E-2</v>
      </c>
      <c r="AB1005" t="s">
        <v>22</v>
      </c>
      <c r="AC1005">
        <v>1000</v>
      </c>
      <c r="AD1005">
        <v>10</v>
      </c>
      <c r="AE1005">
        <v>4.7500000000000001E-2</v>
      </c>
      <c r="AF1005">
        <v>0.01</v>
      </c>
      <c r="AG1005">
        <v>0</v>
      </c>
      <c r="AH1005" t="s">
        <v>23</v>
      </c>
      <c r="AI1005">
        <v>0.1</v>
      </c>
      <c r="AJ1005">
        <v>10</v>
      </c>
      <c r="AK1005">
        <v>10</v>
      </c>
      <c r="AL1005">
        <v>9</v>
      </c>
    </row>
    <row r="1006" spans="20:38" x14ac:dyDescent="0.35">
      <c r="T1006" t="s">
        <v>19</v>
      </c>
      <c r="U1006">
        <v>72</v>
      </c>
      <c r="V1006" t="s">
        <v>29</v>
      </c>
      <c r="W1006">
        <v>6297.6383982750704</v>
      </c>
      <c r="X1006">
        <v>0.206341739674166</v>
      </c>
      <c r="Y1006">
        <v>4844.3372294423598</v>
      </c>
      <c r="Z1006" t="s">
        <v>21</v>
      </c>
      <c r="AA1006">
        <v>3.6637754331934301E-2</v>
      </c>
      <c r="AB1006" t="s">
        <v>24</v>
      </c>
      <c r="AC1006">
        <v>1001</v>
      </c>
      <c r="AD1006">
        <v>10</v>
      </c>
      <c r="AE1006">
        <v>4.7500000000000001E-2</v>
      </c>
      <c r="AF1006">
        <v>0.01</v>
      </c>
      <c r="AG1006">
        <v>0</v>
      </c>
      <c r="AH1006" t="s">
        <v>23</v>
      </c>
      <c r="AI1006">
        <v>0.1</v>
      </c>
      <c r="AJ1006">
        <v>10</v>
      </c>
      <c r="AK1006">
        <v>12</v>
      </c>
      <c r="AL1006">
        <v>11</v>
      </c>
    </row>
    <row r="1007" spans="20:38" x14ac:dyDescent="0.35">
      <c r="T1007" t="s">
        <v>19</v>
      </c>
      <c r="U1007">
        <v>72</v>
      </c>
      <c r="V1007" t="s">
        <v>29</v>
      </c>
      <c r="W1007">
        <v>18892.9151948252</v>
      </c>
      <c r="X1007">
        <v>0.61902521902249896</v>
      </c>
      <c r="Y1007">
        <v>14533.0116883271</v>
      </c>
      <c r="Z1007" t="s">
        <v>21</v>
      </c>
      <c r="AA1007">
        <v>0.10991326299580299</v>
      </c>
      <c r="AB1007" t="s">
        <v>22</v>
      </c>
      <c r="AC1007">
        <v>1002</v>
      </c>
      <c r="AD1007">
        <v>10</v>
      </c>
      <c r="AE1007">
        <v>4.7500000000000001E-2</v>
      </c>
      <c r="AF1007">
        <v>0.01</v>
      </c>
      <c r="AG1007">
        <v>0</v>
      </c>
      <c r="AH1007" t="s">
        <v>23</v>
      </c>
      <c r="AI1007">
        <v>0.1</v>
      </c>
      <c r="AJ1007">
        <v>10</v>
      </c>
      <c r="AK1007">
        <v>12</v>
      </c>
      <c r="AL1007">
        <v>11</v>
      </c>
    </row>
    <row r="1008" spans="20:38" x14ac:dyDescent="0.35">
      <c r="T1008" t="s">
        <v>19</v>
      </c>
      <c r="U1008">
        <v>72</v>
      </c>
      <c r="V1008" t="s">
        <v>29</v>
      </c>
      <c r="W1008">
        <v>6328.79662626748</v>
      </c>
      <c r="X1008">
        <v>0.207362637122149</v>
      </c>
      <c r="Y1008">
        <v>4868.3050971288303</v>
      </c>
      <c r="Z1008" t="s">
        <v>21</v>
      </c>
      <c r="AA1008">
        <v>3.6819023472905797E-2</v>
      </c>
      <c r="AB1008" t="s">
        <v>24</v>
      </c>
      <c r="AC1008">
        <v>1003</v>
      </c>
      <c r="AD1008">
        <v>10</v>
      </c>
      <c r="AE1008">
        <v>4.7500000000000001E-2</v>
      </c>
      <c r="AF1008">
        <v>0.01</v>
      </c>
      <c r="AG1008">
        <v>0</v>
      </c>
      <c r="AH1008" t="s">
        <v>23</v>
      </c>
      <c r="AI1008">
        <v>0.1</v>
      </c>
      <c r="AJ1008">
        <v>10</v>
      </c>
      <c r="AK1008">
        <v>15</v>
      </c>
      <c r="AL1008">
        <v>14</v>
      </c>
    </row>
    <row r="1009" spans="20:38" x14ac:dyDescent="0.35">
      <c r="T1009" t="s">
        <v>19</v>
      </c>
      <c r="U1009">
        <v>72</v>
      </c>
      <c r="V1009" t="s">
        <v>29</v>
      </c>
      <c r="W1009">
        <v>18986.389878802402</v>
      </c>
      <c r="X1009">
        <v>0.62208791136644803</v>
      </c>
      <c r="Y1009">
        <v>14604.9152913865</v>
      </c>
      <c r="Z1009" t="s">
        <v>21</v>
      </c>
      <c r="AA1009">
        <v>0.110457070418717</v>
      </c>
      <c r="AB1009" t="s">
        <v>22</v>
      </c>
      <c r="AC1009">
        <v>1004</v>
      </c>
      <c r="AD1009">
        <v>10</v>
      </c>
      <c r="AE1009">
        <v>4.7500000000000001E-2</v>
      </c>
      <c r="AF1009">
        <v>0.01</v>
      </c>
      <c r="AG1009">
        <v>0</v>
      </c>
      <c r="AH1009" t="s">
        <v>23</v>
      </c>
      <c r="AI1009">
        <v>0.1</v>
      </c>
      <c r="AJ1009">
        <v>10</v>
      </c>
      <c r="AK1009">
        <v>15</v>
      </c>
      <c r="AL1009">
        <v>14</v>
      </c>
    </row>
    <row r="1010" spans="20:38" x14ac:dyDescent="0.35">
      <c r="T1010" t="s">
        <v>19</v>
      </c>
      <c r="U1010">
        <v>72</v>
      </c>
      <c r="V1010" t="s">
        <v>29</v>
      </c>
      <c r="W1010">
        <v>5899.4143117605699</v>
      </c>
      <c r="X1010">
        <v>0.19329395166301799</v>
      </c>
      <c r="Y1010">
        <v>4538.0110090465896</v>
      </c>
      <c r="Z1010" t="s">
        <v>21</v>
      </c>
      <c r="AA1010">
        <v>3.4321007112091698E-2</v>
      </c>
      <c r="AB1010" t="s">
        <v>24</v>
      </c>
      <c r="AC1010">
        <v>1005</v>
      </c>
      <c r="AD1010">
        <v>10</v>
      </c>
      <c r="AE1010">
        <v>4.7500000000000001E-2</v>
      </c>
      <c r="AF1010">
        <v>0.01</v>
      </c>
      <c r="AG1010">
        <v>0</v>
      </c>
      <c r="AH1010" t="s">
        <v>23</v>
      </c>
      <c r="AI1010">
        <v>0.1</v>
      </c>
      <c r="AJ1010">
        <v>10</v>
      </c>
      <c r="AK1010">
        <v>20</v>
      </c>
      <c r="AL1010">
        <v>19</v>
      </c>
    </row>
    <row r="1011" spans="20:38" x14ac:dyDescent="0.35">
      <c r="T1011" t="s">
        <v>19</v>
      </c>
      <c r="U1011">
        <v>72</v>
      </c>
      <c r="V1011" t="s">
        <v>29</v>
      </c>
      <c r="W1011">
        <v>17698.242935281702</v>
      </c>
      <c r="X1011">
        <v>0.57988185498905498</v>
      </c>
      <c r="Y1011">
        <v>13614.0330271398</v>
      </c>
      <c r="Z1011" t="s">
        <v>21</v>
      </c>
      <c r="AA1011">
        <v>0.102963021336275</v>
      </c>
      <c r="AB1011" t="s">
        <v>22</v>
      </c>
      <c r="AC1011">
        <v>1006</v>
      </c>
      <c r="AD1011">
        <v>10</v>
      </c>
      <c r="AE1011">
        <v>4.7500000000000001E-2</v>
      </c>
      <c r="AF1011">
        <v>0.01</v>
      </c>
      <c r="AG1011">
        <v>0</v>
      </c>
      <c r="AH1011" t="s">
        <v>23</v>
      </c>
      <c r="AI1011">
        <v>0.1</v>
      </c>
      <c r="AJ1011">
        <v>10</v>
      </c>
      <c r="AK1011">
        <v>20</v>
      </c>
      <c r="AL1011">
        <v>19</v>
      </c>
    </row>
    <row r="1012" spans="20:38" x14ac:dyDescent="0.35">
      <c r="T1012" t="s">
        <v>19</v>
      </c>
      <c r="U1012">
        <v>72</v>
      </c>
      <c r="V1012" t="s">
        <v>29</v>
      </c>
      <c r="W1012">
        <v>14615.4918743165</v>
      </c>
      <c r="X1012">
        <v>0.47887570368697802</v>
      </c>
      <c r="Y1012">
        <v>11242.6860571665</v>
      </c>
      <c r="Z1012" t="s">
        <v>21</v>
      </c>
      <c r="AA1012">
        <v>8.5028508603837497E-2</v>
      </c>
      <c r="AB1012" t="s">
        <v>24</v>
      </c>
      <c r="AC1012">
        <v>1007</v>
      </c>
      <c r="AD1012">
        <v>10</v>
      </c>
      <c r="AE1012">
        <v>4.7500000000000001E-2</v>
      </c>
      <c r="AF1012">
        <v>0.01</v>
      </c>
      <c r="AG1012">
        <v>0</v>
      </c>
      <c r="AH1012" t="s">
        <v>23</v>
      </c>
      <c r="AI1012">
        <v>0.1</v>
      </c>
      <c r="AJ1012">
        <v>10</v>
      </c>
      <c r="AK1012">
        <v>99</v>
      </c>
      <c r="AL1012">
        <v>98</v>
      </c>
    </row>
    <row r="1013" spans="20:38" x14ac:dyDescent="0.35">
      <c r="T1013" t="s">
        <v>19</v>
      </c>
      <c r="U1013">
        <v>72</v>
      </c>
      <c r="V1013" t="s">
        <v>29</v>
      </c>
      <c r="W1013">
        <v>43846.475622949503</v>
      </c>
      <c r="X1013">
        <v>1.4366271110609301</v>
      </c>
      <c r="Y1013">
        <v>33728.058171499601</v>
      </c>
      <c r="Z1013" t="s">
        <v>21</v>
      </c>
      <c r="AA1013">
        <v>0.255085525811513</v>
      </c>
      <c r="AB1013" t="s">
        <v>22</v>
      </c>
      <c r="AC1013">
        <v>1008</v>
      </c>
      <c r="AD1013">
        <v>10</v>
      </c>
      <c r="AE1013">
        <v>4.7500000000000001E-2</v>
      </c>
      <c r="AF1013">
        <v>0.01</v>
      </c>
      <c r="AG1013">
        <v>0</v>
      </c>
      <c r="AH1013" t="s">
        <v>23</v>
      </c>
      <c r="AI1013">
        <v>0.1</v>
      </c>
      <c r="AJ1013">
        <v>10</v>
      </c>
      <c r="AK1013">
        <v>99</v>
      </c>
      <c r="AL1013">
        <v>98</v>
      </c>
    </row>
    <row r="1014" spans="20:38" x14ac:dyDescent="0.35">
      <c r="T1014" t="s">
        <v>19</v>
      </c>
      <c r="U1014">
        <v>72</v>
      </c>
      <c r="V1014" t="s">
        <v>29</v>
      </c>
      <c r="W1014">
        <v>22900.014676467101</v>
      </c>
      <c r="X1014">
        <v>0.17677047186430001</v>
      </c>
      <c r="Y1014">
        <v>17615.395904974699</v>
      </c>
      <c r="Z1014" t="s">
        <v>25</v>
      </c>
      <c r="AA1014">
        <v>2.0047257838649E-2</v>
      </c>
      <c r="AB1014" t="s">
        <v>24</v>
      </c>
      <c r="AC1014">
        <v>1009</v>
      </c>
      <c r="AD1014">
        <v>10</v>
      </c>
      <c r="AE1014">
        <v>4.7500000000000001E-2</v>
      </c>
      <c r="AF1014">
        <v>0.01</v>
      </c>
      <c r="AG1014">
        <v>0</v>
      </c>
      <c r="AH1014" t="s">
        <v>23</v>
      </c>
      <c r="AI1014">
        <v>0.1</v>
      </c>
      <c r="AJ1014">
        <v>10</v>
      </c>
      <c r="AK1014">
        <v>1</v>
      </c>
      <c r="AL1014">
        <v>0</v>
      </c>
    </row>
    <row r="1015" spans="20:38" x14ac:dyDescent="0.35">
      <c r="T1015" t="s">
        <v>19</v>
      </c>
      <c r="U1015">
        <v>72</v>
      </c>
      <c r="V1015" t="s">
        <v>29</v>
      </c>
      <c r="W1015">
        <v>68700.044029401193</v>
      </c>
      <c r="X1015">
        <v>0.53031141559289896</v>
      </c>
      <c r="Y1015">
        <v>52846.187714924003</v>
      </c>
      <c r="Z1015" t="s">
        <v>25</v>
      </c>
      <c r="AA1015">
        <v>6.0141773515946899E-2</v>
      </c>
      <c r="AB1015" t="s">
        <v>22</v>
      </c>
      <c r="AC1015">
        <v>1010</v>
      </c>
      <c r="AD1015">
        <v>10</v>
      </c>
      <c r="AE1015">
        <v>4.7500000000000001E-2</v>
      </c>
      <c r="AF1015">
        <v>0.01</v>
      </c>
      <c r="AG1015">
        <v>0</v>
      </c>
      <c r="AH1015" t="s">
        <v>23</v>
      </c>
      <c r="AI1015">
        <v>0.1</v>
      </c>
      <c r="AJ1015">
        <v>10</v>
      </c>
      <c r="AK1015">
        <v>1</v>
      </c>
      <c r="AL1015">
        <v>0</v>
      </c>
    </row>
    <row r="1016" spans="20:38" x14ac:dyDescent="0.35">
      <c r="T1016" t="s">
        <v>19</v>
      </c>
      <c r="U1016">
        <v>72</v>
      </c>
      <c r="V1016" t="s">
        <v>29</v>
      </c>
      <c r="W1016">
        <v>10586.5657309077</v>
      </c>
      <c r="X1016">
        <v>8.1720131891360806E-2</v>
      </c>
      <c r="Y1016">
        <v>8143.5121006982599</v>
      </c>
      <c r="Z1016" t="s">
        <v>25</v>
      </c>
      <c r="AA1016">
        <v>9.2677500792787797E-3</v>
      </c>
      <c r="AB1016" t="s">
        <v>24</v>
      </c>
      <c r="AC1016">
        <v>1011</v>
      </c>
      <c r="AD1016">
        <v>10</v>
      </c>
      <c r="AE1016">
        <v>4.7500000000000001E-2</v>
      </c>
      <c r="AF1016">
        <v>0.01</v>
      </c>
      <c r="AG1016">
        <v>0</v>
      </c>
      <c r="AH1016" t="s">
        <v>23</v>
      </c>
      <c r="AI1016">
        <v>0.1</v>
      </c>
      <c r="AJ1016">
        <v>10</v>
      </c>
      <c r="AK1016">
        <v>2</v>
      </c>
      <c r="AL1016">
        <v>1</v>
      </c>
    </row>
    <row r="1017" spans="20:38" x14ac:dyDescent="0.35">
      <c r="T1017" t="s">
        <v>19</v>
      </c>
      <c r="U1017">
        <v>72</v>
      </c>
      <c r="V1017" t="s">
        <v>29</v>
      </c>
      <c r="W1017">
        <v>31759.697192723201</v>
      </c>
      <c r="X1017">
        <v>0.24516039567408199</v>
      </c>
      <c r="Y1017">
        <v>24430.536302094799</v>
      </c>
      <c r="Z1017" t="s">
        <v>25</v>
      </c>
      <c r="AA1017">
        <v>2.7803250237836301E-2</v>
      </c>
      <c r="AB1017" t="s">
        <v>22</v>
      </c>
      <c r="AC1017">
        <v>1012</v>
      </c>
      <c r="AD1017">
        <v>10</v>
      </c>
      <c r="AE1017">
        <v>4.7500000000000001E-2</v>
      </c>
      <c r="AF1017">
        <v>0.01</v>
      </c>
      <c r="AG1017">
        <v>0</v>
      </c>
      <c r="AH1017" t="s">
        <v>23</v>
      </c>
      <c r="AI1017">
        <v>0.1</v>
      </c>
      <c r="AJ1017">
        <v>10</v>
      </c>
      <c r="AK1017">
        <v>2</v>
      </c>
      <c r="AL1017">
        <v>1</v>
      </c>
    </row>
    <row r="1018" spans="20:38" x14ac:dyDescent="0.35">
      <c r="T1018" t="s">
        <v>19</v>
      </c>
      <c r="U1018">
        <v>72</v>
      </c>
      <c r="V1018" t="s">
        <v>29</v>
      </c>
      <c r="W1018">
        <v>5157.2612030676401</v>
      </c>
      <c r="X1018">
        <v>3.9810083498791803E-2</v>
      </c>
      <c r="Y1018">
        <v>3967.1240023597202</v>
      </c>
      <c r="Z1018" t="s">
        <v>25</v>
      </c>
      <c r="AA1018">
        <v>4.5147982016537497E-3</v>
      </c>
      <c r="AB1018" t="s">
        <v>24</v>
      </c>
      <c r="AC1018">
        <v>1013</v>
      </c>
      <c r="AD1018">
        <v>10</v>
      </c>
      <c r="AE1018">
        <v>4.7500000000000001E-2</v>
      </c>
      <c r="AF1018">
        <v>0.01</v>
      </c>
      <c r="AG1018">
        <v>0</v>
      </c>
      <c r="AH1018" t="s">
        <v>23</v>
      </c>
      <c r="AI1018">
        <v>0.1</v>
      </c>
      <c r="AJ1018">
        <v>10</v>
      </c>
      <c r="AK1018">
        <v>3</v>
      </c>
      <c r="AL1018">
        <v>2</v>
      </c>
    </row>
    <row r="1019" spans="20:38" x14ac:dyDescent="0.35">
      <c r="T1019" t="s">
        <v>19</v>
      </c>
      <c r="U1019">
        <v>72</v>
      </c>
      <c r="V1019" t="s">
        <v>29</v>
      </c>
      <c r="W1019">
        <v>15471.783609202899</v>
      </c>
      <c r="X1019">
        <v>0.119430250496376</v>
      </c>
      <c r="Y1019">
        <v>11901.372007079201</v>
      </c>
      <c r="Z1019" t="s">
        <v>25</v>
      </c>
      <c r="AA1019">
        <v>1.3544394604961299E-2</v>
      </c>
      <c r="AB1019" t="s">
        <v>22</v>
      </c>
      <c r="AC1019">
        <v>1014</v>
      </c>
      <c r="AD1019">
        <v>10</v>
      </c>
      <c r="AE1019">
        <v>4.7500000000000001E-2</v>
      </c>
      <c r="AF1019">
        <v>0.01</v>
      </c>
      <c r="AG1019">
        <v>0</v>
      </c>
      <c r="AH1019" t="s">
        <v>23</v>
      </c>
      <c r="AI1019">
        <v>0.1</v>
      </c>
      <c r="AJ1019">
        <v>10</v>
      </c>
      <c r="AK1019">
        <v>3</v>
      </c>
      <c r="AL1019">
        <v>2</v>
      </c>
    </row>
    <row r="1020" spans="20:38" x14ac:dyDescent="0.35">
      <c r="T1020" t="s">
        <v>19</v>
      </c>
      <c r="U1020">
        <v>72</v>
      </c>
      <c r="V1020" t="s">
        <v>29</v>
      </c>
      <c r="W1020">
        <v>6103.6670324516699</v>
      </c>
      <c r="X1020">
        <v>4.7115607420890403E-2</v>
      </c>
      <c r="Y1020">
        <v>4695.1284865012803</v>
      </c>
      <c r="Z1020" t="s">
        <v>25</v>
      </c>
      <c r="AA1020">
        <v>5.3433060410465003E-3</v>
      </c>
      <c r="AB1020" t="s">
        <v>24</v>
      </c>
      <c r="AC1020">
        <v>1015</v>
      </c>
      <c r="AD1020">
        <v>10</v>
      </c>
      <c r="AE1020">
        <v>4.7500000000000001E-2</v>
      </c>
      <c r="AF1020">
        <v>0.01</v>
      </c>
      <c r="AG1020">
        <v>0</v>
      </c>
      <c r="AH1020" t="s">
        <v>23</v>
      </c>
      <c r="AI1020">
        <v>0.1</v>
      </c>
      <c r="AJ1020">
        <v>10</v>
      </c>
      <c r="AK1020">
        <v>4</v>
      </c>
      <c r="AL1020">
        <v>3</v>
      </c>
    </row>
    <row r="1021" spans="20:38" x14ac:dyDescent="0.35">
      <c r="T1021" t="s">
        <v>19</v>
      </c>
      <c r="U1021">
        <v>72</v>
      </c>
      <c r="V1021" t="s">
        <v>29</v>
      </c>
      <c r="W1021">
        <v>18311.001097355002</v>
      </c>
      <c r="X1021">
        <v>0.14134682226267101</v>
      </c>
      <c r="Y1021">
        <v>14085.385459503799</v>
      </c>
      <c r="Z1021" t="s">
        <v>25</v>
      </c>
      <c r="AA1021">
        <v>1.6029918123139499E-2</v>
      </c>
      <c r="AB1021" t="s">
        <v>22</v>
      </c>
      <c r="AC1021">
        <v>1016</v>
      </c>
      <c r="AD1021">
        <v>10</v>
      </c>
      <c r="AE1021">
        <v>4.7500000000000001E-2</v>
      </c>
      <c r="AF1021">
        <v>0.01</v>
      </c>
      <c r="AG1021">
        <v>0</v>
      </c>
      <c r="AH1021" t="s">
        <v>23</v>
      </c>
      <c r="AI1021">
        <v>0.1</v>
      </c>
      <c r="AJ1021">
        <v>10</v>
      </c>
      <c r="AK1021">
        <v>4</v>
      </c>
      <c r="AL1021">
        <v>3</v>
      </c>
    </row>
    <row r="1022" spans="20:38" x14ac:dyDescent="0.35">
      <c r="T1022" t="s">
        <v>19</v>
      </c>
      <c r="U1022">
        <v>72</v>
      </c>
      <c r="V1022" t="s">
        <v>29</v>
      </c>
      <c r="W1022">
        <v>7313.7951957669002</v>
      </c>
      <c r="X1022">
        <v>5.6456864597696402E-2</v>
      </c>
      <c r="Y1022">
        <v>5625.9963044360702</v>
      </c>
      <c r="Z1022" t="s">
        <v>25</v>
      </c>
      <c r="AA1022">
        <v>6.4026831484647502E-3</v>
      </c>
      <c r="AB1022" t="s">
        <v>24</v>
      </c>
      <c r="AC1022">
        <v>1017</v>
      </c>
      <c r="AD1022">
        <v>10</v>
      </c>
      <c r="AE1022">
        <v>4.7500000000000001E-2</v>
      </c>
      <c r="AF1022">
        <v>0.01</v>
      </c>
      <c r="AG1022">
        <v>0</v>
      </c>
      <c r="AH1022" t="s">
        <v>23</v>
      </c>
      <c r="AI1022">
        <v>0.1</v>
      </c>
      <c r="AJ1022">
        <v>10</v>
      </c>
      <c r="AK1022">
        <v>5</v>
      </c>
      <c r="AL1022">
        <v>4</v>
      </c>
    </row>
    <row r="1023" spans="20:38" x14ac:dyDescent="0.35">
      <c r="T1023" t="s">
        <v>19</v>
      </c>
      <c r="U1023">
        <v>72</v>
      </c>
      <c r="V1023" t="s">
        <v>29</v>
      </c>
      <c r="W1023">
        <v>21941.385587300701</v>
      </c>
      <c r="X1023">
        <v>0.169370593793089</v>
      </c>
      <c r="Y1023">
        <v>16877.9889133082</v>
      </c>
      <c r="Z1023" t="s">
        <v>25</v>
      </c>
      <c r="AA1023">
        <v>1.9208049445394199E-2</v>
      </c>
      <c r="AB1023" t="s">
        <v>22</v>
      </c>
      <c r="AC1023">
        <v>1018</v>
      </c>
      <c r="AD1023">
        <v>10</v>
      </c>
      <c r="AE1023">
        <v>4.7500000000000001E-2</v>
      </c>
      <c r="AF1023">
        <v>0.01</v>
      </c>
      <c r="AG1023">
        <v>0</v>
      </c>
      <c r="AH1023" t="s">
        <v>23</v>
      </c>
      <c r="AI1023">
        <v>0.1</v>
      </c>
      <c r="AJ1023">
        <v>10</v>
      </c>
      <c r="AK1023">
        <v>5</v>
      </c>
      <c r="AL1023">
        <v>4</v>
      </c>
    </row>
    <row r="1024" spans="20:38" x14ac:dyDescent="0.35">
      <c r="T1024" t="s">
        <v>19</v>
      </c>
      <c r="U1024">
        <v>72</v>
      </c>
      <c r="V1024" t="s">
        <v>29</v>
      </c>
      <c r="W1024">
        <v>8797.0993501034809</v>
      </c>
      <c r="X1024">
        <v>6.7906829979151095E-2</v>
      </c>
      <c r="Y1024">
        <v>6766.9995000795998</v>
      </c>
      <c r="Z1024" t="s">
        <v>25</v>
      </c>
      <c r="AA1024">
        <v>7.7012054968230003E-3</v>
      </c>
      <c r="AB1024" t="s">
        <v>24</v>
      </c>
      <c r="AC1024">
        <v>1019</v>
      </c>
      <c r="AD1024">
        <v>10</v>
      </c>
      <c r="AE1024">
        <v>4.7500000000000001E-2</v>
      </c>
      <c r="AF1024">
        <v>0.01</v>
      </c>
      <c r="AG1024">
        <v>0</v>
      </c>
      <c r="AH1024" t="s">
        <v>23</v>
      </c>
      <c r="AI1024">
        <v>0.1</v>
      </c>
      <c r="AJ1024">
        <v>10</v>
      </c>
      <c r="AK1024">
        <v>6</v>
      </c>
      <c r="AL1024">
        <v>5</v>
      </c>
    </row>
    <row r="1025" spans="20:38" x14ac:dyDescent="0.35">
      <c r="T1025" t="s">
        <v>19</v>
      </c>
      <c r="U1025">
        <v>72</v>
      </c>
      <c r="V1025" t="s">
        <v>29</v>
      </c>
      <c r="W1025">
        <v>26391.298050310401</v>
      </c>
      <c r="X1025">
        <v>0.20372048993745301</v>
      </c>
      <c r="Y1025">
        <v>20300.998500238798</v>
      </c>
      <c r="Z1025" t="s">
        <v>25</v>
      </c>
      <c r="AA1025">
        <v>2.3103616490468999E-2</v>
      </c>
      <c r="AB1025" t="s">
        <v>22</v>
      </c>
      <c r="AC1025">
        <v>1020</v>
      </c>
      <c r="AD1025">
        <v>10</v>
      </c>
      <c r="AE1025">
        <v>4.7500000000000001E-2</v>
      </c>
      <c r="AF1025">
        <v>0.01</v>
      </c>
      <c r="AG1025">
        <v>0</v>
      </c>
      <c r="AH1025" t="s">
        <v>23</v>
      </c>
      <c r="AI1025">
        <v>0.1</v>
      </c>
      <c r="AJ1025">
        <v>10</v>
      </c>
      <c r="AK1025">
        <v>6</v>
      </c>
      <c r="AL1025">
        <v>5</v>
      </c>
    </row>
    <row r="1026" spans="20:38" x14ac:dyDescent="0.35">
      <c r="T1026" t="s">
        <v>19</v>
      </c>
      <c r="U1026">
        <v>72</v>
      </c>
      <c r="V1026" t="s">
        <v>29</v>
      </c>
      <c r="W1026">
        <v>10527.5631760671</v>
      </c>
      <c r="X1026">
        <v>8.1264677621669806E-2</v>
      </c>
      <c r="Y1026">
        <v>8098.1255200516098</v>
      </c>
      <c r="Z1026" t="s">
        <v>25</v>
      </c>
      <c r="AA1026">
        <v>9.2160977355252496E-3</v>
      </c>
      <c r="AB1026" t="s">
        <v>24</v>
      </c>
      <c r="AC1026">
        <v>1021</v>
      </c>
      <c r="AD1026">
        <v>10</v>
      </c>
      <c r="AE1026">
        <v>4.7500000000000001E-2</v>
      </c>
      <c r="AF1026">
        <v>0.01</v>
      </c>
      <c r="AG1026">
        <v>0</v>
      </c>
      <c r="AH1026" t="s">
        <v>23</v>
      </c>
      <c r="AI1026">
        <v>0.1</v>
      </c>
      <c r="AJ1026">
        <v>10</v>
      </c>
      <c r="AK1026">
        <v>7</v>
      </c>
      <c r="AL1026">
        <v>6</v>
      </c>
    </row>
    <row r="1027" spans="20:38" x14ac:dyDescent="0.35">
      <c r="T1027" t="s">
        <v>19</v>
      </c>
      <c r="U1027">
        <v>72</v>
      </c>
      <c r="V1027" t="s">
        <v>29</v>
      </c>
      <c r="W1027">
        <v>31582.689528201299</v>
      </c>
      <c r="X1027">
        <v>0.243794032865009</v>
      </c>
      <c r="Y1027">
        <v>24294.3765601548</v>
      </c>
      <c r="Z1027" t="s">
        <v>25</v>
      </c>
      <c r="AA1027">
        <v>2.7648293206575799E-2</v>
      </c>
      <c r="AB1027" t="s">
        <v>22</v>
      </c>
      <c r="AC1027">
        <v>1022</v>
      </c>
      <c r="AD1027">
        <v>10</v>
      </c>
      <c r="AE1027">
        <v>4.7500000000000001E-2</v>
      </c>
      <c r="AF1027">
        <v>0.01</v>
      </c>
      <c r="AG1027">
        <v>0</v>
      </c>
      <c r="AH1027" t="s">
        <v>23</v>
      </c>
      <c r="AI1027">
        <v>0.1</v>
      </c>
      <c r="AJ1027">
        <v>10</v>
      </c>
      <c r="AK1027">
        <v>7</v>
      </c>
      <c r="AL1027">
        <v>6</v>
      </c>
    </row>
    <row r="1028" spans="20:38" x14ac:dyDescent="0.35">
      <c r="T1028" t="s">
        <v>19</v>
      </c>
      <c r="U1028">
        <v>72</v>
      </c>
      <c r="V1028" t="s">
        <v>29</v>
      </c>
      <c r="W1028">
        <v>12421.786439993601</v>
      </c>
      <c r="X1028">
        <v>9.5886621970234495E-2</v>
      </c>
      <c r="Y1028">
        <v>9555.2203384565801</v>
      </c>
      <c r="Z1028" t="s">
        <v>25</v>
      </c>
      <c r="AA1028">
        <v>1.0874349169526501E-2</v>
      </c>
      <c r="AB1028" t="s">
        <v>24</v>
      </c>
      <c r="AC1028">
        <v>1023</v>
      </c>
      <c r="AD1028">
        <v>10</v>
      </c>
      <c r="AE1028">
        <v>4.7500000000000001E-2</v>
      </c>
      <c r="AF1028">
        <v>0.01</v>
      </c>
      <c r="AG1028">
        <v>0</v>
      </c>
      <c r="AH1028" t="s">
        <v>23</v>
      </c>
      <c r="AI1028">
        <v>0.1</v>
      </c>
      <c r="AJ1028">
        <v>10</v>
      </c>
      <c r="AK1028">
        <v>8</v>
      </c>
      <c r="AL1028">
        <v>7</v>
      </c>
    </row>
    <row r="1029" spans="20:38" x14ac:dyDescent="0.35">
      <c r="T1029" t="s">
        <v>19</v>
      </c>
      <c r="U1029">
        <v>72</v>
      </c>
      <c r="V1029" t="s">
        <v>29</v>
      </c>
      <c r="W1029">
        <v>37265.3593199807</v>
      </c>
      <c r="X1029">
        <v>0.28765986591070303</v>
      </c>
      <c r="Y1029">
        <v>28665.6610153697</v>
      </c>
      <c r="Z1029" t="s">
        <v>25</v>
      </c>
      <c r="AA1029">
        <v>3.26230475085795E-2</v>
      </c>
      <c r="AB1029" t="s">
        <v>22</v>
      </c>
      <c r="AC1029">
        <v>1024</v>
      </c>
      <c r="AD1029">
        <v>10</v>
      </c>
      <c r="AE1029">
        <v>4.7500000000000001E-2</v>
      </c>
      <c r="AF1029">
        <v>0.01</v>
      </c>
      <c r="AG1029">
        <v>0</v>
      </c>
      <c r="AH1029" t="s">
        <v>23</v>
      </c>
      <c r="AI1029">
        <v>0.1</v>
      </c>
      <c r="AJ1029">
        <v>10</v>
      </c>
      <c r="AK1029">
        <v>8</v>
      </c>
      <c r="AL1029">
        <v>7</v>
      </c>
    </row>
    <row r="1030" spans="20:38" x14ac:dyDescent="0.35">
      <c r="T1030" t="s">
        <v>19</v>
      </c>
      <c r="U1030">
        <v>72</v>
      </c>
      <c r="V1030" t="s">
        <v>29</v>
      </c>
      <c r="W1030">
        <v>14322.230616598001</v>
      </c>
      <c r="X1030">
        <v>0.110556586972281</v>
      </c>
      <c r="Y1030">
        <v>11017.1004743062</v>
      </c>
      <c r="Z1030" t="s">
        <v>25</v>
      </c>
      <c r="AA1030">
        <v>1.2538046549402E-2</v>
      </c>
      <c r="AB1030" t="s">
        <v>24</v>
      </c>
      <c r="AC1030">
        <v>1025</v>
      </c>
      <c r="AD1030">
        <v>10</v>
      </c>
      <c r="AE1030">
        <v>4.7500000000000001E-2</v>
      </c>
      <c r="AF1030">
        <v>0.01</v>
      </c>
      <c r="AG1030">
        <v>0</v>
      </c>
      <c r="AH1030" t="s">
        <v>23</v>
      </c>
      <c r="AI1030">
        <v>0.1</v>
      </c>
      <c r="AJ1030">
        <v>10</v>
      </c>
      <c r="AK1030">
        <v>9</v>
      </c>
      <c r="AL1030">
        <v>8</v>
      </c>
    </row>
    <row r="1031" spans="20:38" x14ac:dyDescent="0.35">
      <c r="T1031" t="s">
        <v>19</v>
      </c>
      <c r="U1031">
        <v>72</v>
      </c>
      <c r="V1031" t="s">
        <v>29</v>
      </c>
      <c r="W1031">
        <v>42966.691849794101</v>
      </c>
      <c r="X1031">
        <v>0.33166976091684403</v>
      </c>
      <c r="Y1031">
        <v>33051.301422918499</v>
      </c>
      <c r="Z1031" t="s">
        <v>25</v>
      </c>
      <c r="AA1031">
        <v>3.7614139648206001E-2</v>
      </c>
      <c r="AB1031" t="s">
        <v>22</v>
      </c>
      <c r="AC1031">
        <v>1026</v>
      </c>
      <c r="AD1031">
        <v>10</v>
      </c>
      <c r="AE1031">
        <v>4.7500000000000001E-2</v>
      </c>
      <c r="AF1031">
        <v>0.01</v>
      </c>
      <c r="AG1031">
        <v>0</v>
      </c>
      <c r="AH1031" t="s">
        <v>23</v>
      </c>
      <c r="AI1031">
        <v>0.1</v>
      </c>
      <c r="AJ1031">
        <v>10</v>
      </c>
      <c r="AK1031">
        <v>9</v>
      </c>
      <c r="AL1031">
        <v>8</v>
      </c>
    </row>
    <row r="1032" spans="20:38" x14ac:dyDescent="0.35">
      <c r="T1032" t="s">
        <v>19</v>
      </c>
      <c r="U1032">
        <v>72</v>
      </c>
      <c r="V1032" t="s">
        <v>29</v>
      </c>
      <c r="W1032">
        <v>16300.6961315514</v>
      </c>
      <c r="X1032">
        <v>0.12582881660124101</v>
      </c>
      <c r="Y1032">
        <v>12538.9970242703</v>
      </c>
      <c r="Z1032" t="s">
        <v>25</v>
      </c>
      <c r="AA1032">
        <v>1.4270045801957201E-2</v>
      </c>
      <c r="AB1032" t="s">
        <v>24</v>
      </c>
      <c r="AC1032">
        <v>1027</v>
      </c>
      <c r="AD1032">
        <v>10</v>
      </c>
      <c r="AE1032">
        <v>4.7500000000000001E-2</v>
      </c>
      <c r="AF1032">
        <v>0.01</v>
      </c>
      <c r="AG1032">
        <v>0</v>
      </c>
      <c r="AH1032" t="s">
        <v>23</v>
      </c>
      <c r="AI1032">
        <v>0.1</v>
      </c>
      <c r="AJ1032">
        <v>10</v>
      </c>
      <c r="AK1032">
        <v>10</v>
      </c>
      <c r="AL1032">
        <v>9</v>
      </c>
    </row>
    <row r="1033" spans="20:38" x14ac:dyDescent="0.35">
      <c r="T1033" t="s">
        <v>19</v>
      </c>
      <c r="U1033">
        <v>72</v>
      </c>
      <c r="V1033" t="s">
        <v>29</v>
      </c>
      <c r="W1033">
        <v>48902.0883946541</v>
      </c>
      <c r="X1033">
        <v>0.37748644980372298</v>
      </c>
      <c r="Y1033">
        <v>37616.991072810903</v>
      </c>
      <c r="Z1033" t="s">
        <v>25</v>
      </c>
      <c r="AA1033">
        <v>4.2810137405871702E-2</v>
      </c>
      <c r="AB1033" t="s">
        <v>22</v>
      </c>
      <c r="AC1033">
        <v>1028</v>
      </c>
      <c r="AD1033">
        <v>10</v>
      </c>
      <c r="AE1033">
        <v>4.7500000000000001E-2</v>
      </c>
      <c r="AF1033">
        <v>0.01</v>
      </c>
      <c r="AG1033">
        <v>0</v>
      </c>
      <c r="AH1033" t="s">
        <v>23</v>
      </c>
      <c r="AI1033">
        <v>0.1</v>
      </c>
      <c r="AJ1033">
        <v>10</v>
      </c>
      <c r="AK1033">
        <v>10</v>
      </c>
      <c r="AL1033">
        <v>9</v>
      </c>
    </row>
    <row r="1034" spans="20:38" x14ac:dyDescent="0.35">
      <c r="T1034" t="s">
        <v>19</v>
      </c>
      <c r="U1034">
        <v>72</v>
      </c>
      <c r="V1034" t="s">
        <v>29</v>
      </c>
      <c r="W1034">
        <v>49338.839129296997</v>
      </c>
      <c r="X1034">
        <v>0.38085782901638499</v>
      </c>
      <c r="Y1034">
        <v>37952.953176382303</v>
      </c>
      <c r="Z1034" t="s">
        <v>25</v>
      </c>
      <c r="AA1034">
        <v>4.3192480155966301E-2</v>
      </c>
      <c r="AB1034" t="s">
        <v>24</v>
      </c>
      <c r="AC1034">
        <v>1029</v>
      </c>
      <c r="AD1034">
        <v>10</v>
      </c>
      <c r="AE1034">
        <v>4.7500000000000001E-2</v>
      </c>
      <c r="AF1034">
        <v>0.01</v>
      </c>
      <c r="AG1034">
        <v>0</v>
      </c>
      <c r="AH1034" t="s">
        <v>23</v>
      </c>
      <c r="AI1034">
        <v>0.1</v>
      </c>
      <c r="AJ1034">
        <v>10</v>
      </c>
      <c r="AK1034">
        <v>12</v>
      </c>
      <c r="AL1034">
        <v>11</v>
      </c>
    </row>
    <row r="1035" spans="20:38" x14ac:dyDescent="0.35">
      <c r="T1035" t="s">
        <v>19</v>
      </c>
      <c r="U1035">
        <v>72</v>
      </c>
      <c r="V1035" t="s">
        <v>29</v>
      </c>
      <c r="W1035">
        <v>148016.51738789101</v>
      </c>
      <c r="X1035">
        <v>1.14257348704915</v>
      </c>
      <c r="Y1035">
        <v>113858.859529147</v>
      </c>
      <c r="Z1035" t="s">
        <v>25</v>
      </c>
      <c r="AA1035">
        <v>0.12957744046789901</v>
      </c>
      <c r="AB1035" t="s">
        <v>22</v>
      </c>
      <c r="AC1035">
        <v>1030</v>
      </c>
      <c r="AD1035">
        <v>10</v>
      </c>
      <c r="AE1035">
        <v>4.7500000000000001E-2</v>
      </c>
      <c r="AF1035">
        <v>0.01</v>
      </c>
      <c r="AG1035">
        <v>0</v>
      </c>
      <c r="AH1035" t="s">
        <v>23</v>
      </c>
      <c r="AI1035">
        <v>0.1</v>
      </c>
      <c r="AJ1035">
        <v>10</v>
      </c>
      <c r="AK1035">
        <v>12</v>
      </c>
      <c r="AL1035">
        <v>11</v>
      </c>
    </row>
    <row r="1036" spans="20:38" x14ac:dyDescent="0.35">
      <c r="T1036" t="s">
        <v>19</v>
      </c>
      <c r="U1036">
        <v>72</v>
      </c>
      <c r="V1036" t="s">
        <v>29</v>
      </c>
      <c r="W1036">
        <v>48452.223857233999</v>
      </c>
      <c r="X1036">
        <v>0.37401384213607403</v>
      </c>
      <c r="Y1036">
        <v>37270.941428641599</v>
      </c>
      <c r="Z1036" t="s">
        <v>25</v>
      </c>
      <c r="AA1036">
        <v>4.2416314497828199E-2</v>
      </c>
      <c r="AB1036" t="s">
        <v>24</v>
      </c>
      <c r="AC1036">
        <v>1031</v>
      </c>
      <c r="AD1036">
        <v>10</v>
      </c>
      <c r="AE1036">
        <v>4.7500000000000001E-2</v>
      </c>
      <c r="AF1036">
        <v>0.01</v>
      </c>
      <c r="AG1036">
        <v>0</v>
      </c>
      <c r="AH1036" t="s">
        <v>23</v>
      </c>
      <c r="AI1036">
        <v>0.1</v>
      </c>
      <c r="AJ1036">
        <v>10</v>
      </c>
      <c r="AK1036">
        <v>15</v>
      </c>
      <c r="AL1036">
        <v>14</v>
      </c>
    </row>
    <row r="1037" spans="20:38" x14ac:dyDescent="0.35">
      <c r="T1037" t="s">
        <v>19</v>
      </c>
      <c r="U1037">
        <v>72</v>
      </c>
      <c r="V1037" t="s">
        <v>29</v>
      </c>
      <c r="W1037">
        <v>145356.671571702</v>
      </c>
      <c r="X1037">
        <v>1.12204152640822</v>
      </c>
      <c r="Y1037">
        <v>111812.824285925</v>
      </c>
      <c r="Z1037" t="s">
        <v>25</v>
      </c>
      <c r="AA1037">
        <v>0.12724894349348501</v>
      </c>
      <c r="AB1037" t="s">
        <v>22</v>
      </c>
      <c r="AC1037">
        <v>1032</v>
      </c>
      <c r="AD1037">
        <v>10</v>
      </c>
      <c r="AE1037">
        <v>4.7500000000000001E-2</v>
      </c>
      <c r="AF1037">
        <v>0.01</v>
      </c>
      <c r="AG1037">
        <v>0</v>
      </c>
      <c r="AH1037" t="s">
        <v>23</v>
      </c>
      <c r="AI1037">
        <v>0.1</v>
      </c>
      <c r="AJ1037">
        <v>10</v>
      </c>
      <c r="AK1037">
        <v>15</v>
      </c>
      <c r="AL1037">
        <v>14</v>
      </c>
    </row>
    <row r="1038" spans="20:38" x14ac:dyDescent="0.35">
      <c r="T1038" t="s">
        <v>19</v>
      </c>
      <c r="U1038">
        <v>72</v>
      </c>
      <c r="V1038" t="s">
        <v>29</v>
      </c>
      <c r="W1038">
        <v>34870.898696491902</v>
      </c>
      <c r="X1038">
        <v>0.26917647451316201</v>
      </c>
      <c r="Y1038">
        <v>26823.768228070701</v>
      </c>
      <c r="Z1038" t="s">
        <v>25</v>
      </c>
      <c r="AA1038">
        <v>3.0526875511235799E-2</v>
      </c>
      <c r="AB1038" t="s">
        <v>24</v>
      </c>
      <c r="AC1038">
        <v>1033</v>
      </c>
      <c r="AD1038">
        <v>10</v>
      </c>
      <c r="AE1038">
        <v>4.7500000000000001E-2</v>
      </c>
      <c r="AF1038">
        <v>0.01</v>
      </c>
      <c r="AG1038">
        <v>0</v>
      </c>
      <c r="AH1038" t="s">
        <v>23</v>
      </c>
      <c r="AI1038">
        <v>0.1</v>
      </c>
      <c r="AJ1038">
        <v>10</v>
      </c>
      <c r="AK1038">
        <v>20</v>
      </c>
      <c r="AL1038">
        <v>19</v>
      </c>
    </row>
    <row r="1039" spans="20:38" x14ac:dyDescent="0.35">
      <c r="T1039" t="s">
        <v>19</v>
      </c>
      <c r="U1039">
        <v>72</v>
      </c>
      <c r="V1039" t="s">
        <v>29</v>
      </c>
      <c r="W1039">
        <v>104612.696089476</v>
      </c>
      <c r="X1039">
        <v>0.80752942353948498</v>
      </c>
      <c r="Y1039">
        <v>80471.304684212198</v>
      </c>
      <c r="Z1039" t="s">
        <v>25</v>
      </c>
      <c r="AA1039">
        <v>9.1580626533707299E-2</v>
      </c>
      <c r="AB1039" t="s">
        <v>22</v>
      </c>
      <c r="AC1039">
        <v>1034</v>
      </c>
      <c r="AD1039">
        <v>10</v>
      </c>
      <c r="AE1039">
        <v>4.7500000000000001E-2</v>
      </c>
      <c r="AF1039">
        <v>0.01</v>
      </c>
      <c r="AG1039">
        <v>0</v>
      </c>
      <c r="AH1039" t="s">
        <v>23</v>
      </c>
      <c r="AI1039">
        <v>0.1</v>
      </c>
      <c r="AJ1039">
        <v>10</v>
      </c>
      <c r="AK1039">
        <v>20</v>
      </c>
      <c r="AL1039">
        <v>19</v>
      </c>
    </row>
    <row r="1040" spans="20:38" x14ac:dyDescent="0.35">
      <c r="T1040" t="s">
        <v>19</v>
      </c>
      <c r="U1040">
        <v>72</v>
      </c>
      <c r="V1040" t="s">
        <v>29</v>
      </c>
      <c r="W1040">
        <v>38482.758411907103</v>
      </c>
      <c r="X1040">
        <v>0.29705724905509701</v>
      </c>
      <c r="Y1040">
        <v>29602.1218553131</v>
      </c>
      <c r="Z1040" t="s">
        <v>25</v>
      </c>
      <c r="AA1040">
        <v>3.3688789772643002E-2</v>
      </c>
      <c r="AB1040" t="s">
        <v>24</v>
      </c>
      <c r="AC1040">
        <v>1035</v>
      </c>
      <c r="AD1040">
        <v>10</v>
      </c>
      <c r="AE1040">
        <v>4.7500000000000001E-2</v>
      </c>
      <c r="AF1040">
        <v>0.01</v>
      </c>
      <c r="AG1040">
        <v>0</v>
      </c>
      <c r="AH1040" t="s">
        <v>23</v>
      </c>
      <c r="AI1040">
        <v>0.1</v>
      </c>
      <c r="AJ1040">
        <v>10</v>
      </c>
      <c r="AK1040">
        <v>99</v>
      </c>
      <c r="AL1040">
        <v>98</v>
      </c>
    </row>
    <row r="1041" spans="20:38" x14ac:dyDescent="0.35">
      <c r="T1041" t="s">
        <v>19</v>
      </c>
      <c r="U1041">
        <v>72</v>
      </c>
      <c r="V1041" t="s">
        <v>29</v>
      </c>
      <c r="W1041">
        <v>115448.275235721</v>
      </c>
      <c r="X1041">
        <v>0.89117174716529102</v>
      </c>
      <c r="Y1041">
        <v>88806.365565939399</v>
      </c>
      <c r="Z1041" t="s">
        <v>25</v>
      </c>
      <c r="AA1041">
        <v>0.10106636931792901</v>
      </c>
      <c r="AB1041" t="s">
        <v>22</v>
      </c>
      <c r="AC1041">
        <v>1036</v>
      </c>
      <c r="AD1041">
        <v>10</v>
      </c>
      <c r="AE1041">
        <v>4.7500000000000001E-2</v>
      </c>
      <c r="AF1041">
        <v>0.01</v>
      </c>
      <c r="AG1041">
        <v>0</v>
      </c>
      <c r="AH1041" t="s">
        <v>23</v>
      </c>
      <c r="AI1041">
        <v>0.1</v>
      </c>
      <c r="AJ1041">
        <v>10</v>
      </c>
      <c r="AK1041">
        <v>99</v>
      </c>
      <c r="AL1041">
        <v>98</v>
      </c>
    </row>
    <row r="1042" spans="20:38" x14ac:dyDescent="0.35">
      <c r="T1042" t="s">
        <v>19</v>
      </c>
      <c r="U1042">
        <v>72</v>
      </c>
      <c r="V1042" t="s">
        <v>29</v>
      </c>
      <c r="W1042">
        <v>50568.743005774799</v>
      </c>
      <c r="X1042">
        <v>0.17789506939670299</v>
      </c>
      <c r="Y1042">
        <v>38899.033081365298</v>
      </c>
      <c r="Z1042" t="s">
        <v>26</v>
      </c>
      <c r="AA1042">
        <v>2.7527231351062002E-2</v>
      </c>
      <c r="AB1042" t="s">
        <v>24</v>
      </c>
      <c r="AC1042">
        <v>1037</v>
      </c>
      <c r="AD1042">
        <v>10</v>
      </c>
      <c r="AE1042">
        <v>4.7500000000000001E-2</v>
      </c>
      <c r="AF1042">
        <v>0.01</v>
      </c>
      <c r="AG1042">
        <v>0</v>
      </c>
      <c r="AH1042" t="s">
        <v>23</v>
      </c>
      <c r="AI1042">
        <v>0.1</v>
      </c>
      <c r="AJ1042">
        <v>10</v>
      </c>
      <c r="AK1042">
        <v>1</v>
      </c>
      <c r="AL1042">
        <v>0</v>
      </c>
    </row>
    <row r="1043" spans="20:38" x14ac:dyDescent="0.35">
      <c r="T1043" t="s">
        <v>19</v>
      </c>
      <c r="U1043">
        <v>72</v>
      </c>
      <c r="V1043" t="s">
        <v>29</v>
      </c>
      <c r="W1043">
        <v>151706.22901732501</v>
      </c>
      <c r="X1043">
        <v>0.53368520819010901</v>
      </c>
      <c r="Y1043">
        <v>116697.099244096</v>
      </c>
      <c r="Z1043" t="s">
        <v>26</v>
      </c>
      <c r="AA1043">
        <v>8.2581694053185994E-2</v>
      </c>
      <c r="AB1043" t="s">
        <v>22</v>
      </c>
      <c r="AC1043">
        <v>1038</v>
      </c>
      <c r="AD1043">
        <v>10</v>
      </c>
      <c r="AE1043">
        <v>4.7500000000000001E-2</v>
      </c>
      <c r="AF1043">
        <v>0.01</v>
      </c>
      <c r="AG1043">
        <v>0</v>
      </c>
      <c r="AH1043" t="s">
        <v>23</v>
      </c>
      <c r="AI1043">
        <v>0.1</v>
      </c>
      <c r="AJ1043">
        <v>10</v>
      </c>
      <c r="AK1043">
        <v>1</v>
      </c>
      <c r="AL1043">
        <v>0</v>
      </c>
    </row>
    <row r="1044" spans="20:38" x14ac:dyDescent="0.35">
      <c r="T1044" t="s">
        <v>19</v>
      </c>
      <c r="U1044">
        <v>72</v>
      </c>
      <c r="V1044" t="s">
        <v>29</v>
      </c>
      <c r="W1044">
        <v>21541.154208559801</v>
      </c>
      <c r="X1044">
        <v>7.5779323254667796E-2</v>
      </c>
      <c r="Y1044">
        <v>16570.118621969101</v>
      </c>
      <c r="Z1044" t="s">
        <v>26</v>
      </c>
      <c r="AA1044">
        <v>1.17259852672275E-2</v>
      </c>
      <c r="AB1044" t="s">
        <v>24</v>
      </c>
      <c r="AC1044">
        <v>1039</v>
      </c>
      <c r="AD1044">
        <v>10</v>
      </c>
      <c r="AE1044">
        <v>4.7500000000000001E-2</v>
      </c>
      <c r="AF1044">
        <v>0.01</v>
      </c>
      <c r="AG1044">
        <v>0</v>
      </c>
      <c r="AH1044" t="s">
        <v>23</v>
      </c>
      <c r="AI1044">
        <v>0.1</v>
      </c>
      <c r="AJ1044">
        <v>10</v>
      </c>
      <c r="AK1044">
        <v>2</v>
      </c>
      <c r="AL1044">
        <v>1</v>
      </c>
    </row>
    <row r="1045" spans="20:38" x14ac:dyDescent="0.35">
      <c r="T1045" t="s">
        <v>19</v>
      </c>
      <c r="U1045">
        <v>72</v>
      </c>
      <c r="V1045" t="s">
        <v>29</v>
      </c>
      <c r="W1045">
        <v>64623.462625679502</v>
      </c>
      <c r="X1045">
        <v>0.227337969764003</v>
      </c>
      <c r="Y1045">
        <v>49710.355865907302</v>
      </c>
      <c r="Z1045" t="s">
        <v>26</v>
      </c>
      <c r="AA1045">
        <v>3.5177955801682502E-2</v>
      </c>
      <c r="AB1045" t="s">
        <v>22</v>
      </c>
      <c r="AC1045">
        <v>1040</v>
      </c>
      <c r="AD1045">
        <v>10</v>
      </c>
      <c r="AE1045">
        <v>4.7500000000000001E-2</v>
      </c>
      <c r="AF1045">
        <v>0.01</v>
      </c>
      <c r="AG1045">
        <v>0</v>
      </c>
      <c r="AH1045" t="s">
        <v>23</v>
      </c>
      <c r="AI1045">
        <v>0.1</v>
      </c>
      <c r="AJ1045">
        <v>10</v>
      </c>
      <c r="AK1045">
        <v>2</v>
      </c>
      <c r="AL1045">
        <v>1</v>
      </c>
    </row>
    <row r="1046" spans="20:38" x14ac:dyDescent="0.35">
      <c r="T1046" t="s">
        <v>19</v>
      </c>
      <c r="U1046">
        <v>72</v>
      </c>
      <c r="V1046" t="s">
        <v>29</v>
      </c>
      <c r="W1046">
        <v>9748.8100287806501</v>
      </c>
      <c r="X1046">
        <v>3.4295201611144702E-2</v>
      </c>
      <c r="Y1046">
        <v>7499.0846375235797</v>
      </c>
      <c r="Z1046" t="s">
        <v>26</v>
      </c>
      <c r="AA1046">
        <v>5.3067909761797503E-3</v>
      </c>
      <c r="AB1046" t="s">
        <v>24</v>
      </c>
      <c r="AC1046">
        <v>1041</v>
      </c>
      <c r="AD1046">
        <v>10</v>
      </c>
      <c r="AE1046">
        <v>4.7500000000000001E-2</v>
      </c>
      <c r="AF1046">
        <v>0.01</v>
      </c>
      <c r="AG1046">
        <v>0</v>
      </c>
      <c r="AH1046" t="s">
        <v>23</v>
      </c>
      <c r="AI1046">
        <v>0.1</v>
      </c>
      <c r="AJ1046">
        <v>10</v>
      </c>
      <c r="AK1046">
        <v>3</v>
      </c>
      <c r="AL1046">
        <v>2</v>
      </c>
    </row>
    <row r="1047" spans="20:38" x14ac:dyDescent="0.35">
      <c r="T1047" t="s">
        <v>19</v>
      </c>
      <c r="U1047">
        <v>72</v>
      </c>
      <c r="V1047" t="s">
        <v>29</v>
      </c>
      <c r="W1047">
        <v>29246.430086341999</v>
      </c>
      <c r="X1047">
        <v>0.10288560483343399</v>
      </c>
      <c r="Y1047">
        <v>22497.253912570799</v>
      </c>
      <c r="Z1047" t="s">
        <v>26</v>
      </c>
      <c r="AA1047">
        <v>1.5920372928539199E-2</v>
      </c>
      <c r="AB1047" t="s">
        <v>22</v>
      </c>
      <c r="AC1047">
        <v>1042</v>
      </c>
      <c r="AD1047">
        <v>10</v>
      </c>
      <c r="AE1047">
        <v>4.7500000000000001E-2</v>
      </c>
      <c r="AF1047">
        <v>0.01</v>
      </c>
      <c r="AG1047">
        <v>0</v>
      </c>
      <c r="AH1047" t="s">
        <v>23</v>
      </c>
      <c r="AI1047">
        <v>0.1</v>
      </c>
      <c r="AJ1047">
        <v>10</v>
      </c>
      <c r="AK1047">
        <v>3</v>
      </c>
      <c r="AL1047">
        <v>2</v>
      </c>
    </row>
    <row r="1048" spans="20:38" x14ac:dyDescent="0.35">
      <c r="T1048" t="s">
        <v>19</v>
      </c>
      <c r="U1048">
        <v>72</v>
      </c>
      <c r="V1048" t="s">
        <v>29</v>
      </c>
      <c r="W1048">
        <v>11470.663647170401</v>
      </c>
      <c r="X1048">
        <v>4.0352486224674099E-2</v>
      </c>
      <c r="Y1048">
        <v>8823.5874209002905</v>
      </c>
      <c r="Z1048" t="s">
        <v>26</v>
      </c>
      <c r="AA1048">
        <v>6.2440866273819999E-3</v>
      </c>
      <c r="AB1048" t="s">
        <v>24</v>
      </c>
      <c r="AC1048">
        <v>1043</v>
      </c>
      <c r="AD1048">
        <v>10</v>
      </c>
      <c r="AE1048">
        <v>4.7500000000000001E-2</v>
      </c>
      <c r="AF1048">
        <v>0.01</v>
      </c>
      <c r="AG1048">
        <v>0</v>
      </c>
      <c r="AH1048" t="s">
        <v>23</v>
      </c>
      <c r="AI1048">
        <v>0.1</v>
      </c>
      <c r="AJ1048">
        <v>10</v>
      </c>
      <c r="AK1048">
        <v>4</v>
      </c>
      <c r="AL1048">
        <v>3</v>
      </c>
    </row>
    <row r="1049" spans="20:38" x14ac:dyDescent="0.35">
      <c r="T1049" t="s">
        <v>19</v>
      </c>
      <c r="U1049">
        <v>72</v>
      </c>
      <c r="V1049" t="s">
        <v>29</v>
      </c>
      <c r="W1049">
        <v>34411.990941511103</v>
      </c>
      <c r="X1049">
        <v>0.121057458674022</v>
      </c>
      <c r="Y1049">
        <v>26470.7622627009</v>
      </c>
      <c r="Z1049" t="s">
        <v>26</v>
      </c>
      <c r="AA1049">
        <v>1.8732259882146E-2</v>
      </c>
      <c r="AB1049" t="s">
        <v>22</v>
      </c>
      <c r="AC1049">
        <v>1044</v>
      </c>
      <c r="AD1049">
        <v>10</v>
      </c>
      <c r="AE1049">
        <v>4.7500000000000001E-2</v>
      </c>
      <c r="AF1049">
        <v>0.01</v>
      </c>
      <c r="AG1049">
        <v>0</v>
      </c>
      <c r="AH1049" t="s">
        <v>23</v>
      </c>
      <c r="AI1049">
        <v>0.1</v>
      </c>
      <c r="AJ1049">
        <v>10</v>
      </c>
      <c r="AK1049">
        <v>4</v>
      </c>
      <c r="AL1049">
        <v>3</v>
      </c>
    </row>
    <row r="1050" spans="20:38" x14ac:dyDescent="0.35">
      <c r="T1050" t="s">
        <v>19</v>
      </c>
      <c r="U1050">
        <v>72</v>
      </c>
      <c r="V1050" t="s">
        <v>29</v>
      </c>
      <c r="W1050">
        <v>13646.720001670201</v>
      </c>
      <c r="X1050">
        <v>4.8007604251845103E-2</v>
      </c>
      <c r="Y1050">
        <v>10497.476924361699</v>
      </c>
      <c r="Z1050" t="s">
        <v>26</v>
      </c>
      <c r="AA1050">
        <v>7.4286287603835101E-3</v>
      </c>
      <c r="AB1050" t="s">
        <v>24</v>
      </c>
      <c r="AC1050">
        <v>1045</v>
      </c>
      <c r="AD1050">
        <v>10</v>
      </c>
      <c r="AE1050">
        <v>4.7500000000000001E-2</v>
      </c>
      <c r="AF1050">
        <v>0.01</v>
      </c>
      <c r="AG1050">
        <v>0</v>
      </c>
      <c r="AH1050" t="s">
        <v>23</v>
      </c>
      <c r="AI1050">
        <v>0.1</v>
      </c>
      <c r="AJ1050">
        <v>10</v>
      </c>
      <c r="AK1050">
        <v>5</v>
      </c>
      <c r="AL1050">
        <v>4</v>
      </c>
    </row>
    <row r="1051" spans="20:38" x14ac:dyDescent="0.35">
      <c r="T1051" t="s">
        <v>19</v>
      </c>
      <c r="U1051">
        <v>72</v>
      </c>
      <c r="V1051" t="s">
        <v>29</v>
      </c>
      <c r="W1051">
        <v>40940.160005010599</v>
      </c>
      <c r="X1051">
        <v>0.144022812755535</v>
      </c>
      <c r="Y1051">
        <v>31492.4307730851</v>
      </c>
      <c r="Z1051" t="s">
        <v>26</v>
      </c>
      <c r="AA1051">
        <v>2.22858862811505E-2</v>
      </c>
      <c r="AB1051" t="s">
        <v>22</v>
      </c>
      <c r="AC1051">
        <v>1046</v>
      </c>
      <c r="AD1051">
        <v>10</v>
      </c>
      <c r="AE1051">
        <v>4.7500000000000001E-2</v>
      </c>
      <c r="AF1051">
        <v>0.01</v>
      </c>
      <c r="AG1051">
        <v>0</v>
      </c>
      <c r="AH1051" t="s">
        <v>23</v>
      </c>
      <c r="AI1051">
        <v>0.1</v>
      </c>
      <c r="AJ1051">
        <v>10</v>
      </c>
      <c r="AK1051">
        <v>5</v>
      </c>
      <c r="AL1051">
        <v>4</v>
      </c>
    </row>
    <row r="1052" spans="20:38" x14ac:dyDescent="0.35">
      <c r="T1052" t="s">
        <v>19</v>
      </c>
      <c r="U1052">
        <v>72</v>
      </c>
      <c r="V1052" t="s">
        <v>29</v>
      </c>
      <c r="W1052">
        <v>16269.253984544999</v>
      </c>
      <c r="X1052">
        <v>5.72333796448668E-2</v>
      </c>
      <c r="Y1052">
        <v>12514.8107573423</v>
      </c>
      <c r="Z1052" t="s">
        <v>26</v>
      </c>
      <c r="AA1052">
        <v>8.8562121919979996E-3</v>
      </c>
      <c r="AB1052" t="s">
        <v>24</v>
      </c>
      <c r="AC1052">
        <v>1047</v>
      </c>
      <c r="AD1052">
        <v>10</v>
      </c>
      <c r="AE1052">
        <v>4.7500000000000001E-2</v>
      </c>
      <c r="AF1052">
        <v>0.01</v>
      </c>
      <c r="AG1052">
        <v>0</v>
      </c>
      <c r="AH1052" t="s">
        <v>23</v>
      </c>
      <c r="AI1052">
        <v>0.1</v>
      </c>
      <c r="AJ1052">
        <v>10</v>
      </c>
      <c r="AK1052">
        <v>6</v>
      </c>
      <c r="AL1052">
        <v>5</v>
      </c>
    </row>
    <row r="1053" spans="20:38" x14ac:dyDescent="0.35">
      <c r="T1053" t="s">
        <v>19</v>
      </c>
      <c r="U1053">
        <v>72</v>
      </c>
      <c r="V1053" t="s">
        <v>29</v>
      </c>
      <c r="W1053">
        <v>48807.761953634901</v>
      </c>
      <c r="X1053">
        <v>0.17170013893460001</v>
      </c>
      <c r="Y1053">
        <v>37544.432272026897</v>
      </c>
      <c r="Z1053" t="s">
        <v>26</v>
      </c>
      <c r="AA1053">
        <v>2.6568636575993999E-2</v>
      </c>
      <c r="AB1053" t="s">
        <v>22</v>
      </c>
      <c r="AC1053">
        <v>1048</v>
      </c>
      <c r="AD1053">
        <v>10</v>
      </c>
      <c r="AE1053">
        <v>4.7500000000000001E-2</v>
      </c>
      <c r="AF1053">
        <v>0.01</v>
      </c>
      <c r="AG1053">
        <v>0</v>
      </c>
      <c r="AH1053" t="s">
        <v>23</v>
      </c>
      <c r="AI1053">
        <v>0.1</v>
      </c>
      <c r="AJ1053">
        <v>10</v>
      </c>
      <c r="AK1053">
        <v>6</v>
      </c>
      <c r="AL1053">
        <v>5</v>
      </c>
    </row>
    <row r="1054" spans="20:38" x14ac:dyDescent="0.35">
      <c r="T1054" t="s">
        <v>19</v>
      </c>
      <c r="U1054">
        <v>72</v>
      </c>
      <c r="V1054" t="s">
        <v>29</v>
      </c>
      <c r="W1054">
        <v>19255.9229415628</v>
      </c>
      <c r="X1054">
        <v>6.77401403391754E-2</v>
      </c>
      <c r="Y1054">
        <v>14812.248416586801</v>
      </c>
      <c r="Z1054" t="s">
        <v>26</v>
      </c>
      <c r="AA1054">
        <v>1.04820134767852E-2</v>
      </c>
      <c r="AB1054" t="s">
        <v>24</v>
      </c>
      <c r="AC1054">
        <v>1049</v>
      </c>
      <c r="AD1054">
        <v>10</v>
      </c>
      <c r="AE1054">
        <v>4.7500000000000001E-2</v>
      </c>
      <c r="AF1054">
        <v>0.01</v>
      </c>
      <c r="AG1054">
        <v>0</v>
      </c>
      <c r="AH1054" t="s">
        <v>23</v>
      </c>
      <c r="AI1054">
        <v>0.1</v>
      </c>
      <c r="AJ1054">
        <v>10</v>
      </c>
      <c r="AK1054">
        <v>7</v>
      </c>
      <c r="AL1054">
        <v>6</v>
      </c>
    </row>
    <row r="1055" spans="20:38" x14ac:dyDescent="0.35">
      <c r="T1055" t="s">
        <v>19</v>
      </c>
      <c r="U1055">
        <v>72</v>
      </c>
      <c r="V1055" t="s">
        <v>29</v>
      </c>
      <c r="W1055">
        <v>57767.768824688399</v>
      </c>
      <c r="X1055">
        <v>0.20322042101752599</v>
      </c>
      <c r="Y1055">
        <v>44436.745249760301</v>
      </c>
      <c r="Z1055" t="s">
        <v>26</v>
      </c>
      <c r="AA1055">
        <v>3.1446040430355697E-2</v>
      </c>
      <c r="AB1055" t="s">
        <v>22</v>
      </c>
      <c r="AC1055">
        <v>1050</v>
      </c>
      <c r="AD1055">
        <v>10</v>
      </c>
      <c r="AE1055">
        <v>4.7500000000000001E-2</v>
      </c>
      <c r="AF1055">
        <v>0.01</v>
      </c>
      <c r="AG1055">
        <v>0</v>
      </c>
      <c r="AH1055" t="s">
        <v>23</v>
      </c>
      <c r="AI1055">
        <v>0.1</v>
      </c>
      <c r="AJ1055">
        <v>10</v>
      </c>
      <c r="AK1055">
        <v>7</v>
      </c>
      <c r="AL1055">
        <v>6</v>
      </c>
    </row>
    <row r="1056" spans="20:38" x14ac:dyDescent="0.35">
      <c r="T1056" t="s">
        <v>19</v>
      </c>
      <c r="U1056">
        <v>72</v>
      </c>
      <c r="V1056" t="s">
        <v>29</v>
      </c>
      <c r="W1056">
        <v>22412.823619738701</v>
      </c>
      <c r="X1056">
        <v>7.8845756809777998E-2</v>
      </c>
      <c r="Y1056">
        <v>17240.633553645199</v>
      </c>
      <c r="Z1056" t="s">
        <v>26</v>
      </c>
      <c r="AA1056">
        <v>1.22004808571302E-2</v>
      </c>
      <c r="AB1056" t="s">
        <v>24</v>
      </c>
      <c r="AC1056">
        <v>1051</v>
      </c>
      <c r="AD1056">
        <v>10</v>
      </c>
      <c r="AE1056">
        <v>4.7500000000000001E-2</v>
      </c>
      <c r="AF1056">
        <v>0.01</v>
      </c>
      <c r="AG1056">
        <v>0</v>
      </c>
      <c r="AH1056" t="s">
        <v>23</v>
      </c>
      <c r="AI1056">
        <v>0.1</v>
      </c>
      <c r="AJ1056">
        <v>10</v>
      </c>
      <c r="AK1056">
        <v>8</v>
      </c>
      <c r="AL1056">
        <v>7</v>
      </c>
    </row>
    <row r="1057" spans="20:38" x14ac:dyDescent="0.35">
      <c r="T1057" t="s">
        <v>19</v>
      </c>
      <c r="U1057">
        <v>72</v>
      </c>
      <c r="V1057" t="s">
        <v>29</v>
      </c>
      <c r="W1057">
        <v>67238.470859216206</v>
      </c>
      <c r="X1057">
        <v>0.23653727042933401</v>
      </c>
      <c r="Y1057">
        <v>51721.900660935498</v>
      </c>
      <c r="Z1057" t="s">
        <v>26</v>
      </c>
      <c r="AA1057">
        <v>3.6601442571390697E-2</v>
      </c>
      <c r="AB1057" t="s">
        <v>22</v>
      </c>
      <c r="AC1057">
        <v>1052</v>
      </c>
      <c r="AD1057">
        <v>10</v>
      </c>
      <c r="AE1057">
        <v>4.7500000000000001E-2</v>
      </c>
      <c r="AF1057">
        <v>0.01</v>
      </c>
      <c r="AG1057">
        <v>0</v>
      </c>
      <c r="AH1057" t="s">
        <v>23</v>
      </c>
      <c r="AI1057">
        <v>0.1</v>
      </c>
      <c r="AJ1057">
        <v>10</v>
      </c>
      <c r="AK1057">
        <v>8</v>
      </c>
      <c r="AL1057">
        <v>7</v>
      </c>
    </row>
    <row r="1058" spans="20:38" x14ac:dyDescent="0.35">
      <c r="T1058" t="s">
        <v>19</v>
      </c>
      <c r="U1058">
        <v>72</v>
      </c>
      <c r="V1058" t="s">
        <v>29</v>
      </c>
      <c r="W1058">
        <v>25414.606091354599</v>
      </c>
      <c r="X1058">
        <v>8.9405685124407705E-2</v>
      </c>
      <c r="Y1058">
        <v>19549.696993349698</v>
      </c>
      <c r="Z1058" t="s">
        <v>26</v>
      </c>
      <c r="AA1058">
        <v>1.3834509224264E-2</v>
      </c>
      <c r="AB1058" t="s">
        <v>24</v>
      </c>
      <c r="AC1058">
        <v>1053</v>
      </c>
      <c r="AD1058">
        <v>10</v>
      </c>
      <c r="AE1058">
        <v>4.7500000000000001E-2</v>
      </c>
      <c r="AF1058">
        <v>0.01</v>
      </c>
      <c r="AG1058">
        <v>0</v>
      </c>
      <c r="AH1058" t="s">
        <v>23</v>
      </c>
      <c r="AI1058">
        <v>0.1</v>
      </c>
      <c r="AJ1058">
        <v>10</v>
      </c>
      <c r="AK1058">
        <v>9</v>
      </c>
      <c r="AL1058">
        <v>8</v>
      </c>
    </row>
    <row r="1059" spans="20:38" x14ac:dyDescent="0.35">
      <c r="T1059" t="s">
        <v>19</v>
      </c>
      <c r="U1059">
        <v>72</v>
      </c>
      <c r="V1059" t="s">
        <v>29</v>
      </c>
      <c r="W1059">
        <v>76243.8182740638</v>
      </c>
      <c r="X1059">
        <v>0.26821705537322299</v>
      </c>
      <c r="Y1059">
        <v>58649.090980049099</v>
      </c>
      <c r="Z1059" t="s">
        <v>26</v>
      </c>
      <c r="AA1059">
        <v>4.1503527672792001E-2</v>
      </c>
      <c r="AB1059" t="s">
        <v>22</v>
      </c>
      <c r="AC1059">
        <v>1054</v>
      </c>
      <c r="AD1059">
        <v>10</v>
      </c>
      <c r="AE1059">
        <v>4.7500000000000001E-2</v>
      </c>
      <c r="AF1059">
        <v>0.01</v>
      </c>
      <c r="AG1059">
        <v>0</v>
      </c>
      <c r="AH1059" t="s">
        <v>23</v>
      </c>
      <c r="AI1059">
        <v>0.1</v>
      </c>
      <c r="AJ1059">
        <v>10</v>
      </c>
      <c r="AK1059">
        <v>9</v>
      </c>
      <c r="AL1059">
        <v>8</v>
      </c>
    </row>
    <row r="1060" spans="20:38" x14ac:dyDescent="0.35">
      <c r="T1060" t="s">
        <v>19</v>
      </c>
      <c r="U1060">
        <v>72</v>
      </c>
      <c r="V1060" t="s">
        <v>29</v>
      </c>
      <c r="W1060">
        <v>28341.699861775902</v>
      </c>
      <c r="X1060">
        <v>9.9702867108153903E-2</v>
      </c>
      <c r="Y1060">
        <v>21801.3075859815</v>
      </c>
      <c r="Z1060" t="s">
        <v>26</v>
      </c>
      <c r="AA1060">
        <v>1.54278805958925E-2</v>
      </c>
      <c r="AB1060" t="s">
        <v>24</v>
      </c>
      <c r="AC1060">
        <v>1055</v>
      </c>
      <c r="AD1060">
        <v>10</v>
      </c>
      <c r="AE1060">
        <v>4.7500000000000001E-2</v>
      </c>
      <c r="AF1060">
        <v>0.01</v>
      </c>
      <c r="AG1060">
        <v>0</v>
      </c>
      <c r="AH1060" t="s">
        <v>23</v>
      </c>
      <c r="AI1060">
        <v>0.1</v>
      </c>
      <c r="AJ1060">
        <v>10</v>
      </c>
      <c r="AK1060">
        <v>10</v>
      </c>
      <c r="AL1060">
        <v>9</v>
      </c>
    </row>
    <row r="1061" spans="20:38" x14ac:dyDescent="0.35">
      <c r="T1061" t="s">
        <v>19</v>
      </c>
      <c r="U1061">
        <v>72</v>
      </c>
      <c r="V1061" t="s">
        <v>29</v>
      </c>
      <c r="W1061">
        <v>85025.0995853278</v>
      </c>
      <c r="X1061">
        <v>0.29910860132446199</v>
      </c>
      <c r="Y1061">
        <v>65403.922757944398</v>
      </c>
      <c r="Z1061" t="s">
        <v>26</v>
      </c>
      <c r="AA1061">
        <v>4.62836417876775E-2</v>
      </c>
      <c r="AB1061" t="s">
        <v>22</v>
      </c>
      <c r="AC1061">
        <v>1056</v>
      </c>
      <c r="AD1061">
        <v>10</v>
      </c>
      <c r="AE1061">
        <v>4.7500000000000001E-2</v>
      </c>
      <c r="AF1061">
        <v>0.01</v>
      </c>
      <c r="AG1061">
        <v>0</v>
      </c>
      <c r="AH1061" t="s">
        <v>23</v>
      </c>
      <c r="AI1061">
        <v>0.1</v>
      </c>
      <c r="AJ1061">
        <v>10</v>
      </c>
      <c r="AK1061">
        <v>10</v>
      </c>
      <c r="AL1061">
        <v>9</v>
      </c>
    </row>
    <row r="1062" spans="20:38" x14ac:dyDescent="0.35">
      <c r="T1062" t="s">
        <v>19</v>
      </c>
      <c r="U1062">
        <v>72</v>
      </c>
      <c r="V1062" t="s">
        <v>29</v>
      </c>
      <c r="W1062">
        <v>77620.300036342902</v>
      </c>
      <c r="X1062">
        <v>0.27305936119434998</v>
      </c>
      <c r="Y1062">
        <v>59707.923104879199</v>
      </c>
      <c r="Z1062" t="s">
        <v>26</v>
      </c>
      <c r="AA1062">
        <v>4.2252819224619799E-2</v>
      </c>
      <c r="AB1062" t="s">
        <v>24</v>
      </c>
      <c r="AC1062">
        <v>1057</v>
      </c>
      <c r="AD1062">
        <v>10</v>
      </c>
      <c r="AE1062">
        <v>4.7500000000000001E-2</v>
      </c>
      <c r="AF1062">
        <v>0.01</v>
      </c>
      <c r="AG1062">
        <v>0</v>
      </c>
      <c r="AH1062" t="s">
        <v>23</v>
      </c>
      <c r="AI1062">
        <v>0.1</v>
      </c>
      <c r="AJ1062">
        <v>10</v>
      </c>
      <c r="AK1062">
        <v>12</v>
      </c>
      <c r="AL1062">
        <v>11</v>
      </c>
    </row>
    <row r="1063" spans="20:38" x14ac:dyDescent="0.35">
      <c r="T1063" t="s">
        <v>19</v>
      </c>
      <c r="U1063">
        <v>72</v>
      </c>
      <c r="V1063" t="s">
        <v>29</v>
      </c>
      <c r="W1063">
        <v>232860.900109029</v>
      </c>
      <c r="X1063">
        <v>0.81917808358305</v>
      </c>
      <c r="Y1063">
        <v>179123.76931463799</v>
      </c>
      <c r="Z1063" t="s">
        <v>26</v>
      </c>
      <c r="AA1063">
        <v>0.12675845767385899</v>
      </c>
      <c r="AB1063" t="s">
        <v>22</v>
      </c>
      <c r="AC1063">
        <v>1058</v>
      </c>
      <c r="AD1063">
        <v>10</v>
      </c>
      <c r="AE1063">
        <v>4.7500000000000001E-2</v>
      </c>
      <c r="AF1063">
        <v>0.01</v>
      </c>
      <c r="AG1063">
        <v>0</v>
      </c>
      <c r="AH1063" t="s">
        <v>23</v>
      </c>
      <c r="AI1063">
        <v>0.1</v>
      </c>
      <c r="AJ1063">
        <v>10</v>
      </c>
      <c r="AK1063">
        <v>12</v>
      </c>
      <c r="AL1063">
        <v>11</v>
      </c>
    </row>
    <row r="1064" spans="20:38" x14ac:dyDescent="0.35">
      <c r="T1064" t="s">
        <v>19</v>
      </c>
      <c r="U1064">
        <v>72</v>
      </c>
      <c r="V1064" t="s">
        <v>29</v>
      </c>
      <c r="W1064">
        <v>74911.511142848103</v>
      </c>
      <c r="X1064">
        <v>0.26353015086507098</v>
      </c>
      <c r="Y1064">
        <v>57624.239340652399</v>
      </c>
      <c r="Z1064" t="s">
        <v>26</v>
      </c>
      <c r="AA1064">
        <v>4.0778282700271E-2</v>
      </c>
      <c r="AB1064" t="s">
        <v>24</v>
      </c>
      <c r="AC1064">
        <v>1059</v>
      </c>
      <c r="AD1064">
        <v>10</v>
      </c>
      <c r="AE1064">
        <v>4.7500000000000001E-2</v>
      </c>
      <c r="AF1064">
        <v>0.01</v>
      </c>
      <c r="AG1064">
        <v>0</v>
      </c>
      <c r="AH1064" t="s">
        <v>23</v>
      </c>
      <c r="AI1064">
        <v>0.1</v>
      </c>
      <c r="AJ1064">
        <v>10</v>
      </c>
      <c r="AK1064">
        <v>15</v>
      </c>
      <c r="AL1064">
        <v>14</v>
      </c>
    </row>
    <row r="1065" spans="20:38" x14ac:dyDescent="0.35">
      <c r="T1065" t="s">
        <v>19</v>
      </c>
      <c r="U1065">
        <v>72</v>
      </c>
      <c r="V1065" t="s">
        <v>29</v>
      </c>
      <c r="W1065">
        <v>224734.533428544</v>
      </c>
      <c r="X1065">
        <v>0.79059045259521299</v>
      </c>
      <c r="Y1065">
        <v>172872.718021957</v>
      </c>
      <c r="Z1065" t="s">
        <v>26</v>
      </c>
      <c r="AA1065">
        <v>0.12233484810081301</v>
      </c>
      <c r="AB1065" t="s">
        <v>22</v>
      </c>
      <c r="AC1065">
        <v>1060</v>
      </c>
      <c r="AD1065">
        <v>10</v>
      </c>
      <c r="AE1065">
        <v>4.7500000000000001E-2</v>
      </c>
      <c r="AF1065">
        <v>0.01</v>
      </c>
      <c r="AG1065">
        <v>0</v>
      </c>
      <c r="AH1065" t="s">
        <v>23</v>
      </c>
      <c r="AI1065">
        <v>0.1</v>
      </c>
      <c r="AJ1065">
        <v>10</v>
      </c>
      <c r="AK1065">
        <v>15</v>
      </c>
      <c r="AL1065">
        <v>14</v>
      </c>
    </row>
    <row r="1066" spans="20:38" x14ac:dyDescent="0.35">
      <c r="T1066" t="s">
        <v>19</v>
      </c>
      <c r="U1066">
        <v>72</v>
      </c>
      <c r="V1066" t="s">
        <v>29</v>
      </c>
      <c r="W1066">
        <v>47934.408899747199</v>
      </c>
      <c r="X1066">
        <v>0.16862778251649799</v>
      </c>
      <c r="Y1066">
        <v>36872.6222305747</v>
      </c>
      <c r="Z1066" t="s">
        <v>26</v>
      </c>
      <c r="AA1066">
        <v>2.60932244906515E-2</v>
      </c>
      <c r="AB1066" t="s">
        <v>24</v>
      </c>
      <c r="AC1066">
        <v>1061</v>
      </c>
      <c r="AD1066">
        <v>10</v>
      </c>
      <c r="AE1066">
        <v>4.7500000000000001E-2</v>
      </c>
      <c r="AF1066">
        <v>0.01</v>
      </c>
      <c r="AG1066">
        <v>0</v>
      </c>
      <c r="AH1066" t="s">
        <v>23</v>
      </c>
      <c r="AI1066">
        <v>0.1</v>
      </c>
      <c r="AJ1066">
        <v>10</v>
      </c>
      <c r="AK1066">
        <v>20</v>
      </c>
      <c r="AL1066">
        <v>19</v>
      </c>
    </row>
    <row r="1067" spans="20:38" x14ac:dyDescent="0.35">
      <c r="T1067" t="s">
        <v>19</v>
      </c>
      <c r="U1067">
        <v>72</v>
      </c>
      <c r="V1067" t="s">
        <v>29</v>
      </c>
      <c r="W1067">
        <v>143803.226699241</v>
      </c>
      <c r="X1067">
        <v>0.50588334754949305</v>
      </c>
      <c r="Y1067">
        <v>110617.866691724</v>
      </c>
      <c r="Z1067" t="s">
        <v>26</v>
      </c>
      <c r="AA1067">
        <v>7.8279673471954497E-2</v>
      </c>
      <c r="AB1067" t="s">
        <v>22</v>
      </c>
      <c r="AC1067">
        <v>1062</v>
      </c>
      <c r="AD1067">
        <v>10</v>
      </c>
      <c r="AE1067">
        <v>4.7500000000000001E-2</v>
      </c>
      <c r="AF1067">
        <v>0.01</v>
      </c>
      <c r="AG1067">
        <v>0</v>
      </c>
      <c r="AH1067" t="s">
        <v>23</v>
      </c>
      <c r="AI1067">
        <v>0.1</v>
      </c>
      <c r="AJ1067">
        <v>10</v>
      </c>
      <c r="AK1067">
        <v>20</v>
      </c>
      <c r="AL1067">
        <v>19</v>
      </c>
    </row>
    <row r="1068" spans="20:38" x14ac:dyDescent="0.35">
      <c r="T1068" t="s">
        <v>19</v>
      </c>
      <c r="U1068">
        <v>72</v>
      </c>
      <c r="V1068" t="s">
        <v>29</v>
      </c>
      <c r="W1068">
        <v>40124.453511608903</v>
      </c>
      <c r="X1068">
        <v>0.14115325036134099</v>
      </c>
      <c r="Y1068">
        <v>30864.964239699199</v>
      </c>
      <c r="Z1068" t="s">
        <v>26</v>
      </c>
      <c r="AA1068">
        <v>2.1841854256152999E-2</v>
      </c>
      <c r="AB1068" t="s">
        <v>24</v>
      </c>
      <c r="AC1068">
        <v>1063</v>
      </c>
      <c r="AD1068">
        <v>10</v>
      </c>
      <c r="AE1068">
        <v>4.7500000000000001E-2</v>
      </c>
      <c r="AF1068">
        <v>0.01</v>
      </c>
      <c r="AG1068">
        <v>0</v>
      </c>
      <c r="AH1068" t="s">
        <v>23</v>
      </c>
      <c r="AI1068">
        <v>0.1</v>
      </c>
      <c r="AJ1068">
        <v>10</v>
      </c>
      <c r="AK1068">
        <v>99</v>
      </c>
      <c r="AL1068">
        <v>98</v>
      </c>
    </row>
    <row r="1069" spans="20:38" x14ac:dyDescent="0.35">
      <c r="T1069" t="s">
        <v>19</v>
      </c>
      <c r="U1069">
        <v>72</v>
      </c>
      <c r="V1069" t="s">
        <v>29</v>
      </c>
      <c r="W1069">
        <v>120373.36053482701</v>
      </c>
      <c r="X1069">
        <v>0.42345975108402301</v>
      </c>
      <c r="Y1069">
        <v>92594.892719097494</v>
      </c>
      <c r="Z1069" t="s">
        <v>26</v>
      </c>
      <c r="AA1069">
        <v>6.5525562768459E-2</v>
      </c>
      <c r="AB1069" t="s">
        <v>22</v>
      </c>
      <c r="AC1069">
        <v>1064</v>
      </c>
      <c r="AD1069">
        <v>10</v>
      </c>
      <c r="AE1069">
        <v>4.7500000000000001E-2</v>
      </c>
      <c r="AF1069">
        <v>0.01</v>
      </c>
      <c r="AG1069">
        <v>0</v>
      </c>
      <c r="AH1069" t="s">
        <v>23</v>
      </c>
      <c r="AI1069">
        <v>0.1</v>
      </c>
      <c r="AJ1069">
        <v>10</v>
      </c>
      <c r="AK1069">
        <v>99</v>
      </c>
      <c r="AL1069">
        <v>98</v>
      </c>
    </row>
    <row r="1070" spans="20:38" x14ac:dyDescent="0.35">
      <c r="T1070" t="s">
        <v>19</v>
      </c>
      <c r="U1070">
        <v>72</v>
      </c>
      <c r="V1070" t="s">
        <v>29</v>
      </c>
      <c r="W1070">
        <v>6564.2135122805503</v>
      </c>
      <c r="X1070">
        <v>9.8265512560005805E-2</v>
      </c>
      <c r="Y1070">
        <v>5049.3950094465799</v>
      </c>
      <c r="Z1070" t="s">
        <v>27</v>
      </c>
      <c r="AA1070">
        <v>1.51787432471732E-2</v>
      </c>
      <c r="AB1070" t="s">
        <v>24</v>
      </c>
      <c r="AC1070">
        <v>1065</v>
      </c>
      <c r="AD1070">
        <v>10</v>
      </c>
      <c r="AE1070">
        <v>4.7500000000000001E-2</v>
      </c>
      <c r="AF1070">
        <v>0.01</v>
      </c>
      <c r="AG1070">
        <v>0</v>
      </c>
      <c r="AH1070" t="s">
        <v>23</v>
      </c>
      <c r="AI1070">
        <v>0.1</v>
      </c>
      <c r="AJ1070">
        <v>10</v>
      </c>
      <c r="AK1070">
        <v>1</v>
      </c>
      <c r="AL1070">
        <v>0</v>
      </c>
    </row>
    <row r="1071" spans="20:38" x14ac:dyDescent="0.35">
      <c r="T1071" t="s">
        <v>19</v>
      </c>
      <c r="U1071">
        <v>72</v>
      </c>
      <c r="V1071" t="s">
        <v>29</v>
      </c>
      <c r="W1071">
        <v>19692.6405368417</v>
      </c>
      <c r="X1071">
        <v>0.29479653768001701</v>
      </c>
      <c r="Y1071">
        <v>15148.1850283397</v>
      </c>
      <c r="Z1071" t="s">
        <v>27</v>
      </c>
      <c r="AA1071">
        <v>4.5536229741519697E-2</v>
      </c>
      <c r="AB1071" t="s">
        <v>22</v>
      </c>
      <c r="AC1071">
        <v>1066</v>
      </c>
      <c r="AD1071">
        <v>10</v>
      </c>
      <c r="AE1071">
        <v>4.7500000000000001E-2</v>
      </c>
      <c r="AF1071">
        <v>0.01</v>
      </c>
      <c r="AG1071">
        <v>0</v>
      </c>
      <c r="AH1071" t="s">
        <v>23</v>
      </c>
      <c r="AI1071">
        <v>0.1</v>
      </c>
      <c r="AJ1071">
        <v>10</v>
      </c>
      <c r="AK1071">
        <v>1</v>
      </c>
      <c r="AL1071">
        <v>0</v>
      </c>
    </row>
    <row r="1072" spans="20:38" x14ac:dyDescent="0.35">
      <c r="T1072" t="s">
        <v>19</v>
      </c>
      <c r="U1072">
        <v>72</v>
      </c>
      <c r="V1072" t="s">
        <v>29</v>
      </c>
      <c r="W1072">
        <v>3144.6455650549601</v>
      </c>
      <c r="X1072">
        <v>4.7074978242491301E-2</v>
      </c>
      <c r="Y1072">
        <v>2418.9581269653499</v>
      </c>
      <c r="Z1072" t="s">
        <v>27</v>
      </c>
      <c r="AA1072">
        <v>7.2715135706711799E-3</v>
      </c>
      <c r="AB1072" t="s">
        <v>24</v>
      </c>
      <c r="AC1072">
        <v>1067</v>
      </c>
      <c r="AD1072">
        <v>10</v>
      </c>
      <c r="AE1072">
        <v>4.7500000000000001E-2</v>
      </c>
      <c r="AF1072">
        <v>0.01</v>
      </c>
      <c r="AG1072">
        <v>0</v>
      </c>
      <c r="AH1072" t="s">
        <v>23</v>
      </c>
      <c r="AI1072">
        <v>0.1</v>
      </c>
      <c r="AJ1072">
        <v>10</v>
      </c>
      <c r="AK1072">
        <v>2</v>
      </c>
      <c r="AL1072">
        <v>1</v>
      </c>
    </row>
    <row r="1073" spans="20:38" x14ac:dyDescent="0.35">
      <c r="T1073" t="s">
        <v>19</v>
      </c>
      <c r="U1073">
        <v>72</v>
      </c>
      <c r="V1073" t="s">
        <v>29</v>
      </c>
      <c r="W1073">
        <v>9433.9366951648699</v>
      </c>
      <c r="X1073">
        <v>0.14122493472747399</v>
      </c>
      <c r="Y1073">
        <v>7256.8743808960498</v>
      </c>
      <c r="Z1073" t="s">
        <v>27</v>
      </c>
      <c r="AA1073">
        <v>2.1814540712013501E-2</v>
      </c>
      <c r="AB1073" t="s">
        <v>22</v>
      </c>
      <c r="AC1073">
        <v>1068</v>
      </c>
      <c r="AD1073">
        <v>10</v>
      </c>
      <c r="AE1073">
        <v>4.7500000000000001E-2</v>
      </c>
      <c r="AF1073">
        <v>0.01</v>
      </c>
      <c r="AG1073">
        <v>0</v>
      </c>
      <c r="AH1073" t="s">
        <v>23</v>
      </c>
      <c r="AI1073">
        <v>0.1</v>
      </c>
      <c r="AJ1073">
        <v>10</v>
      </c>
      <c r="AK1073">
        <v>2</v>
      </c>
      <c r="AL1073">
        <v>1</v>
      </c>
    </row>
    <row r="1074" spans="20:38" x14ac:dyDescent="0.35">
      <c r="T1074" t="s">
        <v>19</v>
      </c>
      <c r="U1074">
        <v>72</v>
      </c>
      <c r="V1074" t="s">
        <v>29</v>
      </c>
      <c r="W1074">
        <v>1579.2520353694499</v>
      </c>
      <c r="X1074">
        <v>2.3641219230100301E-2</v>
      </c>
      <c r="Y1074">
        <v>1214.8092579765</v>
      </c>
      <c r="Z1074" t="s">
        <v>27</v>
      </c>
      <c r="AA1074">
        <v>3.65177962639435E-3</v>
      </c>
      <c r="AB1074" t="s">
        <v>24</v>
      </c>
      <c r="AC1074">
        <v>1069</v>
      </c>
      <c r="AD1074">
        <v>10</v>
      </c>
      <c r="AE1074">
        <v>4.7500000000000001E-2</v>
      </c>
      <c r="AF1074">
        <v>0.01</v>
      </c>
      <c r="AG1074">
        <v>0</v>
      </c>
      <c r="AH1074" t="s">
        <v>23</v>
      </c>
      <c r="AI1074">
        <v>0.1</v>
      </c>
      <c r="AJ1074">
        <v>10</v>
      </c>
      <c r="AK1074">
        <v>3</v>
      </c>
      <c r="AL1074">
        <v>2</v>
      </c>
    </row>
    <row r="1075" spans="20:38" x14ac:dyDescent="0.35">
      <c r="T1075" t="s">
        <v>19</v>
      </c>
      <c r="U1075">
        <v>72</v>
      </c>
      <c r="V1075" t="s">
        <v>29</v>
      </c>
      <c r="W1075">
        <v>4737.7561061083497</v>
      </c>
      <c r="X1075">
        <v>7.0923657690300901E-2</v>
      </c>
      <c r="Y1075">
        <v>3644.4277739294998</v>
      </c>
      <c r="Z1075" t="s">
        <v>27</v>
      </c>
      <c r="AA1075">
        <v>1.0955338879182999E-2</v>
      </c>
      <c r="AB1075" t="s">
        <v>22</v>
      </c>
      <c r="AC1075">
        <v>1070</v>
      </c>
      <c r="AD1075">
        <v>10</v>
      </c>
      <c r="AE1075">
        <v>4.7500000000000001E-2</v>
      </c>
      <c r="AF1075">
        <v>0.01</v>
      </c>
      <c r="AG1075">
        <v>0</v>
      </c>
      <c r="AH1075" t="s">
        <v>23</v>
      </c>
      <c r="AI1075">
        <v>0.1</v>
      </c>
      <c r="AJ1075">
        <v>10</v>
      </c>
      <c r="AK1075">
        <v>3</v>
      </c>
      <c r="AL1075">
        <v>2</v>
      </c>
    </row>
    <row r="1076" spans="20:38" x14ac:dyDescent="0.35">
      <c r="T1076" t="s">
        <v>19</v>
      </c>
      <c r="U1076">
        <v>72</v>
      </c>
      <c r="V1076" t="s">
        <v>29</v>
      </c>
      <c r="W1076">
        <v>1879.23565309163</v>
      </c>
      <c r="X1076">
        <v>2.8131939085560002E-2</v>
      </c>
      <c r="Y1076">
        <v>1445.5658869935601</v>
      </c>
      <c r="Z1076" t="s">
        <v>27</v>
      </c>
      <c r="AA1076">
        <v>4.3454460196712501E-3</v>
      </c>
      <c r="AB1076" t="s">
        <v>24</v>
      </c>
      <c r="AC1076">
        <v>1071</v>
      </c>
      <c r="AD1076">
        <v>10</v>
      </c>
      <c r="AE1076">
        <v>4.7500000000000001E-2</v>
      </c>
      <c r="AF1076">
        <v>0.01</v>
      </c>
      <c r="AG1076">
        <v>0</v>
      </c>
      <c r="AH1076" t="s">
        <v>23</v>
      </c>
      <c r="AI1076">
        <v>0.1</v>
      </c>
      <c r="AJ1076">
        <v>10</v>
      </c>
      <c r="AK1076">
        <v>4</v>
      </c>
      <c r="AL1076">
        <v>3</v>
      </c>
    </row>
    <row r="1077" spans="20:38" x14ac:dyDescent="0.35">
      <c r="T1077" t="s">
        <v>19</v>
      </c>
      <c r="U1077">
        <v>72</v>
      </c>
      <c r="V1077" t="s">
        <v>29</v>
      </c>
      <c r="W1077">
        <v>5637.7069592748903</v>
      </c>
      <c r="X1077">
        <v>8.4395817256679995E-2</v>
      </c>
      <c r="Y1077">
        <v>4336.6976609806898</v>
      </c>
      <c r="Z1077" t="s">
        <v>27</v>
      </c>
      <c r="AA1077">
        <v>1.3036338059013801E-2</v>
      </c>
      <c r="AB1077" t="s">
        <v>22</v>
      </c>
      <c r="AC1077">
        <v>1072</v>
      </c>
      <c r="AD1077">
        <v>10</v>
      </c>
      <c r="AE1077">
        <v>4.7500000000000001E-2</v>
      </c>
      <c r="AF1077">
        <v>0.01</v>
      </c>
      <c r="AG1077">
        <v>0</v>
      </c>
      <c r="AH1077" t="s">
        <v>23</v>
      </c>
      <c r="AI1077">
        <v>0.1</v>
      </c>
      <c r="AJ1077">
        <v>10</v>
      </c>
      <c r="AK1077">
        <v>4</v>
      </c>
      <c r="AL1077">
        <v>3</v>
      </c>
    </row>
    <row r="1078" spans="20:38" x14ac:dyDescent="0.35">
      <c r="T1078" t="s">
        <v>19</v>
      </c>
      <c r="U1078">
        <v>72</v>
      </c>
      <c r="V1078" t="s">
        <v>29</v>
      </c>
      <c r="W1078">
        <v>2266.89933134586</v>
      </c>
      <c r="X1078">
        <v>3.3935219245975499E-2</v>
      </c>
      <c r="Y1078">
        <v>1743.7687164199001</v>
      </c>
      <c r="Z1078" t="s">
        <v>27</v>
      </c>
      <c r="AA1078">
        <v>5.24185918896675E-3</v>
      </c>
      <c r="AB1078" t="s">
        <v>24</v>
      </c>
      <c r="AC1078">
        <v>1073</v>
      </c>
      <c r="AD1078">
        <v>10</v>
      </c>
      <c r="AE1078">
        <v>4.7500000000000001E-2</v>
      </c>
      <c r="AF1078">
        <v>0.01</v>
      </c>
      <c r="AG1078">
        <v>0</v>
      </c>
      <c r="AH1078" t="s">
        <v>23</v>
      </c>
      <c r="AI1078">
        <v>0.1</v>
      </c>
      <c r="AJ1078">
        <v>10</v>
      </c>
      <c r="AK1078">
        <v>5</v>
      </c>
      <c r="AL1078">
        <v>4</v>
      </c>
    </row>
    <row r="1079" spans="20:38" x14ac:dyDescent="0.35">
      <c r="T1079" t="s">
        <v>19</v>
      </c>
      <c r="U1079">
        <v>72</v>
      </c>
      <c r="V1079" t="s">
        <v>29</v>
      </c>
      <c r="W1079">
        <v>6800.6979940375904</v>
      </c>
      <c r="X1079">
        <v>0.10180565773792701</v>
      </c>
      <c r="Y1079">
        <v>5231.3061492596898</v>
      </c>
      <c r="Z1079" t="s">
        <v>27</v>
      </c>
      <c r="AA1079">
        <v>1.5725577566900299E-2</v>
      </c>
      <c r="AB1079" t="s">
        <v>22</v>
      </c>
      <c r="AC1079">
        <v>1074</v>
      </c>
      <c r="AD1079">
        <v>10</v>
      </c>
      <c r="AE1079">
        <v>4.7500000000000001E-2</v>
      </c>
      <c r="AF1079">
        <v>0.01</v>
      </c>
      <c r="AG1079">
        <v>0</v>
      </c>
      <c r="AH1079" t="s">
        <v>23</v>
      </c>
      <c r="AI1079">
        <v>0.1</v>
      </c>
      <c r="AJ1079">
        <v>10</v>
      </c>
      <c r="AK1079">
        <v>5</v>
      </c>
      <c r="AL1079">
        <v>4</v>
      </c>
    </row>
    <row r="1080" spans="20:38" x14ac:dyDescent="0.35">
      <c r="T1080" t="s">
        <v>19</v>
      </c>
      <c r="U1080">
        <v>72</v>
      </c>
      <c r="V1080" t="s">
        <v>29</v>
      </c>
      <c r="W1080">
        <v>2749.3373128947501</v>
      </c>
      <c r="X1080">
        <v>4.1157259700117597E-2</v>
      </c>
      <c r="Y1080">
        <v>2114.87485607289</v>
      </c>
      <c r="Z1080" t="s">
        <v>27</v>
      </c>
      <c r="AA1080">
        <v>6.3574234893837497E-3</v>
      </c>
      <c r="AB1080" t="s">
        <v>24</v>
      </c>
      <c r="AC1080">
        <v>1075</v>
      </c>
      <c r="AD1080">
        <v>10</v>
      </c>
      <c r="AE1080">
        <v>4.7500000000000001E-2</v>
      </c>
      <c r="AF1080">
        <v>0.01</v>
      </c>
      <c r="AG1080">
        <v>0</v>
      </c>
      <c r="AH1080" t="s">
        <v>23</v>
      </c>
      <c r="AI1080">
        <v>0.1</v>
      </c>
      <c r="AJ1080">
        <v>10</v>
      </c>
      <c r="AK1080">
        <v>6</v>
      </c>
      <c r="AL1080">
        <v>5</v>
      </c>
    </row>
    <row r="1081" spans="20:38" x14ac:dyDescent="0.35">
      <c r="T1081" t="s">
        <v>19</v>
      </c>
      <c r="U1081">
        <v>72</v>
      </c>
      <c r="V1081" t="s">
        <v>29</v>
      </c>
      <c r="W1081">
        <v>8248.0119386842507</v>
      </c>
      <c r="X1081">
        <v>0.12347177910035299</v>
      </c>
      <c r="Y1081">
        <v>6344.62456821866</v>
      </c>
      <c r="Z1081" t="s">
        <v>27</v>
      </c>
      <c r="AA1081">
        <v>1.9072270468151301E-2</v>
      </c>
      <c r="AB1081" t="s">
        <v>22</v>
      </c>
      <c r="AC1081">
        <v>1076</v>
      </c>
      <c r="AD1081">
        <v>10</v>
      </c>
      <c r="AE1081">
        <v>4.7500000000000001E-2</v>
      </c>
      <c r="AF1081">
        <v>0.01</v>
      </c>
      <c r="AG1081">
        <v>0</v>
      </c>
      <c r="AH1081" t="s">
        <v>23</v>
      </c>
      <c r="AI1081">
        <v>0.1</v>
      </c>
      <c r="AJ1081">
        <v>10</v>
      </c>
      <c r="AK1081">
        <v>6</v>
      </c>
      <c r="AL1081">
        <v>5</v>
      </c>
    </row>
    <row r="1082" spans="20:38" x14ac:dyDescent="0.35">
      <c r="T1082" t="s">
        <v>19</v>
      </c>
      <c r="U1082">
        <v>72</v>
      </c>
      <c r="V1082" t="s">
        <v>29</v>
      </c>
      <c r="W1082">
        <v>3324.2723182488298</v>
      </c>
      <c r="X1082">
        <v>4.97639698389808E-2</v>
      </c>
      <c r="Y1082">
        <v>2557.1325524990998</v>
      </c>
      <c r="Z1082" t="s">
        <v>27</v>
      </c>
      <c r="AA1082">
        <v>7.6868730591997496E-3</v>
      </c>
      <c r="AB1082" t="s">
        <v>24</v>
      </c>
      <c r="AC1082">
        <v>1077</v>
      </c>
      <c r="AD1082">
        <v>10</v>
      </c>
      <c r="AE1082">
        <v>4.7500000000000001E-2</v>
      </c>
      <c r="AF1082">
        <v>0.01</v>
      </c>
      <c r="AG1082">
        <v>0</v>
      </c>
      <c r="AH1082" t="s">
        <v>23</v>
      </c>
      <c r="AI1082">
        <v>0.1</v>
      </c>
      <c r="AJ1082">
        <v>10</v>
      </c>
      <c r="AK1082">
        <v>7</v>
      </c>
      <c r="AL1082">
        <v>6</v>
      </c>
    </row>
    <row r="1083" spans="20:38" x14ac:dyDescent="0.35">
      <c r="T1083" t="s">
        <v>19</v>
      </c>
      <c r="U1083">
        <v>72</v>
      </c>
      <c r="V1083" t="s">
        <v>29</v>
      </c>
      <c r="W1083">
        <v>9972.8169547464895</v>
      </c>
      <c r="X1083">
        <v>0.14929190951694299</v>
      </c>
      <c r="Y1083">
        <v>7671.3976574973003</v>
      </c>
      <c r="Z1083" t="s">
        <v>27</v>
      </c>
      <c r="AA1083">
        <v>2.30606191775992E-2</v>
      </c>
      <c r="AB1083" t="s">
        <v>22</v>
      </c>
      <c r="AC1083">
        <v>1078</v>
      </c>
      <c r="AD1083">
        <v>10</v>
      </c>
      <c r="AE1083">
        <v>4.7500000000000001E-2</v>
      </c>
      <c r="AF1083">
        <v>0.01</v>
      </c>
      <c r="AG1083">
        <v>0</v>
      </c>
      <c r="AH1083" t="s">
        <v>23</v>
      </c>
      <c r="AI1083">
        <v>0.1</v>
      </c>
      <c r="AJ1083">
        <v>10</v>
      </c>
      <c r="AK1083">
        <v>7</v>
      </c>
      <c r="AL1083">
        <v>6</v>
      </c>
    </row>
    <row r="1084" spans="20:38" x14ac:dyDescent="0.35">
      <c r="T1084" t="s">
        <v>19</v>
      </c>
      <c r="U1084">
        <v>72</v>
      </c>
      <c r="V1084" t="s">
        <v>29</v>
      </c>
      <c r="W1084">
        <v>3972.8831687131701</v>
      </c>
      <c r="X1084">
        <v>5.9473598807267797E-2</v>
      </c>
      <c r="Y1084">
        <v>3056.0639759332098</v>
      </c>
      <c r="Z1084" t="s">
        <v>27</v>
      </c>
      <c r="AA1084">
        <v>9.1866867913567504E-3</v>
      </c>
      <c r="AB1084" t="s">
        <v>24</v>
      </c>
      <c r="AC1084">
        <v>1079</v>
      </c>
      <c r="AD1084">
        <v>10</v>
      </c>
      <c r="AE1084">
        <v>4.7500000000000001E-2</v>
      </c>
      <c r="AF1084">
        <v>0.01</v>
      </c>
      <c r="AG1084">
        <v>0</v>
      </c>
      <c r="AH1084" t="s">
        <v>23</v>
      </c>
      <c r="AI1084">
        <v>0.1</v>
      </c>
      <c r="AJ1084">
        <v>10</v>
      </c>
      <c r="AK1084">
        <v>8</v>
      </c>
      <c r="AL1084">
        <v>7</v>
      </c>
    </row>
    <row r="1085" spans="20:38" x14ac:dyDescent="0.35">
      <c r="T1085" t="s">
        <v>19</v>
      </c>
      <c r="U1085">
        <v>72</v>
      </c>
      <c r="V1085" t="s">
        <v>29</v>
      </c>
      <c r="W1085">
        <v>11918.6495061395</v>
      </c>
      <c r="X1085">
        <v>0.178420796421803</v>
      </c>
      <c r="Y1085">
        <v>9168.1919277996294</v>
      </c>
      <c r="Z1085" t="s">
        <v>27</v>
      </c>
      <c r="AA1085">
        <v>2.75600603740703E-2</v>
      </c>
      <c r="AB1085" t="s">
        <v>22</v>
      </c>
      <c r="AC1085">
        <v>1080</v>
      </c>
      <c r="AD1085">
        <v>10</v>
      </c>
      <c r="AE1085">
        <v>4.7500000000000001E-2</v>
      </c>
      <c r="AF1085">
        <v>0.01</v>
      </c>
      <c r="AG1085">
        <v>0</v>
      </c>
      <c r="AH1085" t="s">
        <v>23</v>
      </c>
      <c r="AI1085">
        <v>0.1</v>
      </c>
      <c r="AJ1085">
        <v>10</v>
      </c>
      <c r="AK1085">
        <v>8</v>
      </c>
      <c r="AL1085">
        <v>7</v>
      </c>
    </row>
    <row r="1086" spans="20:38" x14ac:dyDescent="0.35">
      <c r="T1086" t="s">
        <v>19</v>
      </c>
      <c r="U1086">
        <v>72</v>
      </c>
      <c r="V1086" t="s">
        <v>29</v>
      </c>
      <c r="W1086">
        <v>4653.0629818758398</v>
      </c>
      <c r="X1086">
        <v>6.9655811474231694E-2</v>
      </c>
      <c r="Y1086">
        <v>3579.2792168275701</v>
      </c>
      <c r="Z1086" t="s">
        <v>27</v>
      </c>
      <c r="AA1086">
        <v>1.07594989380963E-2</v>
      </c>
      <c r="AB1086" t="s">
        <v>24</v>
      </c>
      <c r="AC1086">
        <v>1081</v>
      </c>
      <c r="AD1086">
        <v>10</v>
      </c>
      <c r="AE1086">
        <v>4.7500000000000001E-2</v>
      </c>
      <c r="AF1086">
        <v>0.01</v>
      </c>
      <c r="AG1086">
        <v>0</v>
      </c>
      <c r="AH1086" t="s">
        <v>23</v>
      </c>
      <c r="AI1086">
        <v>0.1</v>
      </c>
      <c r="AJ1086">
        <v>10</v>
      </c>
      <c r="AK1086">
        <v>9</v>
      </c>
      <c r="AL1086">
        <v>8</v>
      </c>
    </row>
    <row r="1087" spans="20:38" x14ac:dyDescent="0.35">
      <c r="T1087" t="s">
        <v>19</v>
      </c>
      <c r="U1087">
        <v>72</v>
      </c>
      <c r="V1087" t="s">
        <v>29</v>
      </c>
      <c r="W1087">
        <v>13959.1889456275</v>
      </c>
      <c r="X1087">
        <v>0.208967434422695</v>
      </c>
      <c r="Y1087">
        <v>10737.837650482699</v>
      </c>
      <c r="Z1087" t="s">
        <v>27</v>
      </c>
      <c r="AA1087">
        <v>3.22784968142888E-2</v>
      </c>
      <c r="AB1087" t="s">
        <v>22</v>
      </c>
      <c r="AC1087">
        <v>1082</v>
      </c>
      <c r="AD1087">
        <v>10</v>
      </c>
      <c r="AE1087">
        <v>4.7500000000000001E-2</v>
      </c>
      <c r="AF1087">
        <v>0.01</v>
      </c>
      <c r="AG1087">
        <v>0</v>
      </c>
      <c r="AH1087" t="s">
        <v>23</v>
      </c>
      <c r="AI1087">
        <v>0.1</v>
      </c>
      <c r="AJ1087">
        <v>10</v>
      </c>
      <c r="AK1087">
        <v>9</v>
      </c>
      <c r="AL1087">
        <v>8</v>
      </c>
    </row>
    <row r="1088" spans="20:38" x14ac:dyDescent="0.35">
      <c r="T1088" t="s">
        <v>19</v>
      </c>
      <c r="U1088">
        <v>72</v>
      </c>
      <c r="V1088" t="s">
        <v>29</v>
      </c>
      <c r="W1088">
        <v>5398.6843740473896</v>
      </c>
      <c r="X1088">
        <v>8.0817676965104002E-2</v>
      </c>
      <c r="Y1088">
        <v>4152.8341338826003</v>
      </c>
      <c r="Z1088" t="s">
        <v>27</v>
      </c>
      <c r="AA1088">
        <v>1.24836347618622E-2</v>
      </c>
      <c r="AB1088" t="s">
        <v>24</v>
      </c>
      <c r="AC1088">
        <v>1083</v>
      </c>
      <c r="AD1088">
        <v>10</v>
      </c>
      <c r="AE1088">
        <v>4.7500000000000001E-2</v>
      </c>
      <c r="AF1088">
        <v>0.01</v>
      </c>
      <c r="AG1088">
        <v>0</v>
      </c>
      <c r="AH1088" t="s">
        <v>23</v>
      </c>
      <c r="AI1088">
        <v>0.1</v>
      </c>
      <c r="AJ1088">
        <v>10</v>
      </c>
      <c r="AK1088">
        <v>10</v>
      </c>
      <c r="AL1088">
        <v>9</v>
      </c>
    </row>
    <row r="1089" spans="20:38" x14ac:dyDescent="0.35">
      <c r="T1089" t="s">
        <v>19</v>
      </c>
      <c r="U1089">
        <v>72</v>
      </c>
      <c r="V1089" t="s">
        <v>29</v>
      </c>
      <c r="W1089">
        <v>16196.053122142201</v>
      </c>
      <c r="X1089">
        <v>0.24245303089531201</v>
      </c>
      <c r="Y1089">
        <v>12458.5024016478</v>
      </c>
      <c r="Z1089" t="s">
        <v>27</v>
      </c>
      <c r="AA1089">
        <v>3.74509042855867E-2</v>
      </c>
      <c r="AB1089" t="s">
        <v>22</v>
      </c>
      <c r="AC1089">
        <v>1084</v>
      </c>
      <c r="AD1089">
        <v>10</v>
      </c>
      <c r="AE1089">
        <v>4.7500000000000001E-2</v>
      </c>
      <c r="AF1089">
        <v>0.01</v>
      </c>
      <c r="AG1089">
        <v>0</v>
      </c>
      <c r="AH1089" t="s">
        <v>23</v>
      </c>
      <c r="AI1089">
        <v>0.1</v>
      </c>
      <c r="AJ1089">
        <v>10</v>
      </c>
      <c r="AK1089">
        <v>10</v>
      </c>
      <c r="AL1089">
        <v>9</v>
      </c>
    </row>
    <row r="1090" spans="20:38" x14ac:dyDescent="0.35">
      <c r="T1090" t="s">
        <v>19</v>
      </c>
      <c r="U1090">
        <v>72</v>
      </c>
      <c r="V1090" t="s">
        <v>29</v>
      </c>
      <c r="W1090">
        <v>17913.256483526598</v>
      </c>
      <c r="X1090">
        <v>0.26815936542579499</v>
      </c>
      <c r="Y1090">
        <v>13779.4280642512</v>
      </c>
      <c r="Z1090" t="s">
        <v>27</v>
      </c>
      <c r="AA1090">
        <v>4.1421675327216197E-2</v>
      </c>
      <c r="AB1090" t="s">
        <v>24</v>
      </c>
      <c r="AC1090">
        <v>1085</v>
      </c>
      <c r="AD1090">
        <v>10</v>
      </c>
      <c r="AE1090">
        <v>4.7500000000000001E-2</v>
      </c>
      <c r="AF1090">
        <v>0.01</v>
      </c>
      <c r="AG1090">
        <v>0</v>
      </c>
      <c r="AH1090" t="s">
        <v>23</v>
      </c>
      <c r="AI1090">
        <v>0.1</v>
      </c>
      <c r="AJ1090">
        <v>10</v>
      </c>
      <c r="AK1090">
        <v>12</v>
      </c>
      <c r="AL1090">
        <v>11</v>
      </c>
    </row>
    <row r="1091" spans="20:38" x14ac:dyDescent="0.35">
      <c r="T1091" t="s">
        <v>19</v>
      </c>
      <c r="U1091">
        <v>72</v>
      </c>
      <c r="V1091" t="s">
        <v>29</v>
      </c>
      <c r="W1091">
        <v>53739.769450579697</v>
      </c>
      <c r="X1091">
        <v>0.80447809627738598</v>
      </c>
      <c r="Y1091">
        <v>41338.284192753599</v>
      </c>
      <c r="Z1091" t="s">
        <v>27</v>
      </c>
      <c r="AA1091">
        <v>0.124265025981649</v>
      </c>
      <c r="AB1091" t="s">
        <v>22</v>
      </c>
      <c r="AC1091">
        <v>1086</v>
      </c>
      <c r="AD1091">
        <v>10</v>
      </c>
      <c r="AE1091">
        <v>4.7500000000000001E-2</v>
      </c>
      <c r="AF1091">
        <v>0.01</v>
      </c>
      <c r="AG1091">
        <v>0</v>
      </c>
      <c r="AH1091" t="s">
        <v>23</v>
      </c>
      <c r="AI1091">
        <v>0.1</v>
      </c>
      <c r="AJ1091">
        <v>10</v>
      </c>
      <c r="AK1091">
        <v>12</v>
      </c>
      <c r="AL1091">
        <v>11</v>
      </c>
    </row>
    <row r="1092" spans="20:38" x14ac:dyDescent="0.35">
      <c r="T1092" t="s">
        <v>19</v>
      </c>
      <c r="U1092">
        <v>72</v>
      </c>
      <c r="V1092" t="s">
        <v>29</v>
      </c>
      <c r="W1092">
        <v>18140.285768564601</v>
      </c>
      <c r="X1092">
        <v>0.27155796740890498</v>
      </c>
      <c r="Y1092">
        <v>13954.065975818899</v>
      </c>
      <c r="Z1092" t="s">
        <v>27</v>
      </c>
      <c r="AA1092">
        <v>4.1946645945666501E-2</v>
      </c>
      <c r="AB1092" t="s">
        <v>24</v>
      </c>
      <c r="AC1092">
        <v>1087</v>
      </c>
      <c r="AD1092">
        <v>10</v>
      </c>
      <c r="AE1092">
        <v>4.7500000000000001E-2</v>
      </c>
      <c r="AF1092">
        <v>0.01</v>
      </c>
      <c r="AG1092">
        <v>0</v>
      </c>
      <c r="AH1092" t="s">
        <v>23</v>
      </c>
      <c r="AI1092">
        <v>0.1</v>
      </c>
      <c r="AJ1092">
        <v>10</v>
      </c>
      <c r="AK1092">
        <v>15</v>
      </c>
      <c r="AL1092">
        <v>14</v>
      </c>
    </row>
    <row r="1093" spans="20:38" x14ac:dyDescent="0.35">
      <c r="T1093" t="s">
        <v>19</v>
      </c>
      <c r="U1093">
        <v>72</v>
      </c>
      <c r="V1093" t="s">
        <v>29</v>
      </c>
      <c r="W1093">
        <v>54420.857305693702</v>
      </c>
      <c r="X1093">
        <v>0.81467390222671499</v>
      </c>
      <c r="Y1093">
        <v>41862.197927456698</v>
      </c>
      <c r="Z1093" t="s">
        <v>27</v>
      </c>
      <c r="AA1093">
        <v>0.12583993783699901</v>
      </c>
      <c r="AB1093" t="s">
        <v>22</v>
      </c>
      <c r="AC1093">
        <v>1088</v>
      </c>
      <c r="AD1093">
        <v>10</v>
      </c>
      <c r="AE1093">
        <v>4.7500000000000001E-2</v>
      </c>
      <c r="AF1093">
        <v>0.01</v>
      </c>
      <c r="AG1093">
        <v>0</v>
      </c>
      <c r="AH1093" t="s">
        <v>23</v>
      </c>
      <c r="AI1093">
        <v>0.1</v>
      </c>
      <c r="AJ1093">
        <v>10</v>
      </c>
      <c r="AK1093">
        <v>15</v>
      </c>
      <c r="AL1093">
        <v>14</v>
      </c>
    </row>
    <row r="1094" spans="20:38" x14ac:dyDescent="0.35">
      <c r="T1094" t="s">
        <v>19</v>
      </c>
      <c r="U1094">
        <v>72</v>
      </c>
      <c r="V1094" t="s">
        <v>29</v>
      </c>
      <c r="W1094">
        <v>14614.425544011099</v>
      </c>
      <c r="X1094">
        <v>0.21877625006645399</v>
      </c>
      <c r="Y1094">
        <v>11241.8658030854</v>
      </c>
      <c r="Z1094" t="s">
        <v>27</v>
      </c>
      <c r="AA1094">
        <v>3.3793631578630003E-2</v>
      </c>
      <c r="AB1094" t="s">
        <v>24</v>
      </c>
      <c r="AC1094">
        <v>1089</v>
      </c>
      <c r="AD1094">
        <v>10</v>
      </c>
      <c r="AE1094">
        <v>4.7500000000000001E-2</v>
      </c>
      <c r="AF1094">
        <v>0.01</v>
      </c>
      <c r="AG1094">
        <v>0</v>
      </c>
      <c r="AH1094" t="s">
        <v>23</v>
      </c>
      <c r="AI1094">
        <v>0.1</v>
      </c>
      <c r="AJ1094">
        <v>10</v>
      </c>
      <c r="AK1094">
        <v>20</v>
      </c>
      <c r="AL1094">
        <v>19</v>
      </c>
    </row>
    <row r="1095" spans="20:38" x14ac:dyDescent="0.35">
      <c r="T1095" t="s">
        <v>19</v>
      </c>
      <c r="U1095">
        <v>72</v>
      </c>
      <c r="V1095" t="s">
        <v>29</v>
      </c>
      <c r="W1095">
        <v>43843.276632033201</v>
      </c>
      <c r="X1095">
        <v>0.65632875019936299</v>
      </c>
      <c r="Y1095">
        <v>33725.597409256297</v>
      </c>
      <c r="Z1095" t="s">
        <v>27</v>
      </c>
      <c r="AA1095">
        <v>0.10138089473589</v>
      </c>
      <c r="AB1095" t="s">
        <v>22</v>
      </c>
      <c r="AC1095">
        <v>1090</v>
      </c>
      <c r="AD1095">
        <v>10</v>
      </c>
      <c r="AE1095">
        <v>4.7500000000000001E-2</v>
      </c>
      <c r="AF1095">
        <v>0.01</v>
      </c>
      <c r="AG1095">
        <v>0</v>
      </c>
      <c r="AH1095" t="s">
        <v>23</v>
      </c>
      <c r="AI1095">
        <v>0.1</v>
      </c>
      <c r="AJ1095">
        <v>10</v>
      </c>
      <c r="AK1095">
        <v>20</v>
      </c>
      <c r="AL1095">
        <v>19</v>
      </c>
    </row>
    <row r="1096" spans="20:38" x14ac:dyDescent="0.35">
      <c r="T1096" t="s">
        <v>19</v>
      </c>
      <c r="U1096">
        <v>72</v>
      </c>
      <c r="V1096" t="s">
        <v>29</v>
      </c>
      <c r="W1096">
        <v>21914.779955987899</v>
      </c>
      <c r="X1096">
        <v>0.32806170624799402</v>
      </c>
      <c r="Y1096">
        <v>16857.523043067598</v>
      </c>
      <c r="Z1096" t="s">
        <v>27</v>
      </c>
      <c r="AA1096">
        <v>5.0674588455711697E-2</v>
      </c>
      <c r="AB1096" t="s">
        <v>24</v>
      </c>
      <c r="AC1096">
        <v>1091</v>
      </c>
      <c r="AD1096">
        <v>10</v>
      </c>
      <c r="AE1096">
        <v>4.7500000000000001E-2</v>
      </c>
      <c r="AF1096">
        <v>0.01</v>
      </c>
      <c r="AG1096">
        <v>0</v>
      </c>
      <c r="AH1096" t="s">
        <v>23</v>
      </c>
      <c r="AI1096">
        <v>0.1</v>
      </c>
      <c r="AJ1096">
        <v>10</v>
      </c>
      <c r="AK1096">
        <v>99</v>
      </c>
      <c r="AL1096">
        <v>98</v>
      </c>
    </row>
    <row r="1097" spans="20:38" x14ac:dyDescent="0.35">
      <c r="T1097" t="s">
        <v>19</v>
      </c>
      <c r="U1097">
        <v>72</v>
      </c>
      <c r="V1097" t="s">
        <v>29</v>
      </c>
      <c r="W1097">
        <v>65744.339867963805</v>
      </c>
      <c r="X1097">
        <v>0.98418511874398196</v>
      </c>
      <c r="Y1097">
        <v>50572.569129202901</v>
      </c>
      <c r="Z1097" t="s">
        <v>27</v>
      </c>
      <c r="AA1097">
        <v>0.15202376536713499</v>
      </c>
      <c r="AB1097" t="s">
        <v>22</v>
      </c>
      <c r="AC1097">
        <v>1092</v>
      </c>
      <c r="AD1097">
        <v>10</v>
      </c>
      <c r="AE1097">
        <v>4.7500000000000001E-2</v>
      </c>
      <c r="AF1097">
        <v>0.01</v>
      </c>
      <c r="AG1097">
        <v>0</v>
      </c>
      <c r="AH1097" t="s">
        <v>23</v>
      </c>
      <c r="AI1097">
        <v>0.1</v>
      </c>
      <c r="AJ1097">
        <v>10</v>
      </c>
      <c r="AK1097">
        <v>99</v>
      </c>
      <c r="AL1097">
        <v>98</v>
      </c>
    </row>
    <row r="1098" spans="20:38" x14ac:dyDescent="0.35">
      <c r="T1098" t="s">
        <v>19</v>
      </c>
      <c r="U1098">
        <v>72</v>
      </c>
      <c r="V1098" t="s">
        <v>29</v>
      </c>
      <c r="W1098">
        <v>30835.754868600299</v>
      </c>
      <c r="X1098">
        <v>4.4410513414772403E-2</v>
      </c>
      <c r="Y1098">
        <v>23719.811437384898</v>
      </c>
      <c r="Z1098" t="s">
        <v>28</v>
      </c>
      <c r="AA1098">
        <v>3.82677192905738E-2</v>
      </c>
      <c r="AB1098" t="s">
        <v>24</v>
      </c>
      <c r="AC1098">
        <v>1093</v>
      </c>
      <c r="AD1098">
        <v>10</v>
      </c>
      <c r="AE1098">
        <v>4.7500000000000001E-2</v>
      </c>
      <c r="AF1098">
        <v>0.01</v>
      </c>
      <c r="AG1098">
        <v>0</v>
      </c>
      <c r="AH1098" t="s">
        <v>23</v>
      </c>
      <c r="AI1098">
        <v>0.1</v>
      </c>
      <c r="AJ1098">
        <v>10</v>
      </c>
      <c r="AK1098">
        <v>1</v>
      </c>
      <c r="AL1098">
        <v>0</v>
      </c>
    </row>
    <row r="1099" spans="20:38" x14ac:dyDescent="0.35">
      <c r="T1099" t="s">
        <v>19</v>
      </c>
      <c r="U1099">
        <v>72</v>
      </c>
      <c r="V1099" t="s">
        <v>29</v>
      </c>
      <c r="W1099">
        <v>92507.264605800898</v>
      </c>
      <c r="X1099">
        <v>0.13323154024431699</v>
      </c>
      <c r="Y1099">
        <v>71159.434312154495</v>
      </c>
      <c r="Z1099" t="s">
        <v>28</v>
      </c>
      <c r="AA1099">
        <v>0.114803157871721</v>
      </c>
      <c r="AB1099" t="s">
        <v>22</v>
      </c>
      <c r="AC1099">
        <v>1094</v>
      </c>
      <c r="AD1099">
        <v>10</v>
      </c>
      <c r="AE1099">
        <v>4.7500000000000001E-2</v>
      </c>
      <c r="AF1099">
        <v>0.01</v>
      </c>
      <c r="AG1099">
        <v>0</v>
      </c>
      <c r="AH1099" t="s">
        <v>23</v>
      </c>
      <c r="AI1099">
        <v>0.1</v>
      </c>
      <c r="AJ1099">
        <v>10</v>
      </c>
      <c r="AK1099">
        <v>1</v>
      </c>
      <c r="AL1099">
        <v>0</v>
      </c>
    </row>
    <row r="1100" spans="20:38" x14ac:dyDescent="0.35">
      <c r="T1100" t="s">
        <v>19</v>
      </c>
      <c r="U1100">
        <v>72</v>
      </c>
      <c r="V1100" t="s">
        <v>29</v>
      </c>
      <c r="W1100">
        <v>11511.980850447801</v>
      </c>
      <c r="X1100">
        <v>1.65798756076511E-2</v>
      </c>
      <c r="Y1100">
        <v>8855.3698849598404</v>
      </c>
      <c r="Z1100" t="s">
        <v>28</v>
      </c>
      <c r="AA1100">
        <v>1.4286572634289301E-2</v>
      </c>
      <c r="AB1100" t="s">
        <v>24</v>
      </c>
      <c r="AC1100">
        <v>1095</v>
      </c>
      <c r="AD1100">
        <v>10</v>
      </c>
      <c r="AE1100">
        <v>4.7500000000000001E-2</v>
      </c>
      <c r="AF1100">
        <v>0.01</v>
      </c>
      <c r="AG1100">
        <v>0</v>
      </c>
      <c r="AH1100" t="s">
        <v>23</v>
      </c>
      <c r="AI1100">
        <v>0.1</v>
      </c>
      <c r="AJ1100">
        <v>10</v>
      </c>
      <c r="AK1100">
        <v>2</v>
      </c>
      <c r="AL1100">
        <v>1</v>
      </c>
    </row>
    <row r="1101" spans="20:38" x14ac:dyDescent="0.35">
      <c r="T1101" t="s">
        <v>19</v>
      </c>
      <c r="U1101">
        <v>72</v>
      </c>
      <c r="V1101" t="s">
        <v>29</v>
      </c>
      <c r="W1101">
        <v>34535.942551343403</v>
      </c>
      <c r="X1101">
        <v>4.9739626822953298E-2</v>
      </c>
      <c r="Y1101">
        <v>26566.109654879499</v>
      </c>
      <c r="Z1101" t="s">
        <v>28</v>
      </c>
      <c r="AA1101">
        <v>4.28597179028678E-2</v>
      </c>
      <c r="AB1101" t="s">
        <v>22</v>
      </c>
      <c r="AC1101">
        <v>1096</v>
      </c>
      <c r="AD1101">
        <v>10</v>
      </c>
      <c r="AE1101">
        <v>4.7500000000000001E-2</v>
      </c>
      <c r="AF1101">
        <v>0.01</v>
      </c>
      <c r="AG1101">
        <v>0</v>
      </c>
      <c r="AH1101" t="s">
        <v>23</v>
      </c>
      <c r="AI1101">
        <v>0.1</v>
      </c>
      <c r="AJ1101">
        <v>10</v>
      </c>
      <c r="AK1101">
        <v>2</v>
      </c>
      <c r="AL1101">
        <v>1</v>
      </c>
    </row>
    <row r="1102" spans="20:38" x14ac:dyDescent="0.35">
      <c r="T1102" t="s">
        <v>19</v>
      </c>
      <c r="U1102">
        <v>72</v>
      </c>
      <c r="V1102" t="s">
        <v>29</v>
      </c>
      <c r="W1102">
        <v>4620.0091678776898</v>
      </c>
      <c r="X1102">
        <v>6.65386594233608E-3</v>
      </c>
      <c r="Y1102">
        <v>3553.8532060597599</v>
      </c>
      <c r="Z1102" t="s">
        <v>28</v>
      </c>
      <c r="AA1102">
        <v>5.7335134070692498E-3</v>
      </c>
      <c r="AB1102" t="s">
        <v>24</v>
      </c>
      <c r="AC1102">
        <v>1097</v>
      </c>
      <c r="AD1102">
        <v>10</v>
      </c>
      <c r="AE1102">
        <v>4.7500000000000001E-2</v>
      </c>
      <c r="AF1102">
        <v>0.01</v>
      </c>
      <c r="AG1102">
        <v>0</v>
      </c>
      <c r="AH1102" t="s">
        <v>23</v>
      </c>
      <c r="AI1102">
        <v>0.1</v>
      </c>
      <c r="AJ1102">
        <v>10</v>
      </c>
      <c r="AK1102">
        <v>3</v>
      </c>
      <c r="AL1102">
        <v>2</v>
      </c>
    </row>
    <row r="1103" spans="20:38" x14ac:dyDescent="0.35">
      <c r="T1103" t="s">
        <v>19</v>
      </c>
      <c r="U1103">
        <v>72</v>
      </c>
      <c r="V1103" t="s">
        <v>29</v>
      </c>
      <c r="W1103">
        <v>13860.0275036331</v>
      </c>
      <c r="X1103">
        <v>1.99615978270083E-2</v>
      </c>
      <c r="Y1103">
        <v>10661.559618179301</v>
      </c>
      <c r="Z1103" t="s">
        <v>28</v>
      </c>
      <c r="AA1103">
        <v>1.7200540221207698E-2</v>
      </c>
      <c r="AB1103" t="s">
        <v>22</v>
      </c>
      <c r="AC1103">
        <v>1098</v>
      </c>
      <c r="AD1103">
        <v>10</v>
      </c>
      <c r="AE1103">
        <v>4.7500000000000001E-2</v>
      </c>
      <c r="AF1103">
        <v>0.01</v>
      </c>
      <c r="AG1103">
        <v>0</v>
      </c>
      <c r="AH1103" t="s">
        <v>23</v>
      </c>
      <c r="AI1103">
        <v>0.1</v>
      </c>
      <c r="AJ1103">
        <v>10</v>
      </c>
      <c r="AK1103">
        <v>3</v>
      </c>
      <c r="AL1103">
        <v>2</v>
      </c>
    </row>
    <row r="1104" spans="20:38" x14ac:dyDescent="0.35">
      <c r="T1104" t="s">
        <v>19</v>
      </c>
      <c r="U1104">
        <v>72</v>
      </c>
      <c r="V1104" t="s">
        <v>29</v>
      </c>
      <c r="W1104">
        <v>5410.0608777100597</v>
      </c>
      <c r="X1104">
        <v>7.7917204300043102E-3</v>
      </c>
      <c r="Y1104">
        <v>4161.5852905461998</v>
      </c>
      <c r="Z1104" t="s">
        <v>28</v>
      </c>
      <c r="AA1104">
        <v>6.7139816065907498E-3</v>
      </c>
      <c r="AB1104" t="s">
        <v>24</v>
      </c>
      <c r="AC1104">
        <v>1099</v>
      </c>
      <c r="AD1104">
        <v>10</v>
      </c>
      <c r="AE1104">
        <v>4.7500000000000001E-2</v>
      </c>
      <c r="AF1104">
        <v>0.01</v>
      </c>
      <c r="AG1104">
        <v>0</v>
      </c>
      <c r="AH1104" t="s">
        <v>23</v>
      </c>
      <c r="AI1104">
        <v>0.1</v>
      </c>
      <c r="AJ1104">
        <v>10</v>
      </c>
      <c r="AK1104">
        <v>4</v>
      </c>
      <c r="AL1104">
        <v>3</v>
      </c>
    </row>
    <row r="1105" spans="20:38" x14ac:dyDescent="0.35">
      <c r="T1105" t="s">
        <v>19</v>
      </c>
      <c r="U1105">
        <v>72</v>
      </c>
      <c r="V1105" t="s">
        <v>29</v>
      </c>
      <c r="W1105">
        <v>16230.1826331302</v>
      </c>
      <c r="X1105">
        <v>2.3375161290012901E-2</v>
      </c>
      <c r="Y1105">
        <v>12484.755871638599</v>
      </c>
      <c r="Z1105" t="s">
        <v>28</v>
      </c>
      <c r="AA1105">
        <v>2.0141944819772301E-2</v>
      </c>
      <c r="AB1105" t="s">
        <v>22</v>
      </c>
      <c r="AC1105">
        <v>1100</v>
      </c>
      <c r="AD1105">
        <v>10</v>
      </c>
      <c r="AE1105">
        <v>4.7500000000000001E-2</v>
      </c>
      <c r="AF1105">
        <v>0.01</v>
      </c>
      <c r="AG1105">
        <v>0</v>
      </c>
      <c r="AH1105" t="s">
        <v>23</v>
      </c>
      <c r="AI1105">
        <v>0.1</v>
      </c>
      <c r="AJ1105">
        <v>10</v>
      </c>
      <c r="AK1105">
        <v>4</v>
      </c>
      <c r="AL1105">
        <v>3</v>
      </c>
    </row>
    <row r="1106" spans="20:38" x14ac:dyDescent="0.35">
      <c r="T1106" t="s">
        <v>19</v>
      </c>
      <c r="U1106">
        <v>72</v>
      </c>
      <c r="V1106" t="s">
        <v>29</v>
      </c>
      <c r="W1106">
        <v>6398.7335635352601</v>
      </c>
      <c r="X1106">
        <v>9.2156343819656296E-3</v>
      </c>
      <c r="Y1106">
        <v>4922.10274118097</v>
      </c>
      <c r="Z1106" t="s">
        <v>28</v>
      </c>
      <c r="AA1106">
        <v>7.9409419638979996E-3</v>
      </c>
      <c r="AB1106" t="s">
        <v>24</v>
      </c>
      <c r="AC1106">
        <v>1101</v>
      </c>
      <c r="AD1106">
        <v>10</v>
      </c>
      <c r="AE1106">
        <v>4.7500000000000001E-2</v>
      </c>
      <c r="AF1106">
        <v>0.01</v>
      </c>
      <c r="AG1106">
        <v>0</v>
      </c>
      <c r="AH1106" t="s">
        <v>23</v>
      </c>
      <c r="AI1106">
        <v>0.1</v>
      </c>
      <c r="AJ1106">
        <v>10</v>
      </c>
      <c r="AK1106">
        <v>5</v>
      </c>
      <c r="AL1106">
        <v>4</v>
      </c>
    </row>
    <row r="1107" spans="20:38" x14ac:dyDescent="0.35">
      <c r="T1107" t="s">
        <v>19</v>
      </c>
      <c r="U1107">
        <v>72</v>
      </c>
      <c r="V1107" t="s">
        <v>29</v>
      </c>
      <c r="W1107">
        <v>19196.200690605801</v>
      </c>
      <c r="X1107">
        <v>2.7646903145896899E-2</v>
      </c>
      <c r="Y1107">
        <v>14766.308223542899</v>
      </c>
      <c r="Z1107" t="s">
        <v>28</v>
      </c>
      <c r="AA1107">
        <v>2.3822825891693999E-2</v>
      </c>
      <c r="AB1107" t="s">
        <v>22</v>
      </c>
      <c r="AC1107">
        <v>1102</v>
      </c>
      <c r="AD1107">
        <v>10</v>
      </c>
      <c r="AE1107">
        <v>4.7500000000000001E-2</v>
      </c>
      <c r="AF1107">
        <v>0.01</v>
      </c>
      <c r="AG1107">
        <v>0</v>
      </c>
      <c r="AH1107" t="s">
        <v>23</v>
      </c>
      <c r="AI1107">
        <v>0.1</v>
      </c>
      <c r="AJ1107">
        <v>10</v>
      </c>
      <c r="AK1107">
        <v>5</v>
      </c>
      <c r="AL1107">
        <v>4</v>
      </c>
    </row>
    <row r="1108" spans="20:38" x14ac:dyDescent="0.35">
      <c r="T1108" t="s">
        <v>19</v>
      </c>
      <c r="U1108">
        <v>72</v>
      </c>
      <c r="V1108" t="s">
        <v>29</v>
      </c>
      <c r="W1108">
        <v>7573.2174653824204</v>
      </c>
      <c r="X1108">
        <v>1.0907158824959899E-2</v>
      </c>
      <c r="Y1108">
        <v>5825.5518964480098</v>
      </c>
      <c r="Z1108" t="s">
        <v>28</v>
      </c>
      <c r="AA1108">
        <v>9.3984973394257605E-3</v>
      </c>
      <c r="AB1108" t="s">
        <v>24</v>
      </c>
      <c r="AC1108">
        <v>1103</v>
      </c>
      <c r="AD1108">
        <v>10</v>
      </c>
      <c r="AE1108">
        <v>4.7500000000000001E-2</v>
      </c>
      <c r="AF1108">
        <v>0.01</v>
      </c>
      <c r="AG1108">
        <v>0</v>
      </c>
      <c r="AH1108" t="s">
        <v>23</v>
      </c>
      <c r="AI1108">
        <v>0.1</v>
      </c>
      <c r="AJ1108">
        <v>10</v>
      </c>
      <c r="AK1108">
        <v>6</v>
      </c>
      <c r="AL1108">
        <v>5</v>
      </c>
    </row>
    <row r="1109" spans="20:38" x14ac:dyDescent="0.35">
      <c r="T1109" t="s">
        <v>19</v>
      </c>
      <c r="U1109">
        <v>72</v>
      </c>
      <c r="V1109" t="s">
        <v>29</v>
      </c>
      <c r="W1109">
        <v>22719.652396147299</v>
      </c>
      <c r="X1109">
        <v>3.2721476474879697E-2</v>
      </c>
      <c r="Y1109">
        <v>17476.655689343999</v>
      </c>
      <c r="Z1109" t="s">
        <v>28</v>
      </c>
      <c r="AA1109">
        <v>2.8195492018277299E-2</v>
      </c>
      <c r="AB1109" t="s">
        <v>22</v>
      </c>
      <c r="AC1109">
        <v>1104</v>
      </c>
      <c r="AD1109">
        <v>10</v>
      </c>
      <c r="AE1109">
        <v>4.7500000000000001E-2</v>
      </c>
      <c r="AF1109">
        <v>0.01</v>
      </c>
      <c r="AG1109">
        <v>0</v>
      </c>
      <c r="AH1109" t="s">
        <v>23</v>
      </c>
      <c r="AI1109">
        <v>0.1</v>
      </c>
      <c r="AJ1109">
        <v>10</v>
      </c>
      <c r="AK1109">
        <v>6</v>
      </c>
      <c r="AL1109">
        <v>5</v>
      </c>
    </row>
    <row r="1110" spans="20:38" x14ac:dyDescent="0.35">
      <c r="T1110" t="s">
        <v>19</v>
      </c>
      <c r="U1110">
        <v>72</v>
      </c>
      <c r="V1110" t="s">
        <v>29</v>
      </c>
      <c r="W1110">
        <v>8883.1722236812693</v>
      </c>
      <c r="X1110">
        <v>1.2793792170376E-2</v>
      </c>
      <c r="Y1110">
        <v>6833.2094028317497</v>
      </c>
      <c r="Z1110" t="s">
        <v>28</v>
      </c>
      <c r="AA1110">
        <v>1.10241744531382E-2</v>
      </c>
      <c r="AB1110" t="s">
        <v>24</v>
      </c>
      <c r="AC1110">
        <v>1105</v>
      </c>
      <c r="AD1110">
        <v>10</v>
      </c>
      <c r="AE1110">
        <v>4.7500000000000001E-2</v>
      </c>
      <c r="AF1110">
        <v>0.01</v>
      </c>
      <c r="AG1110">
        <v>0</v>
      </c>
      <c r="AH1110" t="s">
        <v>23</v>
      </c>
      <c r="AI1110">
        <v>0.1</v>
      </c>
      <c r="AJ1110">
        <v>10</v>
      </c>
      <c r="AK1110">
        <v>7</v>
      </c>
      <c r="AL1110">
        <v>6</v>
      </c>
    </row>
    <row r="1111" spans="20:38" x14ac:dyDescent="0.35">
      <c r="T1111" t="s">
        <v>19</v>
      </c>
      <c r="U1111">
        <v>72</v>
      </c>
      <c r="V1111" t="s">
        <v>29</v>
      </c>
      <c r="W1111">
        <v>26649.516671043799</v>
      </c>
      <c r="X1111">
        <v>3.8381376511127899E-2</v>
      </c>
      <c r="Y1111">
        <v>20499.6282084952</v>
      </c>
      <c r="Z1111" t="s">
        <v>28</v>
      </c>
      <c r="AA1111">
        <v>3.3072523359414699E-2</v>
      </c>
      <c r="AB1111" t="s">
        <v>22</v>
      </c>
      <c r="AC1111">
        <v>1106</v>
      </c>
      <c r="AD1111">
        <v>10</v>
      </c>
      <c r="AE1111">
        <v>4.7500000000000001E-2</v>
      </c>
      <c r="AF1111">
        <v>0.01</v>
      </c>
      <c r="AG1111">
        <v>0</v>
      </c>
      <c r="AH1111" t="s">
        <v>23</v>
      </c>
      <c r="AI1111">
        <v>0.1</v>
      </c>
      <c r="AJ1111">
        <v>10</v>
      </c>
      <c r="AK1111">
        <v>7</v>
      </c>
      <c r="AL1111">
        <v>6</v>
      </c>
    </row>
    <row r="1112" spans="20:38" x14ac:dyDescent="0.35">
      <c r="T1112" t="s">
        <v>19</v>
      </c>
      <c r="U1112">
        <v>72</v>
      </c>
      <c r="V1112" t="s">
        <v>29</v>
      </c>
      <c r="W1112">
        <v>10225.366649028399</v>
      </c>
      <c r="X1112">
        <v>1.47268579826487E-2</v>
      </c>
      <c r="Y1112">
        <v>7865.6666530988005</v>
      </c>
      <c r="Z1112" t="s">
        <v>28</v>
      </c>
      <c r="AA1112">
        <v>1.26898615660832E-2</v>
      </c>
      <c r="AB1112" t="s">
        <v>24</v>
      </c>
      <c r="AC1112">
        <v>1107</v>
      </c>
      <c r="AD1112">
        <v>10</v>
      </c>
      <c r="AE1112">
        <v>4.7500000000000001E-2</v>
      </c>
      <c r="AF1112">
        <v>0.01</v>
      </c>
      <c r="AG1112">
        <v>0</v>
      </c>
      <c r="AH1112" t="s">
        <v>23</v>
      </c>
      <c r="AI1112">
        <v>0.1</v>
      </c>
      <c r="AJ1112">
        <v>10</v>
      </c>
      <c r="AK1112">
        <v>8</v>
      </c>
      <c r="AL1112">
        <v>7</v>
      </c>
    </row>
    <row r="1113" spans="20:38" x14ac:dyDescent="0.35">
      <c r="T1113" t="s">
        <v>19</v>
      </c>
      <c r="U1113">
        <v>72</v>
      </c>
      <c r="V1113" t="s">
        <v>29</v>
      </c>
      <c r="W1113">
        <v>30676.099947085298</v>
      </c>
      <c r="X1113">
        <v>4.4180573947946E-2</v>
      </c>
      <c r="Y1113">
        <v>23596.999959296401</v>
      </c>
      <c r="Z1113" t="s">
        <v>28</v>
      </c>
      <c r="AA1113">
        <v>3.8069584698249698E-2</v>
      </c>
      <c r="AB1113" t="s">
        <v>22</v>
      </c>
      <c r="AC1113">
        <v>1108</v>
      </c>
      <c r="AD1113">
        <v>10</v>
      </c>
      <c r="AE1113">
        <v>4.7500000000000001E-2</v>
      </c>
      <c r="AF1113">
        <v>0.01</v>
      </c>
      <c r="AG1113">
        <v>0</v>
      </c>
      <c r="AH1113" t="s">
        <v>23</v>
      </c>
      <c r="AI1113">
        <v>0.1</v>
      </c>
      <c r="AJ1113">
        <v>10</v>
      </c>
      <c r="AK1113">
        <v>8</v>
      </c>
      <c r="AL1113">
        <v>7</v>
      </c>
    </row>
    <row r="1114" spans="20:38" x14ac:dyDescent="0.35">
      <c r="T1114" t="s">
        <v>19</v>
      </c>
      <c r="U1114">
        <v>72</v>
      </c>
      <c r="V1114" t="s">
        <v>29</v>
      </c>
      <c r="W1114">
        <v>11439.0351232752</v>
      </c>
      <c r="X1114">
        <v>1.6474817138709699E-2</v>
      </c>
      <c r="Y1114">
        <v>8799.2577871347894</v>
      </c>
      <c r="Z1114" t="s">
        <v>28</v>
      </c>
      <c r="AA1114">
        <v>1.41960456916935E-2</v>
      </c>
      <c r="AB1114" t="s">
        <v>24</v>
      </c>
      <c r="AC1114">
        <v>1109</v>
      </c>
      <c r="AD1114">
        <v>10</v>
      </c>
      <c r="AE1114">
        <v>4.7500000000000001E-2</v>
      </c>
      <c r="AF1114">
        <v>0.01</v>
      </c>
      <c r="AG1114">
        <v>0</v>
      </c>
      <c r="AH1114" t="s">
        <v>23</v>
      </c>
      <c r="AI1114">
        <v>0.1</v>
      </c>
      <c r="AJ1114">
        <v>10</v>
      </c>
      <c r="AK1114">
        <v>9</v>
      </c>
      <c r="AL1114">
        <v>8</v>
      </c>
    </row>
    <row r="1115" spans="20:38" x14ac:dyDescent="0.35">
      <c r="T1115" t="s">
        <v>19</v>
      </c>
      <c r="U1115">
        <v>72</v>
      </c>
      <c r="V1115" t="s">
        <v>29</v>
      </c>
      <c r="W1115">
        <v>34317.105369825702</v>
      </c>
      <c r="X1115">
        <v>4.9424451416129098E-2</v>
      </c>
      <c r="Y1115">
        <v>26397.773361404401</v>
      </c>
      <c r="Z1115" t="s">
        <v>28</v>
      </c>
      <c r="AA1115">
        <v>4.2588137075080502E-2</v>
      </c>
      <c r="AB1115" t="s">
        <v>22</v>
      </c>
      <c r="AC1115">
        <v>1110</v>
      </c>
      <c r="AD1115">
        <v>10</v>
      </c>
      <c r="AE1115">
        <v>4.7500000000000001E-2</v>
      </c>
      <c r="AF1115">
        <v>0.01</v>
      </c>
      <c r="AG1115">
        <v>0</v>
      </c>
      <c r="AH1115" t="s">
        <v>23</v>
      </c>
      <c r="AI1115">
        <v>0.1</v>
      </c>
      <c r="AJ1115">
        <v>10</v>
      </c>
      <c r="AK1115">
        <v>9</v>
      </c>
      <c r="AL1115">
        <v>8</v>
      </c>
    </row>
    <row r="1116" spans="20:38" x14ac:dyDescent="0.35">
      <c r="T1116" t="s">
        <v>19</v>
      </c>
      <c r="U1116">
        <v>72</v>
      </c>
      <c r="V1116" t="s">
        <v>29</v>
      </c>
      <c r="W1116">
        <v>12547.874236555999</v>
      </c>
      <c r="X1116">
        <v>1.8071798127987301E-2</v>
      </c>
      <c r="Y1116">
        <v>9652.2109511969102</v>
      </c>
      <c r="Z1116" t="s">
        <v>28</v>
      </c>
      <c r="AA1116">
        <v>1.5572134719066299E-2</v>
      </c>
      <c r="AB1116" t="s">
        <v>24</v>
      </c>
      <c r="AC1116">
        <v>1111</v>
      </c>
      <c r="AD1116">
        <v>10</v>
      </c>
      <c r="AE1116">
        <v>4.7500000000000001E-2</v>
      </c>
      <c r="AF1116">
        <v>0.01</v>
      </c>
      <c r="AG1116">
        <v>0</v>
      </c>
      <c r="AH1116" t="s">
        <v>23</v>
      </c>
      <c r="AI1116">
        <v>0.1</v>
      </c>
      <c r="AJ1116">
        <v>10</v>
      </c>
      <c r="AK1116">
        <v>10</v>
      </c>
      <c r="AL1116">
        <v>9</v>
      </c>
    </row>
    <row r="1117" spans="20:38" x14ac:dyDescent="0.35">
      <c r="T1117" t="s">
        <v>19</v>
      </c>
      <c r="U1117">
        <v>72</v>
      </c>
      <c r="V1117" t="s">
        <v>29</v>
      </c>
      <c r="W1117">
        <v>37643.622709668001</v>
      </c>
      <c r="X1117">
        <v>5.4215394383961897E-2</v>
      </c>
      <c r="Y1117">
        <v>28956.632853590701</v>
      </c>
      <c r="Z1117" t="s">
        <v>28</v>
      </c>
      <c r="AA1117">
        <v>4.6716404157198799E-2</v>
      </c>
      <c r="AB1117" t="s">
        <v>22</v>
      </c>
      <c r="AC1117">
        <v>1112</v>
      </c>
      <c r="AD1117">
        <v>10</v>
      </c>
      <c r="AE1117">
        <v>4.7500000000000001E-2</v>
      </c>
      <c r="AF1117">
        <v>0.01</v>
      </c>
      <c r="AG1117">
        <v>0</v>
      </c>
      <c r="AH1117" t="s">
        <v>23</v>
      </c>
      <c r="AI1117">
        <v>0.1</v>
      </c>
      <c r="AJ1117">
        <v>10</v>
      </c>
      <c r="AK1117">
        <v>10</v>
      </c>
      <c r="AL1117">
        <v>9</v>
      </c>
    </row>
    <row r="1118" spans="20:38" x14ac:dyDescent="0.35">
      <c r="T1118" t="s">
        <v>19</v>
      </c>
      <c r="U1118">
        <v>72</v>
      </c>
      <c r="V1118" t="s">
        <v>29</v>
      </c>
      <c r="W1118">
        <v>31253.832130052699</v>
      </c>
      <c r="X1118">
        <v>4.5012639936638399E-2</v>
      </c>
      <c r="Y1118">
        <v>24041.409330809802</v>
      </c>
      <c r="Z1118" t="s">
        <v>28</v>
      </c>
      <c r="AA1118">
        <v>3.8786560595130998E-2</v>
      </c>
      <c r="AB1118" t="s">
        <v>24</v>
      </c>
      <c r="AC1118">
        <v>1113</v>
      </c>
      <c r="AD1118">
        <v>10</v>
      </c>
      <c r="AE1118">
        <v>4.7500000000000001E-2</v>
      </c>
      <c r="AF1118">
        <v>0.01</v>
      </c>
      <c r="AG1118">
        <v>0</v>
      </c>
      <c r="AH1118" t="s">
        <v>23</v>
      </c>
      <c r="AI1118">
        <v>0.1</v>
      </c>
      <c r="AJ1118">
        <v>10</v>
      </c>
      <c r="AK1118">
        <v>12</v>
      </c>
      <c r="AL1118">
        <v>11</v>
      </c>
    </row>
    <row r="1119" spans="20:38" x14ac:dyDescent="0.35">
      <c r="T1119" t="s">
        <v>19</v>
      </c>
      <c r="U1119">
        <v>72</v>
      </c>
      <c r="V1119" t="s">
        <v>29</v>
      </c>
      <c r="W1119">
        <v>93761.496390158107</v>
      </c>
      <c r="X1119">
        <v>0.135037919809915</v>
      </c>
      <c r="Y1119">
        <v>72124.227992429296</v>
      </c>
      <c r="Z1119" t="s">
        <v>28</v>
      </c>
      <c r="AA1119">
        <v>0.11635968178539299</v>
      </c>
      <c r="AB1119" t="s">
        <v>22</v>
      </c>
      <c r="AC1119">
        <v>1114</v>
      </c>
      <c r="AD1119">
        <v>10</v>
      </c>
      <c r="AE1119">
        <v>4.7500000000000001E-2</v>
      </c>
      <c r="AF1119">
        <v>0.01</v>
      </c>
      <c r="AG1119">
        <v>0</v>
      </c>
      <c r="AH1119" t="s">
        <v>23</v>
      </c>
      <c r="AI1119">
        <v>0.1</v>
      </c>
      <c r="AJ1119">
        <v>10</v>
      </c>
      <c r="AK1119">
        <v>12</v>
      </c>
      <c r="AL1119">
        <v>11</v>
      </c>
    </row>
    <row r="1120" spans="20:38" x14ac:dyDescent="0.35">
      <c r="T1120" t="s">
        <v>19</v>
      </c>
      <c r="U1120">
        <v>72</v>
      </c>
      <c r="V1120" t="s">
        <v>29</v>
      </c>
      <c r="W1120">
        <v>30643.049132280401</v>
      </c>
      <c r="X1120">
        <v>4.4132973243487202E-2</v>
      </c>
      <c r="Y1120">
        <v>23571.576255600299</v>
      </c>
      <c r="Z1120" t="s">
        <v>28</v>
      </c>
      <c r="AA1120">
        <v>3.8028568050248998E-2</v>
      </c>
      <c r="AB1120" t="s">
        <v>24</v>
      </c>
      <c r="AC1120">
        <v>1115</v>
      </c>
      <c r="AD1120">
        <v>10</v>
      </c>
      <c r="AE1120">
        <v>4.7500000000000001E-2</v>
      </c>
      <c r="AF1120">
        <v>0.01</v>
      </c>
      <c r="AG1120">
        <v>0</v>
      </c>
      <c r="AH1120" t="s">
        <v>23</v>
      </c>
      <c r="AI1120">
        <v>0.1</v>
      </c>
      <c r="AJ1120">
        <v>10</v>
      </c>
      <c r="AK1120">
        <v>15</v>
      </c>
      <c r="AL1120">
        <v>14</v>
      </c>
    </row>
    <row r="1121" spans="20:38" x14ac:dyDescent="0.35">
      <c r="T1121" t="s">
        <v>19</v>
      </c>
      <c r="U1121">
        <v>72</v>
      </c>
      <c r="V1121" t="s">
        <v>29</v>
      </c>
      <c r="W1121">
        <v>91929.147396840999</v>
      </c>
      <c r="X1121">
        <v>0.132398919730461</v>
      </c>
      <c r="Y1121">
        <v>70714.728766800807</v>
      </c>
      <c r="Z1121" t="s">
        <v>28</v>
      </c>
      <c r="AA1121">
        <v>0.11408570415074699</v>
      </c>
      <c r="AB1121" t="s">
        <v>22</v>
      </c>
      <c r="AC1121">
        <v>1116</v>
      </c>
      <c r="AD1121">
        <v>10</v>
      </c>
      <c r="AE1121">
        <v>4.7500000000000001E-2</v>
      </c>
      <c r="AF1121">
        <v>0.01</v>
      </c>
      <c r="AG1121">
        <v>0</v>
      </c>
      <c r="AH1121" t="s">
        <v>23</v>
      </c>
      <c r="AI1121">
        <v>0.1</v>
      </c>
      <c r="AJ1121">
        <v>10</v>
      </c>
      <c r="AK1121">
        <v>15</v>
      </c>
      <c r="AL1121">
        <v>14</v>
      </c>
    </row>
    <row r="1122" spans="20:38" x14ac:dyDescent="0.35">
      <c r="T1122" t="s">
        <v>19</v>
      </c>
      <c r="U1122">
        <v>72</v>
      </c>
      <c r="V1122" t="s">
        <v>29</v>
      </c>
      <c r="W1122">
        <v>17855.1565073649</v>
      </c>
      <c r="X1122">
        <v>2.5715493944357602E-2</v>
      </c>
      <c r="Y1122">
        <v>13734.735774896</v>
      </c>
      <c r="Z1122" t="s">
        <v>28</v>
      </c>
      <c r="AA1122">
        <v>2.21585662496258E-2</v>
      </c>
      <c r="AB1122" t="s">
        <v>24</v>
      </c>
      <c r="AC1122">
        <v>1117</v>
      </c>
      <c r="AD1122">
        <v>10</v>
      </c>
      <c r="AE1122">
        <v>4.7500000000000001E-2</v>
      </c>
      <c r="AF1122">
        <v>0.01</v>
      </c>
      <c r="AG1122">
        <v>0</v>
      </c>
      <c r="AH1122" t="s">
        <v>23</v>
      </c>
      <c r="AI1122">
        <v>0.1</v>
      </c>
      <c r="AJ1122">
        <v>10</v>
      </c>
      <c r="AK1122">
        <v>20</v>
      </c>
      <c r="AL1122">
        <v>19</v>
      </c>
    </row>
    <row r="1123" spans="20:38" x14ac:dyDescent="0.35">
      <c r="T1123" t="s">
        <v>19</v>
      </c>
      <c r="U1123">
        <v>72</v>
      </c>
      <c r="V1123" t="s">
        <v>29</v>
      </c>
      <c r="W1123">
        <v>53565.469522094601</v>
      </c>
      <c r="X1123">
        <v>7.7146481833072905E-2</v>
      </c>
      <c r="Y1123">
        <v>41204.207324688097</v>
      </c>
      <c r="Z1123" t="s">
        <v>28</v>
      </c>
      <c r="AA1123">
        <v>6.6475698748877293E-2</v>
      </c>
      <c r="AB1123" t="s">
        <v>22</v>
      </c>
      <c r="AC1123">
        <v>1118</v>
      </c>
      <c r="AD1123">
        <v>10</v>
      </c>
      <c r="AE1123">
        <v>4.7500000000000001E-2</v>
      </c>
      <c r="AF1123">
        <v>0.01</v>
      </c>
      <c r="AG1123">
        <v>0</v>
      </c>
      <c r="AH1123" t="s">
        <v>23</v>
      </c>
      <c r="AI1123">
        <v>0.1</v>
      </c>
      <c r="AJ1123">
        <v>10</v>
      </c>
      <c r="AK1123">
        <v>20</v>
      </c>
      <c r="AL1123">
        <v>19</v>
      </c>
    </row>
    <row r="1124" spans="20:38" x14ac:dyDescent="0.35">
      <c r="T1124" t="s">
        <v>19</v>
      </c>
      <c r="U1124">
        <v>72</v>
      </c>
      <c r="V1124" t="s">
        <v>29</v>
      </c>
      <c r="W1124">
        <v>12250.318231158401</v>
      </c>
      <c r="X1124">
        <v>1.7643249677473698E-2</v>
      </c>
      <c r="Y1124">
        <v>9423.32171627567</v>
      </c>
      <c r="Z1124" t="s">
        <v>28</v>
      </c>
      <c r="AA1124">
        <v>1.52028624331662E-2</v>
      </c>
      <c r="AB1124" t="s">
        <v>24</v>
      </c>
      <c r="AC1124">
        <v>1119</v>
      </c>
      <c r="AD1124">
        <v>10</v>
      </c>
      <c r="AE1124">
        <v>4.7500000000000001E-2</v>
      </c>
      <c r="AF1124">
        <v>0.01</v>
      </c>
      <c r="AG1124">
        <v>0</v>
      </c>
      <c r="AH1124" t="s">
        <v>23</v>
      </c>
      <c r="AI1124">
        <v>0.1</v>
      </c>
      <c r="AJ1124">
        <v>10</v>
      </c>
      <c r="AK1124">
        <v>99</v>
      </c>
      <c r="AL1124">
        <v>98</v>
      </c>
    </row>
    <row r="1125" spans="20:38" x14ac:dyDescent="0.35">
      <c r="T1125" t="s">
        <v>19</v>
      </c>
      <c r="U1125">
        <v>72</v>
      </c>
      <c r="V1125" t="s">
        <v>29</v>
      </c>
      <c r="W1125">
        <v>36750.954693475098</v>
      </c>
      <c r="X1125">
        <v>5.2929749032421002E-2</v>
      </c>
      <c r="Y1125">
        <v>28269.965148826999</v>
      </c>
      <c r="Z1125" t="s">
        <v>28</v>
      </c>
      <c r="AA1125">
        <v>4.5608587299498703E-2</v>
      </c>
      <c r="AB1125" t="s">
        <v>22</v>
      </c>
      <c r="AC1125">
        <v>1120</v>
      </c>
      <c r="AD1125">
        <v>10</v>
      </c>
      <c r="AE1125">
        <v>4.7500000000000001E-2</v>
      </c>
      <c r="AF1125">
        <v>0.01</v>
      </c>
      <c r="AG1125">
        <v>0</v>
      </c>
      <c r="AH1125" t="s">
        <v>23</v>
      </c>
      <c r="AI1125">
        <v>0.1</v>
      </c>
      <c r="AJ1125">
        <v>10</v>
      </c>
      <c r="AK1125">
        <v>99</v>
      </c>
      <c r="AL1125">
        <v>98</v>
      </c>
    </row>
    <row r="1126" spans="20:38" x14ac:dyDescent="0.35">
      <c r="T1126" t="s">
        <v>19</v>
      </c>
      <c r="U1126">
        <v>77</v>
      </c>
      <c r="V1126" t="s">
        <v>20</v>
      </c>
      <c r="W1126">
        <v>1436.21997181284</v>
      </c>
      <c r="X1126">
        <v>4.8202407677231801E-2</v>
      </c>
      <c r="Y1126">
        <v>1104.78459370218</v>
      </c>
      <c r="Z1126" t="s">
        <v>21</v>
      </c>
      <c r="AA1126">
        <v>8.4731654087056799E-3</v>
      </c>
      <c r="AB1126" t="s">
        <v>24</v>
      </c>
      <c r="AC1126">
        <v>1121</v>
      </c>
      <c r="AD1126">
        <v>10</v>
      </c>
      <c r="AE1126">
        <v>4.7500000000000001E-2</v>
      </c>
      <c r="AF1126">
        <v>0.01</v>
      </c>
      <c r="AG1126">
        <v>0</v>
      </c>
      <c r="AH1126" t="s">
        <v>23</v>
      </c>
      <c r="AI1126">
        <v>0.1</v>
      </c>
      <c r="AJ1126">
        <v>10</v>
      </c>
      <c r="AK1126">
        <v>1</v>
      </c>
      <c r="AL1126">
        <v>0</v>
      </c>
    </row>
    <row r="1127" spans="20:38" x14ac:dyDescent="0.35">
      <c r="T1127" t="s">
        <v>19</v>
      </c>
      <c r="U1127">
        <v>77</v>
      </c>
      <c r="V1127" t="s">
        <v>20</v>
      </c>
      <c r="W1127">
        <v>4308.6599154385103</v>
      </c>
      <c r="X1127">
        <v>0.14460722303169499</v>
      </c>
      <c r="Y1127">
        <v>3314.3537811065398</v>
      </c>
      <c r="Z1127" t="s">
        <v>21</v>
      </c>
      <c r="AA1127">
        <v>2.5419496226117E-2</v>
      </c>
      <c r="AB1127" t="s">
        <v>22</v>
      </c>
      <c r="AC1127">
        <v>1122</v>
      </c>
      <c r="AD1127">
        <v>10</v>
      </c>
      <c r="AE1127">
        <v>4.7500000000000001E-2</v>
      </c>
      <c r="AF1127">
        <v>0.01</v>
      </c>
      <c r="AG1127">
        <v>0</v>
      </c>
      <c r="AH1127" t="s">
        <v>23</v>
      </c>
      <c r="AI1127">
        <v>0.1</v>
      </c>
      <c r="AJ1127">
        <v>10</v>
      </c>
      <c r="AK1127">
        <v>1</v>
      </c>
      <c r="AL1127">
        <v>0</v>
      </c>
    </row>
    <row r="1128" spans="20:38" x14ac:dyDescent="0.35">
      <c r="T1128" t="s">
        <v>19</v>
      </c>
      <c r="U1128">
        <v>77</v>
      </c>
      <c r="V1128" t="s">
        <v>20</v>
      </c>
      <c r="W1128">
        <v>778.96941394557905</v>
      </c>
      <c r="X1128">
        <v>2.6143767665133301E-2</v>
      </c>
      <c r="Y1128">
        <v>599.20724149659895</v>
      </c>
      <c r="Z1128" t="s">
        <v>21</v>
      </c>
      <c r="AA1128">
        <v>4.5956307684207201E-3</v>
      </c>
      <c r="AB1128" t="s">
        <v>24</v>
      </c>
      <c r="AC1128">
        <v>1123</v>
      </c>
      <c r="AD1128">
        <v>10</v>
      </c>
      <c r="AE1128">
        <v>4.7500000000000001E-2</v>
      </c>
      <c r="AF1128">
        <v>0.01</v>
      </c>
      <c r="AG1128">
        <v>0</v>
      </c>
      <c r="AH1128" t="s">
        <v>23</v>
      </c>
      <c r="AI1128">
        <v>0.1</v>
      </c>
      <c r="AJ1128">
        <v>10</v>
      </c>
      <c r="AK1128">
        <v>2</v>
      </c>
      <c r="AL1128">
        <v>1</v>
      </c>
    </row>
    <row r="1129" spans="20:38" x14ac:dyDescent="0.35">
      <c r="T1129" t="s">
        <v>19</v>
      </c>
      <c r="U1129">
        <v>77</v>
      </c>
      <c r="V1129" t="s">
        <v>20</v>
      </c>
      <c r="W1129">
        <v>2336.9082418367402</v>
      </c>
      <c r="X1129">
        <v>7.8431302995400007E-2</v>
      </c>
      <c r="Y1129">
        <v>1797.6217244898</v>
      </c>
      <c r="Z1129" t="s">
        <v>21</v>
      </c>
      <c r="AA1129">
        <v>1.3786892305262199E-2</v>
      </c>
      <c r="AB1129" t="s">
        <v>22</v>
      </c>
      <c r="AC1129">
        <v>1124</v>
      </c>
      <c r="AD1129">
        <v>10</v>
      </c>
      <c r="AE1129">
        <v>4.7500000000000001E-2</v>
      </c>
      <c r="AF1129">
        <v>0.01</v>
      </c>
      <c r="AG1129">
        <v>0</v>
      </c>
      <c r="AH1129" t="s">
        <v>23</v>
      </c>
      <c r="AI1129">
        <v>0.1</v>
      </c>
      <c r="AJ1129">
        <v>10</v>
      </c>
      <c r="AK1129">
        <v>2</v>
      </c>
      <c r="AL1129">
        <v>1</v>
      </c>
    </row>
    <row r="1130" spans="20:38" x14ac:dyDescent="0.35">
      <c r="T1130" t="s">
        <v>19</v>
      </c>
      <c r="U1130">
        <v>77</v>
      </c>
      <c r="V1130" t="s">
        <v>20</v>
      </c>
      <c r="W1130">
        <v>425.12596522417999</v>
      </c>
      <c r="X1130">
        <v>1.4268075567871999E-2</v>
      </c>
      <c r="Y1130">
        <v>327.019973249369</v>
      </c>
      <c r="Z1130" t="s">
        <v>21</v>
      </c>
      <c r="AA1130">
        <v>2.5080855952263302E-3</v>
      </c>
      <c r="AB1130" t="s">
        <v>24</v>
      </c>
      <c r="AC1130">
        <v>1125</v>
      </c>
      <c r="AD1130">
        <v>10</v>
      </c>
      <c r="AE1130">
        <v>4.7500000000000001E-2</v>
      </c>
      <c r="AF1130">
        <v>0.01</v>
      </c>
      <c r="AG1130">
        <v>0</v>
      </c>
      <c r="AH1130" t="s">
        <v>23</v>
      </c>
      <c r="AI1130">
        <v>0.1</v>
      </c>
      <c r="AJ1130">
        <v>10</v>
      </c>
      <c r="AK1130">
        <v>3</v>
      </c>
      <c r="AL1130">
        <v>2</v>
      </c>
    </row>
    <row r="1131" spans="20:38" x14ac:dyDescent="0.35">
      <c r="T1131" t="s">
        <v>19</v>
      </c>
      <c r="U1131">
        <v>77</v>
      </c>
      <c r="V1131" t="s">
        <v>20</v>
      </c>
      <c r="W1131">
        <v>1275.37789567254</v>
      </c>
      <c r="X1131">
        <v>4.2804226703616097E-2</v>
      </c>
      <c r="Y1131">
        <v>981.05991974810695</v>
      </c>
      <c r="Z1131" t="s">
        <v>21</v>
      </c>
      <c r="AA1131">
        <v>7.5242567856789802E-3</v>
      </c>
      <c r="AB1131" t="s">
        <v>22</v>
      </c>
      <c r="AC1131">
        <v>1126</v>
      </c>
      <c r="AD1131">
        <v>10</v>
      </c>
      <c r="AE1131">
        <v>4.7500000000000001E-2</v>
      </c>
      <c r="AF1131">
        <v>0.01</v>
      </c>
      <c r="AG1131">
        <v>0</v>
      </c>
      <c r="AH1131" t="s">
        <v>23</v>
      </c>
      <c r="AI1131">
        <v>0.1</v>
      </c>
      <c r="AJ1131">
        <v>10</v>
      </c>
      <c r="AK1131">
        <v>3</v>
      </c>
      <c r="AL1131">
        <v>2</v>
      </c>
    </row>
    <row r="1132" spans="20:38" x14ac:dyDescent="0.35">
      <c r="T1132" t="s">
        <v>19</v>
      </c>
      <c r="U1132">
        <v>77</v>
      </c>
      <c r="V1132" t="s">
        <v>20</v>
      </c>
      <c r="W1132">
        <v>520.70549553399405</v>
      </c>
      <c r="X1132">
        <v>1.74759152971697E-2</v>
      </c>
      <c r="Y1132">
        <v>400.54268887230302</v>
      </c>
      <c r="Z1132" t="s">
        <v>21</v>
      </c>
      <c r="AA1132">
        <v>3.0719693915080499E-3</v>
      </c>
      <c r="AB1132" t="s">
        <v>24</v>
      </c>
      <c r="AC1132">
        <v>1127</v>
      </c>
      <c r="AD1132">
        <v>10</v>
      </c>
      <c r="AE1132">
        <v>4.7500000000000001E-2</v>
      </c>
      <c r="AF1132">
        <v>0.01</v>
      </c>
      <c r="AG1132">
        <v>0</v>
      </c>
      <c r="AH1132" t="s">
        <v>23</v>
      </c>
      <c r="AI1132">
        <v>0.1</v>
      </c>
      <c r="AJ1132">
        <v>10</v>
      </c>
      <c r="AK1132">
        <v>4</v>
      </c>
      <c r="AL1132">
        <v>3</v>
      </c>
    </row>
    <row r="1133" spans="20:38" x14ac:dyDescent="0.35">
      <c r="T1133" t="s">
        <v>19</v>
      </c>
      <c r="U1133">
        <v>77</v>
      </c>
      <c r="V1133" t="s">
        <v>20</v>
      </c>
      <c r="W1133">
        <v>1562.1164866019799</v>
      </c>
      <c r="X1133">
        <v>5.24277458915091E-2</v>
      </c>
      <c r="Y1133">
        <v>1201.62806661691</v>
      </c>
      <c r="Z1133" t="s">
        <v>21</v>
      </c>
      <c r="AA1133">
        <v>9.2159081745241608E-3</v>
      </c>
      <c r="AB1133" t="s">
        <v>22</v>
      </c>
      <c r="AC1133">
        <v>1128</v>
      </c>
      <c r="AD1133">
        <v>10</v>
      </c>
      <c r="AE1133">
        <v>4.7500000000000001E-2</v>
      </c>
      <c r="AF1133">
        <v>0.01</v>
      </c>
      <c r="AG1133">
        <v>0</v>
      </c>
      <c r="AH1133" t="s">
        <v>23</v>
      </c>
      <c r="AI1133">
        <v>0.1</v>
      </c>
      <c r="AJ1133">
        <v>10</v>
      </c>
      <c r="AK1133">
        <v>4</v>
      </c>
      <c r="AL1133">
        <v>3</v>
      </c>
    </row>
    <row r="1134" spans="20:38" x14ac:dyDescent="0.35">
      <c r="T1134" t="s">
        <v>19</v>
      </c>
      <c r="U1134">
        <v>77</v>
      </c>
      <c r="V1134" t="s">
        <v>20</v>
      </c>
      <c r="W1134">
        <v>638.51241388295796</v>
      </c>
      <c r="X1134">
        <v>2.1429750515243901E-2</v>
      </c>
      <c r="Y1134">
        <v>491.16339529458298</v>
      </c>
      <c r="Z1134" t="s">
        <v>21</v>
      </c>
      <c r="AA1134">
        <v>3.7669865372456199E-3</v>
      </c>
      <c r="AB1134" t="s">
        <v>24</v>
      </c>
      <c r="AC1134">
        <v>1129</v>
      </c>
      <c r="AD1134">
        <v>10</v>
      </c>
      <c r="AE1134">
        <v>4.7500000000000001E-2</v>
      </c>
      <c r="AF1134">
        <v>0.01</v>
      </c>
      <c r="AG1134">
        <v>0</v>
      </c>
      <c r="AH1134" t="s">
        <v>23</v>
      </c>
      <c r="AI1134">
        <v>0.1</v>
      </c>
      <c r="AJ1134">
        <v>10</v>
      </c>
      <c r="AK1134">
        <v>5</v>
      </c>
      <c r="AL1134">
        <v>4</v>
      </c>
    </row>
    <row r="1135" spans="20:38" x14ac:dyDescent="0.35">
      <c r="T1135" t="s">
        <v>19</v>
      </c>
      <c r="U1135">
        <v>77</v>
      </c>
      <c r="V1135" t="s">
        <v>20</v>
      </c>
      <c r="W1135">
        <v>1915.5372416488699</v>
      </c>
      <c r="X1135">
        <v>6.4289251545731604E-2</v>
      </c>
      <c r="Y1135">
        <v>1473.49018588375</v>
      </c>
      <c r="Z1135" t="s">
        <v>21</v>
      </c>
      <c r="AA1135">
        <v>1.13009596117369E-2</v>
      </c>
      <c r="AB1135" t="s">
        <v>22</v>
      </c>
      <c r="AC1135">
        <v>1130</v>
      </c>
      <c r="AD1135">
        <v>10</v>
      </c>
      <c r="AE1135">
        <v>4.7500000000000001E-2</v>
      </c>
      <c r="AF1135">
        <v>0.01</v>
      </c>
      <c r="AG1135">
        <v>0</v>
      </c>
      <c r="AH1135" t="s">
        <v>23</v>
      </c>
      <c r="AI1135">
        <v>0.1</v>
      </c>
      <c r="AJ1135">
        <v>10</v>
      </c>
      <c r="AK1135">
        <v>5</v>
      </c>
      <c r="AL1135">
        <v>4</v>
      </c>
    </row>
    <row r="1136" spans="20:38" x14ac:dyDescent="0.35">
      <c r="T1136" t="s">
        <v>19</v>
      </c>
      <c r="U1136">
        <v>77</v>
      </c>
      <c r="V1136" t="s">
        <v>20</v>
      </c>
      <c r="W1136">
        <v>763.28757569137701</v>
      </c>
      <c r="X1136">
        <v>2.5617453886260501E-2</v>
      </c>
      <c r="Y1136">
        <v>587.14428899336701</v>
      </c>
      <c r="Z1136" t="s">
        <v>21</v>
      </c>
      <c r="AA1136">
        <v>4.5031137361776002E-3</v>
      </c>
      <c r="AB1136" t="s">
        <v>24</v>
      </c>
      <c r="AC1136">
        <v>1131</v>
      </c>
      <c r="AD1136">
        <v>10</v>
      </c>
      <c r="AE1136">
        <v>4.7500000000000001E-2</v>
      </c>
      <c r="AF1136">
        <v>0.01</v>
      </c>
      <c r="AG1136">
        <v>0</v>
      </c>
      <c r="AH1136" t="s">
        <v>23</v>
      </c>
      <c r="AI1136">
        <v>0.1</v>
      </c>
      <c r="AJ1136">
        <v>10</v>
      </c>
      <c r="AK1136">
        <v>6</v>
      </c>
      <c r="AL1136">
        <v>5</v>
      </c>
    </row>
    <row r="1137" spans="20:38" x14ac:dyDescent="0.35">
      <c r="T1137" t="s">
        <v>19</v>
      </c>
      <c r="U1137">
        <v>77</v>
      </c>
      <c r="V1137" t="s">
        <v>20</v>
      </c>
      <c r="W1137">
        <v>2289.8627270741299</v>
      </c>
      <c r="X1137">
        <v>7.6852361658781398E-2</v>
      </c>
      <c r="Y1137">
        <v>1761.4328669801</v>
      </c>
      <c r="Z1137" t="s">
        <v>21</v>
      </c>
      <c r="AA1137">
        <v>1.35093412085328E-2</v>
      </c>
      <c r="AB1137" t="s">
        <v>22</v>
      </c>
      <c r="AC1137">
        <v>1132</v>
      </c>
      <c r="AD1137">
        <v>10</v>
      </c>
      <c r="AE1137">
        <v>4.7500000000000001E-2</v>
      </c>
      <c r="AF1137">
        <v>0.01</v>
      </c>
      <c r="AG1137">
        <v>0</v>
      </c>
      <c r="AH1137" t="s">
        <v>23</v>
      </c>
      <c r="AI1137">
        <v>0.1</v>
      </c>
      <c r="AJ1137">
        <v>10</v>
      </c>
      <c r="AK1137">
        <v>6</v>
      </c>
      <c r="AL1137">
        <v>5</v>
      </c>
    </row>
    <row r="1138" spans="20:38" x14ac:dyDescent="0.35">
      <c r="T1138" t="s">
        <v>19</v>
      </c>
      <c r="U1138">
        <v>77</v>
      </c>
      <c r="V1138" t="s">
        <v>20</v>
      </c>
      <c r="W1138">
        <v>889.28702079319305</v>
      </c>
      <c r="X1138">
        <v>2.9846246647188698E-2</v>
      </c>
      <c r="Y1138">
        <v>684.06693907168699</v>
      </c>
      <c r="Z1138" t="s">
        <v>21</v>
      </c>
      <c r="AA1138">
        <v>5.2464637526832497E-3</v>
      </c>
      <c r="AB1138" t="s">
        <v>24</v>
      </c>
      <c r="AC1138">
        <v>1133</v>
      </c>
      <c r="AD1138">
        <v>10</v>
      </c>
      <c r="AE1138">
        <v>4.7500000000000001E-2</v>
      </c>
      <c r="AF1138">
        <v>0.01</v>
      </c>
      <c r="AG1138">
        <v>0</v>
      </c>
      <c r="AH1138" t="s">
        <v>23</v>
      </c>
      <c r="AI1138">
        <v>0.1</v>
      </c>
      <c r="AJ1138">
        <v>10</v>
      </c>
      <c r="AK1138">
        <v>7</v>
      </c>
      <c r="AL1138">
        <v>6</v>
      </c>
    </row>
    <row r="1139" spans="20:38" x14ac:dyDescent="0.35">
      <c r="T1139" t="s">
        <v>19</v>
      </c>
      <c r="U1139">
        <v>77</v>
      </c>
      <c r="V1139" t="s">
        <v>20</v>
      </c>
      <c r="W1139">
        <v>2667.8610623795798</v>
      </c>
      <c r="X1139">
        <v>8.9538739941566206E-2</v>
      </c>
      <c r="Y1139">
        <v>2052.2008172150599</v>
      </c>
      <c r="Z1139" t="s">
        <v>21</v>
      </c>
      <c r="AA1139">
        <v>1.5739391258049799E-2</v>
      </c>
      <c r="AB1139" t="s">
        <v>22</v>
      </c>
      <c r="AC1139">
        <v>1134</v>
      </c>
      <c r="AD1139">
        <v>10</v>
      </c>
      <c r="AE1139">
        <v>4.7500000000000001E-2</v>
      </c>
      <c r="AF1139">
        <v>0.01</v>
      </c>
      <c r="AG1139">
        <v>0</v>
      </c>
      <c r="AH1139" t="s">
        <v>23</v>
      </c>
      <c r="AI1139">
        <v>0.1</v>
      </c>
      <c r="AJ1139">
        <v>10</v>
      </c>
      <c r="AK1139">
        <v>7</v>
      </c>
      <c r="AL1139">
        <v>6</v>
      </c>
    </row>
    <row r="1140" spans="20:38" x14ac:dyDescent="0.35">
      <c r="T1140" t="s">
        <v>19</v>
      </c>
      <c r="U1140">
        <v>77</v>
      </c>
      <c r="V1140" t="s">
        <v>20</v>
      </c>
      <c r="W1140">
        <v>1009.67530375903</v>
      </c>
      <c r="X1140">
        <v>3.3886717611923203E-2</v>
      </c>
      <c r="Y1140">
        <v>776.67331058387299</v>
      </c>
      <c r="Z1140" t="s">
        <v>21</v>
      </c>
      <c r="AA1140">
        <v>5.95670999271575E-3</v>
      </c>
      <c r="AB1140" t="s">
        <v>24</v>
      </c>
      <c r="AC1140">
        <v>1135</v>
      </c>
      <c r="AD1140">
        <v>10</v>
      </c>
      <c r="AE1140">
        <v>4.7500000000000001E-2</v>
      </c>
      <c r="AF1140">
        <v>0.01</v>
      </c>
      <c r="AG1140">
        <v>0</v>
      </c>
      <c r="AH1140" t="s">
        <v>23</v>
      </c>
      <c r="AI1140">
        <v>0.1</v>
      </c>
      <c r="AJ1140">
        <v>10</v>
      </c>
      <c r="AK1140">
        <v>8</v>
      </c>
      <c r="AL1140">
        <v>7</v>
      </c>
    </row>
    <row r="1141" spans="20:38" x14ac:dyDescent="0.35">
      <c r="T1141" t="s">
        <v>19</v>
      </c>
      <c r="U1141">
        <v>77</v>
      </c>
      <c r="V1141" t="s">
        <v>20</v>
      </c>
      <c r="W1141">
        <v>3029.0259112771</v>
      </c>
      <c r="X1141">
        <v>0.101660152835769</v>
      </c>
      <c r="Y1141">
        <v>2330.0199317516199</v>
      </c>
      <c r="Z1141" t="s">
        <v>21</v>
      </c>
      <c r="AA1141">
        <v>1.7870129978147201E-2</v>
      </c>
      <c r="AB1141" t="s">
        <v>22</v>
      </c>
      <c r="AC1141">
        <v>1136</v>
      </c>
      <c r="AD1141">
        <v>10</v>
      </c>
      <c r="AE1141">
        <v>4.7500000000000001E-2</v>
      </c>
      <c r="AF1141">
        <v>0.01</v>
      </c>
      <c r="AG1141">
        <v>0</v>
      </c>
      <c r="AH1141" t="s">
        <v>23</v>
      </c>
      <c r="AI1141">
        <v>0.1</v>
      </c>
      <c r="AJ1141">
        <v>10</v>
      </c>
      <c r="AK1141">
        <v>8</v>
      </c>
      <c r="AL1141">
        <v>7</v>
      </c>
    </row>
    <row r="1142" spans="20:38" x14ac:dyDescent="0.35">
      <c r="T1142" t="s">
        <v>19</v>
      </c>
      <c r="U1142">
        <v>77</v>
      </c>
      <c r="V1142" t="s">
        <v>20</v>
      </c>
      <c r="W1142">
        <v>1117.1966227191999</v>
      </c>
      <c r="X1142">
        <v>3.74953475935614E-2</v>
      </c>
      <c r="Y1142">
        <v>859.38201747630501</v>
      </c>
      <c r="Z1142" t="s">
        <v>21</v>
      </c>
      <c r="AA1142">
        <v>6.5910459150617497E-3</v>
      </c>
      <c r="AB1142" t="s">
        <v>24</v>
      </c>
      <c r="AC1142">
        <v>1137</v>
      </c>
      <c r="AD1142">
        <v>10</v>
      </c>
      <c r="AE1142">
        <v>4.7500000000000001E-2</v>
      </c>
      <c r="AF1142">
        <v>0.01</v>
      </c>
      <c r="AG1142">
        <v>0</v>
      </c>
      <c r="AH1142" t="s">
        <v>23</v>
      </c>
      <c r="AI1142">
        <v>0.1</v>
      </c>
      <c r="AJ1142">
        <v>10</v>
      </c>
      <c r="AK1142">
        <v>9</v>
      </c>
      <c r="AL1142">
        <v>8</v>
      </c>
    </row>
    <row r="1143" spans="20:38" x14ac:dyDescent="0.35">
      <c r="T1143" t="s">
        <v>19</v>
      </c>
      <c r="U1143">
        <v>77</v>
      </c>
      <c r="V1143" t="s">
        <v>20</v>
      </c>
      <c r="W1143">
        <v>3351.58986815759</v>
      </c>
      <c r="X1143">
        <v>0.112486042780684</v>
      </c>
      <c r="Y1143">
        <v>2578.14605242891</v>
      </c>
      <c r="Z1143" t="s">
        <v>21</v>
      </c>
      <c r="AA1143">
        <v>1.9773137745185299E-2</v>
      </c>
      <c r="AB1143" t="s">
        <v>22</v>
      </c>
      <c r="AC1143">
        <v>1138</v>
      </c>
      <c r="AD1143">
        <v>10</v>
      </c>
      <c r="AE1143">
        <v>4.7500000000000001E-2</v>
      </c>
      <c r="AF1143">
        <v>0.01</v>
      </c>
      <c r="AG1143">
        <v>0</v>
      </c>
      <c r="AH1143" t="s">
        <v>23</v>
      </c>
      <c r="AI1143">
        <v>0.1</v>
      </c>
      <c r="AJ1143">
        <v>10</v>
      </c>
      <c r="AK1143">
        <v>9</v>
      </c>
      <c r="AL1143">
        <v>8</v>
      </c>
    </row>
    <row r="1144" spans="20:38" x14ac:dyDescent="0.35">
      <c r="T1144" t="s">
        <v>19</v>
      </c>
      <c r="U1144">
        <v>77</v>
      </c>
      <c r="V1144" t="s">
        <v>20</v>
      </c>
      <c r="W1144">
        <v>1205.00062037423</v>
      </c>
      <c r="X1144">
        <v>4.0442224933887098E-2</v>
      </c>
      <c r="Y1144">
        <v>926.92355413402095</v>
      </c>
      <c r="Z1144" t="s">
        <v>21</v>
      </c>
      <c r="AA1144">
        <v>7.1090569511690002E-3</v>
      </c>
      <c r="AB1144" t="s">
        <v>24</v>
      </c>
      <c r="AC1144">
        <v>1139</v>
      </c>
      <c r="AD1144">
        <v>10</v>
      </c>
      <c r="AE1144">
        <v>4.7500000000000001E-2</v>
      </c>
      <c r="AF1144">
        <v>0.01</v>
      </c>
      <c r="AG1144">
        <v>0</v>
      </c>
      <c r="AH1144" t="s">
        <v>23</v>
      </c>
      <c r="AI1144">
        <v>0.1</v>
      </c>
      <c r="AJ1144">
        <v>10</v>
      </c>
      <c r="AK1144">
        <v>10</v>
      </c>
      <c r="AL1144">
        <v>9</v>
      </c>
    </row>
    <row r="1145" spans="20:38" x14ac:dyDescent="0.35">
      <c r="T1145" t="s">
        <v>19</v>
      </c>
      <c r="U1145">
        <v>77</v>
      </c>
      <c r="V1145" t="s">
        <v>20</v>
      </c>
      <c r="W1145">
        <v>3615.0018611226801</v>
      </c>
      <c r="X1145">
        <v>0.121326674801661</v>
      </c>
      <c r="Y1145">
        <v>2780.7706624020602</v>
      </c>
      <c r="Z1145" t="s">
        <v>21</v>
      </c>
      <c r="AA1145">
        <v>2.1327170853507001E-2</v>
      </c>
      <c r="AB1145" t="s">
        <v>22</v>
      </c>
      <c r="AC1145">
        <v>1140</v>
      </c>
      <c r="AD1145">
        <v>10</v>
      </c>
      <c r="AE1145">
        <v>4.7500000000000001E-2</v>
      </c>
      <c r="AF1145">
        <v>0.01</v>
      </c>
      <c r="AG1145">
        <v>0</v>
      </c>
      <c r="AH1145" t="s">
        <v>23</v>
      </c>
      <c r="AI1145">
        <v>0.1</v>
      </c>
      <c r="AJ1145">
        <v>10</v>
      </c>
      <c r="AK1145">
        <v>10</v>
      </c>
      <c r="AL1145">
        <v>9</v>
      </c>
    </row>
    <row r="1146" spans="20:38" x14ac:dyDescent="0.35">
      <c r="T1146" t="s">
        <v>19</v>
      </c>
      <c r="U1146">
        <v>77</v>
      </c>
      <c r="V1146" t="s">
        <v>20</v>
      </c>
      <c r="W1146">
        <v>4326.8491425353404</v>
      </c>
      <c r="X1146">
        <v>0.14521768978265401</v>
      </c>
      <c r="Y1146">
        <v>3328.3454942579501</v>
      </c>
      <c r="Z1146" t="s">
        <v>21</v>
      </c>
      <c r="AA1146">
        <v>2.5526805923010699E-2</v>
      </c>
      <c r="AB1146" t="s">
        <v>24</v>
      </c>
      <c r="AC1146">
        <v>1141</v>
      </c>
      <c r="AD1146">
        <v>10</v>
      </c>
      <c r="AE1146">
        <v>4.7500000000000001E-2</v>
      </c>
      <c r="AF1146">
        <v>0.01</v>
      </c>
      <c r="AG1146">
        <v>0</v>
      </c>
      <c r="AH1146" t="s">
        <v>23</v>
      </c>
      <c r="AI1146">
        <v>0.1</v>
      </c>
      <c r="AJ1146">
        <v>10</v>
      </c>
      <c r="AK1146">
        <v>12</v>
      </c>
      <c r="AL1146">
        <v>11</v>
      </c>
    </row>
    <row r="1147" spans="20:38" x14ac:dyDescent="0.35">
      <c r="T1147" t="s">
        <v>19</v>
      </c>
      <c r="U1147">
        <v>77</v>
      </c>
      <c r="V1147" t="s">
        <v>20</v>
      </c>
      <c r="W1147">
        <v>12980.547427605999</v>
      </c>
      <c r="X1147">
        <v>0.435653069347963</v>
      </c>
      <c r="Y1147">
        <v>9985.0364827738504</v>
      </c>
      <c r="Z1147" t="s">
        <v>21</v>
      </c>
      <c r="AA1147">
        <v>7.6580417769032197E-2</v>
      </c>
      <c r="AB1147" t="s">
        <v>22</v>
      </c>
      <c r="AC1147">
        <v>1142</v>
      </c>
      <c r="AD1147">
        <v>10</v>
      </c>
      <c r="AE1147">
        <v>4.7500000000000001E-2</v>
      </c>
      <c r="AF1147">
        <v>0.01</v>
      </c>
      <c r="AG1147">
        <v>0</v>
      </c>
      <c r="AH1147" t="s">
        <v>23</v>
      </c>
      <c r="AI1147">
        <v>0.1</v>
      </c>
      <c r="AJ1147">
        <v>10</v>
      </c>
      <c r="AK1147">
        <v>12</v>
      </c>
      <c r="AL1147">
        <v>11</v>
      </c>
    </row>
    <row r="1148" spans="20:38" x14ac:dyDescent="0.35">
      <c r="T1148" t="s">
        <v>19</v>
      </c>
      <c r="U1148">
        <v>77</v>
      </c>
      <c r="V1148" t="s">
        <v>20</v>
      </c>
      <c r="W1148">
        <v>3849.81623275536</v>
      </c>
      <c r="X1148">
        <v>0.129207513595196</v>
      </c>
      <c r="Y1148">
        <v>2961.3971021195098</v>
      </c>
      <c r="Z1148" t="s">
        <v>21</v>
      </c>
      <c r="AA1148">
        <v>2.2712488597469001E-2</v>
      </c>
      <c r="AB1148" t="s">
        <v>24</v>
      </c>
      <c r="AC1148">
        <v>1143</v>
      </c>
      <c r="AD1148">
        <v>10</v>
      </c>
      <c r="AE1148">
        <v>4.7500000000000001E-2</v>
      </c>
      <c r="AF1148">
        <v>0.01</v>
      </c>
      <c r="AG1148">
        <v>0</v>
      </c>
      <c r="AH1148" t="s">
        <v>23</v>
      </c>
      <c r="AI1148">
        <v>0.1</v>
      </c>
      <c r="AJ1148">
        <v>10</v>
      </c>
      <c r="AK1148">
        <v>15</v>
      </c>
      <c r="AL1148">
        <v>14</v>
      </c>
    </row>
    <row r="1149" spans="20:38" x14ac:dyDescent="0.35">
      <c r="T1149" t="s">
        <v>19</v>
      </c>
      <c r="U1149">
        <v>77</v>
      </c>
      <c r="V1149" t="s">
        <v>20</v>
      </c>
      <c r="W1149">
        <v>11549.4486982661</v>
      </c>
      <c r="X1149">
        <v>0.387622540785587</v>
      </c>
      <c r="Y1149">
        <v>8884.1913063585198</v>
      </c>
      <c r="Z1149" t="s">
        <v>21</v>
      </c>
      <c r="AA1149">
        <v>6.8137465792406995E-2</v>
      </c>
      <c r="AB1149" t="s">
        <v>22</v>
      </c>
      <c r="AC1149">
        <v>1144</v>
      </c>
      <c r="AD1149">
        <v>10</v>
      </c>
      <c r="AE1149">
        <v>4.7500000000000001E-2</v>
      </c>
      <c r="AF1149">
        <v>0.01</v>
      </c>
      <c r="AG1149">
        <v>0</v>
      </c>
      <c r="AH1149" t="s">
        <v>23</v>
      </c>
      <c r="AI1149">
        <v>0.1</v>
      </c>
      <c r="AJ1149">
        <v>10</v>
      </c>
      <c r="AK1149">
        <v>15</v>
      </c>
      <c r="AL1149">
        <v>14</v>
      </c>
    </row>
    <row r="1150" spans="20:38" x14ac:dyDescent="0.35">
      <c r="T1150" t="s">
        <v>19</v>
      </c>
      <c r="U1150">
        <v>77</v>
      </c>
      <c r="V1150" t="s">
        <v>20</v>
      </c>
      <c r="W1150">
        <v>6031.1469162182202</v>
      </c>
      <c r="X1150">
        <v>0.202417323336536</v>
      </c>
      <c r="Y1150">
        <v>4639.3437817063204</v>
      </c>
      <c r="Z1150" t="s">
        <v>21</v>
      </c>
      <c r="AA1150">
        <v>3.5581530982902697E-2</v>
      </c>
      <c r="AB1150" t="s">
        <v>24</v>
      </c>
      <c r="AC1150">
        <v>1145</v>
      </c>
      <c r="AD1150">
        <v>10</v>
      </c>
      <c r="AE1150">
        <v>4.7500000000000001E-2</v>
      </c>
      <c r="AF1150">
        <v>0.01</v>
      </c>
      <c r="AG1150">
        <v>0</v>
      </c>
      <c r="AH1150" t="s">
        <v>23</v>
      </c>
      <c r="AI1150">
        <v>0.1</v>
      </c>
      <c r="AJ1150">
        <v>10</v>
      </c>
      <c r="AK1150">
        <v>20</v>
      </c>
      <c r="AL1150">
        <v>19</v>
      </c>
    </row>
    <row r="1151" spans="20:38" x14ac:dyDescent="0.35">
      <c r="T1151" t="s">
        <v>19</v>
      </c>
      <c r="U1151">
        <v>77</v>
      </c>
      <c r="V1151" t="s">
        <v>20</v>
      </c>
      <c r="W1151">
        <v>18093.440748654699</v>
      </c>
      <c r="X1151">
        <v>0.60725197000960895</v>
      </c>
      <c r="Y1151">
        <v>13918.031345119</v>
      </c>
      <c r="Z1151" t="s">
        <v>21</v>
      </c>
      <c r="AA1151">
        <v>0.106744592948708</v>
      </c>
      <c r="AB1151" t="s">
        <v>22</v>
      </c>
      <c r="AC1151">
        <v>1146</v>
      </c>
      <c r="AD1151">
        <v>10</v>
      </c>
      <c r="AE1151">
        <v>4.7500000000000001E-2</v>
      </c>
      <c r="AF1151">
        <v>0.01</v>
      </c>
      <c r="AG1151">
        <v>0</v>
      </c>
      <c r="AH1151" t="s">
        <v>23</v>
      </c>
      <c r="AI1151">
        <v>0.1</v>
      </c>
      <c r="AJ1151">
        <v>10</v>
      </c>
      <c r="AK1151">
        <v>20</v>
      </c>
      <c r="AL1151">
        <v>19</v>
      </c>
    </row>
    <row r="1152" spans="20:38" x14ac:dyDescent="0.35">
      <c r="T1152" t="s">
        <v>19</v>
      </c>
      <c r="U1152">
        <v>77</v>
      </c>
      <c r="V1152" t="s">
        <v>20</v>
      </c>
      <c r="W1152">
        <v>19383.751228906101</v>
      </c>
      <c r="X1152">
        <v>0.65055736404390696</v>
      </c>
      <c r="Y1152">
        <v>14910.5778683893</v>
      </c>
      <c r="Z1152" t="s">
        <v>21</v>
      </c>
      <c r="AA1152">
        <v>0.114356946447704</v>
      </c>
      <c r="AB1152" t="s">
        <v>24</v>
      </c>
      <c r="AC1152">
        <v>1147</v>
      </c>
      <c r="AD1152">
        <v>10</v>
      </c>
      <c r="AE1152">
        <v>4.7500000000000001E-2</v>
      </c>
      <c r="AF1152">
        <v>0.01</v>
      </c>
      <c r="AG1152">
        <v>0</v>
      </c>
      <c r="AH1152" t="s">
        <v>23</v>
      </c>
      <c r="AI1152">
        <v>0.1</v>
      </c>
      <c r="AJ1152">
        <v>10</v>
      </c>
      <c r="AK1152">
        <v>99</v>
      </c>
      <c r="AL1152">
        <v>98</v>
      </c>
    </row>
    <row r="1153" spans="20:38" x14ac:dyDescent="0.35">
      <c r="T1153" t="s">
        <v>19</v>
      </c>
      <c r="U1153">
        <v>77</v>
      </c>
      <c r="V1153" t="s">
        <v>20</v>
      </c>
      <c r="W1153">
        <v>58151.253686718199</v>
      </c>
      <c r="X1153">
        <v>1.9516720921317201</v>
      </c>
      <c r="Y1153">
        <v>44731.733605167901</v>
      </c>
      <c r="Z1153" t="s">
        <v>21</v>
      </c>
      <c r="AA1153">
        <v>0.343070839343111</v>
      </c>
      <c r="AB1153" t="s">
        <v>22</v>
      </c>
      <c r="AC1153">
        <v>1148</v>
      </c>
      <c r="AD1153">
        <v>10</v>
      </c>
      <c r="AE1153">
        <v>4.7500000000000001E-2</v>
      </c>
      <c r="AF1153">
        <v>0.01</v>
      </c>
      <c r="AG1153">
        <v>0</v>
      </c>
      <c r="AH1153" t="s">
        <v>23</v>
      </c>
      <c r="AI1153">
        <v>0.1</v>
      </c>
      <c r="AJ1153">
        <v>10</v>
      </c>
      <c r="AK1153">
        <v>99</v>
      </c>
      <c r="AL1153">
        <v>98</v>
      </c>
    </row>
    <row r="1154" spans="20:38" x14ac:dyDescent="0.35">
      <c r="T1154" t="s">
        <v>19</v>
      </c>
      <c r="U1154">
        <v>77</v>
      </c>
      <c r="V1154" t="s">
        <v>20</v>
      </c>
      <c r="W1154">
        <v>17352.214334299999</v>
      </c>
      <c r="X1154">
        <v>0.133710571603468</v>
      </c>
      <c r="Y1154">
        <v>13347.8571802308</v>
      </c>
      <c r="Z1154" t="s">
        <v>25</v>
      </c>
      <c r="AA1154">
        <v>1.7592851639923999E-2</v>
      </c>
      <c r="AB1154" t="s">
        <v>24</v>
      </c>
      <c r="AC1154">
        <v>1149</v>
      </c>
      <c r="AD1154">
        <v>10</v>
      </c>
      <c r="AE1154">
        <v>4.7500000000000001E-2</v>
      </c>
      <c r="AF1154">
        <v>0.01</v>
      </c>
      <c r="AG1154">
        <v>0</v>
      </c>
      <c r="AH1154" t="s">
        <v>23</v>
      </c>
      <c r="AI1154">
        <v>0.1</v>
      </c>
      <c r="AJ1154">
        <v>10</v>
      </c>
      <c r="AK1154">
        <v>1</v>
      </c>
      <c r="AL1154">
        <v>0</v>
      </c>
    </row>
    <row r="1155" spans="20:38" x14ac:dyDescent="0.35">
      <c r="T1155" t="s">
        <v>19</v>
      </c>
      <c r="U1155">
        <v>77</v>
      </c>
      <c r="V1155" t="s">
        <v>20</v>
      </c>
      <c r="W1155">
        <v>52056.643002899997</v>
      </c>
      <c r="X1155">
        <v>0.40113171481040399</v>
      </c>
      <c r="Y1155">
        <v>40043.571540692297</v>
      </c>
      <c r="Z1155" t="s">
        <v>25</v>
      </c>
      <c r="AA1155">
        <v>5.2778554919771903E-2</v>
      </c>
      <c r="AB1155" t="s">
        <v>22</v>
      </c>
      <c r="AC1155">
        <v>1150</v>
      </c>
      <c r="AD1155">
        <v>10</v>
      </c>
      <c r="AE1155">
        <v>4.7500000000000001E-2</v>
      </c>
      <c r="AF1155">
        <v>0.01</v>
      </c>
      <c r="AG1155">
        <v>0</v>
      </c>
      <c r="AH1155" t="s">
        <v>23</v>
      </c>
      <c r="AI1155">
        <v>0.1</v>
      </c>
      <c r="AJ1155">
        <v>10</v>
      </c>
      <c r="AK1155">
        <v>1</v>
      </c>
      <c r="AL1155">
        <v>0</v>
      </c>
    </row>
    <row r="1156" spans="20:38" x14ac:dyDescent="0.35">
      <c r="T1156" t="s">
        <v>19</v>
      </c>
      <c r="U1156">
        <v>77</v>
      </c>
      <c r="V1156" t="s">
        <v>20</v>
      </c>
      <c r="W1156">
        <v>8803.4511382733599</v>
      </c>
      <c r="X1156">
        <v>6.7836557404373304E-2</v>
      </c>
      <c r="Y1156">
        <v>6771.88549097951</v>
      </c>
      <c r="Z1156" t="s">
        <v>25</v>
      </c>
      <c r="AA1156">
        <v>8.9255357737725305E-3</v>
      </c>
      <c r="AB1156" t="s">
        <v>24</v>
      </c>
      <c r="AC1156">
        <v>1151</v>
      </c>
      <c r="AD1156">
        <v>10</v>
      </c>
      <c r="AE1156">
        <v>4.7500000000000001E-2</v>
      </c>
      <c r="AF1156">
        <v>0.01</v>
      </c>
      <c r="AG1156">
        <v>0</v>
      </c>
      <c r="AH1156" t="s">
        <v>23</v>
      </c>
      <c r="AI1156">
        <v>0.1</v>
      </c>
      <c r="AJ1156">
        <v>10</v>
      </c>
      <c r="AK1156">
        <v>2</v>
      </c>
      <c r="AL1156">
        <v>1</v>
      </c>
    </row>
    <row r="1157" spans="20:38" x14ac:dyDescent="0.35">
      <c r="T1157" t="s">
        <v>19</v>
      </c>
      <c r="U1157">
        <v>77</v>
      </c>
      <c r="V1157" t="s">
        <v>20</v>
      </c>
      <c r="W1157">
        <v>26410.3534148201</v>
      </c>
      <c r="X1157">
        <v>0.20350967221312</v>
      </c>
      <c r="Y1157">
        <v>20315.656472938499</v>
      </c>
      <c r="Z1157" t="s">
        <v>25</v>
      </c>
      <c r="AA1157">
        <v>2.6776607321317598E-2</v>
      </c>
      <c r="AB1157" t="s">
        <v>22</v>
      </c>
      <c r="AC1157">
        <v>1152</v>
      </c>
      <c r="AD1157">
        <v>10</v>
      </c>
      <c r="AE1157">
        <v>4.7500000000000001E-2</v>
      </c>
      <c r="AF1157">
        <v>0.01</v>
      </c>
      <c r="AG1157">
        <v>0</v>
      </c>
      <c r="AH1157" t="s">
        <v>23</v>
      </c>
      <c r="AI1157">
        <v>0.1</v>
      </c>
      <c r="AJ1157">
        <v>10</v>
      </c>
      <c r="AK1157">
        <v>2</v>
      </c>
      <c r="AL1157">
        <v>1</v>
      </c>
    </row>
    <row r="1158" spans="20:38" x14ac:dyDescent="0.35">
      <c r="T1158" t="s">
        <v>19</v>
      </c>
      <c r="U1158">
        <v>77</v>
      </c>
      <c r="V1158" t="s">
        <v>20</v>
      </c>
      <c r="W1158">
        <v>4538.3716724050801</v>
      </c>
      <c r="X1158">
        <v>3.4971229537359802E-2</v>
      </c>
      <c r="Y1158">
        <v>3491.0551326192899</v>
      </c>
      <c r="Z1158" t="s">
        <v>25</v>
      </c>
      <c r="AA1158">
        <v>4.6013089730935E-3</v>
      </c>
      <c r="AB1158" t="s">
        <v>24</v>
      </c>
      <c r="AC1158">
        <v>1153</v>
      </c>
      <c r="AD1158">
        <v>10</v>
      </c>
      <c r="AE1158">
        <v>4.7500000000000001E-2</v>
      </c>
      <c r="AF1158">
        <v>0.01</v>
      </c>
      <c r="AG1158">
        <v>0</v>
      </c>
      <c r="AH1158" t="s">
        <v>23</v>
      </c>
      <c r="AI1158">
        <v>0.1</v>
      </c>
      <c r="AJ1158">
        <v>10</v>
      </c>
      <c r="AK1158">
        <v>3</v>
      </c>
      <c r="AL1158">
        <v>2</v>
      </c>
    </row>
    <row r="1159" spans="20:38" x14ac:dyDescent="0.35">
      <c r="T1159" t="s">
        <v>19</v>
      </c>
      <c r="U1159">
        <v>77</v>
      </c>
      <c r="V1159" t="s">
        <v>20</v>
      </c>
      <c r="W1159">
        <v>13615.115017215199</v>
      </c>
      <c r="X1159">
        <v>0.104913688612079</v>
      </c>
      <c r="Y1159">
        <v>10473.1653978579</v>
      </c>
      <c r="Z1159" t="s">
        <v>25</v>
      </c>
      <c r="AA1159">
        <v>1.38039269192805E-2</v>
      </c>
      <c r="AB1159" t="s">
        <v>22</v>
      </c>
      <c r="AC1159">
        <v>1154</v>
      </c>
      <c r="AD1159">
        <v>10</v>
      </c>
      <c r="AE1159">
        <v>4.7500000000000001E-2</v>
      </c>
      <c r="AF1159">
        <v>0.01</v>
      </c>
      <c r="AG1159">
        <v>0</v>
      </c>
      <c r="AH1159" t="s">
        <v>23</v>
      </c>
      <c r="AI1159">
        <v>0.1</v>
      </c>
      <c r="AJ1159">
        <v>10</v>
      </c>
      <c r="AK1159">
        <v>3</v>
      </c>
      <c r="AL1159">
        <v>2</v>
      </c>
    </row>
    <row r="1160" spans="20:38" x14ac:dyDescent="0.35">
      <c r="T1160" t="s">
        <v>19</v>
      </c>
      <c r="U1160">
        <v>77</v>
      </c>
      <c r="V1160" t="s">
        <v>20</v>
      </c>
      <c r="W1160">
        <v>5489.3106973520398</v>
      </c>
      <c r="X1160">
        <v>4.22988592067539E-2</v>
      </c>
      <c r="Y1160">
        <v>4222.5466902708004</v>
      </c>
      <c r="Z1160" t="s">
        <v>25</v>
      </c>
      <c r="AA1160">
        <v>5.5654354449199998E-3</v>
      </c>
      <c r="AB1160" t="s">
        <v>24</v>
      </c>
      <c r="AC1160">
        <v>1155</v>
      </c>
      <c r="AD1160">
        <v>10</v>
      </c>
      <c r="AE1160">
        <v>4.7500000000000001E-2</v>
      </c>
      <c r="AF1160">
        <v>0.01</v>
      </c>
      <c r="AG1160">
        <v>0</v>
      </c>
      <c r="AH1160" t="s">
        <v>23</v>
      </c>
      <c r="AI1160">
        <v>0.1</v>
      </c>
      <c r="AJ1160">
        <v>10</v>
      </c>
      <c r="AK1160">
        <v>4</v>
      </c>
      <c r="AL1160">
        <v>3</v>
      </c>
    </row>
    <row r="1161" spans="20:38" x14ac:dyDescent="0.35">
      <c r="T1161" t="s">
        <v>19</v>
      </c>
      <c r="U1161">
        <v>77</v>
      </c>
      <c r="V1161" t="s">
        <v>20</v>
      </c>
      <c r="W1161">
        <v>16467.9320920561</v>
      </c>
      <c r="X1161">
        <v>0.12689657762026199</v>
      </c>
      <c r="Y1161">
        <v>12667.6400708124</v>
      </c>
      <c r="Z1161" t="s">
        <v>25</v>
      </c>
      <c r="AA1161">
        <v>1.6696306334759999E-2</v>
      </c>
      <c r="AB1161" t="s">
        <v>22</v>
      </c>
      <c r="AC1161">
        <v>1156</v>
      </c>
      <c r="AD1161">
        <v>10</v>
      </c>
      <c r="AE1161">
        <v>4.7500000000000001E-2</v>
      </c>
      <c r="AF1161">
        <v>0.01</v>
      </c>
      <c r="AG1161">
        <v>0</v>
      </c>
      <c r="AH1161" t="s">
        <v>23</v>
      </c>
      <c r="AI1161">
        <v>0.1</v>
      </c>
      <c r="AJ1161">
        <v>10</v>
      </c>
      <c r="AK1161">
        <v>4</v>
      </c>
      <c r="AL1161">
        <v>3</v>
      </c>
    </row>
    <row r="1162" spans="20:38" x14ac:dyDescent="0.35">
      <c r="T1162" t="s">
        <v>19</v>
      </c>
      <c r="U1162">
        <v>77</v>
      </c>
      <c r="V1162" t="s">
        <v>20</v>
      </c>
      <c r="W1162">
        <v>6627.12356490402</v>
      </c>
      <c r="X1162">
        <v>5.1066478483875598E-2</v>
      </c>
      <c r="Y1162">
        <v>5097.7873576184802</v>
      </c>
      <c r="Z1162" t="s">
        <v>25</v>
      </c>
      <c r="AA1162">
        <v>6.7190272913087504E-3</v>
      </c>
      <c r="AB1162" t="s">
        <v>24</v>
      </c>
      <c r="AC1162">
        <v>1157</v>
      </c>
      <c r="AD1162">
        <v>10</v>
      </c>
      <c r="AE1162">
        <v>4.7500000000000001E-2</v>
      </c>
      <c r="AF1162">
        <v>0.01</v>
      </c>
      <c r="AG1162">
        <v>0</v>
      </c>
      <c r="AH1162" t="s">
        <v>23</v>
      </c>
      <c r="AI1162">
        <v>0.1</v>
      </c>
      <c r="AJ1162">
        <v>10</v>
      </c>
      <c r="AK1162">
        <v>5</v>
      </c>
      <c r="AL1162">
        <v>4</v>
      </c>
    </row>
    <row r="1163" spans="20:38" x14ac:dyDescent="0.35">
      <c r="T1163" t="s">
        <v>19</v>
      </c>
      <c r="U1163">
        <v>77</v>
      </c>
      <c r="V1163" t="s">
        <v>20</v>
      </c>
      <c r="W1163">
        <v>19881.370694712099</v>
      </c>
      <c r="X1163">
        <v>0.15319943545162701</v>
      </c>
      <c r="Y1163">
        <v>15293.3620728554</v>
      </c>
      <c r="Z1163" t="s">
        <v>25</v>
      </c>
      <c r="AA1163">
        <v>2.01570818739263E-2</v>
      </c>
      <c r="AB1163" t="s">
        <v>22</v>
      </c>
      <c r="AC1163">
        <v>1158</v>
      </c>
      <c r="AD1163">
        <v>10</v>
      </c>
      <c r="AE1163">
        <v>4.7500000000000001E-2</v>
      </c>
      <c r="AF1163">
        <v>0.01</v>
      </c>
      <c r="AG1163">
        <v>0</v>
      </c>
      <c r="AH1163" t="s">
        <v>23</v>
      </c>
      <c r="AI1163">
        <v>0.1</v>
      </c>
      <c r="AJ1163">
        <v>10</v>
      </c>
      <c r="AK1163">
        <v>5</v>
      </c>
      <c r="AL1163">
        <v>4</v>
      </c>
    </row>
    <row r="1164" spans="20:38" x14ac:dyDescent="0.35">
      <c r="T1164" t="s">
        <v>19</v>
      </c>
      <c r="U1164">
        <v>77</v>
      </c>
      <c r="V1164" t="s">
        <v>20</v>
      </c>
      <c r="W1164">
        <v>7773.7538155566199</v>
      </c>
      <c r="X1164">
        <v>5.9902041673613703E-2</v>
      </c>
      <c r="Y1164">
        <v>5979.8106273512503</v>
      </c>
      <c r="Z1164" t="s">
        <v>25</v>
      </c>
      <c r="AA1164">
        <v>7.8815587986395003E-3</v>
      </c>
      <c r="AB1164" t="s">
        <v>24</v>
      </c>
      <c r="AC1164">
        <v>1159</v>
      </c>
      <c r="AD1164">
        <v>10</v>
      </c>
      <c r="AE1164">
        <v>4.7500000000000001E-2</v>
      </c>
      <c r="AF1164">
        <v>0.01</v>
      </c>
      <c r="AG1164">
        <v>0</v>
      </c>
      <c r="AH1164" t="s">
        <v>23</v>
      </c>
      <c r="AI1164">
        <v>0.1</v>
      </c>
      <c r="AJ1164">
        <v>10</v>
      </c>
      <c r="AK1164">
        <v>6</v>
      </c>
      <c r="AL1164">
        <v>5</v>
      </c>
    </row>
    <row r="1165" spans="20:38" x14ac:dyDescent="0.35">
      <c r="T1165" t="s">
        <v>19</v>
      </c>
      <c r="U1165">
        <v>77</v>
      </c>
      <c r="V1165" t="s">
        <v>20</v>
      </c>
      <c r="W1165">
        <v>23321.261446669901</v>
      </c>
      <c r="X1165">
        <v>0.17970612502084099</v>
      </c>
      <c r="Y1165">
        <v>17939.431882053701</v>
      </c>
      <c r="Z1165" t="s">
        <v>25</v>
      </c>
      <c r="AA1165">
        <v>2.3644676395918499E-2</v>
      </c>
      <c r="AB1165" t="s">
        <v>22</v>
      </c>
      <c r="AC1165">
        <v>1160</v>
      </c>
      <c r="AD1165">
        <v>10</v>
      </c>
      <c r="AE1165">
        <v>4.7500000000000001E-2</v>
      </c>
      <c r="AF1165">
        <v>0.01</v>
      </c>
      <c r="AG1165">
        <v>0</v>
      </c>
      <c r="AH1165" t="s">
        <v>23</v>
      </c>
      <c r="AI1165">
        <v>0.1</v>
      </c>
      <c r="AJ1165">
        <v>10</v>
      </c>
      <c r="AK1165">
        <v>6</v>
      </c>
      <c r="AL1165">
        <v>5</v>
      </c>
    </row>
    <row r="1166" spans="20:38" x14ac:dyDescent="0.35">
      <c r="T1166" t="s">
        <v>19</v>
      </c>
      <c r="U1166">
        <v>77</v>
      </c>
      <c r="V1166" t="s">
        <v>20</v>
      </c>
      <c r="W1166">
        <v>8856.0432825136395</v>
      </c>
      <c r="X1166">
        <v>6.8241815519144294E-2</v>
      </c>
      <c r="Y1166">
        <v>6812.3409865489602</v>
      </c>
      <c r="Z1166" t="s">
        <v>25</v>
      </c>
      <c r="AA1166">
        <v>8.9788572561619994E-3</v>
      </c>
      <c r="AB1166" t="s">
        <v>24</v>
      </c>
      <c r="AC1166">
        <v>1161</v>
      </c>
      <c r="AD1166">
        <v>10</v>
      </c>
      <c r="AE1166">
        <v>4.7500000000000001E-2</v>
      </c>
      <c r="AF1166">
        <v>0.01</v>
      </c>
      <c r="AG1166">
        <v>0</v>
      </c>
      <c r="AH1166" t="s">
        <v>23</v>
      </c>
      <c r="AI1166">
        <v>0.1</v>
      </c>
      <c r="AJ1166">
        <v>10</v>
      </c>
      <c r="AK1166">
        <v>7</v>
      </c>
      <c r="AL1166">
        <v>6</v>
      </c>
    </row>
    <row r="1167" spans="20:38" x14ac:dyDescent="0.35">
      <c r="T1167" t="s">
        <v>19</v>
      </c>
      <c r="U1167">
        <v>77</v>
      </c>
      <c r="V1167" t="s">
        <v>20</v>
      </c>
      <c r="W1167">
        <v>26568.129847540898</v>
      </c>
      <c r="X1167">
        <v>0.20472544655743299</v>
      </c>
      <c r="Y1167">
        <v>20437.0229596469</v>
      </c>
      <c r="Z1167" t="s">
        <v>25</v>
      </c>
      <c r="AA1167">
        <v>2.6936571768486E-2</v>
      </c>
      <c r="AB1167" t="s">
        <v>22</v>
      </c>
      <c r="AC1167">
        <v>1162</v>
      </c>
      <c r="AD1167">
        <v>10</v>
      </c>
      <c r="AE1167">
        <v>4.7500000000000001E-2</v>
      </c>
      <c r="AF1167">
        <v>0.01</v>
      </c>
      <c r="AG1167">
        <v>0</v>
      </c>
      <c r="AH1167" t="s">
        <v>23</v>
      </c>
      <c r="AI1167">
        <v>0.1</v>
      </c>
      <c r="AJ1167">
        <v>10</v>
      </c>
      <c r="AK1167">
        <v>7</v>
      </c>
      <c r="AL1167">
        <v>6</v>
      </c>
    </row>
    <row r="1168" spans="20:38" x14ac:dyDescent="0.35">
      <c r="T1168" t="s">
        <v>19</v>
      </c>
      <c r="U1168">
        <v>77</v>
      </c>
      <c r="V1168" t="s">
        <v>20</v>
      </c>
      <c r="W1168">
        <v>9796.4672359093202</v>
      </c>
      <c r="X1168">
        <v>7.5488419435831206E-2</v>
      </c>
      <c r="Y1168">
        <v>7535.7440276225498</v>
      </c>
      <c r="Z1168" t="s">
        <v>25</v>
      </c>
      <c r="AA1168">
        <v>9.9323228353657492E-3</v>
      </c>
      <c r="AB1168" t="s">
        <v>24</v>
      </c>
      <c r="AC1168">
        <v>1163</v>
      </c>
      <c r="AD1168">
        <v>10</v>
      </c>
      <c r="AE1168">
        <v>4.7500000000000001E-2</v>
      </c>
      <c r="AF1168">
        <v>0.01</v>
      </c>
      <c r="AG1168">
        <v>0</v>
      </c>
      <c r="AH1168" t="s">
        <v>23</v>
      </c>
      <c r="AI1168">
        <v>0.1</v>
      </c>
      <c r="AJ1168">
        <v>10</v>
      </c>
      <c r="AK1168">
        <v>8</v>
      </c>
      <c r="AL1168">
        <v>7</v>
      </c>
    </row>
    <row r="1169" spans="20:38" x14ac:dyDescent="0.35">
      <c r="T1169" t="s">
        <v>19</v>
      </c>
      <c r="U1169">
        <v>77</v>
      </c>
      <c r="V1169" t="s">
        <v>20</v>
      </c>
      <c r="W1169">
        <v>29389.401707728</v>
      </c>
      <c r="X1169">
        <v>0.22646525830749401</v>
      </c>
      <c r="Y1169">
        <v>22607.2320828677</v>
      </c>
      <c r="Z1169" t="s">
        <v>25</v>
      </c>
      <c r="AA1169">
        <v>2.9796968506097199E-2</v>
      </c>
      <c r="AB1169" t="s">
        <v>22</v>
      </c>
      <c r="AC1169">
        <v>1164</v>
      </c>
      <c r="AD1169">
        <v>10</v>
      </c>
      <c r="AE1169">
        <v>4.7500000000000001E-2</v>
      </c>
      <c r="AF1169">
        <v>0.01</v>
      </c>
      <c r="AG1169">
        <v>0</v>
      </c>
      <c r="AH1169" t="s">
        <v>23</v>
      </c>
      <c r="AI1169">
        <v>0.1</v>
      </c>
      <c r="AJ1169">
        <v>10</v>
      </c>
      <c r="AK1169">
        <v>8</v>
      </c>
      <c r="AL1169">
        <v>7</v>
      </c>
    </row>
    <row r="1170" spans="20:38" x14ac:dyDescent="0.35">
      <c r="T1170" t="s">
        <v>19</v>
      </c>
      <c r="U1170">
        <v>77</v>
      </c>
      <c r="V1170" t="s">
        <v>20</v>
      </c>
      <c r="W1170">
        <v>10523.831985520699</v>
      </c>
      <c r="X1170">
        <v>8.10932577902366E-2</v>
      </c>
      <c r="Y1170">
        <v>8095.2553734774401</v>
      </c>
      <c r="Z1170" t="s">
        <v>25</v>
      </c>
      <c r="AA1170">
        <v>1.0669774545072201E-2</v>
      </c>
      <c r="AB1170" t="s">
        <v>24</v>
      </c>
      <c r="AC1170">
        <v>1165</v>
      </c>
      <c r="AD1170">
        <v>10</v>
      </c>
      <c r="AE1170">
        <v>4.7500000000000001E-2</v>
      </c>
      <c r="AF1170">
        <v>0.01</v>
      </c>
      <c r="AG1170">
        <v>0</v>
      </c>
      <c r="AH1170" t="s">
        <v>23</v>
      </c>
      <c r="AI1170">
        <v>0.1</v>
      </c>
      <c r="AJ1170">
        <v>10</v>
      </c>
      <c r="AK1170">
        <v>9</v>
      </c>
      <c r="AL1170">
        <v>8</v>
      </c>
    </row>
    <row r="1171" spans="20:38" x14ac:dyDescent="0.35">
      <c r="T1171" t="s">
        <v>19</v>
      </c>
      <c r="U1171">
        <v>77</v>
      </c>
      <c r="V1171" t="s">
        <v>20</v>
      </c>
      <c r="W1171">
        <v>31571.495956562001</v>
      </c>
      <c r="X1171">
        <v>0.24327977337071</v>
      </c>
      <c r="Y1171">
        <v>24285.766120432301</v>
      </c>
      <c r="Z1171" t="s">
        <v>25</v>
      </c>
      <c r="AA1171">
        <v>3.2009323635216698E-2</v>
      </c>
      <c r="AB1171" t="s">
        <v>22</v>
      </c>
      <c r="AC1171">
        <v>1166</v>
      </c>
      <c r="AD1171">
        <v>10</v>
      </c>
      <c r="AE1171">
        <v>4.7500000000000001E-2</v>
      </c>
      <c r="AF1171">
        <v>0.01</v>
      </c>
      <c r="AG1171">
        <v>0</v>
      </c>
      <c r="AH1171" t="s">
        <v>23</v>
      </c>
      <c r="AI1171">
        <v>0.1</v>
      </c>
      <c r="AJ1171">
        <v>10</v>
      </c>
      <c r="AK1171">
        <v>9</v>
      </c>
      <c r="AL1171">
        <v>8</v>
      </c>
    </row>
    <row r="1172" spans="20:38" x14ac:dyDescent="0.35">
      <c r="T1172" t="s">
        <v>19</v>
      </c>
      <c r="U1172">
        <v>77</v>
      </c>
      <c r="V1172" t="s">
        <v>20</v>
      </c>
      <c r="W1172">
        <v>10983.9253330338</v>
      </c>
      <c r="X1172">
        <v>8.4638588852989097E-2</v>
      </c>
      <c r="Y1172">
        <v>8449.1733331029209</v>
      </c>
      <c r="Z1172" t="s">
        <v>25</v>
      </c>
      <c r="AA1172">
        <v>1.11362483822075E-2</v>
      </c>
      <c r="AB1172" t="s">
        <v>24</v>
      </c>
      <c r="AC1172">
        <v>1167</v>
      </c>
      <c r="AD1172">
        <v>10</v>
      </c>
      <c r="AE1172">
        <v>4.7500000000000001E-2</v>
      </c>
      <c r="AF1172">
        <v>0.01</v>
      </c>
      <c r="AG1172">
        <v>0</v>
      </c>
      <c r="AH1172" t="s">
        <v>23</v>
      </c>
      <c r="AI1172">
        <v>0.1</v>
      </c>
      <c r="AJ1172">
        <v>10</v>
      </c>
      <c r="AK1172">
        <v>10</v>
      </c>
      <c r="AL1172">
        <v>9</v>
      </c>
    </row>
    <row r="1173" spans="20:38" x14ac:dyDescent="0.35">
      <c r="T1173" t="s">
        <v>19</v>
      </c>
      <c r="U1173">
        <v>77</v>
      </c>
      <c r="V1173" t="s">
        <v>20</v>
      </c>
      <c r="W1173">
        <v>32951.775999101403</v>
      </c>
      <c r="X1173">
        <v>0.25391576655896703</v>
      </c>
      <c r="Y1173">
        <v>25347.519999308799</v>
      </c>
      <c r="Z1173" t="s">
        <v>25</v>
      </c>
      <c r="AA1173">
        <v>3.3408745146622502E-2</v>
      </c>
      <c r="AB1173" t="s">
        <v>22</v>
      </c>
      <c r="AC1173">
        <v>1168</v>
      </c>
      <c r="AD1173">
        <v>10</v>
      </c>
      <c r="AE1173">
        <v>4.7500000000000001E-2</v>
      </c>
      <c r="AF1173">
        <v>0.01</v>
      </c>
      <c r="AG1173">
        <v>0</v>
      </c>
      <c r="AH1173" t="s">
        <v>23</v>
      </c>
      <c r="AI1173">
        <v>0.1</v>
      </c>
      <c r="AJ1173">
        <v>10</v>
      </c>
      <c r="AK1173">
        <v>10</v>
      </c>
      <c r="AL1173">
        <v>9</v>
      </c>
    </row>
    <row r="1174" spans="20:38" x14ac:dyDescent="0.35">
      <c r="T1174" t="s">
        <v>19</v>
      </c>
      <c r="U1174">
        <v>77</v>
      </c>
      <c r="V1174" t="s">
        <v>20</v>
      </c>
      <c r="W1174">
        <v>31208.866153736701</v>
      </c>
      <c r="X1174">
        <v>0.24048546497397799</v>
      </c>
      <c r="Y1174">
        <v>24006.820118258998</v>
      </c>
      <c r="Z1174" t="s">
        <v>25</v>
      </c>
      <c r="AA1174">
        <v>3.1641664949217697E-2</v>
      </c>
      <c r="AB1174" t="s">
        <v>24</v>
      </c>
      <c r="AC1174">
        <v>1169</v>
      </c>
      <c r="AD1174">
        <v>10</v>
      </c>
      <c r="AE1174">
        <v>4.7500000000000001E-2</v>
      </c>
      <c r="AF1174">
        <v>0.01</v>
      </c>
      <c r="AG1174">
        <v>0</v>
      </c>
      <c r="AH1174" t="s">
        <v>23</v>
      </c>
      <c r="AI1174">
        <v>0.1</v>
      </c>
      <c r="AJ1174">
        <v>10</v>
      </c>
      <c r="AK1174">
        <v>12</v>
      </c>
      <c r="AL1174">
        <v>11</v>
      </c>
    </row>
    <row r="1175" spans="20:38" x14ac:dyDescent="0.35">
      <c r="T1175" t="s">
        <v>19</v>
      </c>
      <c r="U1175">
        <v>77</v>
      </c>
      <c r="V1175" t="s">
        <v>20</v>
      </c>
      <c r="W1175">
        <v>93626.59846121</v>
      </c>
      <c r="X1175">
        <v>0.72145639492193303</v>
      </c>
      <c r="Y1175">
        <v>72020.460354776893</v>
      </c>
      <c r="Z1175" t="s">
        <v>25</v>
      </c>
      <c r="AA1175">
        <v>9.4924994847653196E-2</v>
      </c>
      <c r="AB1175" t="s">
        <v>22</v>
      </c>
      <c r="AC1175">
        <v>1170</v>
      </c>
      <c r="AD1175">
        <v>10</v>
      </c>
      <c r="AE1175">
        <v>4.7500000000000001E-2</v>
      </c>
      <c r="AF1175">
        <v>0.01</v>
      </c>
      <c r="AG1175">
        <v>0</v>
      </c>
      <c r="AH1175" t="s">
        <v>23</v>
      </c>
      <c r="AI1175">
        <v>0.1</v>
      </c>
      <c r="AJ1175">
        <v>10</v>
      </c>
      <c r="AK1175">
        <v>12</v>
      </c>
      <c r="AL1175">
        <v>11</v>
      </c>
    </row>
    <row r="1176" spans="20:38" x14ac:dyDescent="0.35">
      <c r="T1176" t="s">
        <v>19</v>
      </c>
      <c r="U1176">
        <v>77</v>
      </c>
      <c r="V1176" t="s">
        <v>20</v>
      </c>
      <c r="W1176">
        <v>29590.428458626498</v>
      </c>
      <c r="X1176">
        <v>0.22801430566550701</v>
      </c>
      <c r="Y1176">
        <v>22761.868045097301</v>
      </c>
      <c r="Z1176" t="s">
        <v>25</v>
      </c>
      <c r="AA1176">
        <v>3.0000783058873E-2</v>
      </c>
      <c r="AB1176" t="s">
        <v>24</v>
      </c>
      <c r="AC1176">
        <v>1171</v>
      </c>
      <c r="AD1176">
        <v>10</v>
      </c>
      <c r="AE1176">
        <v>4.7500000000000001E-2</v>
      </c>
      <c r="AF1176">
        <v>0.01</v>
      </c>
      <c r="AG1176">
        <v>0</v>
      </c>
      <c r="AH1176" t="s">
        <v>23</v>
      </c>
      <c r="AI1176">
        <v>0.1</v>
      </c>
      <c r="AJ1176">
        <v>10</v>
      </c>
      <c r="AK1176">
        <v>15</v>
      </c>
      <c r="AL1176">
        <v>14</v>
      </c>
    </row>
    <row r="1177" spans="20:38" x14ac:dyDescent="0.35">
      <c r="T1177" t="s">
        <v>19</v>
      </c>
      <c r="U1177">
        <v>77</v>
      </c>
      <c r="V1177" t="s">
        <v>20</v>
      </c>
      <c r="W1177">
        <v>88771.285375879495</v>
      </c>
      <c r="X1177">
        <v>0.68404291699652198</v>
      </c>
      <c r="Y1177">
        <v>68285.604135291898</v>
      </c>
      <c r="Z1177" t="s">
        <v>25</v>
      </c>
      <c r="AA1177">
        <v>9.0002349176619006E-2</v>
      </c>
      <c r="AB1177" t="s">
        <v>22</v>
      </c>
      <c r="AC1177">
        <v>1172</v>
      </c>
      <c r="AD1177">
        <v>10</v>
      </c>
      <c r="AE1177">
        <v>4.7500000000000001E-2</v>
      </c>
      <c r="AF1177">
        <v>0.01</v>
      </c>
      <c r="AG1177">
        <v>0</v>
      </c>
      <c r="AH1177" t="s">
        <v>23</v>
      </c>
      <c r="AI1177">
        <v>0.1</v>
      </c>
      <c r="AJ1177">
        <v>10</v>
      </c>
      <c r="AK1177">
        <v>15</v>
      </c>
      <c r="AL1177">
        <v>14</v>
      </c>
    </row>
    <row r="1178" spans="20:38" x14ac:dyDescent="0.35">
      <c r="T1178" t="s">
        <v>19</v>
      </c>
      <c r="U1178">
        <v>77</v>
      </c>
      <c r="V1178" t="s">
        <v>20</v>
      </c>
      <c r="W1178">
        <v>38482.641590648898</v>
      </c>
      <c r="X1178">
        <v>0.29653483438859501</v>
      </c>
      <c r="Y1178">
        <v>29602.0319928069</v>
      </c>
      <c r="Z1178" t="s">
        <v>25</v>
      </c>
      <c r="AA1178">
        <v>3.9016311761340801E-2</v>
      </c>
      <c r="AB1178" t="s">
        <v>24</v>
      </c>
      <c r="AC1178">
        <v>1173</v>
      </c>
      <c r="AD1178">
        <v>10</v>
      </c>
      <c r="AE1178">
        <v>4.7500000000000001E-2</v>
      </c>
      <c r="AF1178">
        <v>0.01</v>
      </c>
      <c r="AG1178">
        <v>0</v>
      </c>
      <c r="AH1178" t="s">
        <v>23</v>
      </c>
      <c r="AI1178">
        <v>0.1</v>
      </c>
      <c r="AJ1178">
        <v>10</v>
      </c>
      <c r="AK1178">
        <v>20</v>
      </c>
      <c r="AL1178">
        <v>19</v>
      </c>
    </row>
    <row r="1179" spans="20:38" x14ac:dyDescent="0.35">
      <c r="T1179" t="s">
        <v>19</v>
      </c>
      <c r="U1179">
        <v>77</v>
      </c>
      <c r="V1179" t="s">
        <v>20</v>
      </c>
      <c r="W1179">
        <v>115447.924771947</v>
      </c>
      <c r="X1179">
        <v>0.88960450316578599</v>
      </c>
      <c r="Y1179">
        <v>88806.095978420606</v>
      </c>
      <c r="Z1179" t="s">
        <v>25</v>
      </c>
      <c r="AA1179">
        <v>0.11704893528402199</v>
      </c>
      <c r="AB1179" t="s">
        <v>22</v>
      </c>
      <c r="AC1179">
        <v>1174</v>
      </c>
      <c r="AD1179">
        <v>10</v>
      </c>
      <c r="AE1179">
        <v>4.7500000000000001E-2</v>
      </c>
      <c r="AF1179">
        <v>0.01</v>
      </c>
      <c r="AG1179">
        <v>0</v>
      </c>
      <c r="AH1179" t="s">
        <v>23</v>
      </c>
      <c r="AI1179">
        <v>0.1</v>
      </c>
      <c r="AJ1179">
        <v>10</v>
      </c>
      <c r="AK1179">
        <v>20</v>
      </c>
      <c r="AL1179">
        <v>19</v>
      </c>
    </row>
    <row r="1180" spans="20:38" x14ac:dyDescent="0.35">
      <c r="T1180" t="s">
        <v>19</v>
      </c>
      <c r="U1180">
        <v>77</v>
      </c>
      <c r="V1180" t="s">
        <v>20</v>
      </c>
      <c r="W1180">
        <v>56554.038325005196</v>
      </c>
      <c r="X1180">
        <v>0.43578719379770298</v>
      </c>
      <c r="Y1180">
        <v>43503.106403850099</v>
      </c>
      <c r="Z1180" t="s">
        <v>25</v>
      </c>
      <c r="AA1180">
        <v>5.7338319290102698E-2</v>
      </c>
      <c r="AB1180" t="s">
        <v>24</v>
      </c>
      <c r="AC1180">
        <v>1175</v>
      </c>
      <c r="AD1180">
        <v>10</v>
      </c>
      <c r="AE1180">
        <v>4.7500000000000001E-2</v>
      </c>
      <c r="AF1180">
        <v>0.01</v>
      </c>
      <c r="AG1180">
        <v>0</v>
      </c>
      <c r="AH1180" t="s">
        <v>23</v>
      </c>
      <c r="AI1180">
        <v>0.1</v>
      </c>
      <c r="AJ1180">
        <v>10</v>
      </c>
      <c r="AK1180">
        <v>99</v>
      </c>
      <c r="AL1180">
        <v>98</v>
      </c>
    </row>
    <row r="1181" spans="20:38" x14ac:dyDescent="0.35">
      <c r="T1181" t="s">
        <v>19</v>
      </c>
      <c r="U1181">
        <v>77</v>
      </c>
      <c r="V1181" t="s">
        <v>20</v>
      </c>
      <c r="W1181">
        <v>169662.11497501601</v>
      </c>
      <c r="X1181">
        <v>1.3073615813931101</v>
      </c>
      <c r="Y1181">
        <v>130509.31921155</v>
      </c>
      <c r="Z1181" t="s">
        <v>25</v>
      </c>
      <c r="AA1181">
        <v>0.17201495787030799</v>
      </c>
      <c r="AB1181" t="s">
        <v>22</v>
      </c>
      <c r="AC1181">
        <v>1176</v>
      </c>
      <c r="AD1181">
        <v>10</v>
      </c>
      <c r="AE1181">
        <v>4.7500000000000001E-2</v>
      </c>
      <c r="AF1181">
        <v>0.01</v>
      </c>
      <c r="AG1181">
        <v>0</v>
      </c>
      <c r="AH1181" t="s">
        <v>23</v>
      </c>
      <c r="AI1181">
        <v>0.1</v>
      </c>
      <c r="AJ1181">
        <v>10</v>
      </c>
      <c r="AK1181">
        <v>99</v>
      </c>
      <c r="AL1181">
        <v>98</v>
      </c>
    </row>
    <row r="1182" spans="20:38" x14ac:dyDescent="0.35">
      <c r="T1182" t="s">
        <v>19</v>
      </c>
      <c r="U1182">
        <v>77</v>
      </c>
      <c r="V1182" t="s">
        <v>20</v>
      </c>
      <c r="W1182">
        <v>30962.1413084167</v>
      </c>
      <c r="X1182">
        <v>0.11037986296731001</v>
      </c>
      <c r="Y1182">
        <v>23817.031775705102</v>
      </c>
      <c r="Z1182" t="s">
        <v>26</v>
      </c>
      <c r="AA1182">
        <v>2.42536338375181E-2</v>
      </c>
      <c r="AB1182" t="s">
        <v>24</v>
      </c>
      <c r="AC1182">
        <v>1177</v>
      </c>
      <c r="AD1182">
        <v>10</v>
      </c>
      <c r="AE1182">
        <v>4.7500000000000001E-2</v>
      </c>
      <c r="AF1182">
        <v>0.01</v>
      </c>
      <c r="AG1182">
        <v>0</v>
      </c>
      <c r="AH1182" t="s">
        <v>23</v>
      </c>
      <c r="AI1182">
        <v>0.1</v>
      </c>
      <c r="AJ1182">
        <v>10</v>
      </c>
      <c r="AK1182">
        <v>1</v>
      </c>
      <c r="AL1182">
        <v>0</v>
      </c>
    </row>
    <row r="1183" spans="20:38" x14ac:dyDescent="0.35">
      <c r="T1183" t="s">
        <v>19</v>
      </c>
      <c r="U1183">
        <v>77</v>
      </c>
      <c r="V1183" t="s">
        <v>20</v>
      </c>
      <c r="W1183">
        <v>92886.423925249997</v>
      </c>
      <c r="X1183">
        <v>0.33113958890192902</v>
      </c>
      <c r="Y1183">
        <v>71451.095327115399</v>
      </c>
      <c r="Z1183" t="s">
        <v>26</v>
      </c>
      <c r="AA1183">
        <v>7.2760901512554405E-2</v>
      </c>
      <c r="AB1183" t="s">
        <v>22</v>
      </c>
      <c r="AC1183">
        <v>1178</v>
      </c>
      <c r="AD1183">
        <v>10</v>
      </c>
      <c r="AE1183">
        <v>4.7500000000000001E-2</v>
      </c>
      <c r="AF1183">
        <v>0.01</v>
      </c>
      <c r="AG1183">
        <v>0</v>
      </c>
      <c r="AH1183" t="s">
        <v>23</v>
      </c>
      <c r="AI1183">
        <v>0.1</v>
      </c>
      <c r="AJ1183">
        <v>10</v>
      </c>
      <c r="AK1183">
        <v>1</v>
      </c>
      <c r="AL1183">
        <v>0</v>
      </c>
    </row>
    <row r="1184" spans="20:38" x14ac:dyDescent="0.35">
      <c r="T1184" t="s">
        <v>19</v>
      </c>
      <c r="U1184">
        <v>77</v>
      </c>
      <c r="V1184" t="s">
        <v>20</v>
      </c>
      <c r="W1184">
        <v>14483.081417619</v>
      </c>
      <c r="X1184">
        <v>5.1632105360445602E-2</v>
      </c>
      <c r="Y1184">
        <v>11140.831859706899</v>
      </c>
      <c r="Z1184" t="s">
        <v>26</v>
      </c>
      <c r="AA1184">
        <v>1.13450600862159E-2</v>
      </c>
      <c r="AB1184" t="s">
        <v>24</v>
      </c>
      <c r="AC1184">
        <v>1179</v>
      </c>
      <c r="AD1184">
        <v>10</v>
      </c>
      <c r="AE1184">
        <v>4.7500000000000001E-2</v>
      </c>
      <c r="AF1184">
        <v>0.01</v>
      </c>
      <c r="AG1184">
        <v>0</v>
      </c>
      <c r="AH1184" t="s">
        <v>23</v>
      </c>
      <c r="AI1184">
        <v>0.1</v>
      </c>
      <c r="AJ1184">
        <v>10</v>
      </c>
      <c r="AK1184">
        <v>2</v>
      </c>
      <c r="AL1184">
        <v>1</v>
      </c>
    </row>
    <row r="1185" spans="20:38" x14ac:dyDescent="0.35">
      <c r="T1185" t="s">
        <v>19</v>
      </c>
      <c r="U1185">
        <v>77</v>
      </c>
      <c r="V1185" t="s">
        <v>20</v>
      </c>
      <c r="W1185">
        <v>43449.244252857003</v>
      </c>
      <c r="X1185">
        <v>0.154896316081337</v>
      </c>
      <c r="Y1185">
        <v>33422.495579120703</v>
      </c>
      <c r="Z1185" t="s">
        <v>26</v>
      </c>
      <c r="AA1185">
        <v>3.4035180258647602E-2</v>
      </c>
      <c r="AB1185" t="s">
        <v>22</v>
      </c>
      <c r="AC1185">
        <v>1180</v>
      </c>
      <c r="AD1185">
        <v>10</v>
      </c>
      <c r="AE1185">
        <v>4.7500000000000001E-2</v>
      </c>
      <c r="AF1185">
        <v>0.01</v>
      </c>
      <c r="AG1185">
        <v>0</v>
      </c>
      <c r="AH1185" t="s">
        <v>23</v>
      </c>
      <c r="AI1185">
        <v>0.1</v>
      </c>
      <c r="AJ1185">
        <v>10</v>
      </c>
      <c r="AK1185">
        <v>2</v>
      </c>
      <c r="AL1185">
        <v>1</v>
      </c>
    </row>
    <row r="1186" spans="20:38" x14ac:dyDescent="0.35">
      <c r="T1186" t="s">
        <v>19</v>
      </c>
      <c r="U1186">
        <v>77</v>
      </c>
      <c r="V1186" t="s">
        <v>20</v>
      </c>
      <c r="W1186">
        <v>6936.0667583634704</v>
      </c>
      <c r="X1186">
        <v>2.4727039731975899E-2</v>
      </c>
      <c r="Y1186">
        <v>5335.4359679719</v>
      </c>
      <c r="Z1186" t="s">
        <v>26</v>
      </c>
      <c r="AA1186">
        <v>5.4332425446362497E-3</v>
      </c>
      <c r="AB1186" t="s">
        <v>24</v>
      </c>
      <c r="AC1186">
        <v>1181</v>
      </c>
      <c r="AD1186">
        <v>10</v>
      </c>
      <c r="AE1186">
        <v>4.7500000000000001E-2</v>
      </c>
      <c r="AF1186">
        <v>0.01</v>
      </c>
      <c r="AG1186">
        <v>0</v>
      </c>
      <c r="AH1186" t="s">
        <v>23</v>
      </c>
      <c r="AI1186">
        <v>0.1</v>
      </c>
      <c r="AJ1186">
        <v>10</v>
      </c>
      <c r="AK1186">
        <v>3</v>
      </c>
      <c r="AL1186">
        <v>2</v>
      </c>
    </row>
    <row r="1187" spans="20:38" x14ac:dyDescent="0.35">
      <c r="T1187" t="s">
        <v>19</v>
      </c>
      <c r="U1187">
        <v>77</v>
      </c>
      <c r="V1187" t="s">
        <v>20</v>
      </c>
      <c r="W1187">
        <v>20808.200275090399</v>
      </c>
      <c r="X1187">
        <v>7.4181119195927805E-2</v>
      </c>
      <c r="Y1187">
        <v>16006.3079039157</v>
      </c>
      <c r="Z1187" t="s">
        <v>26</v>
      </c>
      <c r="AA1187">
        <v>1.62997276339088E-2</v>
      </c>
      <c r="AB1187" t="s">
        <v>22</v>
      </c>
      <c r="AC1187">
        <v>1182</v>
      </c>
      <c r="AD1187">
        <v>10</v>
      </c>
      <c r="AE1187">
        <v>4.7500000000000001E-2</v>
      </c>
      <c r="AF1187">
        <v>0.01</v>
      </c>
      <c r="AG1187">
        <v>0</v>
      </c>
      <c r="AH1187" t="s">
        <v>23</v>
      </c>
      <c r="AI1187">
        <v>0.1</v>
      </c>
      <c r="AJ1187">
        <v>10</v>
      </c>
      <c r="AK1187">
        <v>3</v>
      </c>
      <c r="AL1187">
        <v>2</v>
      </c>
    </row>
    <row r="1188" spans="20:38" x14ac:dyDescent="0.35">
      <c r="T1188" t="s">
        <v>19</v>
      </c>
      <c r="U1188">
        <v>77</v>
      </c>
      <c r="V1188" t="s">
        <v>20</v>
      </c>
      <c r="W1188">
        <v>8339.1883328517397</v>
      </c>
      <c r="X1188">
        <v>2.97291604049537E-2</v>
      </c>
      <c r="Y1188">
        <v>6414.7602560398</v>
      </c>
      <c r="Z1188" t="s">
        <v>26</v>
      </c>
      <c r="AA1188">
        <v>6.5323524724082496E-3</v>
      </c>
      <c r="AB1188" t="s">
        <v>24</v>
      </c>
      <c r="AC1188">
        <v>1183</v>
      </c>
      <c r="AD1188">
        <v>10</v>
      </c>
      <c r="AE1188">
        <v>4.7500000000000001E-2</v>
      </c>
      <c r="AF1188">
        <v>0.01</v>
      </c>
      <c r="AG1188">
        <v>0</v>
      </c>
      <c r="AH1188" t="s">
        <v>23</v>
      </c>
      <c r="AI1188">
        <v>0.1</v>
      </c>
      <c r="AJ1188">
        <v>10</v>
      </c>
      <c r="AK1188">
        <v>4</v>
      </c>
      <c r="AL1188">
        <v>3</v>
      </c>
    </row>
    <row r="1189" spans="20:38" x14ac:dyDescent="0.35">
      <c r="T1189" t="s">
        <v>19</v>
      </c>
      <c r="U1189">
        <v>77</v>
      </c>
      <c r="V1189" t="s">
        <v>20</v>
      </c>
      <c r="W1189">
        <v>25017.564998555201</v>
      </c>
      <c r="X1189">
        <v>8.91874812148611E-2</v>
      </c>
      <c r="Y1189">
        <v>19244.280768119399</v>
      </c>
      <c r="Z1189" t="s">
        <v>26</v>
      </c>
      <c r="AA1189">
        <v>1.95970574172247E-2</v>
      </c>
      <c r="AB1189" t="s">
        <v>22</v>
      </c>
      <c r="AC1189">
        <v>1184</v>
      </c>
      <c r="AD1189">
        <v>10</v>
      </c>
      <c r="AE1189">
        <v>4.7500000000000001E-2</v>
      </c>
      <c r="AF1189">
        <v>0.01</v>
      </c>
      <c r="AG1189">
        <v>0</v>
      </c>
      <c r="AH1189" t="s">
        <v>23</v>
      </c>
      <c r="AI1189">
        <v>0.1</v>
      </c>
      <c r="AJ1189">
        <v>10</v>
      </c>
      <c r="AK1189">
        <v>4</v>
      </c>
      <c r="AL1189">
        <v>3</v>
      </c>
    </row>
    <row r="1190" spans="20:38" x14ac:dyDescent="0.35">
      <c r="T1190" t="s">
        <v>19</v>
      </c>
      <c r="U1190">
        <v>77</v>
      </c>
      <c r="V1190" t="s">
        <v>20</v>
      </c>
      <c r="W1190">
        <v>9993.1766575611</v>
      </c>
      <c r="X1190">
        <v>3.5625619658607499E-2</v>
      </c>
      <c r="Y1190">
        <v>7687.0589673546901</v>
      </c>
      <c r="Z1190" t="s">
        <v>26</v>
      </c>
      <c r="AA1190">
        <v>7.8279743352322496E-3</v>
      </c>
      <c r="AB1190" t="s">
        <v>24</v>
      </c>
      <c r="AC1190">
        <v>1185</v>
      </c>
      <c r="AD1190">
        <v>10</v>
      </c>
      <c r="AE1190">
        <v>4.7500000000000001E-2</v>
      </c>
      <c r="AF1190">
        <v>0.01</v>
      </c>
      <c r="AG1190">
        <v>0</v>
      </c>
      <c r="AH1190" t="s">
        <v>23</v>
      </c>
      <c r="AI1190">
        <v>0.1</v>
      </c>
      <c r="AJ1190">
        <v>10</v>
      </c>
      <c r="AK1190">
        <v>5</v>
      </c>
      <c r="AL1190">
        <v>4</v>
      </c>
    </row>
    <row r="1191" spans="20:38" x14ac:dyDescent="0.35">
      <c r="T1191" t="s">
        <v>19</v>
      </c>
      <c r="U1191">
        <v>77</v>
      </c>
      <c r="V1191" t="s">
        <v>20</v>
      </c>
      <c r="W1191">
        <v>29979.5299726833</v>
      </c>
      <c r="X1191">
        <v>0.106876858975822</v>
      </c>
      <c r="Y1191">
        <v>23061.1769020641</v>
      </c>
      <c r="Z1191" t="s">
        <v>26</v>
      </c>
      <c r="AA1191">
        <v>2.3483923005696801E-2</v>
      </c>
      <c r="AB1191" t="s">
        <v>22</v>
      </c>
      <c r="AC1191">
        <v>1186</v>
      </c>
      <c r="AD1191">
        <v>10</v>
      </c>
      <c r="AE1191">
        <v>4.7500000000000001E-2</v>
      </c>
      <c r="AF1191">
        <v>0.01</v>
      </c>
      <c r="AG1191">
        <v>0</v>
      </c>
      <c r="AH1191" t="s">
        <v>23</v>
      </c>
      <c r="AI1191">
        <v>0.1</v>
      </c>
      <c r="AJ1191">
        <v>10</v>
      </c>
      <c r="AK1191">
        <v>5</v>
      </c>
      <c r="AL1191">
        <v>4</v>
      </c>
    </row>
    <row r="1192" spans="20:38" x14ac:dyDescent="0.35">
      <c r="T1192" t="s">
        <v>19</v>
      </c>
      <c r="U1192">
        <v>77</v>
      </c>
      <c r="V1192" t="s">
        <v>20</v>
      </c>
      <c r="W1192">
        <v>11617.2494952382</v>
      </c>
      <c r="X1192">
        <v>4.1415430366014597E-2</v>
      </c>
      <c r="Y1192">
        <v>8936.3457655678103</v>
      </c>
      <c r="Z1192" t="s">
        <v>26</v>
      </c>
      <c r="AA1192">
        <v>9.1001624419304993E-3</v>
      </c>
      <c r="AB1192" t="s">
        <v>24</v>
      </c>
      <c r="AC1192">
        <v>1187</v>
      </c>
      <c r="AD1192">
        <v>10</v>
      </c>
      <c r="AE1192">
        <v>4.7500000000000001E-2</v>
      </c>
      <c r="AF1192">
        <v>0.01</v>
      </c>
      <c r="AG1192">
        <v>0</v>
      </c>
      <c r="AH1192" t="s">
        <v>23</v>
      </c>
      <c r="AI1192">
        <v>0.1</v>
      </c>
      <c r="AJ1192">
        <v>10</v>
      </c>
      <c r="AK1192">
        <v>6</v>
      </c>
      <c r="AL1192">
        <v>5</v>
      </c>
    </row>
    <row r="1193" spans="20:38" x14ac:dyDescent="0.35">
      <c r="T1193" t="s">
        <v>19</v>
      </c>
      <c r="U1193">
        <v>77</v>
      </c>
      <c r="V1193" t="s">
        <v>20</v>
      </c>
      <c r="W1193">
        <v>34851.748485714503</v>
      </c>
      <c r="X1193">
        <v>0.124246291098044</v>
      </c>
      <c r="Y1193">
        <v>26809.037296703402</v>
      </c>
      <c r="Z1193" t="s">
        <v>26</v>
      </c>
      <c r="AA1193">
        <v>2.73004873257915E-2</v>
      </c>
      <c r="AB1193" t="s">
        <v>22</v>
      </c>
      <c r="AC1193">
        <v>1188</v>
      </c>
      <c r="AD1193">
        <v>10</v>
      </c>
      <c r="AE1193">
        <v>4.7500000000000001E-2</v>
      </c>
      <c r="AF1193">
        <v>0.01</v>
      </c>
      <c r="AG1193">
        <v>0</v>
      </c>
      <c r="AH1193" t="s">
        <v>23</v>
      </c>
      <c r="AI1193">
        <v>0.1</v>
      </c>
      <c r="AJ1193">
        <v>10</v>
      </c>
      <c r="AK1193">
        <v>6</v>
      </c>
      <c r="AL1193">
        <v>5</v>
      </c>
    </row>
    <row r="1194" spans="20:38" x14ac:dyDescent="0.35">
      <c r="T1194" t="s">
        <v>19</v>
      </c>
      <c r="U1194">
        <v>77</v>
      </c>
      <c r="V1194" t="s">
        <v>20</v>
      </c>
      <c r="W1194">
        <v>13094.5274233905</v>
      </c>
      <c r="X1194">
        <v>4.66819180307343E-2</v>
      </c>
      <c r="Y1194">
        <v>10072.7134026081</v>
      </c>
      <c r="Z1194" t="s">
        <v>26</v>
      </c>
      <c r="AA1194">
        <v>1.0257361409171E-2</v>
      </c>
      <c r="AB1194" t="s">
        <v>24</v>
      </c>
      <c r="AC1194">
        <v>1189</v>
      </c>
      <c r="AD1194">
        <v>10</v>
      </c>
      <c r="AE1194">
        <v>4.7500000000000001E-2</v>
      </c>
      <c r="AF1194">
        <v>0.01</v>
      </c>
      <c r="AG1194">
        <v>0</v>
      </c>
      <c r="AH1194" t="s">
        <v>23</v>
      </c>
      <c r="AI1194">
        <v>0.1</v>
      </c>
      <c r="AJ1194">
        <v>10</v>
      </c>
      <c r="AK1194">
        <v>7</v>
      </c>
      <c r="AL1194">
        <v>6</v>
      </c>
    </row>
    <row r="1195" spans="20:38" x14ac:dyDescent="0.35">
      <c r="T1195" t="s">
        <v>19</v>
      </c>
      <c r="U1195">
        <v>77</v>
      </c>
      <c r="V1195" t="s">
        <v>20</v>
      </c>
      <c r="W1195">
        <v>39283.582270171399</v>
      </c>
      <c r="X1195">
        <v>0.14004575409220299</v>
      </c>
      <c r="Y1195">
        <v>30218.140207824199</v>
      </c>
      <c r="Z1195" t="s">
        <v>26</v>
      </c>
      <c r="AA1195">
        <v>3.0772084227513E-2</v>
      </c>
      <c r="AB1195" t="s">
        <v>22</v>
      </c>
      <c r="AC1195">
        <v>1190</v>
      </c>
      <c r="AD1195">
        <v>10</v>
      </c>
      <c r="AE1195">
        <v>4.7500000000000001E-2</v>
      </c>
      <c r="AF1195">
        <v>0.01</v>
      </c>
      <c r="AG1195">
        <v>0</v>
      </c>
      <c r="AH1195" t="s">
        <v>23</v>
      </c>
      <c r="AI1195">
        <v>0.1</v>
      </c>
      <c r="AJ1195">
        <v>10</v>
      </c>
      <c r="AK1195">
        <v>7</v>
      </c>
      <c r="AL1195">
        <v>6</v>
      </c>
    </row>
    <row r="1196" spans="20:38" x14ac:dyDescent="0.35">
      <c r="T1196" t="s">
        <v>19</v>
      </c>
      <c r="U1196">
        <v>77</v>
      </c>
      <c r="V1196" t="s">
        <v>20</v>
      </c>
      <c r="W1196">
        <v>14307.666847710199</v>
      </c>
      <c r="X1196">
        <v>5.1006753386364401E-2</v>
      </c>
      <c r="Y1196">
        <v>11005.8975751617</v>
      </c>
      <c r="Z1196" t="s">
        <v>26</v>
      </c>
      <c r="AA1196">
        <v>1.1207652253018801E-2</v>
      </c>
      <c r="AB1196" t="s">
        <v>24</v>
      </c>
      <c r="AC1196">
        <v>1191</v>
      </c>
      <c r="AD1196">
        <v>10</v>
      </c>
      <c r="AE1196">
        <v>4.7500000000000001E-2</v>
      </c>
      <c r="AF1196">
        <v>0.01</v>
      </c>
      <c r="AG1196">
        <v>0</v>
      </c>
      <c r="AH1196" t="s">
        <v>23</v>
      </c>
      <c r="AI1196">
        <v>0.1</v>
      </c>
      <c r="AJ1196">
        <v>10</v>
      </c>
      <c r="AK1196">
        <v>8</v>
      </c>
      <c r="AL1196">
        <v>7</v>
      </c>
    </row>
    <row r="1197" spans="20:38" x14ac:dyDescent="0.35">
      <c r="T1197" t="s">
        <v>19</v>
      </c>
      <c r="U1197">
        <v>77</v>
      </c>
      <c r="V1197" t="s">
        <v>20</v>
      </c>
      <c r="W1197">
        <v>42923.0005431307</v>
      </c>
      <c r="X1197">
        <v>0.15302026015909301</v>
      </c>
      <c r="Y1197">
        <v>33017.692725485198</v>
      </c>
      <c r="Z1197" t="s">
        <v>26</v>
      </c>
      <c r="AA1197">
        <v>3.3622956759056299E-2</v>
      </c>
      <c r="AB1197" t="s">
        <v>22</v>
      </c>
      <c r="AC1197">
        <v>1192</v>
      </c>
      <c r="AD1197">
        <v>10</v>
      </c>
      <c r="AE1197">
        <v>4.7500000000000001E-2</v>
      </c>
      <c r="AF1197">
        <v>0.01</v>
      </c>
      <c r="AG1197">
        <v>0</v>
      </c>
      <c r="AH1197" t="s">
        <v>23</v>
      </c>
      <c r="AI1197">
        <v>0.1</v>
      </c>
      <c r="AJ1197">
        <v>10</v>
      </c>
      <c r="AK1197">
        <v>8</v>
      </c>
      <c r="AL1197">
        <v>7</v>
      </c>
    </row>
    <row r="1198" spans="20:38" x14ac:dyDescent="0.35">
      <c r="T1198" t="s">
        <v>19</v>
      </c>
      <c r="U1198">
        <v>77</v>
      </c>
      <c r="V1198" t="s">
        <v>20</v>
      </c>
      <c r="W1198">
        <v>15156.9781860363</v>
      </c>
      <c r="X1198">
        <v>5.4034543622420599E-2</v>
      </c>
      <c r="Y1198">
        <v>11659.2139892587</v>
      </c>
      <c r="Z1198" t="s">
        <v>26</v>
      </c>
      <c r="AA1198">
        <v>1.18729449409057E-2</v>
      </c>
      <c r="AB1198" t="s">
        <v>24</v>
      </c>
      <c r="AC1198">
        <v>1193</v>
      </c>
      <c r="AD1198">
        <v>10</v>
      </c>
      <c r="AE1198">
        <v>4.7500000000000001E-2</v>
      </c>
      <c r="AF1198">
        <v>0.01</v>
      </c>
      <c r="AG1198">
        <v>0</v>
      </c>
      <c r="AH1198" t="s">
        <v>23</v>
      </c>
      <c r="AI1198">
        <v>0.1</v>
      </c>
      <c r="AJ1198">
        <v>10</v>
      </c>
      <c r="AK1198">
        <v>9</v>
      </c>
      <c r="AL1198">
        <v>8</v>
      </c>
    </row>
    <row r="1199" spans="20:38" x14ac:dyDescent="0.35">
      <c r="T1199" t="s">
        <v>19</v>
      </c>
      <c r="U1199">
        <v>77</v>
      </c>
      <c r="V1199" t="s">
        <v>20</v>
      </c>
      <c r="W1199">
        <v>45470.9345581089</v>
      </c>
      <c r="X1199">
        <v>0.16210363086726201</v>
      </c>
      <c r="Y1199">
        <v>34977.641967776101</v>
      </c>
      <c r="Z1199" t="s">
        <v>26</v>
      </c>
      <c r="AA1199">
        <v>3.5618834822717202E-2</v>
      </c>
      <c r="AB1199" t="s">
        <v>22</v>
      </c>
      <c r="AC1199">
        <v>1194</v>
      </c>
      <c r="AD1199">
        <v>10</v>
      </c>
      <c r="AE1199">
        <v>4.7500000000000001E-2</v>
      </c>
      <c r="AF1199">
        <v>0.01</v>
      </c>
      <c r="AG1199">
        <v>0</v>
      </c>
      <c r="AH1199" t="s">
        <v>23</v>
      </c>
      <c r="AI1199">
        <v>0.1</v>
      </c>
      <c r="AJ1199">
        <v>10</v>
      </c>
      <c r="AK1199">
        <v>9</v>
      </c>
      <c r="AL1199">
        <v>8</v>
      </c>
    </row>
    <row r="1200" spans="20:38" x14ac:dyDescent="0.35">
      <c r="T1200" t="s">
        <v>19</v>
      </c>
      <c r="U1200">
        <v>77</v>
      </c>
      <c r="V1200" t="s">
        <v>20</v>
      </c>
      <c r="W1200">
        <v>15576.747523820501</v>
      </c>
      <c r="X1200">
        <v>5.5531018996037698E-2</v>
      </c>
      <c r="Y1200">
        <v>11982.1134798619</v>
      </c>
      <c r="Z1200" t="s">
        <v>26</v>
      </c>
      <c r="AA1200">
        <v>1.2201763665470799E-2</v>
      </c>
      <c r="AB1200" t="s">
        <v>24</v>
      </c>
      <c r="AC1200">
        <v>1195</v>
      </c>
      <c r="AD1200">
        <v>10</v>
      </c>
      <c r="AE1200">
        <v>4.7500000000000001E-2</v>
      </c>
      <c r="AF1200">
        <v>0.01</v>
      </c>
      <c r="AG1200">
        <v>0</v>
      </c>
      <c r="AH1200" t="s">
        <v>23</v>
      </c>
      <c r="AI1200">
        <v>0.1</v>
      </c>
      <c r="AJ1200">
        <v>10</v>
      </c>
      <c r="AK1200">
        <v>10</v>
      </c>
      <c r="AL1200">
        <v>9</v>
      </c>
    </row>
    <row r="1201" spans="20:38" x14ac:dyDescent="0.35">
      <c r="T1201" t="s">
        <v>19</v>
      </c>
      <c r="U1201">
        <v>77</v>
      </c>
      <c r="V1201" t="s">
        <v>20</v>
      </c>
      <c r="W1201">
        <v>46730.242571461502</v>
      </c>
      <c r="X1201">
        <v>0.166593056988113</v>
      </c>
      <c r="Y1201">
        <v>35946.340439585802</v>
      </c>
      <c r="Z1201" t="s">
        <v>26</v>
      </c>
      <c r="AA1201">
        <v>3.6605290996412299E-2</v>
      </c>
      <c r="AB1201" t="s">
        <v>22</v>
      </c>
      <c r="AC1201">
        <v>1196</v>
      </c>
      <c r="AD1201">
        <v>10</v>
      </c>
      <c r="AE1201">
        <v>4.7500000000000001E-2</v>
      </c>
      <c r="AF1201">
        <v>0.01</v>
      </c>
      <c r="AG1201">
        <v>0</v>
      </c>
      <c r="AH1201" t="s">
        <v>23</v>
      </c>
      <c r="AI1201">
        <v>0.1</v>
      </c>
      <c r="AJ1201">
        <v>10</v>
      </c>
      <c r="AK1201">
        <v>10</v>
      </c>
      <c r="AL1201">
        <v>9</v>
      </c>
    </row>
    <row r="1202" spans="20:38" x14ac:dyDescent="0.35">
      <c r="T1202" t="s">
        <v>19</v>
      </c>
      <c r="U1202">
        <v>77</v>
      </c>
      <c r="V1202" t="s">
        <v>20</v>
      </c>
      <c r="W1202">
        <v>40397.050430321498</v>
      </c>
      <c r="X1202">
        <v>0.14401526194088701</v>
      </c>
      <c r="Y1202">
        <v>31074.6541771704</v>
      </c>
      <c r="Z1202" t="s">
        <v>26</v>
      </c>
      <c r="AA1202">
        <v>3.1644299387860203E-2</v>
      </c>
      <c r="AB1202" t="s">
        <v>24</v>
      </c>
      <c r="AC1202">
        <v>1197</v>
      </c>
      <c r="AD1202">
        <v>10</v>
      </c>
      <c r="AE1202">
        <v>4.7500000000000001E-2</v>
      </c>
      <c r="AF1202">
        <v>0.01</v>
      </c>
      <c r="AG1202">
        <v>0</v>
      </c>
      <c r="AH1202" t="s">
        <v>23</v>
      </c>
      <c r="AI1202">
        <v>0.1</v>
      </c>
      <c r="AJ1202">
        <v>10</v>
      </c>
      <c r="AK1202">
        <v>12</v>
      </c>
      <c r="AL1202">
        <v>11</v>
      </c>
    </row>
    <row r="1203" spans="20:38" x14ac:dyDescent="0.35">
      <c r="T1203" t="s">
        <v>19</v>
      </c>
      <c r="U1203">
        <v>77</v>
      </c>
      <c r="V1203" t="s">
        <v>20</v>
      </c>
      <c r="W1203">
        <v>121191.151290965</v>
      </c>
      <c r="X1203">
        <v>0.43204578582266101</v>
      </c>
      <c r="Y1203">
        <v>93223.962531511206</v>
      </c>
      <c r="Z1203" t="s">
        <v>26</v>
      </c>
      <c r="AA1203">
        <v>9.4932898163580706E-2</v>
      </c>
      <c r="AB1203" t="s">
        <v>22</v>
      </c>
      <c r="AC1203">
        <v>1198</v>
      </c>
      <c r="AD1203">
        <v>10</v>
      </c>
      <c r="AE1203">
        <v>4.7500000000000001E-2</v>
      </c>
      <c r="AF1203">
        <v>0.01</v>
      </c>
      <c r="AG1203">
        <v>0</v>
      </c>
      <c r="AH1203" t="s">
        <v>23</v>
      </c>
      <c r="AI1203">
        <v>0.1</v>
      </c>
      <c r="AJ1203">
        <v>10</v>
      </c>
      <c r="AK1203">
        <v>12</v>
      </c>
      <c r="AL1203">
        <v>11</v>
      </c>
    </row>
    <row r="1204" spans="20:38" x14ac:dyDescent="0.35">
      <c r="T1204" t="s">
        <v>19</v>
      </c>
      <c r="U1204">
        <v>77</v>
      </c>
      <c r="V1204" t="s">
        <v>20</v>
      </c>
      <c r="W1204">
        <v>39046.190044956602</v>
      </c>
      <c r="X1204">
        <v>0.13919945211884399</v>
      </c>
      <c r="Y1204">
        <v>30035.530803812799</v>
      </c>
      <c r="Z1204" t="s">
        <v>26</v>
      </c>
      <c r="AA1204">
        <v>3.05861273181093E-2</v>
      </c>
      <c r="AB1204" t="s">
        <v>24</v>
      </c>
      <c r="AC1204">
        <v>1199</v>
      </c>
      <c r="AD1204">
        <v>10</v>
      </c>
      <c r="AE1204">
        <v>4.7500000000000001E-2</v>
      </c>
      <c r="AF1204">
        <v>0.01</v>
      </c>
      <c r="AG1204">
        <v>0</v>
      </c>
      <c r="AH1204" t="s">
        <v>23</v>
      </c>
      <c r="AI1204">
        <v>0.1</v>
      </c>
      <c r="AJ1204">
        <v>10</v>
      </c>
      <c r="AK1204">
        <v>15</v>
      </c>
      <c r="AL1204">
        <v>14</v>
      </c>
    </row>
    <row r="1205" spans="20:38" x14ac:dyDescent="0.35">
      <c r="T1205" t="s">
        <v>19</v>
      </c>
      <c r="U1205">
        <v>77</v>
      </c>
      <c r="V1205" t="s">
        <v>20</v>
      </c>
      <c r="W1205">
        <v>117138.57013486999</v>
      </c>
      <c r="X1205">
        <v>0.41759835635653297</v>
      </c>
      <c r="Y1205">
        <v>90106.592411438294</v>
      </c>
      <c r="Z1205" t="s">
        <v>26</v>
      </c>
      <c r="AA1205">
        <v>9.1758381954327797E-2</v>
      </c>
      <c r="AB1205" t="s">
        <v>22</v>
      </c>
      <c r="AC1205">
        <v>1200</v>
      </c>
      <c r="AD1205">
        <v>10</v>
      </c>
      <c r="AE1205">
        <v>4.7500000000000001E-2</v>
      </c>
      <c r="AF1205">
        <v>0.01</v>
      </c>
      <c r="AG1205">
        <v>0</v>
      </c>
      <c r="AH1205" t="s">
        <v>23</v>
      </c>
      <c r="AI1205">
        <v>0.1</v>
      </c>
      <c r="AJ1205">
        <v>10</v>
      </c>
      <c r="AK1205">
        <v>15</v>
      </c>
      <c r="AL1205">
        <v>14</v>
      </c>
    </row>
    <row r="1206" spans="20:38" x14ac:dyDescent="0.35">
      <c r="T1206" t="s">
        <v>19</v>
      </c>
      <c r="U1206">
        <v>77</v>
      </c>
      <c r="V1206" t="s">
        <v>20</v>
      </c>
      <c r="W1206">
        <v>46621.635007468903</v>
      </c>
      <c r="X1206">
        <v>0.166205871621594</v>
      </c>
      <c r="Y1206">
        <v>35862.796159591497</v>
      </c>
      <c r="Z1206" t="s">
        <v>26</v>
      </c>
      <c r="AA1206">
        <v>3.6520215223944802E-2</v>
      </c>
      <c r="AB1206" t="s">
        <v>24</v>
      </c>
      <c r="AC1206">
        <v>1201</v>
      </c>
      <c r="AD1206">
        <v>10</v>
      </c>
      <c r="AE1206">
        <v>4.7500000000000001E-2</v>
      </c>
      <c r="AF1206">
        <v>0.01</v>
      </c>
      <c r="AG1206">
        <v>0</v>
      </c>
      <c r="AH1206" t="s">
        <v>23</v>
      </c>
      <c r="AI1206">
        <v>0.1</v>
      </c>
      <c r="AJ1206">
        <v>10</v>
      </c>
      <c r="AK1206">
        <v>20</v>
      </c>
      <c r="AL1206">
        <v>19</v>
      </c>
    </row>
    <row r="1207" spans="20:38" x14ac:dyDescent="0.35">
      <c r="T1207" t="s">
        <v>19</v>
      </c>
      <c r="U1207">
        <v>77</v>
      </c>
      <c r="V1207" t="s">
        <v>20</v>
      </c>
      <c r="W1207">
        <v>139864.90502240701</v>
      </c>
      <c r="X1207">
        <v>0.49861761486478101</v>
      </c>
      <c r="Y1207">
        <v>107588.388478774</v>
      </c>
      <c r="Z1207" t="s">
        <v>26</v>
      </c>
      <c r="AA1207">
        <v>0.109560645671834</v>
      </c>
      <c r="AB1207" t="s">
        <v>22</v>
      </c>
      <c r="AC1207">
        <v>1202</v>
      </c>
      <c r="AD1207">
        <v>10</v>
      </c>
      <c r="AE1207">
        <v>4.7500000000000001E-2</v>
      </c>
      <c r="AF1207">
        <v>0.01</v>
      </c>
      <c r="AG1207">
        <v>0</v>
      </c>
      <c r="AH1207" t="s">
        <v>23</v>
      </c>
      <c r="AI1207">
        <v>0.1</v>
      </c>
      <c r="AJ1207">
        <v>10</v>
      </c>
      <c r="AK1207">
        <v>20</v>
      </c>
      <c r="AL1207">
        <v>19</v>
      </c>
    </row>
    <row r="1208" spans="20:38" x14ac:dyDescent="0.35">
      <c r="T1208" t="s">
        <v>19</v>
      </c>
      <c r="U1208">
        <v>77</v>
      </c>
      <c r="V1208" t="s">
        <v>20</v>
      </c>
      <c r="W1208">
        <v>52617.809417586097</v>
      </c>
      <c r="X1208">
        <v>0.18758220031682199</v>
      </c>
      <c r="Y1208">
        <v>40475.2380135278</v>
      </c>
      <c r="Z1208" t="s">
        <v>26</v>
      </c>
      <c r="AA1208">
        <v>4.1217210083578301E-2</v>
      </c>
      <c r="AB1208" t="s">
        <v>24</v>
      </c>
      <c r="AC1208">
        <v>1203</v>
      </c>
      <c r="AD1208">
        <v>10</v>
      </c>
      <c r="AE1208">
        <v>4.7500000000000001E-2</v>
      </c>
      <c r="AF1208">
        <v>0.01</v>
      </c>
      <c r="AG1208">
        <v>0</v>
      </c>
      <c r="AH1208" t="s">
        <v>23</v>
      </c>
      <c r="AI1208">
        <v>0.1</v>
      </c>
      <c r="AJ1208">
        <v>10</v>
      </c>
      <c r="AK1208">
        <v>99</v>
      </c>
      <c r="AL1208">
        <v>98</v>
      </c>
    </row>
    <row r="1209" spans="20:38" x14ac:dyDescent="0.35">
      <c r="T1209" t="s">
        <v>19</v>
      </c>
      <c r="U1209">
        <v>77</v>
      </c>
      <c r="V1209" t="s">
        <v>20</v>
      </c>
      <c r="W1209">
        <v>157853.42825275799</v>
      </c>
      <c r="X1209">
        <v>0.56274660095046702</v>
      </c>
      <c r="Y1209">
        <v>121425.714040583</v>
      </c>
      <c r="Z1209" t="s">
        <v>26</v>
      </c>
      <c r="AA1209">
        <v>0.123651630250735</v>
      </c>
      <c r="AB1209" t="s">
        <v>22</v>
      </c>
      <c r="AC1209">
        <v>1204</v>
      </c>
      <c r="AD1209">
        <v>10</v>
      </c>
      <c r="AE1209">
        <v>4.7500000000000001E-2</v>
      </c>
      <c r="AF1209">
        <v>0.01</v>
      </c>
      <c r="AG1209">
        <v>0</v>
      </c>
      <c r="AH1209" t="s">
        <v>23</v>
      </c>
      <c r="AI1209">
        <v>0.1</v>
      </c>
      <c r="AJ1209">
        <v>10</v>
      </c>
      <c r="AK1209">
        <v>99</v>
      </c>
      <c r="AL1209">
        <v>98</v>
      </c>
    </row>
    <row r="1210" spans="20:38" x14ac:dyDescent="0.35">
      <c r="T1210" t="s">
        <v>19</v>
      </c>
      <c r="U1210">
        <v>77</v>
      </c>
      <c r="V1210" t="s">
        <v>20</v>
      </c>
      <c r="W1210">
        <v>6027.6318497742304</v>
      </c>
      <c r="X1210">
        <v>8.7976936335714795E-2</v>
      </c>
      <c r="Y1210">
        <v>4636.6398844417199</v>
      </c>
      <c r="Z1210" t="s">
        <v>27</v>
      </c>
      <c r="AA1210">
        <v>1.3285955913753899E-2</v>
      </c>
      <c r="AB1210" t="s">
        <v>24</v>
      </c>
      <c r="AC1210">
        <v>1205</v>
      </c>
      <c r="AD1210">
        <v>10</v>
      </c>
      <c r="AE1210">
        <v>4.7500000000000001E-2</v>
      </c>
      <c r="AF1210">
        <v>0.01</v>
      </c>
      <c r="AG1210">
        <v>0</v>
      </c>
      <c r="AH1210" t="s">
        <v>23</v>
      </c>
      <c r="AI1210">
        <v>0.1</v>
      </c>
      <c r="AJ1210">
        <v>10</v>
      </c>
      <c r="AK1210">
        <v>1</v>
      </c>
      <c r="AL1210">
        <v>0</v>
      </c>
    </row>
    <row r="1211" spans="20:38" x14ac:dyDescent="0.35">
      <c r="T1211" t="s">
        <v>19</v>
      </c>
      <c r="U1211">
        <v>77</v>
      </c>
      <c r="V1211" t="s">
        <v>20</v>
      </c>
      <c r="W1211">
        <v>18082.8955493227</v>
      </c>
      <c r="X1211">
        <v>0.263930809007144</v>
      </c>
      <c r="Y1211">
        <v>13909.9196533251</v>
      </c>
      <c r="Z1211" t="s">
        <v>27</v>
      </c>
      <c r="AA1211">
        <v>3.98578677412618E-2</v>
      </c>
      <c r="AB1211" t="s">
        <v>22</v>
      </c>
      <c r="AC1211">
        <v>1206</v>
      </c>
      <c r="AD1211">
        <v>10</v>
      </c>
      <c r="AE1211">
        <v>4.7500000000000001E-2</v>
      </c>
      <c r="AF1211">
        <v>0.01</v>
      </c>
      <c r="AG1211">
        <v>0</v>
      </c>
      <c r="AH1211" t="s">
        <v>23</v>
      </c>
      <c r="AI1211">
        <v>0.1</v>
      </c>
      <c r="AJ1211">
        <v>10</v>
      </c>
      <c r="AK1211">
        <v>1</v>
      </c>
      <c r="AL1211">
        <v>0</v>
      </c>
    </row>
    <row r="1212" spans="20:38" x14ac:dyDescent="0.35">
      <c r="T1212" t="s">
        <v>19</v>
      </c>
      <c r="U1212">
        <v>77</v>
      </c>
      <c r="V1212" t="s">
        <v>20</v>
      </c>
      <c r="W1212">
        <v>3167.4917856216498</v>
      </c>
      <c r="X1212">
        <v>4.6231460399820803E-2</v>
      </c>
      <c r="Y1212">
        <v>2436.5321427858898</v>
      </c>
      <c r="Z1212" t="s">
        <v>27</v>
      </c>
      <c r="AA1212">
        <v>6.9817064594817997E-3</v>
      </c>
      <c r="AB1212" t="s">
        <v>24</v>
      </c>
      <c r="AC1212">
        <v>1207</v>
      </c>
      <c r="AD1212">
        <v>10</v>
      </c>
      <c r="AE1212">
        <v>4.7500000000000001E-2</v>
      </c>
      <c r="AF1212">
        <v>0.01</v>
      </c>
      <c r="AG1212">
        <v>0</v>
      </c>
      <c r="AH1212" t="s">
        <v>23</v>
      </c>
      <c r="AI1212">
        <v>0.1</v>
      </c>
      <c r="AJ1212">
        <v>10</v>
      </c>
      <c r="AK1212">
        <v>2</v>
      </c>
      <c r="AL1212">
        <v>1</v>
      </c>
    </row>
    <row r="1213" spans="20:38" x14ac:dyDescent="0.35">
      <c r="T1213" t="s">
        <v>19</v>
      </c>
      <c r="U1213">
        <v>77</v>
      </c>
      <c r="V1213" t="s">
        <v>20</v>
      </c>
      <c r="W1213">
        <v>9502.4753568649594</v>
      </c>
      <c r="X1213">
        <v>0.13869438119946201</v>
      </c>
      <c r="Y1213">
        <v>7309.5964283576604</v>
      </c>
      <c r="Z1213" t="s">
        <v>27</v>
      </c>
      <c r="AA1213">
        <v>2.0945119378445402E-2</v>
      </c>
      <c r="AB1213" t="s">
        <v>22</v>
      </c>
      <c r="AC1213">
        <v>1208</v>
      </c>
      <c r="AD1213">
        <v>10</v>
      </c>
      <c r="AE1213">
        <v>4.7500000000000001E-2</v>
      </c>
      <c r="AF1213">
        <v>0.01</v>
      </c>
      <c r="AG1213">
        <v>0</v>
      </c>
      <c r="AH1213" t="s">
        <v>23</v>
      </c>
      <c r="AI1213">
        <v>0.1</v>
      </c>
      <c r="AJ1213">
        <v>10</v>
      </c>
      <c r="AK1213">
        <v>2</v>
      </c>
      <c r="AL1213">
        <v>1</v>
      </c>
    </row>
    <row r="1214" spans="20:38" x14ac:dyDescent="0.35">
      <c r="T1214" t="s">
        <v>19</v>
      </c>
      <c r="U1214">
        <v>77</v>
      </c>
      <c r="V1214" t="s">
        <v>20</v>
      </c>
      <c r="W1214">
        <v>1683.41363513075</v>
      </c>
      <c r="X1214">
        <v>2.4570441243872601E-2</v>
      </c>
      <c r="Y1214">
        <v>1294.9335654852</v>
      </c>
      <c r="Z1214" t="s">
        <v>27</v>
      </c>
      <c r="AA1214">
        <v>3.7105383836269199E-3</v>
      </c>
      <c r="AB1214" t="s">
        <v>24</v>
      </c>
      <c r="AC1214">
        <v>1209</v>
      </c>
      <c r="AD1214">
        <v>10</v>
      </c>
      <c r="AE1214">
        <v>4.7500000000000001E-2</v>
      </c>
      <c r="AF1214">
        <v>0.01</v>
      </c>
      <c r="AG1214">
        <v>0</v>
      </c>
      <c r="AH1214" t="s">
        <v>23</v>
      </c>
      <c r="AI1214">
        <v>0.1</v>
      </c>
      <c r="AJ1214">
        <v>10</v>
      </c>
      <c r="AK1214">
        <v>3</v>
      </c>
      <c r="AL1214">
        <v>2</v>
      </c>
    </row>
    <row r="1215" spans="20:38" x14ac:dyDescent="0.35">
      <c r="T1215" t="s">
        <v>19</v>
      </c>
      <c r="U1215">
        <v>77</v>
      </c>
      <c r="V1215" t="s">
        <v>20</v>
      </c>
      <c r="W1215">
        <v>5050.2409053922602</v>
      </c>
      <c r="X1215">
        <v>7.3711323731617706E-2</v>
      </c>
      <c r="Y1215">
        <v>3884.8006964555898</v>
      </c>
      <c r="Z1215" t="s">
        <v>27</v>
      </c>
      <c r="AA1215">
        <v>1.11316151508808E-2</v>
      </c>
      <c r="AB1215" t="s">
        <v>22</v>
      </c>
      <c r="AC1215">
        <v>1210</v>
      </c>
      <c r="AD1215">
        <v>10</v>
      </c>
      <c r="AE1215">
        <v>4.7500000000000001E-2</v>
      </c>
      <c r="AF1215">
        <v>0.01</v>
      </c>
      <c r="AG1215">
        <v>0</v>
      </c>
      <c r="AH1215" t="s">
        <v>23</v>
      </c>
      <c r="AI1215">
        <v>0.1</v>
      </c>
      <c r="AJ1215">
        <v>10</v>
      </c>
      <c r="AK1215">
        <v>3</v>
      </c>
      <c r="AL1215">
        <v>2</v>
      </c>
    </row>
    <row r="1216" spans="20:38" x14ac:dyDescent="0.35">
      <c r="T1216" t="s">
        <v>19</v>
      </c>
      <c r="U1216">
        <v>77</v>
      </c>
      <c r="V1216" t="s">
        <v>20</v>
      </c>
      <c r="W1216">
        <v>2047.5498937300599</v>
      </c>
      <c r="X1216">
        <v>2.9885230407964598E-2</v>
      </c>
      <c r="Y1216">
        <v>1575.03837979235</v>
      </c>
      <c r="Z1216" t="s">
        <v>27</v>
      </c>
      <c r="AA1216">
        <v>4.5131584504996001E-3</v>
      </c>
      <c r="AB1216" t="s">
        <v>24</v>
      </c>
      <c r="AC1216">
        <v>1211</v>
      </c>
      <c r="AD1216">
        <v>10</v>
      </c>
      <c r="AE1216">
        <v>4.7500000000000001E-2</v>
      </c>
      <c r="AF1216">
        <v>0.01</v>
      </c>
      <c r="AG1216">
        <v>0</v>
      </c>
      <c r="AH1216" t="s">
        <v>23</v>
      </c>
      <c r="AI1216">
        <v>0.1</v>
      </c>
      <c r="AJ1216">
        <v>10</v>
      </c>
      <c r="AK1216">
        <v>4</v>
      </c>
      <c r="AL1216">
        <v>3</v>
      </c>
    </row>
    <row r="1217" spans="20:38" x14ac:dyDescent="0.35">
      <c r="T1217" t="s">
        <v>19</v>
      </c>
      <c r="U1217">
        <v>77</v>
      </c>
      <c r="V1217" t="s">
        <v>20</v>
      </c>
      <c r="W1217">
        <v>6142.6496811901798</v>
      </c>
      <c r="X1217">
        <v>8.9655691223893899E-2</v>
      </c>
      <c r="Y1217">
        <v>4725.1151393770597</v>
      </c>
      <c r="Z1217" t="s">
        <v>27</v>
      </c>
      <c r="AA1217">
        <v>1.3539475351498799E-2</v>
      </c>
      <c r="AB1217" t="s">
        <v>22</v>
      </c>
      <c r="AC1217">
        <v>1212</v>
      </c>
      <c r="AD1217">
        <v>10</v>
      </c>
      <c r="AE1217">
        <v>4.7500000000000001E-2</v>
      </c>
      <c r="AF1217">
        <v>0.01</v>
      </c>
      <c r="AG1217">
        <v>0</v>
      </c>
      <c r="AH1217" t="s">
        <v>23</v>
      </c>
      <c r="AI1217">
        <v>0.1</v>
      </c>
      <c r="AJ1217">
        <v>10</v>
      </c>
      <c r="AK1217">
        <v>4</v>
      </c>
      <c r="AL1217">
        <v>3</v>
      </c>
    </row>
    <row r="1218" spans="20:38" x14ac:dyDescent="0.35">
      <c r="T1218" t="s">
        <v>19</v>
      </c>
      <c r="U1218">
        <v>77</v>
      </c>
      <c r="V1218" t="s">
        <v>20</v>
      </c>
      <c r="W1218">
        <v>2489.1375990522201</v>
      </c>
      <c r="X1218">
        <v>3.6330470330707597E-2</v>
      </c>
      <c r="Y1218">
        <v>1914.72123004017</v>
      </c>
      <c r="Z1218" t="s">
        <v>27</v>
      </c>
      <c r="AA1218">
        <v>5.4864950661367498E-3</v>
      </c>
      <c r="AB1218" t="s">
        <v>24</v>
      </c>
      <c r="AC1218">
        <v>1213</v>
      </c>
      <c r="AD1218">
        <v>10</v>
      </c>
      <c r="AE1218">
        <v>4.7500000000000001E-2</v>
      </c>
      <c r="AF1218">
        <v>0.01</v>
      </c>
      <c r="AG1218">
        <v>0</v>
      </c>
      <c r="AH1218" t="s">
        <v>23</v>
      </c>
      <c r="AI1218">
        <v>0.1</v>
      </c>
      <c r="AJ1218">
        <v>10</v>
      </c>
      <c r="AK1218">
        <v>5</v>
      </c>
      <c r="AL1218">
        <v>4</v>
      </c>
    </row>
    <row r="1219" spans="20:38" x14ac:dyDescent="0.35">
      <c r="T1219" t="s">
        <v>19</v>
      </c>
      <c r="U1219">
        <v>77</v>
      </c>
      <c r="V1219" t="s">
        <v>20</v>
      </c>
      <c r="W1219">
        <v>7467.4127971566504</v>
      </c>
      <c r="X1219">
        <v>0.10899141099212301</v>
      </c>
      <c r="Y1219">
        <v>5744.1636901205002</v>
      </c>
      <c r="Z1219" t="s">
        <v>27</v>
      </c>
      <c r="AA1219">
        <v>1.6459485198410301E-2</v>
      </c>
      <c r="AB1219" t="s">
        <v>22</v>
      </c>
      <c r="AC1219">
        <v>1214</v>
      </c>
      <c r="AD1219">
        <v>10</v>
      </c>
      <c r="AE1219">
        <v>4.7500000000000001E-2</v>
      </c>
      <c r="AF1219">
        <v>0.01</v>
      </c>
      <c r="AG1219">
        <v>0</v>
      </c>
      <c r="AH1219" t="s">
        <v>23</v>
      </c>
      <c r="AI1219">
        <v>0.1</v>
      </c>
      <c r="AJ1219">
        <v>10</v>
      </c>
      <c r="AK1219">
        <v>5</v>
      </c>
      <c r="AL1219">
        <v>4</v>
      </c>
    </row>
    <row r="1220" spans="20:38" x14ac:dyDescent="0.35">
      <c r="T1220" t="s">
        <v>19</v>
      </c>
      <c r="U1220">
        <v>77</v>
      </c>
      <c r="V1220" t="s">
        <v>20</v>
      </c>
      <c r="W1220">
        <v>2944.4180411245402</v>
      </c>
      <c r="X1220">
        <v>4.2975564036719698E-2</v>
      </c>
      <c r="Y1220">
        <v>2264.9369547111901</v>
      </c>
      <c r="Z1220" t="s">
        <v>27</v>
      </c>
      <c r="AA1220">
        <v>6.4900128708935004E-3</v>
      </c>
      <c r="AB1220" t="s">
        <v>24</v>
      </c>
      <c r="AC1220">
        <v>1215</v>
      </c>
      <c r="AD1220">
        <v>10</v>
      </c>
      <c r="AE1220">
        <v>4.7500000000000001E-2</v>
      </c>
      <c r="AF1220">
        <v>0.01</v>
      </c>
      <c r="AG1220">
        <v>0</v>
      </c>
      <c r="AH1220" t="s">
        <v>23</v>
      </c>
      <c r="AI1220">
        <v>0.1</v>
      </c>
      <c r="AJ1220">
        <v>10</v>
      </c>
      <c r="AK1220">
        <v>6</v>
      </c>
      <c r="AL1220">
        <v>5</v>
      </c>
    </row>
    <row r="1221" spans="20:38" x14ac:dyDescent="0.35">
      <c r="T1221" t="s">
        <v>19</v>
      </c>
      <c r="U1221">
        <v>77</v>
      </c>
      <c r="V1221" t="s">
        <v>20</v>
      </c>
      <c r="W1221">
        <v>8833.2541233736192</v>
      </c>
      <c r="X1221">
        <v>0.128926692110159</v>
      </c>
      <c r="Y1221">
        <v>6794.8108641335602</v>
      </c>
      <c r="Z1221" t="s">
        <v>27</v>
      </c>
      <c r="AA1221">
        <v>1.9470038612680499E-2</v>
      </c>
      <c r="AB1221" t="s">
        <v>22</v>
      </c>
      <c r="AC1221">
        <v>1216</v>
      </c>
      <c r="AD1221">
        <v>10</v>
      </c>
      <c r="AE1221">
        <v>4.7500000000000001E-2</v>
      </c>
      <c r="AF1221">
        <v>0.01</v>
      </c>
      <c r="AG1221">
        <v>0</v>
      </c>
      <c r="AH1221" t="s">
        <v>23</v>
      </c>
      <c r="AI1221">
        <v>0.1</v>
      </c>
      <c r="AJ1221">
        <v>10</v>
      </c>
      <c r="AK1221">
        <v>6</v>
      </c>
      <c r="AL1221">
        <v>5</v>
      </c>
    </row>
    <row r="1222" spans="20:38" x14ac:dyDescent="0.35">
      <c r="T1222" t="s">
        <v>19</v>
      </c>
      <c r="U1222">
        <v>77</v>
      </c>
      <c r="V1222" t="s">
        <v>20</v>
      </c>
      <c r="W1222">
        <v>3387.88579533346</v>
      </c>
      <c r="X1222">
        <v>4.9448244411258897E-2</v>
      </c>
      <c r="Y1222">
        <v>2606.0659964103602</v>
      </c>
      <c r="Z1222" t="s">
        <v>27</v>
      </c>
      <c r="AA1222">
        <v>7.4674934434357503E-3</v>
      </c>
      <c r="AB1222" t="s">
        <v>24</v>
      </c>
      <c r="AC1222">
        <v>1217</v>
      </c>
      <c r="AD1222">
        <v>10</v>
      </c>
      <c r="AE1222">
        <v>4.7500000000000001E-2</v>
      </c>
      <c r="AF1222">
        <v>0.01</v>
      </c>
      <c r="AG1222">
        <v>0</v>
      </c>
      <c r="AH1222" t="s">
        <v>23</v>
      </c>
      <c r="AI1222">
        <v>0.1</v>
      </c>
      <c r="AJ1222">
        <v>10</v>
      </c>
      <c r="AK1222">
        <v>7</v>
      </c>
      <c r="AL1222">
        <v>6</v>
      </c>
    </row>
    <row r="1223" spans="20:38" x14ac:dyDescent="0.35">
      <c r="T1223" t="s">
        <v>19</v>
      </c>
      <c r="U1223">
        <v>77</v>
      </c>
      <c r="V1223" t="s">
        <v>20</v>
      </c>
      <c r="W1223">
        <v>10163.657386000399</v>
      </c>
      <c r="X1223">
        <v>0.148344733233777</v>
      </c>
      <c r="Y1223">
        <v>7818.1979892310701</v>
      </c>
      <c r="Z1223" t="s">
        <v>27</v>
      </c>
      <c r="AA1223">
        <v>2.2402480330307201E-2</v>
      </c>
      <c r="AB1223" t="s">
        <v>22</v>
      </c>
      <c r="AC1223">
        <v>1218</v>
      </c>
      <c r="AD1223">
        <v>10</v>
      </c>
      <c r="AE1223">
        <v>4.7500000000000001E-2</v>
      </c>
      <c r="AF1223">
        <v>0.01</v>
      </c>
      <c r="AG1223">
        <v>0</v>
      </c>
      <c r="AH1223" t="s">
        <v>23</v>
      </c>
      <c r="AI1223">
        <v>0.1</v>
      </c>
      <c r="AJ1223">
        <v>10</v>
      </c>
      <c r="AK1223">
        <v>7</v>
      </c>
      <c r="AL1223">
        <v>6</v>
      </c>
    </row>
    <row r="1224" spans="20:38" x14ac:dyDescent="0.35">
      <c r="T1224" t="s">
        <v>19</v>
      </c>
      <c r="U1224">
        <v>77</v>
      </c>
      <c r="V1224" t="s">
        <v>20</v>
      </c>
      <c r="W1224">
        <v>3791.1220915676599</v>
      </c>
      <c r="X1224">
        <v>5.53337222981298E-2</v>
      </c>
      <c r="Y1224">
        <v>2916.24776274435</v>
      </c>
      <c r="Z1224" t="s">
        <v>27</v>
      </c>
      <c r="AA1224">
        <v>8.3562968388842494E-3</v>
      </c>
      <c r="AB1224" t="s">
        <v>24</v>
      </c>
      <c r="AC1224">
        <v>1219</v>
      </c>
      <c r="AD1224">
        <v>10</v>
      </c>
      <c r="AE1224">
        <v>4.7500000000000001E-2</v>
      </c>
      <c r="AF1224">
        <v>0.01</v>
      </c>
      <c r="AG1224">
        <v>0</v>
      </c>
      <c r="AH1224" t="s">
        <v>23</v>
      </c>
      <c r="AI1224">
        <v>0.1</v>
      </c>
      <c r="AJ1224">
        <v>10</v>
      </c>
      <c r="AK1224">
        <v>8</v>
      </c>
      <c r="AL1224">
        <v>7</v>
      </c>
    </row>
    <row r="1225" spans="20:38" x14ac:dyDescent="0.35">
      <c r="T1225" t="s">
        <v>19</v>
      </c>
      <c r="U1225">
        <v>77</v>
      </c>
      <c r="V1225" t="s">
        <v>20</v>
      </c>
      <c r="W1225">
        <v>11373.366274702999</v>
      </c>
      <c r="X1225">
        <v>0.16600116689438901</v>
      </c>
      <c r="Y1225">
        <v>8748.7432882330504</v>
      </c>
      <c r="Z1225" t="s">
        <v>27</v>
      </c>
      <c r="AA1225">
        <v>2.50688905166528E-2</v>
      </c>
      <c r="AB1225" t="s">
        <v>22</v>
      </c>
      <c r="AC1225">
        <v>1220</v>
      </c>
      <c r="AD1225">
        <v>10</v>
      </c>
      <c r="AE1225">
        <v>4.7500000000000001E-2</v>
      </c>
      <c r="AF1225">
        <v>0.01</v>
      </c>
      <c r="AG1225">
        <v>0</v>
      </c>
      <c r="AH1225" t="s">
        <v>23</v>
      </c>
      <c r="AI1225">
        <v>0.1</v>
      </c>
      <c r="AJ1225">
        <v>10</v>
      </c>
      <c r="AK1225">
        <v>8</v>
      </c>
      <c r="AL1225">
        <v>7</v>
      </c>
    </row>
    <row r="1226" spans="20:38" x14ac:dyDescent="0.35">
      <c r="T1226" t="s">
        <v>19</v>
      </c>
      <c r="U1226">
        <v>77</v>
      </c>
      <c r="V1226" t="s">
        <v>20</v>
      </c>
      <c r="W1226">
        <v>4126.2450164522597</v>
      </c>
      <c r="X1226">
        <v>6.0225044290251002E-2</v>
      </c>
      <c r="Y1226">
        <v>3174.0346280402</v>
      </c>
      <c r="Z1226" t="s">
        <v>27</v>
      </c>
      <c r="AA1226">
        <v>9.0949664385997393E-3</v>
      </c>
      <c r="AB1226" t="s">
        <v>24</v>
      </c>
      <c r="AC1226">
        <v>1221</v>
      </c>
      <c r="AD1226">
        <v>10</v>
      </c>
      <c r="AE1226">
        <v>4.7500000000000001E-2</v>
      </c>
      <c r="AF1226">
        <v>0.01</v>
      </c>
      <c r="AG1226">
        <v>0</v>
      </c>
      <c r="AH1226" t="s">
        <v>23</v>
      </c>
      <c r="AI1226">
        <v>0.1</v>
      </c>
      <c r="AJ1226">
        <v>10</v>
      </c>
      <c r="AK1226">
        <v>9</v>
      </c>
      <c r="AL1226">
        <v>8</v>
      </c>
    </row>
    <row r="1227" spans="20:38" x14ac:dyDescent="0.35">
      <c r="T1227" t="s">
        <v>19</v>
      </c>
      <c r="U1227">
        <v>77</v>
      </c>
      <c r="V1227" t="s">
        <v>20</v>
      </c>
      <c r="W1227">
        <v>12378.735049356799</v>
      </c>
      <c r="X1227">
        <v>0.18067513287075301</v>
      </c>
      <c r="Y1227">
        <v>9522.10388412059</v>
      </c>
      <c r="Z1227" t="s">
        <v>27</v>
      </c>
      <c r="AA1227">
        <v>2.7284899315799201E-2</v>
      </c>
      <c r="AB1227" t="s">
        <v>22</v>
      </c>
      <c r="AC1227">
        <v>1222</v>
      </c>
      <c r="AD1227">
        <v>10</v>
      </c>
      <c r="AE1227">
        <v>4.7500000000000001E-2</v>
      </c>
      <c r="AF1227">
        <v>0.01</v>
      </c>
      <c r="AG1227">
        <v>0</v>
      </c>
      <c r="AH1227" t="s">
        <v>23</v>
      </c>
      <c r="AI1227">
        <v>0.1</v>
      </c>
      <c r="AJ1227">
        <v>10</v>
      </c>
      <c r="AK1227">
        <v>9</v>
      </c>
      <c r="AL1227">
        <v>8</v>
      </c>
    </row>
    <row r="1228" spans="20:38" x14ac:dyDescent="0.35">
      <c r="T1228" t="s">
        <v>19</v>
      </c>
      <c r="U1228">
        <v>77</v>
      </c>
      <c r="V1228" t="s">
        <v>20</v>
      </c>
      <c r="W1228">
        <v>4369.6703234267097</v>
      </c>
      <c r="X1228">
        <v>6.3777984029759996E-2</v>
      </c>
      <c r="Y1228">
        <v>3361.2848641743899</v>
      </c>
      <c r="Z1228" t="s">
        <v>27</v>
      </c>
      <c r="AA1228">
        <v>9.6315184340365102E-3</v>
      </c>
      <c r="AB1228" t="s">
        <v>24</v>
      </c>
      <c r="AC1228">
        <v>1223</v>
      </c>
      <c r="AD1228">
        <v>10</v>
      </c>
      <c r="AE1228">
        <v>4.7500000000000001E-2</v>
      </c>
      <c r="AF1228">
        <v>0.01</v>
      </c>
      <c r="AG1228">
        <v>0</v>
      </c>
      <c r="AH1228" t="s">
        <v>23</v>
      </c>
      <c r="AI1228">
        <v>0.1</v>
      </c>
      <c r="AJ1228">
        <v>10</v>
      </c>
      <c r="AK1228">
        <v>10</v>
      </c>
      <c r="AL1228">
        <v>9</v>
      </c>
    </row>
    <row r="1229" spans="20:38" x14ac:dyDescent="0.35">
      <c r="T1229" t="s">
        <v>19</v>
      </c>
      <c r="U1229">
        <v>77</v>
      </c>
      <c r="V1229" t="s">
        <v>20</v>
      </c>
      <c r="W1229">
        <v>13109.0109702801</v>
      </c>
      <c r="X1229">
        <v>0.19133395208928</v>
      </c>
      <c r="Y1229">
        <v>10083.854592523199</v>
      </c>
      <c r="Z1229" t="s">
        <v>27</v>
      </c>
      <c r="AA1229">
        <v>2.8894555302109499E-2</v>
      </c>
      <c r="AB1229" t="s">
        <v>22</v>
      </c>
      <c r="AC1229">
        <v>1224</v>
      </c>
      <c r="AD1229">
        <v>10</v>
      </c>
      <c r="AE1229">
        <v>4.7500000000000001E-2</v>
      </c>
      <c r="AF1229">
        <v>0.01</v>
      </c>
      <c r="AG1229">
        <v>0</v>
      </c>
      <c r="AH1229" t="s">
        <v>23</v>
      </c>
      <c r="AI1229">
        <v>0.1</v>
      </c>
      <c r="AJ1229">
        <v>10</v>
      </c>
      <c r="AK1229">
        <v>10</v>
      </c>
      <c r="AL1229">
        <v>9</v>
      </c>
    </row>
    <row r="1230" spans="20:38" x14ac:dyDescent="0.35">
      <c r="T1230" t="s">
        <v>19</v>
      </c>
      <c r="U1230">
        <v>77</v>
      </c>
      <c r="V1230" t="s">
        <v>20</v>
      </c>
      <c r="W1230">
        <v>13457.969670737401</v>
      </c>
      <c r="X1230">
        <v>0.19642721560289</v>
      </c>
      <c r="Y1230">
        <v>10352.2843621057</v>
      </c>
      <c r="Z1230" t="s">
        <v>27</v>
      </c>
      <c r="AA1230">
        <v>2.96637213735528E-2</v>
      </c>
      <c r="AB1230" t="s">
        <v>24</v>
      </c>
      <c r="AC1230">
        <v>1225</v>
      </c>
      <c r="AD1230">
        <v>10</v>
      </c>
      <c r="AE1230">
        <v>4.7500000000000001E-2</v>
      </c>
      <c r="AF1230">
        <v>0.01</v>
      </c>
      <c r="AG1230">
        <v>0</v>
      </c>
      <c r="AH1230" t="s">
        <v>23</v>
      </c>
      <c r="AI1230">
        <v>0.1</v>
      </c>
      <c r="AJ1230">
        <v>10</v>
      </c>
      <c r="AK1230">
        <v>12</v>
      </c>
      <c r="AL1230">
        <v>11</v>
      </c>
    </row>
    <row r="1231" spans="20:38" x14ac:dyDescent="0.35">
      <c r="T1231" t="s">
        <v>19</v>
      </c>
      <c r="U1231">
        <v>77</v>
      </c>
      <c r="V1231" t="s">
        <v>20</v>
      </c>
      <c r="W1231">
        <v>40373.909012212302</v>
      </c>
      <c r="X1231">
        <v>0.58928164680867001</v>
      </c>
      <c r="Y1231">
        <v>31056.853086317202</v>
      </c>
      <c r="Z1231" t="s">
        <v>27</v>
      </c>
      <c r="AA1231">
        <v>8.8991164120658203E-2</v>
      </c>
      <c r="AB1231" t="s">
        <v>22</v>
      </c>
      <c r="AC1231">
        <v>1226</v>
      </c>
      <c r="AD1231">
        <v>10</v>
      </c>
      <c r="AE1231">
        <v>4.7500000000000001E-2</v>
      </c>
      <c r="AF1231">
        <v>0.01</v>
      </c>
      <c r="AG1231">
        <v>0</v>
      </c>
      <c r="AH1231" t="s">
        <v>23</v>
      </c>
      <c r="AI1231">
        <v>0.1</v>
      </c>
      <c r="AJ1231">
        <v>10</v>
      </c>
      <c r="AK1231">
        <v>12</v>
      </c>
      <c r="AL1231">
        <v>11</v>
      </c>
    </row>
    <row r="1232" spans="20:38" x14ac:dyDescent="0.35">
      <c r="T1232" t="s">
        <v>19</v>
      </c>
      <c r="U1232">
        <v>77</v>
      </c>
      <c r="V1232" t="s">
        <v>20</v>
      </c>
      <c r="W1232">
        <v>12688.6315075438</v>
      </c>
      <c r="X1232">
        <v>0.185198259307815</v>
      </c>
      <c r="Y1232">
        <v>9760.4857750337305</v>
      </c>
      <c r="Z1232" t="s">
        <v>27</v>
      </c>
      <c r="AA1232">
        <v>2.79679653662675E-2</v>
      </c>
      <c r="AB1232" t="s">
        <v>24</v>
      </c>
      <c r="AC1232">
        <v>1227</v>
      </c>
      <c r="AD1232">
        <v>10</v>
      </c>
      <c r="AE1232">
        <v>4.7500000000000001E-2</v>
      </c>
      <c r="AF1232">
        <v>0.01</v>
      </c>
      <c r="AG1232">
        <v>0</v>
      </c>
      <c r="AH1232" t="s">
        <v>23</v>
      </c>
      <c r="AI1232">
        <v>0.1</v>
      </c>
      <c r="AJ1232">
        <v>10</v>
      </c>
      <c r="AK1232">
        <v>15</v>
      </c>
      <c r="AL1232">
        <v>14</v>
      </c>
    </row>
    <row r="1233" spans="20:38" x14ac:dyDescent="0.35">
      <c r="T1233" t="s">
        <v>19</v>
      </c>
      <c r="U1233">
        <v>77</v>
      </c>
      <c r="V1233" t="s">
        <v>20</v>
      </c>
      <c r="W1233">
        <v>38065.894522631497</v>
      </c>
      <c r="X1233">
        <v>0.55559477792344403</v>
      </c>
      <c r="Y1233">
        <v>29281.457325101201</v>
      </c>
      <c r="Z1233" t="s">
        <v>27</v>
      </c>
      <c r="AA1233">
        <v>8.39038960988025E-2</v>
      </c>
      <c r="AB1233" t="s">
        <v>22</v>
      </c>
      <c r="AC1233">
        <v>1228</v>
      </c>
      <c r="AD1233">
        <v>10</v>
      </c>
      <c r="AE1233">
        <v>4.7500000000000001E-2</v>
      </c>
      <c r="AF1233">
        <v>0.01</v>
      </c>
      <c r="AG1233">
        <v>0</v>
      </c>
      <c r="AH1233" t="s">
        <v>23</v>
      </c>
      <c r="AI1233">
        <v>0.1</v>
      </c>
      <c r="AJ1233">
        <v>10</v>
      </c>
      <c r="AK1233">
        <v>15</v>
      </c>
      <c r="AL1233">
        <v>14</v>
      </c>
    </row>
    <row r="1234" spans="20:38" x14ac:dyDescent="0.35">
      <c r="T1234" t="s">
        <v>19</v>
      </c>
      <c r="U1234">
        <v>77</v>
      </c>
      <c r="V1234" t="s">
        <v>20</v>
      </c>
      <c r="W1234">
        <v>17902.789378342899</v>
      </c>
      <c r="X1234">
        <v>0.26130205039466298</v>
      </c>
      <c r="Y1234">
        <v>13771.376444879101</v>
      </c>
      <c r="Z1234" t="s">
        <v>27</v>
      </c>
      <c r="AA1234">
        <v>3.9460882207461703E-2</v>
      </c>
      <c r="AB1234" t="s">
        <v>24</v>
      </c>
      <c r="AC1234">
        <v>1229</v>
      </c>
      <c r="AD1234">
        <v>10</v>
      </c>
      <c r="AE1234">
        <v>4.7500000000000001E-2</v>
      </c>
      <c r="AF1234">
        <v>0.01</v>
      </c>
      <c r="AG1234">
        <v>0</v>
      </c>
      <c r="AH1234" t="s">
        <v>23</v>
      </c>
      <c r="AI1234">
        <v>0.1</v>
      </c>
      <c r="AJ1234">
        <v>10</v>
      </c>
      <c r="AK1234">
        <v>20</v>
      </c>
      <c r="AL1234">
        <v>19</v>
      </c>
    </row>
    <row r="1235" spans="20:38" x14ac:dyDescent="0.35">
      <c r="T1235" t="s">
        <v>19</v>
      </c>
      <c r="U1235">
        <v>77</v>
      </c>
      <c r="V1235" t="s">
        <v>20</v>
      </c>
      <c r="W1235">
        <v>53708.368135028701</v>
      </c>
      <c r="X1235">
        <v>0.78390615118398999</v>
      </c>
      <c r="Y1235">
        <v>41314.1293346374</v>
      </c>
      <c r="Z1235" t="s">
        <v>27</v>
      </c>
      <c r="AA1235">
        <v>0.118382646622385</v>
      </c>
      <c r="AB1235" t="s">
        <v>22</v>
      </c>
      <c r="AC1235">
        <v>1230</v>
      </c>
      <c r="AD1235">
        <v>10</v>
      </c>
      <c r="AE1235">
        <v>4.7500000000000001E-2</v>
      </c>
      <c r="AF1235">
        <v>0.01</v>
      </c>
      <c r="AG1235">
        <v>0</v>
      </c>
      <c r="AH1235" t="s">
        <v>23</v>
      </c>
      <c r="AI1235">
        <v>0.1</v>
      </c>
      <c r="AJ1235">
        <v>10</v>
      </c>
      <c r="AK1235">
        <v>20</v>
      </c>
      <c r="AL1235">
        <v>19</v>
      </c>
    </row>
    <row r="1236" spans="20:38" x14ac:dyDescent="0.35">
      <c r="T1236" t="s">
        <v>19</v>
      </c>
      <c r="U1236">
        <v>77</v>
      </c>
      <c r="V1236" t="s">
        <v>20</v>
      </c>
      <c r="W1236">
        <v>35337.160584737903</v>
      </c>
      <c r="X1236">
        <v>0.51576725396141399</v>
      </c>
      <c r="Y1236">
        <v>27182.431219029098</v>
      </c>
      <c r="Z1236" t="s">
        <v>27</v>
      </c>
      <c r="AA1236">
        <v>7.7889288753369298E-2</v>
      </c>
      <c r="AB1236" t="s">
        <v>24</v>
      </c>
      <c r="AC1236">
        <v>1231</v>
      </c>
      <c r="AD1236">
        <v>10</v>
      </c>
      <c r="AE1236">
        <v>4.7500000000000001E-2</v>
      </c>
      <c r="AF1236">
        <v>0.01</v>
      </c>
      <c r="AG1236">
        <v>0</v>
      </c>
      <c r="AH1236" t="s">
        <v>23</v>
      </c>
      <c r="AI1236">
        <v>0.1</v>
      </c>
      <c r="AJ1236">
        <v>10</v>
      </c>
      <c r="AK1236">
        <v>99</v>
      </c>
      <c r="AL1236">
        <v>98</v>
      </c>
    </row>
    <row r="1237" spans="20:38" x14ac:dyDescent="0.35">
      <c r="T1237" t="s">
        <v>19</v>
      </c>
      <c r="U1237">
        <v>77</v>
      </c>
      <c r="V1237" t="s">
        <v>20</v>
      </c>
      <c r="W1237">
        <v>106011.48175421399</v>
      </c>
      <c r="X1237">
        <v>1.54730176188424</v>
      </c>
      <c r="Y1237">
        <v>81547.293657087401</v>
      </c>
      <c r="Z1237" t="s">
        <v>27</v>
      </c>
      <c r="AA1237">
        <v>0.23366786626010799</v>
      </c>
      <c r="AB1237" t="s">
        <v>22</v>
      </c>
      <c r="AC1237">
        <v>1232</v>
      </c>
      <c r="AD1237">
        <v>10</v>
      </c>
      <c r="AE1237">
        <v>4.7500000000000001E-2</v>
      </c>
      <c r="AF1237">
        <v>0.01</v>
      </c>
      <c r="AG1237">
        <v>0</v>
      </c>
      <c r="AH1237" t="s">
        <v>23</v>
      </c>
      <c r="AI1237">
        <v>0.1</v>
      </c>
      <c r="AJ1237">
        <v>10</v>
      </c>
      <c r="AK1237">
        <v>99</v>
      </c>
      <c r="AL1237">
        <v>98</v>
      </c>
    </row>
    <row r="1238" spans="20:38" x14ac:dyDescent="0.35">
      <c r="T1238" t="s">
        <v>19</v>
      </c>
      <c r="U1238">
        <v>77</v>
      </c>
      <c r="V1238" t="s">
        <v>20</v>
      </c>
      <c r="W1238">
        <v>15252.428237034999</v>
      </c>
      <c r="X1238">
        <v>2.43075424896807E-2</v>
      </c>
      <c r="Y1238">
        <v>11732.637105411501</v>
      </c>
      <c r="Z1238" t="s">
        <v>28</v>
      </c>
      <c r="AA1238">
        <v>3.3911536017589998E-2</v>
      </c>
      <c r="AB1238" t="s">
        <v>24</v>
      </c>
      <c r="AC1238">
        <v>1233</v>
      </c>
      <c r="AD1238">
        <v>10</v>
      </c>
      <c r="AE1238">
        <v>4.7500000000000001E-2</v>
      </c>
      <c r="AF1238">
        <v>0.01</v>
      </c>
      <c r="AG1238">
        <v>0</v>
      </c>
      <c r="AH1238" t="s">
        <v>23</v>
      </c>
      <c r="AI1238">
        <v>0.1</v>
      </c>
      <c r="AJ1238">
        <v>10</v>
      </c>
      <c r="AK1238">
        <v>1</v>
      </c>
      <c r="AL1238">
        <v>0</v>
      </c>
    </row>
    <row r="1239" spans="20:38" x14ac:dyDescent="0.35">
      <c r="T1239" t="s">
        <v>19</v>
      </c>
      <c r="U1239">
        <v>77</v>
      </c>
      <c r="V1239" t="s">
        <v>20</v>
      </c>
      <c r="W1239">
        <v>45757.284711105</v>
      </c>
      <c r="X1239">
        <v>7.2922627469042198E-2</v>
      </c>
      <c r="Y1239">
        <v>35197.911316234597</v>
      </c>
      <c r="Z1239" t="s">
        <v>28</v>
      </c>
      <c r="AA1239">
        <v>0.10173460805277</v>
      </c>
      <c r="AB1239" t="s">
        <v>22</v>
      </c>
      <c r="AC1239">
        <v>1234</v>
      </c>
      <c r="AD1239">
        <v>10</v>
      </c>
      <c r="AE1239">
        <v>4.7500000000000001E-2</v>
      </c>
      <c r="AF1239">
        <v>0.01</v>
      </c>
      <c r="AG1239">
        <v>0</v>
      </c>
      <c r="AH1239" t="s">
        <v>23</v>
      </c>
      <c r="AI1239">
        <v>0.1</v>
      </c>
      <c r="AJ1239">
        <v>10</v>
      </c>
      <c r="AK1239">
        <v>1</v>
      </c>
      <c r="AL1239">
        <v>0</v>
      </c>
    </row>
    <row r="1240" spans="20:38" x14ac:dyDescent="0.35">
      <c r="T1240" t="s">
        <v>19</v>
      </c>
      <c r="U1240">
        <v>77</v>
      </c>
      <c r="V1240" t="s">
        <v>20</v>
      </c>
      <c r="W1240">
        <v>6257.3820076054499</v>
      </c>
      <c r="X1240">
        <v>9.9722861606199604E-3</v>
      </c>
      <c r="Y1240">
        <v>4813.37077508112</v>
      </c>
      <c r="Z1240" t="s">
        <v>28</v>
      </c>
      <c r="AA1240">
        <v>1.39123706749518E-2</v>
      </c>
      <c r="AB1240" t="s">
        <v>24</v>
      </c>
      <c r="AC1240">
        <v>1235</v>
      </c>
      <c r="AD1240">
        <v>10</v>
      </c>
      <c r="AE1240">
        <v>4.7500000000000001E-2</v>
      </c>
      <c r="AF1240">
        <v>0.01</v>
      </c>
      <c r="AG1240">
        <v>0</v>
      </c>
      <c r="AH1240" t="s">
        <v>23</v>
      </c>
      <c r="AI1240">
        <v>0.1</v>
      </c>
      <c r="AJ1240">
        <v>10</v>
      </c>
      <c r="AK1240">
        <v>2</v>
      </c>
      <c r="AL1240">
        <v>1</v>
      </c>
    </row>
    <row r="1241" spans="20:38" x14ac:dyDescent="0.35">
      <c r="T1241" t="s">
        <v>19</v>
      </c>
      <c r="U1241">
        <v>77</v>
      </c>
      <c r="V1241" t="s">
        <v>20</v>
      </c>
      <c r="W1241">
        <v>18772.1460228164</v>
      </c>
      <c r="X1241">
        <v>2.99168584818599E-2</v>
      </c>
      <c r="Y1241">
        <v>14440.112325243301</v>
      </c>
      <c r="Z1241" t="s">
        <v>28</v>
      </c>
      <c r="AA1241">
        <v>4.1737112024855298E-2</v>
      </c>
      <c r="AB1241" t="s">
        <v>22</v>
      </c>
      <c r="AC1241">
        <v>1236</v>
      </c>
      <c r="AD1241">
        <v>10</v>
      </c>
      <c r="AE1241">
        <v>4.7500000000000001E-2</v>
      </c>
      <c r="AF1241">
        <v>0.01</v>
      </c>
      <c r="AG1241">
        <v>0</v>
      </c>
      <c r="AH1241" t="s">
        <v>23</v>
      </c>
      <c r="AI1241">
        <v>0.1</v>
      </c>
      <c r="AJ1241">
        <v>10</v>
      </c>
      <c r="AK1241">
        <v>2</v>
      </c>
      <c r="AL1241">
        <v>1</v>
      </c>
    </row>
    <row r="1242" spans="20:38" x14ac:dyDescent="0.35">
      <c r="T1242" t="s">
        <v>19</v>
      </c>
      <c r="U1242">
        <v>77</v>
      </c>
      <c r="V1242" t="s">
        <v>20</v>
      </c>
      <c r="W1242">
        <v>2657.3217579811399</v>
      </c>
      <c r="X1242">
        <v>4.2349297132924096E-3</v>
      </c>
      <c r="Y1242">
        <v>2044.0936599854899</v>
      </c>
      <c r="Z1242" t="s">
        <v>28</v>
      </c>
      <c r="AA1242">
        <v>5.9081649889224999E-3</v>
      </c>
      <c r="AB1242" t="s">
        <v>24</v>
      </c>
      <c r="AC1242">
        <v>1237</v>
      </c>
      <c r="AD1242">
        <v>10</v>
      </c>
      <c r="AE1242">
        <v>4.7500000000000001E-2</v>
      </c>
      <c r="AF1242">
        <v>0.01</v>
      </c>
      <c r="AG1242">
        <v>0</v>
      </c>
      <c r="AH1242" t="s">
        <v>23</v>
      </c>
      <c r="AI1242">
        <v>0.1</v>
      </c>
      <c r="AJ1242">
        <v>10</v>
      </c>
      <c r="AK1242">
        <v>3</v>
      </c>
      <c r="AL1242">
        <v>2</v>
      </c>
    </row>
    <row r="1243" spans="20:38" x14ac:dyDescent="0.35">
      <c r="T1243" t="s">
        <v>19</v>
      </c>
      <c r="U1243">
        <v>77</v>
      </c>
      <c r="V1243" t="s">
        <v>20</v>
      </c>
      <c r="W1243">
        <v>7971.9652739434296</v>
      </c>
      <c r="X1243">
        <v>1.2704789139877199E-2</v>
      </c>
      <c r="Y1243">
        <v>6132.2809799564802</v>
      </c>
      <c r="Z1243" t="s">
        <v>28</v>
      </c>
      <c r="AA1243">
        <v>1.77244949667675E-2</v>
      </c>
      <c r="AB1243" t="s">
        <v>22</v>
      </c>
      <c r="AC1243">
        <v>1238</v>
      </c>
      <c r="AD1243">
        <v>10</v>
      </c>
      <c r="AE1243">
        <v>4.7500000000000001E-2</v>
      </c>
      <c r="AF1243">
        <v>0.01</v>
      </c>
      <c r="AG1243">
        <v>0</v>
      </c>
      <c r="AH1243" t="s">
        <v>23</v>
      </c>
      <c r="AI1243">
        <v>0.1</v>
      </c>
      <c r="AJ1243">
        <v>10</v>
      </c>
      <c r="AK1243">
        <v>3</v>
      </c>
      <c r="AL1243">
        <v>2</v>
      </c>
    </row>
    <row r="1244" spans="20:38" x14ac:dyDescent="0.35">
      <c r="T1244" t="s">
        <v>19</v>
      </c>
      <c r="U1244">
        <v>77</v>
      </c>
      <c r="V1244" t="s">
        <v>20</v>
      </c>
      <c r="W1244">
        <v>3179.2008376456301</v>
      </c>
      <c r="X1244">
        <v>5.0666397666869001E-3</v>
      </c>
      <c r="Y1244">
        <v>2445.5391058812502</v>
      </c>
      <c r="Z1244" t="s">
        <v>28</v>
      </c>
      <c r="AA1244">
        <v>7.0684865411259996E-3</v>
      </c>
      <c r="AB1244" t="s">
        <v>24</v>
      </c>
      <c r="AC1244">
        <v>1239</v>
      </c>
      <c r="AD1244">
        <v>10</v>
      </c>
      <c r="AE1244">
        <v>4.7500000000000001E-2</v>
      </c>
      <c r="AF1244">
        <v>0.01</v>
      </c>
      <c r="AG1244">
        <v>0</v>
      </c>
      <c r="AH1244" t="s">
        <v>23</v>
      </c>
      <c r="AI1244">
        <v>0.1</v>
      </c>
      <c r="AJ1244">
        <v>10</v>
      </c>
      <c r="AK1244">
        <v>4</v>
      </c>
      <c r="AL1244">
        <v>3</v>
      </c>
    </row>
    <row r="1245" spans="20:38" x14ac:dyDescent="0.35">
      <c r="T1245" t="s">
        <v>19</v>
      </c>
      <c r="U1245">
        <v>77</v>
      </c>
      <c r="V1245" t="s">
        <v>20</v>
      </c>
      <c r="W1245">
        <v>9537.6025129368809</v>
      </c>
      <c r="X1245">
        <v>1.5199919300060699E-2</v>
      </c>
      <c r="Y1245">
        <v>7336.6173176437596</v>
      </c>
      <c r="Z1245" t="s">
        <v>28</v>
      </c>
      <c r="AA1245">
        <v>2.1205459623378001E-2</v>
      </c>
      <c r="AB1245" t="s">
        <v>22</v>
      </c>
      <c r="AC1245">
        <v>1240</v>
      </c>
      <c r="AD1245">
        <v>10</v>
      </c>
      <c r="AE1245">
        <v>4.7500000000000001E-2</v>
      </c>
      <c r="AF1245">
        <v>0.01</v>
      </c>
      <c r="AG1245">
        <v>0</v>
      </c>
      <c r="AH1245" t="s">
        <v>23</v>
      </c>
      <c r="AI1245">
        <v>0.1</v>
      </c>
      <c r="AJ1245">
        <v>10</v>
      </c>
      <c r="AK1245">
        <v>4</v>
      </c>
      <c r="AL1245">
        <v>3</v>
      </c>
    </row>
    <row r="1246" spans="20:38" x14ac:dyDescent="0.35">
      <c r="T1246" t="s">
        <v>19</v>
      </c>
      <c r="U1246">
        <v>77</v>
      </c>
      <c r="V1246" t="s">
        <v>20</v>
      </c>
      <c r="W1246">
        <v>3786.6587848550598</v>
      </c>
      <c r="X1246">
        <v>6.0347354451595302E-3</v>
      </c>
      <c r="Y1246">
        <v>2912.8144498885099</v>
      </c>
      <c r="Z1246" t="s">
        <v>28</v>
      </c>
      <c r="AA1246">
        <v>8.4190801473259993E-3</v>
      </c>
      <c r="AB1246" t="s">
        <v>24</v>
      </c>
      <c r="AC1246">
        <v>1241</v>
      </c>
      <c r="AD1246">
        <v>10</v>
      </c>
      <c r="AE1246">
        <v>4.7500000000000001E-2</v>
      </c>
      <c r="AF1246">
        <v>0.01</v>
      </c>
      <c r="AG1246">
        <v>0</v>
      </c>
      <c r="AH1246" t="s">
        <v>23</v>
      </c>
      <c r="AI1246">
        <v>0.1</v>
      </c>
      <c r="AJ1246">
        <v>10</v>
      </c>
      <c r="AK1246">
        <v>5</v>
      </c>
      <c r="AL1246">
        <v>4</v>
      </c>
    </row>
    <row r="1247" spans="20:38" x14ac:dyDescent="0.35">
      <c r="T1247" t="s">
        <v>19</v>
      </c>
      <c r="U1247">
        <v>77</v>
      </c>
      <c r="V1247" t="s">
        <v>20</v>
      </c>
      <c r="W1247">
        <v>11359.9763545652</v>
      </c>
      <c r="X1247">
        <v>1.8104206335478601E-2</v>
      </c>
      <c r="Y1247">
        <v>8738.4433496655201</v>
      </c>
      <c r="Z1247" t="s">
        <v>28</v>
      </c>
      <c r="AA1247">
        <v>2.5257240441978E-2</v>
      </c>
      <c r="AB1247" t="s">
        <v>22</v>
      </c>
      <c r="AC1247">
        <v>1242</v>
      </c>
      <c r="AD1247">
        <v>10</v>
      </c>
      <c r="AE1247">
        <v>4.7500000000000001E-2</v>
      </c>
      <c r="AF1247">
        <v>0.01</v>
      </c>
      <c r="AG1247">
        <v>0</v>
      </c>
      <c r="AH1247" t="s">
        <v>23</v>
      </c>
      <c r="AI1247">
        <v>0.1</v>
      </c>
      <c r="AJ1247">
        <v>10</v>
      </c>
      <c r="AK1247">
        <v>5</v>
      </c>
      <c r="AL1247">
        <v>4</v>
      </c>
    </row>
    <row r="1248" spans="20:38" x14ac:dyDescent="0.35">
      <c r="T1248" t="s">
        <v>19</v>
      </c>
      <c r="U1248">
        <v>77</v>
      </c>
      <c r="V1248" t="s">
        <v>20</v>
      </c>
      <c r="W1248">
        <v>4369.8200131971998</v>
      </c>
      <c r="X1248">
        <v>6.9641098448267004E-3</v>
      </c>
      <c r="Y1248">
        <v>3361.4000101516899</v>
      </c>
      <c r="Z1248" t="s">
        <v>28</v>
      </c>
      <c r="AA1248">
        <v>9.7156535644667592E-3</v>
      </c>
      <c r="AB1248" t="s">
        <v>24</v>
      </c>
      <c r="AC1248">
        <v>1243</v>
      </c>
      <c r="AD1248">
        <v>10</v>
      </c>
      <c r="AE1248">
        <v>4.7500000000000001E-2</v>
      </c>
      <c r="AF1248">
        <v>0.01</v>
      </c>
      <c r="AG1248">
        <v>0</v>
      </c>
      <c r="AH1248" t="s">
        <v>23</v>
      </c>
      <c r="AI1248">
        <v>0.1</v>
      </c>
      <c r="AJ1248">
        <v>10</v>
      </c>
      <c r="AK1248">
        <v>6</v>
      </c>
      <c r="AL1248">
        <v>5</v>
      </c>
    </row>
    <row r="1249" spans="20:38" x14ac:dyDescent="0.35">
      <c r="T1249" t="s">
        <v>19</v>
      </c>
      <c r="U1249">
        <v>77</v>
      </c>
      <c r="V1249" t="s">
        <v>20</v>
      </c>
      <c r="W1249">
        <v>13109.4600395916</v>
      </c>
      <c r="X1249">
        <v>2.08923295344801E-2</v>
      </c>
      <c r="Y1249">
        <v>10084.2000304551</v>
      </c>
      <c r="Z1249" t="s">
        <v>28</v>
      </c>
      <c r="AA1249">
        <v>2.9146960693400299E-2</v>
      </c>
      <c r="AB1249" t="s">
        <v>22</v>
      </c>
      <c r="AC1249">
        <v>1244</v>
      </c>
      <c r="AD1249">
        <v>10</v>
      </c>
      <c r="AE1249">
        <v>4.7500000000000001E-2</v>
      </c>
      <c r="AF1249">
        <v>0.01</v>
      </c>
      <c r="AG1249">
        <v>0</v>
      </c>
      <c r="AH1249" t="s">
        <v>23</v>
      </c>
      <c r="AI1249">
        <v>0.1</v>
      </c>
      <c r="AJ1249">
        <v>10</v>
      </c>
      <c r="AK1249">
        <v>6</v>
      </c>
      <c r="AL1249">
        <v>5</v>
      </c>
    </row>
    <row r="1250" spans="20:38" x14ac:dyDescent="0.35">
      <c r="T1250" t="s">
        <v>19</v>
      </c>
      <c r="U1250">
        <v>77</v>
      </c>
      <c r="V1250" t="s">
        <v>20</v>
      </c>
      <c r="W1250">
        <v>4882.8990150456302</v>
      </c>
      <c r="X1250">
        <v>7.7817953598262402E-3</v>
      </c>
      <c r="Y1250">
        <v>3756.0761654197099</v>
      </c>
      <c r="Z1250" t="s">
        <v>28</v>
      </c>
      <c r="AA1250">
        <v>1.08564094349847E-2</v>
      </c>
      <c r="AB1250" t="s">
        <v>24</v>
      </c>
      <c r="AC1250">
        <v>1245</v>
      </c>
      <c r="AD1250">
        <v>10</v>
      </c>
      <c r="AE1250">
        <v>4.7500000000000001E-2</v>
      </c>
      <c r="AF1250">
        <v>0.01</v>
      </c>
      <c r="AG1250">
        <v>0</v>
      </c>
      <c r="AH1250" t="s">
        <v>23</v>
      </c>
      <c r="AI1250">
        <v>0.1</v>
      </c>
      <c r="AJ1250">
        <v>10</v>
      </c>
      <c r="AK1250">
        <v>7</v>
      </c>
      <c r="AL1250">
        <v>6</v>
      </c>
    </row>
    <row r="1251" spans="20:38" x14ac:dyDescent="0.35">
      <c r="T1251" t="s">
        <v>19</v>
      </c>
      <c r="U1251">
        <v>77</v>
      </c>
      <c r="V1251" t="s">
        <v>20</v>
      </c>
      <c r="W1251">
        <v>14648.6970451369</v>
      </c>
      <c r="X1251">
        <v>2.3345386079478701E-2</v>
      </c>
      <c r="Y1251">
        <v>11268.2284962591</v>
      </c>
      <c r="Z1251" t="s">
        <v>28</v>
      </c>
      <c r="AA1251">
        <v>3.2569228304954199E-2</v>
      </c>
      <c r="AB1251" t="s">
        <v>22</v>
      </c>
      <c r="AC1251">
        <v>1246</v>
      </c>
      <c r="AD1251">
        <v>10</v>
      </c>
      <c r="AE1251">
        <v>4.7500000000000001E-2</v>
      </c>
      <c r="AF1251">
        <v>0.01</v>
      </c>
      <c r="AG1251">
        <v>0</v>
      </c>
      <c r="AH1251" t="s">
        <v>23</v>
      </c>
      <c r="AI1251">
        <v>0.1</v>
      </c>
      <c r="AJ1251">
        <v>10</v>
      </c>
      <c r="AK1251">
        <v>7</v>
      </c>
      <c r="AL1251">
        <v>6</v>
      </c>
    </row>
    <row r="1252" spans="20:38" x14ac:dyDescent="0.35">
      <c r="T1252" t="s">
        <v>19</v>
      </c>
      <c r="U1252">
        <v>77</v>
      </c>
      <c r="V1252" t="s">
        <v>20</v>
      </c>
      <c r="W1252">
        <v>5281.9785630541801</v>
      </c>
      <c r="X1252">
        <v>8.4178018316630396E-3</v>
      </c>
      <c r="Y1252">
        <v>4063.0604331186</v>
      </c>
      <c r="Z1252" t="s">
        <v>28</v>
      </c>
      <c r="AA1252">
        <v>1.1743704248364999E-2</v>
      </c>
      <c r="AB1252" t="s">
        <v>24</v>
      </c>
      <c r="AC1252">
        <v>1247</v>
      </c>
      <c r="AD1252">
        <v>10</v>
      </c>
      <c r="AE1252">
        <v>4.7500000000000001E-2</v>
      </c>
      <c r="AF1252">
        <v>0.01</v>
      </c>
      <c r="AG1252">
        <v>0</v>
      </c>
      <c r="AH1252" t="s">
        <v>23</v>
      </c>
      <c r="AI1252">
        <v>0.1</v>
      </c>
      <c r="AJ1252">
        <v>10</v>
      </c>
      <c r="AK1252">
        <v>8</v>
      </c>
      <c r="AL1252">
        <v>7</v>
      </c>
    </row>
    <row r="1253" spans="20:38" x14ac:dyDescent="0.35">
      <c r="T1253" t="s">
        <v>19</v>
      </c>
      <c r="U1253">
        <v>77</v>
      </c>
      <c r="V1253" t="s">
        <v>20</v>
      </c>
      <c r="W1253">
        <v>15845.935689162599</v>
      </c>
      <c r="X1253">
        <v>2.5253405494989101E-2</v>
      </c>
      <c r="Y1253">
        <v>12189.1812993558</v>
      </c>
      <c r="Z1253" t="s">
        <v>28</v>
      </c>
      <c r="AA1253">
        <v>3.5231112745095002E-2</v>
      </c>
      <c r="AB1253" t="s">
        <v>22</v>
      </c>
      <c r="AC1253">
        <v>1248</v>
      </c>
      <c r="AD1253">
        <v>10</v>
      </c>
      <c r="AE1253">
        <v>4.7500000000000001E-2</v>
      </c>
      <c r="AF1253">
        <v>0.01</v>
      </c>
      <c r="AG1253">
        <v>0</v>
      </c>
      <c r="AH1253" t="s">
        <v>23</v>
      </c>
      <c r="AI1253">
        <v>0.1</v>
      </c>
      <c r="AJ1253">
        <v>10</v>
      </c>
      <c r="AK1253">
        <v>8</v>
      </c>
      <c r="AL1253">
        <v>7</v>
      </c>
    </row>
    <row r="1254" spans="20:38" x14ac:dyDescent="0.35">
      <c r="T1254" t="s">
        <v>19</v>
      </c>
      <c r="U1254">
        <v>77</v>
      </c>
      <c r="V1254" t="s">
        <v>20</v>
      </c>
      <c r="W1254">
        <v>5532.3443306981198</v>
      </c>
      <c r="X1254">
        <v>8.8168056125947497E-3</v>
      </c>
      <c r="Y1254">
        <v>4255.6494851524003</v>
      </c>
      <c r="Z1254" t="s">
        <v>28</v>
      </c>
      <c r="AA1254">
        <v>1.2300355793619501E-2</v>
      </c>
      <c r="AB1254" t="s">
        <v>24</v>
      </c>
      <c r="AC1254">
        <v>1249</v>
      </c>
      <c r="AD1254">
        <v>10</v>
      </c>
      <c r="AE1254">
        <v>4.7500000000000001E-2</v>
      </c>
      <c r="AF1254">
        <v>0.01</v>
      </c>
      <c r="AG1254">
        <v>0</v>
      </c>
      <c r="AH1254" t="s">
        <v>23</v>
      </c>
      <c r="AI1254">
        <v>0.1</v>
      </c>
      <c r="AJ1254">
        <v>10</v>
      </c>
      <c r="AK1254">
        <v>9</v>
      </c>
      <c r="AL1254">
        <v>8</v>
      </c>
    </row>
    <row r="1255" spans="20:38" x14ac:dyDescent="0.35">
      <c r="T1255" t="s">
        <v>19</v>
      </c>
      <c r="U1255">
        <v>77</v>
      </c>
      <c r="V1255" t="s">
        <v>20</v>
      </c>
      <c r="W1255">
        <v>16597.032992094399</v>
      </c>
      <c r="X1255">
        <v>2.6450416837784301E-2</v>
      </c>
      <c r="Y1255">
        <v>12766.948455457201</v>
      </c>
      <c r="Z1255" t="s">
        <v>28</v>
      </c>
      <c r="AA1255">
        <v>3.69010673808585E-2</v>
      </c>
      <c r="AB1255" t="s">
        <v>22</v>
      </c>
      <c r="AC1255">
        <v>1250</v>
      </c>
      <c r="AD1255">
        <v>10</v>
      </c>
      <c r="AE1255">
        <v>4.7500000000000001E-2</v>
      </c>
      <c r="AF1255">
        <v>0.01</v>
      </c>
      <c r="AG1255">
        <v>0</v>
      </c>
      <c r="AH1255" t="s">
        <v>23</v>
      </c>
      <c r="AI1255">
        <v>0.1</v>
      </c>
      <c r="AJ1255">
        <v>10</v>
      </c>
      <c r="AK1255">
        <v>9</v>
      </c>
      <c r="AL1255">
        <v>8</v>
      </c>
    </row>
    <row r="1256" spans="20:38" x14ac:dyDescent="0.35">
      <c r="T1256" t="s">
        <v>19</v>
      </c>
      <c r="U1256">
        <v>77</v>
      </c>
      <c r="V1256" t="s">
        <v>20</v>
      </c>
      <c r="W1256">
        <v>5614.5307904455703</v>
      </c>
      <c r="X1256">
        <v>8.9477848135023595E-3</v>
      </c>
      <c r="Y1256">
        <v>4318.8698388042803</v>
      </c>
      <c r="Z1256" t="s">
        <v>28</v>
      </c>
      <c r="AA1256">
        <v>1.2483085326686001E-2</v>
      </c>
      <c r="AB1256" t="s">
        <v>24</v>
      </c>
      <c r="AC1256">
        <v>1251</v>
      </c>
      <c r="AD1256">
        <v>10</v>
      </c>
      <c r="AE1256">
        <v>4.7500000000000001E-2</v>
      </c>
      <c r="AF1256">
        <v>0.01</v>
      </c>
      <c r="AG1256">
        <v>0</v>
      </c>
      <c r="AH1256" t="s">
        <v>23</v>
      </c>
      <c r="AI1256">
        <v>0.1</v>
      </c>
      <c r="AJ1256">
        <v>10</v>
      </c>
      <c r="AK1256">
        <v>10</v>
      </c>
      <c r="AL1256">
        <v>9</v>
      </c>
    </row>
    <row r="1257" spans="20:38" x14ac:dyDescent="0.35">
      <c r="T1257" t="s">
        <v>19</v>
      </c>
      <c r="U1257">
        <v>77</v>
      </c>
      <c r="V1257" t="s">
        <v>20</v>
      </c>
      <c r="W1257">
        <v>16843.592371336701</v>
      </c>
      <c r="X1257">
        <v>2.6843354440507099E-2</v>
      </c>
      <c r="Y1257">
        <v>12956.6095164128</v>
      </c>
      <c r="Z1257" t="s">
        <v>28</v>
      </c>
      <c r="AA1257">
        <v>3.7449255980058001E-2</v>
      </c>
      <c r="AB1257" t="s">
        <v>22</v>
      </c>
      <c r="AC1257">
        <v>1252</v>
      </c>
      <c r="AD1257">
        <v>10</v>
      </c>
      <c r="AE1257">
        <v>4.7500000000000001E-2</v>
      </c>
      <c r="AF1257">
        <v>0.01</v>
      </c>
      <c r="AG1257">
        <v>0</v>
      </c>
      <c r="AH1257" t="s">
        <v>23</v>
      </c>
      <c r="AI1257">
        <v>0.1</v>
      </c>
      <c r="AJ1257">
        <v>10</v>
      </c>
      <c r="AK1257">
        <v>10</v>
      </c>
      <c r="AL1257">
        <v>9</v>
      </c>
    </row>
    <row r="1258" spans="20:38" x14ac:dyDescent="0.35">
      <c r="T1258" t="s">
        <v>19</v>
      </c>
      <c r="U1258">
        <v>77</v>
      </c>
      <c r="V1258" t="s">
        <v>20</v>
      </c>
      <c r="W1258">
        <v>13277.8911562132</v>
      </c>
      <c r="X1258">
        <v>2.1160755417902601E-2</v>
      </c>
      <c r="Y1258">
        <v>10213.7624278563</v>
      </c>
      <c r="Z1258" t="s">
        <v>28</v>
      </c>
      <c r="AA1258">
        <v>2.9521442565337799E-2</v>
      </c>
      <c r="AB1258" t="s">
        <v>24</v>
      </c>
      <c r="AC1258">
        <v>1253</v>
      </c>
      <c r="AD1258">
        <v>10</v>
      </c>
      <c r="AE1258">
        <v>4.7500000000000001E-2</v>
      </c>
      <c r="AF1258">
        <v>0.01</v>
      </c>
      <c r="AG1258">
        <v>0</v>
      </c>
      <c r="AH1258" t="s">
        <v>23</v>
      </c>
      <c r="AI1258">
        <v>0.1</v>
      </c>
      <c r="AJ1258">
        <v>10</v>
      </c>
      <c r="AK1258">
        <v>12</v>
      </c>
      <c r="AL1258">
        <v>11</v>
      </c>
    </row>
    <row r="1259" spans="20:38" x14ac:dyDescent="0.35">
      <c r="T1259" t="s">
        <v>19</v>
      </c>
      <c r="U1259">
        <v>77</v>
      </c>
      <c r="V1259" t="s">
        <v>20</v>
      </c>
      <c r="W1259">
        <v>39833.673468639703</v>
      </c>
      <c r="X1259">
        <v>6.34822662537078E-2</v>
      </c>
      <c r="Y1259">
        <v>30641.287283569</v>
      </c>
      <c r="Z1259" t="s">
        <v>28</v>
      </c>
      <c r="AA1259">
        <v>8.8564327696013301E-2</v>
      </c>
      <c r="AB1259" t="s">
        <v>22</v>
      </c>
      <c r="AC1259">
        <v>1254</v>
      </c>
      <c r="AD1259">
        <v>10</v>
      </c>
      <c r="AE1259">
        <v>4.7500000000000001E-2</v>
      </c>
      <c r="AF1259">
        <v>0.01</v>
      </c>
      <c r="AG1259">
        <v>0</v>
      </c>
      <c r="AH1259" t="s">
        <v>23</v>
      </c>
      <c r="AI1259">
        <v>0.1</v>
      </c>
      <c r="AJ1259">
        <v>10</v>
      </c>
      <c r="AK1259">
        <v>12</v>
      </c>
      <c r="AL1259">
        <v>11</v>
      </c>
    </row>
    <row r="1260" spans="20:38" x14ac:dyDescent="0.35">
      <c r="T1260" t="s">
        <v>19</v>
      </c>
      <c r="U1260">
        <v>77</v>
      </c>
      <c r="V1260" t="s">
        <v>20</v>
      </c>
      <c r="W1260">
        <v>13414.7930895628</v>
      </c>
      <c r="X1260">
        <v>2.1378933763677999E-2</v>
      </c>
      <c r="Y1260">
        <v>10319.071607356</v>
      </c>
      <c r="Z1260" t="s">
        <v>28</v>
      </c>
      <c r="AA1260">
        <v>2.98258239249162E-2</v>
      </c>
      <c r="AB1260" t="s">
        <v>24</v>
      </c>
      <c r="AC1260">
        <v>1255</v>
      </c>
      <c r="AD1260">
        <v>10</v>
      </c>
      <c r="AE1260">
        <v>4.7500000000000001E-2</v>
      </c>
      <c r="AF1260">
        <v>0.01</v>
      </c>
      <c r="AG1260">
        <v>0</v>
      </c>
      <c r="AH1260" t="s">
        <v>23</v>
      </c>
      <c r="AI1260">
        <v>0.1</v>
      </c>
      <c r="AJ1260">
        <v>10</v>
      </c>
      <c r="AK1260">
        <v>15</v>
      </c>
      <c r="AL1260">
        <v>14</v>
      </c>
    </row>
    <row r="1261" spans="20:38" x14ac:dyDescent="0.35">
      <c r="T1261" t="s">
        <v>19</v>
      </c>
      <c r="U1261">
        <v>77</v>
      </c>
      <c r="V1261" t="s">
        <v>20</v>
      </c>
      <c r="W1261">
        <v>40244.379268688397</v>
      </c>
      <c r="X1261">
        <v>6.4136801291033996E-2</v>
      </c>
      <c r="Y1261">
        <v>30957.214822067999</v>
      </c>
      <c r="Z1261" t="s">
        <v>28</v>
      </c>
      <c r="AA1261">
        <v>8.9477471774748699E-2</v>
      </c>
      <c r="AB1261" t="s">
        <v>22</v>
      </c>
      <c r="AC1261">
        <v>1256</v>
      </c>
      <c r="AD1261">
        <v>10</v>
      </c>
      <c r="AE1261">
        <v>4.7500000000000001E-2</v>
      </c>
      <c r="AF1261">
        <v>0.01</v>
      </c>
      <c r="AG1261">
        <v>0</v>
      </c>
      <c r="AH1261" t="s">
        <v>23</v>
      </c>
      <c r="AI1261">
        <v>0.1</v>
      </c>
      <c r="AJ1261">
        <v>10</v>
      </c>
      <c r="AK1261">
        <v>15</v>
      </c>
      <c r="AL1261">
        <v>14</v>
      </c>
    </row>
    <row r="1262" spans="20:38" x14ac:dyDescent="0.35">
      <c r="T1262" t="s">
        <v>19</v>
      </c>
      <c r="U1262">
        <v>77</v>
      </c>
      <c r="V1262" t="s">
        <v>20</v>
      </c>
      <c r="W1262">
        <v>14958.0342514979</v>
      </c>
      <c r="X1262">
        <v>2.3838371666455801E-2</v>
      </c>
      <c r="Y1262">
        <v>11506.180193459901</v>
      </c>
      <c r="Z1262" t="s">
        <v>28</v>
      </c>
      <c r="AA1262">
        <v>3.3256994190626298E-2</v>
      </c>
      <c r="AB1262" t="s">
        <v>24</v>
      </c>
      <c r="AC1262">
        <v>1257</v>
      </c>
      <c r="AD1262">
        <v>10</v>
      </c>
      <c r="AE1262">
        <v>4.7500000000000001E-2</v>
      </c>
      <c r="AF1262">
        <v>0.01</v>
      </c>
      <c r="AG1262">
        <v>0</v>
      </c>
      <c r="AH1262" t="s">
        <v>23</v>
      </c>
      <c r="AI1262">
        <v>0.1</v>
      </c>
      <c r="AJ1262">
        <v>10</v>
      </c>
      <c r="AK1262">
        <v>20</v>
      </c>
      <c r="AL1262">
        <v>19</v>
      </c>
    </row>
    <row r="1263" spans="20:38" x14ac:dyDescent="0.35">
      <c r="T1263" t="s">
        <v>19</v>
      </c>
      <c r="U1263">
        <v>77</v>
      </c>
      <c r="V1263" t="s">
        <v>20</v>
      </c>
      <c r="W1263">
        <v>44874.102754493797</v>
      </c>
      <c r="X1263">
        <v>7.1515114999367399E-2</v>
      </c>
      <c r="Y1263">
        <v>34518.540580379798</v>
      </c>
      <c r="Z1263" t="s">
        <v>28</v>
      </c>
      <c r="AA1263">
        <v>9.9770982571878705E-2</v>
      </c>
      <c r="AB1263" t="s">
        <v>22</v>
      </c>
      <c r="AC1263">
        <v>1258</v>
      </c>
      <c r="AD1263">
        <v>10</v>
      </c>
      <c r="AE1263">
        <v>4.7500000000000001E-2</v>
      </c>
      <c r="AF1263">
        <v>0.01</v>
      </c>
      <c r="AG1263">
        <v>0</v>
      </c>
      <c r="AH1263" t="s">
        <v>23</v>
      </c>
      <c r="AI1263">
        <v>0.1</v>
      </c>
      <c r="AJ1263">
        <v>10</v>
      </c>
      <c r="AK1263">
        <v>20</v>
      </c>
      <c r="AL1263">
        <v>19</v>
      </c>
    </row>
    <row r="1264" spans="20:38" x14ac:dyDescent="0.35">
      <c r="T1264" t="s">
        <v>19</v>
      </c>
      <c r="U1264">
        <v>77</v>
      </c>
      <c r="V1264" t="s">
        <v>20</v>
      </c>
      <c r="W1264">
        <v>13977.487592338101</v>
      </c>
      <c r="X1264">
        <v>2.22756906814853E-2</v>
      </c>
      <c r="Y1264">
        <v>10751.9135325678</v>
      </c>
      <c r="Z1264" t="s">
        <v>28</v>
      </c>
      <c r="AA1264">
        <v>3.1076892581081501E-2</v>
      </c>
      <c r="AB1264" t="s">
        <v>24</v>
      </c>
      <c r="AC1264">
        <v>1259</v>
      </c>
      <c r="AD1264">
        <v>10</v>
      </c>
      <c r="AE1264">
        <v>4.7500000000000001E-2</v>
      </c>
      <c r="AF1264">
        <v>0.01</v>
      </c>
      <c r="AG1264">
        <v>0</v>
      </c>
      <c r="AH1264" t="s">
        <v>23</v>
      </c>
      <c r="AI1264">
        <v>0.1</v>
      </c>
      <c r="AJ1264">
        <v>10</v>
      </c>
      <c r="AK1264">
        <v>99</v>
      </c>
      <c r="AL1264">
        <v>98</v>
      </c>
    </row>
    <row r="1265" spans="20:38" x14ac:dyDescent="0.35">
      <c r="T1265" t="s">
        <v>19</v>
      </c>
      <c r="U1265">
        <v>77</v>
      </c>
      <c r="V1265" t="s">
        <v>20</v>
      </c>
      <c r="W1265">
        <v>41932.462777014298</v>
      </c>
      <c r="X1265">
        <v>6.6827072044455899E-2</v>
      </c>
      <c r="Y1265">
        <v>32255.740597703301</v>
      </c>
      <c r="Z1265" t="s">
        <v>28</v>
      </c>
      <c r="AA1265">
        <v>9.3230677743244506E-2</v>
      </c>
      <c r="AB1265" t="s">
        <v>22</v>
      </c>
      <c r="AC1265">
        <v>1260</v>
      </c>
      <c r="AD1265">
        <v>10</v>
      </c>
      <c r="AE1265">
        <v>4.7500000000000001E-2</v>
      </c>
      <c r="AF1265">
        <v>0.01</v>
      </c>
      <c r="AG1265">
        <v>0</v>
      </c>
      <c r="AH1265" t="s">
        <v>23</v>
      </c>
      <c r="AI1265">
        <v>0.1</v>
      </c>
      <c r="AJ1265">
        <v>10</v>
      </c>
      <c r="AK1265">
        <v>99</v>
      </c>
      <c r="AL1265">
        <v>98</v>
      </c>
    </row>
    <row r="1266" spans="20:38" x14ac:dyDescent="0.35">
      <c r="T1266" t="s">
        <v>19</v>
      </c>
      <c r="U1266">
        <v>77</v>
      </c>
      <c r="V1266" t="s">
        <v>29</v>
      </c>
      <c r="W1266">
        <v>1022.49456993936</v>
      </c>
      <c r="X1266">
        <v>3.2488422774454198E-2</v>
      </c>
      <c r="Y1266">
        <v>786.53428456873996</v>
      </c>
      <c r="Z1266" t="s">
        <v>21</v>
      </c>
      <c r="AA1266">
        <v>8.4731654087056799E-3</v>
      </c>
      <c r="AB1266" t="s">
        <v>24</v>
      </c>
      <c r="AC1266">
        <v>1261</v>
      </c>
      <c r="AD1266">
        <v>10</v>
      </c>
      <c r="AE1266">
        <v>4.7500000000000001E-2</v>
      </c>
      <c r="AF1266">
        <v>0.01</v>
      </c>
      <c r="AG1266">
        <v>0</v>
      </c>
      <c r="AH1266" t="s">
        <v>23</v>
      </c>
      <c r="AI1266">
        <v>0.1</v>
      </c>
      <c r="AJ1266">
        <v>10</v>
      </c>
      <c r="AK1266">
        <v>1</v>
      </c>
      <c r="AL1266">
        <v>0</v>
      </c>
    </row>
    <row r="1267" spans="20:38" x14ac:dyDescent="0.35">
      <c r="T1267" t="s">
        <v>19</v>
      </c>
      <c r="U1267">
        <v>77</v>
      </c>
      <c r="V1267" t="s">
        <v>29</v>
      </c>
      <c r="W1267">
        <v>3067.4837098180901</v>
      </c>
      <c r="X1267">
        <v>9.7465268323362594E-2</v>
      </c>
      <c r="Y1267">
        <v>2359.6028537062198</v>
      </c>
      <c r="Z1267" t="s">
        <v>21</v>
      </c>
      <c r="AA1267">
        <v>2.5419496226117E-2</v>
      </c>
      <c r="AB1267" t="s">
        <v>22</v>
      </c>
      <c r="AC1267">
        <v>1262</v>
      </c>
      <c r="AD1267">
        <v>10</v>
      </c>
      <c r="AE1267">
        <v>4.7500000000000001E-2</v>
      </c>
      <c r="AF1267">
        <v>0.01</v>
      </c>
      <c r="AG1267">
        <v>0</v>
      </c>
      <c r="AH1267" t="s">
        <v>23</v>
      </c>
      <c r="AI1267">
        <v>0.1</v>
      </c>
      <c r="AJ1267">
        <v>10</v>
      </c>
      <c r="AK1267">
        <v>1</v>
      </c>
      <c r="AL1267">
        <v>0</v>
      </c>
    </row>
    <row r="1268" spans="20:38" x14ac:dyDescent="0.35">
      <c r="T1268" t="s">
        <v>19</v>
      </c>
      <c r="U1268">
        <v>77</v>
      </c>
      <c r="V1268" t="s">
        <v>29</v>
      </c>
      <c r="W1268">
        <v>554.57521239093205</v>
      </c>
      <c r="X1268">
        <v>1.7620899406299899E-2</v>
      </c>
      <c r="Y1268">
        <v>426.59631722379402</v>
      </c>
      <c r="Z1268" t="s">
        <v>21</v>
      </c>
      <c r="AA1268">
        <v>4.5956307684207201E-3</v>
      </c>
      <c r="AB1268" t="s">
        <v>24</v>
      </c>
      <c r="AC1268">
        <v>1263</v>
      </c>
      <c r="AD1268">
        <v>10</v>
      </c>
      <c r="AE1268">
        <v>4.7500000000000001E-2</v>
      </c>
      <c r="AF1268">
        <v>0.01</v>
      </c>
      <c r="AG1268">
        <v>0</v>
      </c>
      <c r="AH1268" t="s">
        <v>23</v>
      </c>
      <c r="AI1268">
        <v>0.1</v>
      </c>
      <c r="AJ1268">
        <v>10</v>
      </c>
      <c r="AK1268">
        <v>2</v>
      </c>
      <c r="AL1268">
        <v>1</v>
      </c>
    </row>
    <row r="1269" spans="20:38" x14ac:dyDescent="0.35">
      <c r="T1269" t="s">
        <v>19</v>
      </c>
      <c r="U1269">
        <v>77</v>
      </c>
      <c r="V1269" t="s">
        <v>29</v>
      </c>
      <c r="W1269">
        <v>1663.7256371727999</v>
      </c>
      <c r="X1269">
        <v>5.2862698218899599E-2</v>
      </c>
      <c r="Y1269">
        <v>1279.7889516713799</v>
      </c>
      <c r="Z1269" t="s">
        <v>21</v>
      </c>
      <c r="AA1269">
        <v>1.3786892305262199E-2</v>
      </c>
      <c r="AB1269" t="s">
        <v>22</v>
      </c>
      <c r="AC1269">
        <v>1264</v>
      </c>
      <c r="AD1269">
        <v>10</v>
      </c>
      <c r="AE1269">
        <v>4.7500000000000001E-2</v>
      </c>
      <c r="AF1269">
        <v>0.01</v>
      </c>
      <c r="AG1269">
        <v>0</v>
      </c>
      <c r="AH1269" t="s">
        <v>23</v>
      </c>
      <c r="AI1269">
        <v>0.1</v>
      </c>
      <c r="AJ1269">
        <v>10</v>
      </c>
      <c r="AK1269">
        <v>2</v>
      </c>
      <c r="AL1269">
        <v>1</v>
      </c>
    </row>
    <row r="1270" spans="20:38" x14ac:dyDescent="0.35">
      <c r="T1270" t="s">
        <v>19</v>
      </c>
      <c r="U1270">
        <v>77</v>
      </c>
      <c r="V1270" t="s">
        <v>29</v>
      </c>
      <c r="W1270">
        <v>302.66184812433602</v>
      </c>
      <c r="X1270">
        <v>9.6166829327457397E-3</v>
      </c>
      <c r="Y1270">
        <v>232.81680624948899</v>
      </c>
      <c r="Z1270" t="s">
        <v>21</v>
      </c>
      <c r="AA1270">
        <v>2.5080855952263302E-3</v>
      </c>
      <c r="AB1270" t="s">
        <v>24</v>
      </c>
      <c r="AC1270">
        <v>1265</v>
      </c>
      <c r="AD1270">
        <v>10</v>
      </c>
      <c r="AE1270">
        <v>4.7500000000000001E-2</v>
      </c>
      <c r="AF1270">
        <v>0.01</v>
      </c>
      <c r="AG1270">
        <v>0</v>
      </c>
      <c r="AH1270" t="s">
        <v>23</v>
      </c>
      <c r="AI1270">
        <v>0.1</v>
      </c>
      <c r="AJ1270">
        <v>10</v>
      </c>
      <c r="AK1270">
        <v>3</v>
      </c>
      <c r="AL1270">
        <v>2</v>
      </c>
    </row>
    <row r="1271" spans="20:38" x14ac:dyDescent="0.35">
      <c r="T1271" t="s">
        <v>19</v>
      </c>
      <c r="U1271">
        <v>77</v>
      </c>
      <c r="V1271" t="s">
        <v>29</v>
      </c>
      <c r="W1271">
        <v>907.98554437300697</v>
      </c>
      <c r="X1271">
        <v>2.8850048798237202E-2</v>
      </c>
      <c r="Y1271">
        <v>698.45041874846697</v>
      </c>
      <c r="Z1271" t="s">
        <v>21</v>
      </c>
      <c r="AA1271">
        <v>7.5242567856789802E-3</v>
      </c>
      <c r="AB1271" t="s">
        <v>22</v>
      </c>
      <c r="AC1271">
        <v>1266</v>
      </c>
      <c r="AD1271">
        <v>10</v>
      </c>
      <c r="AE1271">
        <v>4.7500000000000001E-2</v>
      </c>
      <c r="AF1271">
        <v>0.01</v>
      </c>
      <c r="AG1271">
        <v>0</v>
      </c>
      <c r="AH1271" t="s">
        <v>23</v>
      </c>
      <c r="AI1271">
        <v>0.1</v>
      </c>
      <c r="AJ1271">
        <v>10</v>
      </c>
      <c r="AK1271">
        <v>3</v>
      </c>
      <c r="AL1271">
        <v>2</v>
      </c>
    </row>
    <row r="1272" spans="20:38" x14ac:dyDescent="0.35">
      <c r="T1272" t="s">
        <v>19</v>
      </c>
      <c r="U1272">
        <v>77</v>
      </c>
      <c r="V1272" t="s">
        <v>29</v>
      </c>
      <c r="W1272">
        <v>370.70821473751101</v>
      </c>
      <c r="X1272">
        <v>1.17787669102924E-2</v>
      </c>
      <c r="Y1272">
        <v>285.16016518270101</v>
      </c>
      <c r="Z1272" t="s">
        <v>21</v>
      </c>
      <c r="AA1272">
        <v>3.0719693915080499E-3</v>
      </c>
      <c r="AB1272" t="s">
        <v>24</v>
      </c>
      <c r="AC1272">
        <v>1267</v>
      </c>
      <c r="AD1272">
        <v>10</v>
      </c>
      <c r="AE1272">
        <v>4.7500000000000001E-2</v>
      </c>
      <c r="AF1272">
        <v>0.01</v>
      </c>
      <c r="AG1272">
        <v>0</v>
      </c>
      <c r="AH1272" t="s">
        <v>23</v>
      </c>
      <c r="AI1272">
        <v>0.1</v>
      </c>
      <c r="AJ1272">
        <v>10</v>
      </c>
      <c r="AK1272">
        <v>4</v>
      </c>
      <c r="AL1272">
        <v>3</v>
      </c>
    </row>
    <row r="1273" spans="20:38" x14ac:dyDescent="0.35">
      <c r="T1273" t="s">
        <v>19</v>
      </c>
      <c r="U1273">
        <v>77</v>
      </c>
      <c r="V1273" t="s">
        <v>29</v>
      </c>
      <c r="W1273">
        <v>1112.12464421253</v>
      </c>
      <c r="X1273">
        <v>3.5336300730877103E-2</v>
      </c>
      <c r="Y1273">
        <v>855.480495548102</v>
      </c>
      <c r="Z1273" t="s">
        <v>21</v>
      </c>
      <c r="AA1273">
        <v>9.2159081745241608E-3</v>
      </c>
      <c r="AB1273" t="s">
        <v>22</v>
      </c>
      <c r="AC1273">
        <v>1268</v>
      </c>
      <c r="AD1273">
        <v>10</v>
      </c>
      <c r="AE1273">
        <v>4.7500000000000001E-2</v>
      </c>
      <c r="AF1273">
        <v>0.01</v>
      </c>
      <c r="AG1273">
        <v>0</v>
      </c>
      <c r="AH1273" t="s">
        <v>23</v>
      </c>
      <c r="AI1273">
        <v>0.1</v>
      </c>
      <c r="AJ1273">
        <v>10</v>
      </c>
      <c r="AK1273">
        <v>4</v>
      </c>
      <c r="AL1273">
        <v>3</v>
      </c>
    </row>
    <row r="1274" spans="20:38" x14ac:dyDescent="0.35">
      <c r="T1274" t="s">
        <v>19</v>
      </c>
      <c r="U1274">
        <v>77</v>
      </c>
      <c r="V1274" t="s">
        <v>29</v>
      </c>
      <c r="W1274">
        <v>454.579026087572</v>
      </c>
      <c r="X1274">
        <v>1.44436518472744E-2</v>
      </c>
      <c r="Y1274">
        <v>349.676173913517</v>
      </c>
      <c r="Z1274" t="s">
        <v>21</v>
      </c>
      <c r="AA1274">
        <v>3.7669865372456199E-3</v>
      </c>
      <c r="AB1274" t="s">
        <v>24</v>
      </c>
      <c r="AC1274">
        <v>1269</v>
      </c>
      <c r="AD1274">
        <v>10</v>
      </c>
      <c r="AE1274">
        <v>4.7500000000000001E-2</v>
      </c>
      <c r="AF1274">
        <v>0.01</v>
      </c>
      <c r="AG1274">
        <v>0</v>
      </c>
      <c r="AH1274" t="s">
        <v>23</v>
      </c>
      <c r="AI1274">
        <v>0.1</v>
      </c>
      <c r="AJ1274">
        <v>10</v>
      </c>
      <c r="AK1274">
        <v>5</v>
      </c>
      <c r="AL1274">
        <v>4</v>
      </c>
    </row>
    <row r="1275" spans="20:38" x14ac:dyDescent="0.35">
      <c r="T1275" t="s">
        <v>19</v>
      </c>
      <c r="U1275">
        <v>77</v>
      </c>
      <c r="V1275" t="s">
        <v>29</v>
      </c>
      <c r="W1275">
        <v>1363.7370782627199</v>
      </c>
      <c r="X1275">
        <v>4.3330955541823098E-2</v>
      </c>
      <c r="Y1275">
        <v>1049.0285217405501</v>
      </c>
      <c r="Z1275" t="s">
        <v>21</v>
      </c>
      <c r="AA1275">
        <v>1.13009596117369E-2</v>
      </c>
      <c r="AB1275" t="s">
        <v>22</v>
      </c>
      <c r="AC1275">
        <v>1270</v>
      </c>
      <c r="AD1275">
        <v>10</v>
      </c>
      <c r="AE1275">
        <v>4.7500000000000001E-2</v>
      </c>
      <c r="AF1275">
        <v>0.01</v>
      </c>
      <c r="AG1275">
        <v>0</v>
      </c>
      <c r="AH1275" t="s">
        <v>23</v>
      </c>
      <c r="AI1275">
        <v>0.1</v>
      </c>
      <c r="AJ1275">
        <v>10</v>
      </c>
      <c r="AK1275">
        <v>5</v>
      </c>
      <c r="AL1275">
        <v>4</v>
      </c>
    </row>
    <row r="1276" spans="20:38" x14ac:dyDescent="0.35">
      <c r="T1276" t="s">
        <v>19</v>
      </c>
      <c r="U1276">
        <v>77</v>
      </c>
      <c r="V1276" t="s">
        <v>29</v>
      </c>
      <c r="W1276">
        <v>543.41077046958105</v>
      </c>
      <c r="X1276">
        <v>1.7266163919339599E-2</v>
      </c>
      <c r="Y1276">
        <v>418.00828497660098</v>
      </c>
      <c r="Z1276" t="s">
        <v>21</v>
      </c>
      <c r="AA1276">
        <v>4.5031137361776002E-3</v>
      </c>
      <c r="AB1276" t="s">
        <v>24</v>
      </c>
      <c r="AC1276">
        <v>1271</v>
      </c>
      <c r="AD1276">
        <v>10</v>
      </c>
      <c r="AE1276">
        <v>4.7500000000000001E-2</v>
      </c>
      <c r="AF1276">
        <v>0.01</v>
      </c>
      <c r="AG1276">
        <v>0</v>
      </c>
      <c r="AH1276" t="s">
        <v>23</v>
      </c>
      <c r="AI1276">
        <v>0.1</v>
      </c>
      <c r="AJ1276">
        <v>10</v>
      </c>
      <c r="AK1276">
        <v>6</v>
      </c>
      <c r="AL1276">
        <v>5</v>
      </c>
    </row>
    <row r="1277" spans="20:38" x14ac:dyDescent="0.35">
      <c r="T1277" t="s">
        <v>19</v>
      </c>
      <c r="U1277">
        <v>77</v>
      </c>
      <c r="V1277" t="s">
        <v>29</v>
      </c>
      <c r="W1277">
        <v>1630.2323114087401</v>
      </c>
      <c r="X1277">
        <v>5.1798491758018698E-2</v>
      </c>
      <c r="Y1277">
        <v>1254.0248549298001</v>
      </c>
      <c r="Z1277" t="s">
        <v>21</v>
      </c>
      <c r="AA1277">
        <v>1.35093412085328E-2</v>
      </c>
      <c r="AB1277" t="s">
        <v>22</v>
      </c>
      <c r="AC1277">
        <v>1272</v>
      </c>
      <c r="AD1277">
        <v>10</v>
      </c>
      <c r="AE1277">
        <v>4.7500000000000001E-2</v>
      </c>
      <c r="AF1277">
        <v>0.01</v>
      </c>
      <c r="AG1277">
        <v>0</v>
      </c>
      <c r="AH1277" t="s">
        <v>23</v>
      </c>
      <c r="AI1277">
        <v>0.1</v>
      </c>
      <c r="AJ1277">
        <v>10</v>
      </c>
      <c r="AK1277">
        <v>6</v>
      </c>
      <c r="AL1277">
        <v>5</v>
      </c>
    </row>
    <row r="1278" spans="20:38" x14ac:dyDescent="0.35">
      <c r="T1278" t="s">
        <v>19</v>
      </c>
      <c r="U1278">
        <v>77</v>
      </c>
      <c r="V1278" t="s">
        <v>29</v>
      </c>
      <c r="W1278">
        <v>633.11412438504203</v>
      </c>
      <c r="X1278">
        <v>2.0116370240205201E-2</v>
      </c>
      <c r="Y1278">
        <v>487.01086491157002</v>
      </c>
      <c r="Z1278" t="s">
        <v>21</v>
      </c>
      <c r="AA1278">
        <v>5.2464637526832497E-3</v>
      </c>
      <c r="AB1278" t="s">
        <v>24</v>
      </c>
      <c r="AC1278">
        <v>1273</v>
      </c>
      <c r="AD1278">
        <v>10</v>
      </c>
      <c r="AE1278">
        <v>4.7500000000000001E-2</v>
      </c>
      <c r="AF1278">
        <v>0.01</v>
      </c>
      <c r="AG1278">
        <v>0</v>
      </c>
      <c r="AH1278" t="s">
        <v>23</v>
      </c>
      <c r="AI1278">
        <v>0.1</v>
      </c>
      <c r="AJ1278">
        <v>10</v>
      </c>
      <c r="AK1278">
        <v>7</v>
      </c>
      <c r="AL1278">
        <v>6</v>
      </c>
    </row>
    <row r="1279" spans="20:38" x14ac:dyDescent="0.35">
      <c r="T1279" t="s">
        <v>19</v>
      </c>
      <c r="U1279">
        <v>77</v>
      </c>
      <c r="V1279" t="s">
        <v>29</v>
      </c>
      <c r="W1279">
        <v>1899.34237315512</v>
      </c>
      <c r="X1279">
        <v>6.0349110720615599E-2</v>
      </c>
      <c r="Y1279">
        <v>1461.0325947347101</v>
      </c>
      <c r="Z1279" t="s">
        <v>21</v>
      </c>
      <c r="AA1279">
        <v>1.5739391258049799E-2</v>
      </c>
      <c r="AB1279" t="s">
        <v>22</v>
      </c>
      <c r="AC1279">
        <v>1274</v>
      </c>
      <c r="AD1279">
        <v>10</v>
      </c>
      <c r="AE1279">
        <v>4.7500000000000001E-2</v>
      </c>
      <c r="AF1279">
        <v>0.01</v>
      </c>
      <c r="AG1279">
        <v>0</v>
      </c>
      <c r="AH1279" t="s">
        <v>23</v>
      </c>
      <c r="AI1279">
        <v>0.1</v>
      </c>
      <c r="AJ1279">
        <v>10</v>
      </c>
      <c r="AK1279">
        <v>7</v>
      </c>
      <c r="AL1279">
        <v>6</v>
      </c>
    </row>
    <row r="1280" spans="20:38" x14ac:dyDescent="0.35">
      <c r="T1280" t="s">
        <v>19</v>
      </c>
      <c r="U1280">
        <v>77</v>
      </c>
      <c r="V1280" t="s">
        <v>29</v>
      </c>
      <c r="W1280">
        <v>718.822698303229</v>
      </c>
      <c r="X1280">
        <v>2.2839647670436201E-2</v>
      </c>
      <c r="Y1280">
        <v>552.94053715633004</v>
      </c>
      <c r="Z1280" t="s">
        <v>21</v>
      </c>
      <c r="AA1280">
        <v>5.95670999271575E-3</v>
      </c>
      <c r="AB1280" t="s">
        <v>24</v>
      </c>
      <c r="AC1280">
        <v>1275</v>
      </c>
      <c r="AD1280">
        <v>10</v>
      </c>
      <c r="AE1280">
        <v>4.7500000000000001E-2</v>
      </c>
      <c r="AF1280">
        <v>0.01</v>
      </c>
      <c r="AG1280">
        <v>0</v>
      </c>
      <c r="AH1280" t="s">
        <v>23</v>
      </c>
      <c r="AI1280">
        <v>0.1</v>
      </c>
      <c r="AJ1280">
        <v>10</v>
      </c>
      <c r="AK1280">
        <v>8</v>
      </c>
      <c r="AL1280">
        <v>7</v>
      </c>
    </row>
    <row r="1281" spans="20:38" x14ac:dyDescent="0.35">
      <c r="T1281" t="s">
        <v>19</v>
      </c>
      <c r="U1281">
        <v>77</v>
      </c>
      <c r="V1281" t="s">
        <v>29</v>
      </c>
      <c r="W1281">
        <v>2156.4680949096901</v>
      </c>
      <c r="X1281">
        <v>6.8518943011308606E-2</v>
      </c>
      <c r="Y1281">
        <v>1658.8216114689901</v>
      </c>
      <c r="Z1281" t="s">
        <v>21</v>
      </c>
      <c r="AA1281">
        <v>1.7870129978147201E-2</v>
      </c>
      <c r="AB1281" t="s">
        <v>22</v>
      </c>
      <c r="AC1281">
        <v>1276</v>
      </c>
      <c r="AD1281">
        <v>10</v>
      </c>
      <c r="AE1281">
        <v>4.7500000000000001E-2</v>
      </c>
      <c r="AF1281">
        <v>0.01</v>
      </c>
      <c r="AG1281">
        <v>0</v>
      </c>
      <c r="AH1281" t="s">
        <v>23</v>
      </c>
      <c r="AI1281">
        <v>0.1</v>
      </c>
      <c r="AJ1281">
        <v>10</v>
      </c>
      <c r="AK1281">
        <v>8</v>
      </c>
      <c r="AL1281">
        <v>7</v>
      </c>
    </row>
    <row r="1282" spans="20:38" x14ac:dyDescent="0.35">
      <c r="T1282" t="s">
        <v>19</v>
      </c>
      <c r="U1282">
        <v>77</v>
      </c>
      <c r="V1282" t="s">
        <v>29</v>
      </c>
      <c r="W1282">
        <v>795.37083643468304</v>
      </c>
      <c r="X1282">
        <v>2.5271864278060299E-2</v>
      </c>
      <c r="Y1282">
        <v>611.82372033437196</v>
      </c>
      <c r="Z1282" t="s">
        <v>21</v>
      </c>
      <c r="AA1282">
        <v>6.5910459150617497E-3</v>
      </c>
      <c r="AB1282" t="s">
        <v>24</v>
      </c>
      <c r="AC1282">
        <v>1277</v>
      </c>
      <c r="AD1282">
        <v>10</v>
      </c>
      <c r="AE1282">
        <v>4.7500000000000001E-2</v>
      </c>
      <c r="AF1282">
        <v>0.01</v>
      </c>
      <c r="AG1282">
        <v>0</v>
      </c>
      <c r="AH1282" t="s">
        <v>23</v>
      </c>
      <c r="AI1282">
        <v>0.1</v>
      </c>
      <c r="AJ1282">
        <v>10</v>
      </c>
      <c r="AK1282">
        <v>9</v>
      </c>
      <c r="AL1282">
        <v>8</v>
      </c>
    </row>
    <row r="1283" spans="20:38" x14ac:dyDescent="0.35">
      <c r="T1283" t="s">
        <v>19</v>
      </c>
      <c r="U1283">
        <v>77</v>
      </c>
      <c r="V1283" t="s">
        <v>29</v>
      </c>
      <c r="W1283">
        <v>2386.11250930405</v>
      </c>
      <c r="X1283">
        <v>7.5815592834181003E-2</v>
      </c>
      <c r="Y1283">
        <v>1835.47116100312</v>
      </c>
      <c r="Z1283" t="s">
        <v>21</v>
      </c>
      <c r="AA1283">
        <v>1.9773137745185299E-2</v>
      </c>
      <c r="AB1283" t="s">
        <v>22</v>
      </c>
      <c r="AC1283">
        <v>1278</v>
      </c>
      <c r="AD1283">
        <v>10</v>
      </c>
      <c r="AE1283">
        <v>4.7500000000000001E-2</v>
      </c>
      <c r="AF1283">
        <v>0.01</v>
      </c>
      <c r="AG1283">
        <v>0</v>
      </c>
      <c r="AH1283" t="s">
        <v>23</v>
      </c>
      <c r="AI1283">
        <v>0.1</v>
      </c>
      <c r="AJ1283">
        <v>10</v>
      </c>
      <c r="AK1283">
        <v>9</v>
      </c>
      <c r="AL1283">
        <v>8</v>
      </c>
    </row>
    <row r="1284" spans="20:38" x14ac:dyDescent="0.35">
      <c r="T1284" t="s">
        <v>19</v>
      </c>
      <c r="U1284">
        <v>77</v>
      </c>
      <c r="V1284" t="s">
        <v>29</v>
      </c>
      <c r="W1284">
        <v>857.88153297368001</v>
      </c>
      <c r="X1284">
        <v>2.7258059605439901E-2</v>
      </c>
      <c r="Y1284">
        <v>659.90887151821505</v>
      </c>
      <c r="Z1284" t="s">
        <v>21</v>
      </c>
      <c r="AA1284">
        <v>7.1090569511690002E-3</v>
      </c>
      <c r="AB1284" t="s">
        <v>24</v>
      </c>
      <c r="AC1284">
        <v>1279</v>
      </c>
      <c r="AD1284">
        <v>10</v>
      </c>
      <c r="AE1284">
        <v>4.7500000000000001E-2</v>
      </c>
      <c r="AF1284">
        <v>0.01</v>
      </c>
      <c r="AG1284">
        <v>0</v>
      </c>
      <c r="AH1284" t="s">
        <v>23</v>
      </c>
      <c r="AI1284">
        <v>0.1</v>
      </c>
      <c r="AJ1284">
        <v>10</v>
      </c>
      <c r="AK1284">
        <v>10</v>
      </c>
      <c r="AL1284">
        <v>9</v>
      </c>
    </row>
    <row r="1285" spans="20:38" x14ac:dyDescent="0.35">
      <c r="T1285" t="s">
        <v>19</v>
      </c>
      <c r="U1285">
        <v>77</v>
      </c>
      <c r="V1285" t="s">
        <v>29</v>
      </c>
      <c r="W1285">
        <v>2573.6445989210401</v>
      </c>
      <c r="X1285">
        <v>8.1774178816319695E-2</v>
      </c>
      <c r="Y1285">
        <v>1979.72661455465</v>
      </c>
      <c r="Z1285" t="s">
        <v>21</v>
      </c>
      <c r="AA1285">
        <v>2.1327170853507001E-2</v>
      </c>
      <c r="AB1285" t="s">
        <v>22</v>
      </c>
      <c r="AC1285">
        <v>1280</v>
      </c>
      <c r="AD1285">
        <v>10</v>
      </c>
      <c r="AE1285">
        <v>4.7500000000000001E-2</v>
      </c>
      <c r="AF1285">
        <v>0.01</v>
      </c>
      <c r="AG1285">
        <v>0</v>
      </c>
      <c r="AH1285" t="s">
        <v>23</v>
      </c>
      <c r="AI1285">
        <v>0.1</v>
      </c>
      <c r="AJ1285">
        <v>10</v>
      </c>
      <c r="AK1285">
        <v>10</v>
      </c>
      <c r="AL1285">
        <v>9</v>
      </c>
    </row>
    <row r="1286" spans="20:38" x14ac:dyDescent="0.35">
      <c r="T1286" t="s">
        <v>19</v>
      </c>
      <c r="U1286">
        <v>77</v>
      </c>
      <c r="V1286" t="s">
        <v>29</v>
      </c>
      <c r="W1286">
        <v>3080.4332484005599</v>
      </c>
      <c r="X1286">
        <v>9.7876722913509004E-2</v>
      </c>
      <c r="Y1286">
        <v>2369.5640372312</v>
      </c>
      <c r="Z1286" t="s">
        <v>21</v>
      </c>
      <c r="AA1286">
        <v>2.5526805923010699E-2</v>
      </c>
      <c r="AB1286" t="s">
        <v>24</v>
      </c>
      <c r="AC1286">
        <v>1281</v>
      </c>
      <c r="AD1286">
        <v>10</v>
      </c>
      <c r="AE1286">
        <v>4.7500000000000001E-2</v>
      </c>
      <c r="AF1286">
        <v>0.01</v>
      </c>
      <c r="AG1286">
        <v>0</v>
      </c>
      <c r="AH1286" t="s">
        <v>23</v>
      </c>
      <c r="AI1286">
        <v>0.1</v>
      </c>
      <c r="AJ1286">
        <v>10</v>
      </c>
      <c r="AK1286">
        <v>12</v>
      </c>
      <c r="AL1286">
        <v>11</v>
      </c>
    </row>
    <row r="1287" spans="20:38" x14ac:dyDescent="0.35">
      <c r="T1287" t="s">
        <v>19</v>
      </c>
      <c r="U1287">
        <v>77</v>
      </c>
      <c r="V1287" t="s">
        <v>29</v>
      </c>
      <c r="W1287">
        <v>9241.2997452016698</v>
      </c>
      <c r="X1287">
        <v>0.293630168740527</v>
      </c>
      <c r="Y1287">
        <v>7108.69211169359</v>
      </c>
      <c r="Z1287" t="s">
        <v>21</v>
      </c>
      <c r="AA1287">
        <v>7.6580417769032197E-2</v>
      </c>
      <c r="AB1287" t="s">
        <v>22</v>
      </c>
      <c r="AC1287">
        <v>1282</v>
      </c>
      <c r="AD1287">
        <v>10</v>
      </c>
      <c r="AE1287">
        <v>4.7500000000000001E-2</v>
      </c>
      <c r="AF1287">
        <v>0.01</v>
      </c>
      <c r="AG1287">
        <v>0</v>
      </c>
      <c r="AH1287" t="s">
        <v>23</v>
      </c>
      <c r="AI1287">
        <v>0.1</v>
      </c>
      <c r="AJ1287">
        <v>10</v>
      </c>
      <c r="AK1287">
        <v>12</v>
      </c>
      <c r="AL1287">
        <v>11</v>
      </c>
    </row>
    <row r="1288" spans="20:38" x14ac:dyDescent="0.35">
      <c r="T1288" t="s">
        <v>19</v>
      </c>
      <c r="U1288">
        <v>77</v>
      </c>
      <c r="V1288" t="s">
        <v>29</v>
      </c>
      <c r="W1288">
        <v>2740.8170548471899</v>
      </c>
      <c r="X1288">
        <v>8.7085864163161802E-2</v>
      </c>
      <c r="Y1288">
        <v>2108.3208114209101</v>
      </c>
      <c r="Z1288" t="s">
        <v>21</v>
      </c>
      <c r="AA1288">
        <v>2.2712488597469001E-2</v>
      </c>
      <c r="AB1288" t="s">
        <v>24</v>
      </c>
      <c r="AC1288">
        <v>1283</v>
      </c>
      <c r="AD1288">
        <v>10</v>
      </c>
      <c r="AE1288">
        <v>4.7500000000000001E-2</v>
      </c>
      <c r="AF1288">
        <v>0.01</v>
      </c>
      <c r="AG1288">
        <v>0</v>
      </c>
      <c r="AH1288" t="s">
        <v>23</v>
      </c>
      <c r="AI1288">
        <v>0.1</v>
      </c>
      <c r="AJ1288">
        <v>10</v>
      </c>
      <c r="AK1288">
        <v>15</v>
      </c>
      <c r="AL1288">
        <v>14</v>
      </c>
    </row>
    <row r="1289" spans="20:38" x14ac:dyDescent="0.35">
      <c r="T1289" t="s">
        <v>19</v>
      </c>
      <c r="U1289">
        <v>77</v>
      </c>
      <c r="V1289" t="s">
        <v>29</v>
      </c>
      <c r="W1289">
        <v>8222.4511645415605</v>
      </c>
      <c r="X1289">
        <v>0.26125759248948499</v>
      </c>
      <c r="Y1289">
        <v>6324.9624342627403</v>
      </c>
      <c r="Z1289" t="s">
        <v>21</v>
      </c>
      <c r="AA1289">
        <v>6.8137465792406995E-2</v>
      </c>
      <c r="AB1289" t="s">
        <v>22</v>
      </c>
      <c r="AC1289">
        <v>1284</v>
      </c>
      <c r="AD1289">
        <v>10</v>
      </c>
      <c r="AE1289">
        <v>4.7500000000000001E-2</v>
      </c>
      <c r="AF1289">
        <v>0.01</v>
      </c>
      <c r="AG1289">
        <v>0</v>
      </c>
      <c r="AH1289" t="s">
        <v>23</v>
      </c>
      <c r="AI1289">
        <v>0.1</v>
      </c>
      <c r="AJ1289">
        <v>10</v>
      </c>
      <c r="AK1289">
        <v>15</v>
      </c>
      <c r="AL1289">
        <v>14</v>
      </c>
    </row>
    <row r="1290" spans="20:38" x14ac:dyDescent="0.35">
      <c r="T1290" t="s">
        <v>19</v>
      </c>
      <c r="U1290">
        <v>77</v>
      </c>
      <c r="V1290" t="s">
        <v>29</v>
      </c>
      <c r="W1290">
        <v>4293.7816583595804</v>
      </c>
      <c r="X1290">
        <v>0.13642927592882501</v>
      </c>
      <c r="Y1290">
        <v>3302.9089679689</v>
      </c>
      <c r="Z1290" t="s">
        <v>21</v>
      </c>
      <c r="AA1290">
        <v>3.5581530982902697E-2</v>
      </c>
      <c r="AB1290" t="s">
        <v>24</v>
      </c>
      <c r="AC1290">
        <v>1285</v>
      </c>
      <c r="AD1290">
        <v>10</v>
      </c>
      <c r="AE1290">
        <v>4.7500000000000001E-2</v>
      </c>
      <c r="AF1290">
        <v>0.01</v>
      </c>
      <c r="AG1290">
        <v>0</v>
      </c>
      <c r="AH1290" t="s">
        <v>23</v>
      </c>
      <c r="AI1290">
        <v>0.1</v>
      </c>
      <c r="AJ1290">
        <v>10</v>
      </c>
      <c r="AK1290">
        <v>20</v>
      </c>
      <c r="AL1290">
        <v>19</v>
      </c>
    </row>
    <row r="1291" spans="20:38" x14ac:dyDescent="0.35">
      <c r="T1291" t="s">
        <v>19</v>
      </c>
      <c r="U1291">
        <v>77</v>
      </c>
      <c r="V1291" t="s">
        <v>29</v>
      </c>
      <c r="W1291">
        <v>12881.3449750787</v>
      </c>
      <c r="X1291">
        <v>0.40928782778647599</v>
      </c>
      <c r="Y1291">
        <v>9908.7269039067105</v>
      </c>
      <c r="Z1291" t="s">
        <v>21</v>
      </c>
      <c r="AA1291">
        <v>0.106744592948708</v>
      </c>
      <c r="AB1291" t="s">
        <v>22</v>
      </c>
      <c r="AC1291">
        <v>1286</v>
      </c>
      <c r="AD1291">
        <v>10</v>
      </c>
      <c r="AE1291">
        <v>4.7500000000000001E-2</v>
      </c>
      <c r="AF1291">
        <v>0.01</v>
      </c>
      <c r="AG1291">
        <v>0</v>
      </c>
      <c r="AH1291" t="s">
        <v>23</v>
      </c>
      <c r="AI1291">
        <v>0.1</v>
      </c>
      <c r="AJ1291">
        <v>10</v>
      </c>
      <c r="AK1291">
        <v>20</v>
      </c>
      <c r="AL1291">
        <v>19</v>
      </c>
    </row>
    <row r="1292" spans="20:38" x14ac:dyDescent="0.35">
      <c r="T1292" t="s">
        <v>19</v>
      </c>
      <c r="U1292">
        <v>77</v>
      </c>
      <c r="V1292" t="s">
        <v>29</v>
      </c>
      <c r="W1292">
        <v>13799.961541820699</v>
      </c>
      <c r="X1292">
        <v>0.43847566336559302</v>
      </c>
      <c r="Y1292">
        <v>10615.3550321697</v>
      </c>
      <c r="Z1292" t="s">
        <v>21</v>
      </c>
      <c r="AA1292">
        <v>0.114356946447704</v>
      </c>
      <c r="AB1292" t="s">
        <v>24</v>
      </c>
      <c r="AC1292">
        <v>1287</v>
      </c>
      <c r="AD1292">
        <v>10</v>
      </c>
      <c r="AE1292">
        <v>4.7500000000000001E-2</v>
      </c>
      <c r="AF1292">
        <v>0.01</v>
      </c>
      <c r="AG1292">
        <v>0</v>
      </c>
      <c r="AH1292" t="s">
        <v>23</v>
      </c>
      <c r="AI1292">
        <v>0.1</v>
      </c>
      <c r="AJ1292">
        <v>10</v>
      </c>
      <c r="AK1292">
        <v>99</v>
      </c>
      <c r="AL1292">
        <v>98</v>
      </c>
    </row>
    <row r="1293" spans="20:38" x14ac:dyDescent="0.35">
      <c r="T1293" t="s">
        <v>19</v>
      </c>
      <c r="U1293">
        <v>77</v>
      </c>
      <c r="V1293" t="s">
        <v>29</v>
      </c>
      <c r="W1293">
        <v>41399.884625462</v>
      </c>
      <c r="X1293">
        <v>1.3154269900967801</v>
      </c>
      <c r="Y1293">
        <v>31846.065096509199</v>
      </c>
      <c r="Z1293" t="s">
        <v>21</v>
      </c>
      <c r="AA1293">
        <v>0.343070839343111</v>
      </c>
      <c r="AB1293" t="s">
        <v>22</v>
      </c>
      <c r="AC1293">
        <v>1288</v>
      </c>
      <c r="AD1293">
        <v>10</v>
      </c>
      <c r="AE1293">
        <v>4.7500000000000001E-2</v>
      </c>
      <c r="AF1293">
        <v>0.01</v>
      </c>
      <c r="AG1293">
        <v>0</v>
      </c>
      <c r="AH1293" t="s">
        <v>23</v>
      </c>
      <c r="AI1293">
        <v>0.1</v>
      </c>
      <c r="AJ1293">
        <v>10</v>
      </c>
      <c r="AK1293">
        <v>99</v>
      </c>
      <c r="AL1293">
        <v>98</v>
      </c>
    </row>
    <row r="1294" spans="20:38" x14ac:dyDescent="0.35">
      <c r="T1294" t="s">
        <v>19</v>
      </c>
      <c r="U1294">
        <v>77</v>
      </c>
      <c r="V1294" t="s">
        <v>29</v>
      </c>
      <c r="W1294">
        <v>12155.951413884201</v>
      </c>
      <c r="X1294">
        <v>9.2876804227558604E-2</v>
      </c>
      <c r="Y1294">
        <v>9350.7318568340106</v>
      </c>
      <c r="Z1294" t="s">
        <v>25</v>
      </c>
      <c r="AA1294">
        <v>1.7592851639923999E-2</v>
      </c>
      <c r="AB1294" t="s">
        <v>24</v>
      </c>
      <c r="AC1294">
        <v>1289</v>
      </c>
      <c r="AD1294">
        <v>10</v>
      </c>
      <c r="AE1294">
        <v>4.7500000000000001E-2</v>
      </c>
      <c r="AF1294">
        <v>0.01</v>
      </c>
      <c r="AG1294">
        <v>0</v>
      </c>
      <c r="AH1294" t="s">
        <v>23</v>
      </c>
      <c r="AI1294">
        <v>0.1</v>
      </c>
      <c r="AJ1294">
        <v>10</v>
      </c>
      <c r="AK1294">
        <v>1</v>
      </c>
      <c r="AL1294">
        <v>0</v>
      </c>
    </row>
    <row r="1295" spans="20:38" x14ac:dyDescent="0.35">
      <c r="T1295" t="s">
        <v>19</v>
      </c>
      <c r="U1295">
        <v>77</v>
      </c>
      <c r="V1295" t="s">
        <v>29</v>
      </c>
      <c r="W1295">
        <v>36467.854241652603</v>
      </c>
      <c r="X1295">
        <v>0.27863041268267602</v>
      </c>
      <c r="Y1295">
        <v>28052.195570502001</v>
      </c>
      <c r="Z1295" t="s">
        <v>25</v>
      </c>
      <c r="AA1295">
        <v>5.2778554919771903E-2</v>
      </c>
      <c r="AB1295" t="s">
        <v>22</v>
      </c>
      <c r="AC1295">
        <v>1290</v>
      </c>
      <c r="AD1295">
        <v>10</v>
      </c>
      <c r="AE1295">
        <v>4.7500000000000001E-2</v>
      </c>
      <c r="AF1295">
        <v>0.01</v>
      </c>
      <c r="AG1295">
        <v>0</v>
      </c>
      <c r="AH1295" t="s">
        <v>23</v>
      </c>
      <c r="AI1295">
        <v>0.1</v>
      </c>
      <c r="AJ1295">
        <v>10</v>
      </c>
      <c r="AK1295">
        <v>1</v>
      </c>
      <c r="AL1295">
        <v>0</v>
      </c>
    </row>
    <row r="1296" spans="20:38" x14ac:dyDescent="0.35">
      <c r="T1296" t="s">
        <v>19</v>
      </c>
      <c r="U1296">
        <v>77</v>
      </c>
      <c r="V1296" t="s">
        <v>29</v>
      </c>
      <c r="W1296">
        <v>6167.1854813261598</v>
      </c>
      <c r="X1296">
        <v>4.7120003945552699E-2</v>
      </c>
      <c r="Y1296">
        <v>4743.9888317893501</v>
      </c>
      <c r="Z1296" t="s">
        <v>25</v>
      </c>
      <c r="AA1296">
        <v>8.9255357737725305E-3</v>
      </c>
      <c r="AB1296" t="s">
        <v>24</v>
      </c>
      <c r="AC1296">
        <v>1291</v>
      </c>
      <c r="AD1296">
        <v>10</v>
      </c>
      <c r="AE1296">
        <v>4.7500000000000001E-2</v>
      </c>
      <c r="AF1296">
        <v>0.01</v>
      </c>
      <c r="AG1296">
        <v>0</v>
      </c>
      <c r="AH1296" t="s">
        <v>23</v>
      </c>
      <c r="AI1296">
        <v>0.1</v>
      </c>
      <c r="AJ1296">
        <v>10</v>
      </c>
      <c r="AK1296">
        <v>2</v>
      </c>
      <c r="AL1296">
        <v>1</v>
      </c>
    </row>
    <row r="1297" spans="20:38" x14ac:dyDescent="0.35">
      <c r="T1297" t="s">
        <v>19</v>
      </c>
      <c r="U1297">
        <v>77</v>
      </c>
      <c r="V1297" t="s">
        <v>29</v>
      </c>
      <c r="W1297">
        <v>18501.556443978501</v>
      </c>
      <c r="X1297">
        <v>0.141360011836658</v>
      </c>
      <c r="Y1297">
        <v>14231.9664953681</v>
      </c>
      <c r="Z1297" t="s">
        <v>25</v>
      </c>
      <c r="AA1297">
        <v>2.6776607321317598E-2</v>
      </c>
      <c r="AB1297" t="s">
        <v>22</v>
      </c>
      <c r="AC1297">
        <v>1292</v>
      </c>
      <c r="AD1297">
        <v>10</v>
      </c>
      <c r="AE1297">
        <v>4.7500000000000001E-2</v>
      </c>
      <c r="AF1297">
        <v>0.01</v>
      </c>
      <c r="AG1297">
        <v>0</v>
      </c>
      <c r="AH1297" t="s">
        <v>23</v>
      </c>
      <c r="AI1297">
        <v>0.1</v>
      </c>
      <c r="AJ1297">
        <v>10</v>
      </c>
      <c r="AK1297">
        <v>2</v>
      </c>
      <c r="AL1297">
        <v>1</v>
      </c>
    </row>
    <row r="1298" spans="20:38" x14ac:dyDescent="0.35">
      <c r="T1298" t="s">
        <v>19</v>
      </c>
      <c r="U1298">
        <v>77</v>
      </c>
      <c r="V1298" t="s">
        <v>29</v>
      </c>
      <c r="W1298">
        <v>3179.3190474171302</v>
      </c>
      <c r="X1298">
        <v>2.42913929720583E-2</v>
      </c>
      <c r="Y1298">
        <v>2445.6300364747199</v>
      </c>
      <c r="Z1298" t="s">
        <v>25</v>
      </c>
      <c r="AA1298">
        <v>4.6013089730935E-3</v>
      </c>
      <c r="AB1298" t="s">
        <v>24</v>
      </c>
      <c r="AC1298">
        <v>1293</v>
      </c>
      <c r="AD1298">
        <v>10</v>
      </c>
      <c r="AE1298">
        <v>4.7500000000000001E-2</v>
      </c>
      <c r="AF1298">
        <v>0.01</v>
      </c>
      <c r="AG1298">
        <v>0</v>
      </c>
      <c r="AH1298" t="s">
        <v>23</v>
      </c>
      <c r="AI1298">
        <v>0.1</v>
      </c>
      <c r="AJ1298">
        <v>10</v>
      </c>
      <c r="AK1298">
        <v>3</v>
      </c>
      <c r="AL1298">
        <v>2</v>
      </c>
    </row>
    <row r="1299" spans="20:38" x14ac:dyDescent="0.35">
      <c r="T1299" t="s">
        <v>19</v>
      </c>
      <c r="U1299">
        <v>77</v>
      </c>
      <c r="V1299" t="s">
        <v>29</v>
      </c>
      <c r="W1299">
        <v>9537.9571422514</v>
      </c>
      <c r="X1299">
        <v>7.2874178916174898E-2</v>
      </c>
      <c r="Y1299">
        <v>7336.8901094241501</v>
      </c>
      <c r="Z1299" t="s">
        <v>25</v>
      </c>
      <c r="AA1299">
        <v>1.38039269192805E-2</v>
      </c>
      <c r="AB1299" t="s">
        <v>22</v>
      </c>
      <c r="AC1299">
        <v>1294</v>
      </c>
      <c r="AD1299">
        <v>10</v>
      </c>
      <c r="AE1299">
        <v>4.7500000000000001E-2</v>
      </c>
      <c r="AF1299">
        <v>0.01</v>
      </c>
      <c r="AG1299">
        <v>0</v>
      </c>
      <c r="AH1299" t="s">
        <v>23</v>
      </c>
      <c r="AI1299">
        <v>0.1</v>
      </c>
      <c r="AJ1299">
        <v>10</v>
      </c>
      <c r="AK1299">
        <v>3</v>
      </c>
      <c r="AL1299">
        <v>2</v>
      </c>
    </row>
    <row r="1300" spans="20:38" x14ac:dyDescent="0.35">
      <c r="T1300" t="s">
        <v>19</v>
      </c>
      <c r="U1300">
        <v>77</v>
      </c>
      <c r="V1300" t="s">
        <v>29</v>
      </c>
      <c r="W1300">
        <v>3845.4915809117201</v>
      </c>
      <c r="X1300">
        <v>2.9381243520859E-2</v>
      </c>
      <c r="Y1300">
        <v>2958.0704468551698</v>
      </c>
      <c r="Z1300" t="s">
        <v>25</v>
      </c>
      <c r="AA1300">
        <v>5.5654354449199998E-3</v>
      </c>
      <c r="AB1300" t="s">
        <v>24</v>
      </c>
      <c r="AC1300">
        <v>1295</v>
      </c>
      <c r="AD1300">
        <v>10</v>
      </c>
      <c r="AE1300">
        <v>4.7500000000000001E-2</v>
      </c>
      <c r="AF1300">
        <v>0.01</v>
      </c>
      <c r="AG1300">
        <v>0</v>
      </c>
      <c r="AH1300" t="s">
        <v>23</v>
      </c>
      <c r="AI1300">
        <v>0.1</v>
      </c>
      <c r="AJ1300">
        <v>10</v>
      </c>
      <c r="AK1300">
        <v>4</v>
      </c>
      <c r="AL1300">
        <v>3</v>
      </c>
    </row>
    <row r="1301" spans="20:38" x14ac:dyDescent="0.35">
      <c r="T1301" t="s">
        <v>19</v>
      </c>
      <c r="U1301">
        <v>77</v>
      </c>
      <c r="V1301" t="s">
        <v>29</v>
      </c>
      <c r="W1301">
        <v>11536.474742735199</v>
      </c>
      <c r="X1301">
        <v>8.8143730562577099E-2</v>
      </c>
      <c r="Y1301">
        <v>8874.2113405655109</v>
      </c>
      <c r="Z1301" t="s">
        <v>25</v>
      </c>
      <c r="AA1301">
        <v>1.6696306334759999E-2</v>
      </c>
      <c r="AB1301" t="s">
        <v>22</v>
      </c>
      <c r="AC1301">
        <v>1296</v>
      </c>
      <c r="AD1301">
        <v>10</v>
      </c>
      <c r="AE1301">
        <v>4.7500000000000001E-2</v>
      </c>
      <c r="AF1301">
        <v>0.01</v>
      </c>
      <c r="AG1301">
        <v>0</v>
      </c>
      <c r="AH1301" t="s">
        <v>23</v>
      </c>
      <c r="AI1301">
        <v>0.1</v>
      </c>
      <c r="AJ1301">
        <v>10</v>
      </c>
      <c r="AK1301">
        <v>4</v>
      </c>
      <c r="AL1301">
        <v>3</v>
      </c>
    </row>
    <row r="1302" spans="20:38" x14ac:dyDescent="0.35">
      <c r="T1302" t="s">
        <v>19</v>
      </c>
      <c r="U1302">
        <v>77</v>
      </c>
      <c r="V1302" t="s">
        <v>29</v>
      </c>
      <c r="W1302">
        <v>4642.5770519408597</v>
      </c>
      <c r="X1302">
        <v>3.5471326372033402E-2</v>
      </c>
      <c r="Y1302">
        <v>3571.21311687759</v>
      </c>
      <c r="Z1302" t="s">
        <v>25</v>
      </c>
      <c r="AA1302">
        <v>6.7190272913087504E-3</v>
      </c>
      <c r="AB1302" t="s">
        <v>24</v>
      </c>
      <c r="AC1302">
        <v>1297</v>
      </c>
      <c r="AD1302">
        <v>10</v>
      </c>
      <c r="AE1302">
        <v>4.7500000000000001E-2</v>
      </c>
      <c r="AF1302">
        <v>0.01</v>
      </c>
      <c r="AG1302">
        <v>0</v>
      </c>
      <c r="AH1302" t="s">
        <v>23</v>
      </c>
      <c r="AI1302">
        <v>0.1</v>
      </c>
      <c r="AJ1302">
        <v>10</v>
      </c>
      <c r="AK1302">
        <v>5</v>
      </c>
      <c r="AL1302">
        <v>4</v>
      </c>
    </row>
    <row r="1303" spans="20:38" x14ac:dyDescent="0.35">
      <c r="T1303" t="s">
        <v>19</v>
      </c>
      <c r="U1303">
        <v>77</v>
      </c>
      <c r="V1303" t="s">
        <v>29</v>
      </c>
      <c r="W1303">
        <v>13927.731155822599</v>
      </c>
      <c r="X1303">
        <v>0.1064139791161</v>
      </c>
      <c r="Y1303">
        <v>10713.6393506328</v>
      </c>
      <c r="Z1303" t="s">
        <v>25</v>
      </c>
      <c r="AA1303">
        <v>2.01570818739263E-2</v>
      </c>
      <c r="AB1303" t="s">
        <v>22</v>
      </c>
      <c r="AC1303">
        <v>1298</v>
      </c>
      <c r="AD1303">
        <v>10</v>
      </c>
      <c r="AE1303">
        <v>4.7500000000000001E-2</v>
      </c>
      <c r="AF1303">
        <v>0.01</v>
      </c>
      <c r="AG1303">
        <v>0</v>
      </c>
      <c r="AH1303" t="s">
        <v>23</v>
      </c>
      <c r="AI1303">
        <v>0.1</v>
      </c>
      <c r="AJ1303">
        <v>10</v>
      </c>
      <c r="AK1303">
        <v>5</v>
      </c>
      <c r="AL1303">
        <v>4</v>
      </c>
    </row>
    <row r="1304" spans="20:38" x14ac:dyDescent="0.35">
      <c r="T1304" t="s">
        <v>19</v>
      </c>
      <c r="U1304">
        <v>77</v>
      </c>
      <c r="V1304" t="s">
        <v>29</v>
      </c>
      <c r="W1304">
        <v>5445.8394683732704</v>
      </c>
      <c r="X1304">
        <v>4.1608603797240698E-2</v>
      </c>
      <c r="Y1304">
        <v>4189.1072833640501</v>
      </c>
      <c r="Z1304" t="s">
        <v>25</v>
      </c>
      <c r="AA1304">
        <v>7.8815587986395003E-3</v>
      </c>
      <c r="AB1304" t="s">
        <v>24</v>
      </c>
      <c r="AC1304">
        <v>1299</v>
      </c>
      <c r="AD1304">
        <v>10</v>
      </c>
      <c r="AE1304">
        <v>4.7500000000000001E-2</v>
      </c>
      <c r="AF1304">
        <v>0.01</v>
      </c>
      <c r="AG1304">
        <v>0</v>
      </c>
      <c r="AH1304" t="s">
        <v>23</v>
      </c>
      <c r="AI1304">
        <v>0.1</v>
      </c>
      <c r="AJ1304">
        <v>10</v>
      </c>
      <c r="AK1304">
        <v>6</v>
      </c>
      <c r="AL1304">
        <v>5</v>
      </c>
    </row>
    <row r="1305" spans="20:38" x14ac:dyDescent="0.35">
      <c r="T1305" t="s">
        <v>19</v>
      </c>
      <c r="U1305">
        <v>77</v>
      </c>
      <c r="V1305" t="s">
        <v>29</v>
      </c>
      <c r="W1305">
        <v>16337.518405119799</v>
      </c>
      <c r="X1305">
        <v>0.124825811391722</v>
      </c>
      <c r="Y1305">
        <v>12567.321850092199</v>
      </c>
      <c r="Z1305" t="s">
        <v>25</v>
      </c>
      <c r="AA1305">
        <v>2.3644676395918499E-2</v>
      </c>
      <c r="AB1305" t="s">
        <v>22</v>
      </c>
      <c r="AC1305">
        <v>1300</v>
      </c>
      <c r="AD1305">
        <v>10</v>
      </c>
      <c r="AE1305">
        <v>4.7500000000000001E-2</v>
      </c>
      <c r="AF1305">
        <v>0.01</v>
      </c>
      <c r="AG1305">
        <v>0</v>
      </c>
      <c r="AH1305" t="s">
        <v>23</v>
      </c>
      <c r="AI1305">
        <v>0.1</v>
      </c>
      <c r="AJ1305">
        <v>10</v>
      </c>
      <c r="AK1305">
        <v>6</v>
      </c>
      <c r="AL1305">
        <v>5</v>
      </c>
    </row>
    <row r="1306" spans="20:38" x14ac:dyDescent="0.35">
      <c r="T1306" t="s">
        <v>19</v>
      </c>
      <c r="U1306">
        <v>77</v>
      </c>
      <c r="V1306" t="s">
        <v>29</v>
      </c>
      <c r="W1306">
        <v>6204.0284765670103</v>
      </c>
      <c r="X1306">
        <v>4.74015006001242E-2</v>
      </c>
      <c r="Y1306">
        <v>4772.3295973592403</v>
      </c>
      <c r="Z1306" t="s">
        <v>25</v>
      </c>
      <c r="AA1306">
        <v>8.9788572561619994E-3</v>
      </c>
      <c r="AB1306" t="s">
        <v>24</v>
      </c>
      <c r="AC1306">
        <v>1301</v>
      </c>
      <c r="AD1306">
        <v>10</v>
      </c>
      <c r="AE1306">
        <v>4.7500000000000001E-2</v>
      </c>
      <c r="AF1306">
        <v>0.01</v>
      </c>
      <c r="AG1306">
        <v>0</v>
      </c>
      <c r="AH1306" t="s">
        <v>23</v>
      </c>
      <c r="AI1306">
        <v>0.1</v>
      </c>
      <c r="AJ1306">
        <v>10</v>
      </c>
      <c r="AK1306">
        <v>7</v>
      </c>
      <c r="AL1306">
        <v>6</v>
      </c>
    </row>
    <row r="1307" spans="20:38" x14ac:dyDescent="0.35">
      <c r="T1307" t="s">
        <v>19</v>
      </c>
      <c r="U1307">
        <v>77</v>
      </c>
      <c r="V1307" t="s">
        <v>29</v>
      </c>
      <c r="W1307">
        <v>18612.085429701001</v>
      </c>
      <c r="X1307">
        <v>0.142204501800373</v>
      </c>
      <c r="Y1307">
        <v>14316.9887920777</v>
      </c>
      <c r="Z1307" t="s">
        <v>25</v>
      </c>
      <c r="AA1307">
        <v>2.6936571768486E-2</v>
      </c>
      <c r="AB1307" t="s">
        <v>22</v>
      </c>
      <c r="AC1307">
        <v>1302</v>
      </c>
      <c r="AD1307">
        <v>10</v>
      </c>
      <c r="AE1307">
        <v>4.7500000000000001E-2</v>
      </c>
      <c r="AF1307">
        <v>0.01</v>
      </c>
      <c r="AG1307">
        <v>0</v>
      </c>
      <c r="AH1307" t="s">
        <v>23</v>
      </c>
      <c r="AI1307">
        <v>0.1</v>
      </c>
      <c r="AJ1307">
        <v>10</v>
      </c>
      <c r="AK1307">
        <v>7</v>
      </c>
      <c r="AL1307">
        <v>6</v>
      </c>
    </row>
    <row r="1308" spans="20:38" x14ac:dyDescent="0.35">
      <c r="T1308" t="s">
        <v>19</v>
      </c>
      <c r="U1308">
        <v>77</v>
      </c>
      <c r="V1308" t="s">
        <v>29</v>
      </c>
      <c r="W1308">
        <v>6862.8347629401396</v>
      </c>
      <c r="X1308">
        <v>5.2435069787763001E-2</v>
      </c>
      <c r="Y1308">
        <v>5279.1036638001096</v>
      </c>
      <c r="Z1308" t="s">
        <v>25</v>
      </c>
      <c r="AA1308">
        <v>9.9323228353657492E-3</v>
      </c>
      <c r="AB1308" t="s">
        <v>24</v>
      </c>
      <c r="AC1308">
        <v>1303</v>
      </c>
      <c r="AD1308">
        <v>10</v>
      </c>
      <c r="AE1308">
        <v>4.7500000000000001E-2</v>
      </c>
      <c r="AF1308">
        <v>0.01</v>
      </c>
      <c r="AG1308">
        <v>0</v>
      </c>
      <c r="AH1308" t="s">
        <v>23</v>
      </c>
      <c r="AI1308">
        <v>0.1</v>
      </c>
      <c r="AJ1308">
        <v>10</v>
      </c>
      <c r="AK1308">
        <v>8</v>
      </c>
      <c r="AL1308">
        <v>7</v>
      </c>
    </row>
    <row r="1309" spans="20:38" x14ac:dyDescent="0.35">
      <c r="T1309" t="s">
        <v>19</v>
      </c>
      <c r="U1309">
        <v>77</v>
      </c>
      <c r="V1309" t="s">
        <v>29</v>
      </c>
      <c r="W1309">
        <v>20588.504288820401</v>
      </c>
      <c r="X1309">
        <v>0.15730520936328901</v>
      </c>
      <c r="Y1309">
        <v>15837.3109914003</v>
      </c>
      <c r="Z1309" t="s">
        <v>25</v>
      </c>
      <c r="AA1309">
        <v>2.9796968506097199E-2</v>
      </c>
      <c r="AB1309" t="s">
        <v>22</v>
      </c>
      <c r="AC1309">
        <v>1304</v>
      </c>
      <c r="AD1309">
        <v>10</v>
      </c>
      <c r="AE1309">
        <v>4.7500000000000001E-2</v>
      </c>
      <c r="AF1309">
        <v>0.01</v>
      </c>
      <c r="AG1309">
        <v>0</v>
      </c>
      <c r="AH1309" t="s">
        <v>23</v>
      </c>
      <c r="AI1309">
        <v>0.1</v>
      </c>
      <c r="AJ1309">
        <v>10</v>
      </c>
      <c r="AK1309">
        <v>8</v>
      </c>
      <c r="AL1309">
        <v>7</v>
      </c>
    </row>
    <row r="1310" spans="20:38" x14ac:dyDescent="0.35">
      <c r="T1310" t="s">
        <v>19</v>
      </c>
      <c r="U1310">
        <v>77</v>
      </c>
      <c r="V1310" t="s">
        <v>29</v>
      </c>
      <c r="W1310">
        <v>7372.3841717997502</v>
      </c>
      <c r="X1310">
        <v>5.6328250920164399E-2</v>
      </c>
      <c r="Y1310">
        <v>5671.0647475382702</v>
      </c>
      <c r="Z1310" t="s">
        <v>25</v>
      </c>
      <c r="AA1310">
        <v>1.0669774545072201E-2</v>
      </c>
      <c r="AB1310" t="s">
        <v>24</v>
      </c>
      <c r="AC1310">
        <v>1305</v>
      </c>
      <c r="AD1310">
        <v>10</v>
      </c>
      <c r="AE1310">
        <v>4.7500000000000001E-2</v>
      </c>
      <c r="AF1310">
        <v>0.01</v>
      </c>
      <c r="AG1310">
        <v>0</v>
      </c>
      <c r="AH1310" t="s">
        <v>23</v>
      </c>
      <c r="AI1310">
        <v>0.1</v>
      </c>
      <c r="AJ1310">
        <v>10</v>
      </c>
      <c r="AK1310">
        <v>9</v>
      </c>
      <c r="AL1310">
        <v>8</v>
      </c>
    </row>
    <row r="1311" spans="20:38" x14ac:dyDescent="0.35">
      <c r="T1311" t="s">
        <v>19</v>
      </c>
      <c r="U1311">
        <v>77</v>
      </c>
      <c r="V1311" t="s">
        <v>29</v>
      </c>
      <c r="W1311">
        <v>22117.152515399201</v>
      </c>
      <c r="X1311">
        <v>0.16898475276049299</v>
      </c>
      <c r="Y1311">
        <v>17013.194242614802</v>
      </c>
      <c r="Z1311" t="s">
        <v>25</v>
      </c>
      <c r="AA1311">
        <v>3.2009323635216698E-2</v>
      </c>
      <c r="AB1311" t="s">
        <v>22</v>
      </c>
      <c r="AC1311">
        <v>1306</v>
      </c>
      <c r="AD1311">
        <v>10</v>
      </c>
      <c r="AE1311">
        <v>4.7500000000000001E-2</v>
      </c>
      <c r="AF1311">
        <v>0.01</v>
      </c>
      <c r="AG1311">
        <v>0</v>
      </c>
      <c r="AH1311" t="s">
        <v>23</v>
      </c>
      <c r="AI1311">
        <v>0.1</v>
      </c>
      <c r="AJ1311">
        <v>10</v>
      </c>
      <c r="AK1311">
        <v>9</v>
      </c>
      <c r="AL1311">
        <v>8</v>
      </c>
    </row>
    <row r="1312" spans="20:38" x14ac:dyDescent="0.35">
      <c r="T1312" t="s">
        <v>19</v>
      </c>
      <c r="U1312">
        <v>77</v>
      </c>
      <c r="V1312" t="s">
        <v>29</v>
      </c>
      <c r="W1312">
        <v>7694.6987923127899</v>
      </c>
      <c r="X1312">
        <v>5.8790876089501398E-2</v>
      </c>
      <c r="Y1312">
        <v>5918.99907100984</v>
      </c>
      <c r="Z1312" t="s">
        <v>25</v>
      </c>
      <c r="AA1312">
        <v>1.11362483822075E-2</v>
      </c>
      <c r="AB1312" t="s">
        <v>24</v>
      </c>
      <c r="AC1312">
        <v>1307</v>
      </c>
      <c r="AD1312">
        <v>10</v>
      </c>
      <c r="AE1312">
        <v>4.7500000000000001E-2</v>
      </c>
      <c r="AF1312">
        <v>0.01</v>
      </c>
      <c r="AG1312">
        <v>0</v>
      </c>
      <c r="AH1312" t="s">
        <v>23</v>
      </c>
      <c r="AI1312">
        <v>0.1</v>
      </c>
      <c r="AJ1312">
        <v>10</v>
      </c>
      <c r="AK1312">
        <v>10</v>
      </c>
      <c r="AL1312">
        <v>9</v>
      </c>
    </row>
    <row r="1313" spans="20:38" x14ac:dyDescent="0.35">
      <c r="T1313" t="s">
        <v>19</v>
      </c>
      <c r="U1313">
        <v>77</v>
      </c>
      <c r="V1313" t="s">
        <v>29</v>
      </c>
      <c r="W1313">
        <v>23084.0963769384</v>
      </c>
      <c r="X1313">
        <v>0.176372628268504</v>
      </c>
      <c r="Y1313">
        <v>17756.997213029499</v>
      </c>
      <c r="Z1313" t="s">
        <v>25</v>
      </c>
      <c r="AA1313">
        <v>3.3408745146622502E-2</v>
      </c>
      <c r="AB1313" t="s">
        <v>22</v>
      </c>
      <c r="AC1313">
        <v>1308</v>
      </c>
      <c r="AD1313">
        <v>10</v>
      </c>
      <c r="AE1313">
        <v>4.7500000000000001E-2</v>
      </c>
      <c r="AF1313">
        <v>0.01</v>
      </c>
      <c r="AG1313">
        <v>0</v>
      </c>
      <c r="AH1313" t="s">
        <v>23</v>
      </c>
      <c r="AI1313">
        <v>0.1</v>
      </c>
      <c r="AJ1313">
        <v>10</v>
      </c>
      <c r="AK1313">
        <v>10</v>
      </c>
      <c r="AL1313">
        <v>9</v>
      </c>
    </row>
    <row r="1314" spans="20:38" x14ac:dyDescent="0.35">
      <c r="T1314" t="s">
        <v>19</v>
      </c>
      <c r="U1314">
        <v>77</v>
      </c>
      <c r="V1314" t="s">
        <v>29</v>
      </c>
      <c r="W1314">
        <v>21863.115181636102</v>
      </c>
      <c r="X1314">
        <v>0.16704379602982899</v>
      </c>
      <c r="Y1314">
        <v>16817.780908950899</v>
      </c>
      <c r="Z1314" t="s">
        <v>25</v>
      </c>
      <c r="AA1314">
        <v>3.1641664949217697E-2</v>
      </c>
      <c r="AB1314" t="s">
        <v>24</v>
      </c>
      <c r="AC1314">
        <v>1309</v>
      </c>
      <c r="AD1314">
        <v>10</v>
      </c>
      <c r="AE1314">
        <v>4.7500000000000001E-2</v>
      </c>
      <c r="AF1314">
        <v>0.01</v>
      </c>
      <c r="AG1314">
        <v>0</v>
      </c>
      <c r="AH1314" t="s">
        <v>23</v>
      </c>
      <c r="AI1314">
        <v>0.1</v>
      </c>
      <c r="AJ1314">
        <v>10</v>
      </c>
      <c r="AK1314">
        <v>12</v>
      </c>
      <c r="AL1314">
        <v>11</v>
      </c>
    </row>
    <row r="1315" spans="20:38" x14ac:dyDescent="0.35">
      <c r="T1315" t="s">
        <v>19</v>
      </c>
      <c r="U1315">
        <v>77</v>
      </c>
      <c r="V1315" t="s">
        <v>29</v>
      </c>
      <c r="W1315">
        <v>65589.345544908399</v>
      </c>
      <c r="X1315">
        <v>0.50113138808948599</v>
      </c>
      <c r="Y1315">
        <v>50453.342726852599</v>
      </c>
      <c r="Z1315" t="s">
        <v>25</v>
      </c>
      <c r="AA1315">
        <v>9.4924994847653196E-2</v>
      </c>
      <c r="AB1315" t="s">
        <v>22</v>
      </c>
      <c r="AC1315">
        <v>1310</v>
      </c>
      <c r="AD1315">
        <v>10</v>
      </c>
      <c r="AE1315">
        <v>4.7500000000000001E-2</v>
      </c>
      <c r="AF1315">
        <v>0.01</v>
      </c>
      <c r="AG1315">
        <v>0</v>
      </c>
      <c r="AH1315" t="s">
        <v>23</v>
      </c>
      <c r="AI1315">
        <v>0.1</v>
      </c>
      <c r="AJ1315">
        <v>10</v>
      </c>
      <c r="AK1315">
        <v>12</v>
      </c>
      <c r="AL1315">
        <v>11</v>
      </c>
    </row>
    <row r="1316" spans="20:38" x14ac:dyDescent="0.35">
      <c r="T1316" t="s">
        <v>19</v>
      </c>
      <c r="U1316">
        <v>77</v>
      </c>
      <c r="V1316" t="s">
        <v>29</v>
      </c>
      <c r="W1316">
        <v>20729.331930165499</v>
      </c>
      <c r="X1316">
        <v>0.158381194354484</v>
      </c>
      <c r="Y1316">
        <v>15945.639946281201</v>
      </c>
      <c r="Z1316" t="s">
        <v>25</v>
      </c>
      <c r="AA1316">
        <v>3.0000783058873E-2</v>
      </c>
      <c r="AB1316" t="s">
        <v>24</v>
      </c>
      <c r="AC1316">
        <v>1311</v>
      </c>
      <c r="AD1316">
        <v>10</v>
      </c>
      <c r="AE1316">
        <v>4.7500000000000001E-2</v>
      </c>
      <c r="AF1316">
        <v>0.01</v>
      </c>
      <c r="AG1316">
        <v>0</v>
      </c>
      <c r="AH1316" t="s">
        <v>23</v>
      </c>
      <c r="AI1316">
        <v>0.1</v>
      </c>
      <c r="AJ1316">
        <v>10</v>
      </c>
      <c r="AK1316">
        <v>15</v>
      </c>
      <c r="AL1316">
        <v>14</v>
      </c>
    </row>
    <row r="1317" spans="20:38" x14ac:dyDescent="0.35">
      <c r="T1317" t="s">
        <v>19</v>
      </c>
      <c r="U1317">
        <v>77</v>
      </c>
      <c r="V1317" t="s">
        <v>29</v>
      </c>
      <c r="W1317">
        <v>62187.995790496498</v>
      </c>
      <c r="X1317">
        <v>0.475143583063452</v>
      </c>
      <c r="Y1317">
        <v>47836.919838843503</v>
      </c>
      <c r="Z1317" t="s">
        <v>25</v>
      </c>
      <c r="AA1317">
        <v>9.0002349176619006E-2</v>
      </c>
      <c r="AB1317" t="s">
        <v>22</v>
      </c>
      <c r="AC1317">
        <v>1312</v>
      </c>
      <c r="AD1317">
        <v>10</v>
      </c>
      <c r="AE1317">
        <v>4.7500000000000001E-2</v>
      </c>
      <c r="AF1317">
        <v>0.01</v>
      </c>
      <c r="AG1317">
        <v>0</v>
      </c>
      <c r="AH1317" t="s">
        <v>23</v>
      </c>
      <c r="AI1317">
        <v>0.1</v>
      </c>
      <c r="AJ1317">
        <v>10</v>
      </c>
      <c r="AK1317">
        <v>15</v>
      </c>
      <c r="AL1317">
        <v>14</v>
      </c>
    </row>
    <row r="1318" spans="20:38" x14ac:dyDescent="0.35">
      <c r="T1318" t="s">
        <v>19</v>
      </c>
      <c r="U1318">
        <v>77</v>
      </c>
      <c r="V1318" t="s">
        <v>29</v>
      </c>
      <c r="W1318">
        <v>26958.6988981092</v>
      </c>
      <c r="X1318">
        <v>0.205976292150162</v>
      </c>
      <c r="Y1318">
        <v>20737.460690853299</v>
      </c>
      <c r="Z1318" t="s">
        <v>25</v>
      </c>
      <c r="AA1318">
        <v>3.9016311761340801E-2</v>
      </c>
      <c r="AB1318" t="s">
        <v>24</v>
      </c>
      <c r="AC1318">
        <v>1313</v>
      </c>
      <c r="AD1318">
        <v>10</v>
      </c>
      <c r="AE1318">
        <v>4.7500000000000001E-2</v>
      </c>
      <c r="AF1318">
        <v>0.01</v>
      </c>
      <c r="AG1318">
        <v>0</v>
      </c>
      <c r="AH1318" t="s">
        <v>23</v>
      </c>
      <c r="AI1318">
        <v>0.1</v>
      </c>
      <c r="AJ1318">
        <v>10</v>
      </c>
      <c r="AK1318">
        <v>20</v>
      </c>
      <c r="AL1318">
        <v>19</v>
      </c>
    </row>
    <row r="1319" spans="20:38" x14ac:dyDescent="0.35">
      <c r="T1319" t="s">
        <v>19</v>
      </c>
      <c r="U1319">
        <v>77</v>
      </c>
      <c r="V1319" t="s">
        <v>29</v>
      </c>
      <c r="W1319">
        <v>80876.096694327702</v>
      </c>
      <c r="X1319">
        <v>0.617928876450486</v>
      </c>
      <c r="Y1319">
        <v>62212.382072559798</v>
      </c>
      <c r="Z1319" t="s">
        <v>25</v>
      </c>
      <c r="AA1319">
        <v>0.11704893528402199</v>
      </c>
      <c r="AB1319" t="s">
        <v>22</v>
      </c>
      <c r="AC1319">
        <v>1314</v>
      </c>
      <c r="AD1319">
        <v>10</v>
      </c>
      <c r="AE1319">
        <v>4.7500000000000001E-2</v>
      </c>
      <c r="AF1319">
        <v>0.01</v>
      </c>
      <c r="AG1319">
        <v>0</v>
      </c>
      <c r="AH1319" t="s">
        <v>23</v>
      </c>
      <c r="AI1319">
        <v>0.1</v>
      </c>
      <c r="AJ1319">
        <v>10</v>
      </c>
      <c r="AK1319">
        <v>20</v>
      </c>
      <c r="AL1319">
        <v>19</v>
      </c>
    </row>
    <row r="1320" spans="20:38" x14ac:dyDescent="0.35">
      <c r="T1320" t="s">
        <v>19</v>
      </c>
      <c r="U1320">
        <v>77</v>
      </c>
      <c r="V1320" t="s">
        <v>29</v>
      </c>
      <c r="W1320">
        <v>39618.467642991003</v>
      </c>
      <c r="X1320">
        <v>0.302702481919363</v>
      </c>
      <c r="Y1320">
        <v>30475.7443407623</v>
      </c>
      <c r="Z1320" t="s">
        <v>25</v>
      </c>
      <c r="AA1320">
        <v>5.7338319290102698E-2</v>
      </c>
      <c r="AB1320" t="s">
        <v>24</v>
      </c>
      <c r="AC1320">
        <v>1315</v>
      </c>
      <c r="AD1320">
        <v>10</v>
      </c>
      <c r="AE1320">
        <v>4.7500000000000001E-2</v>
      </c>
      <c r="AF1320">
        <v>0.01</v>
      </c>
      <c r="AG1320">
        <v>0</v>
      </c>
      <c r="AH1320" t="s">
        <v>23</v>
      </c>
      <c r="AI1320">
        <v>0.1</v>
      </c>
      <c r="AJ1320">
        <v>10</v>
      </c>
      <c r="AK1320">
        <v>99</v>
      </c>
      <c r="AL1320">
        <v>98</v>
      </c>
    </row>
    <row r="1321" spans="20:38" x14ac:dyDescent="0.35">
      <c r="T1321" t="s">
        <v>19</v>
      </c>
      <c r="U1321">
        <v>77</v>
      </c>
      <c r="V1321" t="s">
        <v>29</v>
      </c>
      <c r="W1321">
        <v>118855.402928973</v>
      </c>
      <c r="X1321">
        <v>0.90810744575808799</v>
      </c>
      <c r="Y1321">
        <v>91427.233022286906</v>
      </c>
      <c r="Z1321" t="s">
        <v>25</v>
      </c>
      <c r="AA1321">
        <v>0.17201495787030799</v>
      </c>
      <c r="AB1321" t="s">
        <v>22</v>
      </c>
      <c r="AC1321">
        <v>1316</v>
      </c>
      <c r="AD1321">
        <v>10</v>
      </c>
      <c r="AE1321">
        <v>4.7500000000000001E-2</v>
      </c>
      <c r="AF1321">
        <v>0.01</v>
      </c>
      <c r="AG1321">
        <v>0</v>
      </c>
      <c r="AH1321" t="s">
        <v>23</v>
      </c>
      <c r="AI1321">
        <v>0.1</v>
      </c>
      <c r="AJ1321">
        <v>10</v>
      </c>
      <c r="AK1321">
        <v>99</v>
      </c>
      <c r="AL1321">
        <v>98</v>
      </c>
    </row>
    <row r="1322" spans="20:38" x14ac:dyDescent="0.35">
      <c r="T1322" t="s">
        <v>19</v>
      </c>
      <c r="U1322">
        <v>77</v>
      </c>
      <c r="V1322" t="s">
        <v>29</v>
      </c>
      <c r="W1322">
        <v>22053.9647701961</v>
      </c>
      <c r="X1322">
        <v>7.8921602021626402E-2</v>
      </c>
      <c r="Y1322">
        <v>16964.588284766302</v>
      </c>
      <c r="Z1322" t="s">
        <v>26</v>
      </c>
      <c r="AA1322">
        <v>2.42536338375181E-2</v>
      </c>
      <c r="AB1322" t="s">
        <v>24</v>
      </c>
      <c r="AC1322">
        <v>1317</v>
      </c>
      <c r="AD1322">
        <v>10</v>
      </c>
      <c r="AE1322">
        <v>4.7500000000000001E-2</v>
      </c>
      <c r="AF1322">
        <v>0.01</v>
      </c>
      <c r="AG1322">
        <v>0</v>
      </c>
      <c r="AH1322" t="s">
        <v>23</v>
      </c>
      <c r="AI1322">
        <v>0.1</v>
      </c>
      <c r="AJ1322">
        <v>10</v>
      </c>
      <c r="AK1322">
        <v>1</v>
      </c>
      <c r="AL1322">
        <v>0</v>
      </c>
    </row>
    <row r="1323" spans="20:38" x14ac:dyDescent="0.35">
      <c r="T1323" t="s">
        <v>19</v>
      </c>
      <c r="U1323">
        <v>77</v>
      </c>
      <c r="V1323" t="s">
        <v>29</v>
      </c>
      <c r="W1323">
        <v>66161.894310588395</v>
      </c>
      <c r="X1323">
        <v>0.23676480606487901</v>
      </c>
      <c r="Y1323">
        <v>50893.764854298803</v>
      </c>
      <c r="Z1323" t="s">
        <v>26</v>
      </c>
      <c r="AA1323">
        <v>7.2760901512554405E-2</v>
      </c>
      <c r="AB1323" t="s">
        <v>22</v>
      </c>
      <c r="AC1323">
        <v>1318</v>
      </c>
      <c r="AD1323">
        <v>10</v>
      </c>
      <c r="AE1323">
        <v>4.7500000000000001E-2</v>
      </c>
      <c r="AF1323">
        <v>0.01</v>
      </c>
      <c r="AG1323">
        <v>0</v>
      </c>
      <c r="AH1323" t="s">
        <v>23</v>
      </c>
      <c r="AI1323">
        <v>0.1</v>
      </c>
      <c r="AJ1323">
        <v>10</v>
      </c>
      <c r="AK1323">
        <v>1</v>
      </c>
      <c r="AL1323">
        <v>0</v>
      </c>
    </row>
    <row r="1324" spans="20:38" x14ac:dyDescent="0.35">
      <c r="T1324" t="s">
        <v>19</v>
      </c>
      <c r="U1324">
        <v>77</v>
      </c>
      <c r="V1324" t="s">
        <v>29</v>
      </c>
      <c r="W1324">
        <v>10316.126529053199</v>
      </c>
      <c r="X1324">
        <v>3.6916955332718597E-2</v>
      </c>
      <c r="Y1324">
        <v>7935.4819454255403</v>
      </c>
      <c r="Z1324" t="s">
        <v>26</v>
      </c>
      <c r="AA1324">
        <v>1.13450600862159E-2</v>
      </c>
      <c r="AB1324" t="s">
        <v>24</v>
      </c>
      <c r="AC1324">
        <v>1319</v>
      </c>
      <c r="AD1324">
        <v>10</v>
      </c>
      <c r="AE1324">
        <v>4.7500000000000001E-2</v>
      </c>
      <c r="AF1324">
        <v>0.01</v>
      </c>
      <c r="AG1324">
        <v>0</v>
      </c>
      <c r="AH1324" t="s">
        <v>23</v>
      </c>
      <c r="AI1324">
        <v>0.1</v>
      </c>
      <c r="AJ1324">
        <v>10</v>
      </c>
      <c r="AK1324">
        <v>2</v>
      </c>
      <c r="AL1324">
        <v>1</v>
      </c>
    </row>
    <row r="1325" spans="20:38" x14ac:dyDescent="0.35">
      <c r="T1325" t="s">
        <v>19</v>
      </c>
      <c r="U1325">
        <v>77</v>
      </c>
      <c r="V1325" t="s">
        <v>29</v>
      </c>
      <c r="W1325">
        <v>30948.379587159601</v>
      </c>
      <c r="X1325">
        <v>0.11075086599815601</v>
      </c>
      <c r="Y1325">
        <v>23806.445836276602</v>
      </c>
      <c r="Z1325" t="s">
        <v>26</v>
      </c>
      <c r="AA1325">
        <v>3.4035180258647602E-2</v>
      </c>
      <c r="AB1325" t="s">
        <v>22</v>
      </c>
      <c r="AC1325">
        <v>1320</v>
      </c>
      <c r="AD1325">
        <v>10</v>
      </c>
      <c r="AE1325">
        <v>4.7500000000000001E-2</v>
      </c>
      <c r="AF1325">
        <v>0.01</v>
      </c>
      <c r="AG1325">
        <v>0</v>
      </c>
      <c r="AH1325" t="s">
        <v>23</v>
      </c>
      <c r="AI1325">
        <v>0.1</v>
      </c>
      <c r="AJ1325">
        <v>10</v>
      </c>
      <c r="AK1325">
        <v>2</v>
      </c>
      <c r="AL1325">
        <v>1</v>
      </c>
    </row>
    <row r="1326" spans="20:38" x14ac:dyDescent="0.35">
      <c r="T1326" t="s">
        <v>19</v>
      </c>
      <c r="U1326">
        <v>77</v>
      </c>
      <c r="V1326" t="s">
        <v>29</v>
      </c>
      <c r="W1326">
        <v>4940.4778051023904</v>
      </c>
      <c r="X1326">
        <v>1.7679833408362801E-2</v>
      </c>
      <c r="Y1326">
        <v>3800.3675423864602</v>
      </c>
      <c r="Z1326" t="s">
        <v>26</v>
      </c>
      <c r="AA1326">
        <v>5.4332425446362497E-3</v>
      </c>
      <c r="AB1326" t="s">
        <v>24</v>
      </c>
      <c r="AC1326">
        <v>1321</v>
      </c>
      <c r="AD1326">
        <v>10</v>
      </c>
      <c r="AE1326">
        <v>4.7500000000000001E-2</v>
      </c>
      <c r="AF1326">
        <v>0.01</v>
      </c>
      <c r="AG1326">
        <v>0</v>
      </c>
      <c r="AH1326" t="s">
        <v>23</v>
      </c>
      <c r="AI1326">
        <v>0.1</v>
      </c>
      <c r="AJ1326">
        <v>10</v>
      </c>
      <c r="AK1326">
        <v>3</v>
      </c>
      <c r="AL1326">
        <v>2</v>
      </c>
    </row>
    <row r="1327" spans="20:38" x14ac:dyDescent="0.35">
      <c r="T1327" t="s">
        <v>19</v>
      </c>
      <c r="U1327">
        <v>77</v>
      </c>
      <c r="V1327" t="s">
        <v>29</v>
      </c>
      <c r="W1327">
        <v>14821.4334153072</v>
      </c>
      <c r="X1327">
        <v>5.3039500225088403E-2</v>
      </c>
      <c r="Y1327">
        <v>11401.1026271594</v>
      </c>
      <c r="Z1327" t="s">
        <v>26</v>
      </c>
      <c r="AA1327">
        <v>1.62997276339088E-2</v>
      </c>
      <c r="AB1327" t="s">
        <v>22</v>
      </c>
      <c r="AC1327">
        <v>1322</v>
      </c>
      <c r="AD1327">
        <v>10</v>
      </c>
      <c r="AE1327">
        <v>4.7500000000000001E-2</v>
      </c>
      <c r="AF1327">
        <v>0.01</v>
      </c>
      <c r="AG1327">
        <v>0</v>
      </c>
      <c r="AH1327" t="s">
        <v>23</v>
      </c>
      <c r="AI1327">
        <v>0.1</v>
      </c>
      <c r="AJ1327">
        <v>10</v>
      </c>
      <c r="AK1327">
        <v>3</v>
      </c>
      <c r="AL1327">
        <v>2</v>
      </c>
    </row>
    <row r="1328" spans="20:38" x14ac:dyDescent="0.35">
      <c r="T1328" t="s">
        <v>19</v>
      </c>
      <c r="U1328">
        <v>77</v>
      </c>
      <c r="V1328" t="s">
        <v>29</v>
      </c>
      <c r="W1328">
        <v>5939.9046039089199</v>
      </c>
      <c r="X1328">
        <v>2.12563496895419E-2</v>
      </c>
      <c r="Y1328">
        <v>4569.1573876222501</v>
      </c>
      <c r="Z1328" t="s">
        <v>26</v>
      </c>
      <c r="AA1328">
        <v>6.5323524724082496E-3</v>
      </c>
      <c r="AB1328" t="s">
        <v>24</v>
      </c>
      <c r="AC1328">
        <v>1323</v>
      </c>
      <c r="AD1328">
        <v>10</v>
      </c>
      <c r="AE1328">
        <v>4.7500000000000001E-2</v>
      </c>
      <c r="AF1328">
        <v>0.01</v>
      </c>
      <c r="AG1328">
        <v>0</v>
      </c>
      <c r="AH1328" t="s">
        <v>23</v>
      </c>
      <c r="AI1328">
        <v>0.1</v>
      </c>
      <c r="AJ1328">
        <v>10</v>
      </c>
      <c r="AK1328">
        <v>4</v>
      </c>
      <c r="AL1328">
        <v>3</v>
      </c>
    </row>
    <row r="1329" spans="20:38" x14ac:dyDescent="0.35">
      <c r="T1329" t="s">
        <v>19</v>
      </c>
      <c r="U1329">
        <v>77</v>
      </c>
      <c r="V1329" t="s">
        <v>29</v>
      </c>
      <c r="W1329">
        <v>17819.7138117268</v>
      </c>
      <c r="X1329">
        <v>6.3769049068625697E-2</v>
      </c>
      <c r="Y1329">
        <v>13707.472162866699</v>
      </c>
      <c r="Z1329" t="s">
        <v>26</v>
      </c>
      <c r="AA1329">
        <v>1.95970574172247E-2</v>
      </c>
      <c r="AB1329" t="s">
        <v>22</v>
      </c>
      <c r="AC1329">
        <v>1324</v>
      </c>
      <c r="AD1329">
        <v>10</v>
      </c>
      <c r="AE1329">
        <v>4.7500000000000001E-2</v>
      </c>
      <c r="AF1329">
        <v>0.01</v>
      </c>
      <c r="AG1329">
        <v>0</v>
      </c>
      <c r="AH1329" t="s">
        <v>23</v>
      </c>
      <c r="AI1329">
        <v>0.1</v>
      </c>
      <c r="AJ1329">
        <v>10</v>
      </c>
      <c r="AK1329">
        <v>4</v>
      </c>
      <c r="AL1329">
        <v>3</v>
      </c>
    </row>
    <row r="1330" spans="20:38" x14ac:dyDescent="0.35">
      <c r="T1330" t="s">
        <v>19</v>
      </c>
      <c r="U1330">
        <v>77</v>
      </c>
      <c r="V1330" t="s">
        <v>29</v>
      </c>
      <c r="W1330">
        <v>7118.0208033056397</v>
      </c>
      <c r="X1330">
        <v>2.54723180559044E-2</v>
      </c>
      <c r="Y1330">
        <v>5475.4006179274102</v>
      </c>
      <c r="Z1330" t="s">
        <v>26</v>
      </c>
      <c r="AA1330">
        <v>7.8279743352322496E-3</v>
      </c>
      <c r="AB1330" t="s">
        <v>24</v>
      </c>
      <c r="AC1330">
        <v>1325</v>
      </c>
      <c r="AD1330">
        <v>10</v>
      </c>
      <c r="AE1330">
        <v>4.7500000000000001E-2</v>
      </c>
      <c r="AF1330">
        <v>0.01</v>
      </c>
      <c r="AG1330">
        <v>0</v>
      </c>
      <c r="AH1330" t="s">
        <v>23</v>
      </c>
      <c r="AI1330">
        <v>0.1</v>
      </c>
      <c r="AJ1330">
        <v>10</v>
      </c>
      <c r="AK1330">
        <v>5</v>
      </c>
      <c r="AL1330">
        <v>4</v>
      </c>
    </row>
    <row r="1331" spans="20:38" x14ac:dyDescent="0.35">
      <c r="T1331" t="s">
        <v>19</v>
      </c>
      <c r="U1331">
        <v>77</v>
      </c>
      <c r="V1331" t="s">
        <v>29</v>
      </c>
      <c r="W1331">
        <v>21354.0624099169</v>
      </c>
      <c r="X1331">
        <v>7.6416954167713103E-2</v>
      </c>
      <c r="Y1331">
        <v>16426.2018537822</v>
      </c>
      <c r="Z1331" t="s">
        <v>26</v>
      </c>
      <c r="AA1331">
        <v>2.3483923005696801E-2</v>
      </c>
      <c r="AB1331" t="s">
        <v>22</v>
      </c>
      <c r="AC1331">
        <v>1326</v>
      </c>
      <c r="AD1331">
        <v>10</v>
      </c>
      <c r="AE1331">
        <v>4.7500000000000001E-2</v>
      </c>
      <c r="AF1331">
        <v>0.01</v>
      </c>
      <c r="AG1331">
        <v>0</v>
      </c>
      <c r="AH1331" t="s">
        <v>23</v>
      </c>
      <c r="AI1331">
        <v>0.1</v>
      </c>
      <c r="AJ1331">
        <v>10</v>
      </c>
      <c r="AK1331">
        <v>5</v>
      </c>
      <c r="AL1331">
        <v>4</v>
      </c>
    </row>
    <row r="1332" spans="20:38" x14ac:dyDescent="0.35">
      <c r="T1332" t="s">
        <v>19</v>
      </c>
      <c r="U1332">
        <v>77</v>
      </c>
      <c r="V1332" t="s">
        <v>29</v>
      </c>
      <c r="W1332">
        <v>8274.8285573166904</v>
      </c>
      <c r="X1332">
        <v>2.96120327117004E-2</v>
      </c>
      <c r="Y1332">
        <v>6365.2527363974496</v>
      </c>
      <c r="Z1332" t="s">
        <v>26</v>
      </c>
      <c r="AA1332">
        <v>9.1001624419304993E-3</v>
      </c>
      <c r="AB1332" t="s">
        <v>24</v>
      </c>
      <c r="AC1332">
        <v>1327</v>
      </c>
      <c r="AD1332">
        <v>10</v>
      </c>
      <c r="AE1332">
        <v>4.7500000000000001E-2</v>
      </c>
      <c r="AF1332">
        <v>0.01</v>
      </c>
      <c r="AG1332">
        <v>0</v>
      </c>
      <c r="AH1332" t="s">
        <v>23</v>
      </c>
      <c r="AI1332">
        <v>0.1</v>
      </c>
      <c r="AJ1332">
        <v>10</v>
      </c>
      <c r="AK1332">
        <v>6</v>
      </c>
      <c r="AL1332">
        <v>5</v>
      </c>
    </row>
    <row r="1333" spans="20:38" x14ac:dyDescent="0.35">
      <c r="T1333" t="s">
        <v>19</v>
      </c>
      <c r="U1333">
        <v>77</v>
      </c>
      <c r="V1333" t="s">
        <v>29</v>
      </c>
      <c r="W1333">
        <v>24824.4856719501</v>
      </c>
      <c r="X1333">
        <v>8.8836098135101293E-2</v>
      </c>
      <c r="Y1333">
        <v>19095.758209192401</v>
      </c>
      <c r="Z1333" t="s">
        <v>26</v>
      </c>
      <c r="AA1333">
        <v>2.73004873257915E-2</v>
      </c>
      <c r="AB1333" t="s">
        <v>22</v>
      </c>
      <c r="AC1333">
        <v>1328</v>
      </c>
      <c r="AD1333">
        <v>10</v>
      </c>
      <c r="AE1333">
        <v>4.7500000000000001E-2</v>
      </c>
      <c r="AF1333">
        <v>0.01</v>
      </c>
      <c r="AG1333">
        <v>0</v>
      </c>
      <c r="AH1333" t="s">
        <v>23</v>
      </c>
      <c r="AI1333">
        <v>0.1</v>
      </c>
      <c r="AJ1333">
        <v>10</v>
      </c>
      <c r="AK1333">
        <v>6</v>
      </c>
      <c r="AL1333">
        <v>5</v>
      </c>
    </row>
    <row r="1334" spans="20:38" x14ac:dyDescent="0.35">
      <c r="T1334" t="s">
        <v>19</v>
      </c>
      <c r="U1334">
        <v>77</v>
      </c>
      <c r="V1334" t="s">
        <v>29</v>
      </c>
      <c r="W1334">
        <v>9327.0760442953506</v>
      </c>
      <c r="X1334">
        <v>3.3377571391975003E-2</v>
      </c>
      <c r="Y1334">
        <v>7174.6738802271902</v>
      </c>
      <c r="Z1334" t="s">
        <v>26</v>
      </c>
      <c r="AA1334">
        <v>1.0257361409171E-2</v>
      </c>
      <c r="AB1334" t="s">
        <v>24</v>
      </c>
      <c r="AC1334">
        <v>1329</v>
      </c>
      <c r="AD1334">
        <v>10</v>
      </c>
      <c r="AE1334">
        <v>4.7500000000000001E-2</v>
      </c>
      <c r="AF1334">
        <v>0.01</v>
      </c>
      <c r="AG1334">
        <v>0</v>
      </c>
      <c r="AH1334" t="s">
        <v>23</v>
      </c>
      <c r="AI1334">
        <v>0.1</v>
      </c>
      <c r="AJ1334">
        <v>10</v>
      </c>
      <c r="AK1334">
        <v>7</v>
      </c>
      <c r="AL1334">
        <v>6</v>
      </c>
    </row>
    <row r="1335" spans="20:38" x14ac:dyDescent="0.35">
      <c r="T1335" t="s">
        <v>19</v>
      </c>
      <c r="U1335">
        <v>77</v>
      </c>
      <c r="V1335" t="s">
        <v>29</v>
      </c>
      <c r="W1335">
        <v>27981.228132886099</v>
      </c>
      <c r="X1335">
        <v>0.10013271417592499</v>
      </c>
      <c r="Y1335">
        <v>21524.0216406816</v>
      </c>
      <c r="Z1335" t="s">
        <v>26</v>
      </c>
      <c r="AA1335">
        <v>3.0772084227513E-2</v>
      </c>
      <c r="AB1335" t="s">
        <v>22</v>
      </c>
      <c r="AC1335">
        <v>1330</v>
      </c>
      <c r="AD1335">
        <v>10</v>
      </c>
      <c r="AE1335">
        <v>4.7500000000000001E-2</v>
      </c>
      <c r="AF1335">
        <v>0.01</v>
      </c>
      <c r="AG1335">
        <v>0</v>
      </c>
      <c r="AH1335" t="s">
        <v>23</v>
      </c>
      <c r="AI1335">
        <v>0.1</v>
      </c>
      <c r="AJ1335">
        <v>10</v>
      </c>
      <c r="AK1335">
        <v>7</v>
      </c>
      <c r="AL1335">
        <v>6</v>
      </c>
    </row>
    <row r="1336" spans="20:38" x14ac:dyDescent="0.35">
      <c r="T1336" t="s">
        <v>19</v>
      </c>
      <c r="U1336">
        <v>77</v>
      </c>
      <c r="V1336" t="s">
        <v>29</v>
      </c>
      <c r="W1336">
        <v>10191.180818535</v>
      </c>
      <c r="X1336">
        <v>3.64698286712506E-2</v>
      </c>
      <c r="Y1336">
        <v>7839.3698604114998</v>
      </c>
      <c r="Z1336" t="s">
        <v>26</v>
      </c>
      <c r="AA1336">
        <v>1.1207652253018801E-2</v>
      </c>
      <c r="AB1336" t="s">
        <v>24</v>
      </c>
      <c r="AC1336">
        <v>1331</v>
      </c>
      <c r="AD1336">
        <v>10</v>
      </c>
      <c r="AE1336">
        <v>4.7500000000000001E-2</v>
      </c>
      <c r="AF1336">
        <v>0.01</v>
      </c>
      <c r="AG1336">
        <v>0</v>
      </c>
      <c r="AH1336" t="s">
        <v>23</v>
      </c>
      <c r="AI1336">
        <v>0.1</v>
      </c>
      <c r="AJ1336">
        <v>10</v>
      </c>
      <c r="AK1336">
        <v>8</v>
      </c>
      <c r="AL1336">
        <v>7</v>
      </c>
    </row>
    <row r="1337" spans="20:38" x14ac:dyDescent="0.35">
      <c r="T1337" t="s">
        <v>19</v>
      </c>
      <c r="U1337">
        <v>77</v>
      </c>
      <c r="V1337" t="s">
        <v>29</v>
      </c>
      <c r="W1337">
        <v>30573.5424556049</v>
      </c>
      <c r="X1337">
        <v>0.109409486013752</v>
      </c>
      <c r="Y1337">
        <v>23518.109581234501</v>
      </c>
      <c r="Z1337" t="s">
        <v>26</v>
      </c>
      <c r="AA1337">
        <v>3.3622956759056299E-2</v>
      </c>
      <c r="AB1337" t="s">
        <v>22</v>
      </c>
      <c r="AC1337">
        <v>1332</v>
      </c>
      <c r="AD1337">
        <v>10</v>
      </c>
      <c r="AE1337">
        <v>4.7500000000000001E-2</v>
      </c>
      <c r="AF1337">
        <v>0.01</v>
      </c>
      <c r="AG1337">
        <v>0</v>
      </c>
      <c r="AH1337" t="s">
        <v>23</v>
      </c>
      <c r="AI1337">
        <v>0.1</v>
      </c>
      <c r="AJ1337">
        <v>10</v>
      </c>
      <c r="AK1337">
        <v>8</v>
      </c>
      <c r="AL1337">
        <v>7</v>
      </c>
    </row>
    <row r="1338" spans="20:38" x14ac:dyDescent="0.35">
      <c r="T1338" t="s">
        <v>19</v>
      </c>
      <c r="U1338">
        <v>77</v>
      </c>
      <c r="V1338" t="s">
        <v>29</v>
      </c>
      <c r="W1338">
        <v>10796.1351770786</v>
      </c>
      <c r="X1338">
        <v>3.8634698690030701E-2</v>
      </c>
      <c r="Y1338">
        <v>8304.7193669835506</v>
      </c>
      <c r="Z1338" t="s">
        <v>26</v>
      </c>
      <c r="AA1338">
        <v>1.18729449409057E-2</v>
      </c>
      <c r="AB1338" t="s">
        <v>24</v>
      </c>
      <c r="AC1338">
        <v>1333</v>
      </c>
      <c r="AD1338">
        <v>10</v>
      </c>
      <c r="AE1338">
        <v>4.7500000000000001E-2</v>
      </c>
      <c r="AF1338">
        <v>0.01</v>
      </c>
      <c r="AG1338">
        <v>0</v>
      </c>
      <c r="AH1338" t="s">
        <v>23</v>
      </c>
      <c r="AI1338">
        <v>0.1</v>
      </c>
      <c r="AJ1338">
        <v>10</v>
      </c>
      <c r="AK1338">
        <v>9</v>
      </c>
      <c r="AL1338">
        <v>8</v>
      </c>
    </row>
    <row r="1339" spans="20:38" x14ac:dyDescent="0.35">
      <c r="T1339" t="s">
        <v>19</v>
      </c>
      <c r="U1339">
        <v>77</v>
      </c>
      <c r="V1339" t="s">
        <v>29</v>
      </c>
      <c r="W1339">
        <v>32388.4055312358</v>
      </c>
      <c r="X1339">
        <v>0.115904096070092</v>
      </c>
      <c r="Y1339">
        <v>24914.158100950601</v>
      </c>
      <c r="Z1339" t="s">
        <v>26</v>
      </c>
      <c r="AA1339">
        <v>3.5618834822717202E-2</v>
      </c>
      <c r="AB1339" t="s">
        <v>22</v>
      </c>
      <c r="AC1339">
        <v>1334</v>
      </c>
      <c r="AD1339">
        <v>10</v>
      </c>
      <c r="AE1339">
        <v>4.7500000000000001E-2</v>
      </c>
      <c r="AF1339">
        <v>0.01</v>
      </c>
      <c r="AG1339">
        <v>0</v>
      </c>
      <c r="AH1339" t="s">
        <v>23</v>
      </c>
      <c r="AI1339">
        <v>0.1</v>
      </c>
      <c r="AJ1339">
        <v>10</v>
      </c>
      <c r="AK1339">
        <v>9</v>
      </c>
      <c r="AL1339">
        <v>8</v>
      </c>
    </row>
    <row r="1340" spans="20:38" x14ac:dyDescent="0.35">
      <c r="T1340" t="s">
        <v>19</v>
      </c>
      <c r="U1340">
        <v>77</v>
      </c>
      <c r="V1340" t="s">
        <v>29</v>
      </c>
      <c r="W1340">
        <v>11095.1318806621</v>
      </c>
      <c r="X1340">
        <v>3.9704678582166898E-2</v>
      </c>
      <c r="Y1340">
        <v>8534.7168312784997</v>
      </c>
      <c r="Z1340" t="s">
        <v>26</v>
      </c>
      <c r="AA1340">
        <v>1.2201763665470799E-2</v>
      </c>
      <c r="AB1340" t="s">
        <v>24</v>
      </c>
      <c r="AC1340">
        <v>1335</v>
      </c>
      <c r="AD1340">
        <v>10</v>
      </c>
      <c r="AE1340">
        <v>4.7500000000000001E-2</v>
      </c>
      <c r="AF1340">
        <v>0.01</v>
      </c>
      <c r="AG1340">
        <v>0</v>
      </c>
      <c r="AH1340" t="s">
        <v>23</v>
      </c>
      <c r="AI1340">
        <v>0.1</v>
      </c>
      <c r="AJ1340">
        <v>10</v>
      </c>
      <c r="AK1340">
        <v>10</v>
      </c>
      <c r="AL1340">
        <v>9</v>
      </c>
    </row>
    <row r="1341" spans="20:38" x14ac:dyDescent="0.35">
      <c r="T1341" t="s">
        <v>19</v>
      </c>
      <c r="U1341">
        <v>77</v>
      </c>
      <c r="V1341" t="s">
        <v>29</v>
      </c>
      <c r="W1341">
        <v>33285.395641986201</v>
      </c>
      <c r="X1341">
        <v>0.11911403574650101</v>
      </c>
      <c r="Y1341">
        <v>25604.150493835499</v>
      </c>
      <c r="Z1341" t="s">
        <v>26</v>
      </c>
      <c r="AA1341">
        <v>3.6605290996412299E-2</v>
      </c>
      <c r="AB1341" t="s">
        <v>22</v>
      </c>
      <c r="AC1341">
        <v>1336</v>
      </c>
      <c r="AD1341">
        <v>10</v>
      </c>
      <c r="AE1341">
        <v>4.7500000000000001E-2</v>
      </c>
      <c r="AF1341">
        <v>0.01</v>
      </c>
      <c r="AG1341">
        <v>0</v>
      </c>
      <c r="AH1341" t="s">
        <v>23</v>
      </c>
      <c r="AI1341">
        <v>0.1</v>
      </c>
      <c r="AJ1341">
        <v>10</v>
      </c>
      <c r="AK1341">
        <v>10</v>
      </c>
      <c r="AL1341">
        <v>9</v>
      </c>
    </row>
    <row r="1342" spans="20:38" x14ac:dyDescent="0.35">
      <c r="T1342" t="s">
        <v>19</v>
      </c>
      <c r="U1342">
        <v>77</v>
      </c>
      <c r="V1342" t="s">
        <v>29</v>
      </c>
      <c r="W1342">
        <v>28774.338251856101</v>
      </c>
      <c r="X1342">
        <v>0.102970912287734</v>
      </c>
      <c r="Y1342">
        <v>22134.106347581601</v>
      </c>
      <c r="Z1342" t="s">
        <v>26</v>
      </c>
      <c r="AA1342">
        <v>3.1644299387860203E-2</v>
      </c>
      <c r="AB1342" t="s">
        <v>24</v>
      </c>
      <c r="AC1342">
        <v>1337</v>
      </c>
      <c r="AD1342">
        <v>10</v>
      </c>
      <c r="AE1342">
        <v>4.7500000000000001E-2</v>
      </c>
      <c r="AF1342">
        <v>0.01</v>
      </c>
      <c r="AG1342">
        <v>0</v>
      </c>
      <c r="AH1342" t="s">
        <v>23</v>
      </c>
      <c r="AI1342">
        <v>0.1</v>
      </c>
      <c r="AJ1342">
        <v>10</v>
      </c>
      <c r="AK1342">
        <v>12</v>
      </c>
      <c r="AL1342">
        <v>11</v>
      </c>
    </row>
    <row r="1343" spans="20:38" x14ac:dyDescent="0.35">
      <c r="T1343" t="s">
        <v>19</v>
      </c>
      <c r="U1343">
        <v>77</v>
      </c>
      <c r="V1343" t="s">
        <v>29</v>
      </c>
      <c r="W1343">
        <v>86323.014755568307</v>
      </c>
      <c r="X1343">
        <v>0.30891273686320297</v>
      </c>
      <c r="Y1343">
        <v>66402.319042744799</v>
      </c>
      <c r="Z1343" t="s">
        <v>26</v>
      </c>
      <c r="AA1343">
        <v>9.4932898163580706E-2</v>
      </c>
      <c r="AB1343" t="s">
        <v>22</v>
      </c>
      <c r="AC1343">
        <v>1338</v>
      </c>
      <c r="AD1343">
        <v>10</v>
      </c>
      <c r="AE1343">
        <v>4.7500000000000001E-2</v>
      </c>
      <c r="AF1343">
        <v>0.01</v>
      </c>
      <c r="AG1343">
        <v>0</v>
      </c>
      <c r="AH1343" t="s">
        <v>23</v>
      </c>
      <c r="AI1343">
        <v>0.1</v>
      </c>
      <c r="AJ1343">
        <v>10</v>
      </c>
      <c r="AK1343">
        <v>12</v>
      </c>
      <c r="AL1343">
        <v>11</v>
      </c>
    </row>
    <row r="1344" spans="20:38" x14ac:dyDescent="0.35">
      <c r="T1344" t="s">
        <v>19</v>
      </c>
      <c r="U1344">
        <v>77</v>
      </c>
      <c r="V1344" t="s">
        <v>29</v>
      </c>
      <c r="W1344">
        <v>27812.136476095999</v>
      </c>
      <c r="X1344">
        <v>9.9527608264973699E-2</v>
      </c>
      <c r="Y1344">
        <v>21393.951135458501</v>
      </c>
      <c r="Z1344" t="s">
        <v>26</v>
      </c>
      <c r="AA1344">
        <v>3.05861273181093E-2</v>
      </c>
      <c r="AB1344" t="s">
        <v>24</v>
      </c>
      <c r="AC1344">
        <v>1339</v>
      </c>
      <c r="AD1344">
        <v>10</v>
      </c>
      <c r="AE1344">
        <v>4.7500000000000001E-2</v>
      </c>
      <c r="AF1344">
        <v>0.01</v>
      </c>
      <c r="AG1344">
        <v>0</v>
      </c>
      <c r="AH1344" t="s">
        <v>23</v>
      </c>
      <c r="AI1344">
        <v>0.1</v>
      </c>
      <c r="AJ1344">
        <v>10</v>
      </c>
      <c r="AK1344">
        <v>15</v>
      </c>
      <c r="AL1344">
        <v>14</v>
      </c>
    </row>
    <row r="1345" spans="20:38" x14ac:dyDescent="0.35">
      <c r="T1345" t="s">
        <v>19</v>
      </c>
      <c r="U1345">
        <v>77</v>
      </c>
      <c r="V1345" t="s">
        <v>29</v>
      </c>
      <c r="W1345">
        <v>83436.409428288098</v>
      </c>
      <c r="X1345">
        <v>0.29858282479492099</v>
      </c>
      <c r="Y1345">
        <v>64181.8534063755</v>
      </c>
      <c r="Z1345" t="s">
        <v>26</v>
      </c>
      <c r="AA1345">
        <v>9.1758381954327797E-2</v>
      </c>
      <c r="AB1345" t="s">
        <v>22</v>
      </c>
      <c r="AC1345">
        <v>1340</v>
      </c>
      <c r="AD1345">
        <v>10</v>
      </c>
      <c r="AE1345">
        <v>4.7500000000000001E-2</v>
      </c>
      <c r="AF1345">
        <v>0.01</v>
      </c>
      <c r="AG1345">
        <v>0</v>
      </c>
      <c r="AH1345" t="s">
        <v>23</v>
      </c>
      <c r="AI1345">
        <v>0.1</v>
      </c>
      <c r="AJ1345">
        <v>10</v>
      </c>
      <c r="AK1345">
        <v>15</v>
      </c>
      <c r="AL1345">
        <v>14</v>
      </c>
    </row>
    <row r="1346" spans="20:38" x14ac:dyDescent="0.35">
      <c r="T1346" t="s">
        <v>19</v>
      </c>
      <c r="U1346">
        <v>77</v>
      </c>
      <c r="V1346" t="s">
        <v>29</v>
      </c>
      <c r="W1346">
        <v>33208.035766704597</v>
      </c>
      <c r="X1346">
        <v>0.11883719820944</v>
      </c>
      <c r="Y1346">
        <v>25544.642897465001</v>
      </c>
      <c r="Z1346" t="s">
        <v>26</v>
      </c>
      <c r="AA1346">
        <v>3.6520215223944802E-2</v>
      </c>
      <c r="AB1346" t="s">
        <v>24</v>
      </c>
      <c r="AC1346">
        <v>1341</v>
      </c>
      <c r="AD1346">
        <v>10</v>
      </c>
      <c r="AE1346">
        <v>4.7500000000000001E-2</v>
      </c>
      <c r="AF1346">
        <v>0.01</v>
      </c>
      <c r="AG1346">
        <v>0</v>
      </c>
      <c r="AH1346" t="s">
        <v>23</v>
      </c>
      <c r="AI1346">
        <v>0.1</v>
      </c>
      <c r="AJ1346">
        <v>10</v>
      </c>
      <c r="AK1346">
        <v>20</v>
      </c>
      <c r="AL1346">
        <v>19</v>
      </c>
    </row>
    <row r="1347" spans="20:38" x14ac:dyDescent="0.35">
      <c r="T1347" t="s">
        <v>19</v>
      </c>
      <c r="U1347">
        <v>77</v>
      </c>
      <c r="V1347" t="s">
        <v>29</v>
      </c>
      <c r="W1347">
        <v>99624.107300113697</v>
      </c>
      <c r="X1347">
        <v>0.356511594628319</v>
      </c>
      <c r="Y1347">
        <v>76633.9286923951</v>
      </c>
      <c r="Z1347" t="s">
        <v>26</v>
      </c>
      <c r="AA1347">
        <v>0.109560645671834</v>
      </c>
      <c r="AB1347" t="s">
        <v>22</v>
      </c>
      <c r="AC1347">
        <v>1342</v>
      </c>
      <c r="AD1347">
        <v>10</v>
      </c>
      <c r="AE1347">
        <v>4.7500000000000001E-2</v>
      </c>
      <c r="AF1347">
        <v>0.01</v>
      </c>
      <c r="AG1347">
        <v>0</v>
      </c>
      <c r="AH1347" t="s">
        <v>23</v>
      </c>
      <c r="AI1347">
        <v>0.1</v>
      </c>
      <c r="AJ1347">
        <v>10</v>
      </c>
      <c r="AK1347">
        <v>20</v>
      </c>
      <c r="AL1347">
        <v>19</v>
      </c>
    </row>
    <row r="1348" spans="20:38" x14ac:dyDescent="0.35">
      <c r="T1348" t="s">
        <v>19</v>
      </c>
      <c r="U1348">
        <v>77</v>
      </c>
      <c r="V1348" t="s">
        <v>29</v>
      </c>
      <c r="W1348">
        <v>37479.039437911597</v>
      </c>
      <c r="X1348">
        <v>0.134121273226528</v>
      </c>
      <c r="Y1348">
        <v>28830.030336855001</v>
      </c>
      <c r="Z1348" t="s">
        <v>26</v>
      </c>
      <c r="AA1348">
        <v>4.1217210083578301E-2</v>
      </c>
      <c r="AB1348" t="s">
        <v>24</v>
      </c>
      <c r="AC1348">
        <v>1343</v>
      </c>
      <c r="AD1348">
        <v>10</v>
      </c>
      <c r="AE1348">
        <v>4.7500000000000001E-2</v>
      </c>
      <c r="AF1348">
        <v>0.01</v>
      </c>
      <c r="AG1348">
        <v>0</v>
      </c>
      <c r="AH1348" t="s">
        <v>23</v>
      </c>
      <c r="AI1348">
        <v>0.1</v>
      </c>
      <c r="AJ1348">
        <v>10</v>
      </c>
      <c r="AK1348">
        <v>99</v>
      </c>
      <c r="AL1348">
        <v>98</v>
      </c>
    </row>
    <row r="1349" spans="20:38" x14ac:dyDescent="0.35">
      <c r="T1349" t="s">
        <v>19</v>
      </c>
      <c r="U1349">
        <v>77</v>
      </c>
      <c r="V1349" t="s">
        <v>29</v>
      </c>
      <c r="W1349">
        <v>112437.118313735</v>
      </c>
      <c r="X1349">
        <v>0.40236381967958401</v>
      </c>
      <c r="Y1349">
        <v>86490.091010565098</v>
      </c>
      <c r="Z1349" t="s">
        <v>26</v>
      </c>
      <c r="AA1349">
        <v>0.123651630250735</v>
      </c>
      <c r="AB1349" t="s">
        <v>22</v>
      </c>
      <c r="AC1349">
        <v>1344</v>
      </c>
      <c r="AD1349">
        <v>10</v>
      </c>
      <c r="AE1349">
        <v>4.7500000000000001E-2</v>
      </c>
      <c r="AF1349">
        <v>0.01</v>
      </c>
      <c r="AG1349">
        <v>0</v>
      </c>
      <c r="AH1349" t="s">
        <v>23</v>
      </c>
      <c r="AI1349">
        <v>0.1</v>
      </c>
      <c r="AJ1349">
        <v>10</v>
      </c>
      <c r="AK1349">
        <v>99</v>
      </c>
      <c r="AL1349">
        <v>98</v>
      </c>
    </row>
    <row r="1350" spans="20:38" x14ac:dyDescent="0.35">
      <c r="T1350" t="s">
        <v>19</v>
      </c>
      <c r="U1350">
        <v>77</v>
      </c>
      <c r="V1350" t="s">
        <v>29</v>
      </c>
      <c r="W1350">
        <v>4165.3180086779503</v>
      </c>
      <c r="X1350">
        <v>6.1523390186659699E-2</v>
      </c>
      <c r="Y1350">
        <v>3204.0907759061101</v>
      </c>
      <c r="Z1350" t="s">
        <v>27</v>
      </c>
      <c r="AA1350">
        <v>1.3285955913753899E-2</v>
      </c>
      <c r="AB1350" t="s">
        <v>24</v>
      </c>
      <c r="AC1350">
        <v>1345</v>
      </c>
      <c r="AD1350">
        <v>10</v>
      </c>
      <c r="AE1350">
        <v>4.7500000000000001E-2</v>
      </c>
      <c r="AF1350">
        <v>0.01</v>
      </c>
      <c r="AG1350">
        <v>0</v>
      </c>
      <c r="AH1350" t="s">
        <v>23</v>
      </c>
      <c r="AI1350">
        <v>0.1</v>
      </c>
      <c r="AJ1350">
        <v>10</v>
      </c>
      <c r="AK1350">
        <v>1</v>
      </c>
      <c r="AL1350">
        <v>0</v>
      </c>
    </row>
    <row r="1351" spans="20:38" x14ac:dyDescent="0.35">
      <c r="T1351" t="s">
        <v>19</v>
      </c>
      <c r="U1351">
        <v>77</v>
      </c>
      <c r="V1351" t="s">
        <v>29</v>
      </c>
      <c r="W1351">
        <v>12495.9540260338</v>
      </c>
      <c r="X1351">
        <v>0.18457017055997901</v>
      </c>
      <c r="Y1351">
        <v>9612.2723277183395</v>
      </c>
      <c r="Z1351" t="s">
        <v>27</v>
      </c>
      <c r="AA1351">
        <v>3.98578677412618E-2</v>
      </c>
      <c r="AB1351" t="s">
        <v>22</v>
      </c>
      <c r="AC1351">
        <v>1346</v>
      </c>
      <c r="AD1351">
        <v>10</v>
      </c>
      <c r="AE1351">
        <v>4.7500000000000001E-2</v>
      </c>
      <c r="AF1351">
        <v>0.01</v>
      </c>
      <c r="AG1351">
        <v>0</v>
      </c>
      <c r="AH1351" t="s">
        <v>23</v>
      </c>
      <c r="AI1351">
        <v>0.1</v>
      </c>
      <c r="AJ1351">
        <v>10</v>
      </c>
      <c r="AK1351">
        <v>1</v>
      </c>
      <c r="AL1351">
        <v>0</v>
      </c>
    </row>
    <row r="1352" spans="20:38" x14ac:dyDescent="0.35">
      <c r="T1352" t="s">
        <v>19</v>
      </c>
      <c r="U1352">
        <v>77</v>
      </c>
      <c r="V1352" t="s">
        <v>29</v>
      </c>
      <c r="W1352">
        <v>2188.8547452485</v>
      </c>
      <c r="X1352">
        <v>3.2330248080286998E-2</v>
      </c>
      <c r="Y1352">
        <v>1683.7344194219299</v>
      </c>
      <c r="Z1352" t="s">
        <v>27</v>
      </c>
      <c r="AA1352">
        <v>6.9817064594817997E-3</v>
      </c>
      <c r="AB1352" t="s">
        <v>24</v>
      </c>
      <c r="AC1352">
        <v>1347</v>
      </c>
      <c r="AD1352">
        <v>10</v>
      </c>
      <c r="AE1352">
        <v>4.7500000000000001E-2</v>
      </c>
      <c r="AF1352">
        <v>0.01</v>
      </c>
      <c r="AG1352">
        <v>0</v>
      </c>
      <c r="AH1352" t="s">
        <v>23</v>
      </c>
      <c r="AI1352">
        <v>0.1</v>
      </c>
      <c r="AJ1352">
        <v>10</v>
      </c>
      <c r="AK1352">
        <v>2</v>
      </c>
      <c r="AL1352">
        <v>1</v>
      </c>
    </row>
    <row r="1353" spans="20:38" x14ac:dyDescent="0.35">
      <c r="T1353" t="s">
        <v>19</v>
      </c>
      <c r="U1353">
        <v>77</v>
      </c>
      <c r="V1353" t="s">
        <v>29</v>
      </c>
      <c r="W1353">
        <v>6566.5642357455099</v>
      </c>
      <c r="X1353">
        <v>9.6990744240861099E-2</v>
      </c>
      <c r="Y1353">
        <v>5051.2032582657803</v>
      </c>
      <c r="Z1353" t="s">
        <v>27</v>
      </c>
      <c r="AA1353">
        <v>2.0945119378445402E-2</v>
      </c>
      <c r="AB1353" t="s">
        <v>22</v>
      </c>
      <c r="AC1353">
        <v>1348</v>
      </c>
      <c r="AD1353">
        <v>10</v>
      </c>
      <c r="AE1353">
        <v>4.7500000000000001E-2</v>
      </c>
      <c r="AF1353">
        <v>0.01</v>
      </c>
      <c r="AG1353">
        <v>0</v>
      </c>
      <c r="AH1353" t="s">
        <v>23</v>
      </c>
      <c r="AI1353">
        <v>0.1</v>
      </c>
      <c r="AJ1353">
        <v>10</v>
      </c>
      <c r="AK1353">
        <v>2</v>
      </c>
      <c r="AL1353">
        <v>1</v>
      </c>
    </row>
    <row r="1354" spans="20:38" x14ac:dyDescent="0.35">
      <c r="T1354" t="s">
        <v>19</v>
      </c>
      <c r="U1354">
        <v>77</v>
      </c>
      <c r="V1354" t="s">
        <v>29</v>
      </c>
      <c r="W1354">
        <v>1163.30149306096</v>
      </c>
      <c r="X1354">
        <v>1.71824219695123E-2</v>
      </c>
      <c r="Y1354">
        <v>894.84730235458301</v>
      </c>
      <c r="Z1354" t="s">
        <v>27</v>
      </c>
      <c r="AA1354">
        <v>3.7105383836269199E-3</v>
      </c>
      <c r="AB1354" t="s">
        <v>24</v>
      </c>
      <c r="AC1354">
        <v>1349</v>
      </c>
      <c r="AD1354">
        <v>10</v>
      </c>
      <c r="AE1354">
        <v>4.7500000000000001E-2</v>
      </c>
      <c r="AF1354">
        <v>0.01</v>
      </c>
      <c r="AG1354">
        <v>0</v>
      </c>
      <c r="AH1354" t="s">
        <v>23</v>
      </c>
      <c r="AI1354">
        <v>0.1</v>
      </c>
      <c r="AJ1354">
        <v>10</v>
      </c>
      <c r="AK1354">
        <v>3</v>
      </c>
      <c r="AL1354">
        <v>2</v>
      </c>
    </row>
    <row r="1355" spans="20:38" x14ac:dyDescent="0.35">
      <c r="T1355" t="s">
        <v>19</v>
      </c>
      <c r="U1355">
        <v>77</v>
      </c>
      <c r="V1355" t="s">
        <v>29</v>
      </c>
      <c r="W1355">
        <v>3489.9044791828701</v>
      </c>
      <c r="X1355">
        <v>5.1547265908536803E-2</v>
      </c>
      <c r="Y1355">
        <v>2684.5419070637499</v>
      </c>
      <c r="Z1355" t="s">
        <v>27</v>
      </c>
      <c r="AA1355">
        <v>1.11316151508808E-2</v>
      </c>
      <c r="AB1355" t="s">
        <v>22</v>
      </c>
      <c r="AC1355">
        <v>1350</v>
      </c>
      <c r="AD1355">
        <v>10</v>
      </c>
      <c r="AE1355">
        <v>4.7500000000000001E-2</v>
      </c>
      <c r="AF1355">
        <v>0.01</v>
      </c>
      <c r="AG1355">
        <v>0</v>
      </c>
      <c r="AH1355" t="s">
        <v>23</v>
      </c>
      <c r="AI1355">
        <v>0.1</v>
      </c>
      <c r="AJ1355">
        <v>10</v>
      </c>
      <c r="AK1355">
        <v>3</v>
      </c>
      <c r="AL1355">
        <v>2</v>
      </c>
    </row>
    <row r="1356" spans="20:38" x14ac:dyDescent="0.35">
      <c r="T1356" t="s">
        <v>19</v>
      </c>
      <c r="U1356">
        <v>77</v>
      </c>
      <c r="V1356" t="s">
        <v>29</v>
      </c>
      <c r="W1356">
        <v>1414.9332040475999</v>
      </c>
      <c r="X1356">
        <v>2.0899121608318898E-2</v>
      </c>
      <c r="Y1356">
        <v>1088.4101569596901</v>
      </c>
      <c r="Z1356" t="s">
        <v>27</v>
      </c>
      <c r="AA1356">
        <v>4.5131584504996001E-3</v>
      </c>
      <c r="AB1356" t="s">
        <v>24</v>
      </c>
      <c r="AC1356">
        <v>1351</v>
      </c>
      <c r="AD1356">
        <v>10</v>
      </c>
      <c r="AE1356">
        <v>4.7500000000000001E-2</v>
      </c>
      <c r="AF1356">
        <v>0.01</v>
      </c>
      <c r="AG1356">
        <v>0</v>
      </c>
      <c r="AH1356" t="s">
        <v>23</v>
      </c>
      <c r="AI1356">
        <v>0.1</v>
      </c>
      <c r="AJ1356">
        <v>10</v>
      </c>
      <c r="AK1356">
        <v>4</v>
      </c>
      <c r="AL1356">
        <v>3</v>
      </c>
    </row>
    <row r="1357" spans="20:38" x14ac:dyDescent="0.35">
      <c r="T1357" t="s">
        <v>19</v>
      </c>
      <c r="U1357">
        <v>77</v>
      </c>
      <c r="V1357" t="s">
        <v>29</v>
      </c>
      <c r="W1357">
        <v>4244.7996121428096</v>
      </c>
      <c r="X1357">
        <v>6.2697364824956803E-2</v>
      </c>
      <c r="Y1357">
        <v>3265.2304708790798</v>
      </c>
      <c r="Z1357" t="s">
        <v>27</v>
      </c>
      <c r="AA1357">
        <v>1.3539475351498799E-2</v>
      </c>
      <c r="AB1357" t="s">
        <v>22</v>
      </c>
      <c r="AC1357">
        <v>1352</v>
      </c>
      <c r="AD1357">
        <v>10</v>
      </c>
      <c r="AE1357">
        <v>4.7500000000000001E-2</v>
      </c>
      <c r="AF1357">
        <v>0.01</v>
      </c>
      <c r="AG1357">
        <v>0</v>
      </c>
      <c r="AH1357" t="s">
        <v>23</v>
      </c>
      <c r="AI1357">
        <v>0.1</v>
      </c>
      <c r="AJ1357">
        <v>10</v>
      </c>
      <c r="AK1357">
        <v>4</v>
      </c>
      <c r="AL1357">
        <v>3</v>
      </c>
    </row>
    <row r="1358" spans="20:38" x14ac:dyDescent="0.35">
      <c r="T1358" t="s">
        <v>19</v>
      </c>
      <c r="U1358">
        <v>77</v>
      </c>
      <c r="V1358" t="s">
        <v>29</v>
      </c>
      <c r="W1358">
        <v>1720.0867481311</v>
      </c>
      <c r="X1358">
        <v>2.5406359836079001E-2</v>
      </c>
      <c r="Y1358">
        <v>1323.14365240854</v>
      </c>
      <c r="Z1358" t="s">
        <v>27</v>
      </c>
      <c r="AA1358">
        <v>5.4864950661367498E-3</v>
      </c>
      <c r="AB1358" t="s">
        <v>24</v>
      </c>
      <c r="AC1358">
        <v>1353</v>
      </c>
      <c r="AD1358">
        <v>10</v>
      </c>
      <c r="AE1358">
        <v>4.7500000000000001E-2</v>
      </c>
      <c r="AF1358">
        <v>0.01</v>
      </c>
      <c r="AG1358">
        <v>0</v>
      </c>
      <c r="AH1358" t="s">
        <v>23</v>
      </c>
      <c r="AI1358">
        <v>0.1</v>
      </c>
      <c r="AJ1358">
        <v>10</v>
      </c>
      <c r="AK1358">
        <v>5</v>
      </c>
      <c r="AL1358">
        <v>4</v>
      </c>
    </row>
    <row r="1359" spans="20:38" x14ac:dyDescent="0.35">
      <c r="T1359" t="s">
        <v>19</v>
      </c>
      <c r="U1359">
        <v>77</v>
      </c>
      <c r="V1359" t="s">
        <v>29</v>
      </c>
      <c r="W1359">
        <v>5160.2602443933001</v>
      </c>
      <c r="X1359">
        <v>7.62190795082371E-2</v>
      </c>
      <c r="Y1359">
        <v>3969.4309572256102</v>
      </c>
      <c r="Z1359" t="s">
        <v>27</v>
      </c>
      <c r="AA1359">
        <v>1.6459485198410301E-2</v>
      </c>
      <c r="AB1359" t="s">
        <v>22</v>
      </c>
      <c r="AC1359">
        <v>1354</v>
      </c>
      <c r="AD1359">
        <v>10</v>
      </c>
      <c r="AE1359">
        <v>4.7500000000000001E-2</v>
      </c>
      <c r="AF1359">
        <v>0.01</v>
      </c>
      <c r="AG1359">
        <v>0</v>
      </c>
      <c r="AH1359" t="s">
        <v>23</v>
      </c>
      <c r="AI1359">
        <v>0.1</v>
      </c>
      <c r="AJ1359">
        <v>10</v>
      </c>
      <c r="AK1359">
        <v>5</v>
      </c>
      <c r="AL1359">
        <v>4</v>
      </c>
    </row>
    <row r="1360" spans="20:38" x14ac:dyDescent="0.35">
      <c r="T1360" t="s">
        <v>19</v>
      </c>
      <c r="U1360">
        <v>77</v>
      </c>
      <c r="V1360" t="s">
        <v>29</v>
      </c>
      <c r="W1360">
        <v>2034.7024830708101</v>
      </c>
      <c r="X1360">
        <v>3.0053358355575498E-2</v>
      </c>
      <c r="Y1360">
        <v>1565.1557562083101</v>
      </c>
      <c r="Z1360" t="s">
        <v>27</v>
      </c>
      <c r="AA1360">
        <v>6.4900128708935004E-3</v>
      </c>
      <c r="AB1360" t="s">
        <v>24</v>
      </c>
      <c r="AC1360">
        <v>1355</v>
      </c>
      <c r="AD1360">
        <v>10</v>
      </c>
      <c r="AE1360">
        <v>4.7500000000000001E-2</v>
      </c>
      <c r="AF1360">
        <v>0.01</v>
      </c>
      <c r="AG1360">
        <v>0</v>
      </c>
      <c r="AH1360" t="s">
        <v>23</v>
      </c>
      <c r="AI1360">
        <v>0.1</v>
      </c>
      <c r="AJ1360">
        <v>10</v>
      </c>
      <c r="AK1360">
        <v>6</v>
      </c>
      <c r="AL1360">
        <v>5</v>
      </c>
    </row>
    <row r="1361" spans="20:38" x14ac:dyDescent="0.35">
      <c r="T1361" t="s">
        <v>19</v>
      </c>
      <c r="U1361">
        <v>77</v>
      </c>
      <c r="V1361" t="s">
        <v>29</v>
      </c>
      <c r="W1361">
        <v>6104.1074492124199</v>
      </c>
      <c r="X1361">
        <v>9.0160075066726506E-2</v>
      </c>
      <c r="Y1361">
        <v>4695.4672686249396</v>
      </c>
      <c r="Z1361" t="s">
        <v>27</v>
      </c>
      <c r="AA1361">
        <v>1.9470038612680499E-2</v>
      </c>
      <c r="AB1361" t="s">
        <v>22</v>
      </c>
      <c r="AC1361">
        <v>1356</v>
      </c>
      <c r="AD1361">
        <v>10</v>
      </c>
      <c r="AE1361">
        <v>4.7500000000000001E-2</v>
      </c>
      <c r="AF1361">
        <v>0.01</v>
      </c>
      <c r="AG1361">
        <v>0</v>
      </c>
      <c r="AH1361" t="s">
        <v>23</v>
      </c>
      <c r="AI1361">
        <v>0.1</v>
      </c>
      <c r="AJ1361">
        <v>10</v>
      </c>
      <c r="AK1361">
        <v>6</v>
      </c>
      <c r="AL1361">
        <v>5</v>
      </c>
    </row>
    <row r="1362" spans="20:38" x14ac:dyDescent="0.35">
      <c r="T1362" t="s">
        <v>19</v>
      </c>
      <c r="U1362">
        <v>77</v>
      </c>
      <c r="V1362" t="s">
        <v>29</v>
      </c>
      <c r="W1362">
        <v>2341.1552109267</v>
      </c>
      <c r="X1362">
        <v>3.4579786040175899E-2</v>
      </c>
      <c r="Y1362">
        <v>1800.88862378977</v>
      </c>
      <c r="Z1362" t="s">
        <v>27</v>
      </c>
      <c r="AA1362">
        <v>7.4674934434357503E-3</v>
      </c>
      <c r="AB1362" t="s">
        <v>24</v>
      </c>
      <c r="AC1362">
        <v>1357</v>
      </c>
      <c r="AD1362">
        <v>10</v>
      </c>
      <c r="AE1362">
        <v>4.7500000000000001E-2</v>
      </c>
      <c r="AF1362">
        <v>0.01</v>
      </c>
      <c r="AG1362">
        <v>0</v>
      </c>
      <c r="AH1362" t="s">
        <v>23</v>
      </c>
      <c r="AI1362">
        <v>0.1</v>
      </c>
      <c r="AJ1362">
        <v>10</v>
      </c>
      <c r="AK1362">
        <v>7</v>
      </c>
      <c r="AL1362">
        <v>6</v>
      </c>
    </row>
    <row r="1363" spans="20:38" x14ac:dyDescent="0.35">
      <c r="T1363" t="s">
        <v>19</v>
      </c>
      <c r="U1363">
        <v>77</v>
      </c>
      <c r="V1363" t="s">
        <v>29</v>
      </c>
      <c r="W1363">
        <v>7023.4656327801003</v>
      </c>
      <c r="X1363">
        <v>0.10373935812052799</v>
      </c>
      <c r="Y1363">
        <v>5402.6658713693096</v>
      </c>
      <c r="Z1363" t="s">
        <v>27</v>
      </c>
      <c r="AA1363">
        <v>2.2402480330307201E-2</v>
      </c>
      <c r="AB1363" t="s">
        <v>22</v>
      </c>
      <c r="AC1363">
        <v>1358</v>
      </c>
      <c r="AD1363">
        <v>10</v>
      </c>
      <c r="AE1363">
        <v>4.7500000000000001E-2</v>
      </c>
      <c r="AF1363">
        <v>0.01</v>
      </c>
      <c r="AG1363">
        <v>0</v>
      </c>
      <c r="AH1363" t="s">
        <v>23</v>
      </c>
      <c r="AI1363">
        <v>0.1</v>
      </c>
      <c r="AJ1363">
        <v>10</v>
      </c>
      <c r="AK1363">
        <v>7</v>
      </c>
      <c r="AL1363">
        <v>6</v>
      </c>
    </row>
    <row r="1364" spans="20:38" x14ac:dyDescent="0.35">
      <c r="T1364" t="s">
        <v>19</v>
      </c>
      <c r="U1364">
        <v>77</v>
      </c>
      <c r="V1364" t="s">
        <v>29</v>
      </c>
      <c r="W1364">
        <v>2619.8065035599402</v>
      </c>
      <c r="X1364">
        <v>3.8695575559001397E-2</v>
      </c>
      <c r="Y1364">
        <v>2015.23577196919</v>
      </c>
      <c r="Z1364" t="s">
        <v>27</v>
      </c>
      <c r="AA1364">
        <v>8.3562968388842494E-3</v>
      </c>
      <c r="AB1364" t="s">
        <v>24</v>
      </c>
      <c r="AC1364">
        <v>1359</v>
      </c>
      <c r="AD1364">
        <v>10</v>
      </c>
      <c r="AE1364">
        <v>4.7500000000000001E-2</v>
      </c>
      <c r="AF1364">
        <v>0.01</v>
      </c>
      <c r="AG1364">
        <v>0</v>
      </c>
      <c r="AH1364" t="s">
        <v>23</v>
      </c>
      <c r="AI1364">
        <v>0.1</v>
      </c>
      <c r="AJ1364">
        <v>10</v>
      </c>
      <c r="AK1364">
        <v>8</v>
      </c>
      <c r="AL1364">
        <v>7</v>
      </c>
    </row>
    <row r="1365" spans="20:38" x14ac:dyDescent="0.35">
      <c r="T1365" t="s">
        <v>19</v>
      </c>
      <c r="U1365">
        <v>77</v>
      </c>
      <c r="V1365" t="s">
        <v>29</v>
      </c>
      <c r="W1365">
        <v>7859.4195106798197</v>
      </c>
      <c r="X1365">
        <v>0.116086726677004</v>
      </c>
      <c r="Y1365">
        <v>6045.7073159075599</v>
      </c>
      <c r="Z1365" t="s">
        <v>27</v>
      </c>
      <c r="AA1365">
        <v>2.50688905166528E-2</v>
      </c>
      <c r="AB1365" t="s">
        <v>22</v>
      </c>
      <c r="AC1365">
        <v>1360</v>
      </c>
      <c r="AD1365">
        <v>10</v>
      </c>
      <c r="AE1365">
        <v>4.7500000000000001E-2</v>
      </c>
      <c r="AF1365">
        <v>0.01</v>
      </c>
      <c r="AG1365">
        <v>0</v>
      </c>
      <c r="AH1365" t="s">
        <v>23</v>
      </c>
      <c r="AI1365">
        <v>0.1</v>
      </c>
      <c r="AJ1365">
        <v>10</v>
      </c>
      <c r="AK1365">
        <v>8</v>
      </c>
      <c r="AL1365">
        <v>7</v>
      </c>
    </row>
    <row r="1366" spans="20:38" x14ac:dyDescent="0.35">
      <c r="T1366" t="s">
        <v>19</v>
      </c>
      <c r="U1366">
        <v>77</v>
      </c>
      <c r="V1366" t="s">
        <v>29</v>
      </c>
      <c r="W1366">
        <v>2851.3889208230198</v>
      </c>
      <c r="X1366">
        <v>4.2116139220158298E-2</v>
      </c>
      <c r="Y1366">
        <v>2193.3760929407899</v>
      </c>
      <c r="Z1366" t="s">
        <v>27</v>
      </c>
      <c r="AA1366">
        <v>9.0949664385997393E-3</v>
      </c>
      <c r="AB1366" t="s">
        <v>24</v>
      </c>
      <c r="AC1366">
        <v>1361</v>
      </c>
      <c r="AD1366">
        <v>10</v>
      </c>
      <c r="AE1366">
        <v>4.7500000000000001E-2</v>
      </c>
      <c r="AF1366">
        <v>0.01</v>
      </c>
      <c r="AG1366">
        <v>0</v>
      </c>
      <c r="AH1366" t="s">
        <v>23</v>
      </c>
      <c r="AI1366">
        <v>0.1</v>
      </c>
      <c r="AJ1366">
        <v>10</v>
      </c>
      <c r="AK1366">
        <v>9</v>
      </c>
      <c r="AL1366">
        <v>8</v>
      </c>
    </row>
    <row r="1367" spans="20:38" x14ac:dyDescent="0.35">
      <c r="T1367" t="s">
        <v>19</v>
      </c>
      <c r="U1367">
        <v>77</v>
      </c>
      <c r="V1367" t="s">
        <v>29</v>
      </c>
      <c r="W1367">
        <v>8554.1667624690708</v>
      </c>
      <c r="X1367">
        <v>0.126348417660475</v>
      </c>
      <c r="Y1367">
        <v>6580.1282788223598</v>
      </c>
      <c r="Z1367" t="s">
        <v>27</v>
      </c>
      <c r="AA1367">
        <v>2.7284899315799201E-2</v>
      </c>
      <c r="AB1367" t="s">
        <v>22</v>
      </c>
      <c r="AC1367">
        <v>1362</v>
      </c>
      <c r="AD1367">
        <v>10</v>
      </c>
      <c r="AE1367">
        <v>4.7500000000000001E-2</v>
      </c>
      <c r="AF1367">
        <v>0.01</v>
      </c>
      <c r="AG1367">
        <v>0</v>
      </c>
      <c r="AH1367" t="s">
        <v>23</v>
      </c>
      <c r="AI1367">
        <v>0.1</v>
      </c>
      <c r="AJ1367">
        <v>10</v>
      </c>
      <c r="AK1367">
        <v>9</v>
      </c>
      <c r="AL1367">
        <v>8</v>
      </c>
    </row>
    <row r="1368" spans="20:38" x14ac:dyDescent="0.35">
      <c r="T1368" t="s">
        <v>19</v>
      </c>
      <c r="U1368">
        <v>77</v>
      </c>
      <c r="V1368" t="s">
        <v>29</v>
      </c>
      <c r="W1368">
        <v>3019.6048703333799</v>
      </c>
      <c r="X1368">
        <v>4.4600755154832201E-2</v>
      </c>
      <c r="Y1368">
        <v>2322.7729771795198</v>
      </c>
      <c r="Z1368" t="s">
        <v>27</v>
      </c>
      <c r="AA1368">
        <v>9.6315184340365102E-3</v>
      </c>
      <c r="AB1368" t="s">
        <v>24</v>
      </c>
      <c r="AC1368">
        <v>1363</v>
      </c>
      <c r="AD1368">
        <v>10</v>
      </c>
      <c r="AE1368">
        <v>4.7500000000000001E-2</v>
      </c>
      <c r="AF1368">
        <v>0.01</v>
      </c>
      <c r="AG1368">
        <v>0</v>
      </c>
      <c r="AH1368" t="s">
        <v>23</v>
      </c>
      <c r="AI1368">
        <v>0.1</v>
      </c>
      <c r="AJ1368">
        <v>10</v>
      </c>
      <c r="AK1368">
        <v>10</v>
      </c>
      <c r="AL1368">
        <v>9</v>
      </c>
    </row>
    <row r="1369" spans="20:38" x14ac:dyDescent="0.35">
      <c r="T1369" t="s">
        <v>19</v>
      </c>
      <c r="U1369">
        <v>77</v>
      </c>
      <c r="V1369" t="s">
        <v>29</v>
      </c>
      <c r="W1369">
        <v>9058.8146110001308</v>
      </c>
      <c r="X1369">
        <v>0.133802265464496</v>
      </c>
      <c r="Y1369">
        <v>6968.3189315385598</v>
      </c>
      <c r="Z1369" t="s">
        <v>27</v>
      </c>
      <c r="AA1369">
        <v>2.8894555302109499E-2</v>
      </c>
      <c r="AB1369" t="s">
        <v>22</v>
      </c>
      <c r="AC1369">
        <v>1364</v>
      </c>
      <c r="AD1369">
        <v>10</v>
      </c>
      <c r="AE1369">
        <v>4.7500000000000001E-2</v>
      </c>
      <c r="AF1369">
        <v>0.01</v>
      </c>
      <c r="AG1369">
        <v>0</v>
      </c>
      <c r="AH1369" t="s">
        <v>23</v>
      </c>
      <c r="AI1369">
        <v>0.1</v>
      </c>
      <c r="AJ1369">
        <v>10</v>
      </c>
      <c r="AK1369">
        <v>10</v>
      </c>
      <c r="AL1369">
        <v>9</v>
      </c>
    </row>
    <row r="1370" spans="20:38" x14ac:dyDescent="0.35">
      <c r="T1370" t="s">
        <v>19</v>
      </c>
      <c r="U1370">
        <v>77</v>
      </c>
      <c r="V1370" t="s">
        <v>29</v>
      </c>
      <c r="W1370">
        <v>9299.9580642709607</v>
      </c>
      <c r="X1370">
        <v>0.13736404939927199</v>
      </c>
      <c r="Y1370">
        <v>7153.8138955930399</v>
      </c>
      <c r="Z1370" t="s">
        <v>27</v>
      </c>
      <c r="AA1370">
        <v>2.96637213735528E-2</v>
      </c>
      <c r="AB1370" t="s">
        <v>24</v>
      </c>
      <c r="AC1370">
        <v>1365</v>
      </c>
      <c r="AD1370">
        <v>10</v>
      </c>
      <c r="AE1370">
        <v>4.7500000000000001E-2</v>
      </c>
      <c r="AF1370">
        <v>0.01</v>
      </c>
      <c r="AG1370">
        <v>0</v>
      </c>
      <c r="AH1370" t="s">
        <v>23</v>
      </c>
      <c r="AI1370">
        <v>0.1</v>
      </c>
      <c r="AJ1370">
        <v>10</v>
      </c>
      <c r="AK1370">
        <v>12</v>
      </c>
      <c r="AL1370">
        <v>11</v>
      </c>
    </row>
    <row r="1371" spans="20:38" x14ac:dyDescent="0.35">
      <c r="T1371" t="s">
        <v>19</v>
      </c>
      <c r="U1371">
        <v>77</v>
      </c>
      <c r="V1371" t="s">
        <v>29</v>
      </c>
      <c r="W1371">
        <v>27899.874192812898</v>
      </c>
      <c r="X1371">
        <v>0.41209214819781498</v>
      </c>
      <c r="Y1371">
        <v>21461.441686779101</v>
      </c>
      <c r="Z1371" t="s">
        <v>27</v>
      </c>
      <c r="AA1371">
        <v>8.8991164120658203E-2</v>
      </c>
      <c r="AB1371" t="s">
        <v>22</v>
      </c>
      <c r="AC1371">
        <v>1366</v>
      </c>
      <c r="AD1371">
        <v>10</v>
      </c>
      <c r="AE1371">
        <v>4.7500000000000001E-2</v>
      </c>
      <c r="AF1371">
        <v>0.01</v>
      </c>
      <c r="AG1371">
        <v>0</v>
      </c>
      <c r="AH1371" t="s">
        <v>23</v>
      </c>
      <c r="AI1371">
        <v>0.1</v>
      </c>
      <c r="AJ1371">
        <v>10</v>
      </c>
      <c r="AK1371">
        <v>12</v>
      </c>
      <c r="AL1371">
        <v>11</v>
      </c>
    </row>
    <row r="1372" spans="20:38" x14ac:dyDescent="0.35">
      <c r="T1372" t="s">
        <v>19</v>
      </c>
      <c r="U1372">
        <v>77</v>
      </c>
      <c r="V1372" t="s">
        <v>29</v>
      </c>
      <c r="W1372">
        <v>8768.3167520973293</v>
      </c>
      <c r="X1372">
        <v>0.129511497488455</v>
      </c>
      <c r="Y1372">
        <v>6744.8590400748699</v>
      </c>
      <c r="Z1372" t="s">
        <v>27</v>
      </c>
      <c r="AA1372">
        <v>2.79679653662675E-2</v>
      </c>
      <c r="AB1372" t="s">
        <v>24</v>
      </c>
      <c r="AC1372">
        <v>1367</v>
      </c>
      <c r="AD1372">
        <v>10</v>
      </c>
      <c r="AE1372">
        <v>4.7500000000000001E-2</v>
      </c>
      <c r="AF1372">
        <v>0.01</v>
      </c>
      <c r="AG1372">
        <v>0</v>
      </c>
      <c r="AH1372" t="s">
        <v>23</v>
      </c>
      <c r="AI1372">
        <v>0.1</v>
      </c>
      <c r="AJ1372">
        <v>10</v>
      </c>
      <c r="AK1372">
        <v>15</v>
      </c>
      <c r="AL1372">
        <v>14</v>
      </c>
    </row>
    <row r="1373" spans="20:38" x14ac:dyDescent="0.35">
      <c r="T1373" t="s">
        <v>19</v>
      </c>
      <c r="U1373">
        <v>77</v>
      </c>
      <c r="V1373" t="s">
        <v>29</v>
      </c>
      <c r="W1373">
        <v>26304.950256291999</v>
      </c>
      <c r="X1373">
        <v>0.38853449246536398</v>
      </c>
      <c r="Y1373">
        <v>20234.5771202246</v>
      </c>
      <c r="Z1373" t="s">
        <v>27</v>
      </c>
      <c r="AA1373">
        <v>8.39038960988025E-2</v>
      </c>
      <c r="AB1373" t="s">
        <v>22</v>
      </c>
      <c r="AC1373">
        <v>1368</v>
      </c>
      <c r="AD1373">
        <v>10</v>
      </c>
      <c r="AE1373">
        <v>4.7500000000000001E-2</v>
      </c>
      <c r="AF1373">
        <v>0.01</v>
      </c>
      <c r="AG1373">
        <v>0</v>
      </c>
      <c r="AH1373" t="s">
        <v>23</v>
      </c>
      <c r="AI1373">
        <v>0.1</v>
      </c>
      <c r="AJ1373">
        <v>10</v>
      </c>
      <c r="AK1373">
        <v>15</v>
      </c>
      <c r="AL1373">
        <v>14</v>
      </c>
    </row>
    <row r="1374" spans="20:38" x14ac:dyDescent="0.35">
      <c r="T1374" t="s">
        <v>19</v>
      </c>
      <c r="U1374">
        <v>77</v>
      </c>
      <c r="V1374" t="s">
        <v>29</v>
      </c>
      <c r="W1374">
        <v>12371.4939567806</v>
      </c>
      <c r="X1374">
        <v>0.182731846238192</v>
      </c>
      <c r="Y1374">
        <v>9516.5338129081192</v>
      </c>
      <c r="Z1374" t="s">
        <v>27</v>
      </c>
      <c r="AA1374">
        <v>3.9460882207461703E-2</v>
      </c>
      <c r="AB1374" t="s">
        <v>24</v>
      </c>
      <c r="AC1374">
        <v>1369</v>
      </c>
      <c r="AD1374">
        <v>10</v>
      </c>
      <c r="AE1374">
        <v>4.7500000000000001E-2</v>
      </c>
      <c r="AF1374">
        <v>0.01</v>
      </c>
      <c r="AG1374">
        <v>0</v>
      </c>
      <c r="AH1374" t="s">
        <v>23</v>
      </c>
      <c r="AI1374">
        <v>0.1</v>
      </c>
      <c r="AJ1374">
        <v>10</v>
      </c>
      <c r="AK1374">
        <v>20</v>
      </c>
      <c r="AL1374">
        <v>19</v>
      </c>
    </row>
    <row r="1375" spans="20:38" x14ac:dyDescent="0.35">
      <c r="T1375" t="s">
        <v>19</v>
      </c>
      <c r="U1375">
        <v>77</v>
      </c>
      <c r="V1375" t="s">
        <v>29</v>
      </c>
      <c r="W1375">
        <v>37114.481870341697</v>
      </c>
      <c r="X1375">
        <v>0.54819553871457705</v>
      </c>
      <c r="Y1375">
        <v>28549.601438724399</v>
      </c>
      <c r="Z1375" t="s">
        <v>27</v>
      </c>
      <c r="AA1375">
        <v>0.118382646622385</v>
      </c>
      <c r="AB1375" t="s">
        <v>22</v>
      </c>
      <c r="AC1375">
        <v>1370</v>
      </c>
      <c r="AD1375">
        <v>10</v>
      </c>
      <c r="AE1375">
        <v>4.7500000000000001E-2</v>
      </c>
      <c r="AF1375">
        <v>0.01</v>
      </c>
      <c r="AG1375">
        <v>0</v>
      </c>
      <c r="AH1375" t="s">
        <v>23</v>
      </c>
      <c r="AI1375">
        <v>0.1</v>
      </c>
      <c r="AJ1375">
        <v>10</v>
      </c>
      <c r="AK1375">
        <v>20</v>
      </c>
      <c r="AL1375">
        <v>19</v>
      </c>
    </row>
    <row r="1376" spans="20:38" x14ac:dyDescent="0.35">
      <c r="T1376" t="s">
        <v>19</v>
      </c>
      <c r="U1376">
        <v>77</v>
      </c>
      <c r="V1376" t="s">
        <v>29</v>
      </c>
      <c r="W1376">
        <v>24419.293518177699</v>
      </c>
      <c r="X1376">
        <v>0.360682598560645</v>
      </c>
      <c r="Y1376">
        <v>18784.071937059802</v>
      </c>
      <c r="Z1376" t="s">
        <v>27</v>
      </c>
      <c r="AA1376">
        <v>7.7889288753369298E-2</v>
      </c>
      <c r="AB1376" t="s">
        <v>24</v>
      </c>
      <c r="AC1376">
        <v>1371</v>
      </c>
      <c r="AD1376">
        <v>10</v>
      </c>
      <c r="AE1376">
        <v>4.7500000000000001E-2</v>
      </c>
      <c r="AF1376">
        <v>0.01</v>
      </c>
      <c r="AG1376">
        <v>0</v>
      </c>
      <c r="AH1376" t="s">
        <v>23</v>
      </c>
      <c r="AI1376">
        <v>0.1</v>
      </c>
      <c r="AJ1376">
        <v>10</v>
      </c>
      <c r="AK1376">
        <v>99</v>
      </c>
      <c r="AL1376">
        <v>98</v>
      </c>
    </row>
    <row r="1377" spans="20:38" x14ac:dyDescent="0.35">
      <c r="T1377" t="s">
        <v>19</v>
      </c>
      <c r="U1377">
        <v>77</v>
      </c>
      <c r="V1377" t="s">
        <v>29</v>
      </c>
      <c r="W1377">
        <v>73257.880554533098</v>
      </c>
      <c r="X1377">
        <v>1.0820477956819401</v>
      </c>
      <c r="Y1377">
        <v>56352.215811179303</v>
      </c>
      <c r="Z1377" t="s">
        <v>27</v>
      </c>
      <c r="AA1377">
        <v>0.23366786626010799</v>
      </c>
      <c r="AB1377" t="s">
        <v>22</v>
      </c>
      <c r="AC1377">
        <v>1372</v>
      </c>
      <c r="AD1377">
        <v>10</v>
      </c>
      <c r="AE1377">
        <v>4.7500000000000001E-2</v>
      </c>
      <c r="AF1377">
        <v>0.01</v>
      </c>
      <c r="AG1377">
        <v>0</v>
      </c>
      <c r="AH1377" t="s">
        <v>23</v>
      </c>
      <c r="AI1377">
        <v>0.1</v>
      </c>
      <c r="AJ1377">
        <v>10</v>
      </c>
      <c r="AK1377">
        <v>99</v>
      </c>
      <c r="AL1377">
        <v>98</v>
      </c>
    </row>
    <row r="1378" spans="20:38" x14ac:dyDescent="0.35">
      <c r="T1378" t="s">
        <v>19</v>
      </c>
      <c r="U1378">
        <v>77</v>
      </c>
      <c r="V1378" t="s">
        <v>29</v>
      </c>
      <c r="W1378">
        <v>13463.389865200599</v>
      </c>
      <c r="X1378">
        <v>2.08350364197263E-2</v>
      </c>
      <c r="Y1378">
        <v>10356.453742461999</v>
      </c>
      <c r="Z1378" t="s">
        <v>28</v>
      </c>
      <c r="AA1378">
        <v>3.3911536017589998E-2</v>
      </c>
      <c r="AB1378" t="s">
        <v>24</v>
      </c>
      <c r="AC1378">
        <v>1373</v>
      </c>
      <c r="AD1378">
        <v>10</v>
      </c>
      <c r="AE1378">
        <v>4.7500000000000001E-2</v>
      </c>
      <c r="AF1378">
        <v>0.01</v>
      </c>
      <c r="AG1378">
        <v>0</v>
      </c>
      <c r="AH1378" t="s">
        <v>23</v>
      </c>
      <c r="AI1378">
        <v>0.1</v>
      </c>
      <c r="AJ1378">
        <v>10</v>
      </c>
      <c r="AK1378">
        <v>1</v>
      </c>
      <c r="AL1378">
        <v>0</v>
      </c>
    </row>
    <row r="1379" spans="20:38" x14ac:dyDescent="0.35">
      <c r="T1379" t="s">
        <v>19</v>
      </c>
      <c r="U1379">
        <v>77</v>
      </c>
      <c r="V1379" t="s">
        <v>29</v>
      </c>
      <c r="W1379">
        <v>40390.169595601699</v>
      </c>
      <c r="X1379">
        <v>6.2505109259179001E-2</v>
      </c>
      <c r="Y1379">
        <v>31069.3612273859</v>
      </c>
      <c r="Z1379" t="s">
        <v>28</v>
      </c>
      <c r="AA1379">
        <v>0.10173460805277</v>
      </c>
      <c r="AB1379" t="s">
        <v>22</v>
      </c>
      <c r="AC1379">
        <v>1374</v>
      </c>
      <c r="AD1379">
        <v>10</v>
      </c>
      <c r="AE1379">
        <v>4.7500000000000001E-2</v>
      </c>
      <c r="AF1379">
        <v>0.01</v>
      </c>
      <c r="AG1379">
        <v>0</v>
      </c>
      <c r="AH1379" t="s">
        <v>23</v>
      </c>
      <c r="AI1379">
        <v>0.1</v>
      </c>
      <c r="AJ1379">
        <v>10</v>
      </c>
      <c r="AK1379">
        <v>1</v>
      </c>
      <c r="AL1379">
        <v>0</v>
      </c>
    </row>
    <row r="1380" spans="20:38" x14ac:dyDescent="0.35">
      <c r="T1380" t="s">
        <v>19</v>
      </c>
      <c r="U1380">
        <v>77</v>
      </c>
      <c r="V1380" t="s">
        <v>29</v>
      </c>
      <c r="W1380">
        <v>5523.4204150735704</v>
      </c>
      <c r="X1380">
        <v>8.5476738519599596E-3</v>
      </c>
      <c r="Y1380">
        <v>4248.7849346719704</v>
      </c>
      <c r="Z1380" t="s">
        <v>28</v>
      </c>
      <c r="AA1380">
        <v>1.39123706749518E-2</v>
      </c>
      <c r="AB1380" t="s">
        <v>24</v>
      </c>
      <c r="AC1380">
        <v>1375</v>
      </c>
      <c r="AD1380">
        <v>10</v>
      </c>
      <c r="AE1380">
        <v>4.7500000000000001E-2</v>
      </c>
      <c r="AF1380">
        <v>0.01</v>
      </c>
      <c r="AG1380">
        <v>0</v>
      </c>
      <c r="AH1380" t="s">
        <v>23</v>
      </c>
      <c r="AI1380">
        <v>0.1</v>
      </c>
      <c r="AJ1380">
        <v>10</v>
      </c>
      <c r="AK1380">
        <v>2</v>
      </c>
      <c r="AL1380">
        <v>1</v>
      </c>
    </row>
    <row r="1381" spans="20:38" x14ac:dyDescent="0.35">
      <c r="T1381" t="s">
        <v>19</v>
      </c>
      <c r="U1381">
        <v>77</v>
      </c>
      <c r="V1381" t="s">
        <v>29</v>
      </c>
      <c r="W1381">
        <v>16570.261245220699</v>
      </c>
      <c r="X1381">
        <v>2.56430215558799E-2</v>
      </c>
      <c r="Y1381">
        <v>12746.3548040159</v>
      </c>
      <c r="Z1381" t="s">
        <v>28</v>
      </c>
      <c r="AA1381">
        <v>4.1737112024855298E-2</v>
      </c>
      <c r="AB1381" t="s">
        <v>22</v>
      </c>
      <c r="AC1381">
        <v>1376</v>
      </c>
      <c r="AD1381">
        <v>10</v>
      </c>
      <c r="AE1381">
        <v>4.7500000000000001E-2</v>
      </c>
      <c r="AF1381">
        <v>0.01</v>
      </c>
      <c r="AG1381">
        <v>0</v>
      </c>
      <c r="AH1381" t="s">
        <v>23</v>
      </c>
      <c r="AI1381">
        <v>0.1</v>
      </c>
      <c r="AJ1381">
        <v>10</v>
      </c>
      <c r="AK1381">
        <v>2</v>
      </c>
      <c r="AL1381">
        <v>1</v>
      </c>
    </row>
    <row r="1382" spans="20:38" x14ac:dyDescent="0.35">
      <c r="T1382" t="s">
        <v>19</v>
      </c>
      <c r="U1382">
        <v>77</v>
      </c>
      <c r="V1382" t="s">
        <v>29</v>
      </c>
      <c r="W1382">
        <v>2345.6303658003699</v>
      </c>
      <c r="X1382">
        <v>3.6299397542506398E-3</v>
      </c>
      <c r="Y1382">
        <v>1804.3310506156699</v>
      </c>
      <c r="Z1382" t="s">
        <v>28</v>
      </c>
      <c r="AA1382">
        <v>5.9081649889224999E-3</v>
      </c>
      <c r="AB1382" t="s">
        <v>24</v>
      </c>
      <c r="AC1382">
        <v>1377</v>
      </c>
      <c r="AD1382">
        <v>10</v>
      </c>
      <c r="AE1382">
        <v>4.7500000000000001E-2</v>
      </c>
      <c r="AF1382">
        <v>0.01</v>
      </c>
      <c r="AG1382">
        <v>0</v>
      </c>
      <c r="AH1382" t="s">
        <v>23</v>
      </c>
      <c r="AI1382">
        <v>0.1</v>
      </c>
      <c r="AJ1382">
        <v>10</v>
      </c>
      <c r="AK1382">
        <v>3</v>
      </c>
      <c r="AL1382">
        <v>2</v>
      </c>
    </row>
    <row r="1383" spans="20:38" x14ac:dyDescent="0.35">
      <c r="T1383" t="s">
        <v>19</v>
      </c>
      <c r="U1383">
        <v>77</v>
      </c>
      <c r="V1383" t="s">
        <v>29</v>
      </c>
      <c r="W1383">
        <v>7036.8910974011096</v>
      </c>
      <c r="X1383">
        <v>1.08898192627519E-2</v>
      </c>
      <c r="Y1383">
        <v>5412.9931518470103</v>
      </c>
      <c r="Z1383" t="s">
        <v>28</v>
      </c>
      <c r="AA1383">
        <v>1.77244949667675E-2</v>
      </c>
      <c r="AB1383" t="s">
        <v>22</v>
      </c>
      <c r="AC1383">
        <v>1378</v>
      </c>
      <c r="AD1383">
        <v>10</v>
      </c>
      <c r="AE1383">
        <v>4.7500000000000001E-2</v>
      </c>
      <c r="AF1383">
        <v>0.01</v>
      </c>
      <c r="AG1383">
        <v>0</v>
      </c>
      <c r="AH1383" t="s">
        <v>23</v>
      </c>
      <c r="AI1383">
        <v>0.1</v>
      </c>
      <c r="AJ1383">
        <v>10</v>
      </c>
      <c r="AK1383">
        <v>3</v>
      </c>
      <c r="AL1383">
        <v>2</v>
      </c>
    </row>
    <row r="1384" spans="20:38" x14ac:dyDescent="0.35">
      <c r="T1384" t="s">
        <v>19</v>
      </c>
      <c r="U1384">
        <v>77</v>
      </c>
      <c r="V1384" t="s">
        <v>29</v>
      </c>
      <c r="W1384">
        <v>2806.2954745175698</v>
      </c>
      <c r="X1384">
        <v>4.3428340857316304E-3</v>
      </c>
      <c r="Y1384">
        <v>2158.6888265519801</v>
      </c>
      <c r="Z1384" t="s">
        <v>28</v>
      </c>
      <c r="AA1384">
        <v>7.0684865411259996E-3</v>
      </c>
      <c r="AB1384" t="s">
        <v>24</v>
      </c>
      <c r="AC1384">
        <v>1379</v>
      </c>
      <c r="AD1384">
        <v>10</v>
      </c>
      <c r="AE1384">
        <v>4.7500000000000001E-2</v>
      </c>
      <c r="AF1384">
        <v>0.01</v>
      </c>
      <c r="AG1384">
        <v>0</v>
      </c>
      <c r="AH1384" t="s">
        <v>23</v>
      </c>
      <c r="AI1384">
        <v>0.1</v>
      </c>
      <c r="AJ1384">
        <v>10</v>
      </c>
      <c r="AK1384">
        <v>4</v>
      </c>
      <c r="AL1384">
        <v>3</v>
      </c>
    </row>
    <row r="1385" spans="20:38" x14ac:dyDescent="0.35">
      <c r="T1385" t="s">
        <v>19</v>
      </c>
      <c r="U1385">
        <v>77</v>
      </c>
      <c r="V1385" t="s">
        <v>29</v>
      </c>
      <c r="W1385">
        <v>8418.8864235527108</v>
      </c>
      <c r="X1385">
        <v>1.30285022571949E-2</v>
      </c>
      <c r="Y1385">
        <v>6476.0664796559304</v>
      </c>
      <c r="Z1385" t="s">
        <v>28</v>
      </c>
      <c r="AA1385">
        <v>2.1205459623378001E-2</v>
      </c>
      <c r="AB1385" t="s">
        <v>22</v>
      </c>
      <c r="AC1385">
        <v>1380</v>
      </c>
      <c r="AD1385">
        <v>10</v>
      </c>
      <c r="AE1385">
        <v>4.7500000000000001E-2</v>
      </c>
      <c r="AF1385">
        <v>0.01</v>
      </c>
      <c r="AG1385">
        <v>0</v>
      </c>
      <c r="AH1385" t="s">
        <v>23</v>
      </c>
      <c r="AI1385">
        <v>0.1</v>
      </c>
      <c r="AJ1385">
        <v>10</v>
      </c>
      <c r="AK1385">
        <v>4</v>
      </c>
      <c r="AL1385">
        <v>3</v>
      </c>
    </row>
    <row r="1386" spans="20:38" x14ac:dyDescent="0.35">
      <c r="T1386" t="s">
        <v>19</v>
      </c>
      <c r="U1386">
        <v>77</v>
      </c>
      <c r="V1386" t="s">
        <v>29</v>
      </c>
      <c r="W1386">
        <v>3342.5014505690801</v>
      </c>
      <c r="X1386">
        <v>5.1726303815653098E-3</v>
      </c>
      <c r="Y1386">
        <v>2571.15496197622</v>
      </c>
      <c r="Z1386" t="s">
        <v>28</v>
      </c>
      <c r="AA1386">
        <v>8.4190801473259993E-3</v>
      </c>
      <c r="AB1386" t="s">
        <v>24</v>
      </c>
      <c r="AC1386">
        <v>1381</v>
      </c>
      <c r="AD1386">
        <v>10</v>
      </c>
      <c r="AE1386">
        <v>4.7500000000000001E-2</v>
      </c>
      <c r="AF1386">
        <v>0.01</v>
      </c>
      <c r="AG1386">
        <v>0</v>
      </c>
      <c r="AH1386" t="s">
        <v>23</v>
      </c>
      <c r="AI1386">
        <v>0.1</v>
      </c>
      <c r="AJ1386">
        <v>10</v>
      </c>
      <c r="AK1386">
        <v>5</v>
      </c>
      <c r="AL1386">
        <v>4</v>
      </c>
    </row>
    <row r="1387" spans="20:38" x14ac:dyDescent="0.35">
      <c r="T1387" t="s">
        <v>19</v>
      </c>
      <c r="U1387">
        <v>77</v>
      </c>
      <c r="V1387" t="s">
        <v>29</v>
      </c>
      <c r="W1387">
        <v>10027.504351707201</v>
      </c>
      <c r="X1387">
        <v>1.55178911446959E-2</v>
      </c>
      <c r="Y1387">
        <v>7713.4648859286499</v>
      </c>
      <c r="Z1387" t="s">
        <v>28</v>
      </c>
      <c r="AA1387">
        <v>2.5257240441978E-2</v>
      </c>
      <c r="AB1387" t="s">
        <v>22</v>
      </c>
      <c r="AC1387">
        <v>1382</v>
      </c>
      <c r="AD1387">
        <v>10</v>
      </c>
      <c r="AE1387">
        <v>4.7500000000000001E-2</v>
      </c>
      <c r="AF1387">
        <v>0.01</v>
      </c>
      <c r="AG1387">
        <v>0</v>
      </c>
      <c r="AH1387" t="s">
        <v>23</v>
      </c>
      <c r="AI1387">
        <v>0.1</v>
      </c>
      <c r="AJ1387">
        <v>10</v>
      </c>
      <c r="AK1387">
        <v>5</v>
      </c>
      <c r="AL1387">
        <v>4</v>
      </c>
    </row>
    <row r="1388" spans="20:38" x14ac:dyDescent="0.35">
      <c r="T1388" t="s">
        <v>19</v>
      </c>
      <c r="U1388">
        <v>77</v>
      </c>
      <c r="V1388" t="s">
        <v>29</v>
      </c>
      <c r="W1388">
        <v>3857.2605990419402</v>
      </c>
      <c r="X1388">
        <v>5.9692370098514604E-3</v>
      </c>
      <c r="Y1388">
        <v>2967.1235377245698</v>
      </c>
      <c r="Z1388" t="s">
        <v>28</v>
      </c>
      <c r="AA1388">
        <v>9.7156535644667592E-3</v>
      </c>
      <c r="AB1388" t="s">
        <v>24</v>
      </c>
      <c r="AC1388">
        <v>1383</v>
      </c>
      <c r="AD1388">
        <v>10</v>
      </c>
      <c r="AE1388">
        <v>4.7500000000000001E-2</v>
      </c>
      <c r="AF1388">
        <v>0.01</v>
      </c>
      <c r="AG1388">
        <v>0</v>
      </c>
      <c r="AH1388" t="s">
        <v>23</v>
      </c>
      <c r="AI1388">
        <v>0.1</v>
      </c>
      <c r="AJ1388">
        <v>10</v>
      </c>
      <c r="AK1388">
        <v>6</v>
      </c>
      <c r="AL1388">
        <v>5</v>
      </c>
    </row>
    <row r="1389" spans="20:38" x14ac:dyDescent="0.35">
      <c r="T1389" t="s">
        <v>19</v>
      </c>
      <c r="U1389">
        <v>77</v>
      </c>
      <c r="V1389" t="s">
        <v>29</v>
      </c>
      <c r="W1389">
        <v>11571.781797125799</v>
      </c>
      <c r="X1389">
        <v>1.79077110295544E-2</v>
      </c>
      <c r="Y1389">
        <v>8901.3706131737108</v>
      </c>
      <c r="Z1389" t="s">
        <v>28</v>
      </c>
      <c r="AA1389">
        <v>2.9146960693400299E-2</v>
      </c>
      <c r="AB1389" t="s">
        <v>22</v>
      </c>
      <c r="AC1389">
        <v>1384</v>
      </c>
      <c r="AD1389">
        <v>10</v>
      </c>
      <c r="AE1389">
        <v>4.7500000000000001E-2</v>
      </c>
      <c r="AF1389">
        <v>0.01</v>
      </c>
      <c r="AG1389">
        <v>0</v>
      </c>
      <c r="AH1389" t="s">
        <v>23</v>
      </c>
      <c r="AI1389">
        <v>0.1</v>
      </c>
      <c r="AJ1389">
        <v>10</v>
      </c>
      <c r="AK1389">
        <v>6</v>
      </c>
      <c r="AL1389">
        <v>5</v>
      </c>
    </row>
    <row r="1390" spans="20:38" x14ac:dyDescent="0.35">
      <c r="T1390" t="s">
        <v>19</v>
      </c>
      <c r="U1390">
        <v>77</v>
      </c>
      <c r="V1390" t="s">
        <v>29</v>
      </c>
      <c r="W1390">
        <v>4310.1578378409604</v>
      </c>
      <c r="X1390">
        <v>6.6701103084224897E-3</v>
      </c>
      <c r="Y1390">
        <v>3315.5060291084301</v>
      </c>
      <c r="Z1390" t="s">
        <v>28</v>
      </c>
      <c r="AA1390">
        <v>1.08564094349847E-2</v>
      </c>
      <c r="AB1390" t="s">
        <v>24</v>
      </c>
      <c r="AC1390">
        <v>1385</v>
      </c>
      <c r="AD1390">
        <v>10</v>
      </c>
      <c r="AE1390">
        <v>4.7500000000000001E-2</v>
      </c>
      <c r="AF1390">
        <v>0.01</v>
      </c>
      <c r="AG1390">
        <v>0</v>
      </c>
      <c r="AH1390" t="s">
        <v>23</v>
      </c>
      <c r="AI1390">
        <v>0.1</v>
      </c>
      <c r="AJ1390">
        <v>10</v>
      </c>
      <c r="AK1390">
        <v>7</v>
      </c>
      <c r="AL1390">
        <v>6</v>
      </c>
    </row>
    <row r="1391" spans="20:38" x14ac:dyDescent="0.35">
      <c r="T1391" t="s">
        <v>19</v>
      </c>
      <c r="U1391">
        <v>77</v>
      </c>
      <c r="V1391" t="s">
        <v>29</v>
      </c>
      <c r="W1391">
        <v>12930.4735135229</v>
      </c>
      <c r="X1391">
        <v>2.0010330925267501E-2</v>
      </c>
      <c r="Y1391">
        <v>9946.5180873252903</v>
      </c>
      <c r="Z1391" t="s">
        <v>28</v>
      </c>
      <c r="AA1391">
        <v>3.2569228304954199E-2</v>
      </c>
      <c r="AB1391" t="s">
        <v>22</v>
      </c>
      <c r="AC1391">
        <v>1386</v>
      </c>
      <c r="AD1391">
        <v>10</v>
      </c>
      <c r="AE1391">
        <v>4.7500000000000001E-2</v>
      </c>
      <c r="AF1391">
        <v>0.01</v>
      </c>
      <c r="AG1391">
        <v>0</v>
      </c>
      <c r="AH1391" t="s">
        <v>23</v>
      </c>
      <c r="AI1391">
        <v>0.1</v>
      </c>
      <c r="AJ1391">
        <v>10</v>
      </c>
      <c r="AK1391">
        <v>7</v>
      </c>
      <c r="AL1391">
        <v>6</v>
      </c>
    </row>
    <row r="1392" spans="20:38" x14ac:dyDescent="0.35">
      <c r="T1392" t="s">
        <v>19</v>
      </c>
      <c r="U1392">
        <v>77</v>
      </c>
      <c r="V1392" t="s">
        <v>29</v>
      </c>
      <c r="W1392">
        <v>4662.4272246275796</v>
      </c>
      <c r="X1392">
        <v>7.2152587128540401E-3</v>
      </c>
      <c r="Y1392">
        <v>3586.4824804827499</v>
      </c>
      <c r="Z1392" t="s">
        <v>28</v>
      </c>
      <c r="AA1392">
        <v>1.1743704248364999E-2</v>
      </c>
      <c r="AB1392" t="s">
        <v>24</v>
      </c>
      <c r="AC1392">
        <v>1387</v>
      </c>
      <c r="AD1392">
        <v>10</v>
      </c>
      <c r="AE1392">
        <v>4.7500000000000001E-2</v>
      </c>
      <c r="AF1392">
        <v>0.01</v>
      </c>
      <c r="AG1392">
        <v>0</v>
      </c>
      <c r="AH1392" t="s">
        <v>23</v>
      </c>
      <c r="AI1392">
        <v>0.1</v>
      </c>
      <c r="AJ1392">
        <v>10</v>
      </c>
      <c r="AK1392">
        <v>8</v>
      </c>
      <c r="AL1392">
        <v>7</v>
      </c>
    </row>
    <row r="1393" spans="20:38" x14ac:dyDescent="0.35">
      <c r="T1393" t="s">
        <v>19</v>
      </c>
      <c r="U1393">
        <v>77</v>
      </c>
      <c r="V1393" t="s">
        <v>29</v>
      </c>
      <c r="W1393">
        <v>13987.2816738827</v>
      </c>
      <c r="X1393">
        <v>2.1645776138562101E-2</v>
      </c>
      <c r="Y1393">
        <v>10759.447441448299</v>
      </c>
      <c r="Z1393" t="s">
        <v>28</v>
      </c>
      <c r="AA1393">
        <v>3.5231112745095002E-2</v>
      </c>
      <c r="AB1393" t="s">
        <v>22</v>
      </c>
      <c r="AC1393">
        <v>1388</v>
      </c>
      <c r="AD1393">
        <v>10</v>
      </c>
      <c r="AE1393">
        <v>4.7500000000000001E-2</v>
      </c>
      <c r="AF1393">
        <v>0.01</v>
      </c>
      <c r="AG1393">
        <v>0</v>
      </c>
      <c r="AH1393" t="s">
        <v>23</v>
      </c>
      <c r="AI1393">
        <v>0.1</v>
      </c>
      <c r="AJ1393">
        <v>10</v>
      </c>
      <c r="AK1393">
        <v>8</v>
      </c>
      <c r="AL1393">
        <v>7</v>
      </c>
    </row>
    <row r="1394" spans="20:38" x14ac:dyDescent="0.35">
      <c r="T1394" t="s">
        <v>19</v>
      </c>
      <c r="U1394">
        <v>77</v>
      </c>
      <c r="V1394" t="s">
        <v>29</v>
      </c>
      <c r="W1394">
        <v>4883.4262607355404</v>
      </c>
      <c r="X1394">
        <v>7.5572619536526404E-3</v>
      </c>
      <c r="Y1394">
        <v>3756.4817390273402</v>
      </c>
      <c r="Z1394" t="s">
        <v>28</v>
      </c>
      <c r="AA1394">
        <v>1.2300355793619501E-2</v>
      </c>
      <c r="AB1394" t="s">
        <v>24</v>
      </c>
      <c r="AC1394">
        <v>1389</v>
      </c>
      <c r="AD1394">
        <v>10</v>
      </c>
      <c r="AE1394">
        <v>4.7500000000000001E-2</v>
      </c>
      <c r="AF1394">
        <v>0.01</v>
      </c>
      <c r="AG1394">
        <v>0</v>
      </c>
      <c r="AH1394" t="s">
        <v>23</v>
      </c>
      <c r="AI1394">
        <v>0.1</v>
      </c>
      <c r="AJ1394">
        <v>10</v>
      </c>
      <c r="AK1394">
        <v>9</v>
      </c>
      <c r="AL1394">
        <v>8</v>
      </c>
    </row>
    <row r="1395" spans="20:38" x14ac:dyDescent="0.35">
      <c r="T1395" t="s">
        <v>19</v>
      </c>
      <c r="U1395">
        <v>77</v>
      </c>
      <c r="V1395" t="s">
        <v>29</v>
      </c>
      <c r="W1395">
        <v>14650.2787822066</v>
      </c>
      <c r="X1395">
        <v>2.2671785860957899E-2</v>
      </c>
      <c r="Y1395">
        <v>11269.445217082</v>
      </c>
      <c r="Z1395" t="s">
        <v>28</v>
      </c>
      <c r="AA1395">
        <v>3.69010673808585E-2</v>
      </c>
      <c r="AB1395" t="s">
        <v>22</v>
      </c>
      <c r="AC1395">
        <v>1390</v>
      </c>
      <c r="AD1395">
        <v>10</v>
      </c>
      <c r="AE1395">
        <v>4.7500000000000001E-2</v>
      </c>
      <c r="AF1395">
        <v>0.01</v>
      </c>
      <c r="AG1395">
        <v>0</v>
      </c>
      <c r="AH1395" t="s">
        <v>23</v>
      </c>
      <c r="AI1395">
        <v>0.1</v>
      </c>
      <c r="AJ1395">
        <v>10</v>
      </c>
      <c r="AK1395">
        <v>9</v>
      </c>
      <c r="AL1395">
        <v>8</v>
      </c>
    </row>
    <row r="1396" spans="20:38" x14ac:dyDescent="0.35">
      <c r="T1396" t="s">
        <v>19</v>
      </c>
      <c r="U1396">
        <v>77</v>
      </c>
      <c r="V1396" t="s">
        <v>29</v>
      </c>
      <c r="W1396">
        <v>4955.9726338129503</v>
      </c>
      <c r="X1396">
        <v>7.6695298401448803E-3</v>
      </c>
      <c r="Y1396">
        <v>3812.2866413945799</v>
      </c>
      <c r="Z1396" t="s">
        <v>28</v>
      </c>
      <c r="AA1396">
        <v>1.2483085326686001E-2</v>
      </c>
      <c r="AB1396" t="s">
        <v>24</v>
      </c>
      <c r="AC1396">
        <v>1391</v>
      </c>
      <c r="AD1396">
        <v>10</v>
      </c>
      <c r="AE1396">
        <v>4.7500000000000001E-2</v>
      </c>
      <c r="AF1396">
        <v>0.01</v>
      </c>
      <c r="AG1396">
        <v>0</v>
      </c>
      <c r="AH1396" t="s">
        <v>23</v>
      </c>
      <c r="AI1396">
        <v>0.1</v>
      </c>
      <c r="AJ1396">
        <v>10</v>
      </c>
      <c r="AK1396">
        <v>10</v>
      </c>
      <c r="AL1396">
        <v>9</v>
      </c>
    </row>
    <row r="1397" spans="20:38" x14ac:dyDescent="0.35">
      <c r="T1397" t="s">
        <v>19</v>
      </c>
      <c r="U1397">
        <v>77</v>
      </c>
      <c r="V1397" t="s">
        <v>29</v>
      </c>
      <c r="W1397">
        <v>14867.917901438899</v>
      </c>
      <c r="X1397">
        <v>2.3008589520434601E-2</v>
      </c>
      <c r="Y1397">
        <v>11436.8599241837</v>
      </c>
      <c r="Z1397" t="s">
        <v>28</v>
      </c>
      <c r="AA1397">
        <v>3.7449255980058001E-2</v>
      </c>
      <c r="AB1397" t="s">
        <v>22</v>
      </c>
      <c r="AC1397">
        <v>1392</v>
      </c>
      <c r="AD1397">
        <v>10</v>
      </c>
      <c r="AE1397">
        <v>4.7500000000000001E-2</v>
      </c>
      <c r="AF1397">
        <v>0.01</v>
      </c>
      <c r="AG1397">
        <v>0</v>
      </c>
      <c r="AH1397" t="s">
        <v>23</v>
      </c>
      <c r="AI1397">
        <v>0.1</v>
      </c>
      <c r="AJ1397">
        <v>10</v>
      </c>
      <c r="AK1397">
        <v>10</v>
      </c>
      <c r="AL1397">
        <v>9</v>
      </c>
    </row>
    <row r="1398" spans="20:38" x14ac:dyDescent="0.35">
      <c r="T1398" t="s">
        <v>19</v>
      </c>
      <c r="U1398">
        <v>77</v>
      </c>
      <c r="V1398" t="s">
        <v>29</v>
      </c>
      <c r="W1398">
        <v>11720.456732897799</v>
      </c>
      <c r="X1398">
        <v>1.8137790358202201E-2</v>
      </c>
      <c r="Y1398">
        <v>9015.7359483829296</v>
      </c>
      <c r="Z1398" t="s">
        <v>28</v>
      </c>
      <c r="AA1398">
        <v>2.9521442565337799E-2</v>
      </c>
      <c r="AB1398" t="s">
        <v>24</v>
      </c>
      <c r="AC1398">
        <v>1393</v>
      </c>
      <c r="AD1398">
        <v>10</v>
      </c>
      <c r="AE1398">
        <v>4.7500000000000001E-2</v>
      </c>
      <c r="AF1398">
        <v>0.01</v>
      </c>
      <c r="AG1398">
        <v>0</v>
      </c>
      <c r="AH1398" t="s">
        <v>23</v>
      </c>
      <c r="AI1398">
        <v>0.1</v>
      </c>
      <c r="AJ1398">
        <v>10</v>
      </c>
      <c r="AK1398">
        <v>12</v>
      </c>
      <c r="AL1398">
        <v>11</v>
      </c>
    </row>
    <row r="1399" spans="20:38" x14ac:dyDescent="0.35">
      <c r="T1399" t="s">
        <v>19</v>
      </c>
      <c r="U1399">
        <v>77</v>
      </c>
      <c r="V1399" t="s">
        <v>29</v>
      </c>
      <c r="W1399">
        <v>35161.370198693403</v>
      </c>
      <c r="X1399">
        <v>5.4413371074606698E-2</v>
      </c>
      <c r="Y1399">
        <v>27047.207845148801</v>
      </c>
      <c r="Z1399" t="s">
        <v>28</v>
      </c>
      <c r="AA1399">
        <v>8.8564327696013301E-2</v>
      </c>
      <c r="AB1399" t="s">
        <v>22</v>
      </c>
      <c r="AC1399">
        <v>1394</v>
      </c>
      <c r="AD1399">
        <v>10</v>
      </c>
      <c r="AE1399">
        <v>4.7500000000000001E-2</v>
      </c>
      <c r="AF1399">
        <v>0.01</v>
      </c>
      <c r="AG1399">
        <v>0</v>
      </c>
      <c r="AH1399" t="s">
        <v>23</v>
      </c>
      <c r="AI1399">
        <v>0.1</v>
      </c>
      <c r="AJ1399">
        <v>10</v>
      </c>
      <c r="AK1399">
        <v>12</v>
      </c>
      <c r="AL1399">
        <v>11</v>
      </c>
    </row>
    <row r="1400" spans="20:38" x14ac:dyDescent="0.35">
      <c r="T1400" t="s">
        <v>19</v>
      </c>
      <c r="U1400">
        <v>77</v>
      </c>
      <c r="V1400" t="s">
        <v>29</v>
      </c>
      <c r="W1400">
        <v>11841.300710875699</v>
      </c>
      <c r="X1400">
        <v>1.8324800368866901E-2</v>
      </c>
      <c r="Y1400">
        <v>9108.6928545197406</v>
      </c>
      <c r="Z1400" t="s">
        <v>28</v>
      </c>
      <c r="AA1400">
        <v>2.98258239249162E-2</v>
      </c>
      <c r="AB1400" t="s">
        <v>24</v>
      </c>
      <c r="AC1400">
        <v>1395</v>
      </c>
      <c r="AD1400">
        <v>10</v>
      </c>
      <c r="AE1400">
        <v>4.7500000000000001E-2</v>
      </c>
      <c r="AF1400">
        <v>0.01</v>
      </c>
      <c r="AG1400">
        <v>0</v>
      </c>
      <c r="AH1400" t="s">
        <v>23</v>
      </c>
      <c r="AI1400">
        <v>0.1</v>
      </c>
      <c r="AJ1400">
        <v>10</v>
      </c>
      <c r="AK1400">
        <v>15</v>
      </c>
      <c r="AL1400">
        <v>14</v>
      </c>
    </row>
    <row r="1401" spans="20:38" x14ac:dyDescent="0.35">
      <c r="T1401" t="s">
        <v>19</v>
      </c>
      <c r="U1401">
        <v>77</v>
      </c>
      <c r="V1401" t="s">
        <v>29</v>
      </c>
      <c r="W1401">
        <v>35523.902132627001</v>
      </c>
      <c r="X1401">
        <v>5.4974401106600602E-2</v>
      </c>
      <c r="Y1401">
        <v>27326.0785635592</v>
      </c>
      <c r="Z1401" t="s">
        <v>28</v>
      </c>
      <c r="AA1401">
        <v>8.9477471774748699E-2</v>
      </c>
      <c r="AB1401" t="s">
        <v>22</v>
      </c>
      <c r="AC1401">
        <v>1396</v>
      </c>
      <c r="AD1401">
        <v>10</v>
      </c>
      <c r="AE1401">
        <v>4.7500000000000001E-2</v>
      </c>
      <c r="AF1401">
        <v>0.01</v>
      </c>
      <c r="AG1401">
        <v>0</v>
      </c>
      <c r="AH1401" t="s">
        <v>23</v>
      </c>
      <c r="AI1401">
        <v>0.1</v>
      </c>
      <c r="AJ1401">
        <v>10</v>
      </c>
      <c r="AK1401">
        <v>15</v>
      </c>
      <c r="AL1401">
        <v>14</v>
      </c>
    </row>
    <row r="1402" spans="20:38" x14ac:dyDescent="0.35">
      <c r="T1402" t="s">
        <v>19</v>
      </c>
      <c r="U1402">
        <v>77</v>
      </c>
      <c r="V1402" t="s">
        <v>29</v>
      </c>
      <c r="W1402">
        <v>13203.526914878201</v>
      </c>
      <c r="X1402">
        <v>2.0432889999819299E-2</v>
      </c>
      <c r="Y1402">
        <v>10156.559165290901</v>
      </c>
      <c r="Z1402" t="s">
        <v>28</v>
      </c>
      <c r="AA1402">
        <v>3.3256994190626298E-2</v>
      </c>
      <c r="AB1402" t="s">
        <v>24</v>
      </c>
      <c r="AC1402">
        <v>1397</v>
      </c>
      <c r="AD1402">
        <v>10</v>
      </c>
      <c r="AE1402">
        <v>4.7500000000000001E-2</v>
      </c>
      <c r="AF1402">
        <v>0.01</v>
      </c>
      <c r="AG1402">
        <v>0</v>
      </c>
      <c r="AH1402" t="s">
        <v>23</v>
      </c>
      <c r="AI1402">
        <v>0.1</v>
      </c>
      <c r="AJ1402">
        <v>10</v>
      </c>
      <c r="AK1402">
        <v>20</v>
      </c>
      <c r="AL1402">
        <v>19</v>
      </c>
    </row>
    <row r="1403" spans="20:38" x14ac:dyDescent="0.35">
      <c r="T1403" t="s">
        <v>19</v>
      </c>
      <c r="U1403">
        <v>77</v>
      </c>
      <c r="V1403" t="s">
        <v>29</v>
      </c>
      <c r="W1403">
        <v>39610.580744634703</v>
      </c>
      <c r="X1403">
        <v>6.1298669999457801E-2</v>
      </c>
      <c r="Y1403">
        <v>30469.677495872798</v>
      </c>
      <c r="Z1403" t="s">
        <v>28</v>
      </c>
      <c r="AA1403">
        <v>9.9770982571878705E-2</v>
      </c>
      <c r="AB1403" t="s">
        <v>22</v>
      </c>
      <c r="AC1403">
        <v>1398</v>
      </c>
      <c r="AD1403">
        <v>10</v>
      </c>
      <c r="AE1403">
        <v>4.7500000000000001E-2</v>
      </c>
      <c r="AF1403">
        <v>0.01</v>
      </c>
      <c r="AG1403">
        <v>0</v>
      </c>
      <c r="AH1403" t="s">
        <v>23</v>
      </c>
      <c r="AI1403">
        <v>0.1</v>
      </c>
      <c r="AJ1403">
        <v>10</v>
      </c>
      <c r="AK1403">
        <v>20</v>
      </c>
      <c r="AL1403">
        <v>19</v>
      </c>
    </row>
    <row r="1404" spans="20:38" x14ac:dyDescent="0.35">
      <c r="T1404" t="s">
        <v>19</v>
      </c>
      <c r="U1404">
        <v>77</v>
      </c>
      <c r="V1404" t="s">
        <v>29</v>
      </c>
      <c r="W1404">
        <v>12337.993784800399</v>
      </c>
      <c r="X1404">
        <v>1.90934491555588E-2</v>
      </c>
      <c r="Y1404">
        <v>9490.7644498464506</v>
      </c>
      <c r="Z1404" t="s">
        <v>28</v>
      </c>
      <c r="AA1404">
        <v>3.1076892581081501E-2</v>
      </c>
      <c r="AB1404" t="s">
        <v>24</v>
      </c>
      <c r="AC1404">
        <v>1399</v>
      </c>
      <c r="AD1404">
        <v>10</v>
      </c>
      <c r="AE1404">
        <v>4.7500000000000001E-2</v>
      </c>
      <c r="AF1404">
        <v>0.01</v>
      </c>
      <c r="AG1404">
        <v>0</v>
      </c>
      <c r="AH1404" t="s">
        <v>23</v>
      </c>
      <c r="AI1404">
        <v>0.1</v>
      </c>
      <c r="AJ1404">
        <v>10</v>
      </c>
      <c r="AK1404">
        <v>99</v>
      </c>
      <c r="AL1404">
        <v>98</v>
      </c>
    </row>
    <row r="1405" spans="20:38" x14ac:dyDescent="0.35">
      <c r="T1405" t="s">
        <v>19</v>
      </c>
      <c r="U1405">
        <v>77</v>
      </c>
      <c r="V1405" t="s">
        <v>29</v>
      </c>
      <c r="W1405">
        <v>37013.981354401199</v>
      </c>
      <c r="X1405">
        <v>5.7280347466676498E-2</v>
      </c>
      <c r="Y1405">
        <v>28472.293349539399</v>
      </c>
      <c r="Z1405" t="s">
        <v>28</v>
      </c>
      <c r="AA1405">
        <v>9.3230677743244506E-2</v>
      </c>
      <c r="AB1405" t="s">
        <v>22</v>
      </c>
      <c r="AC1405">
        <v>1400</v>
      </c>
      <c r="AD1405">
        <v>10</v>
      </c>
      <c r="AE1405">
        <v>4.7500000000000001E-2</v>
      </c>
      <c r="AF1405">
        <v>0.01</v>
      </c>
      <c r="AG1405">
        <v>0</v>
      </c>
      <c r="AH1405" t="s">
        <v>23</v>
      </c>
      <c r="AI1405">
        <v>0.1</v>
      </c>
      <c r="AJ1405">
        <v>10</v>
      </c>
      <c r="AK1405">
        <v>99</v>
      </c>
      <c r="AL1405">
        <v>98</v>
      </c>
    </row>
    <row r="1406" spans="20:38" x14ac:dyDescent="0.35">
      <c r="T1406" t="s">
        <v>30</v>
      </c>
      <c r="U1406">
        <v>57</v>
      </c>
      <c r="V1406" t="s">
        <v>20</v>
      </c>
      <c r="W1406">
        <v>87.709154209137196</v>
      </c>
      <c r="X1406">
        <v>2.8475964586312801E-3</v>
      </c>
      <c r="Y1406">
        <v>67.468580160874694</v>
      </c>
      <c r="Z1406" t="s">
        <v>21</v>
      </c>
      <c r="AA1406">
        <v>3.4712839225112301E-4</v>
      </c>
      <c r="AB1406" t="s">
        <v>24</v>
      </c>
      <c r="AC1406">
        <v>1401</v>
      </c>
      <c r="AD1406">
        <v>10</v>
      </c>
      <c r="AE1406">
        <v>4.7500000000000001E-2</v>
      </c>
      <c r="AF1406">
        <v>0.01</v>
      </c>
      <c r="AG1406">
        <v>0</v>
      </c>
      <c r="AH1406" t="s">
        <v>23</v>
      </c>
      <c r="AI1406">
        <v>0.1</v>
      </c>
      <c r="AJ1406">
        <v>10</v>
      </c>
      <c r="AK1406">
        <v>1</v>
      </c>
      <c r="AL1406">
        <v>0</v>
      </c>
    </row>
    <row r="1407" spans="20:38" x14ac:dyDescent="0.35">
      <c r="T1407" t="s">
        <v>30</v>
      </c>
      <c r="U1407">
        <v>57</v>
      </c>
      <c r="V1407" t="s">
        <v>20</v>
      </c>
      <c r="W1407">
        <v>263.12746262741098</v>
      </c>
      <c r="X1407">
        <v>8.5427893758938493E-3</v>
      </c>
      <c r="Y1407">
        <v>202.405740482624</v>
      </c>
      <c r="Z1407" t="s">
        <v>21</v>
      </c>
      <c r="AA1407">
        <v>1.0413851767533699E-3</v>
      </c>
      <c r="AB1407" t="s">
        <v>22</v>
      </c>
      <c r="AC1407">
        <v>1402</v>
      </c>
      <c r="AD1407">
        <v>10</v>
      </c>
      <c r="AE1407">
        <v>4.7500000000000001E-2</v>
      </c>
      <c r="AF1407">
        <v>0.01</v>
      </c>
      <c r="AG1407">
        <v>0</v>
      </c>
      <c r="AH1407" t="s">
        <v>23</v>
      </c>
      <c r="AI1407">
        <v>0.1</v>
      </c>
      <c r="AJ1407">
        <v>10</v>
      </c>
      <c r="AK1407">
        <v>1</v>
      </c>
      <c r="AL1407">
        <v>0</v>
      </c>
    </row>
    <row r="1408" spans="20:38" x14ac:dyDescent="0.35">
      <c r="T1408" t="s">
        <v>30</v>
      </c>
      <c r="U1408">
        <v>57</v>
      </c>
      <c r="V1408" t="s">
        <v>20</v>
      </c>
      <c r="W1408">
        <v>59.274143318371003</v>
      </c>
      <c r="X1408">
        <v>1.9244153261281001E-3</v>
      </c>
      <c r="Y1408">
        <v>45.595494860285399</v>
      </c>
      <c r="Z1408" t="s">
        <v>21</v>
      </c>
      <c r="AA1408">
        <v>2.3459054254596E-4</v>
      </c>
      <c r="AB1408" t="s">
        <v>24</v>
      </c>
      <c r="AC1408">
        <v>1403</v>
      </c>
      <c r="AD1408">
        <v>10</v>
      </c>
      <c r="AE1408">
        <v>4.7500000000000001E-2</v>
      </c>
      <c r="AF1408">
        <v>0.01</v>
      </c>
      <c r="AG1408">
        <v>0</v>
      </c>
      <c r="AH1408" t="s">
        <v>23</v>
      </c>
      <c r="AI1408">
        <v>0.1</v>
      </c>
      <c r="AJ1408">
        <v>10</v>
      </c>
      <c r="AK1408">
        <v>2</v>
      </c>
      <c r="AL1408">
        <v>1</v>
      </c>
    </row>
    <row r="1409" spans="20:38" x14ac:dyDescent="0.35">
      <c r="T1409" t="s">
        <v>30</v>
      </c>
      <c r="U1409">
        <v>57</v>
      </c>
      <c r="V1409" t="s">
        <v>20</v>
      </c>
      <c r="W1409">
        <v>177.82242995511299</v>
      </c>
      <c r="X1409">
        <v>5.7732459783843004E-3</v>
      </c>
      <c r="Y1409">
        <v>136.78648458085601</v>
      </c>
      <c r="Z1409" t="s">
        <v>21</v>
      </c>
      <c r="AA1409">
        <v>7.0377162763787999E-4</v>
      </c>
      <c r="AB1409" t="s">
        <v>22</v>
      </c>
      <c r="AC1409">
        <v>1404</v>
      </c>
      <c r="AD1409">
        <v>10</v>
      </c>
      <c r="AE1409">
        <v>4.7500000000000001E-2</v>
      </c>
      <c r="AF1409">
        <v>0.01</v>
      </c>
      <c r="AG1409">
        <v>0</v>
      </c>
      <c r="AH1409" t="s">
        <v>23</v>
      </c>
      <c r="AI1409">
        <v>0.1</v>
      </c>
      <c r="AJ1409">
        <v>10</v>
      </c>
      <c r="AK1409">
        <v>2</v>
      </c>
      <c r="AL1409">
        <v>1</v>
      </c>
    </row>
    <row r="1410" spans="20:38" x14ac:dyDescent="0.35">
      <c r="T1410" t="s">
        <v>30</v>
      </c>
      <c r="U1410">
        <v>57</v>
      </c>
      <c r="V1410" t="s">
        <v>20</v>
      </c>
      <c r="W1410">
        <v>171.74195110471101</v>
      </c>
      <c r="X1410">
        <v>5.57583499891113E-3</v>
      </c>
      <c r="Y1410">
        <v>132.10919315747</v>
      </c>
      <c r="Z1410" t="s">
        <v>21</v>
      </c>
      <c r="AA1410">
        <v>6.7970678667014805E-4</v>
      </c>
      <c r="AB1410" t="s">
        <v>24</v>
      </c>
      <c r="AC1410">
        <v>1405</v>
      </c>
      <c r="AD1410">
        <v>10</v>
      </c>
      <c r="AE1410">
        <v>4.7500000000000001E-2</v>
      </c>
      <c r="AF1410">
        <v>0.01</v>
      </c>
      <c r="AG1410">
        <v>0</v>
      </c>
      <c r="AH1410" t="s">
        <v>23</v>
      </c>
      <c r="AI1410">
        <v>0.1</v>
      </c>
      <c r="AJ1410">
        <v>10</v>
      </c>
      <c r="AK1410">
        <v>3</v>
      </c>
      <c r="AL1410">
        <v>2</v>
      </c>
    </row>
    <row r="1411" spans="20:38" x14ac:dyDescent="0.35">
      <c r="T1411" t="s">
        <v>30</v>
      </c>
      <c r="U1411">
        <v>57</v>
      </c>
      <c r="V1411" t="s">
        <v>20</v>
      </c>
      <c r="W1411">
        <v>515.225853314132</v>
      </c>
      <c r="X1411">
        <v>1.6727504996733401E-2</v>
      </c>
      <c r="Y1411">
        <v>396.32757947240901</v>
      </c>
      <c r="Z1411" t="s">
        <v>21</v>
      </c>
      <c r="AA1411">
        <v>2.03912036001044E-3</v>
      </c>
      <c r="AB1411" t="s">
        <v>22</v>
      </c>
      <c r="AC1411">
        <v>1406</v>
      </c>
      <c r="AD1411">
        <v>10</v>
      </c>
      <c r="AE1411">
        <v>4.7500000000000001E-2</v>
      </c>
      <c r="AF1411">
        <v>0.01</v>
      </c>
      <c r="AG1411">
        <v>0</v>
      </c>
      <c r="AH1411" t="s">
        <v>23</v>
      </c>
      <c r="AI1411">
        <v>0.1</v>
      </c>
      <c r="AJ1411">
        <v>10</v>
      </c>
      <c r="AK1411">
        <v>3</v>
      </c>
      <c r="AL1411">
        <v>2</v>
      </c>
    </row>
    <row r="1412" spans="20:38" x14ac:dyDescent="0.35">
      <c r="T1412" t="s">
        <v>30</v>
      </c>
      <c r="U1412">
        <v>57</v>
      </c>
      <c r="V1412" t="s">
        <v>20</v>
      </c>
      <c r="W1412">
        <v>251.49546016221299</v>
      </c>
      <c r="X1412">
        <v>8.1651406649313803E-3</v>
      </c>
      <c r="Y1412">
        <v>193.45804627862501</v>
      </c>
      <c r="Z1412" t="s">
        <v>21</v>
      </c>
      <c r="AA1412">
        <v>9.9534895224734203E-4</v>
      </c>
      <c r="AB1412" t="s">
        <v>24</v>
      </c>
      <c r="AC1412">
        <v>1407</v>
      </c>
      <c r="AD1412">
        <v>10</v>
      </c>
      <c r="AE1412">
        <v>4.7500000000000001E-2</v>
      </c>
      <c r="AF1412">
        <v>0.01</v>
      </c>
      <c r="AG1412">
        <v>0</v>
      </c>
      <c r="AH1412" t="s">
        <v>23</v>
      </c>
      <c r="AI1412">
        <v>0.1</v>
      </c>
      <c r="AJ1412">
        <v>10</v>
      </c>
      <c r="AK1412">
        <v>4</v>
      </c>
      <c r="AL1412">
        <v>3</v>
      </c>
    </row>
    <row r="1413" spans="20:38" x14ac:dyDescent="0.35">
      <c r="T1413" t="s">
        <v>30</v>
      </c>
      <c r="U1413">
        <v>57</v>
      </c>
      <c r="V1413" t="s">
        <v>20</v>
      </c>
      <c r="W1413">
        <v>754.48638048663895</v>
      </c>
      <c r="X1413">
        <v>2.4495421994794101E-2</v>
      </c>
      <c r="Y1413">
        <v>580.37413883587601</v>
      </c>
      <c r="Z1413" t="s">
        <v>21</v>
      </c>
      <c r="AA1413">
        <v>2.9860468567420302E-3</v>
      </c>
      <c r="AB1413" t="s">
        <v>22</v>
      </c>
      <c r="AC1413">
        <v>1408</v>
      </c>
      <c r="AD1413">
        <v>10</v>
      </c>
      <c r="AE1413">
        <v>4.7500000000000001E-2</v>
      </c>
      <c r="AF1413">
        <v>0.01</v>
      </c>
      <c r="AG1413">
        <v>0</v>
      </c>
      <c r="AH1413" t="s">
        <v>23</v>
      </c>
      <c r="AI1413">
        <v>0.1</v>
      </c>
      <c r="AJ1413">
        <v>10</v>
      </c>
      <c r="AK1413">
        <v>4</v>
      </c>
      <c r="AL1413">
        <v>3</v>
      </c>
    </row>
    <row r="1414" spans="20:38" x14ac:dyDescent="0.35">
      <c r="T1414" t="s">
        <v>30</v>
      </c>
      <c r="U1414">
        <v>57</v>
      </c>
      <c r="V1414" t="s">
        <v>20</v>
      </c>
      <c r="W1414">
        <v>359.67814779012502</v>
      </c>
      <c r="X1414">
        <v>1.16774381092769E-2</v>
      </c>
      <c r="Y1414">
        <v>276.67549830009602</v>
      </c>
      <c r="Z1414" t="s">
        <v>21</v>
      </c>
      <c r="AA1414">
        <v>1.4235058848309E-3</v>
      </c>
      <c r="AB1414" t="s">
        <v>24</v>
      </c>
      <c r="AC1414">
        <v>1409</v>
      </c>
      <c r="AD1414">
        <v>10</v>
      </c>
      <c r="AE1414">
        <v>4.7500000000000001E-2</v>
      </c>
      <c r="AF1414">
        <v>0.01</v>
      </c>
      <c r="AG1414">
        <v>0</v>
      </c>
      <c r="AH1414" t="s">
        <v>23</v>
      </c>
      <c r="AI1414">
        <v>0.1</v>
      </c>
      <c r="AJ1414">
        <v>10</v>
      </c>
      <c r="AK1414">
        <v>5</v>
      </c>
      <c r="AL1414">
        <v>4</v>
      </c>
    </row>
    <row r="1415" spans="20:38" x14ac:dyDescent="0.35">
      <c r="T1415" t="s">
        <v>30</v>
      </c>
      <c r="U1415">
        <v>57</v>
      </c>
      <c r="V1415" t="s">
        <v>20</v>
      </c>
      <c r="W1415">
        <v>1079.0344433703799</v>
      </c>
      <c r="X1415">
        <v>3.5032314327830598E-2</v>
      </c>
      <c r="Y1415">
        <v>830.02649490028898</v>
      </c>
      <c r="Z1415" t="s">
        <v>21</v>
      </c>
      <c r="AA1415">
        <v>4.2705176544927097E-3</v>
      </c>
      <c r="AB1415" t="s">
        <v>22</v>
      </c>
      <c r="AC1415">
        <v>1410</v>
      </c>
      <c r="AD1415">
        <v>10</v>
      </c>
      <c r="AE1415">
        <v>4.7500000000000001E-2</v>
      </c>
      <c r="AF1415">
        <v>0.01</v>
      </c>
      <c r="AG1415">
        <v>0</v>
      </c>
      <c r="AH1415" t="s">
        <v>23</v>
      </c>
      <c r="AI1415">
        <v>0.1</v>
      </c>
      <c r="AJ1415">
        <v>10</v>
      </c>
      <c r="AK1415">
        <v>5</v>
      </c>
      <c r="AL1415">
        <v>4</v>
      </c>
    </row>
    <row r="1416" spans="20:38" x14ac:dyDescent="0.35">
      <c r="T1416" t="s">
        <v>30</v>
      </c>
      <c r="U1416">
        <v>57</v>
      </c>
      <c r="V1416" t="s">
        <v>20</v>
      </c>
      <c r="W1416">
        <v>502.08151569079899</v>
      </c>
      <c r="X1416">
        <v>1.6300756277004499E-2</v>
      </c>
      <c r="Y1416">
        <v>386.21655053138397</v>
      </c>
      <c r="Z1416" t="s">
        <v>21</v>
      </c>
      <c r="AA1416">
        <v>1.9870987343598998E-3</v>
      </c>
      <c r="AB1416" t="s">
        <v>24</v>
      </c>
      <c r="AC1416">
        <v>1411</v>
      </c>
      <c r="AD1416">
        <v>10</v>
      </c>
      <c r="AE1416">
        <v>4.7500000000000001E-2</v>
      </c>
      <c r="AF1416">
        <v>0.01</v>
      </c>
      <c r="AG1416">
        <v>0</v>
      </c>
      <c r="AH1416" t="s">
        <v>23</v>
      </c>
      <c r="AI1416">
        <v>0.1</v>
      </c>
      <c r="AJ1416">
        <v>10</v>
      </c>
      <c r="AK1416">
        <v>6</v>
      </c>
      <c r="AL1416">
        <v>5</v>
      </c>
    </row>
    <row r="1417" spans="20:38" x14ac:dyDescent="0.35">
      <c r="T1417" t="s">
        <v>30</v>
      </c>
      <c r="U1417">
        <v>57</v>
      </c>
      <c r="V1417" t="s">
        <v>20</v>
      </c>
      <c r="W1417">
        <v>1506.2445470724001</v>
      </c>
      <c r="X1417">
        <v>4.8902268831013403E-2</v>
      </c>
      <c r="Y1417">
        <v>1158.6496515941501</v>
      </c>
      <c r="Z1417" t="s">
        <v>21</v>
      </c>
      <c r="AA1417">
        <v>5.9612962030797002E-3</v>
      </c>
      <c r="AB1417" t="s">
        <v>22</v>
      </c>
      <c r="AC1417">
        <v>1412</v>
      </c>
      <c r="AD1417">
        <v>10</v>
      </c>
      <c r="AE1417">
        <v>4.7500000000000001E-2</v>
      </c>
      <c r="AF1417">
        <v>0.01</v>
      </c>
      <c r="AG1417">
        <v>0</v>
      </c>
      <c r="AH1417" t="s">
        <v>23</v>
      </c>
      <c r="AI1417">
        <v>0.1</v>
      </c>
      <c r="AJ1417">
        <v>10</v>
      </c>
      <c r="AK1417">
        <v>6</v>
      </c>
      <c r="AL1417">
        <v>5</v>
      </c>
    </row>
    <row r="1418" spans="20:38" x14ac:dyDescent="0.35">
      <c r="T1418" t="s">
        <v>30</v>
      </c>
      <c r="U1418">
        <v>57</v>
      </c>
      <c r="V1418" t="s">
        <v>20</v>
      </c>
      <c r="W1418">
        <v>683.60889429594795</v>
      </c>
      <c r="X1418">
        <v>2.21942884301944E-2</v>
      </c>
      <c r="Y1418">
        <v>525.85299561226805</v>
      </c>
      <c r="Z1418" t="s">
        <v>21</v>
      </c>
      <c r="AA1418">
        <v>2.7055335163726798E-3</v>
      </c>
      <c r="AB1418" t="s">
        <v>24</v>
      </c>
      <c r="AC1418">
        <v>1413</v>
      </c>
      <c r="AD1418">
        <v>10</v>
      </c>
      <c r="AE1418">
        <v>4.7500000000000001E-2</v>
      </c>
      <c r="AF1418">
        <v>0.01</v>
      </c>
      <c r="AG1418">
        <v>0</v>
      </c>
      <c r="AH1418" t="s">
        <v>23</v>
      </c>
      <c r="AI1418">
        <v>0.1</v>
      </c>
      <c r="AJ1418">
        <v>10</v>
      </c>
      <c r="AK1418">
        <v>7</v>
      </c>
      <c r="AL1418">
        <v>6</v>
      </c>
    </row>
    <row r="1419" spans="20:38" x14ac:dyDescent="0.35">
      <c r="T1419" t="s">
        <v>30</v>
      </c>
      <c r="U1419">
        <v>57</v>
      </c>
      <c r="V1419" t="s">
        <v>20</v>
      </c>
      <c r="W1419">
        <v>2050.82668288785</v>
      </c>
      <c r="X1419">
        <v>6.6582865290583201E-2</v>
      </c>
      <c r="Y1419">
        <v>1577.5589868367999</v>
      </c>
      <c r="Z1419" t="s">
        <v>21</v>
      </c>
      <c r="AA1419">
        <v>8.1166005491180304E-3</v>
      </c>
      <c r="AB1419" t="s">
        <v>22</v>
      </c>
      <c r="AC1419">
        <v>1414</v>
      </c>
      <c r="AD1419">
        <v>10</v>
      </c>
      <c r="AE1419">
        <v>4.7500000000000001E-2</v>
      </c>
      <c r="AF1419">
        <v>0.01</v>
      </c>
      <c r="AG1419">
        <v>0</v>
      </c>
      <c r="AH1419" t="s">
        <v>23</v>
      </c>
      <c r="AI1419">
        <v>0.1</v>
      </c>
      <c r="AJ1419">
        <v>10</v>
      </c>
      <c r="AK1419">
        <v>7</v>
      </c>
      <c r="AL1419">
        <v>6</v>
      </c>
    </row>
    <row r="1420" spans="20:38" x14ac:dyDescent="0.35">
      <c r="T1420" t="s">
        <v>30</v>
      </c>
      <c r="U1420">
        <v>57</v>
      </c>
      <c r="V1420" t="s">
        <v>20</v>
      </c>
      <c r="W1420">
        <v>907.12502502934899</v>
      </c>
      <c r="X1420">
        <v>2.94510422783246E-2</v>
      </c>
      <c r="Y1420">
        <v>697.78848079180705</v>
      </c>
      <c r="Z1420" t="s">
        <v>21</v>
      </c>
      <c r="AA1420">
        <v>3.5901480791658801E-3</v>
      </c>
      <c r="AB1420" t="s">
        <v>24</v>
      </c>
      <c r="AC1420">
        <v>1415</v>
      </c>
      <c r="AD1420">
        <v>10</v>
      </c>
      <c r="AE1420">
        <v>4.7500000000000001E-2</v>
      </c>
      <c r="AF1420">
        <v>0.01</v>
      </c>
      <c r="AG1420">
        <v>0</v>
      </c>
      <c r="AH1420" t="s">
        <v>23</v>
      </c>
      <c r="AI1420">
        <v>0.1</v>
      </c>
      <c r="AJ1420">
        <v>10</v>
      </c>
      <c r="AK1420">
        <v>8</v>
      </c>
      <c r="AL1420">
        <v>7</v>
      </c>
    </row>
    <row r="1421" spans="20:38" x14ac:dyDescent="0.35">
      <c r="T1421" t="s">
        <v>30</v>
      </c>
      <c r="U1421">
        <v>57</v>
      </c>
      <c r="V1421" t="s">
        <v>20</v>
      </c>
      <c r="W1421">
        <v>2721.3750750880499</v>
      </c>
      <c r="X1421">
        <v>8.8353126834973705E-2</v>
      </c>
      <c r="Y1421">
        <v>2093.3654423754201</v>
      </c>
      <c r="Z1421" t="s">
        <v>21</v>
      </c>
      <c r="AA1421">
        <v>1.07704442374976E-2</v>
      </c>
      <c r="AB1421" t="s">
        <v>22</v>
      </c>
      <c r="AC1421">
        <v>1416</v>
      </c>
      <c r="AD1421">
        <v>10</v>
      </c>
      <c r="AE1421">
        <v>4.7500000000000001E-2</v>
      </c>
      <c r="AF1421">
        <v>0.01</v>
      </c>
      <c r="AG1421">
        <v>0</v>
      </c>
      <c r="AH1421" t="s">
        <v>23</v>
      </c>
      <c r="AI1421">
        <v>0.1</v>
      </c>
      <c r="AJ1421">
        <v>10</v>
      </c>
      <c r="AK1421">
        <v>8</v>
      </c>
      <c r="AL1421">
        <v>7</v>
      </c>
    </row>
    <row r="1422" spans="20:38" x14ac:dyDescent="0.35">
      <c r="T1422" t="s">
        <v>30</v>
      </c>
      <c r="U1422">
        <v>57</v>
      </c>
      <c r="V1422" t="s">
        <v>20</v>
      </c>
      <c r="W1422">
        <v>1963.6054442929101</v>
      </c>
      <c r="X1422">
        <v>6.3751109673054904E-2</v>
      </c>
      <c r="Y1422">
        <v>1510.4657263791601</v>
      </c>
      <c r="Z1422" t="s">
        <v>21</v>
      </c>
      <c r="AA1422">
        <v>7.7714031909104798E-3</v>
      </c>
      <c r="AB1422" t="s">
        <v>24</v>
      </c>
      <c r="AC1422">
        <v>1417</v>
      </c>
      <c r="AD1422">
        <v>10</v>
      </c>
      <c r="AE1422">
        <v>4.7500000000000001E-2</v>
      </c>
      <c r="AF1422">
        <v>0.01</v>
      </c>
      <c r="AG1422">
        <v>0</v>
      </c>
      <c r="AH1422" t="s">
        <v>23</v>
      </c>
      <c r="AI1422">
        <v>0.1</v>
      </c>
      <c r="AJ1422">
        <v>10</v>
      </c>
      <c r="AK1422">
        <v>9</v>
      </c>
      <c r="AL1422">
        <v>8</v>
      </c>
    </row>
    <row r="1423" spans="20:38" x14ac:dyDescent="0.35">
      <c r="T1423" t="s">
        <v>30</v>
      </c>
      <c r="U1423">
        <v>57</v>
      </c>
      <c r="V1423" t="s">
        <v>20</v>
      </c>
      <c r="W1423">
        <v>5890.8163328787195</v>
      </c>
      <c r="X1423">
        <v>0.191253329019165</v>
      </c>
      <c r="Y1423">
        <v>4531.3971791374797</v>
      </c>
      <c r="Z1423" t="s">
        <v>21</v>
      </c>
      <c r="AA1423">
        <v>2.3314209572731399E-2</v>
      </c>
      <c r="AB1423" t="s">
        <v>22</v>
      </c>
      <c r="AC1423">
        <v>1418</v>
      </c>
      <c r="AD1423">
        <v>10</v>
      </c>
      <c r="AE1423">
        <v>4.7500000000000001E-2</v>
      </c>
      <c r="AF1423">
        <v>0.01</v>
      </c>
      <c r="AG1423">
        <v>0</v>
      </c>
      <c r="AH1423" t="s">
        <v>23</v>
      </c>
      <c r="AI1423">
        <v>0.1</v>
      </c>
      <c r="AJ1423">
        <v>10</v>
      </c>
      <c r="AK1423">
        <v>9</v>
      </c>
      <c r="AL1423">
        <v>8</v>
      </c>
    </row>
    <row r="1424" spans="20:38" x14ac:dyDescent="0.35">
      <c r="T1424" t="s">
        <v>30</v>
      </c>
      <c r="U1424">
        <v>57</v>
      </c>
      <c r="V1424" t="s">
        <v>20</v>
      </c>
      <c r="W1424">
        <v>2426.0518318695899</v>
      </c>
      <c r="X1424">
        <v>7.8765057845787495E-2</v>
      </c>
      <c r="Y1424">
        <v>1866.1937168227601</v>
      </c>
      <c r="Z1424" t="s">
        <v>21</v>
      </c>
      <c r="AA1424">
        <v>9.6016371325018494E-3</v>
      </c>
      <c r="AB1424" t="s">
        <v>24</v>
      </c>
      <c r="AC1424">
        <v>1419</v>
      </c>
      <c r="AD1424">
        <v>10</v>
      </c>
      <c r="AE1424">
        <v>4.7500000000000001E-2</v>
      </c>
      <c r="AF1424">
        <v>0.01</v>
      </c>
      <c r="AG1424">
        <v>0</v>
      </c>
      <c r="AH1424" t="s">
        <v>23</v>
      </c>
      <c r="AI1424">
        <v>0.1</v>
      </c>
      <c r="AJ1424">
        <v>10</v>
      </c>
      <c r="AK1424">
        <v>10</v>
      </c>
      <c r="AL1424">
        <v>9</v>
      </c>
    </row>
    <row r="1425" spans="20:38" x14ac:dyDescent="0.35">
      <c r="T1425" t="s">
        <v>30</v>
      </c>
      <c r="U1425">
        <v>57</v>
      </c>
      <c r="V1425" t="s">
        <v>20</v>
      </c>
      <c r="W1425">
        <v>7278.1554956087803</v>
      </c>
      <c r="X1425">
        <v>0.23629517353736301</v>
      </c>
      <c r="Y1425">
        <v>5598.5811504682897</v>
      </c>
      <c r="Z1425" t="s">
        <v>21</v>
      </c>
      <c r="AA1425">
        <v>2.88049113975056E-2</v>
      </c>
      <c r="AB1425" t="s">
        <v>22</v>
      </c>
      <c r="AC1425">
        <v>1420</v>
      </c>
      <c r="AD1425">
        <v>10</v>
      </c>
      <c r="AE1425">
        <v>4.7500000000000001E-2</v>
      </c>
      <c r="AF1425">
        <v>0.01</v>
      </c>
      <c r="AG1425">
        <v>0</v>
      </c>
      <c r="AH1425" t="s">
        <v>23</v>
      </c>
      <c r="AI1425">
        <v>0.1</v>
      </c>
      <c r="AJ1425">
        <v>10</v>
      </c>
      <c r="AK1425">
        <v>10</v>
      </c>
      <c r="AL1425">
        <v>9</v>
      </c>
    </row>
    <row r="1426" spans="20:38" x14ac:dyDescent="0.35">
      <c r="T1426" t="s">
        <v>30</v>
      </c>
      <c r="U1426">
        <v>57</v>
      </c>
      <c r="V1426" t="s">
        <v>20</v>
      </c>
      <c r="W1426">
        <v>10041.2924578201</v>
      </c>
      <c r="X1426">
        <v>0.326004156587692</v>
      </c>
      <c r="Y1426">
        <v>7724.0711214000803</v>
      </c>
      <c r="Z1426" t="s">
        <v>21</v>
      </c>
      <c r="AA1426">
        <v>3.9740637547309797E-2</v>
      </c>
      <c r="AB1426" t="s">
        <v>24</v>
      </c>
      <c r="AC1426">
        <v>1421</v>
      </c>
      <c r="AD1426">
        <v>10</v>
      </c>
      <c r="AE1426">
        <v>4.7500000000000001E-2</v>
      </c>
      <c r="AF1426">
        <v>0.01</v>
      </c>
      <c r="AG1426">
        <v>0</v>
      </c>
      <c r="AH1426" t="s">
        <v>23</v>
      </c>
      <c r="AI1426">
        <v>0.1</v>
      </c>
      <c r="AJ1426">
        <v>10</v>
      </c>
      <c r="AK1426">
        <v>12</v>
      </c>
      <c r="AL1426">
        <v>11</v>
      </c>
    </row>
    <row r="1427" spans="20:38" x14ac:dyDescent="0.35">
      <c r="T1427" t="s">
        <v>30</v>
      </c>
      <c r="U1427">
        <v>57</v>
      </c>
      <c r="V1427" t="s">
        <v>20</v>
      </c>
      <c r="W1427">
        <v>30123.877373460298</v>
      </c>
      <c r="X1427">
        <v>0.97801246976307499</v>
      </c>
      <c r="Y1427">
        <v>23172.213364200299</v>
      </c>
      <c r="Z1427" t="s">
        <v>21</v>
      </c>
      <c r="AA1427">
        <v>0.119221912641929</v>
      </c>
      <c r="AB1427" t="s">
        <v>22</v>
      </c>
      <c r="AC1427">
        <v>1422</v>
      </c>
      <c r="AD1427">
        <v>10</v>
      </c>
      <c r="AE1427">
        <v>4.7500000000000001E-2</v>
      </c>
      <c r="AF1427">
        <v>0.01</v>
      </c>
      <c r="AG1427">
        <v>0</v>
      </c>
      <c r="AH1427" t="s">
        <v>23</v>
      </c>
      <c r="AI1427">
        <v>0.1</v>
      </c>
      <c r="AJ1427">
        <v>10</v>
      </c>
      <c r="AK1427">
        <v>12</v>
      </c>
      <c r="AL1427">
        <v>11</v>
      </c>
    </row>
    <row r="1428" spans="20:38" x14ac:dyDescent="0.35">
      <c r="T1428" t="s">
        <v>30</v>
      </c>
      <c r="U1428">
        <v>57</v>
      </c>
      <c r="V1428" t="s">
        <v>20</v>
      </c>
      <c r="W1428">
        <v>17624.9994526228</v>
      </c>
      <c r="X1428">
        <v>0.57221947329459699</v>
      </c>
      <c r="Y1428">
        <v>13557.6918866329</v>
      </c>
      <c r="Z1428" t="s">
        <v>21</v>
      </c>
      <c r="AA1428">
        <v>6.9754836636864007E-2</v>
      </c>
      <c r="AB1428" t="s">
        <v>24</v>
      </c>
      <c r="AC1428">
        <v>1423</v>
      </c>
      <c r="AD1428">
        <v>10</v>
      </c>
      <c r="AE1428">
        <v>4.7500000000000001E-2</v>
      </c>
      <c r="AF1428">
        <v>0.01</v>
      </c>
      <c r="AG1428">
        <v>0</v>
      </c>
      <c r="AH1428" t="s">
        <v>23</v>
      </c>
      <c r="AI1428">
        <v>0.1</v>
      </c>
      <c r="AJ1428">
        <v>10</v>
      </c>
      <c r="AK1428">
        <v>15</v>
      </c>
      <c r="AL1428">
        <v>14</v>
      </c>
    </row>
    <row r="1429" spans="20:38" x14ac:dyDescent="0.35">
      <c r="T1429" t="s">
        <v>30</v>
      </c>
      <c r="U1429">
        <v>57</v>
      </c>
      <c r="V1429" t="s">
        <v>20</v>
      </c>
      <c r="W1429">
        <v>52874.998357868499</v>
      </c>
      <c r="X1429">
        <v>1.71665841988379</v>
      </c>
      <c r="Y1429">
        <v>40673.075659898801</v>
      </c>
      <c r="Z1429" t="s">
        <v>21</v>
      </c>
      <c r="AA1429">
        <v>0.20926450991059201</v>
      </c>
      <c r="AB1429" t="s">
        <v>22</v>
      </c>
      <c r="AC1429">
        <v>1424</v>
      </c>
      <c r="AD1429">
        <v>10</v>
      </c>
      <c r="AE1429">
        <v>4.7500000000000001E-2</v>
      </c>
      <c r="AF1429">
        <v>0.01</v>
      </c>
      <c r="AG1429">
        <v>0</v>
      </c>
      <c r="AH1429" t="s">
        <v>23</v>
      </c>
      <c r="AI1429">
        <v>0.1</v>
      </c>
      <c r="AJ1429">
        <v>10</v>
      </c>
      <c r="AK1429">
        <v>15</v>
      </c>
      <c r="AL1429">
        <v>14</v>
      </c>
    </row>
    <row r="1430" spans="20:38" x14ac:dyDescent="0.35">
      <c r="T1430" t="s">
        <v>30</v>
      </c>
      <c r="U1430">
        <v>57</v>
      </c>
      <c r="V1430" t="s">
        <v>20</v>
      </c>
      <c r="W1430">
        <v>16189.5928425737</v>
      </c>
      <c r="X1430">
        <v>0.52561705401090797</v>
      </c>
      <c r="Y1430">
        <v>12453.5329558259</v>
      </c>
      <c r="Z1430" t="s">
        <v>21</v>
      </c>
      <c r="AA1430">
        <v>6.40738972495693E-2</v>
      </c>
      <c r="AB1430" t="s">
        <v>24</v>
      </c>
      <c r="AC1430">
        <v>1425</v>
      </c>
      <c r="AD1430">
        <v>10</v>
      </c>
      <c r="AE1430">
        <v>4.7500000000000001E-2</v>
      </c>
      <c r="AF1430">
        <v>0.01</v>
      </c>
      <c r="AG1430">
        <v>0</v>
      </c>
      <c r="AH1430" t="s">
        <v>23</v>
      </c>
      <c r="AI1430">
        <v>0.1</v>
      </c>
      <c r="AJ1430">
        <v>10</v>
      </c>
      <c r="AK1430">
        <v>20</v>
      </c>
      <c r="AL1430">
        <v>19</v>
      </c>
    </row>
    <row r="1431" spans="20:38" x14ac:dyDescent="0.35">
      <c r="T1431" t="s">
        <v>30</v>
      </c>
      <c r="U1431">
        <v>57</v>
      </c>
      <c r="V1431" t="s">
        <v>20</v>
      </c>
      <c r="W1431">
        <v>48568.778527720999</v>
      </c>
      <c r="X1431">
        <v>1.5768511620327199</v>
      </c>
      <c r="Y1431">
        <v>37360.598867477704</v>
      </c>
      <c r="Z1431" t="s">
        <v>21</v>
      </c>
      <c r="AA1431">
        <v>0.19222169174870801</v>
      </c>
      <c r="AB1431" t="s">
        <v>22</v>
      </c>
      <c r="AC1431">
        <v>1426</v>
      </c>
      <c r="AD1431">
        <v>10</v>
      </c>
      <c r="AE1431">
        <v>4.7500000000000001E-2</v>
      </c>
      <c r="AF1431">
        <v>0.01</v>
      </c>
      <c r="AG1431">
        <v>0</v>
      </c>
      <c r="AH1431" t="s">
        <v>23</v>
      </c>
      <c r="AI1431">
        <v>0.1</v>
      </c>
      <c r="AJ1431">
        <v>10</v>
      </c>
      <c r="AK1431">
        <v>20</v>
      </c>
      <c r="AL1431">
        <v>19</v>
      </c>
    </row>
    <row r="1432" spans="20:38" x14ac:dyDescent="0.35">
      <c r="T1432" t="s">
        <v>30</v>
      </c>
      <c r="U1432">
        <v>57</v>
      </c>
      <c r="V1432" t="s">
        <v>20</v>
      </c>
      <c r="W1432">
        <v>11899.404526799301</v>
      </c>
      <c r="X1432">
        <v>0.386330280982287</v>
      </c>
      <c r="Y1432">
        <v>9153.3880975379107</v>
      </c>
      <c r="Z1432" t="s">
        <v>21</v>
      </c>
      <c r="AA1432">
        <v>4.7094527354400798E-2</v>
      </c>
      <c r="AB1432" t="s">
        <v>24</v>
      </c>
      <c r="AC1432">
        <v>1427</v>
      </c>
      <c r="AD1432">
        <v>10</v>
      </c>
      <c r="AE1432">
        <v>4.7500000000000001E-2</v>
      </c>
      <c r="AF1432">
        <v>0.01</v>
      </c>
      <c r="AG1432">
        <v>0</v>
      </c>
      <c r="AH1432" t="s">
        <v>23</v>
      </c>
      <c r="AI1432">
        <v>0.1</v>
      </c>
      <c r="AJ1432">
        <v>10</v>
      </c>
      <c r="AK1432">
        <v>99</v>
      </c>
      <c r="AL1432">
        <v>98</v>
      </c>
    </row>
    <row r="1433" spans="20:38" x14ac:dyDescent="0.35">
      <c r="T1433" t="s">
        <v>30</v>
      </c>
      <c r="U1433">
        <v>57</v>
      </c>
      <c r="V1433" t="s">
        <v>20</v>
      </c>
      <c r="W1433">
        <v>35698.213580397802</v>
      </c>
      <c r="X1433">
        <v>1.1589908429468601</v>
      </c>
      <c r="Y1433">
        <v>27460.164292613699</v>
      </c>
      <c r="Z1433" t="s">
        <v>21</v>
      </c>
      <c r="AA1433">
        <v>0.14128358206320199</v>
      </c>
      <c r="AB1433" t="s">
        <v>22</v>
      </c>
      <c r="AC1433">
        <v>1428</v>
      </c>
      <c r="AD1433">
        <v>10</v>
      </c>
      <c r="AE1433">
        <v>4.7500000000000001E-2</v>
      </c>
      <c r="AF1433">
        <v>0.01</v>
      </c>
      <c r="AG1433">
        <v>0</v>
      </c>
      <c r="AH1433" t="s">
        <v>23</v>
      </c>
      <c r="AI1433">
        <v>0.1</v>
      </c>
      <c r="AJ1433">
        <v>10</v>
      </c>
      <c r="AK1433">
        <v>99</v>
      </c>
      <c r="AL1433">
        <v>98</v>
      </c>
    </row>
    <row r="1434" spans="20:38" x14ac:dyDescent="0.35">
      <c r="T1434" t="s">
        <v>30</v>
      </c>
      <c r="U1434">
        <v>57</v>
      </c>
      <c r="V1434" t="s">
        <v>20</v>
      </c>
      <c r="W1434">
        <v>1337.28583649345</v>
      </c>
      <c r="X1434">
        <v>1.0142109429338001E-2</v>
      </c>
      <c r="Y1434">
        <v>1028.68141268727</v>
      </c>
      <c r="Z1434" t="s">
        <v>25</v>
      </c>
      <c r="AA1434">
        <v>7.4782330295950004E-4</v>
      </c>
      <c r="AB1434" t="s">
        <v>24</v>
      </c>
      <c r="AC1434">
        <v>1429</v>
      </c>
      <c r="AD1434">
        <v>10</v>
      </c>
      <c r="AE1434">
        <v>4.7500000000000001E-2</v>
      </c>
      <c r="AF1434">
        <v>0.01</v>
      </c>
      <c r="AG1434">
        <v>0</v>
      </c>
      <c r="AH1434" t="s">
        <v>23</v>
      </c>
      <c r="AI1434">
        <v>0.1</v>
      </c>
      <c r="AJ1434">
        <v>10</v>
      </c>
      <c r="AK1434">
        <v>1</v>
      </c>
      <c r="AL1434">
        <v>0</v>
      </c>
    </row>
    <row r="1435" spans="20:38" x14ac:dyDescent="0.35">
      <c r="T1435" t="s">
        <v>30</v>
      </c>
      <c r="U1435">
        <v>57</v>
      </c>
      <c r="V1435" t="s">
        <v>20</v>
      </c>
      <c r="W1435">
        <v>4011.85750948034</v>
      </c>
      <c r="X1435">
        <v>3.04263282880139E-2</v>
      </c>
      <c r="Y1435">
        <v>3086.0442380618001</v>
      </c>
      <c r="Z1435" t="s">
        <v>25</v>
      </c>
      <c r="AA1435">
        <v>2.2434699088784999E-3</v>
      </c>
      <c r="AB1435" t="s">
        <v>22</v>
      </c>
      <c r="AC1435">
        <v>1430</v>
      </c>
      <c r="AD1435">
        <v>10</v>
      </c>
      <c r="AE1435">
        <v>4.7500000000000001E-2</v>
      </c>
      <c r="AF1435">
        <v>0.01</v>
      </c>
      <c r="AG1435">
        <v>0</v>
      </c>
      <c r="AH1435" t="s">
        <v>23</v>
      </c>
      <c r="AI1435">
        <v>0.1</v>
      </c>
      <c r="AJ1435">
        <v>10</v>
      </c>
      <c r="AK1435">
        <v>1</v>
      </c>
      <c r="AL1435">
        <v>0</v>
      </c>
    </row>
    <row r="1436" spans="20:38" x14ac:dyDescent="0.35">
      <c r="T1436" t="s">
        <v>30</v>
      </c>
      <c r="U1436">
        <v>57</v>
      </c>
      <c r="V1436" t="s">
        <v>20</v>
      </c>
      <c r="W1436">
        <v>861.54069263941506</v>
      </c>
      <c r="X1436">
        <v>6.5340107134376204E-3</v>
      </c>
      <c r="Y1436">
        <v>662.72360972262697</v>
      </c>
      <c r="Z1436" t="s">
        <v>25</v>
      </c>
      <c r="AA1436">
        <v>4.8178197122988702E-4</v>
      </c>
      <c r="AB1436" t="s">
        <v>24</v>
      </c>
      <c r="AC1436">
        <v>1431</v>
      </c>
      <c r="AD1436">
        <v>10</v>
      </c>
      <c r="AE1436">
        <v>4.7500000000000001E-2</v>
      </c>
      <c r="AF1436">
        <v>0.01</v>
      </c>
      <c r="AG1436">
        <v>0</v>
      </c>
      <c r="AH1436" t="s">
        <v>23</v>
      </c>
      <c r="AI1436">
        <v>0.1</v>
      </c>
      <c r="AJ1436">
        <v>10</v>
      </c>
      <c r="AK1436">
        <v>2</v>
      </c>
      <c r="AL1436">
        <v>1</v>
      </c>
    </row>
    <row r="1437" spans="20:38" x14ac:dyDescent="0.35">
      <c r="T1437" t="s">
        <v>30</v>
      </c>
      <c r="U1437">
        <v>57</v>
      </c>
      <c r="V1437" t="s">
        <v>20</v>
      </c>
      <c r="W1437">
        <v>2584.6220779182399</v>
      </c>
      <c r="X1437">
        <v>1.9602032140312801E-2</v>
      </c>
      <c r="Y1437">
        <v>1988.1708291678799</v>
      </c>
      <c r="Z1437" t="s">
        <v>25</v>
      </c>
      <c r="AA1437">
        <v>1.44534591368966E-3</v>
      </c>
      <c r="AB1437" t="s">
        <v>22</v>
      </c>
      <c r="AC1437">
        <v>1432</v>
      </c>
      <c r="AD1437">
        <v>10</v>
      </c>
      <c r="AE1437">
        <v>4.7500000000000001E-2</v>
      </c>
      <c r="AF1437">
        <v>0.01</v>
      </c>
      <c r="AG1437">
        <v>0</v>
      </c>
      <c r="AH1437" t="s">
        <v>23</v>
      </c>
      <c r="AI1437">
        <v>0.1</v>
      </c>
      <c r="AJ1437">
        <v>10</v>
      </c>
      <c r="AK1437">
        <v>2</v>
      </c>
      <c r="AL1437">
        <v>1</v>
      </c>
    </row>
    <row r="1438" spans="20:38" x14ac:dyDescent="0.35">
      <c r="T1438" t="s">
        <v>30</v>
      </c>
      <c r="U1438">
        <v>57</v>
      </c>
      <c r="V1438" t="s">
        <v>20</v>
      </c>
      <c r="W1438">
        <v>2375.79861701769</v>
      </c>
      <c r="X1438">
        <v>1.80182941434909E-2</v>
      </c>
      <c r="Y1438">
        <v>1827.5373977059101</v>
      </c>
      <c r="Z1438" t="s">
        <v>25</v>
      </c>
      <c r="AA1438">
        <v>1.32856979447526E-3</v>
      </c>
      <c r="AB1438" t="s">
        <v>24</v>
      </c>
      <c r="AC1438">
        <v>1433</v>
      </c>
      <c r="AD1438">
        <v>10</v>
      </c>
      <c r="AE1438">
        <v>4.7500000000000001E-2</v>
      </c>
      <c r="AF1438">
        <v>0.01</v>
      </c>
      <c r="AG1438">
        <v>0</v>
      </c>
      <c r="AH1438" t="s">
        <v>23</v>
      </c>
      <c r="AI1438">
        <v>0.1</v>
      </c>
      <c r="AJ1438">
        <v>10</v>
      </c>
      <c r="AK1438">
        <v>3</v>
      </c>
      <c r="AL1438">
        <v>2</v>
      </c>
    </row>
    <row r="1439" spans="20:38" x14ac:dyDescent="0.35">
      <c r="T1439" t="s">
        <v>30</v>
      </c>
      <c r="U1439">
        <v>57</v>
      </c>
      <c r="V1439" t="s">
        <v>20</v>
      </c>
      <c r="W1439">
        <v>7127.3958510530701</v>
      </c>
      <c r="X1439">
        <v>5.4054882430472698E-2</v>
      </c>
      <c r="Y1439">
        <v>5482.6121931177404</v>
      </c>
      <c r="Z1439" t="s">
        <v>25</v>
      </c>
      <c r="AA1439">
        <v>3.9857093834257899E-3</v>
      </c>
      <c r="AB1439" t="s">
        <v>22</v>
      </c>
      <c r="AC1439">
        <v>1434</v>
      </c>
      <c r="AD1439">
        <v>10</v>
      </c>
      <c r="AE1439">
        <v>4.7500000000000001E-2</v>
      </c>
      <c r="AF1439">
        <v>0.01</v>
      </c>
      <c r="AG1439">
        <v>0</v>
      </c>
      <c r="AH1439" t="s">
        <v>23</v>
      </c>
      <c r="AI1439">
        <v>0.1</v>
      </c>
      <c r="AJ1439">
        <v>10</v>
      </c>
      <c r="AK1439">
        <v>3</v>
      </c>
      <c r="AL1439">
        <v>2</v>
      </c>
    </row>
    <row r="1440" spans="20:38" x14ac:dyDescent="0.35">
      <c r="T1440" t="s">
        <v>30</v>
      </c>
      <c r="U1440">
        <v>57</v>
      </c>
      <c r="V1440" t="s">
        <v>20</v>
      </c>
      <c r="W1440">
        <v>3465.69072164196</v>
      </c>
      <c r="X1440">
        <v>2.62841447863538E-2</v>
      </c>
      <c r="Y1440">
        <v>2665.9159397245799</v>
      </c>
      <c r="Z1440" t="s">
        <v>25</v>
      </c>
      <c r="AA1440">
        <v>1.9380481059234501E-3</v>
      </c>
      <c r="AB1440" t="s">
        <v>24</v>
      </c>
      <c r="AC1440">
        <v>1435</v>
      </c>
      <c r="AD1440">
        <v>10</v>
      </c>
      <c r="AE1440">
        <v>4.7500000000000001E-2</v>
      </c>
      <c r="AF1440">
        <v>0.01</v>
      </c>
      <c r="AG1440">
        <v>0</v>
      </c>
      <c r="AH1440" t="s">
        <v>23</v>
      </c>
      <c r="AI1440">
        <v>0.1</v>
      </c>
      <c r="AJ1440">
        <v>10</v>
      </c>
      <c r="AK1440">
        <v>4</v>
      </c>
      <c r="AL1440">
        <v>3</v>
      </c>
    </row>
    <row r="1441" spans="20:38" x14ac:dyDescent="0.35">
      <c r="T1441" t="s">
        <v>30</v>
      </c>
      <c r="U1441">
        <v>57</v>
      </c>
      <c r="V1441" t="s">
        <v>20</v>
      </c>
      <c r="W1441">
        <v>10397.072164925899</v>
      </c>
      <c r="X1441">
        <v>7.8852434359061405E-2</v>
      </c>
      <c r="Y1441">
        <v>7997.74781917375</v>
      </c>
      <c r="Z1441" t="s">
        <v>25</v>
      </c>
      <c r="AA1441">
        <v>5.8141443177703502E-3</v>
      </c>
      <c r="AB1441" t="s">
        <v>22</v>
      </c>
      <c r="AC1441">
        <v>1436</v>
      </c>
      <c r="AD1441">
        <v>10</v>
      </c>
      <c r="AE1441">
        <v>4.7500000000000001E-2</v>
      </c>
      <c r="AF1441">
        <v>0.01</v>
      </c>
      <c r="AG1441">
        <v>0</v>
      </c>
      <c r="AH1441" t="s">
        <v>23</v>
      </c>
      <c r="AI1441">
        <v>0.1</v>
      </c>
      <c r="AJ1441">
        <v>10</v>
      </c>
      <c r="AK1441">
        <v>4</v>
      </c>
      <c r="AL1441">
        <v>3</v>
      </c>
    </row>
    <row r="1442" spans="20:38" x14ac:dyDescent="0.35">
      <c r="T1442" t="s">
        <v>30</v>
      </c>
      <c r="U1442">
        <v>57</v>
      </c>
      <c r="V1442" t="s">
        <v>20</v>
      </c>
      <c r="W1442">
        <v>4929.1566747877896</v>
      </c>
      <c r="X1442">
        <v>3.7383216830543603E-2</v>
      </c>
      <c r="Y1442">
        <v>3791.6589806059901</v>
      </c>
      <c r="Z1442" t="s">
        <v>25</v>
      </c>
      <c r="AA1442">
        <v>2.7564325626974798E-3</v>
      </c>
      <c r="AB1442" t="s">
        <v>24</v>
      </c>
      <c r="AC1442">
        <v>1437</v>
      </c>
      <c r="AD1442">
        <v>10</v>
      </c>
      <c r="AE1442">
        <v>4.7500000000000001E-2</v>
      </c>
      <c r="AF1442">
        <v>0.01</v>
      </c>
      <c r="AG1442">
        <v>0</v>
      </c>
      <c r="AH1442" t="s">
        <v>23</v>
      </c>
      <c r="AI1442">
        <v>0.1</v>
      </c>
      <c r="AJ1442">
        <v>10</v>
      </c>
      <c r="AK1442">
        <v>5</v>
      </c>
      <c r="AL1442">
        <v>4</v>
      </c>
    </row>
    <row r="1443" spans="20:38" x14ac:dyDescent="0.35">
      <c r="T1443" t="s">
        <v>30</v>
      </c>
      <c r="U1443">
        <v>57</v>
      </c>
      <c r="V1443" t="s">
        <v>20</v>
      </c>
      <c r="W1443">
        <v>14787.4700243634</v>
      </c>
      <c r="X1443">
        <v>0.112149650491631</v>
      </c>
      <c r="Y1443">
        <v>11374.976941818</v>
      </c>
      <c r="Z1443" t="s">
        <v>25</v>
      </c>
      <c r="AA1443">
        <v>8.2692976880924304E-3</v>
      </c>
      <c r="AB1443" t="s">
        <v>22</v>
      </c>
      <c r="AC1443">
        <v>1438</v>
      </c>
      <c r="AD1443">
        <v>10</v>
      </c>
      <c r="AE1443">
        <v>4.7500000000000001E-2</v>
      </c>
      <c r="AF1443">
        <v>0.01</v>
      </c>
      <c r="AG1443">
        <v>0</v>
      </c>
      <c r="AH1443" t="s">
        <v>23</v>
      </c>
      <c r="AI1443">
        <v>0.1</v>
      </c>
      <c r="AJ1443">
        <v>10</v>
      </c>
      <c r="AK1443">
        <v>5</v>
      </c>
      <c r="AL1443">
        <v>4</v>
      </c>
    </row>
    <row r="1444" spans="20:38" x14ac:dyDescent="0.35">
      <c r="T1444" t="s">
        <v>30</v>
      </c>
      <c r="U1444">
        <v>57</v>
      </c>
      <c r="V1444" t="s">
        <v>20</v>
      </c>
      <c r="W1444">
        <v>6827.5590626021503</v>
      </c>
      <c r="X1444">
        <v>5.1780890261839303E-2</v>
      </c>
      <c r="Y1444">
        <v>5251.9685096939602</v>
      </c>
      <c r="Z1444" t="s">
        <v>25</v>
      </c>
      <c r="AA1444">
        <v>3.81803772238728E-3</v>
      </c>
      <c r="AB1444" t="s">
        <v>24</v>
      </c>
      <c r="AC1444">
        <v>1439</v>
      </c>
      <c r="AD1444">
        <v>10</v>
      </c>
      <c r="AE1444">
        <v>4.7500000000000001E-2</v>
      </c>
      <c r="AF1444">
        <v>0.01</v>
      </c>
      <c r="AG1444">
        <v>0</v>
      </c>
      <c r="AH1444" t="s">
        <v>23</v>
      </c>
      <c r="AI1444">
        <v>0.1</v>
      </c>
      <c r="AJ1444">
        <v>10</v>
      </c>
      <c r="AK1444">
        <v>6</v>
      </c>
      <c r="AL1444">
        <v>5</v>
      </c>
    </row>
    <row r="1445" spans="20:38" x14ac:dyDescent="0.35">
      <c r="T1445" t="s">
        <v>30</v>
      </c>
      <c r="U1445">
        <v>57</v>
      </c>
      <c r="V1445" t="s">
        <v>20</v>
      </c>
      <c r="W1445">
        <v>20482.677187806399</v>
      </c>
      <c r="X1445">
        <v>0.155342670785518</v>
      </c>
      <c r="Y1445">
        <v>15755.9055290819</v>
      </c>
      <c r="Z1445" t="s">
        <v>25</v>
      </c>
      <c r="AA1445">
        <v>1.14541131671618E-2</v>
      </c>
      <c r="AB1445" t="s">
        <v>22</v>
      </c>
      <c r="AC1445">
        <v>1440</v>
      </c>
      <c r="AD1445">
        <v>10</v>
      </c>
      <c r="AE1445">
        <v>4.7500000000000001E-2</v>
      </c>
      <c r="AF1445">
        <v>0.01</v>
      </c>
      <c r="AG1445">
        <v>0</v>
      </c>
      <c r="AH1445" t="s">
        <v>23</v>
      </c>
      <c r="AI1445">
        <v>0.1</v>
      </c>
      <c r="AJ1445">
        <v>10</v>
      </c>
      <c r="AK1445">
        <v>6</v>
      </c>
      <c r="AL1445">
        <v>5</v>
      </c>
    </row>
    <row r="1446" spans="20:38" x14ac:dyDescent="0.35">
      <c r="T1446" t="s">
        <v>30</v>
      </c>
      <c r="U1446">
        <v>57</v>
      </c>
      <c r="V1446" t="s">
        <v>20</v>
      </c>
      <c r="W1446">
        <v>9197.7902465092902</v>
      </c>
      <c r="X1446">
        <v>6.9756960436222898E-2</v>
      </c>
      <c r="Y1446">
        <v>7075.2232665456104</v>
      </c>
      <c r="Z1446" t="s">
        <v>25</v>
      </c>
      <c r="AA1446">
        <v>5.1434941538820002E-3</v>
      </c>
      <c r="AB1446" t="s">
        <v>24</v>
      </c>
      <c r="AC1446">
        <v>1441</v>
      </c>
      <c r="AD1446">
        <v>10</v>
      </c>
      <c r="AE1446">
        <v>4.7500000000000001E-2</v>
      </c>
      <c r="AF1446">
        <v>0.01</v>
      </c>
      <c r="AG1446">
        <v>0</v>
      </c>
      <c r="AH1446" t="s">
        <v>23</v>
      </c>
      <c r="AI1446">
        <v>0.1</v>
      </c>
      <c r="AJ1446">
        <v>10</v>
      </c>
      <c r="AK1446">
        <v>7</v>
      </c>
      <c r="AL1446">
        <v>6</v>
      </c>
    </row>
    <row r="1447" spans="20:38" x14ac:dyDescent="0.35">
      <c r="T1447" t="s">
        <v>30</v>
      </c>
      <c r="U1447">
        <v>57</v>
      </c>
      <c r="V1447" t="s">
        <v>20</v>
      </c>
      <c r="W1447">
        <v>27593.370739527902</v>
      </c>
      <c r="X1447">
        <v>0.209270881308669</v>
      </c>
      <c r="Y1447">
        <v>21225.669799636798</v>
      </c>
      <c r="Z1447" t="s">
        <v>25</v>
      </c>
      <c r="AA1447">
        <v>1.5430482461646E-2</v>
      </c>
      <c r="AB1447" t="s">
        <v>22</v>
      </c>
      <c r="AC1447">
        <v>1442</v>
      </c>
      <c r="AD1447">
        <v>10</v>
      </c>
      <c r="AE1447">
        <v>4.7500000000000001E-2</v>
      </c>
      <c r="AF1447">
        <v>0.01</v>
      </c>
      <c r="AG1447">
        <v>0</v>
      </c>
      <c r="AH1447" t="s">
        <v>23</v>
      </c>
      <c r="AI1447">
        <v>0.1</v>
      </c>
      <c r="AJ1447">
        <v>10</v>
      </c>
      <c r="AK1447">
        <v>7</v>
      </c>
      <c r="AL1447">
        <v>6</v>
      </c>
    </row>
    <row r="1448" spans="20:38" x14ac:dyDescent="0.35">
      <c r="T1448" t="s">
        <v>30</v>
      </c>
      <c r="U1448">
        <v>57</v>
      </c>
      <c r="V1448" t="s">
        <v>20</v>
      </c>
      <c r="W1448">
        <v>12032.6429012358</v>
      </c>
      <c r="X1448">
        <v>9.1256766278537099E-2</v>
      </c>
      <c r="Y1448">
        <v>9255.8791547967903</v>
      </c>
      <c r="Z1448" t="s">
        <v>25</v>
      </c>
      <c r="AA1448">
        <v>6.7287714504844698E-3</v>
      </c>
      <c r="AB1448" t="s">
        <v>24</v>
      </c>
      <c r="AC1448">
        <v>1443</v>
      </c>
      <c r="AD1448">
        <v>10</v>
      </c>
      <c r="AE1448">
        <v>4.7500000000000001E-2</v>
      </c>
      <c r="AF1448">
        <v>0.01</v>
      </c>
      <c r="AG1448">
        <v>0</v>
      </c>
      <c r="AH1448" t="s">
        <v>23</v>
      </c>
      <c r="AI1448">
        <v>0.1</v>
      </c>
      <c r="AJ1448">
        <v>10</v>
      </c>
      <c r="AK1448">
        <v>8</v>
      </c>
      <c r="AL1448">
        <v>7</v>
      </c>
    </row>
    <row r="1449" spans="20:38" x14ac:dyDescent="0.35">
      <c r="T1449" t="s">
        <v>30</v>
      </c>
      <c r="U1449">
        <v>57</v>
      </c>
      <c r="V1449" t="s">
        <v>20</v>
      </c>
      <c r="W1449">
        <v>36097.928703707497</v>
      </c>
      <c r="X1449">
        <v>0.27377029883561099</v>
      </c>
      <c r="Y1449">
        <v>27767.637464390398</v>
      </c>
      <c r="Z1449" t="s">
        <v>25</v>
      </c>
      <c r="AA1449">
        <v>2.0186314351453401E-2</v>
      </c>
      <c r="AB1449" t="s">
        <v>22</v>
      </c>
      <c r="AC1449">
        <v>1444</v>
      </c>
      <c r="AD1449">
        <v>10</v>
      </c>
      <c r="AE1449">
        <v>4.7500000000000001E-2</v>
      </c>
      <c r="AF1449">
        <v>0.01</v>
      </c>
      <c r="AG1449">
        <v>0</v>
      </c>
      <c r="AH1449" t="s">
        <v>23</v>
      </c>
      <c r="AI1449">
        <v>0.1</v>
      </c>
      <c r="AJ1449">
        <v>10</v>
      </c>
      <c r="AK1449">
        <v>8</v>
      </c>
      <c r="AL1449">
        <v>7</v>
      </c>
    </row>
    <row r="1450" spans="20:38" x14ac:dyDescent="0.35">
      <c r="T1450" t="s">
        <v>30</v>
      </c>
      <c r="U1450">
        <v>57</v>
      </c>
      <c r="V1450" t="s">
        <v>20</v>
      </c>
      <c r="W1450">
        <v>25250.997082301499</v>
      </c>
      <c r="X1450">
        <v>0.191506085400651</v>
      </c>
      <c r="Y1450">
        <v>19423.843909462699</v>
      </c>
      <c r="Z1450" t="s">
        <v>25</v>
      </c>
      <c r="AA1450">
        <v>1.41206042311957E-2</v>
      </c>
      <c r="AB1450" t="s">
        <v>24</v>
      </c>
      <c r="AC1450">
        <v>1445</v>
      </c>
      <c r="AD1450">
        <v>10</v>
      </c>
      <c r="AE1450">
        <v>4.7500000000000001E-2</v>
      </c>
      <c r="AF1450">
        <v>0.01</v>
      </c>
      <c r="AG1450">
        <v>0</v>
      </c>
      <c r="AH1450" t="s">
        <v>23</v>
      </c>
      <c r="AI1450">
        <v>0.1</v>
      </c>
      <c r="AJ1450">
        <v>10</v>
      </c>
      <c r="AK1450">
        <v>9</v>
      </c>
      <c r="AL1450">
        <v>8</v>
      </c>
    </row>
    <row r="1451" spans="20:38" x14ac:dyDescent="0.35">
      <c r="T1451" t="s">
        <v>30</v>
      </c>
      <c r="U1451">
        <v>57</v>
      </c>
      <c r="V1451" t="s">
        <v>20</v>
      </c>
      <c r="W1451">
        <v>75752.991246904596</v>
      </c>
      <c r="X1451">
        <v>0.57451825620195496</v>
      </c>
      <c r="Y1451">
        <v>58271.531728388101</v>
      </c>
      <c r="Z1451" t="s">
        <v>25</v>
      </c>
      <c r="AA1451">
        <v>4.2361812693586999E-2</v>
      </c>
      <c r="AB1451" t="s">
        <v>22</v>
      </c>
      <c r="AC1451">
        <v>1446</v>
      </c>
      <c r="AD1451">
        <v>10</v>
      </c>
      <c r="AE1451">
        <v>4.7500000000000001E-2</v>
      </c>
      <c r="AF1451">
        <v>0.01</v>
      </c>
      <c r="AG1451">
        <v>0</v>
      </c>
      <c r="AH1451" t="s">
        <v>23</v>
      </c>
      <c r="AI1451">
        <v>0.1</v>
      </c>
      <c r="AJ1451">
        <v>10</v>
      </c>
      <c r="AK1451">
        <v>9</v>
      </c>
      <c r="AL1451">
        <v>8</v>
      </c>
    </row>
    <row r="1452" spans="20:38" x14ac:dyDescent="0.35">
      <c r="T1452" t="s">
        <v>30</v>
      </c>
      <c r="U1452">
        <v>57</v>
      </c>
      <c r="V1452" t="s">
        <v>20</v>
      </c>
      <c r="W1452">
        <v>29991.191999877901</v>
      </c>
      <c r="X1452">
        <v>0.22745619738008599</v>
      </c>
      <c r="Y1452">
        <v>23070.147692213799</v>
      </c>
      <c r="Z1452" t="s">
        <v>25</v>
      </c>
      <c r="AA1452">
        <v>1.67713675333995E-2</v>
      </c>
      <c r="AB1452" t="s">
        <v>24</v>
      </c>
      <c r="AC1452">
        <v>1447</v>
      </c>
      <c r="AD1452">
        <v>10</v>
      </c>
      <c r="AE1452">
        <v>4.7500000000000001E-2</v>
      </c>
      <c r="AF1452">
        <v>0.01</v>
      </c>
      <c r="AG1452">
        <v>0</v>
      </c>
      <c r="AH1452" t="s">
        <v>23</v>
      </c>
      <c r="AI1452">
        <v>0.1</v>
      </c>
      <c r="AJ1452">
        <v>10</v>
      </c>
      <c r="AK1452">
        <v>10</v>
      </c>
      <c r="AL1452">
        <v>9</v>
      </c>
    </row>
    <row r="1453" spans="20:38" x14ac:dyDescent="0.35">
      <c r="T1453" t="s">
        <v>30</v>
      </c>
      <c r="U1453">
        <v>57</v>
      </c>
      <c r="V1453" t="s">
        <v>20</v>
      </c>
      <c r="W1453">
        <v>89973.575999633598</v>
      </c>
      <c r="X1453">
        <v>0.68236859214025802</v>
      </c>
      <c r="Y1453">
        <v>69210.443076641299</v>
      </c>
      <c r="Z1453" t="s">
        <v>25</v>
      </c>
      <c r="AA1453">
        <v>5.0314102600198501E-2</v>
      </c>
      <c r="AB1453" t="s">
        <v>22</v>
      </c>
      <c r="AC1453">
        <v>1448</v>
      </c>
      <c r="AD1453">
        <v>10</v>
      </c>
      <c r="AE1453">
        <v>4.7500000000000001E-2</v>
      </c>
      <c r="AF1453">
        <v>0.01</v>
      </c>
      <c r="AG1453">
        <v>0</v>
      </c>
      <c r="AH1453" t="s">
        <v>23</v>
      </c>
      <c r="AI1453">
        <v>0.1</v>
      </c>
      <c r="AJ1453">
        <v>10</v>
      </c>
      <c r="AK1453">
        <v>10</v>
      </c>
      <c r="AL1453">
        <v>9</v>
      </c>
    </row>
    <row r="1454" spans="20:38" x14ac:dyDescent="0.35">
      <c r="T1454" t="s">
        <v>30</v>
      </c>
      <c r="U1454">
        <v>57</v>
      </c>
      <c r="V1454" t="s">
        <v>20</v>
      </c>
      <c r="W1454">
        <v>96460.975512471094</v>
      </c>
      <c r="X1454">
        <v>0.73156967838189302</v>
      </c>
      <c r="Y1454">
        <v>74200.750394208502</v>
      </c>
      <c r="Z1454" t="s">
        <v>25</v>
      </c>
      <c r="AA1454">
        <v>5.3941919779530299E-2</v>
      </c>
      <c r="AB1454" t="s">
        <v>24</v>
      </c>
      <c r="AC1454">
        <v>1449</v>
      </c>
      <c r="AD1454">
        <v>10</v>
      </c>
      <c r="AE1454">
        <v>4.7500000000000001E-2</v>
      </c>
      <c r="AF1454">
        <v>0.01</v>
      </c>
      <c r="AG1454">
        <v>0</v>
      </c>
      <c r="AH1454" t="s">
        <v>23</v>
      </c>
      <c r="AI1454">
        <v>0.1</v>
      </c>
      <c r="AJ1454">
        <v>10</v>
      </c>
      <c r="AK1454">
        <v>12</v>
      </c>
      <c r="AL1454">
        <v>11</v>
      </c>
    </row>
    <row r="1455" spans="20:38" x14ac:dyDescent="0.35">
      <c r="T1455" t="s">
        <v>30</v>
      </c>
      <c r="U1455">
        <v>57</v>
      </c>
      <c r="V1455" t="s">
        <v>20</v>
      </c>
      <c r="W1455">
        <v>289382.92653741298</v>
      </c>
      <c r="X1455">
        <v>2.1947090351456802</v>
      </c>
      <c r="Y1455">
        <v>222602.251182626</v>
      </c>
      <c r="Z1455" t="s">
        <v>25</v>
      </c>
      <c r="AA1455">
        <v>0.161825759338591</v>
      </c>
      <c r="AB1455" t="s">
        <v>22</v>
      </c>
      <c r="AC1455">
        <v>1450</v>
      </c>
      <c r="AD1455">
        <v>10</v>
      </c>
      <c r="AE1455">
        <v>4.7500000000000001E-2</v>
      </c>
      <c r="AF1455">
        <v>0.01</v>
      </c>
      <c r="AG1455">
        <v>0</v>
      </c>
      <c r="AH1455" t="s">
        <v>23</v>
      </c>
      <c r="AI1455">
        <v>0.1</v>
      </c>
      <c r="AJ1455">
        <v>10</v>
      </c>
      <c r="AK1455">
        <v>12</v>
      </c>
      <c r="AL1455">
        <v>11</v>
      </c>
    </row>
    <row r="1456" spans="20:38" x14ac:dyDescent="0.35">
      <c r="T1456" t="s">
        <v>30</v>
      </c>
      <c r="U1456">
        <v>57</v>
      </c>
      <c r="V1456" t="s">
        <v>20</v>
      </c>
      <c r="W1456">
        <v>149406.78636077399</v>
      </c>
      <c r="X1456">
        <v>1.1331159991419799</v>
      </c>
      <c r="Y1456">
        <v>114928.297200595</v>
      </c>
      <c r="Z1456" t="s">
        <v>25</v>
      </c>
      <c r="AA1456">
        <v>8.3549734403715797E-2</v>
      </c>
      <c r="AB1456" t="s">
        <v>24</v>
      </c>
      <c r="AC1456">
        <v>1451</v>
      </c>
      <c r="AD1456">
        <v>10</v>
      </c>
      <c r="AE1456">
        <v>4.7500000000000001E-2</v>
      </c>
      <c r="AF1456">
        <v>0.01</v>
      </c>
      <c r="AG1456">
        <v>0</v>
      </c>
      <c r="AH1456" t="s">
        <v>23</v>
      </c>
      <c r="AI1456">
        <v>0.1</v>
      </c>
      <c r="AJ1456">
        <v>10</v>
      </c>
      <c r="AK1456">
        <v>15</v>
      </c>
      <c r="AL1456">
        <v>14</v>
      </c>
    </row>
    <row r="1457" spans="20:38" x14ac:dyDescent="0.35">
      <c r="T1457" t="s">
        <v>30</v>
      </c>
      <c r="U1457">
        <v>57</v>
      </c>
      <c r="V1457" t="s">
        <v>20</v>
      </c>
      <c r="W1457">
        <v>448220.35908232199</v>
      </c>
      <c r="X1457">
        <v>3.3993479974259402</v>
      </c>
      <c r="Y1457">
        <v>344784.89160178602</v>
      </c>
      <c r="Z1457" t="s">
        <v>25</v>
      </c>
      <c r="AA1457">
        <v>0.25064920321114698</v>
      </c>
      <c r="AB1457" t="s">
        <v>22</v>
      </c>
      <c r="AC1457">
        <v>1452</v>
      </c>
      <c r="AD1457">
        <v>10</v>
      </c>
      <c r="AE1457">
        <v>4.7500000000000001E-2</v>
      </c>
      <c r="AF1457">
        <v>0.01</v>
      </c>
      <c r="AG1457">
        <v>0</v>
      </c>
      <c r="AH1457" t="s">
        <v>23</v>
      </c>
      <c r="AI1457">
        <v>0.1</v>
      </c>
      <c r="AJ1457">
        <v>10</v>
      </c>
      <c r="AK1457">
        <v>15</v>
      </c>
      <c r="AL1457">
        <v>14</v>
      </c>
    </row>
    <row r="1458" spans="20:38" x14ac:dyDescent="0.35">
      <c r="T1458" t="s">
        <v>30</v>
      </c>
      <c r="U1458">
        <v>57</v>
      </c>
      <c r="V1458" t="s">
        <v>20</v>
      </c>
      <c r="W1458">
        <v>83036.588542639307</v>
      </c>
      <c r="X1458">
        <v>0.62975778599931798</v>
      </c>
      <c r="Y1458">
        <v>63874.298878953297</v>
      </c>
      <c r="Z1458" t="s">
        <v>25</v>
      </c>
      <c r="AA1458">
        <v>4.6434871450722802E-2</v>
      </c>
      <c r="AB1458" t="s">
        <v>24</v>
      </c>
      <c r="AC1458">
        <v>1453</v>
      </c>
      <c r="AD1458">
        <v>10</v>
      </c>
      <c r="AE1458">
        <v>4.7500000000000001E-2</v>
      </c>
      <c r="AF1458">
        <v>0.01</v>
      </c>
      <c r="AG1458">
        <v>0</v>
      </c>
      <c r="AH1458" t="s">
        <v>23</v>
      </c>
      <c r="AI1458">
        <v>0.1</v>
      </c>
      <c r="AJ1458">
        <v>10</v>
      </c>
      <c r="AK1458">
        <v>20</v>
      </c>
      <c r="AL1458">
        <v>19</v>
      </c>
    </row>
    <row r="1459" spans="20:38" x14ac:dyDescent="0.35">
      <c r="T1459" t="s">
        <v>30</v>
      </c>
      <c r="U1459">
        <v>57</v>
      </c>
      <c r="V1459" t="s">
        <v>20</v>
      </c>
      <c r="W1459">
        <v>249109.76562791801</v>
      </c>
      <c r="X1459">
        <v>1.8892733579979499</v>
      </c>
      <c r="Y1459">
        <v>191622.89663686001</v>
      </c>
      <c r="Z1459" t="s">
        <v>25</v>
      </c>
      <c r="AA1459">
        <v>0.13930461435216801</v>
      </c>
      <c r="AB1459" t="s">
        <v>22</v>
      </c>
      <c r="AC1459">
        <v>1454</v>
      </c>
      <c r="AD1459">
        <v>10</v>
      </c>
      <c r="AE1459">
        <v>4.7500000000000001E-2</v>
      </c>
      <c r="AF1459">
        <v>0.01</v>
      </c>
      <c r="AG1459">
        <v>0</v>
      </c>
      <c r="AH1459" t="s">
        <v>23</v>
      </c>
      <c r="AI1459">
        <v>0.1</v>
      </c>
      <c r="AJ1459">
        <v>10</v>
      </c>
      <c r="AK1459">
        <v>20</v>
      </c>
      <c r="AL1459">
        <v>19</v>
      </c>
    </row>
    <row r="1460" spans="20:38" x14ac:dyDescent="0.35">
      <c r="T1460" t="s">
        <v>30</v>
      </c>
      <c r="U1460">
        <v>57</v>
      </c>
      <c r="V1460" t="s">
        <v>20</v>
      </c>
      <c r="W1460">
        <v>21885.425162734598</v>
      </c>
      <c r="X1460">
        <v>0.165981251614885</v>
      </c>
      <c r="Y1460">
        <v>16834.9424328727</v>
      </c>
      <c r="Z1460" t="s">
        <v>25</v>
      </c>
      <c r="AA1460">
        <v>1.22385435373968E-2</v>
      </c>
      <c r="AB1460" t="s">
        <v>24</v>
      </c>
      <c r="AC1460">
        <v>1455</v>
      </c>
      <c r="AD1460">
        <v>10</v>
      </c>
      <c r="AE1460">
        <v>4.7500000000000001E-2</v>
      </c>
      <c r="AF1460">
        <v>0.01</v>
      </c>
      <c r="AG1460">
        <v>0</v>
      </c>
      <c r="AH1460" t="s">
        <v>23</v>
      </c>
      <c r="AI1460">
        <v>0.1</v>
      </c>
      <c r="AJ1460">
        <v>10</v>
      </c>
      <c r="AK1460">
        <v>99</v>
      </c>
      <c r="AL1460">
        <v>98</v>
      </c>
    </row>
    <row r="1461" spans="20:38" x14ac:dyDescent="0.35">
      <c r="T1461" t="s">
        <v>30</v>
      </c>
      <c r="U1461">
        <v>57</v>
      </c>
      <c r="V1461" t="s">
        <v>20</v>
      </c>
      <c r="W1461">
        <v>65656.275488203697</v>
      </c>
      <c r="X1461">
        <v>0.49794375484465397</v>
      </c>
      <c r="Y1461">
        <v>50504.827298618198</v>
      </c>
      <c r="Z1461" t="s">
        <v>25</v>
      </c>
      <c r="AA1461">
        <v>3.6715630612190298E-2</v>
      </c>
      <c r="AB1461" t="s">
        <v>22</v>
      </c>
      <c r="AC1461">
        <v>1456</v>
      </c>
      <c r="AD1461">
        <v>10</v>
      </c>
      <c r="AE1461">
        <v>4.7500000000000001E-2</v>
      </c>
      <c r="AF1461">
        <v>0.01</v>
      </c>
      <c r="AG1461">
        <v>0</v>
      </c>
      <c r="AH1461" t="s">
        <v>23</v>
      </c>
      <c r="AI1461">
        <v>0.1</v>
      </c>
      <c r="AJ1461">
        <v>10</v>
      </c>
      <c r="AK1461">
        <v>99</v>
      </c>
      <c r="AL1461">
        <v>98</v>
      </c>
    </row>
    <row r="1462" spans="20:38" x14ac:dyDescent="0.35">
      <c r="T1462" t="s">
        <v>30</v>
      </c>
      <c r="U1462">
        <v>57</v>
      </c>
      <c r="V1462" t="s">
        <v>20</v>
      </c>
      <c r="W1462">
        <v>2761.2537087225501</v>
      </c>
      <c r="X1462">
        <v>1.01672745238592E-2</v>
      </c>
      <c r="Y1462">
        <v>2124.0413144019599</v>
      </c>
      <c r="Z1462" t="s">
        <v>26</v>
      </c>
      <c r="AA1462">
        <v>1.06004409898608E-3</v>
      </c>
      <c r="AB1462" t="s">
        <v>24</v>
      </c>
      <c r="AC1462">
        <v>1457</v>
      </c>
      <c r="AD1462">
        <v>10</v>
      </c>
      <c r="AE1462">
        <v>4.7500000000000001E-2</v>
      </c>
      <c r="AF1462">
        <v>0.01</v>
      </c>
      <c r="AG1462">
        <v>0</v>
      </c>
      <c r="AH1462" t="s">
        <v>23</v>
      </c>
      <c r="AI1462">
        <v>0.1</v>
      </c>
      <c r="AJ1462">
        <v>10</v>
      </c>
      <c r="AK1462">
        <v>1</v>
      </c>
      <c r="AL1462">
        <v>0</v>
      </c>
    </row>
    <row r="1463" spans="20:38" x14ac:dyDescent="0.35">
      <c r="T1463" t="s">
        <v>30</v>
      </c>
      <c r="U1463">
        <v>57</v>
      </c>
      <c r="V1463" t="s">
        <v>20</v>
      </c>
      <c r="W1463">
        <v>8283.7611261676393</v>
      </c>
      <c r="X1463">
        <v>3.0501823571577501E-2</v>
      </c>
      <c r="Y1463">
        <v>6372.1239432058701</v>
      </c>
      <c r="Z1463" t="s">
        <v>26</v>
      </c>
      <c r="AA1463">
        <v>3.1801322969582401E-3</v>
      </c>
      <c r="AB1463" t="s">
        <v>22</v>
      </c>
      <c r="AC1463">
        <v>1458</v>
      </c>
      <c r="AD1463">
        <v>10</v>
      </c>
      <c r="AE1463">
        <v>4.7500000000000001E-2</v>
      </c>
      <c r="AF1463">
        <v>0.01</v>
      </c>
      <c r="AG1463">
        <v>0</v>
      </c>
      <c r="AH1463" t="s">
        <v>23</v>
      </c>
      <c r="AI1463">
        <v>0.1</v>
      </c>
      <c r="AJ1463">
        <v>10</v>
      </c>
      <c r="AK1463">
        <v>1</v>
      </c>
      <c r="AL1463">
        <v>0</v>
      </c>
    </row>
    <row r="1464" spans="20:38" x14ac:dyDescent="0.35">
      <c r="T1464" t="s">
        <v>30</v>
      </c>
      <c r="U1464">
        <v>57</v>
      </c>
      <c r="V1464" t="s">
        <v>20</v>
      </c>
      <c r="W1464">
        <v>1659.59755157263</v>
      </c>
      <c r="X1464">
        <v>6.1108415545668201E-3</v>
      </c>
      <c r="Y1464">
        <v>1276.61350120972</v>
      </c>
      <c r="Z1464" t="s">
        <v>26</v>
      </c>
      <c r="AA1464">
        <v>6.3711877893690802E-4</v>
      </c>
      <c r="AB1464" t="s">
        <v>24</v>
      </c>
      <c r="AC1464">
        <v>1459</v>
      </c>
      <c r="AD1464">
        <v>10</v>
      </c>
      <c r="AE1464">
        <v>4.7500000000000001E-2</v>
      </c>
      <c r="AF1464">
        <v>0.01</v>
      </c>
      <c r="AG1464">
        <v>0</v>
      </c>
      <c r="AH1464" t="s">
        <v>23</v>
      </c>
      <c r="AI1464">
        <v>0.1</v>
      </c>
      <c r="AJ1464">
        <v>10</v>
      </c>
      <c r="AK1464">
        <v>2</v>
      </c>
      <c r="AL1464">
        <v>1</v>
      </c>
    </row>
    <row r="1465" spans="20:38" x14ac:dyDescent="0.35">
      <c r="T1465" t="s">
        <v>30</v>
      </c>
      <c r="U1465">
        <v>57</v>
      </c>
      <c r="V1465" t="s">
        <v>20</v>
      </c>
      <c r="W1465">
        <v>4978.7926547179004</v>
      </c>
      <c r="X1465">
        <v>1.83325246637005E-2</v>
      </c>
      <c r="Y1465">
        <v>3829.8405036291501</v>
      </c>
      <c r="Z1465" t="s">
        <v>26</v>
      </c>
      <c r="AA1465">
        <v>1.9113563368107201E-3</v>
      </c>
      <c r="AB1465" t="s">
        <v>22</v>
      </c>
      <c r="AC1465">
        <v>1460</v>
      </c>
      <c r="AD1465">
        <v>10</v>
      </c>
      <c r="AE1465">
        <v>4.7500000000000001E-2</v>
      </c>
      <c r="AF1465">
        <v>0.01</v>
      </c>
      <c r="AG1465">
        <v>0</v>
      </c>
      <c r="AH1465" t="s">
        <v>23</v>
      </c>
      <c r="AI1465">
        <v>0.1</v>
      </c>
      <c r="AJ1465">
        <v>10</v>
      </c>
      <c r="AK1465">
        <v>2</v>
      </c>
      <c r="AL1465">
        <v>1</v>
      </c>
    </row>
    <row r="1466" spans="20:38" x14ac:dyDescent="0.35">
      <c r="T1466" t="s">
        <v>30</v>
      </c>
      <c r="U1466">
        <v>57</v>
      </c>
      <c r="V1466" t="s">
        <v>20</v>
      </c>
      <c r="W1466">
        <v>4266.8294905208004</v>
      </c>
      <c r="X1466">
        <v>1.5710989048048501E-2</v>
      </c>
      <c r="Y1466">
        <v>3282.17653116985</v>
      </c>
      <c r="Z1466" t="s">
        <v>26</v>
      </c>
      <c r="AA1466">
        <v>1.63803398743061E-3</v>
      </c>
      <c r="AB1466" t="s">
        <v>24</v>
      </c>
      <c r="AC1466">
        <v>1461</v>
      </c>
      <c r="AD1466">
        <v>10</v>
      </c>
      <c r="AE1466">
        <v>4.7500000000000001E-2</v>
      </c>
      <c r="AF1466">
        <v>0.01</v>
      </c>
      <c r="AG1466">
        <v>0</v>
      </c>
      <c r="AH1466" t="s">
        <v>23</v>
      </c>
      <c r="AI1466">
        <v>0.1</v>
      </c>
      <c r="AJ1466">
        <v>10</v>
      </c>
      <c r="AK1466">
        <v>3</v>
      </c>
      <c r="AL1466">
        <v>2</v>
      </c>
    </row>
    <row r="1467" spans="20:38" x14ac:dyDescent="0.35">
      <c r="T1467" t="s">
        <v>30</v>
      </c>
      <c r="U1467">
        <v>57</v>
      </c>
      <c r="V1467" t="s">
        <v>20</v>
      </c>
      <c r="W1467">
        <v>12800.488471562399</v>
      </c>
      <c r="X1467">
        <v>4.7132967144145499E-2</v>
      </c>
      <c r="Y1467">
        <v>9846.5295935095401</v>
      </c>
      <c r="Z1467" t="s">
        <v>26</v>
      </c>
      <c r="AA1467">
        <v>4.9141019622918397E-3</v>
      </c>
      <c r="AB1467" t="s">
        <v>22</v>
      </c>
      <c r="AC1467">
        <v>1462</v>
      </c>
      <c r="AD1467">
        <v>10</v>
      </c>
      <c r="AE1467">
        <v>4.7500000000000001E-2</v>
      </c>
      <c r="AF1467">
        <v>0.01</v>
      </c>
      <c r="AG1467">
        <v>0</v>
      </c>
      <c r="AH1467" t="s">
        <v>23</v>
      </c>
      <c r="AI1467">
        <v>0.1</v>
      </c>
      <c r="AJ1467">
        <v>10</v>
      </c>
      <c r="AK1467">
        <v>3</v>
      </c>
      <c r="AL1467">
        <v>2</v>
      </c>
    </row>
    <row r="1468" spans="20:38" x14ac:dyDescent="0.35">
      <c r="T1468" t="s">
        <v>30</v>
      </c>
      <c r="U1468">
        <v>57</v>
      </c>
      <c r="V1468" t="s">
        <v>20</v>
      </c>
      <c r="W1468">
        <v>6212.70424280528</v>
      </c>
      <c r="X1468">
        <v>2.2875938336491701E-2</v>
      </c>
      <c r="Y1468">
        <v>4779.0032636963697</v>
      </c>
      <c r="Z1468" t="s">
        <v>26</v>
      </c>
      <c r="AA1468">
        <v>2.3850544593304801E-3</v>
      </c>
      <c r="AB1468" t="s">
        <v>24</v>
      </c>
      <c r="AC1468">
        <v>1463</v>
      </c>
      <c r="AD1468">
        <v>10</v>
      </c>
      <c r="AE1468">
        <v>4.7500000000000001E-2</v>
      </c>
      <c r="AF1468">
        <v>0.01</v>
      </c>
      <c r="AG1468">
        <v>0</v>
      </c>
      <c r="AH1468" t="s">
        <v>23</v>
      </c>
      <c r="AI1468">
        <v>0.1</v>
      </c>
      <c r="AJ1468">
        <v>10</v>
      </c>
      <c r="AK1468">
        <v>4</v>
      </c>
      <c r="AL1468">
        <v>3</v>
      </c>
    </row>
    <row r="1469" spans="20:38" x14ac:dyDescent="0.35">
      <c r="T1469" t="s">
        <v>30</v>
      </c>
      <c r="U1469">
        <v>57</v>
      </c>
      <c r="V1469" t="s">
        <v>20</v>
      </c>
      <c r="W1469">
        <v>18638.112728415799</v>
      </c>
      <c r="X1469">
        <v>6.8627815009475096E-2</v>
      </c>
      <c r="Y1469">
        <v>14337.0097910891</v>
      </c>
      <c r="Z1469" t="s">
        <v>26</v>
      </c>
      <c r="AA1469">
        <v>7.1551633779914298E-3</v>
      </c>
      <c r="AB1469" t="s">
        <v>22</v>
      </c>
      <c r="AC1469">
        <v>1464</v>
      </c>
      <c r="AD1469">
        <v>10</v>
      </c>
      <c r="AE1469">
        <v>4.7500000000000001E-2</v>
      </c>
      <c r="AF1469">
        <v>0.01</v>
      </c>
      <c r="AG1469">
        <v>0</v>
      </c>
      <c r="AH1469" t="s">
        <v>23</v>
      </c>
      <c r="AI1469">
        <v>0.1</v>
      </c>
      <c r="AJ1469">
        <v>10</v>
      </c>
      <c r="AK1469">
        <v>4</v>
      </c>
      <c r="AL1469">
        <v>3</v>
      </c>
    </row>
    <row r="1470" spans="20:38" x14ac:dyDescent="0.35">
      <c r="T1470" t="s">
        <v>30</v>
      </c>
      <c r="U1470">
        <v>57</v>
      </c>
      <c r="V1470" t="s">
        <v>20</v>
      </c>
      <c r="W1470">
        <v>8812.7266322595005</v>
      </c>
      <c r="X1470">
        <v>3.24495393852672E-2</v>
      </c>
      <c r="Y1470">
        <v>6779.02048635346</v>
      </c>
      <c r="Z1470" t="s">
        <v>26</v>
      </c>
      <c r="AA1470">
        <v>3.3832019249060799E-3</v>
      </c>
      <c r="AB1470" t="s">
        <v>24</v>
      </c>
      <c r="AC1470">
        <v>1465</v>
      </c>
      <c r="AD1470">
        <v>10</v>
      </c>
      <c r="AE1470">
        <v>4.7500000000000001E-2</v>
      </c>
      <c r="AF1470">
        <v>0.01</v>
      </c>
      <c r="AG1470">
        <v>0</v>
      </c>
      <c r="AH1470" t="s">
        <v>23</v>
      </c>
      <c r="AI1470">
        <v>0.1</v>
      </c>
      <c r="AJ1470">
        <v>10</v>
      </c>
      <c r="AK1470">
        <v>5</v>
      </c>
      <c r="AL1470">
        <v>4</v>
      </c>
    </row>
    <row r="1471" spans="20:38" x14ac:dyDescent="0.35">
      <c r="T1471" t="s">
        <v>30</v>
      </c>
      <c r="U1471">
        <v>57</v>
      </c>
      <c r="V1471" t="s">
        <v>20</v>
      </c>
      <c r="W1471">
        <v>26438.1798967785</v>
      </c>
      <c r="X1471">
        <v>9.7348618155801495E-2</v>
      </c>
      <c r="Y1471">
        <v>20337.061459060398</v>
      </c>
      <c r="Z1471" t="s">
        <v>26</v>
      </c>
      <c r="AA1471">
        <v>1.01496057747182E-2</v>
      </c>
      <c r="AB1471" t="s">
        <v>22</v>
      </c>
      <c r="AC1471">
        <v>1466</v>
      </c>
      <c r="AD1471">
        <v>10</v>
      </c>
      <c r="AE1471">
        <v>4.7500000000000001E-2</v>
      </c>
      <c r="AF1471">
        <v>0.01</v>
      </c>
      <c r="AG1471">
        <v>0</v>
      </c>
      <c r="AH1471" t="s">
        <v>23</v>
      </c>
      <c r="AI1471">
        <v>0.1</v>
      </c>
      <c r="AJ1471">
        <v>10</v>
      </c>
      <c r="AK1471">
        <v>5</v>
      </c>
      <c r="AL1471">
        <v>4</v>
      </c>
    </row>
    <row r="1472" spans="20:38" x14ac:dyDescent="0.35">
      <c r="T1472" t="s">
        <v>30</v>
      </c>
      <c r="U1472">
        <v>57</v>
      </c>
      <c r="V1472" t="s">
        <v>20</v>
      </c>
      <c r="W1472">
        <v>12161.5385924394</v>
      </c>
      <c r="X1472">
        <v>4.4780275391298099E-2</v>
      </c>
      <c r="Y1472">
        <v>9355.02968649182</v>
      </c>
      <c r="Z1472" t="s">
        <v>26</v>
      </c>
      <c r="AA1472">
        <v>4.6688093813266503E-3</v>
      </c>
      <c r="AB1472" t="s">
        <v>24</v>
      </c>
      <c r="AC1472">
        <v>1467</v>
      </c>
      <c r="AD1472">
        <v>10</v>
      </c>
      <c r="AE1472">
        <v>4.7500000000000001E-2</v>
      </c>
      <c r="AF1472">
        <v>0.01</v>
      </c>
      <c r="AG1472">
        <v>0</v>
      </c>
      <c r="AH1472" t="s">
        <v>23</v>
      </c>
      <c r="AI1472">
        <v>0.1</v>
      </c>
      <c r="AJ1472">
        <v>10</v>
      </c>
      <c r="AK1472">
        <v>6</v>
      </c>
      <c r="AL1472">
        <v>5</v>
      </c>
    </row>
    <row r="1473" spans="20:38" x14ac:dyDescent="0.35">
      <c r="T1473" t="s">
        <v>30</v>
      </c>
      <c r="U1473">
        <v>57</v>
      </c>
      <c r="V1473" t="s">
        <v>20</v>
      </c>
      <c r="W1473">
        <v>36484.615777318097</v>
      </c>
      <c r="X1473">
        <v>0.13434082617389401</v>
      </c>
      <c r="Y1473">
        <v>28065.0890594755</v>
      </c>
      <c r="Z1473" t="s">
        <v>26</v>
      </c>
      <c r="AA1473">
        <v>1.4006428143979999E-2</v>
      </c>
      <c r="AB1473" t="s">
        <v>22</v>
      </c>
      <c r="AC1473">
        <v>1468</v>
      </c>
      <c r="AD1473">
        <v>10</v>
      </c>
      <c r="AE1473">
        <v>4.7500000000000001E-2</v>
      </c>
      <c r="AF1473">
        <v>0.01</v>
      </c>
      <c r="AG1473">
        <v>0</v>
      </c>
      <c r="AH1473" t="s">
        <v>23</v>
      </c>
      <c r="AI1473">
        <v>0.1</v>
      </c>
      <c r="AJ1473">
        <v>10</v>
      </c>
      <c r="AK1473">
        <v>6</v>
      </c>
      <c r="AL1473">
        <v>5</v>
      </c>
    </row>
    <row r="1474" spans="20:38" x14ac:dyDescent="0.35">
      <c r="T1474" t="s">
        <v>30</v>
      </c>
      <c r="U1474">
        <v>57</v>
      </c>
      <c r="V1474" t="s">
        <v>20</v>
      </c>
      <c r="W1474">
        <v>16300.3963939961</v>
      </c>
      <c r="X1474">
        <v>6.0020056998730302E-2</v>
      </c>
      <c r="Y1474">
        <v>12538.766456920101</v>
      </c>
      <c r="Z1474" t="s">
        <v>26</v>
      </c>
      <c r="AA1474">
        <v>6.2577150929689499E-3</v>
      </c>
      <c r="AB1474" t="s">
        <v>24</v>
      </c>
      <c r="AC1474">
        <v>1469</v>
      </c>
      <c r="AD1474">
        <v>10</v>
      </c>
      <c r="AE1474">
        <v>4.7500000000000001E-2</v>
      </c>
      <c r="AF1474">
        <v>0.01</v>
      </c>
      <c r="AG1474">
        <v>0</v>
      </c>
      <c r="AH1474" t="s">
        <v>23</v>
      </c>
      <c r="AI1474">
        <v>0.1</v>
      </c>
      <c r="AJ1474">
        <v>10</v>
      </c>
      <c r="AK1474">
        <v>7</v>
      </c>
      <c r="AL1474">
        <v>6</v>
      </c>
    </row>
    <row r="1475" spans="20:38" x14ac:dyDescent="0.35">
      <c r="T1475" t="s">
        <v>30</v>
      </c>
      <c r="U1475">
        <v>57</v>
      </c>
      <c r="V1475" t="s">
        <v>20</v>
      </c>
      <c r="W1475">
        <v>48901.189181988397</v>
      </c>
      <c r="X1475">
        <v>0.18006017099619101</v>
      </c>
      <c r="Y1475">
        <v>37616.299370760302</v>
      </c>
      <c r="Z1475" t="s">
        <v>26</v>
      </c>
      <c r="AA1475">
        <v>1.8773145278906899E-2</v>
      </c>
      <c r="AB1475" t="s">
        <v>22</v>
      </c>
      <c r="AC1475">
        <v>1470</v>
      </c>
      <c r="AD1475">
        <v>10</v>
      </c>
      <c r="AE1475">
        <v>4.7500000000000001E-2</v>
      </c>
      <c r="AF1475">
        <v>0.01</v>
      </c>
      <c r="AG1475">
        <v>0</v>
      </c>
      <c r="AH1475" t="s">
        <v>23</v>
      </c>
      <c r="AI1475">
        <v>0.1</v>
      </c>
      <c r="AJ1475">
        <v>10</v>
      </c>
      <c r="AK1475">
        <v>7</v>
      </c>
      <c r="AL1475">
        <v>6</v>
      </c>
    </row>
    <row r="1476" spans="20:38" x14ac:dyDescent="0.35">
      <c r="T1476" t="s">
        <v>30</v>
      </c>
      <c r="U1476">
        <v>57</v>
      </c>
      <c r="V1476" t="s">
        <v>20</v>
      </c>
      <c r="W1476">
        <v>21179.983259640499</v>
      </c>
      <c r="X1476">
        <v>7.7987293790229603E-2</v>
      </c>
      <c r="Y1476">
        <v>16292.2948151081</v>
      </c>
      <c r="Z1476" t="s">
        <v>26</v>
      </c>
      <c r="AA1476">
        <v>8.1309863704602508E-3</v>
      </c>
      <c r="AB1476" t="s">
        <v>24</v>
      </c>
      <c r="AC1476">
        <v>1471</v>
      </c>
      <c r="AD1476">
        <v>10</v>
      </c>
      <c r="AE1476">
        <v>4.7500000000000001E-2</v>
      </c>
      <c r="AF1476">
        <v>0.01</v>
      </c>
      <c r="AG1476">
        <v>0</v>
      </c>
      <c r="AH1476" t="s">
        <v>23</v>
      </c>
      <c r="AI1476">
        <v>0.1</v>
      </c>
      <c r="AJ1476">
        <v>10</v>
      </c>
      <c r="AK1476">
        <v>8</v>
      </c>
      <c r="AL1476">
        <v>7</v>
      </c>
    </row>
    <row r="1477" spans="20:38" x14ac:dyDescent="0.35">
      <c r="T1477" t="s">
        <v>30</v>
      </c>
      <c r="U1477">
        <v>57</v>
      </c>
      <c r="V1477" t="s">
        <v>20</v>
      </c>
      <c r="W1477">
        <v>63539.9497789214</v>
      </c>
      <c r="X1477">
        <v>0.23396188137068899</v>
      </c>
      <c r="Y1477">
        <v>48876.884445324198</v>
      </c>
      <c r="Z1477" t="s">
        <v>26</v>
      </c>
      <c r="AA1477">
        <v>2.4392959111380799E-2</v>
      </c>
      <c r="AB1477" t="s">
        <v>22</v>
      </c>
      <c r="AC1477">
        <v>1472</v>
      </c>
      <c r="AD1477">
        <v>10</v>
      </c>
      <c r="AE1477">
        <v>4.7500000000000001E-2</v>
      </c>
      <c r="AF1477">
        <v>0.01</v>
      </c>
      <c r="AG1477">
        <v>0</v>
      </c>
      <c r="AH1477" t="s">
        <v>23</v>
      </c>
      <c r="AI1477">
        <v>0.1</v>
      </c>
      <c r="AJ1477">
        <v>10</v>
      </c>
      <c r="AK1477">
        <v>8</v>
      </c>
      <c r="AL1477">
        <v>7</v>
      </c>
    </row>
    <row r="1478" spans="20:38" x14ac:dyDescent="0.35">
      <c r="T1478" t="s">
        <v>30</v>
      </c>
      <c r="U1478">
        <v>57</v>
      </c>
      <c r="V1478" t="s">
        <v>20</v>
      </c>
      <c r="W1478">
        <v>43801.978664408598</v>
      </c>
      <c r="X1478">
        <v>0.16128425300523999</v>
      </c>
      <c r="Y1478">
        <v>33693.829741852802</v>
      </c>
      <c r="Z1478" t="s">
        <v>26</v>
      </c>
      <c r="AA1478">
        <v>1.6815560576866201E-2</v>
      </c>
      <c r="AB1478" t="s">
        <v>24</v>
      </c>
      <c r="AC1478">
        <v>1473</v>
      </c>
      <c r="AD1478">
        <v>10</v>
      </c>
      <c r="AE1478">
        <v>4.7500000000000001E-2</v>
      </c>
      <c r="AF1478">
        <v>0.01</v>
      </c>
      <c r="AG1478">
        <v>0</v>
      </c>
      <c r="AH1478" t="s">
        <v>23</v>
      </c>
      <c r="AI1478">
        <v>0.1</v>
      </c>
      <c r="AJ1478">
        <v>10</v>
      </c>
      <c r="AK1478">
        <v>9</v>
      </c>
      <c r="AL1478">
        <v>8</v>
      </c>
    </row>
    <row r="1479" spans="20:38" x14ac:dyDescent="0.35">
      <c r="T1479" t="s">
        <v>30</v>
      </c>
      <c r="U1479">
        <v>57</v>
      </c>
      <c r="V1479" t="s">
        <v>20</v>
      </c>
      <c r="W1479">
        <v>131405.93599322601</v>
      </c>
      <c r="X1479">
        <v>0.483852759015721</v>
      </c>
      <c r="Y1479">
        <v>101081.48922555801</v>
      </c>
      <c r="Z1479" t="s">
        <v>26</v>
      </c>
      <c r="AA1479">
        <v>5.0446681730598797E-2</v>
      </c>
      <c r="AB1479" t="s">
        <v>22</v>
      </c>
      <c r="AC1479">
        <v>1474</v>
      </c>
      <c r="AD1479">
        <v>10</v>
      </c>
      <c r="AE1479">
        <v>4.7500000000000001E-2</v>
      </c>
      <c r="AF1479">
        <v>0.01</v>
      </c>
      <c r="AG1479">
        <v>0</v>
      </c>
      <c r="AH1479" t="s">
        <v>23</v>
      </c>
      <c r="AI1479">
        <v>0.1</v>
      </c>
      <c r="AJ1479">
        <v>10</v>
      </c>
      <c r="AK1479">
        <v>9</v>
      </c>
      <c r="AL1479">
        <v>8</v>
      </c>
    </row>
    <row r="1480" spans="20:38" x14ac:dyDescent="0.35">
      <c r="T1480" t="s">
        <v>30</v>
      </c>
      <c r="U1480">
        <v>57</v>
      </c>
      <c r="V1480" t="s">
        <v>20</v>
      </c>
      <c r="W1480">
        <v>51072.023786483303</v>
      </c>
      <c r="X1480">
        <v>0.18805345002740501</v>
      </c>
      <c r="Y1480">
        <v>39286.172143448697</v>
      </c>
      <c r="Z1480" t="s">
        <v>26</v>
      </c>
      <c r="AA1480">
        <v>1.9606527740322999E-2</v>
      </c>
      <c r="AB1480" t="s">
        <v>24</v>
      </c>
      <c r="AC1480">
        <v>1475</v>
      </c>
      <c r="AD1480">
        <v>10</v>
      </c>
      <c r="AE1480">
        <v>4.7500000000000001E-2</v>
      </c>
      <c r="AF1480">
        <v>0.01</v>
      </c>
      <c r="AG1480">
        <v>0</v>
      </c>
      <c r="AH1480" t="s">
        <v>23</v>
      </c>
      <c r="AI1480">
        <v>0.1</v>
      </c>
      <c r="AJ1480">
        <v>10</v>
      </c>
      <c r="AK1480">
        <v>10</v>
      </c>
      <c r="AL1480">
        <v>9</v>
      </c>
    </row>
    <row r="1481" spans="20:38" x14ac:dyDescent="0.35">
      <c r="T1481" t="s">
        <v>30</v>
      </c>
      <c r="U1481">
        <v>57</v>
      </c>
      <c r="V1481" t="s">
        <v>20</v>
      </c>
      <c r="W1481">
        <v>153216.07135945</v>
      </c>
      <c r="X1481">
        <v>0.56416035008221499</v>
      </c>
      <c r="Y1481">
        <v>117858.516430346</v>
      </c>
      <c r="Z1481" t="s">
        <v>26</v>
      </c>
      <c r="AA1481">
        <v>5.8819583220969002E-2</v>
      </c>
      <c r="AB1481" t="s">
        <v>22</v>
      </c>
      <c r="AC1481">
        <v>1476</v>
      </c>
      <c r="AD1481">
        <v>10</v>
      </c>
      <c r="AE1481">
        <v>4.7500000000000001E-2</v>
      </c>
      <c r="AF1481">
        <v>0.01</v>
      </c>
      <c r="AG1481">
        <v>0</v>
      </c>
      <c r="AH1481" t="s">
        <v>23</v>
      </c>
      <c r="AI1481">
        <v>0.1</v>
      </c>
      <c r="AJ1481">
        <v>10</v>
      </c>
      <c r="AK1481">
        <v>10</v>
      </c>
      <c r="AL1481">
        <v>9</v>
      </c>
    </row>
    <row r="1482" spans="20:38" x14ac:dyDescent="0.35">
      <c r="T1482" t="s">
        <v>30</v>
      </c>
      <c r="U1482">
        <v>57</v>
      </c>
      <c r="V1482" t="s">
        <v>20</v>
      </c>
      <c r="W1482">
        <v>148968.99409651401</v>
      </c>
      <c r="X1482">
        <v>0.548522091156601</v>
      </c>
      <c r="Y1482">
        <v>114591.533920395</v>
      </c>
      <c r="Z1482" t="s">
        <v>26</v>
      </c>
      <c r="AA1482">
        <v>5.7189132105125502E-2</v>
      </c>
      <c r="AB1482" t="s">
        <v>24</v>
      </c>
      <c r="AC1482">
        <v>1477</v>
      </c>
      <c r="AD1482">
        <v>10</v>
      </c>
      <c r="AE1482">
        <v>4.7500000000000001E-2</v>
      </c>
      <c r="AF1482">
        <v>0.01</v>
      </c>
      <c r="AG1482">
        <v>0</v>
      </c>
      <c r="AH1482" t="s">
        <v>23</v>
      </c>
      <c r="AI1482">
        <v>0.1</v>
      </c>
      <c r="AJ1482">
        <v>10</v>
      </c>
      <c r="AK1482">
        <v>12</v>
      </c>
      <c r="AL1482">
        <v>11</v>
      </c>
    </row>
    <row r="1483" spans="20:38" x14ac:dyDescent="0.35">
      <c r="T1483" t="s">
        <v>30</v>
      </c>
      <c r="U1483">
        <v>57</v>
      </c>
      <c r="V1483" t="s">
        <v>20</v>
      </c>
      <c r="W1483">
        <v>446906.98228954099</v>
      </c>
      <c r="X1483">
        <v>1.6455662734698</v>
      </c>
      <c r="Y1483">
        <v>343774.60176118498</v>
      </c>
      <c r="Z1483" t="s">
        <v>26</v>
      </c>
      <c r="AA1483">
        <v>0.17156739631537701</v>
      </c>
      <c r="AB1483" t="s">
        <v>22</v>
      </c>
      <c r="AC1483">
        <v>1478</v>
      </c>
      <c r="AD1483">
        <v>10</v>
      </c>
      <c r="AE1483">
        <v>4.7500000000000001E-2</v>
      </c>
      <c r="AF1483">
        <v>0.01</v>
      </c>
      <c r="AG1483">
        <v>0</v>
      </c>
      <c r="AH1483" t="s">
        <v>23</v>
      </c>
      <c r="AI1483">
        <v>0.1</v>
      </c>
      <c r="AJ1483">
        <v>10</v>
      </c>
      <c r="AK1483">
        <v>12</v>
      </c>
      <c r="AL1483">
        <v>11</v>
      </c>
    </row>
    <row r="1484" spans="20:38" x14ac:dyDescent="0.35">
      <c r="T1484" t="s">
        <v>30</v>
      </c>
      <c r="U1484">
        <v>57</v>
      </c>
      <c r="V1484" t="s">
        <v>20</v>
      </c>
      <c r="W1484">
        <v>218115.60995734099</v>
      </c>
      <c r="X1484">
        <v>0.80312840409048603</v>
      </c>
      <c r="Y1484">
        <v>167781.23842872301</v>
      </c>
      <c r="Z1484" t="s">
        <v>26</v>
      </c>
      <c r="AA1484">
        <v>8.3734487889197004E-2</v>
      </c>
      <c r="AB1484" t="s">
        <v>24</v>
      </c>
      <c r="AC1484">
        <v>1479</v>
      </c>
      <c r="AD1484">
        <v>10</v>
      </c>
      <c r="AE1484">
        <v>4.7500000000000001E-2</v>
      </c>
      <c r="AF1484">
        <v>0.01</v>
      </c>
      <c r="AG1484">
        <v>0</v>
      </c>
      <c r="AH1484" t="s">
        <v>23</v>
      </c>
      <c r="AI1484">
        <v>0.1</v>
      </c>
      <c r="AJ1484">
        <v>10</v>
      </c>
      <c r="AK1484">
        <v>15</v>
      </c>
      <c r="AL1484">
        <v>14</v>
      </c>
    </row>
    <row r="1485" spans="20:38" x14ac:dyDescent="0.35">
      <c r="T1485" t="s">
        <v>30</v>
      </c>
      <c r="U1485">
        <v>57</v>
      </c>
      <c r="V1485" t="s">
        <v>20</v>
      </c>
      <c r="W1485">
        <v>654346.82987202203</v>
      </c>
      <c r="X1485">
        <v>2.4093852122714599</v>
      </c>
      <c r="Y1485">
        <v>503343.71528617002</v>
      </c>
      <c r="Z1485" t="s">
        <v>26</v>
      </c>
      <c r="AA1485">
        <v>0.251203463667591</v>
      </c>
      <c r="AB1485" t="s">
        <v>22</v>
      </c>
      <c r="AC1485">
        <v>1480</v>
      </c>
      <c r="AD1485">
        <v>10</v>
      </c>
      <c r="AE1485">
        <v>4.7500000000000001E-2</v>
      </c>
      <c r="AF1485">
        <v>0.01</v>
      </c>
      <c r="AG1485">
        <v>0</v>
      </c>
      <c r="AH1485" t="s">
        <v>23</v>
      </c>
      <c r="AI1485">
        <v>0.1</v>
      </c>
      <c r="AJ1485">
        <v>10</v>
      </c>
      <c r="AK1485">
        <v>15</v>
      </c>
      <c r="AL1485">
        <v>14</v>
      </c>
    </row>
    <row r="1486" spans="20:38" x14ac:dyDescent="0.35">
      <c r="T1486" t="s">
        <v>30</v>
      </c>
      <c r="U1486">
        <v>57</v>
      </c>
      <c r="V1486" t="s">
        <v>20</v>
      </c>
      <c r="W1486">
        <v>98145.710391570596</v>
      </c>
      <c r="X1486">
        <v>0.36138453259042602</v>
      </c>
      <c r="Y1486">
        <v>75496.700301208097</v>
      </c>
      <c r="Z1486" t="s">
        <v>26</v>
      </c>
      <c r="AA1486">
        <v>3.7678095574025801E-2</v>
      </c>
      <c r="AB1486" t="s">
        <v>24</v>
      </c>
      <c r="AC1486">
        <v>1481</v>
      </c>
      <c r="AD1486">
        <v>10</v>
      </c>
      <c r="AE1486">
        <v>4.7500000000000001E-2</v>
      </c>
      <c r="AF1486">
        <v>0.01</v>
      </c>
      <c r="AG1486">
        <v>0</v>
      </c>
      <c r="AH1486" t="s">
        <v>23</v>
      </c>
      <c r="AI1486">
        <v>0.1</v>
      </c>
      <c r="AJ1486">
        <v>10</v>
      </c>
      <c r="AK1486">
        <v>20</v>
      </c>
      <c r="AL1486">
        <v>19</v>
      </c>
    </row>
    <row r="1487" spans="20:38" x14ac:dyDescent="0.35">
      <c r="T1487" t="s">
        <v>30</v>
      </c>
      <c r="U1487">
        <v>57</v>
      </c>
      <c r="V1487" t="s">
        <v>20</v>
      </c>
      <c r="W1487">
        <v>294437.13117471198</v>
      </c>
      <c r="X1487">
        <v>1.08415359777128</v>
      </c>
      <c r="Y1487">
        <v>226490.100903624</v>
      </c>
      <c r="Z1487" t="s">
        <v>26</v>
      </c>
      <c r="AA1487">
        <v>0.11303428672207699</v>
      </c>
      <c r="AB1487" t="s">
        <v>22</v>
      </c>
      <c r="AC1487">
        <v>1482</v>
      </c>
      <c r="AD1487">
        <v>10</v>
      </c>
      <c r="AE1487">
        <v>4.7500000000000001E-2</v>
      </c>
      <c r="AF1487">
        <v>0.01</v>
      </c>
      <c r="AG1487">
        <v>0</v>
      </c>
      <c r="AH1487" t="s">
        <v>23</v>
      </c>
      <c r="AI1487">
        <v>0.1</v>
      </c>
      <c r="AJ1487">
        <v>10</v>
      </c>
      <c r="AK1487">
        <v>20</v>
      </c>
      <c r="AL1487">
        <v>19</v>
      </c>
    </row>
    <row r="1488" spans="20:38" x14ac:dyDescent="0.35">
      <c r="T1488" t="s">
        <v>30</v>
      </c>
      <c r="U1488">
        <v>57</v>
      </c>
      <c r="V1488" t="s">
        <v>20</v>
      </c>
      <c r="W1488">
        <v>17752.643224325398</v>
      </c>
      <c r="X1488">
        <v>6.5367407788597703E-2</v>
      </c>
      <c r="Y1488">
        <v>13655.879403327201</v>
      </c>
      <c r="Z1488" t="s">
        <v>26</v>
      </c>
      <c r="AA1488">
        <v>6.8152320201164997E-3</v>
      </c>
      <c r="AB1488" t="s">
        <v>24</v>
      </c>
      <c r="AC1488">
        <v>1483</v>
      </c>
      <c r="AD1488">
        <v>10</v>
      </c>
      <c r="AE1488">
        <v>4.7500000000000001E-2</v>
      </c>
      <c r="AF1488">
        <v>0.01</v>
      </c>
      <c r="AG1488">
        <v>0</v>
      </c>
      <c r="AH1488" t="s">
        <v>23</v>
      </c>
      <c r="AI1488">
        <v>0.1</v>
      </c>
      <c r="AJ1488">
        <v>10</v>
      </c>
      <c r="AK1488">
        <v>99</v>
      </c>
      <c r="AL1488">
        <v>98</v>
      </c>
    </row>
    <row r="1489" spans="20:38" x14ac:dyDescent="0.35">
      <c r="T1489" t="s">
        <v>30</v>
      </c>
      <c r="U1489">
        <v>57</v>
      </c>
      <c r="V1489" t="s">
        <v>20</v>
      </c>
      <c r="W1489">
        <v>53257.929672976097</v>
      </c>
      <c r="X1489">
        <v>0.196102223365793</v>
      </c>
      <c r="Y1489">
        <v>40967.638209981596</v>
      </c>
      <c r="Z1489" t="s">
        <v>26</v>
      </c>
      <c r="AA1489">
        <v>2.0445696060349499E-2</v>
      </c>
      <c r="AB1489" t="s">
        <v>22</v>
      </c>
      <c r="AC1489">
        <v>1484</v>
      </c>
      <c r="AD1489">
        <v>10</v>
      </c>
      <c r="AE1489">
        <v>4.7500000000000001E-2</v>
      </c>
      <c r="AF1489">
        <v>0.01</v>
      </c>
      <c r="AG1489">
        <v>0</v>
      </c>
      <c r="AH1489" t="s">
        <v>23</v>
      </c>
      <c r="AI1489">
        <v>0.1</v>
      </c>
      <c r="AJ1489">
        <v>10</v>
      </c>
      <c r="AK1489">
        <v>99</v>
      </c>
      <c r="AL1489">
        <v>98</v>
      </c>
    </row>
    <row r="1490" spans="20:38" x14ac:dyDescent="0.35">
      <c r="T1490" t="s">
        <v>30</v>
      </c>
      <c r="U1490">
        <v>57</v>
      </c>
      <c r="V1490" t="s">
        <v>20</v>
      </c>
      <c r="W1490">
        <v>359.73288419736502</v>
      </c>
      <c r="X1490">
        <v>5.2465171454693701E-3</v>
      </c>
      <c r="Y1490">
        <v>276.71760322874201</v>
      </c>
      <c r="Z1490" t="s">
        <v>27</v>
      </c>
      <c r="AA1490">
        <v>5.5490294545873498E-4</v>
      </c>
      <c r="AB1490" t="s">
        <v>24</v>
      </c>
      <c r="AC1490">
        <v>1485</v>
      </c>
      <c r="AD1490">
        <v>10</v>
      </c>
      <c r="AE1490">
        <v>4.7500000000000001E-2</v>
      </c>
      <c r="AF1490">
        <v>0.01</v>
      </c>
      <c r="AG1490">
        <v>0</v>
      </c>
      <c r="AH1490" t="s">
        <v>23</v>
      </c>
      <c r="AI1490">
        <v>0.1</v>
      </c>
      <c r="AJ1490">
        <v>10</v>
      </c>
      <c r="AK1490">
        <v>1</v>
      </c>
      <c r="AL1490">
        <v>0</v>
      </c>
    </row>
    <row r="1491" spans="20:38" x14ac:dyDescent="0.35">
      <c r="T1491" t="s">
        <v>30</v>
      </c>
      <c r="U1491">
        <v>57</v>
      </c>
      <c r="V1491" t="s">
        <v>20</v>
      </c>
      <c r="W1491">
        <v>1079.19865259209</v>
      </c>
      <c r="X1491">
        <v>1.5739551436408102E-2</v>
      </c>
      <c r="Y1491">
        <v>830.15280968622596</v>
      </c>
      <c r="Z1491" t="s">
        <v>27</v>
      </c>
      <c r="AA1491">
        <v>1.6647088363762001E-3</v>
      </c>
      <c r="AB1491" t="s">
        <v>22</v>
      </c>
      <c r="AC1491">
        <v>1486</v>
      </c>
      <c r="AD1491">
        <v>10</v>
      </c>
      <c r="AE1491">
        <v>4.7500000000000001E-2</v>
      </c>
      <c r="AF1491">
        <v>0.01</v>
      </c>
      <c r="AG1491">
        <v>0</v>
      </c>
      <c r="AH1491" t="s">
        <v>23</v>
      </c>
      <c r="AI1491">
        <v>0.1</v>
      </c>
      <c r="AJ1491">
        <v>10</v>
      </c>
      <c r="AK1491">
        <v>1</v>
      </c>
      <c r="AL1491">
        <v>0</v>
      </c>
    </row>
    <row r="1492" spans="20:38" x14ac:dyDescent="0.35">
      <c r="T1492" t="s">
        <v>30</v>
      </c>
      <c r="U1492">
        <v>57</v>
      </c>
      <c r="V1492" t="s">
        <v>20</v>
      </c>
      <c r="W1492">
        <v>237.95637932973401</v>
      </c>
      <c r="X1492">
        <v>3.4704701151044002E-3</v>
      </c>
      <c r="Y1492">
        <v>183.04336871518001</v>
      </c>
      <c r="Z1492" t="s">
        <v>27</v>
      </c>
      <c r="AA1492">
        <v>3.6705761853098002E-4</v>
      </c>
      <c r="AB1492" t="s">
        <v>24</v>
      </c>
      <c r="AC1492">
        <v>1487</v>
      </c>
      <c r="AD1492">
        <v>10</v>
      </c>
      <c r="AE1492">
        <v>4.7500000000000001E-2</v>
      </c>
      <c r="AF1492">
        <v>0.01</v>
      </c>
      <c r="AG1492">
        <v>0</v>
      </c>
      <c r="AH1492" t="s">
        <v>23</v>
      </c>
      <c r="AI1492">
        <v>0.1</v>
      </c>
      <c r="AJ1492">
        <v>10</v>
      </c>
      <c r="AK1492">
        <v>2</v>
      </c>
      <c r="AL1492">
        <v>1</v>
      </c>
    </row>
    <row r="1493" spans="20:38" x14ac:dyDescent="0.35">
      <c r="T1493" t="s">
        <v>30</v>
      </c>
      <c r="U1493">
        <v>57</v>
      </c>
      <c r="V1493" t="s">
        <v>20</v>
      </c>
      <c r="W1493">
        <v>713.86913798920204</v>
      </c>
      <c r="X1493">
        <v>1.0411410345313199E-2</v>
      </c>
      <c r="Y1493">
        <v>549.13010614554003</v>
      </c>
      <c r="Z1493" t="s">
        <v>27</v>
      </c>
      <c r="AA1493">
        <v>1.1011728555929399E-3</v>
      </c>
      <c r="AB1493" t="s">
        <v>22</v>
      </c>
      <c r="AC1493">
        <v>1488</v>
      </c>
      <c r="AD1493">
        <v>10</v>
      </c>
      <c r="AE1493">
        <v>4.7500000000000001E-2</v>
      </c>
      <c r="AF1493">
        <v>0.01</v>
      </c>
      <c r="AG1493">
        <v>0</v>
      </c>
      <c r="AH1493" t="s">
        <v>23</v>
      </c>
      <c r="AI1493">
        <v>0.1</v>
      </c>
      <c r="AJ1493">
        <v>10</v>
      </c>
      <c r="AK1493">
        <v>2</v>
      </c>
      <c r="AL1493">
        <v>1</v>
      </c>
    </row>
    <row r="1494" spans="20:38" x14ac:dyDescent="0.35">
      <c r="T1494" t="s">
        <v>30</v>
      </c>
      <c r="U1494">
        <v>57</v>
      </c>
      <c r="V1494" t="s">
        <v>20</v>
      </c>
      <c r="W1494">
        <v>674.22447932849798</v>
      </c>
      <c r="X1494">
        <v>9.83321360399011E-3</v>
      </c>
      <c r="Y1494">
        <v>518.63421486807499</v>
      </c>
      <c r="Z1494" t="s">
        <v>27</v>
      </c>
      <c r="AA1494">
        <v>1.0400193196530301E-3</v>
      </c>
      <c r="AB1494" t="s">
        <v>24</v>
      </c>
      <c r="AC1494">
        <v>1489</v>
      </c>
      <c r="AD1494">
        <v>10</v>
      </c>
      <c r="AE1494">
        <v>4.7500000000000001E-2</v>
      </c>
      <c r="AF1494">
        <v>0.01</v>
      </c>
      <c r="AG1494">
        <v>0</v>
      </c>
      <c r="AH1494" t="s">
        <v>23</v>
      </c>
      <c r="AI1494">
        <v>0.1</v>
      </c>
      <c r="AJ1494">
        <v>10</v>
      </c>
      <c r="AK1494">
        <v>3</v>
      </c>
      <c r="AL1494">
        <v>2</v>
      </c>
    </row>
    <row r="1495" spans="20:38" x14ac:dyDescent="0.35">
      <c r="T1495" t="s">
        <v>30</v>
      </c>
      <c r="U1495">
        <v>57</v>
      </c>
      <c r="V1495" t="s">
        <v>20</v>
      </c>
      <c r="W1495">
        <v>2022.67343798549</v>
      </c>
      <c r="X1495">
        <v>2.9499640811970301E-2</v>
      </c>
      <c r="Y1495">
        <v>1555.9026446042301</v>
      </c>
      <c r="Z1495" t="s">
        <v>27</v>
      </c>
      <c r="AA1495">
        <v>3.12005795895909E-3</v>
      </c>
      <c r="AB1495" t="s">
        <v>22</v>
      </c>
      <c r="AC1495">
        <v>1490</v>
      </c>
      <c r="AD1495">
        <v>10</v>
      </c>
      <c r="AE1495">
        <v>4.7500000000000001E-2</v>
      </c>
      <c r="AF1495">
        <v>0.01</v>
      </c>
      <c r="AG1495">
        <v>0</v>
      </c>
      <c r="AH1495" t="s">
        <v>23</v>
      </c>
      <c r="AI1495">
        <v>0.1</v>
      </c>
      <c r="AJ1495">
        <v>10</v>
      </c>
      <c r="AK1495">
        <v>3</v>
      </c>
      <c r="AL1495">
        <v>2</v>
      </c>
    </row>
    <row r="1496" spans="20:38" x14ac:dyDescent="0.35">
      <c r="T1496" t="s">
        <v>30</v>
      </c>
      <c r="U1496">
        <v>57</v>
      </c>
      <c r="V1496" t="s">
        <v>20</v>
      </c>
      <c r="W1496">
        <v>985.213858199838</v>
      </c>
      <c r="X1496">
        <v>1.4368832058632699E-2</v>
      </c>
      <c r="Y1496">
        <v>757.85681399987504</v>
      </c>
      <c r="Z1496" t="s">
        <v>27</v>
      </c>
      <c r="AA1496">
        <v>1.51973337950921E-3</v>
      </c>
      <c r="AB1496" t="s">
        <v>24</v>
      </c>
      <c r="AC1496">
        <v>1491</v>
      </c>
      <c r="AD1496">
        <v>10</v>
      </c>
      <c r="AE1496">
        <v>4.7500000000000001E-2</v>
      </c>
      <c r="AF1496">
        <v>0.01</v>
      </c>
      <c r="AG1496">
        <v>0</v>
      </c>
      <c r="AH1496" t="s">
        <v>23</v>
      </c>
      <c r="AI1496">
        <v>0.1</v>
      </c>
      <c r="AJ1496">
        <v>10</v>
      </c>
      <c r="AK1496">
        <v>4</v>
      </c>
      <c r="AL1496">
        <v>3</v>
      </c>
    </row>
    <row r="1497" spans="20:38" x14ac:dyDescent="0.35">
      <c r="T1497" t="s">
        <v>30</v>
      </c>
      <c r="U1497">
        <v>57</v>
      </c>
      <c r="V1497" t="s">
        <v>20</v>
      </c>
      <c r="W1497">
        <v>2955.64157459951</v>
      </c>
      <c r="X1497">
        <v>4.3106496175897999E-2</v>
      </c>
      <c r="Y1497">
        <v>2273.57044199963</v>
      </c>
      <c r="Z1497" t="s">
        <v>27</v>
      </c>
      <c r="AA1497">
        <v>4.5592001385276202E-3</v>
      </c>
      <c r="AB1497" t="s">
        <v>22</v>
      </c>
      <c r="AC1497">
        <v>1492</v>
      </c>
      <c r="AD1497">
        <v>10</v>
      </c>
      <c r="AE1497">
        <v>4.7500000000000001E-2</v>
      </c>
      <c r="AF1497">
        <v>0.01</v>
      </c>
      <c r="AG1497">
        <v>0</v>
      </c>
      <c r="AH1497" t="s">
        <v>23</v>
      </c>
      <c r="AI1497">
        <v>0.1</v>
      </c>
      <c r="AJ1497">
        <v>10</v>
      </c>
      <c r="AK1497">
        <v>4</v>
      </c>
      <c r="AL1497">
        <v>3</v>
      </c>
    </row>
    <row r="1498" spans="20:38" x14ac:dyDescent="0.35">
      <c r="T1498" t="s">
        <v>30</v>
      </c>
      <c r="U1498">
        <v>57</v>
      </c>
      <c r="V1498" t="s">
        <v>20</v>
      </c>
      <c r="W1498">
        <v>1404.69765764966</v>
      </c>
      <c r="X1498">
        <v>2.0486785247623499E-2</v>
      </c>
      <c r="Y1498">
        <v>1080.5366597305101</v>
      </c>
      <c r="Z1498" t="s">
        <v>27</v>
      </c>
      <c r="AA1498">
        <v>2.1668045984951701E-3</v>
      </c>
      <c r="AB1498" t="s">
        <v>24</v>
      </c>
      <c r="AC1498">
        <v>1493</v>
      </c>
      <c r="AD1498">
        <v>10</v>
      </c>
      <c r="AE1498">
        <v>4.7500000000000001E-2</v>
      </c>
      <c r="AF1498">
        <v>0.01</v>
      </c>
      <c r="AG1498">
        <v>0</v>
      </c>
      <c r="AH1498" t="s">
        <v>23</v>
      </c>
      <c r="AI1498">
        <v>0.1</v>
      </c>
      <c r="AJ1498">
        <v>10</v>
      </c>
      <c r="AK1498">
        <v>5</v>
      </c>
      <c r="AL1498">
        <v>4</v>
      </c>
    </row>
    <row r="1499" spans="20:38" x14ac:dyDescent="0.35">
      <c r="T1499" t="s">
        <v>30</v>
      </c>
      <c r="U1499">
        <v>57</v>
      </c>
      <c r="V1499" t="s">
        <v>20</v>
      </c>
      <c r="W1499">
        <v>4214.0929729489799</v>
      </c>
      <c r="X1499">
        <v>6.1460355742870398E-2</v>
      </c>
      <c r="Y1499">
        <v>3241.6099791915199</v>
      </c>
      <c r="Z1499" t="s">
        <v>27</v>
      </c>
      <c r="AA1499">
        <v>6.5004137954855299E-3</v>
      </c>
      <c r="AB1499" t="s">
        <v>22</v>
      </c>
      <c r="AC1499">
        <v>1494</v>
      </c>
      <c r="AD1499">
        <v>10</v>
      </c>
      <c r="AE1499">
        <v>4.7500000000000001E-2</v>
      </c>
      <c r="AF1499">
        <v>0.01</v>
      </c>
      <c r="AG1499">
        <v>0</v>
      </c>
      <c r="AH1499" t="s">
        <v>23</v>
      </c>
      <c r="AI1499">
        <v>0.1</v>
      </c>
      <c r="AJ1499">
        <v>10</v>
      </c>
      <c r="AK1499">
        <v>5</v>
      </c>
      <c r="AL1499">
        <v>4</v>
      </c>
    </row>
    <row r="1500" spans="20:38" x14ac:dyDescent="0.35">
      <c r="T1500" t="s">
        <v>30</v>
      </c>
      <c r="U1500">
        <v>57</v>
      </c>
      <c r="V1500" t="s">
        <v>20</v>
      </c>
      <c r="W1500">
        <v>1952.42655646856</v>
      </c>
      <c r="X1500">
        <v>2.8475126555742001E-2</v>
      </c>
      <c r="Y1500">
        <v>1501.86658189889</v>
      </c>
      <c r="Z1500" t="s">
        <v>27</v>
      </c>
      <c r="AA1500">
        <v>3.0116992206413299E-3</v>
      </c>
      <c r="AB1500" t="s">
        <v>24</v>
      </c>
      <c r="AC1500">
        <v>1495</v>
      </c>
      <c r="AD1500">
        <v>10</v>
      </c>
      <c r="AE1500">
        <v>4.7500000000000001E-2</v>
      </c>
      <c r="AF1500">
        <v>0.01</v>
      </c>
      <c r="AG1500">
        <v>0</v>
      </c>
      <c r="AH1500" t="s">
        <v>23</v>
      </c>
      <c r="AI1500">
        <v>0.1</v>
      </c>
      <c r="AJ1500">
        <v>10</v>
      </c>
      <c r="AK1500">
        <v>6</v>
      </c>
      <c r="AL1500">
        <v>5</v>
      </c>
    </row>
    <row r="1501" spans="20:38" x14ac:dyDescent="0.35">
      <c r="T1501" t="s">
        <v>30</v>
      </c>
      <c r="U1501">
        <v>57</v>
      </c>
      <c r="V1501" t="s">
        <v>20</v>
      </c>
      <c r="W1501">
        <v>5857.2796694056797</v>
      </c>
      <c r="X1501">
        <v>8.5425379667225895E-2</v>
      </c>
      <c r="Y1501">
        <v>4505.5997456966797</v>
      </c>
      <c r="Z1501" t="s">
        <v>27</v>
      </c>
      <c r="AA1501">
        <v>9.0350976619239798E-3</v>
      </c>
      <c r="AB1501" t="s">
        <v>22</v>
      </c>
      <c r="AC1501">
        <v>1496</v>
      </c>
      <c r="AD1501">
        <v>10</v>
      </c>
      <c r="AE1501">
        <v>4.7500000000000001E-2</v>
      </c>
      <c r="AF1501">
        <v>0.01</v>
      </c>
      <c r="AG1501">
        <v>0</v>
      </c>
      <c r="AH1501" t="s">
        <v>23</v>
      </c>
      <c r="AI1501">
        <v>0.1</v>
      </c>
      <c r="AJ1501">
        <v>10</v>
      </c>
      <c r="AK1501">
        <v>6</v>
      </c>
      <c r="AL1501">
        <v>5</v>
      </c>
    </row>
    <row r="1502" spans="20:38" x14ac:dyDescent="0.35">
      <c r="T1502" t="s">
        <v>30</v>
      </c>
      <c r="U1502">
        <v>57</v>
      </c>
      <c r="V1502" t="s">
        <v>20</v>
      </c>
      <c r="W1502">
        <v>2642.6869086055999</v>
      </c>
      <c r="X1502">
        <v>3.8542215030027402E-2</v>
      </c>
      <c r="Y1502">
        <v>2032.83608354277</v>
      </c>
      <c r="Z1502" t="s">
        <v>27</v>
      </c>
      <c r="AA1502">
        <v>4.0764545414923503E-3</v>
      </c>
      <c r="AB1502" t="s">
        <v>24</v>
      </c>
      <c r="AC1502">
        <v>1497</v>
      </c>
      <c r="AD1502">
        <v>10</v>
      </c>
      <c r="AE1502">
        <v>4.7500000000000001E-2</v>
      </c>
      <c r="AF1502">
        <v>0.01</v>
      </c>
      <c r="AG1502">
        <v>0</v>
      </c>
      <c r="AH1502" t="s">
        <v>23</v>
      </c>
      <c r="AI1502">
        <v>0.1</v>
      </c>
      <c r="AJ1502">
        <v>10</v>
      </c>
      <c r="AK1502">
        <v>7</v>
      </c>
      <c r="AL1502">
        <v>6</v>
      </c>
    </row>
    <row r="1503" spans="20:38" x14ac:dyDescent="0.35">
      <c r="T1503" t="s">
        <v>30</v>
      </c>
      <c r="U1503">
        <v>57</v>
      </c>
      <c r="V1503" t="s">
        <v>20</v>
      </c>
      <c r="W1503">
        <v>7928.0607258168102</v>
      </c>
      <c r="X1503">
        <v>0.115626645090082</v>
      </c>
      <c r="Y1503">
        <v>6098.5082506283197</v>
      </c>
      <c r="Z1503" t="s">
        <v>27</v>
      </c>
      <c r="AA1503">
        <v>1.22293636244771E-2</v>
      </c>
      <c r="AB1503" t="s">
        <v>22</v>
      </c>
      <c r="AC1503">
        <v>1498</v>
      </c>
      <c r="AD1503">
        <v>10</v>
      </c>
      <c r="AE1503">
        <v>4.7500000000000001E-2</v>
      </c>
      <c r="AF1503">
        <v>0.01</v>
      </c>
      <c r="AG1503">
        <v>0</v>
      </c>
      <c r="AH1503" t="s">
        <v>23</v>
      </c>
      <c r="AI1503">
        <v>0.1</v>
      </c>
      <c r="AJ1503">
        <v>10</v>
      </c>
      <c r="AK1503">
        <v>7</v>
      </c>
      <c r="AL1503">
        <v>6</v>
      </c>
    </row>
    <row r="1504" spans="20:38" x14ac:dyDescent="0.35">
      <c r="T1504" t="s">
        <v>30</v>
      </c>
      <c r="U1504">
        <v>57</v>
      </c>
      <c r="V1504" t="s">
        <v>20</v>
      </c>
      <c r="W1504">
        <v>3479.1266489336999</v>
      </c>
      <c r="X1504">
        <v>5.0741253904593102E-2</v>
      </c>
      <c r="Y1504">
        <v>2676.25126841054</v>
      </c>
      <c r="Z1504" t="s">
        <v>27</v>
      </c>
      <c r="AA1504">
        <v>5.3666976524117003E-3</v>
      </c>
      <c r="AB1504" t="s">
        <v>24</v>
      </c>
      <c r="AC1504">
        <v>1499</v>
      </c>
      <c r="AD1504">
        <v>10</v>
      </c>
      <c r="AE1504">
        <v>4.7500000000000001E-2</v>
      </c>
      <c r="AF1504">
        <v>0.01</v>
      </c>
      <c r="AG1504">
        <v>0</v>
      </c>
      <c r="AH1504" t="s">
        <v>23</v>
      </c>
      <c r="AI1504">
        <v>0.1</v>
      </c>
      <c r="AJ1504">
        <v>10</v>
      </c>
      <c r="AK1504">
        <v>8</v>
      </c>
      <c r="AL1504">
        <v>7</v>
      </c>
    </row>
    <row r="1505" spans="20:38" x14ac:dyDescent="0.35">
      <c r="T1505" t="s">
        <v>30</v>
      </c>
      <c r="U1505">
        <v>57</v>
      </c>
      <c r="V1505" t="s">
        <v>20</v>
      </c>
      <c r="W1505">
        <v>10437.3799468011</v>
      </c>
      <c r="X1505">
        <v>0.15222376171377899</v>
      </c>
      <c r="Y1505">
        <v>8028.7538052316104</v>
      </c>
      <c r="Z1505" t="s">
        <v>27</v>
      </c>
      <c r="AA1505">
        <v>1.61000929572351E-2</v>
      </c>
      <c r="AB1505" t="s">
        <v>22</v>
      </c>
      <c r="AC1505">
        <v>1500</v>
      </c>
      <c r="AD1505">
        <v>10</v>
      </c>
      <c r="AE1505">
        <v>4.7500000000000001E-2</v>
      </c>
      <c r="AF1505">
        <v>0.01</v>
      </c>
      <c r="AG1505">
        <v>0</v>
      </c>
      <c r="AH1505" t="s">
        <v>23</v>
      </c>
      <c r="AI1505">
        <v>0.1</v>
      </c>
      <c r="AJ1505">
        <v>10</v>
      </c>
      <c r="AK1505">
        <v>8</v>
      </c>
      <c r="AL1505">
        <v>7</v>
      </c>
    </row>
    <row r="1506" spans="20:38" x14ac:dyDescent="0.35">
      <c r="T1506" t="s">
        <v>30</v>
      </c>
      <c r="U1506">
        <v>57</v>
      </c>
      <c r="V1506" t="s">
        <v>20</v>
      </c>
      <c r="W1506">
        <v>7401.9340106524596</v>
      </c>
      <c r="X1506">
        <v>0.107953360402867</v>
      </c>
      <c r="Y1506">
        <v>5693.7953928095903</v>
      </c>
      <c r="Z1506" t="s">
        <v>27</v>
      </c>
      <c r="AA1506">
        <v>1.1417791269671001E-2</v>
      </c>
      <c r="AB1506" t="s">
        <v>24</v>
      </c>
      <c r="AC1506">
        <v>1501</v>
      </c>
      <c r="AD1506">
        <v>10</v>
      </c>
      <c r="AE1506">
        <v>4.7500000000000001E-2</v>
      </c>
      <c r="AF1506">
        <v>0.01</v>
      </c>
      <c r="AG1506">
        <v>0</v>
      </c>
      <c r="AH1506" t="s">
        <v>23</v>
      </c>
      <c r="AI1506">
        <v>0.1</v>
      </c>
      <c r="AJ1506">
        <v>10</v>
      </c>
      <c r="AK1506">
        <v>9</v>
      </c>
      <c r="AL1506">
        <v>8</v>
      </c>
    </row>
    <row r="1507" spans="20:38" x14ac:dyDescent="0.35">
      <c r="T1507" t="s">
        <v>30</v>
      </c>
      <c r="U1507">
        <v>57</v>
      </c>
      <c r="V1507" t="s">
        <v>20</v>
      </c>
      <c r="W1507">
        <v>22205.802031957399</v>
      </c>
      <c r="X1507">
        <v>0.32386008120860199</v>
      </c>
      <c r="Y1507">
        <v>17081.386178428798</v>
      </c>
      <c r="Z1507" t="s">
        <v>27</v>
      </c>
      <c r="AA1507">
        <v>3.4253373809012999E-2</v>
      </c>
      <c r="AB1507" t="s">
        <v>22</v>
      </c>
      <c r="AC1507">
        <v>1502</v>
      </c>
      <c r="AD1507">
        <v>10</v>
      </c>
      <c r="AE1507">
        <v>4.7500000000000001E-2</v>
      </c>
      <c r="AF1507">
        <v>0.01</v>
      </c>
      <c r="AG1507">
        <v>0</v>
      </c>
      <c r="AH1507" t="s">
        <v>23</v>
      </c>
      <c r="AI1507">
        <v>0.1</v>
      </c>
      <c r="AJ1507">
        <v>10</v>
      </c>
      <c r="AK1507">
        <v>9</v>
      </c>
      <c r="AL1507">
        <v>8</v>
      </c>
    </row>
    <row r="1508" spans="20:38" x14ac:dyDescent="0.35">
      <c r="T1508" t="s">
        <v>30</v>
      </c>
      <c r="U1508">
        <v>57</v>
      </c>
      <c r="V1508" t="s">
        <v>20</v>
      </c>
      <c r="W1508">
        <v>8945.8031454619195</v>
      </c>
      <c r="X1508">
        <v>0.13046988931073</v>
      </c>
      <c r="Y1508">
        <v>6881.3870349707104</v>
      </c>
      <c r="Z1508" t="s">
        <v>27</v>
      </c>
      <c r="AA1508">
        <v>1.3799273663809199E-2</v>
      </c>
      <c r="AB1508" t="s">
        <v>24</v>
      </c>
      <c r="AC1508">
        <v>1503</v>
      </c>
      <c r="AD1508">
        <v>10</v>
      </c>
      <c r="AE1508">
        <v>4.7500000000000001E-2</v>
      </c>
      <c r="AF1508">
        <v>0.01</v>
      </c>
      <c r="AG1508">
        <v>0</v>
      </c>
      <c r="AH1508" t="s">
        <v>23</v>
      </c>
      <c r="AI1508">
        <v>0.1</v>
      </c>
      <c r="AJ1508">
        <v>10</v>
      </c>
      <c r="AK1508">
        <v>10</v>
      </c>
      <c r="AL1508">
        <v>9</v>
      </c>
    </row>
    <row r="1509" spans="20:38" x14ac:dyDescent="0.35">
      <c r="T1509" t="s">
        <v>30</v>
      </c>
      <c r="U1509">
        <v>57</v>
      </c>
      <c r="V1509" t="s">
        <v>20</v>
      </c>
      <c r="W1509">
        <v>26837.409436385798</v>
      </c>
      <c r="X1509">
        <v>0.39140966793219001</v>
      </c>
      <c r="Y1509">
        <v>20644.161104912098</v>
      </c>
      <c r="Z1509" t="s">
        <v>27</v>
      </c>
      <c r="AA1509">
        <v>4.1397820991427699E-2</v>
      </c>
      <c r="AB1509" t="s">
        <v>22</v>
      </c>
      <c r="AC1509">
        <v>1504</v>
      </c>
      <c r="AD1509">
        <v>10</v>
      </c>
      <c r="AE1509">
        <v>4.7500000000000001E-2</v>
      </c>
      <c r="AF1509">
        <v>0.01</v>
      </c>
      <c r="AG1509">
        <v>0</v>
      </c>
      <c r="AH1509" t="s">
        <v>23</v>
      </c>
      <c r="AI1509">
        <v>0.1</v>
      </c>
      <c r="AJ1509">
        <v>10</v>
      </c>
      <c r="AK1509">
        <v>10</v>
      </c>
      <c r="AL1509">
        <v>9</v>
      </c>
    </row>
    <row r="1510" spans="20:38" x14ac:dyDescent="0.35">
      <c r="T1510" t="s">
        <v>30</v>
      </c>
      <c r="U1510">
        <v>57</v>
      </c>
      <c r="V1510" t="s">
        <v>20</v>
      </c>
      <c r="W1510">
        <v>31461.014634900999</v>
      </c>
      <c r="X1510">
        <v>0.45884254664166801</v>
      </c>
      <c r="Y1510">
        <v>24200.780488385401</v>
      </c>
      <c r="Z1510" t="s">
        <v>27</v>
      </c>
      <c r="AA1510">
        <v>4.8529924438180799E-2</v>
      </c>
      <c r="AB1510" t="s">
        <v>24</v>
      </c>
      <c r="AC1510">
        <v>1505</v>
      </c>
      <c r="AD1510">
        <v>10</v>
      </c>
      <c r="AE1510">
        <v>4.7500000000000001E-2</v>
      </c>
      <c r="AF1510">
        <v>0.01</v>
      </c>
      <c r="AG1510">
        <v>0</v>
      </c>
      <c r="AH1510" t="s">
        <v>23</v>
      </c>
      <c r="AI1510">
        <v>0.1</v>
      </c>
      <c r="AJ1510">
        <v>10</v>
      </c>
      <c r="AK1510">
        <v>12</v>
      </c>
      <c r="AL1510">
        <v>11</v>
      </c>
    </row>
    <row r="1511" spans="20:38" x14ac:dyDescent="0.35">
      <c r="T1511" t="s">
        <v>30</v>
      </c>
      <c r="U1511">
        <v>57</v>
      </c>
      <c r="V1511" t="s">
        <v>20</v>
      </c>
      <c r="W1511">
        <v>94383.043904702994</v>
      </c>
      <c r="X1511">
        <v>1.3765276399249999</v>
      </c>
      <c r="Y1511">
        <v>72602.341465156103</v>
      </c>
      <c r="Z1511" t="s">
        <v>27</v>
      </c>
      <c r="AA1511">
        <v>0.14558977331454201</v>
      </c>
      <c r="AB1511" t="s">
        <v>22</v>
      </c>
      <c r="AC1511">
        <v>1506</v>
      </c>
      <c r="AD1511">
        <v>10</v>
      </c>
      <c r="AE1511">
        <v>4.7500000000000001E-2</v>
      </c>
      <c r="AF1511">
        <v>0.01</v>
      </c>
      <c r="AG1511">
        <v>0</v>
      </c>
      <c r="AH1511" t="s">
        <v>23</v>
      </c>
      <c r="AI1511">
        <v>0.1</v>
      </c>
      <c r="AJ1511">
        <v>10</v>
      </c>
      <c r="AK1511">
        <v>12</v>
      </c>
      <c r="AL1511">
        <v>11</v>
      </c>
    </row>
    <row r="1512" spans="20:38" x14ac:dyDescent="0.35">
      <c r="T1512" t="s">
        <v>30</v>
      </c>
      <c r="U1512">
        <v>57</v>
      </c>
      <c r="V1512" t="s">
        <v>20</v>
      </c>
      <c r="W1512">
        <v>52365.577515148303</v>
      </c>
      <c r="X1512">
        <v>0.76372473113939399</v>
      </c>
      <c r="Y1512">
        <v>40281.213473190997</v>
      </c>
      <c r="Z1512" t="s">
        <v>27</v>
      </c>
      <c r="AA1512">
        <v>8.0776082699910004E-2</v>
      </c>
      <c r="AB1512" t="s">
        <v>24</v>
      </c>
      <c r="AC1512">
        <v>1507</v>
      </c>
      <c r="AD1512">
        <v>10</v>
      </c>
      <c r="AE1512">
        <v>4.7500000000000001E-2</v>
      </c>
      <c r="AF1512">
        <v>0.01</v>
      </c>
      <c r="AG1512">
        <v>0</v>
      </c>
      <c r="AH1512" t="s">
        <v>23</v>
      </c>
      <c r="AI1512">
        <v>0.1</v>
      </c>
      <c r="AJ1512">
        <v>10</v>
      </c>
      <c r="AK1512">
        <v>15</v>
      </c>
      <c r="AL1512">
        <v>14</v>
      </c>
    </row>
    <row r="1513" spans="20:38" x14ac:dyDescent="0.35">
      <c r="T1513" t="s">
        <v>30</v>
      </c>
      <c r="U1513">
        <v>57</v>
      </c>
      <c r="V1513" t="s">
        <v>20</v>
      </c>
      <c r="W1513">
        <v>157096.732545445</v>
      </c>
      <c r="X1513">
        <v>2.29117419341818</v>
      </c>
      <c r="Y1513">
        <v>120843.640419573</v>
      </c>
      <c r="Z1513" t="s">
        <v>27</v>
      </c>
      <c r="AA1513">
        <v>0.24232824809973</v>
      </c>
      <c r="AB1513" t="s">
        <v>22</v>
      </c>
      <c r="AC1513">
        <v>1508</v>
      </c>
      <c r="AD1513">
        <v>10</v>
      </c>
      <c r="AE1513">
        <v>4.7500000000000001E-2</v>
      </c>
      <c r="AF1513">
        <v>0.01</v>
      </c>
      <c r="AG1513">
        <v>0</v>
      </c>
      <c r="AH1513" t="s">
        <v>23</v>
      </c>
      <c r="AI1513">
        <v>0.1</v>
      </c>
      <c r="AJ1513">
        <v>10</v>
      </c>
      <c r="AK1513">
        <v>15</v>
      </c>
      <c r="AL1513">
        <v>14</v>
      </c>
    </row>
    <row r="1514" spans="20:38" x14ac:dyDescent="0.35">
      <c r="T1514" t="s">
        <v>30</v>
      </c>
      <c r="U1514">
        <v>57</v>
      </c>
      <c r="V1514" t="s">
        <v>20</v>
      </c>
      <c r="W1514">
        <v>35983.934307895099</v>
      </c>
      <c r="X1514">
        <v>0.52480697929254805</v>
      </c>
      <c r="Y1514">
        <v>27679.949467611601</v>
      </c>
      <c r="Z1514" t="s">
        <v>27</v>
      </c>
      <c r="AA1514">
        <v>5.5506716271425303E-2</v>
      </c>
      <c r="AB1514" t="s">
        <v>24</v>
      </c>
      <c r="AC1514">
        <v>1509</v>
      </c>
      <c r="AD1514">
        <v>10</v>
      </c>
      <c r="AE1514">
        <v>4.7500000000000001E-2</v>
      </c>
      <c r="AF1514">
        <v>0.01</v>
      </c>
      <c r="AG1514">
        <v>0</v>
      </c>
      <c r="AH1514" t="s">
        <v>23</v>
      </c>
      <c r="AI1514">
        <v>0.1</v>
      </c>
      <c r="AJ1514">
        <v>10</v>
      </c>
      <c r="AK1514">
        <v>20</v>
      </c>
      <c r="AL1514">
        <v>19</v>
      </c>
    </row>
    <row r="1515" spans="20:38" x14ac:dyDescent="0.35">
      <c r="T1515" t="s">
        <v>30</v>
      </c>
      <c r="U1515">
        <v>57</v>
      </c>
      <c r="V1515" t="s">
        <v>20</v>
      </c>
      <c r="W1515">
        <v>107951.802923685</v>
      </c>
      <c r="X1515">
        <v>1.5744209378776499</v>
      </c>
      <c r="Y1515">
        <v>83039.848402834803</v>
      </c>
      <c r="Z1515" t="s">
        <v>27</v>
      </c>
      <c r="AA1515">
        <v>0.16652014881427599</v>
      </c>
      <c r="AB1515" t="s">
        <v>22</v>
      </c>
      <c r="AC1515">
        <v>1510</v>
      </c>
      <c r="AD1515">
        <v>10</v>
      </c>
      <c r="AE1515">
        <v>4.7500000000000001E-2</v>
      </c>
      <c r="AF1515">
        <v>0.01</v>
      </c>
      <c r="AG1515">
        <v>0</v>
      </c>
      <c r="AH1515" t="s">
        <v>23</v>
      </c>
      <c r="AI1515">
        <v>0.1</v>
      </c>
      <c r="AJ1515">
        <v>10</v>
      </c>
      <c r="AK1515">
        <v>20</v>
      </c>
      <c r="AL1515">
        <v>19</v>
      </c>
    </row>
    <row r="1516" spans="20:38" x14ac:dyDescent="0.35">
      <c r="T1516" t="s">
        <v>30</v>
      </c>
      <c r="U1516">
        <v>57</v>
      </c>
      <c r="V1516" t="s">
        <v>20</v>
      </c>
      <c r="W1516">
        <v>14175.8524482789</v>
      </c>
      <c r="X1516">
        <v>0.20674744008316701</v>
      </c>
      <c r="Y1516">
        <v>10904.501883291499</v>
      </c>
      <c r="Z1516" t="s">
        <v>27</v>
      </c>
      <c r="AA1516">
        <v>2.1866842380811199E-2</v>
      </c>
      <c r="AB1516" t="s">
        <v>24</v>
      </c>
      <c r="AC1516">
        <v>1511</v>
      </c>
      <c r="AD1516">
        <v>10</v>
      </c>
      <c r="AE1516">
        <v>4.7500000000000001E-2</v>
      </c>
      <c r="AF1516">
        <v>0.01</v>
      </c>
      <c r="AG1516">
        <v>0</v>
      </c>
      <c r="AH1516" t="s">
        <v>23</v>
      </c>
      <c r="AI1516">
        <v>0.1</v>
      </c>
      <c r="AJ1516">
        <v>10</v>
      </c>
      <c r="AK1516">
        <v>99</v>
      </c>
      <c r="AL1516">
        <v>98</v>
      </c>
    </row>
    <row r="1517" spans="20:38" x14ac:dyDescent="0.35">
      <c r="T1517" t="s">
        <v>30</v>
      </c>
      <c r="U1517">
        <v>57</v>
      </c>
      <c r="V1517" t="s">
        <v>20</v>
      </c>
      <c r="W1517">
        <v>42527.557344836801</v>
      </c>
      <c r="X1517">
        <v>0.62024232024949999</v>
      </c>
      <c r="Y1517">
        <v>32713.505649874402</v>
      </c>
      <c r="Z1517" t="s">
        <v>27</v>
      </c>
      <c r="AA1517">
        <v>6.5600527142433696E-2</v>
      </c>
      <c r="AB1517" t="s">
        <v>22</v>
      </c>
      <c r="AC1517">
        <v>1512</v>
      </c>
      <c r="AD1517">
        <v>10</v>
      </c>
      <c r="AE1517">
        <v>4.7500000000000001E-2</v>
      </c>
      <c r="AF1517">
        <v>0.01</v>
      </c>
      <c r="AG1517">
        <v>0</v>
      </c>
      <c r="AH1517" t="s">
        <v>23</v>
      </c>
      <c r="AI1517">
        <v>0.1</v>
      </c>
      <c r="AJ1517">
        <v>10</v>
      </c>
      <c r="AK1517">
        <v>99</v>
      </c>
      <c r="AL1517">
        <v>98</v>
      </c>
    </row>
    <row r="1518" spans="20:38" x14ac:dyDescent="0.35">
      <c r="T1518" t="s">
        <v>30</v>
      </c>
      <c r="U1518">
        <v>57</v>
      </c>
      <c r="V1518" t="s">
        <v>20</v>
      </c>
      <c r="W1518">
        <v>1484.21304223686</v>
      </c>
      <c r="X1518">
        <v>2.3385190371482999E-3</v>
      </c>
      <c r="Y1518">
        <v>1141.7023401822</v>
      </c>
      <c r="Z1518" t="s">
        <v>28</v>
      </c>
      <c r="AA1518">
        <v>1.5453833404474901E-3</v>
      </c>
      <c r="AB1518" t="s">
        <v>24</v>
      </c>
      <c r="AC1518">
        <v>1513</v>
      </c>
      <c r="AD1518">
        <v>10</v>
      </c>
      <c r="AE1518">
        <v>4.7500000000000001E-2</v>
      </c>
      <c r="AF1518">
        <v>0.01</v>
      </c>
      <c r="AG1518">
        <v>0</v>
      </c>
      <c r="AH1518" t="s">
        <v>23</v>
      </c>
      <c r="AI1518">
        <v>0.1</v>
      </c>
      <c r="AJ1518">
        <v>10</v>
      </c>
      <c r="AK1518">
        <v>1</v>
      </c>
      <c r="AL1518">
        <v>0</v>
      </c>
    </row>
    <row r="1519" spans="20:38" x14ac:dyDescent="0.35">
      <c r="T1519" t="s">
        <v>30</v>
      </c>
      <c r="U1519">
        <v>57</v>
      </c>
      <c r="V1519" t="s">
        <v>20</v>
      </c>
      <c r="W1519">
        <v>4452.6391267105901</v>
      </c>
      <c r="X1519">
        <v>7.0155571114448902E-3</v>
      </c>
      <c r="Y1519">
        <v>3425.1070205466099</v>
      </c>
      <c r="Z1519" t="s">
        <v>28</v>
      </c>
      <c r="AA1519">
        <v>4.6361500213424603E-3</v>
      </c>
      <c r="AB1519" t="s">
        <v>22</v>
      </c>
      <c r="AC1519">
        <v>1514</v>
      </c>
      <c r="AD1519">
        <v>10</v>
      </c>
      <c r="AE1519">
        <v>4.7500000000000001E-2</v>
      </c>
      <c r="AF1519">
        <v>0.01</v>
      </c>
      <c r="AG1519">
        <v>0</v>
      </c>
      <c r="AH1519" t="s">
        <v>23</v>
      </c>
      <c r="AI1519">
        <v>0.1</v>
      </c>
      <c r="AJ1519">
        <v>10</v>
      </c>
      <c r="AK1519">
        <v>1</v>
      </c>
      <c r="AL1519">
        <v>0</v>
      </c>
    </row>
    <row r="1520" spans="20:38" x14ac:dyDescent="0.35">
      <c r="T1520" t="s">
        <v>30</v>
      </c>
      <c r="U1520">
        <v>57</v>
      </c>
      <c r="V1520" t="s">
        <v>20</v>
      </c>
      <c r="W1520">
        <v>793.58058762284497</v>
      </c>
      <c r="X1520">
        <v>1.2503618138744201E-3</v>
      </c>
      <c r="Y1520">
        <v>610.44660586372697</v>
      </c>
      <c r="Z1520" t="s">
        <v>28</v>
      </c>
      <c r="AA1520">
        <v>8.2628718688968004E-4</v>
      </c>
      <c r="AB1520" t="s">
        <v>24</v>
      </c>
      <c r="AC1520">
        <v>1515</v>
      </c>
      <c r="AD1520">
        <v>10</v>
      </c>
      <c r="AE1520">
        <v>4.7500000000000001E-2</v>
      </c>
      <c r="AF1520">
        <v>0.01</v>
      </c>
      <c r="AG1520">
        <v>0</v>
      </c>
      <c r="AH1520" t="s">
        <v>23</v>
      </c>
      <c r="AI1520">
        <v>0.1</v>
      </c>
      <c r="AJ1520">
        <v>10</v>
      </c>
      <c r="AK1520">
        <v>2</v>
      </c>
      <c r="AL1520">
        <v>1</v>
      </c>
    </row>
    <row r="1521" spans="20:38" x14ac:dyDescent="0.35">
      <c r="T1521" t="s">
        <v>30</v>
      </c>
      <c r="U1521">
        <v>57</v>
      </c>
      <c r="V1521" t="s">
        <v>20</v>
      </c>
      <c r="W1521">
        <v>2380.7417628685398</v>
      </c>
      <c r="X1521">
        <v>3.75108544162326E-3</v>
      </c>
      <c r="Y1521">
        <v>1831.33981759118</v>
      </c>
      <c r="Z1521" t="s">
        <v>28</v>
      </c>
      <c r="AA1521">
        <v>2.47886156066904E-3</v>
      </c>
      <c r="AB1521" t="s">
        <v>22</v>
      </c>
      <c r="AC1521">
        <v>1516</v>
      </c>
      <c r="AD1521">
        <v>10</v>
      </c>
      <c r="AE1521">
        <v>4.7500000000000001E-2</v>
      </c>
      <c r="AF1521">
        <v>0.01</v>
      </c>
      <c r="AG1521">
        <v>0</v>
      </c>
      <c r="AH1521" t="s">
        <v>23</v>
      </c>
      <c r="AI1521">
        <v>0.1</v>
      </c>
      <c r="AJ1521">
        <v>10</v>
      </c>
      <c r="AK1521">
        <v>2</v>
      </c>
      <c r="AL1521">
        <v>1</v>
      </c>
    </row>
    <row r="1522" spans="20:38" x14ac:dyDescent="0.35">
      <c r="T1522" t="s">
        <v>30</v>
      </c>
      <c r="U1522">
        <v>57</v>
      </c>
      <c r="V1522" t="s">
        <v>20</v>
      </c>
      <c r="W1522">
        <v>1814.57065465972</v>
      </c>
      <c r="X1522">
        <v>2.85902892604766E-3</v>
      </c>
      <c r="Y1522">
        <v>1395.8235805074801</v>
      </c>
      <c r="Z1522" t="s">
        <v>28</v>
      </c>
      <c r="AA1522">
        <v>1.88935629857408E-3</v>
      </c>
      <c r="AB1522" t="s">
        <v>24</v>
      </c>
      <c r="AC1522">
        <v>1517</v>
      </c>
      <c r="AD1522">
        <v>10</v>
      </c>
      <c r="AE1522">
        <v>4.7500000000000001E-2</v>
      </c>
      <c r="AF1522">
        <v>0.01</v>
      </c>
      <c r="AG1522">
        <v>0</v>
      </c>
      <c r="AH1522" t="s">
        <v>23</v>
      </c>
      <c r="AI1522">
        <v>0.1</v>
      </c>
      <c r="AJ1522">
        <v>10</v>
      </c>
      <c r="AK1522">
        <v>3</v>
      </c>
      <c r="AL1522">
        <v>2</v>
      </c>
    </row>
    <row r="1523" spans="20:38" x14ac:dyDescent="0.35">
      <c r="T1523" t="s">
        <v>30</v>
      </c>
      <c r="U1523">
        <v>57</v>
      </c>
      <c r="V1523" t="s">
        <v>20</v>
      </c>
      <c r="W1523">
        <v>5443.7119639791599</v>
      </c>
      <c r="X1523">
        <v>8.5770867781429904E-3</v>
      </c>
      <c r="Y1523">
        <v>4187.4707415224302</v>
      </c>
      <c r="Z1523" t="s">
        <v>28</v>
      </c>
      <c r="AA1523">
        <v>5.6680688957222499E-3</v>
      </c>
      <c r="AB1523" t="s">
        <v>22</v>
      </c>
      <c r="AC1523">
        <v>1518</v>
      </c>
      <c r="AD1523">
        <v>10</v>
      </c>
      <c r="AE1523">
        <v>4.7500000000000001E-2</v>
      </c>
      <c r="AF1523">
        <v>0.01</v>
      </c>
      <c r="AG1523">
        <v>0</v>
      </c>
      <c r="AH1523" t="s">
        <v>23</v>
      </c>
      <c r="AI1523">
        <v>0.1</v>
      </c>
      <c r="AJ1523">
        <v>10</v>
      </c>
      <c r="AK1523">
        <v>3</v>
      </c>
      <c r="AL1523">
        <v>2</v>
      </c>
    </row>
    <row r="1524" spans="20:38" x14ac:dyDescent="0.35">
      <c r="T1524" t="s">
        <v>30</v>
      </c>
      <c r="U1524">
        <v>57</v>
      </c>
      <c r="V1524" t="s">
        <v>20</v>
      </c>
      <c r="W1524">
        <v>2638.07560427417</v>
      </c>
      <c r="X1524">
        <v>4.1565394228944598E-3</v>
      </c>
      <c r="Y1524">
        <v>2029.2889263647501</v>
      </c>
      <c r="Z1524" t="s">
        <v>28</v>
      </c>
      <c r="AA1524">
        <v>2.7468011489388501E-3</v>
      </c>
      <c r="AB1524" t="s">
        <v>24</v>
      </c>
      <c r="AC1524">
        <v>1519</v>
      </c>
      <c r="AD1524">
        <v>10</v>
      </c>
      <c r="AE1524">
        <v>4.7500000000000001E-2</v>
      </c>
      <c r="AF1524">
        <v>0.01</v>
      </c>
      <c r="AG1524">
        <v>0</v>
      </c>
      <c r="AH1524" t="s">
        <v>23</v>
      </c>
      <c r="AI1524">
        <v>0.1</v>
      </c>
      <c r="AJ1524">
        <v>10</v>
      </c>
      <c r="AK1524">
        <v>4</v>
      </c>
      <c r="AL1524">
        <v>3</v>
      </c>
    </row>
    <row r="1525" spans="20:38" x14ac:dyDescent="0.35">
      <c r="T1525" t="s">
        <v>30</v>
      </c>
      <c r="U1525">
        <v>57</v>
      </c>
      <c r="V1525" t="s">
        <v>20</v>
      </c>
      <c r="W1525">
        <v>7914.2268128225196</v>
      </c>
      <c r="X1525">
        <v>1.24696182686834E-2</v>
      </c>
      <c r="Y1525">
        <v>6087.86677909424</v>
      </c>
      <c r="Z1525" t="s">
        <v>28</v>
      </c>
      <c r="AA1525">
        <v>8.2404034468165493E-3</v>
      </c>
      <c r="AB1525" t="s">
        <v>22</v>
      </c>
      <c r="AC1525">
        <v>1520</v>
      </c>
      <c r="AD1525">
        <v>10</v>
      </c>
      <c r="AE1525">
        <v>4.7500000000000001E-2</v>
      </c>
      <c r="AF1525">
        <v>0.01</v>
      </c>
      <c r="AG1525">
        <v>0</v>
      </c>
      <c r="AH1525" t="s">
        <v>23</v>
      </c>
      <c r="AI1525">
        <v>0.1</v>
      </c>
      <c r="AJ1525">
        <v>10</v>
      </c>
      <c r="AK1525">
        <v>4</v>
      </c>
      <c r="AL1525">
        <v>3</v>
      </c>
    </row>
    <row r="1526" spans="20:38" x14ac:dyDescent="0.35">
      <c r="T1526" t="s">
        <v>30</v>
      </c>
      <c r="U1526">
        <v>57</v>
      </c>
      <c r="V1526" t="s">
        <v>20</v>
      </c>
      <c r="W1526">
        <v>3733.9534593871199</v>
      </c>
      <c r="X1526">
        <v>5.8831993791420897E-3</v>
      </c>
      <c r="Y1526">
        <v>2872.2718918362398</v>
      </c>
      <c r="Z1526" t="s">
        <v>28</v>
      </c>
      <c r="AA1526">
        <v>3.8878444710649701E-3</v>
      </c>
      <c r="AB1526" t="s">
        <v>24</v>
      </c>
      <c r="AC1526">
        <v>1521</v>
      </c>
      <c r="AD1526">
        <v>10</v>
      </c>
      <c r="AE1526">
        <v>4.7500000000000001E-2</v>
      </c>
      <c r="AF1526">
        <v>0.01</v>
      </c>
      <c r="AG1526">
        <v>0</v>
      </c>
      <c r="AH1526" t="s">
        <v>23</v>
      </c>
      <c r="AI1526">
        <v>0.1</v>
      </c>
      <c r="AJ1526">
        <v>10</v>
      </c>
      <c r="AK1526">
        <v>5</v>
      </c>
      <c r="AL1526">
        <v>4</v>
      </c>
    </row>
    <row r="1527" spans="20:38" x14ac:dyDescent="0.35">
      <c r="T1527" t="s">
        <v>30</v>
      </c>
      <c r="U1527">
        <v>57</v>
      </c>
      <c r="V1527" t="s">
        <v>20</v>
      </c>
      <c r="W1527">
        <v>11201.8603781614</v>
      </c>
      <c r="X1527">
        <v>1.7649598137426298E-2</v>
      </c>
      <c r="Y1527">
        <v>8616.8156755087293</v>
      </c>
      <c r="Z1527" t="s">
        <v>28</v>
      </c>
      <c r="AA1527">
        <v>1.16635334131949E-2</v>
      </c>
      <c r="AB1527" t="s">
        <v>22</v>
      </c>
      <c r="AC1527">
        <v>1522</v>
      </c>
      <c r="AD1527">
        <v>10</v>
      </c>
      <c r="AE1527">
        <v>4.7500000000000001E-2</v>
      </c>
      <c r="AF1527">
        <v>0.01</v>
      </c>
      <c r="AG1527">
        <v>0</v>
      </c>
      <c r="AH1527" t="s">
        <v>23</v>
      </c>
      <c r="AI1527">
        <v>0.1</v>
      </c>
      <c r="AJ1527">
        <v>10</v>
      </c>
      <c r="AK1527">
        <v>5</v>
      </c>
      <c r="AL1527">
        <v>4</v>
      </c>
    </row>
    <row r="1528" spans="20:38" x14ac:dyDescent="0.35">
      <c r="T1528" t="s">
        <v>30</v>
      </c>
      <c r="U1528">
        <v>57</v>
      </c>
      <c r="V1528" t="s">
        <v>20</v>
      </c>
      <c r="W1528">
        <v>5137.1370477917999</v>
      </c>
      <c r="X1528">
        <v>8.0940487927498792E-3</v>
      </c>
      <c r="Y1528">
        <v>3951.6438829167701</v>
      </c>
      <c r="Z1528" t="s">
        <v>28</v>
      </c>
      <c r="AA1528">
        <v>5.3488588129426201E-3</v>
      </c>
      <c r="AB1528" t="s">
        <v>24</v>
      </c>
      <c r="AC1528">
        <v>1523</v>
      </c>
      <c r="AD1528">
        <v>10</v>
      </c>
      <c r="AE1528">
        <v>4.7500000000000001E-2</v>
      </c>
      <c r="AF1528">
        <v>0.01</v>
      </c>
      <c r="AG1528">
        <v>0</v>
      </c>
      <c r="AH1528" t="s">
        <v>23</v>
      </c>
      <c r="AI1528">
        <v>0.1</v>
      </c>
      <c r="AJ1528">
        <v>10</v>
      </c>
      <c r="AK1528">
        <v>6</v>
      </c>
      <c r="AL1528">
        <v>5</v>
      </c>
    </row>
    <row r="1529" spans="20:38" x14ac:dyDescent="0.35">
      <c r="T1529" t="s">
        <v>30</v>
      </c>
      <c r="U1529">
        <v>57</v>
      </c>
      <c r="V1529" t="s">
        <v>20</v>
      </c>
      <c r="W1529">
        <v>15411.411143375401</v>
      </c>
      <c r="X1529">
        <v>2.4282146378249599E-2</v>
      </c>
      <c r="Y1529">
        <v>11854.9316487503</v>
      </c>
      <c r="Z1529" t="s">
        <v>28</v>
      </c>
      <c r="AA1529">
        <v>1.6046576438827901E-2</v>
      </c>
      <c r="AB1529" t="s">
        <v>22</v>
      </c>
      <c r="AC1529">
        <v>1524</v>
      </c>
      <c r="AD1529">
        <v>10</v>
      </c>
      <c r="AE1529">
        <v>4.7500000000000001E-2</v>
      </c>
      <c r="AF1529">
        <v>0.01</v>
      </c>
      <c r="AG1529">
        <v>0</v>
      </c>
      <c r="AH1529" t="s">
        <v>23</v>
      </c>
      <c r="AI1529">
        <v>0.1</v>
      </c>
      <c r="AJ1529">
        <v>10</v>
      </c>
      <c r="AK1529">
        <v>6</v>
      </c>
      <c r="AL1529">
        <v>5</v>
      </c>
    </row>
    <row r="1530" spans="20:38" x14ac:dyDescent="0.35">
      <c r="T1530" t="s">
        <v>30</v>
      </c>
      <c r="U1530">
        <v>57</v>
      </c>
      <c r="V1530" t="s">
        <v>20</v>
      </c>
      <c r="W1530">
        <v>6856.7679386478203</v>
      </c>
      <c r="X1530">
        <v>1.0803491076773E-2</v>
      </c>
      <c r="Y1530">
        <v>5274.4368758829396</v>
      </c>
      <c r="Z1530" t="s">
        <v>28</v>
      </c>
      <c r="AA1530">
        <v>7.1393625040048298E-3</v>
      </c>
      <c r="AB1530" t="s">
        <v>24</v>
      </c>
      <c r="AC1530">
        <v>1525</v>
      </c>
      <c r="AD1530">
        <v>10</v>
      </c>
      <c r="AE1530">
        <v>4.7500000000000001E-2</v>
      </c>
      <c r="AF1530">
        <v>0.01</v>
      </c>
      <c r="AG1530">
        <v>0</v>
      </c>
      <c r="AH1530" t="s">
        <v>23</v>
      </c>
      <c r="AI1530">
        <v>0.1</v>
      </c>
      <c r="AJ1530">
        <v>10</v>
      </c>
      <c r="AK1530">
        <v>7</v>
      </c>
      <c r="AL1530">
        <v>6</v>
      </c>
    </row>
    <row r="1531" spans="20:38" x14ac:dyDescent="0.35">
      <c r="T1531" t="s">
        <v>30</v>
      </c>
      <c r="U1531">
        <v>57</v>
      </c>
      <c r="V1531" t="s">
        <v>20</v>
      </c>
      <c r="W1531">
        <v>20570.303815943498</v>
      </c>
      <c r="X1531">
        <v>3.2410473230318898E-2</v>
      </c>
      <c r="Y1531">
        <v>15823.3106276488</v>
      </c>
      <c r="Z1531" t="s">
        <v>28</v>
      </c>
      <c r="AA1531">
        <v>2.1418087512014499E-2</v>
      </c>
      <c r="AB1531" t="s">
        <v>22</v>
      </c>
      <c r="AC1531">
        <v>1526</v>
      </c>
      <c r="AD1531">
        <v>10</v>
      </c>
      <c r="AE1531">
        <v>4.7500000000000001E-2</v>
      </c>
      <c r="AF1531">
        <v>0.01</v>
      </c>
      <c r="AG1531">
        <v>0</v>
      </c>
      <c r="AH1531" t="s">
        <v>23</v>
      </c>
      <c r="AI1531">
        <v>0.1</v>
      </c>
      <c r="AJ1531">
        <v>10</v>
      </c>
      <c r="AK1531">
        <v>7</v>
      </c>
      <c r="AL1531">
        <v>6</v>
      </c>
    </row>
    <row r="1532" spans="20:38" x14ac:dyDescent="0.35">
      <c r="T1532" t="s">
        <v>30</v>
      </c>
      <c r="U1532">
        <v>57</v>
      </c>
      <c r="V1532" t="s">
        <v>20</v>
      </c>
      <c r="W1532">
        <v>8859.9436915861897</v>
      </c>
      <c r="X1532">
        <v>1.3959685302057699E-2</v>
      </c>
      <c r="Y1532">
        <v>6815.3413012201499</v>
      </c>
      <c r="Z1532" t="s">
        <v>28</v>
      </c>
      <c r="AA1532">
        <v>9.2250970639934701E-3</v>
      </c>
      <c r="AB1532" t="s">
        <v>24</v>
      </c>
      <c r="AC1532">
        <v>1527</v>
      </c>
      <c r="AD1532">
        <v>10</v>
      </c>
      <c r="AE1532">
        <v>4.7500000000000001E-2</v>
      </c>
      <c r="AF1532">
        <v>0.01</v>
      </c>
      <c r="AG1532">
        <v>0</v>
      </c>
      <c r="AH1532" t="s">
        <v>23</v>
      </c>
      <c r="AI1532">
        <v>0.1</v>
      </c>
      <c r="AJ1532">
        <v>10</v>
      </c>
      <c r="AK1532">
        <v>8</v>
      </c>
      <c r="AL1532">
        <v>7</v>
      </c>
    </row>
    <row r="1533" spans="20:38" x14ac:dyDescent="0.35">
      <c r="T1533" t="s">
        <v>30</v>
      </c>
      <c r="U1533">
        <v>57</v>
      </c>
      <c r="V1533" t="s">
        <v>20</v>
      </c>
      <c r="W1533">
        <v>26579.8310747586</v>
      </c>
      <c r="X1533">
        <v>4.1879055906173003E-2</v>
      </c>
      <c r="Y1533">
        <v>20446.0239036604</v>
      </c>
      <c r="Z1533" t="s">
        <v>28</v>
      </c>
      <c r="AA1533">
        <v>2.7675291191980401E-2</v>
      </c>
      <c r="AB1533" t="s">
        <v>22</v>
      </c>
      <c r="AC1533">
        <v>1528</v>
      </c>
      <c r="AD1533">
        <v>10</v>
      </c>
      <c r="AE1533">
        <v>4.7500000000000001E-2</v>
      </c>
      <c r="AF1533">
        <v>0.01</v>
      </c>
      <c r="AG1533">
        <v>0</v>
      </c>
      <c r="AH1533" t="s">
        <v>23</v>
      </c>
      <c r="AI1533">
        <v>0.1</v>
      </c>
      <c r="AJ1533">
        <v>10</v>
      </c>
      <c r="AK1533">
        <v>8</v>
      </c>
      <c r="AL1533">
        <v>7</v>
      </c>
    </row>
    <row r="1534" spans="20:38" x14ac:dyDescent="0.35">
      <c r="T1534" t="s">
        <v>30</v>
      </c>
      <c r="U1534">
        <v>57</v>
      </c>
      <c r="V1534" t="s">
        <v>20</v>
      </c>
      <c r="W1534">
        <v>18106.5608986814</v>
      </c>
      <c r="X1534">
        <v>2.8528611563092499E-2</v>
      </c>
      <c r="Y1534">
        <v>13928.123768216399</v>
      </c>
      <c r="Z1534" t="s">
        <v>28</v>
      </c>
      <c r="AA1534">
        <v>1.88528039906245E-2</v>
      </c>
      <c r="AB1534" t="s">
        <v>24</v>
      </c>
      <c r="AC1534">
        <v>1529</v>
      </c>
      <c r="AD1534">
        <v>10</v>
      </c>
      <c r="AE1534">
        <v>4.7500000000000001E-2</v>
      </c>
      <c r="AF1534">
        <v>0.01</v>
      </c>
      <c r="AG1534">
        <v>0</v>
      </c>
      <c r="AH1534" t="s">
        <v>23</v>
      </c>
      <c r="AI1534">
        <v>0.1</v>
      </c>
      <c r="AJ1534">
        <v>10</v>
      </c>
      <c r="AK1534">
        <v>9</v>
      </c>
      <c r="AL1534">
        <v>8</v>
      </c>
    </row>
    <row r="1535" spans="20:38" x14ac:dyDescent="0.35">
      <c r="T1535" t="s">
        <v>30</v>
      </c>
      <c r="U1535">
        <v>57</v>
      </c>
      <c r="V1535" t="s">
        <v>20</v>
      </c>
      <c r="W1535">
        <v>54319.682696044103</v>
      </c>
      <c r="X1535">
        <v>8.5585834689277607E-2</v>
      </c>
      <c r="Y1535">
        <v>41784.371304649299</v>
      </c>
      <c r="Z1535" t="s">
        <v>28</v>
      </c>
      <c r="AA1535">
        <v>5.6558411971873501E-2</v>
      </c>
      <c r="AB1535" t="s">
        <v>22</v>
      </c>
      <c r="AC1535">
        <v>1530</v>
      </c>
      <c r="AD1535">
        <v>10</v>
      </c>
      <c r="AE1535">
        <v>4.7500000000000001E-2</v>
      </c>
      <c r="AF1535">
        <v>0.01</v>
      </c>
      <c r="AG1535">
        <v>0</v>
      </c>
      <c r="AH1535" t="s">
        <v>23</v>
      </c>
      <c r="AI1535">
        <v>0.1</v>
      </c>
      <c r="AJ1535">
        <v>10</v>
      </c>
      <c r="AK1535">
        <v>9</v>
      </c>
      <c r="AL1535">
        <v>8</v>
      </c>
    </row>
    <row r="1536" spans="20:38" x14ac:dyDescent="0.35">
      <c r="T1536" t="s">
        <v>30</v>
      </c>
      <c r="U1536">
        <v>57</v>
      </c>
      <c r="V1536" t="s">
        <v>20</v>
      </c>
      <c r="W1536">
        <v>20797.9997057035</v>
      </c>
      <c r="X1536">
        <v>3.2769229795401901E-2</v>
      </c>
      <c r="Y1536">
        <v>15998.4613120796</v>
      </c>
      <c r="Z1536" t="s">
        <v>28</v>
      </c>
      <c r="AA1536">
        <v>2.165516765126E-2</v>
      </c>
      <c r="AB1536" t="s">
        <v>24</v>
      </c>
      <c r="AC1536">
        <v>1531</v>
      </c>
      <c r="AD1536">
        <v>10</v>
      </c>
      <c r="AE1536">
        <v>4.7500000000000001E-2</v>
      </c>
      <c r="AF1536">
        <v>0.01</v>
      </c>
      <c r="AG1536">
        <v>0</v>
      </c>
      <c r="AH1536" t="s">
        <v>23</v>
      </c>
      <c r="AI1536">
        <v>0.1</v>
      </c>
      <c r="AJ1536">
        <v>10</v>
      </c>
      <c r="AK1536">
        <v>10</v>
      </c>
      <c r="AL1536">
        <v>9</v>
      </c>
    </row>
    <row r="1537" spans="20:38" x14ac:dyDescent="0.35">
      <c r="T1537" t="s">
        <v>30</v>
      </c>
      <c r="U1537">
        <v>57</v>
      </c>
      <c r="V1537" t="s">
        <v>20</v>
      </c>
      <c r="W1537">
        <v>62393.999117110499</v>
      </c>
      <c r="X1537">
        <v>9.8307689386205599E-2</v>
      </c>
      <c r="Y1537">
        <v>47995.383936238803</v>
      </c>
      <c r="Z1537" t="s">
        <v>28</v>
      </c>
      <c r="AA1537">
        <v>6.4965502953779994E-2</v>
      </c>
      <c r="AB1537" t="s">
        <v>22</v>
      </c>
      <c r="AC1537">
        <v>1532</v>
      </c>
      <c r="AD1537">
        <v>10</v>
      </c>
      <c r="AE1537">
        <v>4.7500000000000001E-2</v>
      </c>
      <c r="AF1537">
        <v>0.01</v>
      </c>
      <c r="AG1537">
        <v>0</v>
      </c>
      <c r="AH1537" t="s">
        <v>23</v>
      </c>
      <c r="AI1537">
        <v>0.1</v>
      </c>
      <c r="AJ1537">
        <v>10</v>
      </c>
      <c r="AK1537">
        <v>10</v>
      </c>
      <c r="AL1537">
        <v>9</v>
      </c>
    </row>
    <row r="1538" spans="20:38" x14ac:dyDescent="0.35">
      <c r="T1538" t="s">
        <v>30</v>
      </c>
      <c r="U1538">
        <v>57</v>
      </c>
      <c r="V1538" t="s">
        <v>20</v>
      </c>
      <c r="W1538">
        <v>55254.086425089903</v>
      </c>
      <c r="X1538">
        <v>8.7058076777558099E-2</v>
      </c>
      <c r="Y1538">
        <v>42503.143403915303</v>
      </c>
      <c r="Z1538" t="s">
        <v>28</v>
      </c>
      <c r="AA1538">
        <v>5.7531326179622998E-2</v>
      </c>
      <c r="AB1538" t="s">
        <v>24</v>
      </c>
      <c r="AC1538">
        <v>1533</v>
      </c>
      <c r="AD1538">
        <v>10</v>
      </c>
      <c r="AE1538">
        <v>4.7500000000000001E-2</v>
      </c>
      <c r="AF1538">
        <v>0.01</v>
      </c>
      <c r="AG1538">
        <v>0</v>
      </c>
      <c r="AH1538" t="s">
        <v>23</v>
      </c>
      <c r="AI1538">
        <v>0.1</v>
      </c>
      <c r="AJ1538">
        <v>10</v>
      </c>
      <c r="AK1538">
        <v>12</v>
      </c>
      <c r="AL1538">
        <v>11</v>
      </c>
    </row>
    <row r="1539" spans="20:38" x14ac:dyDescent="0.35">
      <c r="T1539" t="s">
        <v>30</v>
      </c>
      <c r="U1539">
        <v>57</v>
      </c>
      <c r="V1539" t="s">
        <v>20</v>
      </c>
      <c r="W1539">
        <v>165762.25927526999</v>
      </c>
      <c r="X1539">
        <v>0.26117423033267401</v>
      </c>
      <c r="Y1539">
        <v>127509.430211746</v>
      </c>
      <c r="Z1539" t="s">
        <v>28</v>
      </c>
      <c r="AA1539">
        <v>0.17259397853886899</v>
      </c>
      <c r="AB1539" t="s">
        <v>22</v>
      </c>
      <c r="AC1539">
        <v>1534</v>
      </c>
      <c r="AD1539">
        <v>10</v>
      </c>
      <c r="AE1539">
        <v>4.7500000000000001E-2</v>
      </c>
      <c r="AF1539">
        <v>0.01</v>
      </c>
      <c r="AG1539">
        <v>0</v>
      </c>
      <c r="AH1539" t="s">
        <v>23</v>
      </c>
      <c r="AI1539">
        <v>0.1</v>
      </c>
      <c r="AJ1539">
        <v>10</v>
      </c>
      <c r="AK1539">
        <v>12</v>
      </c>
      <c r="AL1539">
        <v>11</v>
      </c>
    </row>
    <row r="1540" spans="20:38" x14ac:dyDescent="0.35">
      <c r="T1540" t="s">
        <v>30</v>
      </c>
      <c r="U1540">
        <v>57</v>
      </c>
      <c r="V1540" t="s">
        <v>20</v>
      </c>
      <c r="W1540">
        <v>79870.044021403402</v>
      </c>
      <c r="X1540">
        <v>0.125842862935924</v>
      </c>
      <c r="Y1540">
        <v>61438.495401079599</v>
      </c>
      <c r="Z1540" t="s">
        <v>28</v>
      </c>
      <c r="AA1540">
        <v>8.3161804888510299E-2</v>
      </c>
      <c r="AB1540" t="s">
        <v>24</v>
      </c>
      <c r="AC1540">
        <v>1535</v>
      </c>
      <c r="AD1540">
        <v>10</v>
      </c>
      <c r="AE1540">
        <v>4.7500000000000001E-2</v>
      </c>
      <c r="AF1540">
        <v>0.01</v>
      </c>
      <c r="AG1540">
        <v>0</v>
      </c>
      <c r="AH1540" t="s">
        <v>23</v>
      </c>
      <c r="AI1540">
        <v>0.1</v>
      </c>
      <c r="AJ1540">
        <v>10</v>
      </c>
      <c r="AK1540">
        <v>15</v>
      </c>
      <c r="AL1540">
        <v>14</v>
      </c>
    </row>
    <row r="1541" spans="20:38" x14ac:dyDescent="0.35">
      <c r="T1541" t="s">
        <v>30</v>
      </c>
      <c r="U1541">
        <v>57</v>
      </c>
      <c r="V1541" t="s">
        <v>20</v>
      </c>
      <c r="W1541">
        <v>239610.13206420999</v>
      </c>
      <c r="X1541">
        <v>0.37752858880777201</v>
      </c>
      <c r="Y1541">
        <v>184315.48620323901</v>
      </c>
      <c r="Z1541" t="s">
        <v>28</v>
      </c>
      <c r="AA1541">
        <v>0.24948541466553101</v>
      </c>
      <c r="AB1541" t="s">
        <v>22</v>
      </c>
      <c r="AC1541">
        <v>1536</v>
      </c>
      <c r="AD1541">
        <v>10</v>
      </c>
      <c r="AE1541">
        <v>4.7500000000000001E-2</v>
      </c>
      <c r="AF1541">
        <v>0.01</v>
      </c>
      <c r="AG1541">
        <v>0</v>
      </c>
      <c r="AH1541" t="s">
        <v>23</v>
      </c>
      <c r="AI1541">
        <v>0.1</v>
      </c>
      <c r="AJ1541">
        <v>10</v>
      </c>
      <c r="AK1541">
        <v>15</v>
      </c>
      <c r="AL1541">
        <v>14</v>
      </c>
    </row>
    <row r="1542" spans="20:38" x14ac:dyDescent="0.35">
      <c r="T1542" t="s">
        <v>30</v>
      </c>
      <c r="U1542">
        <v>57</v>
      </c>
      <c r="V1542" t="s">
        <v>20</v>
      </c>
      <c r="W1542">
        <v>30572.9259672312</v>
      </c>
      <c r="X1542">
        <v>4.8170557299472699E-2</v>
      </c>
      <c r="Y1542">
        <v>23517.635359408599</v>
      </c>
      <c r="Z1542" t="s">
        <v>28</v>
      </c>
      <c r="AA1542">
        <v>3.1832957341007703E-2</v>
      </c>
      <c r="AB1542" t="s">
        <v>24</v>
      </c>
      <c r="AC1542">
        <v>1537</v>
      </c>
      <c r="AD1542">
        <v>10</v>
      </c>
      <c r="AE1542">
        <v>4.7500000000000001E-2</v>
      </c>
      <c r="AF1542">
        <v>0.01</v>
      </c>
      <c r="AG1542">
        <v>0</v>
      </c>
      <c r="AH1542" t="s">
        <v>23</v>
      </c>
      <c r="AI1542">
        <v>0.1</v>
      </c>
      <c r="AJ1542">
        <v>10</v>
      </c>
      <c r="AK1542">
        <v>20</v>
      </c>
      <c r="AL1542">
        <v>19</v>
      </c>
    </row>
    <row r="1543" spans="20:38" x14ac:dyDescent="0.35">
      <c r="T1543" t="s">
        <v>30</v>
      </c>
      <c r="U1543">
        <v>57</v>
      </c>
      <c r="V1543" t="s">
        <v>20</v>
      </c>
      <c r="W1543">
        <v>91718.777901693495</v>
      </c>
      <c r="X1543">
        <v>0.14451167189841799</v>
      </c>
      <c r="Y1543">
        <v>70552.906078225802</v>
      </c>
      <c r="Z1543" t="s">
        <v>28</v>
      </c>
      <c r="AA1543">
        <v>9.5498872023023207E-2</v>
      </c>
      <c r="AB1543" t="s">
        <v>22</v>
      </c>
      <c r="AC1543">
        <v>1538</v>
      </c>
      <c r="AD1543">
        <v>10</v>
      </c>
      <c r="AE1543">
        <v>4.7500000000000001E-2</v>
      </c>
      <c r="AF1543">
        <v>0.01</v>
      </c>
      <c r="AG1543">
        <v>0</v>
      </c>
      <c r="AH1543" t="s">
        <v>23</v>
      </c>
      <c r="AI1543">
        <v>0.1</v>
      </c>
      <c r="AJ1543">
        <v>10</v>
      </c>
      <c r="AK1543">
        <v>20</v>
      </c>
      <c r="AL1543">
        <v>19</v>
      </c>
    </row>
    <row r="1544" spans="20:38" x14ac:dyDescent="0.35">
      <c r="T1544" t="s">
        <v>30</v>
      </c>
      <c r="U1544">
        <v>57</v>
      </c>
      <c r="V1544" t="s">
        <v>20</v>
      </c>
      <c r="W1544">
        <v>4184.48972637316</v>
      </c>
      <c r="X1544">
        <v>6.5930621867648503E-3</v>
      </c>
      <c r="Y1544">
        <v>3218.8382510562801</v>
      </c>
      <c r="Z1544" t="s">
        <v>28</v>
      </c>
      <c r="AA1544">
        <v>4.3569491221185103E-3</v>
      </c>
      <c r="AB1544" t="s">
        <v>24</v>
      </c>
      <c r="AC1544">
        <v>1539</v>
      </c>
      <c r="AD1544">
        <v>10</v>
      </c>
      <c r="AE1544">
        <v>4.7500000000000001E-2</v>
      </c>
      <c r="AF1544">
        <v>0.01</v>
      </c>
      <c r="AG1544">
        <v>0</v>
      </c>
      <c r="AH1544" t="s">
        <v>23</v>
      </c>
      <c r="AI1544">
        <v>0.1</v>
      </c>
      <c r="AJ1544">
        <v>10</v>
      </c>
      <c r="AK1544">
        <v>99</v>
      </c>
      <c r="AL1544">
        <v>98</v>
      </c>
    </row>
    <row r="1545" spans="20:38" x14ac:dyDescent="0.35">
      <c r="T1545" t="s">
        <v>30</v>
      </c>
      <c r="U1545">
        <v>57</v>
      </c>
      <c r="V1545" t="s">
        <v>20</v>
      </c>
      <c r="W1545">
        <v>12553.4691791195</v>
      </c>
      <c r="X1545">
        <v>1.97791865602946E-2</v>
      </c>
      <c r="Y1545">
        <v>9656.5147531688308</v>
      </c>
      <c r="Z1545" t="s">
        <v>28</v>
      </c>
      <c r="AA1545">
        <v>1.30708473663555E-2</v>
      </c>
      <c r="AB1545" t="s">
        <v>22</v>
      </c>
      <c r="AC1545">
        <v>1540</v>
      </c>
      <c r="AD1545">
        <v>10</v>
      </c>
      <c r="AE1545">
        <v>4.7500000000000001E-2</v>
      </c>
      <c r="AF1545">
        <v>0.01</v>
      </c>
      <c r="AG1545">
        <v>0</v>
      </c>
      <c r="AH1545" t="s">
        <v>23</v>
      </c>
      <c r="AI1545">
        <v>0.1</v>
      </c>
      <c r="AJ1545">
        <v>10</v>
      </c>
      <c r="AK1545">
        <v>99</v>
      </c>
      <c r="AL1545">
        <v>98</v>
      </c>
    </row>
    <row r="1546" spans="20:38" x14ac:dyDescent="0.35">
      <c r="T1546" t="s">
        <v>30</v>
      </c>
      <c r="U1546">
        <v>57</v>
      </c>
      <c r="V1546" t="s">
        <v>29</v>
      </c>
      <c r="W1546">
        <v>58.959972400986501</v>
      </c>
      <c r="X1546">
        <v>1.9945023739373099E-3</v>
      </c>
      <c r="Y1546">
        <v>45.353824923835802</v>
      </c>
      <c r="Z1546" t="s">
        <v>21</v>
      </c>
      <c r="AA1546">
        <v>3.4712839225112301E-4</v>
      </c>
      <c r="AB1546" t="s">
        <v>24</v>
      </c>
      <c r="AC1546">
        <v>1541</v>
      </c>
      <c r="AD1546">
        <v>10</v>
      </c>
      <c r="AE1546">
        <v>4.7500000000000001E-2</v>
      </c>
      <c r="AF1546">
        <v>0.01</v>
      </c>
      <c r="AG1546">
        <v>0</v>
      </c>
      <c r="AH1546" t="s">
        <v>23</v>
      </c>
      <c r="AI1546">
        <v>0.1</v>
      </c>
      <c r="AJ1546">
        <v>10</v>
      </c>
      <c r="AK1546">
        <v>1</v>
      </c>
      <c r="AL1546">
        <v>0</v>
      </c>
    </row>
    <row r="1547" spans="20:38" x14ac:dyDescent="0.35">
      <c r="T1547" t="s">
        <v>30</v>
      </c>
      <c r="U1547">
        <v>57</v>
      </c>
      <c r="V1547" t="s">
        <v>29</v>
      </c>
      <c r="W1547">
        <v>176.87991720296</v>
      </c>
      <c r="X1547">
        <v>5.9835071218119198E-3</v>
      </c>
      <c r="Y1547">
        <v>136.06147477150699</v>
      </c>
      <c r="Z1547" t="s">
        <v>21</v>
      </c>
      <c r="AA1547">
        <v>1.0413851767533699E-3</v>
      </c>
      <c r="AB1547" t="s">
        <v>22</v>
      </c>
      <c r="AC1547">
        <v>1542</v>
      </c>
      <c r="AD1547">
        <v>10</v>
      </c>
      <c r="AE1547">
        <v>4.7500000000000001E-2</v>
      </c>
      <c r="AF1547">
        <v>0.01</v>
      </c>
      <c r="AG1547">
        <v>0</v>
      </c>
      <c r="AH1547" t="s">
        <v>23</v>
      </c>
      <c r="AI1547">
        <v>0.1</v>
      </c>
      <c r="AJ1547">
        <v>10</v>
      </c>
      <c r="AK1547">
        <v>1</v>
      </c>
      <c r="AL1547">
        <v>0</v>
      </c>
    </row>
    <row r="1548" spans="20:38" x14ac:dyDescent="0.35">
      <c r="T1548" t="s">
        <v>30</v>
      </c>
      <c r="U1548">
        <v>57</v>
      </c>
      <c r="V1548" t="s">
        <v>29</v>
      </c>
      <c r="W1548">
        <v>39.845348933705701</v>
      </c>
      <c r="X1548">
        <v>1.34789145588723E-3</v>
      </c>
      <c r="Y1548">
        <v>30.6502684105429</v>
      </c>
      <c r="Z1548" t="s">
        <v>21</v>
      </c>
      <c r="AA1548">
        <v>2.3459054254596E-4</v>
      </c>
      <c r="AB1548" t="s">
        <v>24</v>
      </c>
      <c r="AC1548">
        <v>1543</v>
      </c>
      <c r="AD1548">
        <v>10</v>
      </c>
      <c r="AE1548">
        <v>4.7500000000000001E-2</v>
      </c>
      <c r="AF1548">
        <v>0.01</v>
      </c>
      <c r="AG1548">
        <v>0</v>
      </c>
      <c r="AH1548" t="s">
        <v>23</v>
      </c>
      <c r="AI1548">
        <v>0.1</v>
      </c>
      <c r="AJ1548">
        <v>10</v>
      </c>
      <c r="AK1548">
        <v>2</v>
      </c>
      <c r="AL1548">
        <v>1</v>
      </c>
    </row>
    <row r="1549" spans="20:38" x14ac:dyDescent="0.35">
      <c r="T1549" t="s">
        <v>30</v>
      </c>
      <c r="U1549">
        <v>57</v>
      </c>
      <c r="V1549" t="s">
        <v>29</v>
      </c>
      <c r="W1549">
        <v>119.536046801117</v>
      </c>
      <c r="X1549">
        <v>4.0436743676616803E-3</v>
      </c>
      <c r="Y1549">
        <v>91.950805231628607</v>
      </c>
      <c r="Z1549" t="s">
        <v>21</v>
      </c>
      <c r="AA1549">
        <v>7.0377162763787999E-4</v>
      </c>
      <c r="AB1549" t="s">
        <v>22</v>
      </c>
      <c r="AC1549">
        <v>1544</v>
      </c>
      <c r="AD1549">
        <v>10</v>
      </c>
      <c r="AE1549">
        <v>4.7500000000000001E-2</v>
      </c>
      <c r="AF1549">
        <v>0.01</v>
      </c>
      <c r="AG1549">
        <v>0</v>
      </c>
      <c r="AH1549" t="s">
        <v>23</v>
      </c>
      <c r="AI1549">
        <v>0.1</v>
      </c>
      <c r="AJ1549">
        <v>10</v>
      </c>
      <c r="AK1549">
        <v>2</v>
      </c>
      <c r="AL1549">
        <v>1</v>
      </c>
    </row>
    <row r="1550" spans="20:38" x14ac:dyDescent="0.35">
      <c r="T1550" t="s">
        <v>30</v>
      </c>
      <c r="U1550">
        <v>57</v>
      </c>
      <c r="V1550" t="s">
        <v>29</v>
      </c>
      <c r="W1550">
        <v>115.448618659356</v>
      </c>
      <c r="X1550">
        <v>3.9054045415397001E-3</v>
      </c>
      <c r="Y1550">
        <v>88.806629737966006</v>
      </c>
      <c r="Z1550" t="s">
        <v>21</v>
      </c>
      <c r="AA1550">
        <v>6.7970678667014805E-4</v>
      </c>
      <c r="AB1550" t="s">
        <v>24</v>
      </c>
      <c r="AC1550">
        <v>1545</v>
      </c>
      <c r="AD1550">
        <v>10</v>
      </c>
      <c r="AE1550">
        <v>4.7500000000000001E-2</v>
      </c>
      <c r="AF1550">
        <v>0.01</v>
      </c>
      <c r="AG1550">
        <v>0</v>
      </c>
      <c r="AH1550" t="s">
        <v>23</v>
      </c>
      <c r="AI1550">
        <v>0.1</v>
      </c>
      <c r="AJ1550">
        <v>10</v>
      </c>
      <c r="AK1550">
        <v>3</v>
      </c>
      <c r="AL1550">
        <v>2</v>
      </c>
    </row>
    <row r="1551" spans="20:38" x14ac:dyDescent="0.35">
      <c r="T1551" t="s">
        <v>30</v>
      </c>
      <c r="U1551">
        <v>57</v>
      </c>
      <c r="V1551" t="s">
        <v>29</v>
      </c>
      <c r="W1551">
        <v>346.34585597806802</v>
      </c>
      <c r="X1551">
        <v>1.1716213624619101E-2</v>
      </c>
      <c r="Y1551">
        <v>266.41988921389799</v>
      </c>
      <c r="Z1551" t="s">
        <v>21</v>
      </c>
      <c r="AA1551">
        <v>2.03912036001044E-3</v>
      </c>
      <c r="AB1551" t="s">
        <v>22</v>
      </c>
      <c r="AC1551">
        <v>1546</v>
      </c>
      <c r="AD1551">
        <v>10</v>
      </c>
      <c r="AE1551">
        <v>4.7500000000000001E-2</v>
      </c>
      <c r="AF1551">
        <v>0.01</v>
      </c>
      <c r="AG1551">
        <v>0</v>
      </c>
      <c r="AH1551" t="s">
        <v>23</v>
      </c>
      <c r="AI1551">
        <v>0.1</v>
      </c>
      <c r="AJ1551">
        <v>10</v>
      </c>
      <c r="AK1551">
        <v>3</v>
      </c>
      <c r="AL1551">
        <v>2</v>
      </c>
    </row>
    <row r="1552" spans="20:38" x14ac:dyDescent="0.35">
      <c r="T1552" t="s">
        <v>30</v>
      </c>
      <c r="U1552">
        <v>57</v>
      </c>
      <c r="V1552" t="s">
        <v>29</v>
      </c>
      <c r="W1552">
        <v>169.06063596030799</v>
      </c>
      <c r="X1552">
        <v>5.71899588875221E-3</v>
      </c>
      <c r="Y1552">
        <v>130.04664304639101</v>
      </c>
      <c r="Z1552" t="s">
        <v>21</v>
      </c>
      <c r="AA1552">
        <v>9.9534895224734203E-4</v>
      </c>
      <c r="AB1552" t="s">
        <v>24</v>
      </c>
      <c r="AC1552">
        <v>1547</v>
      </c>
      <c r="AD1552">
        <v>10</v>
      </c>
      <c r="AE1552">
        <v>4.7500000000000001E-2</v>
      </c>
      <c r="AF1552">
        <v>0.01</v>
      </c>
      <c r="AG1552">
        <v>0</v>
      </c>
      <c r="AH1552" t="s">
        <v>23</v>
      </c>
      <c r="AI1552">
        <v>0.1</v>
      </c>
      <c r="AJ1552">
        <v>10</v>
      </c>
      <c r="AK1552">
        <v>4</v>
      </c>
      <c r="AL1552">
        <v>3</v>
      </c>
    </row>
    <row r="1553" spans="20:38" x14ac:dyDescent="0.35">
      <c r="T1553" t="s">
        <v>30</v>
      </c>
      <c r="U1553">
        <v>57</v>
      </c>
      <c r="V1553" t="s">
        <v>29</v>
      </c>
      <c r="W1553">
        <v>507.181907880925</v>
      </c>
      <c r="X1553">
        <v>1.7156987666256601E-2</v>
      </c>
      <c r="Y1553">
        <v>390.13992913917298</v>
      </c>
      <c r="Z1553" t="s">
        <v>21</v>
      </c>
      <c r="AA1553">
        <v>2.9860468567420302E-3</v>
      </c>
      <c r="AB1553" t="s">
        <v>22</v>
      </c>
      <c r="AC1553">
        <v>1548</v>
      </c>
      <c r="AD1553">
        <v>10</v>
      </c>
      <c r="AE1553">
        <v>4.7500000000000001E-2</v>
      </c>
      <c r="AF1553">
        <v>0.01</v>
      </c>
      <c r="AG1553">
        <v>0</v>
      </c>
      <c r="AH1553" t="s">
        <v>23</v>
      </c>
      <c r="AI1553">
        <v>0.1</v>
      </c>
      <c r="AJ1553">
        <v>10</v>
      </c>
      <c r="AK1553">
        <v>4</v>
      </c>
      <c r="AL1553">
        <v>3</v>
      </c>
    </row>
    <row r="1554" spans="20:38" x14ac:dyDescent="0.35">
      <c r="T1554" t="s">
        <v>30</v>
      </c>
      <c r="U1554">
        <v>57</v>
      </c>
      <c r="V1554" t="s">
        <v>29</v>
      </c>
      <c r="W1554">
        <v>241.78335611785599</v>
      </c>
      <c r="X1554">
        <v>8.1790655273021092E-3</v>
      </c>
      <c r="Y1554">
        <v>185.987197013735</v>
      </c>
      <c r="Z1554" t="s">
        <v>21</v>
      </c>
      <c r="AA1554">
        <v>1.4235058848309E-3</v>
      </c>
      <c r="AB1554" t="s">
        <v>24</v>
      </c>
      <c r="AC1554">
        <v>1549</v>
      </c>
      <c r="AD1554">
        <v>10</v>
      </c>
      <c r="AE1554">
        <v>4.7500000000000001E-2</v>
      </c>
      <c r="AF1554">
        <v>0.01</v>
      </c>
      <c r="AG1554">
        <v>0</v>
      </c>
      <c r="AH1554" t="s">
        <v>23</v>
      </c>
      <c r="AI1554">
        <v>0.1</v>
      </c>
      <c r="AJ1554">
        <v>10</v>
      </c>
      <c r="AK1554">
        <v>5</v>
      </c>
      <c r="AL1554">
        <v>4</v>
      </c>
    </row>
    <row r="1555" spans="20:38" x14ac:dyDescent="0.35">
      <c r="T1555" t="s">
        <v>30</v>
      </c>
      <c r="U1555">
        <v>57</v>
      </c>
      <c r="V1555" t="s">
        <v>29</v>
      </c>
      <c r="W1555">
        <v>725.35006835356796</v>
      </c>
      <c r="X1555">
        <v>2.4537196581906302E-2</v>
      </c>
      <c r="Y1555">
        <v>557.96159104120602</v>
      </c>
      <c r="Z1555" t="s">
        <v>21</v>
      </c>
      <c r="AA1555">
        <v>4.2705176544927097E-3</v>
      </c>
      <c r="AB1555" t="s">
        <v>22</v>
      </c>
      <c r="AC1555">
        <v>1550</v>
      </c>
      <c r="AD1555">
        <v>10</v>
      </c>
      <c r="AE1555">
        <v>4.7500000000000001E-2</v>
      </c>
      <c r="AF1555">
        <v>0.01</v>
      </c>
      <c r="AG1555">
        <v>0</v>
      </c>
      <c r="AH1555" t="s">
        <v>23</v>
      </c>
      <c r="AI1555">
        <v>0.1</v>
      </c>
      <c r="AJ1555">
        <v>10</v>
      </c>
      <c r="AK1555">
        <v>5</v>
      </c>
      <c r="AL1555">
        <v>4</v>
      </c>
    </row>
    <row r="1556" spans="20:38" x14ac:dyDescent="0.35">
      <c r="T1556" t="s">
        <v>30</v>
      </c>
      <c r="U1556">
        <v>57</v>
      </c>
      <c r="V1556" t="s">
        <v>29</v>
      </c>
      <c r="W1556">
        <v>337.509950644252</v>
      </c>
      <c r="X1556">
        <v>1.14173119554608E-2</v>
      </c>
      <c r="Y1556">
        <v>259.62303895711699</v>
      </c>
      <c r="Z1556" t="s">
        <v>21</v>
      </c>
      <c r="AA1556">
        <v>1.9870987343598998E-3</v>
      </c>
      <c r="AB1556" t="s">
        <v>24</v>
      </c>
      <c r="AC1556">
        <v>1551</v>
      </c>
      <c r="AD1556">
        <v>10</v>
      </c>
      <c r="AE1556">
        <v>4.7500000000000001E-2</v>
      </c>
      <c r="AF1556">
        <v>0.01</v>
      </c>
      <c r="AG1556">
        <v>0</v>
      </c>
      <c r="AH1556" t="s">
        <v>23</v>
      </c>
      <c r="AI1556">
        <v>0.1</v>
      </c>
      <c r="AJ1556">
        <v>10</v>
      </c>
      <c r="AK1556">
        <v>6</v>
      </c>
      <c r="AL1556">
        <v>5</v>
      </c>
    </row>
    <row r="1557" spans="20:38" x14ac:dyDescent="0.35">
      <c r="T1557" t="s">
        <v>30</v>
      </c>
      <c r="U1557">
        <v>57</v>
      </c>
      <c r="V1557" t="s">
        <v>29</v>
      </c>
      <c r="W1557">
        <v>1012.52985193276</v>
      </c>
      <c r="X1557">
        <v>3.4251935866382498E-2</v>
      </c>
      <c r="Y1557">
        <v>778.86911687135103</v>
      </c>
      <c r="Z1557" t="s">
        <v>21</v>
      </c>
      <c r="AA1557">
        <v>5.9612962030797002E-3</v>
      </c>
      <c r="AB1557" t="s">
        <v>22</v>
      </c>
      <c r="AC1557">
        <v>1552</v>
      </c>
      <c r="AD1557">
        <v>10</v>
      </c>
      <c r="AE1557">
        <v>4.7500000000000001E-2</v>
      </c>
      <c r="AF1557">
        <v>0.01</v>
      </c>
      <c r="AG1557">
        <v>0</v>
      </c>
      <c r="AH1557" t="s">
        <v>23</v>
      </c>
      <c r="AI1557">
        <v>0.1</v>
      </c>
      <c r="AJ1557">
        <v>10</v>
      </c>
      <c r="AK1557">
        <v>6</v>
      </c>
      <c r="AL1557">
        <v>5</v>
      </c>
    </row>
    <row r="1558" spans="20:38" x14ac:dyDescent="0.35">
      <c r="T1558" t="s">
        <v>30</v>
      </c>
      <c r="U1558">
        <v>57</v>
      </c>
      <c r="V1558" t="s">
        <v>29</v>
      </c>
      <c r="W1558">
        <v>459.53654329685901</v>
      </c>
      <c r="X1558">
        <v>1.55452366952124E-2</v>
      </c>
      <c r="Y1558">
        <v>353.48964868989202</v>
      </c>
      <c r="Z1558" t="s">
        <v>21</v>
      </c>
      <c r="AA1558">
        <v>2.7055335163726798E-3</v>
      </c>
      <c r="AB1558" t="s">
        <v>24</v>
      </c>
      <c r="AC1558">
        <v>1553</v>
      </c>
      <c r="AD1558">
        <v>10</v>
      </c>
      <c r="AE1558">
        <v>4.7500000000000001E-2</v>
      </c>
      <c r="AF1558">
        <v>0.01</v>
      </c>
      <c r="AG1558">
        <v>0</v>
      </c>
      <c r="AH1558" t="s">
        <v>23</v>
      </c>
      <c r="AI1558">
        <v>0.1</v>
      </c>
      <c r="AJ1558">
        <v>10</v>
      </c>
      <c r="AK1558">
        <v>7</v>
      </c>
      <c r="AL1558">
        <v>6</v>
      </c>
    </row>
    <row r="1559" spans="20:38" x14ac:dyDescent="0.35">
      <c r="T1559" t="s">
        <v>30</v>
      </c>
      <c r="U1559">
        <v>57</v>
      </c>
      <c r="V1559" t="s">
        <v>29</v>
      </c>
      <c r="W1559">
        <v>1378.60962989058</v>
      </c>
      <c r="X1559">
        <v>4.66357100856373E-2</v>
      </c>
      <c r="Y1559">
        <v>1060.46894606967</v>
      </c>
      <c r="Z1559" t="s">
        <v>21</v>
      </c>
      <c r="AA1559">
        <v>8.1166005491180304E-3</v>
      </c>
      <c r="AB1559" t="s">
        <v>22</v>
      </c>
      <c r="AC1559">
        <v>1554</v>
      </c>
      <c r="AD1559">
        <v>10</v>
      </c>
      <c r="AE1559">
        <v>4.7500000000000001E-2</v>
      </c>
      <c r="AF1559">
        <v>0.01</v>
      </c>
      <c r="AG1559">
        <v>0</v>
      </c>
      <c r="AH1559" t="s">
        <v>23</v>
      </c>
      <c r="AI1559">
        <v>0.1</v>
      </c>
      <c r="AJ1559">
        <v>10</v>
      </c>
      <c r="AK1559">
        <v>7</v>
      </c>
      <c r="AL1559">
        <v>6</v>
      </c>
    </row>
    <row r="1560" spans="20:38" x14ac:dyDescent="0.35">
      <c r="T1560" t="s">
        <v>30</v>
      </c>
      <c r="U1560">
        <v>57</v>
      </c>
      <c r="V1560" t="s">
        <v>29</v>
      </c>
      <c r="W1560">
        <v>609.78887463040803</v>
      </c>
      <c r="X1560">
        <v>2.0627983842654501E-2</v>
      </c>
      <c r="Y1560">
        <v>469.068365100314</v>
      </c>
      <c r="Z1560" t="s">
        <v>21</v>
      </c>
      <c r="AA1560">
        <v>3.5901480791658801E-3</v>
      </c>
      <c r="AB1560" t="s">
        <v>24</v>
      </c>
      <c r="AC1560">
        <v>1555</v>
      </c>
      <c r="AD1560">
        <v>10</v>
      </c>
      <c r="AE1560">
        <v>4.7500000000000001E-2</v>
      </c>
      <c r="AF1560">
        <v>0.01</v>
      </c>
      <c r="AG1560">
        <v>0</v>
      </c>
      <c r="AH1560" t="s">
        <v>23</v>
      </c>
      <c r="AI1560">
        <v>0.1</v>
      </c>
      <c r="AJ1560">
        <v>10</v>
      </c>
      <c r="AK1560">
        <v>8</v>
      </c>
      <c r="AL1560">
        <v>7</v>
      </c>
    </row>
    <row r="1561" spans="20:38" x14ac:dyDescent="0.35">
      <c r="T1561" t="s">
        <v>30</v>
      </c>
      <c r="U1561">
        <v>57</v>
      </c>
      <c r="V1561" t="s">
        <v>29</v>
      </c>
      <c r="W1561">
        <v>1829.3666238912199</v>
      </c>
      <c r="X1561">
        <v>6.1883951527963603E-2</v>
      </c>
      <c r="Y1561">
        <v>1407.20509530094</v>
      </c>
      <c r="Z1561" t="s">
        <v>21</v>
      </c>
      <c r="AA1561">
        <v>1.07704442374976E-2</v>
      </c>
      <c r="AB1561" t="s">
        <v>22</v>
      </c>
      <c r="AC1561">
        <v>1556</v>
      </c>
      <c r="AD1561">
        <v>10</v>
      </c>
      <c r="AE1561">
        <v>4.7500000000000001E-2</v>
      </c>
      <c r="AF1561">
        <v>0.01</v>
      </c>
      <c r="AG1561">
        <v>0</v>
      </c>
      <c r="AH1561" t="s">
        <v>23</v>
      </c>
      <c r="AI1561">
        <v>0.1</v>
      </c>
      <c r="AJ1561">
        <v>10</v>
      </c>
      <c r="AK1561">
        <v>8</v>
      </c>
      <c r="AL1561">
        <v>7</v>
      </c>
    </row>
    <row r="1562" spans="20:38" x14ac:dyDescent="0.35">
      <c r="T1562" t="s">
        <v>30</v>
      </c>
      <c r="U1562">
        <v>57</v>
      </c>
      <c r="V1562" t="s">
        <v>29</v>
      </c>
      <c r="W1562">
        <v>1319.9776448177799</v>
      </c>
      <c r="X1562">
        <v>4.4652302891668098E-2</v>
      </c>
      <c r="Y1562">
        <v>1015.3674190906</v>
      </c>
      <c r="Z1562" t="s">
        <v>21</v>
      </c>
      <c r="AA1562">
        <v>7.7714031909104798E-3</v>
      </c>
      <c r="AB1562" t="s">
        <v>24</v>
      </c>
      <c r="AC1562">
        <v>1557</v>
      </c>
      <c r="AD1562">
        <v>10</v>
      </c>
      <c r="AE1562">
        <v>4.7500000000000001E-2</v>
      </c>
      <c r="AF1562">
        <v>0.01</v>
      </c>
      <c r="AG1562">
        <v>0</v>
      </c>
      <c r="AH1562" t="s">
        <v>23</v>
      </c>
      <c r="AI1562">
        <v>0.1</v>
      </c>
      <c r="AJ1562">
        <v>10</v>
      </c>
      <c r="AK1562">
        <v>9</v>
      </c>
      <c r="AL1562">
        <v>8</v>
      </c>
    </row>
    <row r="1563" spans="20:38" x14ac:dyDescent="0.35">
      <c r="T1563" t="s">
        <v>30</v>
      </c>
      <c r="U1563">
        <v>57</v>
      </c>
      <c r="V1563" t="s">
        <v>29</v>
      </c>
      <c r="W1563">
        <v>3959.9329344533498</v>
      </c>
      <c r="X1563">
        <v>0.13395690867500401</v>
      </c>
      <c r="Y1563">
        <v>3046.1022572718098</v>
      </c>
      <c r="Z1563" t="s">
        <v>21</v>
      </c>
      <c r="AA1563">
        <v>2.3314209572731399E-2</v>
      </c>
      <c r="AB1563" t="s">
        <v>22</v>
      </c>
      <c r="AC1563">
        <v>1558</v>
      </c>
      <c r="AD1563">
        <v>10</v>
      </c>
      <c r="AE1563">
        <v>4.7500000000000001E-2</v>
      </c>
      <c r="AF1563">
        <v>0.01</v>
      </c>
      <c r="AG1563">
        <v>0</v>
      </c>
      <c r="AH1563" t="s">
        <v>23</v>
      </c>
      <c r="AI1563">
        <v>0.1</v>
      </c>
      <c r="AJ1563">
        <v>10</v>
      </c>
      <c r="AK1563">
        <v>9</v>
      </c>
      <c r="AL1563">
        <v>8</v>
      </c>
    </row>
    <row r="1564" spans="20:38" x14ac:dyDescent="0.35">
      <c r="T1564" t="s">
        <v>30</v>
      </c>
      <c r="U1564">
        <v>57</v>
      </c>
      <c r="V1564" t="s">
        <v>29</v>
      </c>
      <c r="W1564">
        <v>1630.8440132636999</v>
      </c>
      <c r="X1564">
        <v>5.5168313747743003E-2</v>
      </c>
      <c r="Y1564">
        <v>1254.4953948182299</v>
      </c>
      <c r="Z1564" t="s">
        <v>21</v>
      </c>
      <c r="AA1564">
        <v>9.6016371325018494E-3</v>
      </c>
      <c r="AB1564" t="s">
        <v>24</v>
      </c>
      <c r="AC1564">
        <v>1559</v>
      </c>
      <c r="AD1564">
        <v>10</v>
      </c>
      <c r="AE1564">
        <v>4.7500000000000001E-2</v>
      </c>
      <c r="AF1564">
        <v>0.01</v>
      </c>
      <c r="AG1564">
        <v>0</v>
      </c>
      <c r="AH1564" t="s">
        <v>23</v>
      </c>
      <c r="AI1564">
        <v>0.1</v>
      </c>
      <c r="AJ1564">
        <v>10</v>
      </c>
      <c r="AK1564">
        <v>10</v>
      </c>
      <c r="AL1564">
        <v>9</v>
      </c>
    </row>
    <row r="1565" spans="20:38" x14ac:dyDescent="0.35">
      <c r="T1565" t="s">
        <v>30</v>
      </c>
      <c r="U1565">
        <v>57</v>
      </c>
      <c r="V1565" t="s">
        <v>29</v>
      </c>
      <c r="W1565">
        <v>4892.5320397911</v>
      </c>
      <c r="X1565">
        <v>0.16550494124322901</v>
      </c>
      <c r="Y1565">
        <v>3763.4861844546899</v>
      </c>
      <c r="Z1565" t="s">
        <v>21</v>
      </c>
      <c r="AA1565">
        <v>2.88049113975056E-2</v>
      </c>
      <c r="AB1565" t="s">
        <v>22</v>
      </c>
      <c r="AC1565">
        <v>1560</v>
      </c>
      <c r="AD1565">
        <v>10</v>
      </c>
      <c r="AE1565">
        <v>4.7500000000000001E-2</v>
      </c>
      <c r="AF1565">
        <v>0.01</v>
      </c>
      <c r="AG1565">
        <v>0</v>
      </c>
      <c r="AH1565" t="s">
        <v>23</v>
      </c>
      <c r="AI1565">
        <v>0.1</v>
      </c>
      <c r="AJ1565">
        <v>10</v>
      </c>
      <c r="AK1565">
        <v>10</v>
      </c>
      <c r="AL1565">
        <v>9</v>
      </c>
    </row>
    <row r="1566" spans="20:38" x14ac:dyDescent="0.35">
      <c r="T1566" t="s">
        <v>30</v>
      </c>
      <c r="U1566">
        <v>57</v>
      </c>
      <c r="V1566" t="s">
        <v>29</v>
      </c>
      <c r="W1566">
        <v>6749.9718988469303</v>
      </c>
      <c r="X1566">
        <v>0.22833855627847999</v>
      </c>
      <c r="Y1566">
        <v>5192.2860760361</v>
      </c>
      <c r="Z1566" t="s">
        <v>21</v>
      </c>
      <c r="AA1566">
        <v>3.9740637547309797E-2</v>
      </c>
      <c r="AB1566" t="s">
        <v>24</v>
      </c>
      <c r="AC1566">
        <v>1561</v>
      </c>
      <c r="AD1566">
        <v>10</v>
      </c>
      <c r="AE1566">
        <v>4.7500000000000001E-2</v>
      </c>
      <c r="AF1566">
        <v>0.01</v>
      </c>
      <c r="AG1566">
        <v>0</v>
      </c>
      <c r="AH1566" t="s">
        <v>23</v>
      </c>
      <c r="AI1566">
        <v>0.1</v>
      </c>
      <c r="AJ1566">
        <v>10</v>
      </c>
      <c r="AK1566">
        <v>12</v>
      </c>
      <c r="AL1566">
        <v>11</v>
      </c>
    </row>
    <row r="1567" spans="20:38" x14ac:dyDescent="0.35">
      <c r="T1567" t="s">
        <v>30</v>
      </c>
      <c r="U1567">
        <v>57</v>
      </c>
      <c r="V1567" t="s">
        <v>29</v>
      </c>
      <c r="W1567">
        <v>20249.9156965408</v>
      </c>
      <c r="X1567">
        <v>0.68501566883544096</v>
      </c>
      <c r="Y1567">
        <v>15576.8582281083</v>
      </c>
      <c r="Z1567" t="s">
        <v>21</v>
      </c>
      <c r="AA1567">
        <v>0.119221912641929</v>
      </c>
      <c r="AB1567" t="s">
        <v>22</v>
      </c>
      <c r="AC1567">
        <v>1562</v>
      </c>
      <c r="AD1567">
        <v>10</v>
      </c>
      <c r="AE1567">
        <v>4.7500000000000001E-2</v>
      </c>
      <c r="AF1567">
        <v>0.01</v>
      </c>
      <c r="AG1567">
        <v>0</v>
      </c>
      <c r="AH1567" t="s">
        <v>23</v>
      </c>
      <c r="AI1567">
        <v>0.1</v>
      </c>
      <c r="AJ1567">
        <v>10</v>
      </c>
      <c r="AK1567">
        <v>12</v>
      </c>
      <c r="AL1567">
        <v>11</v>
      </c>
    </row>
    <row r="1568" spans="20:38" x14ac:dyDescent="0.35">
      <c r="T1568" t="s">
        <v>30</v>
      </c>
      <c r="U1568">
        <v>57</v>
      </c>
      <c r="V1568" t="s">
        <v>29</v>
      </c>
      <c r="W1568">
        <v>11847.9022020462</v>
      </c>
      <c r="X1568">
        <v>0.400791725400515</v>
      </c>
      <c r="Y1568">
        <v>9113.7709246509094</v>
      </c>
      <c r="Z1568" t="s">
        <v>21</v>
      </c>
      <c r="AA1568">
        <v>6.9754836636864007E-2</v>
      </c>
      <c r="AB1568" t="s">
        <v>24</v>
      </c>
      <c r="AC1568">
        <v>1563</v>
      </c>
      <c r="AD1568">
        <v>10</v>
      </c>
      <c r="AE1568">
        <v>4.7500000000000001E-2</v>
      </c>
      <c r="AF1568">
        <v>0.01</v>
      </c>
      <c r="AG1568">
        <v>0</v>
      </c>
      <c r="AH1568" t="s">
        <v>23</v>
      </c>
      <c r="AI1568">
        <v>0.1</v>
      </c>
      <c r="AJ1568">
        <v>10</v>
      </c>
      <c r="AK1568">
        <v>15</v>
      </c>
      <c r="AL1568">
        <v>14</v>
      </c>
    </row>
    <row r="1569" spans="20:38" x14ac:dyDescent="0.35">
      <c r="T1569" t="s">
        <v>30</v>
      </c>
      <c r="U1569">
        <v>57</v>
      </c>
      <c r="V1569" t="s">
        <v>29</v>
      </c>
      <c r="W1569">
        <v>35543.706606138498</v>
      </c>
      <c r="X1569">
        <v>1.20237517620155</v>
      </c>
      <c r="Y1569">
        <v>27341.312773952701</v>
      </c>
      <c r="Z1569" t="s">
        <v>21</v>
      </c>
      <c r="AA1569">
        <v>0.20926450991059201</v>
      </c>
      <c r="AB1569" t="s">
        <v>22</v>
      </c>
      <c r="AC1569">
        <v>1564</v>
      </c>
      <c r="AD1569">
        <v>10</v>
      </c>
      <c r="AE1569">
        <v>4.7500000000000001E-2</v>
      </c>
      <c r="AF1569">
        <v>0.01</v>
      </c>
      <c r="AG1569">
        <v>0</v>
      </c>
      <c r="AH1569" t="s">
        <v>23</v>
      </c>
      <c r="AI1569">
        <v>0.1</v>
      </c>
      <c r="AJ1569">
        <v>10</v>
      </c>
      <c r="AK1569">
        <v>15</v>
      </c>
      <c r="AL1569">
        <v>14</v>
      </c>
    </row>
    <row r="1570" spans="20:38" x14ac:dyDescent="0.35">
      <c r="T1570" t="s">
        <v>30</v>
      </c>
      <c r="U1570">
        <v>57</v>
      </c>
      <c r="V1570" t="s">
        <v>29</v>
      </c>
      <c r="W1570">
        <v>10882.991128899899</v>
      </c>
      <c r="X1570">
        <v>0.36815064115881901</v>
      </c>
      <c r="Y1570">
        <v>8371.5316376153005</v>
      </c>
      <c r="Z1570" t="s">
        <v>21</v>
      </c>
      <c r="AA1570">
        <v>6.40738972495693E-2</v>
      </c>
      <c r="AB1570" t="s">
        <v>24</v>
      </c>
      <c r="AC1570">
        <v>1565</v>
      </c>
      <c r="AD1570">
        <v>10</v>
      </c>
      <c r="AE1570">
        <v>4.7500000000000001E-2</v>
      </c>
      <c r="AF1570">
        <v>0.01</v>
      </c>
      <c r="AG1570">
        <v>0</v>
      </c>
      <c r="AH1570" t="s">
        <v>23</v>
      </c>
      <c r="AI1570">
        <v>0.1</v>
      </c>
      <c r="AJ1570">
        <v>10</v>
      </c>
      <c r="AK1570">
        <v>20</v>
      </c>
      <c r="AL1570">
        <v>19</v>
      </c>
    </row>
    <row r="1571" spans="20:38" x14ac:dyDescent="0.35">
      <c r="T1571" t="s">
        <v>30</v>
      </c>
      <c r="U1571">
        <v>57</v>
      </c>
      <c r="V1571" t="s">
        <v>29</v>
      </c>
      <c r="W1571">
        <v>32648.973386699701</v>
      </c>
      <c r="X1571">
        <v>1.10445192347646</v>
      </c>
      <c r="Y1571">
        <v>25114.5949128459</v>
      </c>
      <c r="Z1571" t="s">
        <v>21</v>
      </c>
      <c r="AA1571">
        <v>0.19222169174870801</v>
      </c>
      <c r="AB1571" t="s">
        <v>22</v>
      </c>
      <c r="AC1571">
        <v>1566</v>
      </c>
      <c r="AD1571">
        <v>10</v>
      </c>
      <c r="AE1571">
        <v>4.7500000000000001E-2</v>
      </c>
      <c r="AF1571">
        <v>0.01</v>
      </c>
      <c r="AG1571">
        <v>0</v>
      </c>
      <c r="AH1571" t="s">
        <v>23</v>
      </c>
      <c r="AI1571">
        <v>0.1</v>
      </c>
      <c r="AJ1571">
        <v>10</v>
      </c>
      <c r="AK1571">
        <v>20</v>
      </c>
      <c r="AL1571">
        <v>19</v>
      </c>
    </row>
    <row r="1572" spans="20:38" x14ac:dyDescent="0.35">
      <c r="T1572" t="s">
        <v>30</v>
      </c>
      <c r="U1572">
        <v>57</v>
      </c>
      <c r="V1572" t="s">
        <v>29</v>
      </c>
      <c r="W1572">
        <v>7999.0346368563096</v>
      </c>
      <c r="X1572">
        <v>0.27059194437732997</v>
      </c>
      <c r="Y1572">
        <v>6153.1035668125496</v>
      </c>
      <c r="Z1572" t="s">
        <v>21</v>
      </c>
      <c r="AA1572">
        <v>4.7094527354400798E-2</v>
      </c>
      <c r="AB1572" t="s">
        <v>24</v>
      </c>
      <c r="AC1572">
        <v>1567</v>
      </c>
      <c r="AD1572">
        <v>10</v>
      </c>
      <c r="AE1572">
        <v>4.7500000000000001E-2</v>
      </c>
      <c r="AF1572">
        <v>0.01</v>
      </c>
      <c r="AG1572">
        <v>0</v>
      </c>
      <c r="AH1572" t="s">
        <v>23</v>
      </c>
      <c r="AI1572">
        <v>0.1</v>
      </c>
      <c r="AJ1572">
        <v>10</v>
      </c>
      <c r="AK1572">
        <v>99</v>
      </c>
      <c r="AL1572">
        <v>98</v>
      </c>
    </row>
    <row r="1573" spans="20:38" x14ac:dyDescent="0.35">
      <c r="T1573" t="s">
        <v>30</v>
      </c>
      <c r="U1573">
        <v>57</v>
      </c>
      <c r="V1573" t="s">
        <v>29</v>
      </c>
      <c r="W1573">
        <v>23997.103910568901</v>
      </c>
      <c r="X1573">
        <v>0.81177583313198898</v>
      </c>
      <c r="Y1573">
        <v>18459.3107004376</v>
      </c>
      <c r="Z1573" t="s">
        <v>21</v>
      </c>
      <c r="AA1573">
        <v>0.14128358206320199</v>
      </c>
      <c r="AB1573" t="s">
        <v>22</v>
      </c>
      <c r="AC1573">
        <v>1568</v>
      </c>
      <c r="AD1573">
        <v>10</v>
      </c>
      <c r="AE1573">
        <v>4.7500000000000001E-2</v>
      </c>
      <c r="AF1573">
        <v>0.01</v>
      </c>
      <c r="AG1573">
        <v>0</v>
      </c>
      <c r="AH1573" t="s">
        <v>23</v>
      </c>
      <c r="AI1573">
        <v>0.1</v>
      </c>
      <c r="AJ1573">
        <v>10</v>
      </c>
      <c r="AK1573">
        <v>99</v>
      </c>
      <c r="AL1573">
        <v>98</v>
      </c>
    </row>
    <row r="1574" spans="20:38" x14ac:dyDescent="0.35">
      <c r="T1574" t="s">
        <v>30</v>
      </c>
      <c r="U1574">
        <v>57</v>
      </c>
      <c r="V1574" t="s">
        <v>29</v>
      </c>
      <c r="W1574">
        <v>1461.37852831497</v>
      </c>
      <c r="X1574">
        <v>1.1052516903280201E-2</v>
      </c>
      <c r="Y1574">
        <v>1124.1373294730499</v>
      </c>
      <c r="Z1574" t="s">
        <v>25</v>
      </c>
      <c r="AA1574">
        <v>7.4782330295950004E-4</v>
      </c>
      <c r="AB1574" t="s">
        <v>24</v>
      </c>
      <c r="AC1574">
        <v>1569</v>
      </c>
      <c r="AD1574">
        <v>10</v>
      </c>
      <c r="AE1574">
        <v>4.7500000000000001E-2</v>
      </c>
      <c r="AF1574">
        <v>0.01</v>
      </c>
      <c r="AG1574">
        <v>0</v>
      </c>
      <c r="AH1574" t="s">
        <v>23</v>
      </c>
      <c r="AI1574">
        <v>0.1</v>
      </c>
      <c r="AJ1574">
        <v>10</v>
      </c>
      <c r="AK1574">
        <v>1</v>
      </c>
      <c r="AL1574">
        <v>0</v>
      </c>
    </row>
    <row r="1575" spans="20:38" x14ac:dyDescent="0.35">
      <c r="T1575" t="s">
        <v>30</v>
      </c>
      <c r="U1575">
        <v>57</v>
      </c>
      <c r="V1575" t="s">
        <v>29</v>
      </c>
      <c r="W1575">
        <v>4384.1355849449001</v>
      </c>
      <c r="X1575">
        <v>3.3157550709840701E-2</v>
      </c>
      <c r="Y1575">
        <v>3372.41198841916</v>
      </c>
      <c r="Z1575" t="s">
        <v>25</v>
      </c>
      <c r="AA1575">
        <v>2.2434699088784999E-3</v>
      </c>
      <c r="AB1575" t="s">
        <v>22</v>
      </c>
      <c r="AC1575">
        <v>1570</v>
      </c>
      <c r="AD1575">
        <v>10</v>
      </c>
      <c r="AE1575">
        <v>4.7500000000000001E-2</v>
      </c>
      <c r="AF1575">
        <v>0.01</v>
      </c>
      <c r="AG1575">
        <v>0</v>
      </c>
      <c r="AH1575" t="s">
        <v>23</v>
      </c>
      <c r="AI1575">
        <v>0.1</v>
      </c>
      <c r="AJ1575">
        <v>10</v>
      </c>
      <c r="AK1575">
        <v>1</v>
      </c>
      <c r="AL1575">
        <v>0</v>
      </c>
    </row>
    <row r="1576" spans="20:38" x14ac:dyDescent="0.35">
      <c r="T1576" t="s">
        <v>30</v>
      </c>
      <c r="U1576">
        <v>57</v>
      </c>
      <c r="V1576" t="s">
        <v>29</v>
      </c>
      <c r="W1576">
        <v>941.48687971916195</v>
      </c>
      <c r="X1576">
        <v>7.1205368429156602E-3</v>
      </c>
      <c r="Y1576">
        <v>724.22067670704803</v>
      </c>
      <c r="Z1576" t="s">
        <v>25</v>
      </c>
      <c r="AA1576">
        <v>4.8178197122988702E-4</v>
      </c>
      <c r="AB1576" t="s">
        <v>24</v>
      </c>
      <c r="AC1576">
        <v>1571</v>
      </c>
      <c r="AD1576">
        <v>10</v>
      </c>
      <c r="AE1576">
        <v>4.7500000000000001E-2</v>
      </c>
      <c r="AF1576">
        <v>0.01</v>
      </c>
      <c r="AG1576">
        <v>0</v>
      </c>
      <c r="AH1576" t="s">
        <v>23</v>
      </c>
      <c r="AI1576">
        <v>0.1</v>
      </c>
      <c r="AJ1576">
        <v>10</v>
      </c>
      <c r="AK1576">
        <v>2</v>
      </c>
      <c r="AL1576">
        <v>1</v>
      </c>
    </row>
    <row r="1577" spans="20:38" x14ac:dyDescent="0.35">
      <c r="T1577" t="s">
        <v>30</v>
      </c>
      <c r="U1577">
        <v>57</v>
      </c>
      <c r="V1577" t="s">
        <v>29</v>
      </c>
      <c r="W1577">
        <v>2824.4606391574898</v>
      </c>
      <c r="X1577">
        <v>2.1361610528747001E-2</v>
      </c>
      <c r="Y1577">
        <v>2172.6620301211401</v>
      </c>
      <c r="Z1577" t="s">
        <v>25</v>
      </c>
      <c r="AA1577">
        <v>1.44534591368966E-3</v>
      </c>
      <c r="AB1577" t="s">
        <v>22</v>
      </c>
      <c r="AC1577">
        <v>1572</v>
      </c>
      <c r="AD1577">
        <v>10</v>
      </c>
      <c r="AE1577">
        <v>4.7500000000000001E-2</v>
      </c>
      <c r="AF1577">
        <v>0.01</v>
      </c>
      <c r="AG1577">
        <v>0</v>
      </c>
      <c r="AH1577" t="s">
        <v>23</v>
      </c>
      <c r="AI1577">
        <v>0.1</v>
      </c>
      <c r="AJ1577">
        <v>10</v>
      </c>
      <c r="AK1577">
        <v>2</v>
      </c>
      <c r="AL1577">
        <v>1</v>
      </c>
    </row>
    <row r="1578" spans="20:38" x14ac:dyDescent="0.35">
      <c r="T1578" t="s">
        <v>30</v>
      </c>
      <c r="U1578">
        <v>57</v>
      </c>
      <c r="V1578" t="s">
        <v>29</v>
      </c>
      <c r="W1578">
        <v>2596.2595219089199</v>
      </c>
      <c r="X1578">
        <v>1.9635708131203598E-2</v>
      </c>
      <c r="Y1578">
        <v>1997.12270916071</v>
      </c>
      <c r="Z1578" t="s">
        <v>25</v>
      </c>
      <c r="AA1578">
        <v>1.32856979447526E-3</v>
      </c>
      <c r="AB1578" t="s">
        <v>24</v>
      </c>
      <c r="AC1578">
        <v>1573</v>
      </c>
      <c r="AD1578">
        <v>10</v>
      </c>
      <c r="AE1578">
        <v>4.7500000000000001E-2</v>
      </c>
      <c r="AF1578">
        <v>0.01</v>
      </c>
      <c r="AG1578">
        <v>0</v>
      </c>
      <c r="AH1578" t="s">
        <v>23</v>
      </c>
      <c r="AI1578">
        <v>0.1</v>
      </c>
      <c r="AJ1578">
        <v>10</v>
      </c>
      <c r="AK1578">
        <v>3</v>
      </c>
      <c r="AL1578">
        <v>2</v>
      </c>
    </row>
    <row r="1579" spans="20:38" x14ac:dyDescent="0.35">
      <c r="T1579" t="s">
        <v>30</v>
      </c>
      <c r="U1579">
        <v>57</v>
      </c>
      <c r="V1579" t="s">
        <v>29</v>
      </c>
      <c r="W1579">
        <v>7788.7785657267495</v>
      </c>
      <c r="X1579">
        <v>5.8907124393610698E-2</v>
      </c>
      <c r="Y1579">
        <v>5991.3681274821201</v>
      </c>
      <c r="Z1579" t="s">
        <v>25</v>
      </c>
      <c r="AA1579">
        <v>3.9857093834257899E-3</v>
      </c>
      <c r="AB1579" t="s">
        <v>22</v>
      </c>
      <c r="AC1579">
        <v>1574</v>
      </c>
      <c r="AD1579">
        <v>10</v>
      </c>
      <c r="AE1579">
        <v>4.7500000000000001E-2</v>
      </c>
      <c r="AF1579">
        <v>0.01</v>
      </c>
      <c r="AG1579">
        <v>0</v>
      </c>
      <c r="AH1579" t="s">
        <v>23</v>
      </c>
      <c r="AI1579">
        <v>0.1</v>
      </c>
      <c r="AJ1579">
        <v>10</v>
      </c>
      <c r="AK1579">
        <v>3</v>
      </c>
      <c r="AL1579">
        <v>2</v>
      </c>
    </row>
    <row r="1580" spans="20:38" x14ac:dyDescent="0.35">
      <c r="T1580" t="s">
        <v>30</v>
      </c>
      <c r="U1580">
        <v>57</v>
      </c>
      <c r="V1580" t="s">
        <v>29</v>
      </c>
      <c r="W1580">
        <v>3787.2875552681298</v>
      </c>
      <c r="X1580">
        <v>2.8643543689155702E-2</v>
      </c>
      <c r="Y1580">
        <v>2913.29811943702</v>
      </c>
      <c r="Z1580" t="s">
        <v>25</v>
      </c>
      <c r="AA1580">
        <v>1.9380481059234501E-3</v>
      </c>
      <c r="AB1580" t="s">
        <v>24</v>
      </c>
      <c r="AC1580">
        <v>1575</v>
      </c>
      <c r="AD1580">
        <v>10</v>
      </c>
      <c r="AE1580">
        <v>4.7500000000000001E-2</v>
      </c>
      <c r="AF1580">
        <v>0.01</v>
      </c>
      <c r="AG1580">
        <v>0</v>
      </c>
      <c r="AH1580" t="s">
        <v>23</v>
      </c>
      <c r="AI1580">
        <v>0.1</v>
      </c>
      <c r="AJ1580">
        <v>10</v>
      </c>
      <c r="AK1580">
        <v>4</v>
      </c>
      <c r="AL1580">
        <v>3</v>
      </c>
    </row>
    <row r="1581" spans="20:38" x14ac:dyDescent="0.35">
      <c r="T1581" t="s">
        <v>30</v>
      </c>
      <c r="U1581">
        <v>57</v>
      </c>
      <c r="V1581" t="s">
        <v>29</v>
      </c>
      <c r="W1581">
        <v>11361.8626658044</v>
      </c>
      <c r="X1581">
        <v>8.5930631067466998E-2</v>
      </c>
      <c r="Y1581">
        <v>8739.8943583110595</v>
      </c>
      <c r="Z1581" t="s">
        <v>25</v>
      </c>
      <c r="AA1581">
        <v>5.8141443177703502E-3</v>
      </c>
      <c r="AB1581" t="s">
        <v>22</v>
      </c>
      <c r="AC1581">
        <v>1576</v>
      </c>
      <c r="AD1581">
        <v>10</v>
      </c>
      <c r="AE1581">
        <v>4.7500000000000001E-2</v>
      </c>
      <c r="AF1581">
        <v>0.01</v>
      </c>
      <c r="AG1581">
        <v>0</v>
      </c>
      <c r="AH1581" t="s">
        <v>23</v>
      </c>
      <c r="AI1581">
        <v>0.1</v>
      </c>
      <c r="AJ1581">
        <v>10</v>
      </c>
      <c r="AK1581">
        <v>4</v>
      </c>
      <c r="AL1581">
        <v>3</v>
      </c>
    </row>
    <row r="1582" spans="20:38" x14ac:dyDescent="0.35">
      <c r="T1582" t="s">
        <v>30</v>
      </c>
      <c r="U1582">
        <v>57</v>
      </c>
      <c r="V1582" t="s">
        <v>29</v>
      </c>
      <c r="W1582">
        <v>5386.5550136413003</v>
      </c>
      <c r="X1582">
        <v>4.0738925052748398E-2</v>
      </c>
      <c r="Y1582">
        <v>4143.5038566471503</v>
      </c>
      <c r="Z1582" t="s">
        <v>25</v>
      </c>
      <c r="AA1582">
        <v>2.7564325626974798E-3</v>
      </c>
      <c r="AB1582" t="s">
        <v>24</v>
      </c>
      <c r="AC1582">
        <v>1577</v>
      </c>
      <c r="AD1582">
        <v>10</v>
      </c>
      <c r="AE1582">
        <v>4.7500000000000001E-2</v>
      </c>
      <c r="AF1582">
        <v>0.01</v>
      </c>
      <c r="AG1582">
        <v>0</v>
      </c>
      <c r="AH1582" t="s">
        <v>23</v>
      </c>
      <c r="AI1582">
        <v>0.1</v>
      </c>
      <c r="AJ1582">
        <v>10</v>
      </c>
      <c r="AK1582">
        <v>5</v>
      </c>
      <c r="AL1582">
        <v>4</v>
      </c>
    </row>
    <row r="1583" spans="20:38" x14ac:dyDescent="0.35">
      <c r="T1583" t="s">
        <v>30</v>
      </c>
      <c r="U1583">
        <v>57</v>
      </c>
      <c r="V1583" t="s">
        <v>29</v>
      </c>
      <c r="W1583">
        <v>16159.665040923899</v>
      </c>
      <c r="X1583">
        <v>0.122216775158245</v>
      </c>
      <c r="Y1583">
        <v>12430.5115699415</v>
      </c>
      <c r="Z1583" t="s">
        <v>25</v>
      </c>
      <c r="AA1583">
        <v>8.2692976880924304E-3</v>
      </c>
      <c r="AB1583" t="s">
        <v>22</v>
      </c>
      <c r="AC1583">
        <v>1578</v>
      </c>
      <c r="AD1583">
        <v>10</v>
      </c>
      <c r="AE1583">
        <v>4.7500000000000001E-2</v>
      </c>
      <c r="AF1583">
        <v>0.01</v>
      </c>
      <c r="AG1583">
        <v>0</v>
      </c>
      <c r="AH1583" t="s">
        <v>23</v>
      </c>
      <c r="AI1583">
        <v>0.1</v>
      </c>
      <c r="AJ1583">
        <v>10</v>
      </c>
      <c r="AK1583">
        <v>5</v>
      </c>
      <c r="AL1583">
        <v>4</v>
      </c>
    </row>
    <row r="1584" spans="20:38" x14ac:dyDescent="0.35">
      <c r="T1584" t="s">
        <v>30</v>
      </c>
      <c r="U1584">
        <v>57</v>
      </c>
      <c r="V1584" t="s">
        <v>29</v>
      </c>
      <c r="W1584">
        <v>7461.1185900628698</v>
      </c>
      <c r="X1584">
        <v>5.6429007089034602E-2</v>
      </c>
      <c r="Y1584">
        <v>5739.32199235606</v>
      </c>
      <c r="Z1584" t="s">
        <v>25</v>
      </c>
      <c r="AA1584">
        <v>3.81803772238728E-3</v>
      </c>
      <c r="AB1584" t="s">
        <v>24</v>
      </c>
      <c r="AC1584">
        <v>1579</v>
      </c>
      <c r="AD1584">
        <v>10</v>
      </c>
      <c r="AE1584">
        <v>4.7500000000000001E-2</v>
      </c>
      <c r="AF1584">
        <v>0.01</v>
      </c>
      <c r="AG1584">
        <v>0</v>
      </c>
      <c r="AH1584" t="s">
        <v>23</v>
      </c>
      <c r="AI1584">
        <v>0.1</v>
      </c>
      <c r="AJ1584">
        <v>10</v>
      </c>
      <c r="AK1584">
        <v>6</v>
      </c>
      <c r="AL1584">
        <v>5</v>
      </c>
    </row>
    <row r="1585" spans="20:38" x14ac:dyDescent="0.35">
      <c r="T1585" t="s">
        <v>30</v>
      </c>
      <c r="U1585">
        <v>57</v>
      </c>
      <c r="V1585" t="s">
        <v>29</v>
      </c>
      <c r="W1585">
        <v>22383.355770188598</v>
      </c>
      <c r="X1585">
        <v>0.16928702126710399</v>
      </c>
      <c r="Y1585">
        <v>17217.965977068201</v>
      </c>
      <c r="Z1585" t="s">
        <v>25</v>
      </c>
      <c r="AA1585">
        <v>1.14541131671618E-2</v>
      </c>
      <c r="AB1585" t="s">
        <v>22</v>
      </c>
      <c r="AC1585">
        <v>1580</v>
      </c>
      <c r="AD1585">
        <v>10</v>
      </c>
      <c r="AE1585">
        <v>4.7500000000000001E-2</v>
      </c>
      <c r="AF1585">
        <v>0.01</v>
      </c>
      <c r="AG1585">
        <v>0</v>
      </c>
      <c r="AH1585" t="s">
        <v>23</v>
      </c>
      <c r="AI1585">
        <v>0.1</v>
      </c>
      <c r="AJ1585">
        <v>10</v>
      </c>
      <c r="AK1585">
        <v>6</v>
      </c>
      <c r="AL1585">
        <v>5</v>
      </c>
    </row>
    <row r="1586" spans="20:38" x14ac:dyDescent="0.35">
      <c r="T1586" t="s">
        <v>30</v>
      </c>
      <c r="U1586">
        <v>57</v>
      </c>
      <c r="V1586" t="s">
        <v>29</v>
      </c>
      <c r="W1586">
        <v>10051.2940520173</v>
      </c>
      <c r="X1586">
        <v>7.6018701012293202E-2</v>
      </c>
      <c r="Y1586">
        <v>7731.7646553978902</v>
      </c>
      <c r="Z1586" t="s">
        <v>25</v>
      </c>
      <c r="AA1586">
        <v>5.1434941538820002E-3</v>
      </c>
      <c r="AB1586" t="s">
        <v>24</v>
      </c>
      <c r="AC1586">
        <v>1581</v>
      </c>
      <c r="AD1586">
        <v>10</v>
      </c>
      <c r="AE1586">
        <v>4.7500000000000001E-2</v>
      </c>
      <c r="AF1586">
        <v>0.01</v>
      </c>
      <c r="AG1586">
        <v>0</v>
      </c>
      <c r="AH1586" t="s">
        <v>23</v>
      </c>
      <c r="AI1586">
        <v>0.1</v>
      </c>
      <c r="AJ1586">
        <v>10</v>
      </c>
      <c r="AK1586">
        <v>7</v>
      </c>
      <c r="AL1586">
        <v>6</v>
      </c>
    </row>
    <row r="1587" spans="20:38" x14ac:dyDescent="0.35">
      <c r="T1587" t="s">
        <v>30</v>
      </c>
      <c r="U1587">
        <v>57</v>
      </c>
      <c r="V1587" t="s">
        <v>29</v>
      </c>
      <c r="W1587">
        <v>30153.882156051801</v>
      </c>
      <c r="X1587">
        <v>0.22805610303688001</v>
      </c>
      <c r="Y1587">
        <v>23195.293966193702</v>
      </c>
      <c r="Z1587" t="s">
        <v>25</v>
      </c>
      <c r="AA1587">
        <v>1.5430482461646E-2</v>
      </c>
      <c r="AB1587" t="s">
        <v>22</v>
      </c>
      <c r="AC1587">
        <v>1582</v>
      </c>
      <c r="AD1587">
        <v>10</v>
      </c>
      <c r="AE1587">
        <v>4.7500000000000001E-2</v>
      </c>
      <c r="AF1587">
        <v>0.01</v>
      </c>
      <c r="AG1587">
        <v>0</v>
      </c>
      <c r="AH1587" t="s">
        <v>23</v>
      </c>
      <c r="AI1587">
        <v>0.1</v>
      </c>
      <c r="AJ1587">
        <v>10</v>
      </c>
      <c r="AK1587">
        <v>7</v>
      </c>
      <c r="AL1587">
        <v>6</v>
      </c>
    </row>
    <row r="1588" spans="20:38" x14ac:dyDescent="0.35">
      <c r="T1588" t="s">
        <v>30</v>
      </c>
      <c r="U1588">
        <v>57</v>
      </c>
      <c r="V1588" t="s">
        <v>29</v>
      </c>
      <c r="W1588">
        <v>13149.205274510299</v>
      </c>
      <c r="X1588">
        <v>9.94484390904527E-2</v>
      </c>
      <c r="Y1588">
        <v>10114.7732880848</v>
      </c>
      <c r="Z1588" t="s">
        <v>25</v>
      </c>
      <c r="AA1588">
        <v>6.7287714504844698E-3</v>
      </c>
      <c r="AB1588" t="s">
        <v>24</v>
      </c>
      <c r="AC1588">
        <v>1583</v>
      </c>
      <c r="AD1588">
        <v>10</v>
      </c>
      <c r="AE1588">
        <v>4.7500000000000001E-2</v>
      </c>
      <c r="AF1588">
        <v>0.01</v>
      </c>
      <c r="AG1588">
        <v>0</v>
      </c>
      <c r="AH1588" t="s">
        <v>23</v>
      </c>
      <c r="AI1588">
        <v>0.1</v>
      </c>
      <c r="AJ1588">
        <v>10</v>
      </c>
      <c r="AK1588">
        <v>8</v>
      </c>
      <c r="AL1588">
        <v>7</v>
      </c>
    </row>
    <row r="1589" spans="20:38" x14ac:dyDescent="0.35">
      <c r="T1589" t="s">
        <v>30</v>
      </c>
      <c r="U1589">
        <v>57</v>
      </c>
      <c r="V1589" t="s">
        <v>29</v>
      </c>
      <c r="W1589">
        <v>39447.615823530898</v>
      </c>
      <c r="X1589">
        <v>0.29834531727135799</v>
      </c>
      <c r="Y1589">
        <v>30344.319864254499</v>
      </c>
      <c r="Z1589" t="s">
        <v>25</v>
      </c>
      <c r="AA1589">
        <v>2.0186314351453401E-2</v>
      </c>
      <c r="AB1589" t="s">
        <v>22</v>
      </c>
      <c r="AC1589">
        <v>1584</v>
      </c>
      <c r="AD1589">
        <v>10</v>
      </c>
      <c r="AE1589">
        <v>4.7500000000000001E-2</v>
      </c>
      <c r="AF1589">
        <v>0.01</v>
      </c>
      <c r="AG1589">
        <v>0</v>
      </c>
      <c r="AH1589" t="s">
        <v>23</v>
      </c>
      <c r="AI1589">
        <v>0.1</v>
      </c>
      <c r="AJ1589">
        <v>10</v>
      </c>
      <c r="AK1589">
        <v>8</v>
      </c>
      <c r="AL1589">
        <v>7</v>
      </c>
    </row>
    <row r="1590" spans="20:38" x14ac:dyDescent="0.35">
      <c r="T1590" t="s">
        <v>30</v>
      </c>
      <c r="U1590">
        <v>57</v>
      </c>
      <c r="V1590" t="s">
        <v>29</v>
      </c>
      <c r="W1590">
        <v>27594.149244397599</v>
      </c>
      <c r="X1590">
        <v>0.20869664843577701</v>
      </c>
      <c r="Y1590">
        <v>21226.2686495366</v>
      </c>
      <c r="Z1590" t="s">
        <v>25</v>
      </c>
      <c r="AA1590">
        <v>1.41206042311957E-2</v>
      </c>
      <c r="AB1590" t="s">
        <v>24</v>
      </c>
      <c r="AC1590">
        <v>1585</v>
      </c>
      <c r="AD1590">
        <v>10</v>
      </c>
      <c r="AE1590">
        <v>4.7500000000000001E-2</v>
      </c>
      <c r="AF1590">
        <v>0.01</v>
      </c>
      <c r="AG1590">
        <v>0</v>
      </c>
      <c r="AH1590" t="s">
        <v>23</v>
      </c>
      <c r="AI1590">
        <v>0.1</v>
      </c>
      <c r="AJ1590">
        <v>10</v>
      </c>
      <c r="AK1590">
        <v>9</v>
      </c>
      <c r="AL1590">
        <v>8</v>
      </c>
    </row>
    <row r="1591" spans="20:38" x14ac:dyDescent="0.35">
      <c r="T1591" t="s">
        <v>30</v>
      </c>
      <c r="U1591">
        <v>57</v>
      </c>
      <c r="V1591" t="s">
        <v>29</v>
      </c>
      <c r="W1591">
        <v>82782.447733192894</v>
      </c>
      <c r="X1591">
        <v>0.62608994530733098</v>
      </c>
      <c r="Y1591">
        <v>63678.805948610003</v>
      </c>
      <c r="Z1591" t="s">
        <v>25</v>
      </c>
      <c r="AA1591">
        <v>4.2361812693586999E-2</v>
      </c>
      <c r="AB1591" t="s">
        <v>22</v>
      </c>
      <c r="AC1591">
        <v>1586</v>
      </c>
      <c r="AD1591">
        <v>10</v>
      </c>
      <c r="AE1591">
        <v>4.7500000000000001E-2</v>
      </c>
      <c r="AF1591">
        <v>0.01</v>
      </c>
      <c r="AG1591">
        <v>0</v>
      </c>
      <c r="AH1591" t="s">
        <v>23</v>
      </c>
      <c r="AI1591">
        <v>0.1</v>
      </c>
      <c r="AJ1591">
        <v>10</v>
      </c>
      <c r="AK1591">
        <v>9</v>
      </c>
      <c r="AL1591">
        <v>8</v>
      </c>
    </row>
    <row r="1592" spans="20:38" x14ac:dyDescent="0.35">
      <c r="T1592" t="s">
        <v>30</v>
      </c>
      <c r="U1592">
        <v>57</v>
      </c>
      <c r="V1592" t="s">
        <v>29</v>
      </c>
      <c r="W1592">
        <v>32774.207900173104</v>
      </c>
      <c r="X1592">
        <v>0.247873825836184</v>
      </c>
      <c r="Y1592">
        <v>25210.929153979301</v>
      </c>
      <c r="Z1592" t="s">
        <v>25</v>
      </c>
      <c r="AA1592">
        <v>1.67713675333995E-2</v>
      </c>
      <c r="AB1592" t="s">
        <v>24</v>
      </c>
      <c r="AC1592">
        <v>1587</v>
      </c>
      <c r="AD1592">
        <v>10</v>
      </c>
      <c r="AE1592">
        <v>4.7500000000000001E-2</v>
      </c>
      <c r="AF1592">
        <v>0.01</v>
      </c>
      <c r="AG1592">
        <v>0</v>
      </c>
      <c r="AH1592" t="s">
        <v>23</v>
      </c>
      <c r="AI1592">
        <v>0.1</v>
      </c>
      <c r="AJ1592">
        <v>10</v>
      </c>
      <c r="AK1592">
        <v>10</v>
      </c>
      <c r="AL1592">
        <v>9</v>
      </c>
    </row>
    <row r="1593" spans="20:38" x14ac:dyDescent="0.35">
      <c r="T1593" t="s">
        <v>30</v>
      </c>
      <c r="U1593">
        <v>57</v>
      </c>
      <c r="V1593" t="s">
        <v>29</v>
      </c>
      <c r="W1593">
        <v>98322.623700519296</v>
      </c>
      <c r="X1593">
        <v>0.74362147750855201</v>
      </c>
      <c r="Y1593">
        <v>75632.7874619379</v>
      </c>
      <c r="Z1593" t="s">
        <v>25</v>
      </c>
      <c r="AA1593">
        <v>5.0314102600198501E-2</v>
      </c>
      <c r="AB1593" t="s">
        <v>22</v>
      </c>
      <c r="AC1593">
        <v>1588</v>
      </c>
      <c r="AD1593">
        <v>10</v>
      </c>
      <c r="AE1593">
        <v>4.7500000000000001E-2</v>
      </c>
      <c r="AF1593">
        <v>0.01</v>
      </c>
      <c r="AG1593">
        <v>0</v>
      </c>
      <c r="AH1593" t="s">
        <v>23</v>
      </c>
      <c r="AI1593">
        <v>0.1</v>
      </c>
      <c r="AJ1593">
        <v>10</v>
      </c>
      <c r="AK1593">
        <v>10</v>
      </c>
      <c r="AL1593">
        <v>9</v>
      </c>
    </row>
    <row r="1594" spans="20:38" x14ac:dyDescent="0.35">
      <c r="T1594" t="s">
        <v>30</v>
      </c>
      <c r="U1594">
        <v>57</v>
      </c>
      <c r="V1594" t="s">
        <v>29</v>
      </c>
      <c r="W1594">
        <v>105412.01782550399</v>
      </c>
      <c r="X1594">
        <v>0.79723910420979804</v>
      </c>
      <c r="Y1594">
        <v>81086.167558079906</v>
      </c>
      <c r="Z1594" t="s">
        <v>25</v>
      </c>
      <c r="AA1594">
        <v>5.3941919779530299E-2</v>
      </c>
      <c r="AB1594" t="s">
        <v>24</v>
      </c>
      <c r="AC1594">
        <v>1589</v>
      </c>
      <c r="AD1594">
        <v>10</v>
      </c>
      <c r="AE1594">
        <v>4.7500000000000001E-2</v>
      </c>
      <c r="AF1594">
        <v>0.01</v>
      </c>
      <c r="AG1594">
        <v>0</v>
      </c>
      <c r="AH1594" t="s">
        <v>23</v>
      </c>
      <c r="AI1594">
        <v>0.1</v>
      </c>
      <c r="AJ1594">
        <v>10</v>
      </c>
      <c r="AK1594">
        <v>12</v>
      </c>
      <c r="AL1594">
        <v>11</v>
      </c>
    </row>
    <row r="1595" spans="20:38" x14ac:dyDescent="0.35">
      <c r="T1595" t="s">
        <v>30</v>
      </c>
      <c r="U1595">
        <v>57</v>
      </c>
      <c r="V1595" t="s">
        <v>29</v>
      </c>
      <c r="W1595">
        <v>316236.05347651098</v>
      </c>
      <c r="X1595">
        <v>2.3917173126293898</v>
      </c>
      <c r="Y1595">
        <v>243258.50267424001</v>
      </c>
      <c r="Z1595" t="s">
        <v>25</v>
      </c>
      <c r="AA1595">
        <v>0.161825759338591</v>
      </c>
      <c r="AB1595" t="s">
        <v>22</v>
      </c>
      <c r="AC1595">
        <v>1590</v>
      </c>
      <c r="AD1595">
        <v>10</v>
      </c>
      <c r="AE1595">
        <v>4.7500000000000001E-2</v>
      </c>
      <c r="AF1595">
        <v>0.01</v>
      </c>
      <c r="AG1595">
        <v>0</v>
      </c>
      <c r="AH1595" t="s">
        <v>23</v>
      </c>
      <c r="AI1595">
        <v>0.1</v>
      </c>
      <c r="AJ1595">
        <v>10</v>
      </c>
      <c r="AK1595">
        <v>12</v>
      </c>
      <c r="AL1595">
        <v>11</v>
      </c>
    </row>
    <row r="1596" spans="20:38" x14ac:dyDescent="0.35">
      <c r="T1596" t="s">
        <v>30</v>
      </c>
      <c r="U1596">
        <v>57</v>
      </c>
      <c r="V1596" t="s">
        <v>29</v>
      </c>
      <c r="W1596">
        <v>163270.90560137399</v>
      </c>
      <c r="X1596">
        <v>1.23483027087704</v>
      </c>
      <c r="Y1596">
        <v>125593.00430874999</v>
      </c>
      <c r="Z1596" t="s">
        <v>25</v>
      </c>
      <c r="AA1596">
        <v>8.3549734403715797E-2</v>
      </c>
      <c r="AB1596" t="s">
        <v>24</v>
      </c>
      <c r="AC1596">
        <v>1591</v>
      </c>
      <c r="AD1596">
        <v>10</v>
      </c>
      <c r="AE1596">
        <v>4.7500000000000001E-2</v>
      </c>
      <c r="AF1596">
        <v>0.01</v>
      </c>
      <c r="AG1596">
        <v>0</v>
      </c>
      <c r="AH1596" t="s">
        <v>23</v>
      </c>
      <c r="AI1596">
        <v>0.1</v>
      </c>
      <c r="AJ1596">
        <v>10</v>
      </c>
      <c r="AK1596">
        <v>15</v>
      </c>
      <c r="AL1596">
        <v>14</v>
      </c>
    </row>
    <row r="1597" spans="20:38" x14ac:dyDescent="0.35">
      <c r="T1597" t="s">
        <v>30</v>
      </c>
      <c r="U1597">
        <v>57</v>
      </c>
      <c r="V1597" t="s">
        <v>29</v>
      </c>
      <c r="W1597">
        <v>489812.71680412302</v>
      </c>
      <c r="X1597">
        <v>3.70449081263112</v>
      </c>
      <c r="Y1597">
        <v>376779.01292624901</v>
      </c>
      <c r="Z1597" t="s">
        <v>25</v>
      </c>
      <c r="AA1597">
        <v>0.25064920321114698</v>
      </c>
      <c r="AB1597" t="s">
        <v>22</v>
      </c>
      <c r="AC1597">
        <v>1592</v>
      </c>
      <c r="AD1597">
        <v>10</v>
      </c>
      <c r="AE1597">
        <v>4.7500000000000001E-2</v>
      </c>
      <c r="AF1597">
        <v>0.01</v>
      </c>
      <c r="AG1597">
        <v>0</v>
      </c>
      <c r="AH1597" t="s">
        <v>23</v>
      </c>
      <c r="AI1597">
        <v>0.1</v>
      </c>
      <c r="AJ1597">
        <v>10</v>
      </c>
      <c r="AK1597">
        <v>15</v>
      </c>
      <c r="AL1597">
        <v>14</v>
      </c>
    </row>
    <row r="1598" spans="20:38" x14ac:dyDescent="0.35">
      <c r="T1598" t="s">
        <v>30</v>
      </c>
      <c r="U1598">
        <v>57</v>
      </c>
      <c r="V1598" t="s">
        <v>29</v>
      </c>
      <c r="W1598">
        <v>90741.922369363499</v>
      </c>
      <c r="X1598">
        <v>0.68628805705798102</v>
      </c>
      <c r="Y1598">
        <v>69801.478745664193</v>
      </c>
      <c r="Z1598" t="s">
        <v>25</v>
      </c>
      <c r="AA1598">
        <v>4.6434871450722802E-2</v>
      </c>
      <c r="AB1598" t="s">
        <v>24</v>
      </c>
      <c r="AC1598">
        <v>1593</v>
      </c>
      <c r="AD1598">
        <v>10</v>
      </c>
      <c r="AE1598">
        <v>4.7500000000000001E-2</v>
      </c>
      <c r="AF1598">
        <v>0.01</v>
      </c>
      <c r="AG1598">
        <v>0</v>
      </c>
      <c r="AH1598" t="s">
        <v>23</v>
      </c>
      <c r="AI1598">
        <v>0.1</v>
      </c>
      <c r="AJ1598">
        <v>10</v>
      </c>
      <c r="AK1598">
        <v>20</v>
      </c>
      <c r="AL1598">
        <v>19</v>
      </c>
    </row>
    <row r="1599" spans="20:38" x14ac:dyDescent="0.35">
      <c r="T1599" t="s">
        <v>30</v>
      </c>
      <c r="U1599">
        <v>57</v>
      </c>
      <c r="V1599" t="s">
        <v>29</v>
      </c>
      <c r="W1599">
        <v>272225.76710808999</v>
      </c>
      <c r="X1599">
        <v>2.0588641711739402</v>
      </c>
      <c r="Y1599">
        <v>209404.436236993</v>
      </c>
      <c r="Z1599" t="s">
        <v>25</v>
      </c>
      <c r="AA1599">
        <v>0.13930461435216801</v>
      </c>
      <c r="AB1599" t="s">
        <v>22</v>
      </c>
      <c r="AC1599">
        <v>1594</v>
      </c>
      <c r="AD1599">
        <v>10</v>
      </c>
      <c r="AE1599">
        <v>4.7500000000000001E-2</v>
      </c>
      <c r="AF1599">
        <v>0.01</v>
      </c>
      <c r="AG1599">
        <v>0</v>
      </c>
      <c r="AH1599" t="s">
        <v>23</v>
      </c>
      <c r="AI1599">
        <v>0.1</v>
      </c>
      <c r="AJ1599">
        <v>10</v>
      </c>
      <c r="AK1599">
        <v>20</v>
      </c>
      <c r="AL1599">
        <v>19</v>
      </c>
    </row>
    <row r="1600" spans="20:38" x14ac:dyDescent="0.35">
      <c r="T1600" t="s">
        <v>30</v>
      </c>
      <c r="U1600">
        <v>57</v>
      </c>
      <c r="V1600" t="s">
        <v>29</v>
      </c>
      <c r="W1600">
        <v>23916.270959489098</v>
      </c>
      <c r="X1600">
        <v>0.180880575375617</v>
      </c>
      <c r="Y1600">
        <v>18397.131507299298</v>
      </c>
      <c r="Z1600" t="s">
        <v>25</v>
      </c>
      <c r="AA1600">
        <v>1.22385435373968E-2</v>
      </c>
      <c r="AB1600" t="s">
        <v>24</v>
      </c>
      <c r="AC1600">
        <v>1595</v>
      </c>
      <c r="AD1600">
        <v>10</v>
      </c>
      <c r="AE1600">
        <v>4.7500000000000001E-2</v>
      </c>
      <c r="AF1600">
        <v>0.01</v>
      </c>
      <c r="AG1600">
        <v>0</v>
      </c>
      <c r="AH1600" t="s">
        <v>23</v>
      </c>
      <c r="AI1600">
        <v>0.1</v>
      </c>
      <c r="AJ1600">
        <v>10</v>
      </c>
      <c r="AK1600">
        <v>99</v>
      </c>
      <c r="AL1600">
        <v>98</v>
      </c>
    </row>
    <row r="1601" spans="20:38" x14ac:dyDescent="0.35">
      <c r="T1601" t="s">
        <v>30</v>
      </c>
      <c r="U1601">
        <v>57</v>
      </c>
      <c r="V1601" t="s">
        <v>29</v>
      </c>
      <c r="W1601">
        <v>71748.812878467405</v>
      </c>
      <c r="X1601">
        <v>0.54264172612685002</v>
      </c>
      <c r="Y1601">
        <v>55191.394521898001</v>
      </c>
      <c r="Z1601" t="s">
        <v>25</v>
      </c>
      <c r="AA1601">
        <v>3.6715630612190298E-2</v>
      </c>
      <c r="AB1601" t="s">
        <v>22</v>
      </c>
      <c r="AC1601">
        <v>1596</v>
      </c>
      <c r="AD1601">
        <v>10</v>
      </c>
      <c r="AE1601">
        <v>4.7500000000000001E-2</v>
      </c>
      <c r="AF1601">
        <v>0.01</v>
      </c>
      <c r="AG1601">
        <v>0</v>
      </c>
      <c r="AH1601" t="s">
        <v>23</v>
      </c>
      <c r="AI1601">
        <v>0.1</v>
      </c>
      <c r="AJ1601">
        <v>10</v>
      </c>
      <c r="AK1601">
        <v>99</v>
      </c>
      <c r="AL1601">
        <v>98</v>
      </c>
    </row>
    <row r="1602" spans="20:38" x14ac:dyDescent="0.35">
      <c r="T1602" t="s">
        <v>30</v>
      </c>
      <c r="U1602">
        <v>57</v>
      </c>
      <c r="V1602" t="s">
        <v>29</v>
      </c>
      <c r="W1602">
        <v>3872.1925417054099</v>
      </c>
      <c r="X1602">
        <v>1.37493392137597E-2</v>
      </c>
      <c r="Y1602">
        <v>2978.6096474657002</v>
      </c>
      <c r="Z1602" t="s">
        <v>26</v>
      </c>
      <c r="AA1602">
        <v>1.06004409898608E-3</v>
      </c>
      <c r="AB1602" t="s">
        <v>24</v>
      </c>
      <c r="AC1602">
        <v>1597</v>
      </c>
      <c r="AD1602">
        <v>10</v>
      </c>
      <c r="AE1602">
        <v>4.7500000000000001E-2</v>
      </c>
      <c r="AF1602">
        <v>0.01</v>
      </c>
      <c r="AG1602">
        <v>0</v>
      </c>
      <c r="AH1602" t="s">
        <v>23</v>
      </c>
      <c r="AI1602">
        <v>0.1</v>
      </c>
      <c r="AJ1602">
        <v>10</v>
      </c>
      <c r="AK1602">
        <v>1</v>
      </c>
      <c r="AL1602">
        <v>0</v>
      </c>
    </row>
    <row r="1603" spans="20:38" x14ac:dyDescent="0.35">
      <c r="T1603" t="s">
        <v>30</v>
      </c>
      <c r="U1603">
        <v>57</v>
      </c>
      <c r="V1603" t="s">
        <v>29</v>
      </c>
      <c r="W1603">
        <v>11616.577625116201</v>
      </c>
      <c r="X1603">
        <v>4.1248017641279201E-2</v>
      </c>
      <c r="Y1603">
        <v>8935.8289423971</v>
      </c>
      <c r="Z1603" t="s">
        <v>26</v>
      </c>
      <c r="AA1603">
        <v>3.1801322969582401E-3</v>
      </c>
      <c r="AB1603" t="s">
        <v>22</v>
      </c>
      <c r="AC1603">
        <v>1598</v>
      </c>
      <c r="AD1603">
        <v>10</v>
      </c>
      <c r="AE1603">
        <v>4.7500000000000001E-2</v>
      </c>
      <c r="AF1603">
        <v>0.01</v>
      </c>
      <c r="AG1603">
        <v>0</v>
      </c>
      <c r="AH1603" t="s">
        <v>23</v>
      </c>
      <c r="AI1603">
        <v>0.1</v>
      </c>
      <c r="AJ1603">
        <v>10</v>
      </c>
      <c r="AK1603">
        <v>1</v>
      </c>
      <c r="AL1603">
        <v>0</v>
      </c>
    </row>
    <row r="1604" spans="20:38" x14ac:dyDescent="0.35">
      <c r="T1604" t="s">
        <v>30</v>
      </c>
      <c r="U1604">
        <v>57</v>
      </c>
      <c r="V1604" t="s">
        <v>29</v>
      </c>
      <c r="W1604">
        <v>2327.30561524719</v>
      </c>
      <c r="X1604">
        <v>8.2637714972789798E-3</v>
      </c>
      <c r="Y1604">
        <v>1790.2350886516799</v>
      </c>
      <c r="Z1604" t="s">
        <v>26</v>
      </c>
      <c r="AA1604">
        <v>6.3711877893690802E-4</v>
      </c>
      <c r="AB1604" t="s">
        <v>24</v>
      </c>
      <c r="AC1604">
        <v>1599</v>
      </c>
      <c r="AD1604">
        <v>10</v>
      </c>
      <c r="AE1604">
        <v>4.7500000000000001E-2</v>
      </c>
      <c r="AF1604">
        <v>0.01</v>
      </c>
      <c r="AG1604">
        <v>0</v>
      </c>
      <c r="AH1604" t="s">
        <v>23</v>
      </c>
      <c r="AI1604">
        <v>0.1</v>
      </c>
      <c r="AJ1604">
        <v>10</v>
      </c>
      <c r="AK1604">
        <v>2</v>
      </c>
      <c r="AL1604">
        <v>1</v>
      </c>
    </row>
    <row r="1605" spans="20:38" x14ac:dyDescent="0.35">
      <c r="T1605" t="s">
        <v>30</v>
      </c>
      <c r="U1605">
        <v>57</v>
      </c>
      <c r="V1605" t="s">
        <v>29</v>
      </c>
      <c r="W1605">
        <v>6981.9168457415699</v>
      </c>
      <c r="X1605">
        <v>2.4791314491836899E-2</v>
      </c>
      <c r="Y1605">
        <v>5370.70526595505</v>
      </c>
      <c r="Z1605" t="s">
        <v>26</v>
      </c>
      <c r="AA1605">
        <v>1.9113563368107201E-3</v>
      </c>
      <c r="AB1605" t="s">
        <v>22</v>
      </c>
      <c r="AC1605">
        <v>1600</v>
      </c>
      <c r="AD1605">
        <v>10</v>
      </c>
      <c r="AE1605">
        <v>4.7500000000000001E-2</v>
      </c>
      <c r="AF1605">
        <v>0.01</v>
      </c>
      <c r="AG1605">
        <v>0</v>
      </c>
      <c r="AH1605" t="s">
        <v>23</v>
      </c>
      <c r="AI1605">
        <v>0.1</v>
      </c>
      <c r="AJ1605">
        <v>10</v>
      </c>
      <c r="AK1605">
        <v>2</v>
      </c>
      <c r="AL1605">
        <v>1</v>
      </c>
    </row>
    <row r="1606" spans="20:38" x14ac:dyDescent="0.35">
      <c r="T1606" t="s">
        <v>30</v>
      </c>
      <c r="U1606">
        <v>57</v>
      </c>
      <c r="V1606" t="s">
        <v>29</v>
      </c>
      <c r="W1606">
        <v>5983.5086061566599</v>
      </c>
      <c r="X1606">
        <v>2.12461773603503E-2</v>
      </c>
      <c r="Y1606">
        <v>4602.6989278128103</v>
      </c>
      <c r="Z1606" t="s">
        <v>26</v>
      </c>
      <c r="AA1606">
        <v>1.63803398743061E-3</v>
      </c>
      <c r="AB1606" t="s">
        <v>24</v>
      </c>
      <c r="AC1606">
        <v>1601</v>
      </c>
      <c r="AD1606">
        <v>10</v>
      </c>
      <c r="AE1606">
        <v>4.7500000000000001E-2</v>
      </c>
      <c r="AF1606">
        <v>0.01</v>
      </c>
      <c r="AG1606">
        <v>0</v>
      </c>
      <c r="AH1606" t="s">
        <v>23</v>
      </c>
      <c r="AI1606">
        <v>0.1</v>
      </c>
      <c r="AJ1606">
        <v>10</v>
      </c>
      <c r="AK1606">
        <v>3</v>
      </c>
      <c r="AL1606">
        <v>2</v>
      </c>
    </row>
    <row r="1607" spans="20:38" x14ac:dyDescent="0.35">
      <c r="T1607" t="s">
        <v>30</v>
      </c>
      <c r="U1607">
        <v>57</v>
      </c>
      <c r="V1607" t="s">
        <v>29</v>
      </c>
      <c r="W1607">
        <v>17950.52581847</v>
      </c>
      <c r="X1607">
        <v>6.3738532081050805E-2</v>
      </c>
      <c r="Y1607">
        <v>13808.096783438399</v>
      </c>
      <c r="Z1607" t="s">
        <v>26</v>
      </c>
      <c r="AA1607">
        <v>4.9141019622918397E-3</v>
      </c>
      <c r="AB1607" t="s">
        <v>22</v>
      </c>
      <c r="AC1607">
        <v>1602</v>
      </c>
      <c r="AD1607">
        <v>10</v>
      </c>
      <c r="AE1607">
        <v>4.7500000000000001E-2</v>
      </c>
      <c r="AF1607">
        <v>0.01</v>
      </c>
      <c r="AG1607">
        <v>0</v>
      </c>
      <c r="AH1607" t="s">
        <v>23</v>
      </c>
      <c r="AI1607">
        <v>0.1</v>
      </c>
      <c r="AJ1607">
        <v>10</v>
      </c>
      <c r="AK1607">
        <v>3</v>
      </c>
      <c r="AL1607">
        <v>2</v>
      </c>
    </row>
    <row r="1608" spans="20:38" x14ac:dyDescent="0.35">
      <c r="T1608" t="s">
        <v>30</v>
      </c>
      <c r="U1608">
        <v>57</v>
      </c>
      <c r="V1608" t="s">
        <v>29</v>
      </c>
      <c r="W1608">
        <v>8712.2697044530905</v>
      </c>
      <c r="X1608">
        <v>3.0935432625860699E-2</v>
      </c>
      <c r="Y1608">
        <v>6701.7459265023699</v>
      </c>
      <c r="Z1608" t="s">
        <v>26</v>
      </c>
      <c r="AA1608">
        <v>2.3850544593304801E-3</v>
      </c>
      <c r="AB1608" t="s">
        <v>24</v>
      </c>
      <c r="AC1608">
        <v>1603</v>
      </c>
      <c r="AD1608">
        <v>10</v>
      </c>
      <c r="AE1608">
        <v>4.7500000000000001E-2</v>
      </c>
      <c r="AF1608">
        <v>0.01</v>
      </c>
      <c r="AG1608">
        <v>0</v>
      </c>
      <c r="AH1608" t="s">
        <v>23</v>
      </c>
      <c r="AI1608">
        <v>0.1</v>
      </c>
      <c r="AJ1608">
        <v>10</v>
      </c>
      <c r="AK1608">
        <v>4</v>
      </c>
      <c r="AL1608">
        <v>3</v>
      </c>
    </row>
    <row r="1609" spans="20:38" x14ac:dyDescent="0.35">
      <c r="T1609" t="s">
        <v>30</v>
      </c>
      <c r="U1609">
        <v>57</v>
      </c>
      <c r="V1609" t="s">
        <v>29</v>
      </c>
      <c r="W1609">
        <v>26136.809113359301</v>
      </c>
      <c r="X1609">
        <v>9.2806297877581906E-2</v>
      </c>
      <c r="Y1609">
        <v>20105.237779507101</v>
      </c>
      <c r="Z1609" t="s">
        <v>26</v>
      </c>
      <c r="AA1609">
        <v>7.1551633779914298E-3</v>
      </c>
      <c r="AB1609" t="s">
        <v>22</v>
      </c>
      <c r="AC1609">
        <v>1604</v>
      </c>
      <c r="AD1609">
        <v>10</v>
      </c>
      <c r="AE1609">
        <v>4.7500000000000001E-2</v>
      </c>
      <c r="AF1609">
        <v>0.01</v>
      </c>
      <c r="AG1609">
        <v>0</v>
      </c>
      <c r="AH1609" t="s">
        <v>23</v>
      </c>
      <c r="AI1609">
        <v>0.1</v>
      </c>
      <c r="AJ1609">
        <v>10</v>
      </c>
      <c r="AK1609">
        <v>4</v>
      </c>
      <c r="AL1609">
        <v>3</v>
      </c>
    </row>
    <row r="1610" spans="20:38" x14ac:dyDescent="0.35">
      <c r="T1610" t="s">
        <v>30</v>
      </c>
      <c r="U1610">
        <v>57</v>
      </c>
      <c r="V1610" t="s">
        <v>29</v>
      </c>
      <c r="W1610">
        <v>12358.3625183472</v>
      </c>
      <c r="X1610">
        <v>4.3881939382211799E-2</v>
      </c>
      <c r="Y1610">
        <v>9506.4327064209101</v>
      </c>
      <c r="Z1610" t="s">
        <v>26</v>
      </c>
      <c r="AA1610">
        <v>3.3832019249060799E-3</v>
      </c>
      <c r="AB1610" t="s">
        <v>24</v>
      </c>
      <c r="AC1610">
        <v>1605</v>
      </c>
      <c r="AD1610">
        <v>10</v>
      </c>
      <c r="AE1610">
        <v>4.7500000000000001E-2</v>
      </c>
      <c r="AF1610">
        <v>0.01</v>
      </c>
      <c r="AG1610">
        <v>0</v>
      </c>
      <c r="AH1610" t="s">
        <v>23</v>
      </c>
      <c r="AI1610">
        <v>0.1</v>
      </c>
      <c r="AJ1610">
        <v>10</v>
      </c>
      <c r="AK1610">
        <v>5</v>
      </c>
      <c r="AL1610">
        <v>4</v>
      </c>
    </row>
    <row r="1611" spans="20:38" x14ac:dyDescent="0.35">
      <c r="T1611" t="s">
        <v>30</v>
      </c>
      <c r="U1611">
        <v>57</v>
      </c>
      <c r="V1611" t="s">
        <v>29</v>
      </c>
      <c r="W1611">
        <v>37075.087555041602</v>
      </c>
      <c r="X1611">
        <v>0.13164581814663601</v>
      </c>
      <c r="Y1611">
        <v>28519.298119262799</v>
      </c>
      <c r="Z1611" t="s">
        <v>26</v>
      </c>
      <c r="AA1611">
        <v>1.01496057747182E-2</v>
      </c>
      <c r="AB1611" t="s">
        <v>22</v>
      </c>
      <c r="AC1611">
        <v>1606</v>
      </c>
      <c r="AD1611">
        <v>10</v>
      </c>
      <c r="AE1611">
        <v>4.7500000000000001E-2</v>
      </c>
      <c r="AF1611">
        <v>0.01</v>
      </c>
      <c r="AG1611">
        <v>0</v>
      </c>
      <c r="AH1611" t="s">
        <v>23</v>
      </c>
      <c r="AI1611">
        <v>0.1</v>
      </c>
      <c r="AJ1611">
        <v>10</v>
      </c>
      <c r="AK1611">
        <v>5</v>
      </c>
      <c r="AL1611">
        <v>4</v>
      </c>
    </row>
    <row r="1612" spans="20:38" x14ac:dyDescent="0.35">
      <c r="T1612" t="s">
        <v>30</v>
      </c>
      <c r="U1612">
        <v>57</v>
      </c>
      <c r="V1612" t="s">
        <v>29</v>
      </c>
      <c r="W1612">
        <v>17054.506394884102</v>
      </c>
      <c r="X1612">
        <v>6.0556956045171903E-2</v>
      </c>
      <c r="Y1612">
        <v>13118.8510729878</v>
      </c>
      <c r="Z1612" t="s">
        <v>26</v>
      </c>
      <c r="AA1612">
        <v>4.6688093813266503E-3</v>
      </c>
      <c r="AB1612" t="s">
        <v>24</v>
      </c>
      <c r="AC1612">
        <v>1607</v>
      </c>
      <c r="AD1612">
        <v>10</v>
      </c>
      <c r="AE1612">
        <v>4.7500000000000001E-2</v>
      </c>
      <c r="AF1612">
        <v>0.01</v>
      </c>
      <c r="AG1612">
        <v>0</v>
      </c>
      <c r="AH1612" t="s">
        <v>23</v>
      </c>
      <c r="AI1612">
        <v>0.1</v>
      </c>
      <c r="AJ1612">
        <v>10</v>
      </c>
      <c r="AK1612">
        <v>6</v>
      </c>
      <c r="AL1612">
        <v>5</v>
      </c>
    </row>
    <row r="1613" spans="20:38" x14ac:dyDescent="0.35">
      <c r="T1613" t="s">
        <v>30</v>
      </c>
      <c r="U1613">
        <v>57</v>
      </c>
      <c r="V1613" t="s">
        <v>29</v>
      </c>
      <c r="W1613">
        <v>51163.519184652403</v>
      </c>
      <c r="X1613">
        <v>0.181670868135516</v>
      </c>
      <c r="Y1613">
        <v>39356.553218963403</v>
      </c>
      <c r="Z1613" t="s">
        <v>26</v>
      </c>
      <c r="AA1613">
        <v>1.4006428143979999E-2</v>
      </c>
      <c r="AB1613" t="s">
        <v>22</v>
      </c>
      <c r="AC1613">
        <v>1608</v>
      </c>
      <c r="AD1613">
        <v>10</v>
      </c>
      <c r="AE1613">
        <v>4.7500000000000001E-2</v>
      </c>
      <c r="AF1613">
        <v>0.01</v>
      </c>
      <c r="AG1613">
        <v>0</v>
      </c>
      <c r="AH1613" t="s">
        <v>23</v>
      </c>
      <c r="AI1613">
        <v>0.1</v>
      </c>
      <c r="AJ1613">
        <v>10</v>
      </c>
      <c r="AK1613">
        <v>6</v>
      </c>
      <c r="AL1613">
        <v>5</v>
      </c>
    </row>
    <row r="1614" spans="20:38" x14ac:dyDescent="0.35">
      <c r="T1614" t="s">
        <v>30</v>
      </c>
      <c r="U1614">
        <v>57</v>
      </c>
      <c r="V1614" t="s">
        <v>29</v>
      </c>
      <c r="W1614">
        <v>22858.556294298</v>
      </c>
      <c r="X1614">
        <v>8.1165913379065993E-2</v>
      </c>
      <c r="Y1614">
        <v>17583.504841767699</v>
      </c>
      <c r="Z1614" t="s">
        <v>26</v>
      </c>
      <c r="AA1614">
        <v>6.2577150929689499E-3</v>
      </c>
      <c r="AB1614" t="s">
        <v>24</v>
      </c>
      <c r="AC1614">
        <v>1609</v>
      </c>
      <c r="AD1614">
        <v>10</v>
      </c>
      <c r="AE1614">
        <v>4.7500000000000001E-2</v>
      </c>
      <c r="AF1614">
        <v>0.01</v>
      </c>
      <c r="AG1614">
        <v>0</v>
      </c>
      <c r="AH1614" t="s">
        <v>23</v>
      </c>
      <c r="AI1614">
        <v>0.1</v>
      </c>
      <c r="AJ1614">
        <v>10</v>
      </c>
      <c r="AK1614">
        <v>7</v>
      </c>
      <c r="AL1614">
        <v>6</v>
      </c>
    </row>
    <row r="1615" spans="20:38" x14ac:dyDescent="0.35">
      <c r="T1615" t="s">
        <v>30</v>
      </c>
      <c r="U1615">
        <v>57</v>
      </c>
      <c r="V1615" t="s">
        <v>29</v>
      </c>
      <c r="W1615">
        <v>68575.668882894097</v>
      </c>
      <c r="X1615">
        <v>0.24349774013719799</v>
      </c>
      <c r="Y1615">
        <v>52750.514525303202</v>
      </c>
      <c r="Z1615" t="s">
        <v>26</v>
      </c>
      <c r="AA1615">
        <v>1.8773145278906899E-2</v>
      </c>
      <c r="AB1615" t="s">
        <v>22</v>
      </c>
      <c r="AC1615">
        <v>1610</v>
      </c>
      <c r="AD1615">
        <v>10</v>
      </c>
      <c r="AE1615">
        <v>4.7500000000000001E-2</v>
      </c>
      <c r="AF1615">
        <v>0.01</v>
      </c>
      <c r="AG1615">
        <v>0</v>
      </c>
      <c r="AH1615" t="s">
        <v>23</v>
      </c>
      <c r="AI1615">
        <v>0.1</v>
      </c>
      <c r="AJ1615">
        <v>10</v>
      </c>
      <c r="AK1615">
        <v>7</v>
      </c>
      <c r="AL1615">
        <v>6</v>
      </c>
    </row>
    <row r="1616" spans="20:38" x14ac:dyDescent="0.35">
      <c r="T1616" t="s">
        <v>30</v>
      </c>
      <c r="U1616">
        <v>57</v>
      </c>
      <c r="V1616" t="s">
        <v>29</v>
      </c>
      <c r="W1616">
        <v>29701.353755489301</v>
      </c>
      <c r="X1616">
        <v>0.105463244271485</v>
      </c>
      <c r="Y1616">
        <v>22847.195196530301</v>
      </c>
      <c r="Z1616" t="s">
        <v>26</v>
      </c>
      <c r="AA1616">
        <v>8.1309863704602508E-3</v>
      </c>
      <c r="AB1616" t="s">
        <v>24</v>
      </c>
      <c r="AC1616">
        <v>1611</v>
      </c>
      <c r="AD1616">
        <v>10</v>
      </c>
      <c r="AE1616">
        <v>4.7500000000000001E-2</v>
      </c>
      <c r="AF1616">
        <v>0.01</v>
      </c>
      <c r="AG1616">
        <v>0</v>
      </c>
      <c r="AH1616" t="s">
        <v>23</v>
      </c>
      <c r="AI1616">
        <v>0.1</v>
      </c>
      <c r="AJ1616">
        <v>10</v>
      </c>
      <c r="AK1616">
        <v>8</v>
      </c>
      <c r="AL1616">
        <v>7</v>
      </c>
    </row>
    <row r="1617" spans="20:38" x14ac:dyDescent="0.35">
      <c r="T1617" t="s">
        <v>30</v>
      </c>
      <c r="U1617">
        <v>57</v>
      </c>
      <c r="V1617" t="s">
        <v>29</v>
      </c>
      <c r="W1617">
        <v>89104.061266467994</v>
      </c>
      <c r="X1617">
        <v>0.31638973281445498</v>
      </c>
      <c r="Y1617">
        <v>68541.585589590803</v>
      </c>
      <c r="Z1617" t="s">
        <v>26</v>
      </c>
      <c r="AA1617">
        <v>2.4392959111380799E-2</v>
      </c>
      <c r="AB1617" t="s">
        <v>22</v>
      </c>
      <c r="AC1617">
        <v>1612</v>
      </c>
      <c r="AD1617">
        <v>10</v>
      </c>
      <c r="AE1617">
        <v>4.7500000000000001E-2</v>
      </c>
      <c r="AF1617">
        <v>0.01</v>
      </c>
      <c r="AG1617">
        <v>0</v>
      </c>
      <c r="AH1617" t="s">
        <v>23</v>
      </c>
      <c r="AI1617">
        <v>0.1</v>
      </c>
      <c r="AJ1617">
        <v>10</v>
      </c>
      <c r="AK1617">
        <v>8</v>
      </c>
      <c r="AL1617">
        <v>7</v>
      </c>
    </row>
    <row r="1618" spans="20:38" x14ac:dyDescent="0.35">
      <c r="T1618" t="s">
        <v>30</v>
      </c>
      <c r="U1618">
        <v>57</v>
      </c>
      <c r="V1618" t="s">
        <v>29</v>
      </c>
      <c r="W1618">
        <v>61424.886297293597</v>
      </c>
      <c r="X1618">
        <v>0.21810681901064499</v>
      </c>
      <c r="Y1618">
        <v>47249.912536379699</v>
      </c>
      <c r="Z1618" t="s">
        <v>26</v>
      </c>
      <c r="AA1618">
        <v>1.6815560576866201E-2</v>
      </c>
      <c r="AB1618" t="s">
        <v>24</v>
      </c>
      <c r="AC1618">
        <v>1613</v>
      </c>
      <c r="AD1618">
        <v>10</v>
      </c>
      <c r="AE1618">
        <v>4.7500000000000001E-2</v>
      </c>
      <c r="AF1618">
        <v>0.01</v>
      </c>
      <c r="AG1618">
        <v>0</v>
      </c>
      <c r="AH1618" t="s">
        <v>23</v>
      </c>
      <c r="AI1618">
        <v>0.1</v>
      </c>
      <c r="AJ1618">
        <v>10</v>
      </c>
      <c r="AK1618">
        <v>9</v>
      </c>
      <c r="AL1618">
        <v>8</v>
      </c>
    </row>
    <row r="1619" spans="20:38" x14ac:dyDescent="0.35">
      <c r="T1619" t="s">
        <v>30</v>
      </c>
      <c r="U1619">
        <v>57</v>
      </c>
      <c r="V1619" t="s">
        <v>29</v>
      </c>
      <c r="W1619">
        <v>184274.658891881</v>
      </c>
      <c r="X1619">
        <v>0.65432045703193598</v>
      </c>
      <c r="Y1619">
        <v>141749.737609139</v>
      </c>
      <c r="Z1619" t="s">
        <v>26</v>
      </c>
      <c r="AA1619">
        <v>5.0446681730598797E-2</v>
      </c>
      <c r="AB1619" t="s">
        <v>22</v>
      </c>
      <c r="AC1619">
        <v>1614</v>
      </c>
      <c r="AD1619">
        <v>10</v>
      </c>
      <c r="AE1619">
        <v>4.7500000000000001E-2</v>
      </c>
      <c r="AF1619">
        <v>0.01</v>
      </c>
      <c r="AG1619">
        <v>0</v>
      </c>
      <c r="AH1619" t="s">
        <v>23</v>
      </c>
      <c r="AI1619">
        <v>0.1</v>
      </c>
      <c r="AJ1619">
        <v>10</v>
      </c>
      <c r="AK1619">
        <v>9</v>
      </c>
      <c r="AL1619">
        <v>8</v>
      </c>
    </row>
    <row r="1620" spans="20:38" x14ac:dyDescent="0.35">
      <c r="T1620" t="s">
        <v>30</v>
      </c>
      <c r="U1620">
        <v>57</v>
      </c>
      <c r="V1620" t="s">
        <v>29</v>
      </c>
      <c r="W1620">
        <v>71619.898226343401</v>
      </c>
      <c r="X1620">
        <v>0.25430715662068998</v>
      </c>
      <c r="Y1620">
        <v>55092.229404879501</v>
      </c>
      <c r="Z1620" t="s">
        <v>26</v>
      </c>
      <c r="AA1620">
        <v>1.9606527740322999E-2</v>
      </c>
      <c r="AB1620" t="s">
        <v>24</v>
      </c>
      <c r="AC1620">
        <v>1615</v>
      </c>
      <c r="AD1620">
        <v>10</v>
      </c>
      <c r="AE1620">
        <v>4.7500000000000001E-2</v>
      </c>
      <c r="AF1620">
        <v>0.01</v>
      </c>
      <c r="AG1620">
        <v>0</v>
      </c>
      <c r="AH1620" t="s">
        <v>23</v>
      </c>
      <c r="AI1620">
        <v>0.1</v>
      </c>
      <c r="AJ1620">
        <v>10</v>
      </c>
      <c r="AK1620">
        <v>10</v>
      </c>
      <c r="AL1620">
        <v>9</v>
      </c>
    </row>
    <row r="1621" spans="20:38" x14ac:dyDescent="0.35">
      <c r="T1621" t="s">
        <v>30</v>
      </c>
      <c r="U1621">
        <v>57</v>
      </c>
      <c r="V1621" t="s">
        <v>29</v>
      </c>
      <c r="W1621">
        <v>214859.69467903001</v>
      </c>
      <c r="X1621">
        <v>0.76292146986206999</v>
      </c>
      <c r="Y1621">
        <v>165276.688214639</v>
      </c>
      <c r="Z1621" t="s">
        <v>26</v>
      </c>
      <c r="AA1621">
        <v>5.8819583220969002E-2</v>
      </c>
      <c r="AB1621" t="s">
        <v>22</v>
      </c>
      <c r="AC1621">
        <v>1616</v>
      </c>
      <c r="AD1621">
        <v>10</v>
      </c>
      <c r="AE1621">
        <v>4.7500000000000001E-2</v>
      </c>
      <c r="AF1621">
        <v>0.01</v>
      </c>
      <c r="AG1621">
        <v>0</v>
      </c>
      <c r="AH1621" t="s">
        <v>23</v>
      </c>
      <c r="AI1621">
        <v>0.1</v>
      </c>
      <c r="AJ1621">
        <v>10</v>
      </c>
      <c r="AK1621">
        <v>10</v>
      </c>
      <c r="AL1621">
        <v>9</v>
      </c>
    </row>
    <row r="1622" spans="20:38" x14ac:dyDescent="0.35">
      <c r="T1622" t="s">
        <v>30</v>
      </c>
      <c r="U1622">
        <v>57</v>
      </c>
      <c r="V1622" t="s">
        <v>29</v>
      </c>
      <c r="W1622">
        <v>208903.88524013699</v>
      </c>
      <c r="X1622">
        <v>0.74177364640394405</v>
      </c>
      <c r="Y1622">
        <v>160695.29633856699</v>
      </c>
      <c r="Z1622" t="s">
        <v>26</v>
      </c>
      <c r="AA1622">
        <v>5.7189132105125502E-2</v>
      </c>
      <c r="AB1622" t="s">
        <v>24</v>
      </c>
      <c r="AC1622">
        <v>1617</v>
      </c>
      <c r="AD1622">
        <v>10</v>
      </c>
      <c r="AE1622">
        <v>4.7500000000000001E-2</v>
      </c>
      <c r="AF1622">
        <v>0.01</v>
      </c>
      <c r="AG1622">
        <v>0</v>
      </c>
      <c r="AH1622" t="s">
        <v>23</v>
      </c>
      <c r="AI1622">
        <v>0.1</v>
      </c>
      <c r="AJ1622">
        <v>10</v>
      </c>
      <c r="AK1622">
        <v>12</v>
      </c>
      <c r="AL1622">
        <v>11</v>
      </c>
    </row>
    <row r="1623" spans="20:38" x14ac:dyDescent="0.35">
      <c r="T1623" t="s">
        <v>30</v>
      </c>
      <c r="U1623">
        <v>57</v>
      </c>
      <c r="V1623" t="s">
        <v>29</v>
      </c>
      <c r="W1623">
        <v>626711.65572041098</v>
      </c>
      <c r="X1623">
        <v>2.2253209392118301</v>
      </c>
      <c r="Y1623">
        <v>482085.88901570003</v>
      </c>
      <c r="Z1623" t="s">
        <v>26</v>
      </c>
      <c r="AA1623">
        <v>0.17156739631537701</v>
      </c>
      <c r="AB1623" t="s">
        <v>22</v>
      </c>
      <c r="AC1623">
        <v>1618</v>
      </c>
      <c r="AD1623">
        <v>10</v>
      </c>
      <c r="AE1623">
        <v>4.7500000000000001E-2</v>
      </c>
      <c r="AF1623">
        <v>0.01</v>
      </c>
      <c r="AG1623">
        <v>0</v>
      </c>
      <c r="AH1623" t="s">
        <v>23</v>
      </c>
      <c r="AI1623">
        <v>0.1</v>
      </c>
      <c r="AJ1623">
        <v>10</v>
      </c>
      <c r="AK1623">
        <v>12</v>
      </c>
      <c r="AL1623">
        <v>11</v>
      </c>
    </row>
    <row r="1624" spans="20:38" x14ac:dyDescent="0.35">
      <c r="T1624" t="s">
        <v>30</v>
      </c>
      <c r="U1624">
        <v>57</v>
      </c>
      <c r="V1624" t="s">
        <v>29</v>
      </c>
      <c r="W1624">
        <v>305870.34992053499</v>
      </c>
      <c r="X1624">
        <v>1.0860811158518999</v>
      </c>
      <c r="Y1624">
        <v>235284.88455425799</v>
      </c>
      <c r="Z1624" t="s">
        <v>26</v>
      </c>
      <c r="AA1624">
        <v>8.3734487889197004E-2</v>
      </c>
      <c r="AB1624" t="s">
        <v>24</v>
      </c>
      <c r="AC1624">
        <v>1619</v>
      </c>
      <c r="AD1624">
        <v>10</v>
      </c>
      <c r="AE1624">
        <v>4.7500000000000001E-2</v>
      </c>
      <c r="AF1624">
        <v>0.01</v>
      </c>
      <c r="AG1624">
        <v>0</v>
      </c>
      <c r="AH1624" t="s">
        <v>23</v>
      </c>
      <c r="AI1624">
        <v>0.1</v>
      </c>
      <c r="AJ1624">
        <v>10</v>
      </c>
      <c r="AK1624">
        <v>15</v>
      </c>
      <c r="AL1624">
        <v>14</v>
      </c>
    </row>
    <row r="1625" spans="20:38" x14ac:dyDescent="0.35">
      <c r="T1625" t="s">
        <v>30</v>
      </c>
      <c r="U1625">
        <v>57</v>
      </c>
      <c r="V1625" t="s">
        <v>29</v>
      </c>
      <c r="W1625">
        <v>917611.04976160498</v>
      </c>
      <c r="X1625">
        <v>3.2582433475557102</v>
      </c>
      <c r="Y1625">
        <v>705854.65366277297</v>
      </c>
      <c r="Z1625" t="s">
        <v>26</v>
      </c>
      <c r="AA1625">
        <v>0.251203463667591</v>
      </c>
      <c r="AB1625" t="s">
        <v>22</v>
      </c>
      <c r="AC1625">
        <v>1620</v>
      </c>
      <c r="AD1625">
        <v>10</v>
      </c>
      <c r="AE1625">
        <v>4.7500000000000001E-2</v>
      </c>
      <c r="AF1625">
        <v>0.01</v>
      </c>
      <c r="AG1625">
        <v>0</v>
      </c>
      <c r="AH1625" t="s">
        <v>23</v>
      </c>
      <c r="AI1625">
        <v>0.1</v>
      </c>
      <c r="AJ1625">
        <v>10</v>
      </c>
      <c r="AK1625">
        <v>15</v>
      </c>
      <c r="AL1625">
        <v>14</v>
      </c>
    </row>
    <row r="1626" spans="20:38" x14ac:dyDescent="0.35">
      <c r="T1626" t="s">
        <v>30</v>
      </c>
      <c r="U1626">
        <v>57</v>
      </c>
      <c r="V1626" t="s">
        <v>29</v>
      </c>
      <c r="W1626">
        <v>137632.80301919</v>
      </c>
      <c r="X1626">
        <v>0.488705061866056</v>
      </c>
      <c r="Y1626">
        <v>105871.38693783899</v>
      </c>
      <c r="Z1626" t="s">
        <v>26</v>
      </c>
      <c r="AA1626">
        <v>3.7678095574025801E-2</v>
      </c>
      <c r="AB1626" t="s">
        <v>24</v>
      </c>
      <c r="AC1626">
        <v>1621</v>
      </c>
      <c r="AD1626">
        <v>10</v>
      </c>
      <c r="AE1626">
        <v>4.7500000000000001E-2</v>
      </c>
      <c r="AF1626">
        <v>0.01</v>
      </c>
      <c r="AG1626">
        <v>0</v>
      </c>
      <c r="AH1626" t="s">
        <v>23</v>
      </c>
      <c r="AI1626">
        <v>0.1</v>
      </c>
      <c r="AJ1626">
        <v>10</v>
      </c>
      <c r="AK1626">
        <v>20</v>
      </c>
      <c r="AL1626">
        <v>19</v>
      </c>
    </row>
    <row r="1627" spans="20:38" x14ac:dyDescent="0.35">
      <c r="T1627" t="s">
        <v>30</v>
      </c>
      <c r="U1627">
        <v>57</v>
      </c>
      <c r="V1627" t="s">
        <v>29</v>
      </c>
      <c r="W1627">
        <v>412898.40905757103</v>
      </c>
      <c r="X1627">
        <v>1.46611518559817</v>
      </c>
      <c r="Y1627">
        <v>317614.16081351601</v>
      </c>
      <c r="Z1627" t="s">
        <v>26</v>
      </c>
      <c r="AA1627">
        <v>0.11303428672207699</v>
      </c>
      <c r="AB1627" t="s">
        <v>22</v>
      </c>
      <c r="AC1627">
        <v>1622</v>
      </c>
      <c r="AD1627">
        <v>10</v>
      </c>
      <c r="AE1627">
        <v>4.7500000000000001E-2</v>
      </c>
      <c r="AF1627">
        <v>0.01</v>
      </c>
      <c r="AG1627">
        <v>0</v>
      </c>
      <c r="AH1627" t="s">
        <v>23</v>
      </c>
      <c r="AI1627">
        <v>0.1</v>
      </c>
      <c r="AJ1627">
        <v>10</v>
      </c>
      <c r="AK1627">
        <v>20</v>
      </c>
      <c r="AL1627">
        <v>19</v>
      </c>
    </row>
    <row r="1628" spans="20:38" x14ac:dyDescent="0.35">
      <c r="T1628" t="s">
        <v>30</v>
      </c>
      <c r="U1628">
        <v>57</v>
      </c>
      <c r="V1628" t="s">
        <v>29</v>
      </c>
      <c r="W1628">
        <v>24895.0875001602</v>
      </c>
      <c r="X1628">
        <v>8.8397206262160702E-2</v>
      </c>
      <c r="Y1628">
        <v>19150.0673078156</v>
      </c>
      <c r="Z1628" t="s">
        <v>26</v>
      </c>
      <c r="AA1628">
        <v>6.8152320201164997E-3</v>
      </c>
      <c r="AB1628" t="s">
        <v>24</v>
      </c>
      <c r="AC1628">
        <v>1623</v>
      </c>
      <c r="AD1628">
        <v>10</v>
      </c>
      <c r="AE1628">
        <v>4.7500000000000001E-2</v>
      </c>
      <c r="AF1628">
        <v>0.01</v>
      </c>
      <c r="AG1628">
        <v>0</v>
      </c>
      <c r="AH1628" t="s">
        <v>23</v>
      </c>
      <c r="AI1628">
        <v>0.1</v>
      </c>
      <c r="AJ1628">
        <v>10</v>
      </c>
      <c r="AK1628">
        <v>99</v>
      </c>
      <c r="AL1628">
        <v>98</v>
      </c>
    </row>
    <row r="1629" spans="20:38" x14ac:dyDescent="0.35">
      <c r="T1629" t="s">
        <v>30</v>
      </c>
      <c r="U1629">
        <v>57</v>
      </c>
      <c r="V1629" t="s">
        <v>29</v>
      </c>
      <c r="W1629">
        <v>74685.262500480705</v>
      </c>
      <c r="X1629">
        <v>0.26519161878648201</v>
      </c>
      <c r="Y1629">
        <v>57450.201923446701</v>
      </c>
      <c r="Z1629" t="s">
        <v>26</v>
      </c>
      <c r="AA1629">
        <v>2.0445696060349499E-2</v>
      </c>
      <c r="AB1629" t="s">
        <v>22</v>
      </c>
      <c r="AC1629">
        <v>1624</v>
      </c>
      <c r="AD1629">
        <v>10</v>
      </c>
      <c r="AE1629">
        <v>4.7500000000000001E-2</v>
      </c>
      <c r="AF1629">
        <v>0.01</v>
      </c>
      <c r="AG1629">
        <v>0</v>
      </c>
      <c r="AH1629" t="s">
        <v>23</v>
      </c>
      <c r="AI1629">
        <v>0.1</v>
      </c>
      <c r="AJ1629">
        <v>10</v>
      </c>
      <c r="AK1629">
        <v>99</v>
      </c>
      <c r="AL1629">
        <v>98</v>
      </c>
    </row>
    <row r="1630" spans="20:38" x14ac:dyDescent="0.35">
      <c r="T1630" t="s">
        <v>30</v>
      </c>
      <c r="U1630">
        <v>57</v>
      </c>
      <c r="V1630" t="s">
        <v>29</v>
      </c>
      <c r="W1630">
        <v>320.77318538144499</v>
      </c>
      <c r="X1630">
        <v>4.6846157905394399E-3</v>
      </c>
      <c r="Y1630">
        <v>246.74860413957299</v>
      </c>
      <c r="Z1630" t="s">
        <v>27</v>
      </c>
      <c r="AA1630">
        <v>5.5490294545873498E-4</v>
      </c>
      <c r="AB1630" t="s">
        <v>24</v>
      </c>
      <c r="AC1630">
        <v>1625</v>
      </c>
      <c r="AD1630">
        <v>10</v>
      </c>
      <c r="AE1630">
        <v>4.7500000000000001E-2</v>
      </c>
      <c r="AF1630">
        <v>0.01</v>
      </c>
      <c r="AG1630">
        <v>0</v>
      </c>
      <c r="AH1630" t="s">
        <v>23</v>
      </c>
      <c r="AI1630">
        <v>0.1</v>
      </c>
      <c r="AJ1630">
        <v>10</v>
      </c>
      <c r="AK1630">
        <v>1</v>
      </c>
      <c r="AL1630">
        <v>0</v>
      </c>
    </row>
    <row r="1631" spans="20:38" x14ac:dyDescent="0.35">
      <c r="T1631" t="s">
        <v>30</v>
      </c>
      <c r="U1631">
        <v>57</v>
      </c>
      <c r="V1631" t="s">
        <v>29</v>
      </c>
      <c r="W1631">
        <v>962.31955614433502</v>
      </c>
      <c r="X1631">
        <v>1.40538473716183E-2</v>
      </c>
      <c r="Y1631">
        <v>740.24581241871897</v>
      </c>
      <c r="Z1631" t="s">
        <v>27</v>
      </c>
      <c r="AA1631">
        <v>1.6647088363762001E-3</v>
      </c>
      <c r="AB1631" t="s">
        <v>22</v>
      </c>
      <c r="AC1631">
        <v>1626</v>
      </c>
      <c r="AD1631">
        <v>10</v>
      </c>
      <c r="AE1631">
        <v>4.7500000000000001E-2</v>
      </c>
      <c r="AF1631">
        <v>0.01</v>
      </c>
      <c r="AG1631">
        <v>0</v>
      </c>
      <c r="AH1631" t="s">
        <v>23</v>
      </c>
      <c r="AI1631">
        <v>0.1</v>
      </c>
      <c r="AJ1631">
        <v>10</v>
      </c>
      <c r="AK1631">
        <v>1</v>
      </c>
      <c r="AL1631">
        <v>0</v>
      </c>
    </row>
    <row r="1632" spans="20:38" x14ac:dyDescent="0.35">
      <c r="T1632" t="s">
        <v>30</v>
      </c>
      <c r="U1632">
        <v>57</v>
      </c>
      <c r="V1632" t="s">
        <v>29</v>
      </c>
      <c r="W1632">
        <v>212.18528839736601</v>
      </c>
      <c r="X1632">
        <v>3.0987831834024802E-3</v>
      </c>
      <c r="Y1632">
        <v>163.21945261335901</v>
      </c>
      <c r="Z1632" t="s">
        <v>27</v>
      </c>
      <c r="AA1632">
        <v>3.6705761853098002E-4</v>
      </c>
      <c r="AB1632" t="s">
        <v>24</v>
      </c>
      <c r="AC1632">
        <v>1627</v>
      </c>
      <c r="AD1632">
        <v>10</v>
      </c>
      <c r="AE1632">
        <v>4.7500000000000001E-2</v>
      </c>
      <c r="AF1632">
        <v>0.01</v>
      </c>
      <c r="AG1632">
        <v>0</v>
      </c>
      <c r="AH1632" t="s">
        <v>23</v>
      </c>
      <c r="AI1632">
        <v>0.1</v>
      </c>
      <c r="AJ1632">
        <v>10</v>
      </c>
      <c r="AK1632">
        <v>2</v>
      </c>
      <c r="AL1632">
        <v>1</v>
      </c>
    </row>
    <row r="1633" spans="20:38" x14ac:dyDescent="0.35">
      <c r="T1633" t="s">
        <v>30</v>
      </c>
      <c r="U1633">
        <v>57</v>
      </c>
      <c r="V1633" t="s">
        <v>29</v>
      </c>
      <c r="W1633">
        <v>636.55586519209999</v>
      </c>
      <c r="X1633">
        <v>9.2963495502074393E-3</v>
      </c>
      <c r="Y1633">
        <v>489.65835784007601</v>
      </c>
      <c r="Z1633" t="s">
        <v>27</v>
      </c>
      <c r="AA1633">
        <v>1.1011728555929399E-3</v>
      </c>
      <c r="AB1633" t="s">
        <v>22</v>
      </c>
      <c r="AC1633">
        <v>1628</v>
      </c>
      <c r="AD1633">
        <v>10</v>
      </c>
      <c r="AE1633">
        <v>4.7500000000000001E-2</v>
      </c>
      <c r="AF1633">
        <v>0.01</v>
      </c>
      <c r="AG1633">
        <v>0</v>
      </c>
      <c r="AH1633" t="s">
        <v>23</v>
      </c>
      <c r="AI1633">
        <v>0.1</v>
      </c>
      <c r="AJ1633">
        <v>10</v>
      </c>
      <c r="AK1633">
        <v>2</v>
      </c>
      <c r="AL1633">
        <v>1</v>
      </c>
    </row>
    <row r="1634" spans="20:38" x14ac:dyDescent="0.35">
      <c r="T1634" t="s">
        <v>30</v>
      </c>
      <c r="U1634">
        <v>57</v>
      </c>
      <c r="V1634" t="s">
        <v>29</v>
      </c>
      <c r="W1634">
        <v>601.20479221380197</v>
      </c>
      <c r="X1634">
        <v>8.7800776103016398E-3</v>
      </c>
      <c r="Y1634">
        <v>462.46522477984797</v>
      </c>
      <c r="Z1634" t="s">
        <v>27</v>
      </c>
      <c r="AA1634">
        <v>1.0400193196530301E-3</v>
      </c>
      <c r="AB1634" t="s">
        <v>24</v>
      </c>
      <c r="AC1634">
        <v>1629</v>
      </c>
      <c r="AD1634">
        <v>10</v>
      </c>
      <c r="AE1634">
        <v>4.7500000000000001E-2</v>
      </c>
      <c r="AF1634">
        <v>0.01</v>
      </c>
      <c r="AG1634">
        <v>0</v>
      </c>
      <c r="AH1634" t="s">
        <v>23</v>
      </c>
      <c r="AI1634">
        <v>0.1</v>
      </c>
      <c r="AJ1634">
        <v>10</v>
      </c>
      <c r="AK1634">
        <v>3</v>
      </c>
      <c r="AL1634">
        <v>2</v>
      </c>
    </row>
    <row r="1635" spans="20:38" x14ac:dyDescent="0.35">
      <c r="T1635" t="s">
        <v>30</v>
      </c>
      <c r="U1635">
        <v>57</v>
      </c>
      <c r="V1635" t="s">
        <v>29</v>
      </c>
      <c r="W1635">
        <v>1803.61437664141</v>
      </c>
      <c r="X1635">
        <v>2.6340232830904899E-2</v>
      </c>
      <c r="Y1635">
        <v>1387.3956743395399</v>
      </c>
      <c r="Z1635" t="s">
        <v>27</v>
      </c>
      <c r="AA1635">
        <v>3.12005795895909E-3</v>
      </c>
      <c r="AB1635" t="s">
        <v>22</v>
      </c>
      <c r="AC1635">
        <v>1630</v>
      </c>
      <c r="AD1635">
        <v>10</v>
      </c>
      <c r="AE1635">
        <v>4.7500000000000001E-2</v>
      </c>
      <c r="AF1635">
        <v>0.01</v>
      </c>
      <c r="AG1635">
        <v>0</v>
      </c>
      <c r="AH1635" t="s">
        <v>23</v>
      </c>
      <c r="AI1635">
        <v>0.1</v>
      </c>
      <c r="AJ1635">
        <v>10</v>
      </c>
      <c r="AK1635">
        <v>3</v>
      </c>
      <c r="AL1635">
        <v>2</v>
      </c>
    </row>
    <row r="1636" spans="20:38" x14ac:dyDescent="0.35">
      <c r="T1636" t="s">
        <v>30</v>
      </c>
      <c r="U1636">
        <v>57</v>
      </c>
      <c r="V1636" t="s">
        <v>29</v>
      </c>
      <c r="W1636">
        <v>878.51347891597698</v>
      </c>
      <c r="X1636">
        <v>1.2829931874254401E-2</v>
      </c>
      <c r="Y1636">
        <v>675.77959916613599</v>
      </c>
      <c r="Z1636" t="s">
        <v>27</v>
      </c>
      <c r="AA1636">
        <v>1.51973337950921E-3</v>
      </c>
      <c r="AB1636" t="s">
        <v>24</v>
      </c>
      <c r="AC1636">
        <v>1631</v>
      </c>
      <c r="AD1636">
        <v>10</v>
      </c>
      <c r="AE1636">
        <v>4.7500000000000001E-2</v>
      </c>
      <c r="AF1636">
        <v>0.01</v>
      </c>
      <c r="AG1636">
        <v>0</v>
      </c>
      <c r="AH1636" t="s">
        <v>23</v>
      </c>
      <c r="AI1636">
        <v>0.1</v>
      </c>
      <c r="AJ1636">
        <v>10</v>
      </c>
      <c r="AK1636">
        <v>4</v>
      </c>
      <c r="AL1636">
        <v>3</v>
      </c>
    </row>
    <row r="1637" spans="20:38" x14ac:dyDescent="0.35">
      <c r="T1637" t="s">
        <v>30</v>
      </c>
      <c r="U1637">
        <v>57</v>
      </c>
      <c r="V1637" t="s">
        <v>29</v>
      </c>
      <c r="W1637">
        <v>2635.54043674793</v>
      </c>
      <c r="X1637">
        <v>3.84897956227633E-2</v>
      </c>
      <c r="Y1637">
        <v>2027.33879749841</v>
      </c>
      <c r="Z1637" t="s">
        <v>27</v>
      </c>
      <c r="AA1637">
        <v>4.5592001385276202E-3</v>
      </c>
      <c r="AB1637" t="s">
        <v>22</v>
      </c>
      <c r="AC1637">
        <v>1632</v>
      </c>
      <c r="AD1637">
        <v>10</v>
      </c>
      <c r="AE1637">
        <v>4.7500000000000001E-2</v>
      </c>
      <c r="AF1637">
        <v>0.01</v>
      </c>
      <c r="AG1637">
        <v>0</v>
      </c>
      <c r="AH1637" t="s">
        <v>23</v>
      </c>
      <c r="AI1637">
        <v>0.1</v>
      </c>
      <c r="AJ1637">
        <v>10</v>
      </c>
      <c r="AK1637">
        <v>4</v>
      </c>
      <c r="AL1637">
        <v>3</v>
      </c>
    </row>
    <row r="1638" spans="20:38" x14ac:dyDescent="0.35">
      <c r="T1638" t="s">
        <v>30</v>
      </c>
      <c r="U1638">
        <v>57</v>
      </c>
      <c r="V1638" t="s">
        <v>29</v>
      </c>
      <c r="W1638">
        <v>1252.56645120862</v>
      </c>
      <c r="X1638">
        <v>1.8292653012920101E-2</v>
      </c>
      <c r="Y1638">
        <v>963.51265477586401</v>
      </c>
      <c r="Z1638" t="s">
        <v>27</v>
      </c>
      <c r="AA1638">
        <v>2.1668045984951701E-3</v>
      </c>
      <c r="AB1638" t="s">
        <v>24</v>
      </c>
      <c r="AC1638">
        <v>1633</v>
      </c>
      <c r="AD1638">
        <v>10</v>
      </c>
      <c r="AE1638">
        <v>4.7500000000000001E-2</v>
      </c>
      <c r="AF1638">
        <v>0.01</v>
      </c>
      <c r="AG1638">
        <v>0</v>
      </c>
      <c r="AH1638" t="s">
        <v>23</v>
      </c>
      <c r="AI1638">
        <v>0.1</v>
      </c>
      <c r="AJ1638">
        <v>10</v>
      </c>
      <c r="AK1638">
        <v>5</v>
      </c>
      <c r="AL1638">
        <v>4</v>
      </c>
    </row>
    <row r="1639" spans="20:38" x14ac:dyDescent="0.35">
      <c r="T1639" t="s">
        <v>30</v>
      </c>
      <c r="U1639">
        <v>57</v>
      </c>
      <c r="V1639" t="s">
        <v>29</v>
      </c>
      <c r="W1639">
        <v>3757.6993536258701</v>
      </c>
      <c r="X1639">
        <v>5.4877959038760298E-2</v>
      </c>
      <c r="Y1639">
        <v>2890.5379643275901</v>
      </c>
      <c r="Z1639" t="s">
        <v>27</v>
      </c>
      <c r="AA1639">
        <v>6.5004137954855299E-3</v>
      </c>
      <c r="AB1639" t="s">
        <v>22</v>
      </c>
      <c r="AC1639">
        <v>1634</v>
      </c>
      <c r="AD1639">
        <v>10</v>
      </c>
      <c r="AE1639">
        <v>4.7500000000000001E-2</v>
      </c>
      <c r="AF1639">
        <v>0.01</v>
      </c>
      <c r="AG1639">
        <v>0</v>
      </c>
      <c r="AH1639" t="s">
        <v>23</v>
      </c>
      <c r="AI1639">
        <v>0.1</v>
      </c>
      <c r="AJ1639">
        <v>10</v>
      </c>
      <c r="AK1639">
        <v>5</v>
      </c>
      <c r="AL1639">
        <v>4</v>
      </c>
    </row>
    <row r="1640" spans="20:38" x14ac:dyDescent="0.35">
      <c r="T1640" t="s">
        <v>30</v>
      </c>
      <c r="U1640">
        <v>57</v>
      </c>
      <c r="V1640" t="s">
        <v>29</v>
      </c>
      <c r="W1640">
        <v>1740.97535491957</v>
      </c>
      <c r="X1640">
        <v>2.5425443928231699E-2</v>
      </c>
      <c r="Y1640">
        <v>1339.2118114765899</v>
      </c>
      <c r="Z1640" t="s">
        <v>27</v>
      </c>
      <c r="AA1640">
        <v>3.0116992206413299E-3</v>
      </c>
      <c r="AB1640" t="s">
        <v>24</v>
      </c>
      <c r="AC1640">
        <v>1635</v>
      </c>
      <c r="AD1640">
        <v>10</v>
      </c>
      <c r="AE1640">
        <v>4.7500000000000001E-2</v>
      </c>
      <c r="AF1640">
        <v>0.01</v>
      </c>
      <c r="AG1640">
        <v>0</v>
      </c>
      <c r="AH1640" t="s">
        <v>23</v>
      </c>
      <c r="AI1640">
        <v>0.1</v>
      </c>
      <c r="AJ1640">
        <v>10</v>
      </c>
      <c r="AK1640">
        <v>6</v>
      </c>
      <c r="AL1640">
        <v>5</v>
      </c>
    </row>
    <row r="1641" spans="20:38" x14ac:dyDescent="0.35">
      <c r="T1641" t="s">
        <v>30</v>
      </c>
      <c r="U1641">
        <v>57</v>
      </c>
      <c r="V1641" t="s">
        <v>29</v>
      </c>
      <c r="W1641">
        <v>5222.9260647586998</v>
      </c>
      <c r="X1641">
        <v>7.6276331784695103E-2</v>
      </c>
      <c r="Y1641">
        <v>4017.6354344297702</v>
      </c>
      <c r="Z1641" t="s">
        <v>27</v>
      </c>
      <c r="AA1641">
        <v>9.0350976619239798E-3</v>
      </c>
      <c r="AB1641" t="s">
        <v>22</v>
      </c>
      <c r="AC1641">
        <v>1636</v>
      </c>
      <c r="AD1641">
        <v>10</v>
      </c>
      <c r="AE1641">
        <v>4.7500000000000001E-2</v>
      </c>
      <c r="AF1641">
        <v>0.01</v>
      </c>
      <c r="AG1641">
        <v>0</v>
      </c>
      <c r="AH1641" t="s">
        <v>23</v>
      </c>
      <c r="AI1641">
        <v>0.1</v>
      </c>
      <c r="AJ1641">
        <v>10</v>
      </c>
      <c r="AK1641">
        <v>6</v>
      </c>
      <c r="AL1641">
        <v>5</v>
      </c>
    </row>
    <row r="1642" spans="20:38" x14ac:dyDescent="0.35">
      <c r="T1642" t="s">
        <v>30</v>
      </c>
      <c r="U1642">
        <v>57</v>
      </c>
      <c r="V1642" t="s">
        <v>29</v>
      </c>
      <c r="W1642">
        <v>2356.4793069464799</v>
      </c>
      <c r="X1642">
        <v>3.4414348438363801E-2</v>
      </c>
      <c r="Y1642">
        <v>1812.67638995883</v>
      </c>
      <c r="Z1642" t="s">
        <v>27</v>
      </c>
      <c r="AA1642">
        <v>4.0764545414923503E-3</v>
      </c>
      <c r="AB1642" t="s">
        <v>24</v>
      </c>
      <c r="AC1642">
        <v>1637</v>
      </c>
      <c r="AD1642">
        <v>10</v>
      </c>
      <c r="AE1642">
        <v>4.7500000000000001E-2</v>
      </c>
      <c r="AF1642">
        <v>0.01</v>
      </c>
      <c r="AG1642">
        <v>0</v>
      </c>
      <c r="AH1642" t="s">
        <v>23</v>
      </c>
      <c r="AI1642">
        <v>0.1</v>
      </c>
      <c r="AJ1642">
        <v>10</v>
      </c>
      <c r="AK1642">
        <v>7</v>
      </c>
      <c r="AL1642">
        <v>6</v>
      </c>
    </row>
    <row r="1643" spans="20:38" x14ac:dyDescent="0.35">
      <c r="T1643" t="s">
        <v>30</v>
      </c>
      <c r="U1643">
        <v>57</v>
      </c>
      <c r="V1643" t="s">
        <v>29</v>
      </c>
      <c r="W1643">
        <v>7069.4379208394303</v>
      </c>
      <c r="X1643">
        <v>0.103243045315091</v>
      </c>
      <c r="Y1643">
        <v>5438.0291698764904</v>
      </c>
      <c r="Z1643" t="s">
        <v>27</v>
      </c>
      <c r="AA1643">
        <v>1.22293636244771E-2</v>
      </c>
      <c r="AB1643" t="s">
        <v>22</v>
      </c>
      <c r="AC1643">
        <v>1638</v>
      </c>
      <c r="AD1643">
        <v>10</v>
      </c>
      <c r="AE1643">
        <v>4.7500000000000001E-2</v>
      </c>
      <c r="AF1643">
        <v>0.01</v>
      </c>
      <c r="AG1643">
        <v>0</v>
      </c>
      <c r="AH1643" t="s">
        <v>23</v>
      </c>
      <c r="AI1643">
        <v>0.1</v>
      </c>
      <c r="AJ1643">
        <v>10</v>
      </c>
      <c r="AK1643">
        <v>7</v>
      </c>
      <c r="AL1643">
        <v>6</v>
      </c>
    </row>
    <row r="1644" spans="20:38" x14ac:dyDescent="0.35">
      <c r="T1644" t="s">
        <v>30</v>
      </c>
      <c r="U1644">
        <v>57</v>
      </c>
      <c r="V1644" t="s">
        <v>29</v>
      </c>
      <c r="W1644">
        <v>3102.3311644526898</v>
      </c>
      <c r="X1644">
        <v>4.5306871717458598E-2</v>
      </c>
      <c r="Y1644">
        <v>2386.40858804053</v>
      </c>
      <c r="Z1644" t="s">
        <v>27</v>
      </c>
      <c r="AA1644">
        <v>5.3666976524117003E-3</v>
      </c>
      <c r="AB1644" t="s">
        <v>24</v>
      </c>
      <c r="AC1644">
        <v>1639</v>
      </c>
      <c r="AD1644">
        <v>10</v>
      </c>
      <c r="AE1644">
        <v>4.7500000000000001E-2</v>
      </c>
      <c r="AF1644">
        <v>0.01</v>
      </c>
      <c r="AG1644">
        <v>0</v>
      </c>
      <c r="AH1644" t="s">
        <v>23</v>
      </c>
      <c r="AI1644">
        <v>0.1</v>
      </c>
      <c r="AJ1644">
        <v>10</v>
      </c>
      <c r="AK1644">
        <v>8</v>
      </c>
      <c r="AL1644">
        <v>7</v>
      </c>
    </row>
    <row r="1645" spans="20:38" x14ac:dyDescent="0.35">
      <c r="T1645" t="s">
        <v>30</v>
      </c>
      <c r="U1645">
        <v>57</v>
      </c>
      <c r="V1645" t="s">
        <v>29</v>
      </c>
      <c r="W1645">
        <v>9306.9934933580698</v>
      </c>
      <c r="X1645">
        <v>0.135920615152376</v>
      </c>
      <c r="Y1645">
        <v>7159.2257641215901</v>
      </c>
      <c r="Z1645" t="s">
        <v>27</v>
      </c>
      <c r="AA1645">
        <v>1.61000929572351E-2</v>
      </c>
      <c r="AB1645" t="s">
        <v>22</v>
      </c>
      <c r="AC1645">
        <v>1640</v>
      </c>
      <c r="AD1645">
        <v>10</v>
      </c>
      <c r="AE1645">
        <v>4.7500000000000001E-2</v>
      </c>
      <c r="AF1645">
        <v>0.01</v>
      </c>
      <c r="AG1645">
        <v>0</v>
      </c>
      <c r="AH1645" t="s">
        <v>23</v>
      </c>
      <c r="AI1645">
        <v>0.1</v>
      </c>
      <c r="AJ1645">
        <v>10</v>
      </c>
      <c r="AK1645">
        <v>8</v>
      </c>
      <c r="AL1645">
        <v>7</v>
      </c>
    </row>
    <row r="1646" spans="20:38" x14ac:dyDescent="0.35">
      <c r="T1646" t="s">
        <v>30</v>
      </c>
      <c r="U1646">
        <v>57</v>
      </c>
      <c r="V1646" t="s">
        <v>29</v>
      </c>
      <c r="W1646">
        <v>6600.2916466140496</v>
      </c>
      <c r="X1646">
        <v>9.6391568494497704E-2</v>
      </c>
      <c r="Y1646">
        <v>5077.1474204723499</v>
      </c>
      <c r="Z1646" t="s">
        <v>27</v>
      </c>
      <c r="AA1646">
        <v>1.1417791269671001E-2</v>
      </c>
      <c r="AB1646" t="s">
        <v>24</v>
      </c>
      <c r="AC1646">
        <v>1641</v>
      </c>
      <c r="AD1646">
        <v>10</v>
      </c>
      <c r="AE1646">
        <v>4.7500000000000001E-2</v>
      </c>
      <c r="AF1646">
        <v>0.01</v>
      </c>
      <c r="AG1646">
        <v>0</v>
      </c>
      <c r="AH1646" t="s">
        <v>23</v>
      </c>
      <c r="AI1646">
        <v>0.1</v>
      </c>
      <c r="AJ1646">
        <v>10</v>
      </c>
      <c r="AK1646">
        <v>9</v>
      </c>
      <c r="AL1646">
        <v>8</v>
      </c>
    </row>
    <row r="1647" spans="20:38" x14ac:dyDescent="0.35">
      <c r="T1647" t="s">
        <v>30</v>
      </c>
      <c r="U1647">
        <v>57</v>
      </c>
      <c r="V1647" t="s">
        <v>29</v>
      </c>
      <c r="W1647">
        <v>19800.874939842099</v>
      </c>
      <c r="X1647">
        <v>0.289174705483493</v>
      </c>
      <c r="Y1647">
        <v>15231.442261417</v>
      </c>
      <c r="Z1647" t="s">
        <v>27</v>
      </c>
      <c r="AA1647">
        <v>3.4253373809012999E-2</v>
      </c>
      <c r="AB1647" t="s">
        <v>22</v>
      </c>
      <c r="AC1647">
        <v>1642</v>
      </c>
      <c r="AD1647">
        <v>10</v>
      </c>
      <c r="AE1647">
        <v>4.7500000000000001E-2</v>
      </c>
      <c r="AF1647">
        <v>0.01</v>
      </c>
      <c r="AG1647">
        <v>0</v>
      </c>
      <c r="AH1647" t="s">
        <v>23</v>
      </c>
      <c r="AI1647">
        <v>0.1</v>
      </c>
      <c r="AJ1647">
        <v>10</v>
      </c>
      <c r="AK1647">
        <v>9</v>
      </c>
      <c r="AL1647">
        <v>8</v>
      </c>
    </row>
    <row r="1648" spans="20:38" x14ac:dyDescent="0.35">
      <c r="T1648" t="s">
        <v>30</v>
      </c>
      <c r="U1648">
        <v>57</v>
      </c>
      <c r="V1648" t="s">
        <v>29</v>
      </c>
      <c r="W1648">
        <v>7976.9570612588204</v>
      </c>
      <c r="X1648">
        <v>0.11649657986589899</v>
      </c>
      <c r="Y1648">
        <v>6136.12081635294</v>
      </c>
      <c r="Z1648" t="s">
        <v>27</v>
      </c>
      <c r="AA1648">
        <v>1.3799273663809199E-2</v>
      </c>
      <c r="AB1648" t="s">
        <v>24</v>
      </c>
      <c r="AC1648">
        <v>1643</v>
      </c>
      <c r="AD1648">
        <v>10</v>
      </c>
      <c r="AE1648">
        <v>4.7500000000000001E-2</v>
      </c>
      <c r="AF1648">
        <v>0.01</v>
      </c>
      <c r="AG1648">
        <v>0</v>
      </c>
      <c r="AH1648" t="s">
        <v>23</v>
      </c>
      <c r="AI1648">
        <v>0.1</v>
      </c>
      <c r="AJ1648">
        <v>10</v>
      </c>
      <c r="AK1648">
        <v>10</v>
      </c>
      <c r="AL1648">
        <v>9</v>
      </c>
    </row>
    <row r="1649" spans="20:38" x14ac:dyDescent="0.35">
      <c r="T1649" t="s">
        <v>30</v>
      </c>
      <c r="U1649">
        <v>57</v>
      </c>
      <c r="V1649" t="s">
        <v>29</v>
      </c>
      <c r="W1649">
        <v>23930.8711837765</v>
      </c>
      <c r="X1649">
        <v>0.34948973959769603</v>
      </c>
      <c r="Y1649">
        <v>18408.362449058801</v>
      </c>
      <c r="Z1649" t="s">
        <v>27</v>
      </c>
      <c r="AA1649">
        <v>4.1397820991427699E-2</v>
      </c>
      <c r="AB1649" t="s">
        <v>22</v>
      </c>
      <c r="AC1649">
        <v>1644</v>
      </c>
      <c r="AD1649">
        <v>10</v>
      </c>
      <c r="AE1649">
        <v>4.7500000000000001E-2</v>
      </c>
      <c r="AF1649">
        <v>0.01</v>
      </c>
      <c r="AG1649">
        <v>0</v>
      </c>
      <c r="AH1649" t="s">
        <v>23</v>
      </c>
      <c r="AI1649">
        <v>0.1</v>
      </c>
      <c r="AJ1649">
        <v>10</v>
      </c>
      <c r="AK1649">
        <v>10</v>
      </c>
      <c r="AL1649">
        <v>9</v>
      </c>
    </row>
    <row r="1650" spans="20:38" x14ac:dyDescent="0.35">
      <c r="T1650" t="s">
        <v>30</v>
      </c>
      <c r="U1650">
        <v>57</v>
      </c>
      <c r="V1650" t="s">
        <v>29</v>
      </c>
      <c r="W1650">
        <v>28053.731874655699</v>
      </c>
      <c r="X1650">
        <v>0.40970056511205499</v>
      </c>
      <c r="Y1650">
        <v>21579.7937497352</v>
      </c>
      <c r="Z1650" t="s">
        <v>27</v>
      </c>
      <c r="AA1650">
        <v>4.8529924438180799E-2</v>
      </c>
      <c r="AB1650" t="s">
        <v>24</v>
      </c>
      <c r="AC1650">
        <v>1645</v>
      </c>
      <c r="AD1650">
        <v>10</v>
      </c>
      <c r="AE1650">
        <v>4.7500000000000001E-2</v>
      </c>
      <c r="AF1650">
        <v>0.01</v>
      </c>
      <c r="AG1650">
        <v>0</v>
      </c>
      <c r="AH1650" t="s">
        <v>23</v>
      </c>
      <c r="AI1650">
        <v>0.1</v>
      </c>
      <c r="AJ1650">
        <v>10</v>
      </c>
      <c r="AK1650">
        <v>12</v>
      </c>
      <c r="AL1650">
        <v>11</v>
      </c>
    </row>
    <row r="1651" spans="20:38" x14ac:dyDescent="0.35">
      <c r="T1651" t="s">
        <v>30</v>
      </c>
      <c r="U1651">
        <v>57</v>
      </c>
      <c r="V1651" t="s">
        <v>29</v>
      </c>
      <c r="W1651">
        <v>84161.1956239672</v>
      </c>
      <c r="X1651">
        <v>1.22910169533616</v>
      </c>
      <c r="Y1651">
        <v>64739.381249205602</v>
      </c>
      <c r="Z1651" t="s">
        <v>27</v>
      </c>
      <c r="AA1651">
        <v>0.14558977331454201</v>
      </c>
      <c r="AB1651" t="s">
        <v>22</v>
      </c>
      <c r="AC1651">
        <v>1646</v>
      </c>
      <c r="AD1651">
        <v>10</v>
      </c>
      <c r="AE1651">
        <v>4.7500000000000001E-2</v>
      </c>
      <c r="AF1651">
        <v>0.01</v>
      </c>
      <c r="AG1651">
        <v>0</v>
      </c>
      <c r="AH1651" t="s">
        <v>23</v>
      </c>
      <c r="AI1651">
        <v>0.1</v>
      </c>
      <c r="AJ1651">
        <v>10</v>
      </c>
      <c r="AK1651">
        <v>12</v>
      </c>
      <c r="AL1651">
        <v>11</v>
      </c>
    </row>
    <row r="1652" spans="20:38" x14ac:dyDescent="0.35">
      <c r="T1652" t="s">
        <v>30</v>
      </c>
      <c r="U1652">
        <v>57</v>
      </c>
      <c r="V1652" t="s">
        <v>29</v>
      </c>
      <c r="W1652">
        <v>46694.294132579998</v>
      </c>
      <c r="X1652">
        <v>0.68192990433866396</v>
      </c>
      <c r="Y1652">
        <v>35918.687794292302</v>
      </c>
      <c r="Z1652" t="s">
        <v>27</v>
      </c>
      <c r="AA1652">
        <v>8.0776082699910004E-2</v>
      </c>
      <c r="AB1652" t="s">
        <v>24</v>
      </c>
      <c r="AC1652">
        <v>1647</v>
      </c>
      <c r="AD1652">
        <v>10</v>
      </c>
      <c r="AE1652">
        <v>4.7500000000000001E-2</v>
      </c>
      <c r="AF1652">
        <v>0.01</v>
      </c>
      <c r="AG1652">
        <v>0</v>
      </c>
      <c r="AH1652" t="s">
        <v>23</v>
      </c>
      <c r="AI1652">
        <v>0.1</v>
      </c>
      <c r="AJ1652">
        <v>10</v>
      </c>
      <c r="AK1652">
        <v>15</v>
      </c>
      <c r="AL1652">
        <v>14</v>
      </c>
    </row>
    <row r="1653" spans="20:38" x14ac:dyDescent="0.35">
      <c r="T1653" t="s">
        <v>30</v>
      </c>
      <c r="U1653">
        <v>57</v>
      </c>
      <c r="V1653" t="s">
        <v>29</v>
      </c>
      <c r="W1653">
        <v>140082.88239774</v>
      </c>
      <c r="X1653">
        <v>2.0457897130159899</v>
      </c>
      <c r="Y1653">
        <v>107756.06338287699</v>
      </c>
      <c r="Z1653" t="s">
        <v>27</v>
      </c>
      <c r="AA1653">
        <v>0.24232824809973</v>
      </c>
      <c r="AB1653" t="s">
        <v>22</v>
      </c>
      <c r="AC1653">
        <v>1648</v>
      </c>
      <c r="AD1653">
        <v>10</v>
      </c>
      <c r="AE1653">
        <v>4.7500000000000001E-2</v>
      </c>
      <c r="AF1653">
        <v>0.01</v>
      </c>
      <c r="AG1653">
        <v>0</v>
      </c>
      <c r="AH1653" t="s">
        <v>23</v>
      </c>
      <c r="AI1653">
        <v>0.1</v>
      </c>
      <c r="AJ1653">
        <v>10</v>
      </c>
      <c r="AK1653">
        <v>15</v>
      </c>
      <c r="AL1653">
        <v>14</v>
      </c>
    </row>
    <row r="1654" spans="20:38" x14ac:dyDescent="0.35">
      <c r="T1654" t="s">
        <v>30</v>
      </c>
      <c r="U1654">
        <v>57</v>
      </c>
      <c r="V1654" t="s">
        <v>29</v>
      </c>
      <c r="W1654">
        <v>32086.811458046599</v>
      </c>
      <c r="X1654">
        <v>0.46860021496398402</v>
      </c>
      <c r="Y1654">
        <v>24682.162660035901</v>
      </c>
      <c r="Z1654" t="s">
        <v>27</v>
      </c>
      <c r="AA1654">
        <v>5.5506716271425303E-2</v>
      </c>
      <c r="AB1654" t="s">
        <v>24</v>
      </c>
      <c r="AC1654">
        <v>1649</v>
      </c>
      <c r="AD1654">
        <v>10</v>
      </c>
      <c r="AE1654">
        <v>4.7500000000000001E-2</v>
      </c>
      <c r="AF1654">
        <v>0.01</v>
      </c>
      <c r="AG1654">
        <v>0</v>
      </c>
      <c r="AH1654" t="s">
        <v>23</v>
      </c>
      <c r="AI1654">
        <v>0.1</v>
      </c>
      <c r="AJ1654">
        <v>10</v>
      </c>
      <c r="AK1654">
        <v>20</v>
      </c>
      <c r="AL1654">
        <v>19</v>
      </c>
    </row>
    <row r="1655" spans="20:38" x14ac:dyDescent="0.35">
      <c r="T1655" t="s">
        <v>30</v>
      </c>
      <c r="U1655">
        <v>57</v>
      </c>
      <c r="V1655" t="s">
        <v>29</v>
      </c>
      <c r="W1655">
        <v>96260.434374139906</v>
      </c>
      <c r="X1655">
        <v>1.40580064489195</v>
      </c>
      <c r="Y1655">
        <v>74046.487980107602</v>
      </c>
      <c r="Z1655" t="s">
        <v>27</v>
      </c>
      <c r="AA1655">
        <v>0.16652014881427599</v>
      </c>
      <c r="AB1655" t="s">
        <v>22</v>
      </c>
      <c r="AC1655">
        <v>1650</v>
      </c>
      <c r="AD1655">
        <v>10</v>
      </c>
      <c r="AE1655">
        <v>4.7500000000000001E-2</v>
      </c>
      <c r="AF1655">
        <v>0.01</v>
      </c>
      <c r="AG1655">
        <v>0</v>
      </c>
      <c r="AH1655" t="s">
        <v>23</v>
      </c>
      <c r="AI1655">
        <v>0.1</v>
      </c>
      <c r="AJ1655">
        <v>10</v>
      </c>
      <c r="AK1655">
        <v>20</v>
      </c>
      <c r="AL1655">
        <v>19</v>
      </c>
    </row>
    <row r="1656" spans="20:38" x14ac:dyDescent="0.35">
      <c r="T1656" t="s">
        <v>30</v>
      </c>
      <c r="U1656">
        <v>57</v>
      </c>
      <c r="V1656" t="s">
        <v>29</v>
      </c>
      <c r="W1656">
        <v>12640.582902165201</v>
      </c>
      <c r="X1656">
        <v>0.18460481412961499</v>
      </c>
      <c r="Y1656">
        <v>9723.5253093578594</v>
      </c>
      <c r="Z1656" t="s">
        <v>27</v>
      </c>
      <c r="AA1656">
        <v>2.1866842380811199E-2</v>
      </c>
      <c r="AB1656" t="s">
        <v>24</v>
      </c>
      <c r="AC1656">
        <v>1651</v>
      </c>
      <c r="AD1656">
        <v>10</v>
      </c>
      <c r="AE1656">
        <v>4.7500000000000001E-2</v>
      </c>
      <c r="AF1656">
        <v>0.01</v>
      </c>
      <c r="AG1656">
        <v>0</v>
      </c>
      <c r="AH1656" t="s">
        <v>23</v>
      </c>
      <c r="AI1656">
        <v>0.1</v>
      </c>
      <c r="AJ1656">
        <v>10</v>
      </c>
      <c r="AK1656">
        <v>99</v>
      </c>
      <c r="AL1656">
        <v>98</v>
      </c>
    </row>
    <row r="1657" spans="20:38" x14ac:dyDescent="0.35">
      <c r="T1657" t="s">
        <v>30</v>
      </c>
      <c r="U1657">
        <v>57</v>
      </c>
      <c r="V1657" t="s">
        <v>29</v>
      </c>
      <c r="W1657">
        <v>37921.7487064956</v>
      </c>
      <c r="X1657">
        <v>0.55381444238884403</v>
      </c>
      <c r="Y1657">
        <v>29170.575928073598</v>
      </c>
      <c r="Z1657" t="s">
        <v>27</v>
      </c>
      <c r="AA1657">
        <v>6.5600527142433696E-2</v>
      </c>
      <c r="AB1657" t="s">
        <v>22</v>
      </c>
      <c r="AC1657">
        <v>1652</v>
      </c>
      <c r="AD1657">
        <v>10</v>
      </c>
      <c r="AE1657">
        <v>4.7500000000000001E-2</v>
      </c>
      <c r="AF1657">
        <v>0.01</v>
      </c>
      <c r="AG1657">
        <v>0</v>
      </c>
      <c r="AH1657" t="s">
        <v>23</v>
      </c>
      <c r="AI1657">
        <v>0.1</v>
      </c>
      <c r="AJ1657">
        <v>10</v>
      </c>
      <c r="AK1657">
        <v>99</v>
      </c>
      <c r="AL1657">
        <v>98</v>
      </c>
    </row>
    <row r="1658" spans="20:38" x14ac:dyDescent="0.35">
      <c r="T1658" t="s">
        <v>30</v>
      </c>
      <c r="U1658">
        <v>57</v>
      </c>
      <c r="V1658" t="s">
        <v>29</v>
      </c>
      <c r="W1658">
        <v>2058.0499779155298</v>
      </c>
      <c r="X1658">
        <v>3.1121644328965998E-3</v>
      </c>
      <c r="Y1658">
        <v>1583.11536762733</v>
      </c>
      <c r="Z1658" t="s">
        <v>28</v>
      </c>
      <c r="AA1658">
        <v>1.5453833404474901E-3</v>
      </c>
      <c r="AB1658" t="s">
        <v>24</v>
      </c>
      <c r="AC1658">
        <v>1653</v>
      </c>
      <c r="AD1658">
        <v>10</v>
      </c>
      <c r="AE1658">
        <v>4.7500000000000001E-2</v>
      </c>
      <c r="AF1658">
        <v>0.01</v>
      </c>
      <c r="AG1658">
        <v>0</v>
      </c>
      <c r="AH1658" t="s">
        <v>23</v>
      </c>
      <c r="AI1658">
        <v>0.1</v>
      </c>
      <c r="AJ1658">
        <v>10</v>
      </c>
      <c r="AK1658">
        <v>1</v>
      </c>
      <c r="AL1658">
        <v>0</v>
      </c>
    </row>
    <row r="1659" spans="20:38" x14ac:dyDescent="0.35">
      <c r="T1659" t="s">
        <v>30</v>
      </c>
      <c r="U1659">
        <v>57</v>
      </c>
      <c r="V1659" t="s">
        <v>29</v>
      </c>
      <c r="W1659">
        <v>6174.1499337465902</v>
      </c>
      <c r="X1659">
        <v>9.3364932986898103E-3</v>
      </c>
      <c r="Y1659">
        <v>4749.3461028820002</v>
      </c>
      <c r="Z1659" t="s">
        <v>28</v>
      </c>
      <c r="AA1659">
        <v>4.6361500213424603E-3</v>
      </c>
      <c r="AB1659" t="s">
        <v>22</v>
      </c>
      <c r="AC1659">
        <v>1654</v>
      </c>
      <c r="AD1659">
        <v>10</v>
      </c>
      <c r="AE1659">
        <v>4.7500000000000001E-2</v>
      </c>
      <c r="AF1659">
        <v>0.01</v>
      </c>
      <c r="AG1659">
        <v>0</v>
      </c>
      <c r="AH1659" t="s">
        <v>23</v>
      </c>
      <c r="AI1659">
        <v>0.1</v>
      </c>
      <c r="AJ1659">
        <v>10</v>
      </c>
      <c r="AK1659">
        <v>1</v>
      </c>
      <c r="AL1659">
        <v>0</v>
      </c>
    </row>
    <row r="1660" spans="20:38" x14ac:dyDescent="0.35">
      <c r="T1660" t="s">
        <v>30</v>
      </c>
      <c r="U1660">
        <v>57</v>
      </c>
      <c r="V1660" t="s">
        <v>29</v>
      </c>
      <c r="W1660">
        <v>1100.4003228336701</v>
      </c>
      <c r="X1660">
        <v>1.664015346284E-3</v>
      </c>
      <c r="Y1660">
        <v>846.46178679513196</v>
      </c>
      <c r="Z1660" t="s">
        <v>28</v>
      </c>
      <c r="AA1660">
        <v>8.2628718688968004E-4</v>
      </c>
      <c r="AB1660" t="s">
        <v>24</v>
      </c>
      <c r="AC1660">
        <v>1655</v>
      </c>
      <c r="AD1660">
        <v>10</v>
      </c>
      <c r="AE1660">
        <v>4.7500000000000001E-2</v>
      </c>
      <c r="AF1660">
        <v>0.01</v>
      </c>
      <c r="AG1660">
        <v>0</v>
      </c>
      <c r="AH1660" t="s">
        <v>23</v>
      </c>
      <c r="AI1660">
        <v>0.1</v>
      </c>
      <c r="AJ1660">
        <v>10</v>
      </c>
      <c r="AK1660">
        <v>2</v>
      </c>
      <c r="AL1660">
        <v>1</v>
      </c>
    </row>
    <row r="1661" spans="20:38" x14ac:dyDescent="0.35">
      <c r="T1661" t="s">
        <v>30</v>
      </c>
      <c r="U1661">
        <v>57</v>
      </c>
      <c r="V1661" t="s">
        <v>29</v>
      </c>
      <c r="W1661">
        <v>3301.2009685010098</v>
      </c>
      <c r="X1661">
        <v>4.9920460388519997E-3</v>
      </c>
      <c r="Y1661">
        <v>2539.38536038539</v>
      </c>
      <c r="Z1661" t="s">
        <v>28</v>
      </c>
      <c r="AA1661">
        <v>2.47886156066904E-3</v>
      </c>
      <c r="AB1661" t="s">
        <v>22</v>
      </c>
      <c r="AC1661">
        <v>1656</v>
      </c>
      <c r="AD1661">
        <v>10</v>
      </c>
      <c r="AE1661">
        <v>4.7500000000000001E-2</v>
      </c>
      <c r="AF1661">
        <v>0.01</v>
      </c>
      <c r="AG1661">
        <v>0</v>
      </c>
      <c r="AH1661" t="s">
        <v>23</v>
      </c>
      <c r="AI1661">
        <v>0.1</v>
      </c>
      <c r="AJ1661">
        <v>10</v>
      </c>
      <c r="AK1661">
        <v>2</v>
      </c>
      <c r="AL1661">
        <v>1</v>
      </c>
    </row>
    <row r="1662" spans="20:38" x14ac:dyDescent="0.35">
      <c r="T1662" t="s">
        <v>30</v>
      </c>
      <c r="U1662">
        <v>57</v>
      </c>
      <c r="V1662" t="s">
        <v>29</v>
      </c>
      <c r="W1662">
        <v>2516.1327851696801</v>
      </c>
      <c r="X1662">
        <v>3.80487308203336E-3</v>
      </c>
      <c r="Y1662">
        <v>1935.48675782283</v>
      </c>
      <c r="Z1662" t="s">
        <v>28</v>
      </c>
      <c r="AA1662">
        <v>1.88935629857408E-3</v>
      </c>
      <c r="AB1662" t="s">
        <v>24</v>
      </c>
      <c r="AC1662">
        <v>1657</v>
      </c>
      <c r="AD1662">
        <v>10</v>
      </c>
      <c r="AE1662">
        <v>4.7500000000000001E-2</v>
      </c>
      <c r="AF1662">
        <v>0.01</v>
      </c>
      <c r="AG1662">
        <v>0</v>
      </c>
      <c r="AH1662" t="s">
        <v>23</v>
      </c>
      <c r="AI1662">
        <v>0.1</v>
      </c>
      <c r="AJ1662">
        <v>10</v>
      </c>
      <c r="AK1662">
        <v>3</v>
      </c>
      <c r="AL1662">
        <v>2</v>
      </c>
    </row>
    <row r="1663" spans="20:38" x14ac:dyDescent="0.35">
      <c r="T1663" t="s">
        <v>30</v>
      </c>
      <c r="U1663">
        <v>57</v>
      </c>
      <c r="V1663" t="s">
        <v>29</v>
      </c>
      <c r="W1663">
        <v>7548.3983555090399</v>
      </c>
      <c r="X1663">
        <v>1.1414619246100099E-2</v>
      </c>
      <c r="Y1663">
        <v>5806.4602734684904</v>
      </c>
      <c r="Z1663" t="s">
        <v>28</v>
      </c>
      <c r="AA1663">
        <v>5.6680688957222499E-3</v>
      </c>
      <c r="AB1663" t="s">
        <v>22</v>
      </c>
      <c r="AC1663">
        <v>1658</v>
      </c>
      <c r="AD1663">
        <v>10</v>
      </c>
      <c r="AE1663">
        <v>4.7500000000000001E-2</v>
      </c>
      <c r="AF1663">
        <v>0.01</v>
      </c>
      <c r="AG1663">
        <v>0</v>
      </c>
      <c r="AH1663" t="s">
        <v>23</v>
      </c>
      <c r="AI1663">
        <v>0.1</v>
      </c>
      <c r="AJ1663">
        <v>10</v>
      </c>
      <c r="AK1663">
        <v>3</v>
      </c>
      <c r="AL1663">
        <v>2</v>
      </c>
    </row>
    <row r="1664" spans="20:38" x14ac:dyDescent="0.35">
      <c r="T1664" t="s">
        <v>30</v>
      </c>
      <c r="U1664">
        <v>57</v>
      </c>
      <c r="V1664" t="s">
        <v>29</v>
      </c>
      <c r="W1664">
        <v>3658.02703831079</v>
      </c>
      <c r="X1664">
        <v>5.5316351718219499E-3</v>
      </c>
      <c r="Y1664">
        <v>2813.8669525467599</v>
      </c>
      <c r="Z1664" t="s">
        <v>28</v>
      </c>
      <c r="AA1664">
        <v>2.7468011489388501E-3</v>
      </c>
      <c r="AB1664" t="s">
        <v>24</v>
      </c>
      <c r="AC1664">
        <v>1659</v>
      </c>
      <c r="AD1664">
        <v>10</v>
      </c>
      <c r="AE1664">
        <v>4.7500000000000001E-2</v>
      </c>
      <c r="AF1664">
        <v>0.01</v>
      </c>
      <c r="AG1664">
        <v>0</v>
      </c>
      <c r="AH1664" t="s">
        <v>23</v>
      </c>
      <c r="AI1664">
        <v>0.1</v>
      </c>
      <c r="AJ1664">
        <v>10</v>
      </c>
      <c r="AK1664">
        <v>4</v>
      </c>
      <c r="AL1664">
        <v>3</v>
      </c>
    </row>
    <row r="1665" spans="20:38" x14ac:dyDescent="0.35">
      <c r="T1665" t="s">
        <v>30</v>
      </c>
      <c r="U1665">
        <v>57</v>
      </c>
      <c r="V1665" t="s">
        <v>29</v>
      </c>
      <c r="W1665">
        <v>10974.0811149324</v>
      </c>
      <c r="X1665">
        <v>1.6594905515465799E-2</v>
      </c>
      <c r="Y1665">
        <v>8441.6008576402801</v>
      </c>
      <c r="Z1665" t="s">
        <v>28</v>
      </c>
      <c r="AA1665">
        <v>8.2404034468165493E-3</v>
      </c>
      <c r="AB1665" t="s">
        <v>22</v>
      </c>
      <c r="AC1665">
        <v>1660</v>
      </c>
      <c r="AD1665">
        <v>10</v>
      </c>
      <c r="AE1665">
        <v>4.7500000000000001E-2</v>
      </c>
      <c r="AF1665">
        <v>0.01</v>
      </c>
      <c r="AG1665">
        <v>0</v>
      </c>
      <c r="AH1665" t="s">
        <v>23</v>
      </c>
      <c r="AI1665">
        <v>0.1</v>
      </c>
      <c r="AJ1665">
        <v>10</v>
      </c>
      <c r="AK1665">
        <v>4</v>
      </c>
      <c r="AL1665">
        <v>3</v>
      </c>
    </row>
    <row r="1666" spans="20:38" x14ac:dyDescent="0.35">
      <c r="T1666" t="s">
        <v>30</v>
      </c>
      <c r="U1666">
        <v>57</v>
      </c>
      <c r="V1666" t="s">
        <v>29</v>
      </c>
      <c r="W1666">
        <v>5177.6009345987704</v>
      </c>
      <c r="X1666">
        <v>7.8295209782567703E-3</v>
      </c>
      <c r="Y1666">
        <v>3982.7699496913701</v>
      </c>
      <c r="Z1666" t="s">
        <v>28</v>
      </c>
      <c r="AA1666">
        <v>3.8878444710649701E-3</v>
      </c>
      <c r="AB1666" t="s">
        <v>24</v>
      </c>
      <c r="AC1666">
        <v>1661</v>
      </c>
      <c r="AD1666">
        <v>10</v>
      </c>
      <c r="AE1666">
        <v>4.7500000000000001E-2</v>
      </c>
      <c r="AF1666">
        <v>0.01</v>
      </c>
      <c r="AG1666">
        <v>0</v>
      </c>
      <c r="AH1666" t="s">
        <v>23</v>
      </c>
      <c r="AI1666">
        <v>0.1</v>
      </c>
      <c r="AJ1666">
        <v>10</v>
      </c>
      <c r="AK1666">
        <v>5</v>
      </c>
      <c r="AL1666">
        <v>4</v>
      </c>
    </row>
    <row r="1667" spans="20:38" x14ac:dyDescent="0.35">
      <c r="T1667" t="s">
        <v>30</v>
      </c>
      <c r="U1667">
        <v>57</v>
      </c>
      <c r="V1667" t="s">
        <v>29</v>
      </c>
      <c r="W1667">
        <v>15532.802803796299</v>
      </c>
      <c r="X1667">
        <v>2.34885629347703E-2</v>
      </c>
      <c r="Y1667">
        <v>11948.309849074099</v>
      </c>
      <c r="Z1667" t="s">
        <v>28</v>
      </c>
      <c r="AA1667">
        <v>1.16635334131949E-2</v>
      </c>
      <c r="AB1667" t="s">
        <v>22</v>
      </c>
      <c r="AC1667">
        <v>1662</v>
      </c>
      <c r="AD1667">
        <v>10</v>
      </c>
      <c r="AE1667">
        <v>4.7500000000000001E-2</v>
      </c>
      <c r="AF1667">
        <v>0.01</v>
      </c>
      <c r="AG1667">
        <v>0</v>
      </c>
      <c r="AH1667" t="s">
        <v>23</v>
      </c>
      <c r="AI1667">
        <v>0.1</v>
      </c>
      <c r="AJ1667">
        <v>10</v>
      </c>
      <c r="AK1667">
        <v>5</v>
      </c>
      <c r="AL1667">
        <v>4</v>
      </c>
    </row>
    <row r="1668" spans="20:38" x14ac:dyDescent="0.35">
      <c r="T1668" t="s">
        <v>30</v>
      </c>
      <c r="U1668">
        <v>57</v>
      </c>
      <c r="V1668" t="s">
        <v>29</v>
      </c>
      <c r="W1668">
        <v>7123.2932785869598</v>
      </c>
      <c r="X1668">
        <v>1.07717792204265E-2</v>
      </c>
      <c r="Y1668">
        <v>5479.4563681438203</v>
      </c>
      <c r="Z1668" t="s">
        <v>28</v>
      </c>
      <c r="AA1668">
        <v>5.3488588129426201E-3</v>
      </c>
      <c r="AB1668" t="s">
        <v>24</v>
      </c>
      <c r="AC1668">
        <v>1663</v>
      </c>
      <c r="AD1668">
        <v>10</v>
      </c>
      <c r="AE1668">
        <v>4.7500000000000001E-2</v>
      </c>
      <c r="AF1668">
        <v>0.01</v>
      </c>
      <c r="AG1668">
        <v>0</v>
      </c>
      <c r="AH1668" t="s">
        <v>23</v>
      </c>
      <c r="AI1668">
        <v>0.1</v>
      </c>
      <c r="AJ1668">
        <v>10</v>
      </c>
      <c r="AK1668">
        <v>6</v>
      </c>
      <c r="AL1668">
        <v>5</v>
      </c>
    </row>
    <row r="1669" spans="20:38" x14ac:dyDescent="0.35">
      <c r="T1669" t="s">
        <v>30</v>
      </c>
      <c r="U1669">
        <v>57</v>
      </c>
      <c r="V1669" t="s">
        <v>29</v>
      </c>
      <c r="W1669">
        <v>21369.879835760901</v>
      </c>
      <c r="X1669">
        <v>3.23153376612796E-2</v>
      </c>
      <c r="Y1669">
        <v>16438.369104431498</v>
      </c>
      <c r="Z1669" t="s">
        <v>28</v>
      </c>
      <c r="AA1669">
        <v>1.6046576438827901E-2</v>
      </c>
      <c r="AB1669" t="s">
        <v>22</v>
      </c>
      <c r="AC1669">
        <v>1664</v>
      </c>
      <c r="AD1669">
        <v>10</v>
      </c>
      <c r="AE1669">
        <v>4.7500000000000001E-2</v>
      </c>
      <c r="AF1669">
        <v>0.01</v>
      </c>
      <c r="AG1669">
        <v>0</v>
      </c>
      <c r="AH1669" t="s">
        <v>23</v>
      </c>
      <c r="AI1669">
        <v>0.1</v>
      </c>
      <c r="AJ1669">
        <v>10</v>
      </c>
      <c r="AK1669">
        <v>6</v>
      </c>
      <c r="AL1669">
        <v>5</v>
      </c>
    </row>
    <row r="1670" spans="20:38" x14ac:dyDescent="0.35">
      <c r="T1670" t="s">
        <v>30</v>
      </c>
      <c r="U1670">
        <v>57</v>
      </c>
      <c r="V1670" t="s">
        <v>29</v>
      </c>
      <c r="W1670">
        <v>9507.7800175091106</v>
      </c>
      <c r="X1670">
        <v>1.4377578350291799E-2</v>
      </c>
      <c r="Y1670">
        <v>7313.6769365454702</v>
      </c>
      <c r="Z1670" t="s">
        <v>28</v>
      </c>
      <c r="AA1670">
        <v>7.1393625040048298E-3</v>
      </c>
      <c r="AB1670" t="s">
        <v>24</v>
      </c>
      <c r="AC1670">
        <v>1665</v>
      </c>
      <c r="AD1670">
        <v>10</v>
      </c>
      <c r="AE1670">
        <v>4.7500000000000001E-2</v>
      </c>
      <c r="AF1670">
        <v>0.01</v>
      </c>
      <c r="AG1670">
        <v>0</v>
      </c>
      <c r="AH1670" t="s">
        <v>23</v>
      </c>
      <c r="AI1670">
        <v>0.1</v>
      </c>
      <c r="AJ1670">
        <v>10</v>
      </c>
      <c r="AK1670">
        <v>7</v>
      </c>
      <c r="AL1670">
        <v>6</v>
      </c>
    </row>
    <row r="1671" spans="20:38" x14ac:dyDescent="0.35">
      <c r="T1671" t="s">
        <v>30</v>
      </c>
      <c r="U1671">
        <v>57</v>
      </c>
      <c r="V1671" t="s">
        <v>29</v>
      </c>
      <c r="W1671">
        <v>28523.340052527299</v>
      </c>
      <c r="X1671">
        <v>4.3132735050875497E-2</v>
      </c>
      <c r="Y1671">
        <v>21941.030809636399</v>
      </c>
      <c r="Z1671" t="s">
        <v>28</v>
      </c>
      <c r="AA1671">
        <v>2.1418087512014499E-2</v>
      </c>
      <c r="AB1671" t="s">
        <v>22</v>
      </c>
      <c r="AC1671">
        <v>1666</v>
      </c>
      <c r="AD1671">
        <v>10</v>
      </c>
      <c r="AE1671">
        <v>4.7500000000000001E-2</v>
      </c>
      <c r="AF1671">
        <v>0.01</v>
      </c>
      <c r="AG1671">
        <v>0</v>
      </c>
      <c r="AH1671" t="s">
        <v>23</v>
      </c>
      <c r="AI1671">
        <v>0.1</v>
      </c>
      <c r="AJ1671">
        <v>10</v>
      </c>
      <c r="AK1671">
        <v>7</v>
      </c>
      <c r="AL1671">
        <v>6</v>
      </c>
    </row>
    <row r="1672" spans="20:38" x14ac:dyDescent="0.35">
      <c r="T1672" t="s">
        <v>30</v>
      </c>
      <c r="U1672">
        <v>57</v>
      </c>
      <c r="V1672" t="s">
        <v>29</v>
      </c>
      <c r="W1672">
        <v>12285.4377369713</v>
      </c>
      <c r="X1672">
        <v>1.85779270561219E-2</v>
      </c>
      <c r="Y1672">
        <v>9450.3367207471892</v>
      </c>
      <c r="Z1672" t="s">
        <v>28</v>
      </c>
      <c r="AA1672">
        <v>9.2250970639934701E-3</v>
      </c>
      <c r="AB1672" t="s">
        <v>24</v>
      </c>
      <c r="AC1672">
        <v>1667</v>
      </c>
      <c r="AD1672">
        <v>10</v>
      </c>
      <c r="AE1672">
        <v>4.7500000000000001E-2</v>
      </c>
      <c r="AF1672">
        <v>0.01</v>
      </c>
      <c r="AG1672">
        <v>0</v>
      </c>
      <c r="AH1672" t="s">
        <v>23</v>
      </c>
      <c r="AI1672">
        <v>0.1</v>
      </c>
      <c r="AJ1672">
        <v>10</v>
      </c>
      <c r="AK1672">
        <v>8</v>
      </c>
      <c r="AL1672">
        <v>7</v>
      </c>
    </row>
    <row r="1673" spans="20:38" x14ac:dyDescent="0.35">
      <c r="T1673" t="s">
        <v>30</v>
      </c>
      <c r="U1673">
        <v>57</v>
      </c>
      <c r="V1673" t="s">
        <v>29</v>
      </c>
      <c r="W1673">
        <v>36856.313210913999</v>
      </c>
      <c r="X1673">
        <v>5.5733781168365602E-2</v>
      </c>
      <c r="Y1673">
        <v>28351.0101622416</v>
      </c>
      <c r="Z1673" t="s">
        <v>28</v>
      </c>
      <c r="AA1673">
        <v>2.7675291191980401E-2</v>
      </c>
      <c r="AB1673" t="s">
        <v>22</v>
      </c>
      <c r="AC1673">
        <v>1668</v>
      </c>
      <c r="AD1673">
        <v>10</v>
      </c>
      <c r="AE1673">
        <v>4.7500000000000001E-2</v>
      </c>
      <c r="AF1673">
        <v>0.01</v>
      </c>
      <c r="AG1673">
        <v>0</v>
      </c>
      <c r="AH1673" t="s">
        <v>23</v>
      </c>
      <c r="AI1673">
        <v>0.1</v>
      </c>
      <c r="AJ1673">
        <v>10</v>
      </c>
      <c r="AK1673">
        <v>8</v>
      </c>
      <c r="AL1673">
        <v>7</v>
      </c>
    </row>
    <row r="1674" spans="20:38" x14ac:dyDescent="0.35">
      <c r="T1674" t="s">
        <v>30</v>
      </c>
      <c r="U1674">
        <v>57</v>
      </c>
      <c r="V1674" t="s">
        <v>29</v>
      </c>
      <c r="W1674">
        <v>25107.0474367321</v>
      </c>
      <c r="X1674">
        <v>3.7966648471183299E-2</v>
      </c>
      <c r="Y1674">
        <v>19313.1134128708</v>
      </c>
      <c r="Z1674" t="s">
        <v>28</v>
      </c>
      <c r="AA1674">
        <v>1.88528039906245E-2</v>
      </c>
      <c r="AB1674" t="s">
        <v>24</v>
      </c>
      <c r="AC1674">
        <v>1669</v>
      </c>
      <c r="AD1674">
        <v>10</v>
      </c>
      <c r="AE1674">
        <v>4.7500000000000001E-2</v>
      </c>
      <c r="AF1674">
        <v>0.01</v>
      </c>
      <c r="AG1674">
        <v>0</v>
      </c>
      <c r="AH1674" t="s">
        <v>23</v>
      </c>
      <c r="AI1674">
        <v>0.1</v>
      </c>
      <c r="AJ1674">
        <v>10</v>
      </c>
      <c r="AK1674">
        <v>9</v>
      </c>
      <c r="AL1674">
        <v>8</v>
      </c>
    </row>
    <row r="1675" spans="20:38" x14ac:dyDescent="0.35">
      <c r="T1675" t="s">
        <v>30</v>
      </c>
      <c r="U1675">
        <v>57</v>
      </c>
      <c r="V1675" t="s">
        <v>29</v>
      </c>
      <c r="W1675">
        <v>75321.142310196301</v>
      </c>
      <c r="X1675">
        <v>0.11389994541355</v>
      </c>
      <c r="Y1675">
        <v>57939.340238612502</v>
      </c>
      <c r="Z1675" t="s">
        <v>28</v>
      </c>
      <c r="AA1675">
        <v>5.6558411971873501E-2</v>
      </c>
      <c r="AB1675" t="s">
        <v>22</v>
      </c>
      <c r="AC1675">
        <v>1670</v>
      </c>
      <c r="AD1675">
        <v>10</v>
      </c>
      <c r="AE1675">
        <v>4.7500000000000001E-2</v>
      </c>
      <c r="AF1675">
        <v>0.01</v>
      </c>
      <c r="AG1675">
        <v>0</v>
      </c>
      <c r="AH1675" t="s">
        <v>23</v>
      </c>
      <c r="AI1675">
        <v>0.1</v>
      </c>
      <c r="AJ1675">
        <v>10</v>
      </c>
      <c r="AK1675">
        <v>9</v>
      </c>
      <c r="AL1675">
        <v>8</v>
      </c>
    </row>
    <row r="1676" spans="20:38" x14ac:dyDescent="0.35">
      <c r="T1676" t="s">
        <v>30</v>
      </c>
      <c r="U1676">
        <v>57</v>
      </c>
      <c r="V1676" t="s">
        <v>29</v>
      </c>
      <c r="W1676">
        <v>28839.0693363678</v>
      </c>
      <c r="X1676">
        <v>4.3610177998391897E-2</v>
      </c>
      <c r="Y1676">
        <v>22183.8994895137</v>
      </c>
      <c r="Z1676" t="s">
        <v>28</v>
      </c>
      <c r="AA1676">
        <v>2.165516765126E-2</v>
      </c>
      <c r="AB1676" t="s">
        <v>24</v>
      </c>
      <c r="AC1676">
        <v>1671</v>
      </c>
      <c r="AD1676">
        <v>10</v>
      </c>
      <c r="AE1676">
        <v>4.7500000000000001E-2</v>
      </c>
      <c r="AF1676">
        <v>0.01</v>
      </c>
      <c r="AG1676">
        <v>0</v>
      </c>
      <c r="AH1676" t="s">
        <v>23</v>
      </c>
      <c r="AI1676">
        <v>0.1</v>
      </c>
      <c r="AJ1676">
        <v>10</v>
      </c>
      <c r="AK1676">
        <v>10</v>
      </c>
      <c r="AL1676">
        <v>9</v>
      </c>
    </row>
    <row r="1677" spans="20:38" x14ac:dyDescent="0.35">
      <c r="T1677" t="s">
        <v>30</v>
      </c>
      <c r="U1677">
        <v>57</v>
      </c>
      <c r="V1677" t="s">
        <v>29</v>
      </c>
      <c r="W1677">
        <v>86517.2080091034</v>
      </c>
      <c r="X1677">
        <v>0.130830533995176</v>
      </c>
      <c r="Y1677">
        <v>66551.698468541101</v>
      </c>
      <c r="Z1677" t="s">
        <v>28</v>
      </c>
      <c r="AA1677">
        <v>6.4965502953779994E-2</v>
      </c>
      <c r="AB1677" t="s">
        <v>22</v>
      </c>
      <c r="AC1677">
        <v>1672</v>
      </c>
      <c r="AD1677">
        <v>10</v>
      </c>
      <c r="AE1677">
        <v>4.7500000000000001E-2</v>
      </c>
      <c r="AF1677">
        <v>0.01</v>
      </c>
      <c r="AG1677">
        <v>0</v>
      </c>
      <c r="AH1677" t="s">
        <v>23</v>
      </c>
      <c r="AI1677">
        <v>0.1</v>
      </c>
      <c r="AJ1677">
        <v>10</v>
      </c>
      <c r="AK1677">
        <v>10</v>
      </c>
      <c r="AL1677">
        <v>9</v>
      </c>
    </row>
    <row r="1678" spans="20:38" x14ac:dyDescent="0.35">
      <c r="T1678" t="s">
        <v>30</v>
      </c>
      <c r="U1678">
        <v>57</v>
      </c>
      <c r="V1678" t="s">
        <v>29</v>
      </c>
      <c r="W1678">
        <v>76616.811812620697</v>
      </c>
      <c r="X1678">
        <v>0.115859245034795</v>
      </c>
      <c r="Y1678">
        <v>58936.009086631297</v>
      </c>
      <c r="Z1678" t="s">
        <v>28</v>
      </c>
      <c r="AA1678">
        <v>5.7531326179622998E-2</v>
      </c>
      <c r="AB1678" t="s">
        <v>24</v>
      </c>
      <c r="AC1678">
        <v>1673</v>
      </c>
      <c r="AD1678">
        <v>10</v>
      </c>
      <c r="AE1678">
        <v>4.7500000000000001E-2</v>
      </c>
      <c r="AF1678">
        <v>0.01</v>
      </c>
      <c r="AG1678">
        <v>0</v>
      </c>
      <c r="AH1678" t="s">
        <v>23</v>
      </c>
      <c r="AI1678">
        <v>0.1</v>
      </c>
      <c r="AJ1678">
        <v>10</v>
      </c>
      <c r="AK1678">
        <v>12</v>
      </c>
      <c r="AL1678">
        <v>11</v>
      </c>
    </row>
    <row r="1679" spans="20:38" x14ac:dyDescent="0.35">
      <c r="T1679" t="s">
        <v>30</v>
      </c>
      <c r="U1679">
        <v>57</v>
      </c>
      <c r="V1679" t="s">
        <v>29</v>
      </c>
      <c r="W1679">
        <v>229850.435437862</v>
      </c>
      <c r="X1679">
        <v>0.347577735104386</v>
      </c>
      <c r="Y1679">
        <v>176808.02725989401</v>
      </c>
      <c r="Z1679" t="s">
        <v>28</v>
      </c>
      <c r="AA1679">
        <v>0.17259397853886899</v>
      </c>
      <c r="AB1679" t="s">
        <v>22</v>
      </c>
      <c r="AC1679">
        <v>1674</v>
      </c>
      <c r="AD1679">
        <v>10</v>
      </c>
      <c r="AE1679">
        <v>4.7500000000000001E-2</v>
      </c>
      <c r="AF1679">
        <v>0.01</v>
      </c>
      <c r="AG1679">
        <v>0</v>
      </c>
      <c r="AH1679" t="s">
        <v>23</v>
      </c>
      <c r="AI1679">
        <v>0.1</v>
      </c>
      <c r="AJ1679">
        <v>10</v>
      </c>
      <c r="AK1679">
        <v>12</v>
      </c>
      <c r="AL1679">
        <v>11</v>
      </c>
    </row>
    <row r="1680" spans="20:38" x14ac:dyDescent="0.35">
      <c r="T1680" t="s">
        <v>30</v>
      </c>
      <c r="U1680">
        <v>57</v>
      </c>
      <c r="V1680" t="s">
        <v>29</v>
      </c>
      <c r="W1680">
        <v>110749.964901689</v>
      </c>
      <c r="X1680">
        <v>0.167475088268109</v>
      </c>
      <c r="Y1680">
        <v>85192.280693606997</v>
      </c>
      <c r="Z1680" t="s">
        <v>28</v>
      </c>
      <c r="AA1680">
        <v>8.3161804888510299E-2</v>
      </c>
      <c r="AB1680" t="s">
        <v>24</v>
      </c>
      <c r="AC1680">
        <v>1675</v>
      </c>
      <c r="AD1680">
        <v>10</v>
      </c>
      <c r="AE1680">
        <v>4.7500000000000001E-2</v>
      </c>
      <c r="AF1680">
        <v>0.01</v>
      </c>
      <c r="AG1680">
        <v>0</v>
      </c>
      <c r="AH1680" t="s">
        <v>23</v>
      </c>
      <c r="AI1680">
        <v>0.1</v>
      </c>
      <c r="AJ1680">
        <v>10</v>
      </c>
      <c r="AK1680">
        <v>15</v>
      </c>
      <c r="AL1680">
        <v>14</v>
      </c>
    </row>
    <row r="1681" spans="20:38" x14ac:dyDescent="0.35">
      <c r="T1681" t="s">
        <v>30</v>
      </c>
      <c r="U1681">
        <v>57</v>
      </c>
      <c r="V1681" t="s">
        <v>29</v>
      </c>
      <c r="W1681">
        <v>332249.89470506698</v>
      </c>
      <c r="X1681">
        <v>0.50242526480432803</v>
      </c>
      <c r="Y1681">
        <v>255576.84208082099</v>
      </c>
      <c r="Z1681" t="s">
        <v>28</v>
      </c>
      <c r="AA1681">
        <v>0.24948541466553101</v>
      </c>
      <c r="AB1681" t="s">
        <v>22</v>
      </c>
      <c r="AC1681">
        <v>1676</v>
      </c>
      <c r="AD1681">
        <v>10</v>
      </c>
      <c r="AE1681">
        <v>4.7500000000000001E-2</v>
      </c>
      <c r="AF1681">
        <v>0.01</v>
      </c>
      <c r="AG1681">
        <v>0</v>
      </c>
      <c r="AH1681" t="s">
        <v>23</v>
      </c>
      <c r="AI1681">
        <v>0.1</v>
      </c>
      <c r="AJ1681">
        <v>10</v>
      </c>
      <c r="AK1681">
        <v>15</v>
      </c>
      <c r="AL1681">
        <v>14</v>
      </c>
    </row>
    <row r="1682" spans="20:38" x14ac:dyDescent="0.35">
      <c r="T1682" t="s">
        <v>30</v>
      </c>
      <c r="U1682">
        <v>57</v>
      </c>
      <c r="V1682" t="s">
        <v>29</v>
      </c>
      <c r="W1682">
        <v>42393.2466708723</v>
      </c>
      <c r="X1682">
        <v>6.4106681518847103E-2</v>
      </c>
      <c r="Y1682">
        <v>32610.189746824901</v>
      </c>
      <c r="Z1682" t="s">
        <v>28</v>
      </c>
      <c r="AA1682">
        <v>3.1832957341007703E-2</v>
      </c>
      <c r="AB1682" t="s">
        <v>24</v>
      </c>
      <c r="AC1682">
        <v>1677</v>
      </c>
      <c r="AD1682">
        <v>10</v>
      </c>
      <c r="AE1682">
        <v>4.7500000000000001E-2</v>
      </c>
      <c r="AF1682">
        <v>0.01</v>
      </c>
      <c r="AG1682">
        <v>0</v>
      </c>
      <c r="AH1682" t="s">
        <v>23</v>
      </c>
      <c r="AI1682">
        <v>0.1</v>
      </c>
      <c r="AJ1682">
        <v>10</v>
      </c>
      <c r="AK1682">
        <v>20</v>
      </c>
      <c r="AL1682">
        <v>19</v>
      </c>
    </row>
    <row r="1683" spans="20:38" x14ac:dyDescent="0.35">
      <c r="T1683" t="s">
        <v>30</v>
      </c>
      <c r="U1683">
        <v>57</v>
      </c>
      <c r="V1683" t="s">
        <v>29</v>
      </c>
      <c r="W1683">
        <v>127179.740012617</v>
      </c>
      <c r="X1683">
        <v>0.192320044556541</v>
      </c>
      <c r="Y1683">
        <v>97830.569240474593</v>
      </c>
      <c r="Z1683" t="s">
        <v>28</v>
      </c>
      <c r="AA1683">
        <v>9.5498872023023207E-2</v>
      </c>
      <c r="AB1683" t="s">
        <v>22</v>
      </c>
      <c r="AC1683">
        <v>1678</v>
      </c>
      <c r="AD1683">
        <v>10</v>
      </c>
      <c r="AE1683">
        <v>4.7500000000000001E-2</v>
      </c>
      <c r="AF1683">
        <v>0.01</v>
      </c>
      <c r="AG1683">
        <v>0</v>
      </c>
      <c r="AH1683" t="s">
        <v>23</v>
      </c>
      <c r="AI1683">
        <v>0.1</v>
      </c>
      <c r="AJ1683">
        <v>10</v>
      </c>
      <c r="AK1683">
        <v>20</v>
      </c>
      <c r="AL1683">
        <v>19</v>
      </c>
    </row>
    <row r="1684" spans="20:38" x14ac:dyDescent="0.35">
      <c r="T1684" t="s">
        <v>30</v>
      </c>
      <c r="U1684">
        <v>57</v>
      </c>
      <c r="V1684" t="s">
        <v>29</v>
      </c>
      <c r="W1684">
        <v>5802.3267171746602</v>
      </c>
      <c r="X1684">
        <v>8.7742256169727802E-3</v>
      </c>
      <c r="Y1684">
        <v>4463.3282439805098</v>
      </c>
      <c r="Z1684" t="s">
        <v>28</v>
      </c>
      <c r="AA1684">
        <v>4.3569491221185103E-3</v>
      </c>
      <c r="AB1684" t="s">
        <v>24</v>
      </c>
      <c r="AC1684">
        <v>1679</v>
      </c>
      <c r="AD1684">
        <v>10</v>
      </c>
      <c r="AE1684">
        <v>4.7500000000000001E-2</v>
      </c>
      <c r="AF1684">
        <v>0.01</v>
      </c>
      <c r="AG1684">
        <v>0</v>
      </c>
      <c r="AH1684" t="s">
        <v>23</v>
      </c>
      <c r="AI1684">
        <v>0.1</v>
      </c>
      <c r="AJ1684">
        <v>10</v>
      </c>
      <c r="AK1684">
        <v>99</v>
      </c>
      <c r="AL1684">
        <v>98</v>
      </c>
    </row>
    <row r="1685" spans="20:38" x14ac:dyDescent="0.35">
      <c r="T1685" t="s">
        <v>30</v>
      </c>
      <c r="U1685">
        <v>57</v>
      </c>
      <c r="V1685" t="s">
        <v>29</v>
      </c>
      <c r="W1685">
        <v>17406.980151524</v>
      </c>
      <c r="X1685">
        <v>2.6322676850918301E-2</v>
      </c>
      <c r="Y1685">
        <v>13389.9847319415</v>
      </c>
      <c r="Z1685" t="s">
        <v>28</v>
      </c>
      <c r="AA1685">
        <v>1.30708473663555E-2</v>
      </c>
      <c r="AB1685" t="s">
        <v>22</v>
      </c>
      <c r="AC1685">
        <v>1680</v>
      </c>
      <c r="AD1685">
        <v>10</v>
      </c>
      <c r="AE1685">
        <v>4.7500000000000001E-2</v>
      </c>
      <c r="AF1685">
        <v>0.01</v>
      </c>
      <c r="AG1685">
        <v>0</v>
      </c>
      <c r="AH1685" t="s">
        <v>23</v>
      </c>
      <c r="AI1685">
        <v>0.1</v>
      </c>
      <c r="AJ1685">
        <v>10</v>
      </c>
      <c r="AK1685">
        <v>99</v>
      </c>
      <c r="AL1685">
        <v>98</v>
      </c>
    </row>
    <row r="1686" spans="20:38" x14ac:dyDescent="0.35">
      <c r="T1686" t="s">
        <v>30</v>
      </c>
      <c r="U1686">
        <v>62</v>
      </c>
      <c r="V1686" t="s">
        <v>20</v>
      </c>
      <c r="W1686">
        <v>1446.0943722061199</v>
      </c>
      <c r="X1686">
        <v>4.5739270647606703E-2</v>
      </c>
      <c r="Y1686">
        <v>1112.3802863123999</v>
      </c>
      <c r="Z1686" t="s">
        <v>21</v>
      </c>
      <c r="AA1686">
        <v>3.5294941665892799E-3</v>
      </c>
      <c r="AB1686" t="s">
        <v>24</v>
      </c>
      <c r="AC1686">
        <v>1681</v>
      </c>
      <c r="AD1686">
        <v>10</v>
      </c>
      <c r="AE1686">
        <v>4.7500000000000001E-2</v>
      </c>
      <c r="AF1686">
        <v>0.01</v>
      </c>
      <c r="AG1686">
        <v>0</v>
      </c>
      <c r="AH1686" t="s">
        <v>23</v>
      </c>
      <c r="AI1686">
        <v>0.1</v>
      </c>
      <c r="AJ1686">
        <v>10</v>
      </c>
      <c r="AK1686">
        <v>1</v>
      </c>
      <c r="AL1686">
        <v>0</v>
      </c>
    </row>
    <row r="1687" spans="20:38" x14ac:dyDescent="0.35">
      <c r="T1687" t="s">
        <v>30</v>
      </c>
      <c r="U1687">
        <v>62</v>
      </c>
      <c r="V1687" t="s">
        <v>20</v>
      </c>
      <c r="W1687">
        <v>4338.2831166183496</v>
      </c>
      <c r="X1687">
        <v>0.13721781194282001</v>
      </c>
      <c r="Y1687">
        <v>3337.1408589371899</v>
      </c>
      <c r="Z1687" t="s">
        <v>21</v>
      </c>
      <c r="AA1687">
        <v>1.05884824997678E-2</v>
      </c>
      <c r="AB1687" t="s">
        <v>22</v>
      </c>
      <c r="AC1687">
        <v>1682</v>
      </c>
      <c r="AD1687">
        <v>10</v>
      </c>
      <c r="AE1687">
        <v>4.7500000000000001E-2</v>
      </c>
      <c r="AF1687">
        <v>0.01</v>
      </c>
      <c r="AG1687">
        <v>0</v>
      </c>
      <c r="AH1687" t="s">
        <v>23</v>
      </c>
      <c r="AI1687">
        <v>0.1</v>
      </c>
      <c r="AJ1687">
        <v>10</v>
      </c>
      <c r="AK1687">
        <v>1</v>
      </c>
      <c r="AL1687">
        <v>0</v>
      </c>
    </row>
    <row r="1688" spans="20:38" x14ac:dyDescent="0.35">
      <c r="T1688" t="s">
        <v>30</v>
      </c>
      <c r="U1688">
        <v>62</v>
      </c>
      <c r="V1688" t="s">
        <v>20</v>
      </c>
      <c r="W1688">
        <v>869.21635530209403</v>
      </c>
      <c r="X1688">
        <v>2.7492895962133002E-2</v>
      </c>
      <c r="Y1688">
        <v>668.62796561699599</v>
      </c>
      <c r="Z1688" t="s">
        <v>21</v>
      </c>
      <c r="AA1688">
        <v>2.1215033503397501E-3</v>
      </c>
      <c r="AB1688" t="s">
        <v>24</v>
      </c>
      <c r="AC1688">
        <v>1683</v>
      </c>
      <c r="AD1688">
        <v>10</v>
      </c>
      <c r="AE1688">
        <v>4.7500000000000001E-2</v>
      </c>
      <c r="AF1688">
        <v>0.01</v>
      </c>
      <c r="AG1688">
        <v>0</v>
      </c>
      <c r="AH1688" t="s">
        <v>23</v>
      </c>
      <c r="AI1688">
        <v>0.1</v>
      </c>
      <c r="AJ1688">
        <v>10</v>
      </c>
      <c r="AK1688">
        <v>2</v>
      </c>
      <c r="AL1688">
        <v>1</v>
      </c>
    </row>
    <row r="1689" spans="20:38" x14ac:dyDescent="0.35">
      <c r="T1689" t="s">
        <v>30</v>
      </c>
      <c r="U1689">
        <v>62</v>
      </c>
      <c r="V1689" t="s">
        <v>20</v>
      </c>
      <c r="W1689">
        <v>2607.6490659062802</v>
      </c>
      <c r="X1689">
        <v>8.2478687886398894E-2</v>
      </c>
      <c r="Y1689">
        <v>2005.8838968509899</v>
      </c>
      <c r="Z1689" t="s">
        <v>21</v>
      </c>
      <c r="AA1689">
        <v>6.3645100510192499E-3</v>
      </c>
      <c r="AB1689" t="s">
        <v>22</v>
      </c>
      <c r="AC1689">
        <v>1684</v>
      </c>
      <c r="AD1689">
        <v>10</v>
      </c>
      <c r="AE1689">
        <v>4.7500000000000001E-2</v>
      </c>
      <c r="AF1689">
        <v>0.01</v>
      </c>
      <c r="AG1689">
        <v>0</v>
      </c>
      <c r="AH1689" t="s">
        <v>23</v>
      </c>
      <c r="AI1689">
        <v>0.1</v>
      </c>
      <c r="AJ1689">
        <v>10</v>
      </c>
      <c r="AK1689">
        <v>2</v>
      </c>
      <c r="AL1689">
        <v>1</v>
      </c>
    </row>
    <row r="1690" spans="20:38" x14ac:dyDescent="0.35">
      <c r="T1690" t="s">
        <v>30</v>
      </c>
      <c r="U1690">
        <v>62</v>
      </c>
      <c r="V1690" t="s">
        <v>20</v>
      </c>
      <c r="W1690">
        <v>512.948820259527</v>
      </c>
      <c r="X1690">
        <v>1.62243248913474E-2</v>
      </c>
      <c r="Y1690">
        <v>394.57601558425199</v>
      </c>
      <c r="Z1690" t="s">
        <v>21</v>
      </c>
      <c r="AA1690">
        <v>1.2519583117545001E-3</v>
      </c>
      <c r="AB1690" t="s">
        <v>24</v>
      </c>
      <c r="AC1690">
        <v>1685</v>
      </c>
      <c r="AD1690">
        <v>10</v>
      </c>
      <c r="AE1690">
        <v>4.7500000000000001E-2</v>
      </c>
      <c r="AF1690">
        <v>0.01</v>
      </c>
      <c r="AG1690">
        <v>0</v>
      </c>
      <c r="AH1690" t="s">
        <v>23</v>
      </c>
      <c r="AI1690">
        <v>0.1</v>
      </c>
      <c r="AJ1690">
        <v>10</v>
      </c>
      <c r="AK1690">
        <v>3</v>
      </c>
      <c r="AL1690">
        <v>2</v>
      </c>
    </row>
    <row r="1691" spans="20:38" x14ac:dyDescent="0.35">
      <c r="T1691" t="s">
        <v>30</v>
      </c>
      <c r="U1691">
        <v>62</v>
      </c>
      <c r="V1691" t="s">
        <v>20</v>
      </c>
      <c r="W1691">
        <v>1538.84646077858</v>
      </c>
      <c r="X1691">
        <v>4.8672974674042198E-2</v>
      </c>
      <c r="Y1691">
        <v>1183.7280467527601</v>
      </c>
      <c r="Z1691" t="s">
        <v>21</v>
      </c>
      <c r="AA1691">
        <v>3.7558749352635001E-3</v>
      </c>
      <c r="AB1691" t="s">
        <v>22</v>
      </c>
      <c r="AC1691">
        <v>1686</v>
      </c>
      <c r="AD1691">
        <v>10</v>
      </c>
      <c r="AE1691">
        <v>4.7500000000000001E-2</v>
      </c>
      <c r="AF1691">
        <v>0.01</v>
      </c>
      <c r="AG1691">
        <v>0</v>
      </c>
      <c r="AH1691" t="s">
        <v>23</v>
      </c>
      <c r="AI1691">
        <v>0.1</v>
      </c>
      <c r="AJ1691">
        <v>10</v>
      </c>
      <c r="AK1691">
        <v>3</v>
      </c>
      <c r="AL1691">
        <v>2</v>
      </c>
    </row>
    <row r="1692" spans="20:38" x14ac:dyDescent="0.35">
      <c r="T1692" t="s">
        <v>30</v>
      </c>
      <c r="U1692">
        <v>62</v>
      </c>
      <c r="V1692" t="s">
        <v>20</v>
      </c>
      <c r="W1692">
        <v>1134.7501042501301</v>
      </c>
      <c r="X1692">
        <v>3.5891600944768003E-2</v>
      </c>
      <c r="Y1692">
        <v>872.88469557702501</v>
      </c>
      <c r="Z1692" t="s">
        <v>21</v>
      </c>
      <c r="AA1692">
        <v>2.76959370734385E-3</v>
      </c>
      <c r="AB1692" t="s">
        <v>24</v>
      </c>
      <c r="AC1692">
        <v>1687</v>
      </c>
      <c r="AD1692">
        <v>10</v>
      </c>
      <c r="AE1692">
        <v>4.7500000000000001E-2</v>
      </c>
      <c r="AF1692">
        <v>0.01</v>
      </c>
      <c r="AG1692">
        <v>0</v>
      </c>
      <c r="AH1692" t="s">
        <v>23</v>
      </c>
      <c r="AI1692">
        <v>0.1</v>
      </c>
      <c r="AJ1692">
        <v>10</v>
      </c>
      <c r="AK1692">
        <v>4</v>
      </c>
      <c r="AL1692">
        <v>3</v>
      </c>
    </row>
    <row r="1693" spans="20:38" x14ac:dyDescent="0.35">
      <c r="T1693" t="s">
        <v>30</v>
      </c>
      <c r="U1693">
        <v>62</v>
      </c>
      <c r="V1693" t="s">
        <v>20</v>
      </c>
      <c r="W1693">
        <v>3404.2503127504001</v>
      </c>
      <c r="X1693">
        <v>0.107674802834304</v>
      </c>
      <c r="Y1693">
        <v>2618.65408673107</v>
      </c>
      <c r="Z1693" t="s">
        <v>21</v>
      </c>
      <c r="AA1693">
        <v>8.3087811220315493E-3</v>
      </c>
      <c r="AB1693" t="s">
        <v>22</v>
      </c>
      <c r="AC1693">
        <v>1688</v>
      </c>
      <c r="AD1693">
        <v>10</v>
      </c>
      <c r="AE1693">
        <v>4.7500000000000001E-2</v>
      </c>
      <c r="AF1693">
        <v>0.01</v>
      </c>
      <c r="AG1693">
        <v>0</v>
      </c>
      <c r="AH1693" t="s">
        <v>23</v>
      </c>
      <c r="AI1693">
        <v>0.1</v>
      </c>
      <c r="AJ1693">
        <v>10</v>
      </c>
      <c r="AK1693">
        <v>4</v>
      </c>
      <c r="AL1693">
        <v>3</v>
      </c>
    </row>
    <row r="1694" spans="20:38" x14ac:dyDescent="0.35">
      <c r="T1694" t="s">
        <v>30</v>
      </c>
      <c r="U1694">
        <v>62</v>
      </c>
      <c r="V1694" t="s">
        <v>20</v>
      </c>
      <c r="W1694">
        <v>1441.5792242755399</v>
      </c>
      <c r="X1694">
        <v>4.5596458686520298E-2</v>
      </c>
      <c r="Y1694">
        <v>1108.9070955965699</v>
      </c>
      <c r="Z1694" t="s">
        <v>21</v>
      </c>
      <c r="AA1694">
        <v>3.5184740087153801E-3</v>
      </c>
      <c r="AB1694" t="s">
        <v>24</v>
      </c>
      <c r="AC1694">
        <v>1689</v>
      </c>
      <c r="AD1694">
        <v>10</v>
      </c>
      <c r="AE1694">
        <v>4.7500000000000001E-2</v>
      </c>
      <c r="AF1694">
        <v>0.01</v>
      </c>
      <c r="AG1694">
        <v>0</v>
      </c>
      <c r="AH1694" t="s">
        <v>23</v>
      </c>
      <c r="AI1694">
        <v>0.1</v>
      </c>
      <c r="AJ1694">
        <v>10</v>
      </c>
      <c r="AK1694">
        <v>5</v>
      </c>
      <c r="AL1694">
        <v>4</v>
      </c>
    </row>
    <row r="1695" spans="20:38" x14ac:dyDescent="0.35">
      <c r="T1695" t="s">
        <v>30</v>
      </c>
      <c r="U1695">
        <v>62</v>
      </c>
      <c r="V1695" t="s">
        <v>20</v>
      </c>
      <c r="W1695">
        <v>4324.7376728266099</v>
      </c>
      <c r="X1695">
        <v>0.13678937605956101</v>
      </c>
      <c r="Y1695">
        <v>3326.7212867897001</v>
      </c>
      <c r="Z1695" t="s">
        <v>21</v>
      </c>
      <c r="AA1695">
        <v>1.0555422026146099E-2</v>
      </c>
      <c r="AB1695" t="s">
        <v>22</v>
      </c>
      <c r="AC1695">
        <v>1690</v>
      </c>
      <c r="AD1695">
        <v>10</v>
      </c>
      <c r="AE1695">
        <v>4.7500000000000001E-2</v>
      </c>
      <c r="AF1695">
        <v>0.01</v>
      </c>
      <c r="AG1695">
        <v>0</v>
      </c>
      <c r="AH1695" t="s">
        <v>23</v>
      </c>
      <c r="AI1695">
        <v>0.1</v>
      </c>
      <c r="AJ1695">
        <v>10</v>
      </c>
      <c r="AK1695">
        <v>5</v>
      </c>
      <c r="AL1695">
        <v>4</v>
      </c>
    </row>
    <row r="1696" spans="20:38" x14ac:dyDescent="0.35">
      <c r="T1696" t="s">
        <v>30</v>
      </c>
      <c r="U1696">
        <v>62</v>
      </c>
      <c r="V1696" t="s">
        <v>20</v>
      </c>
      <c r="W1696">
        <v>1784.8826211569601</v>
      </c>
      <c r="X1696">
        <v>5.6454980292027203E-2</v>
      </c>
      <c r="Y1696">
        <v>1372.9866316591999</v>
      </c>
      <c r="Z1696" t="s">
        <v>21</v>
      </c>
      <c r="AA1696">
        <v>4.3563773710075301E-3</v>
      </c>
      <c r="AB1696" t="s">
        <v>24</v>
      </c>
      <c r="AC1696">
        <v>1691</v>
      </c>
      <c r="AD1696">
        <v>10</v>
      </c>
      <c r="AE1696">
        <v>4.7500000000000001E-2</v>
      </c>
      <c r="AF1696">
        <v>0.01</v>
      </c>
      <c r="AG1696">
        <v>0</v>
      </c>
      <c r="AH1696" t="s">
        <v>23</v>
      </c>
      <c r="AI1696">
        <v>0.1</v>
      </c>
      <c r="AJ1696">
        <v>10</v>
      </c>
      <c r="AK1696">
        <v>6</v>
      </c>
      <c r="AL1696">
        <v>5</v>
      </c>
    </row>
    <row r="1697" spans="20:38" x14ac:dyDescent="0.35">
      <c r="T1697" t="s">
        <v>30</v>
      </c>
      <c r="U1697">
        <v>62</v>
      </c>
      <c r="V1697" t="s">
        <v>20</v>
      </c>
      <c r="W1697">
        <v>5354.6478634708701</v>
      </c>
      <c r="X1697">
        <v>0.169364940876082</v>
      </c>
      <c r="Y1697">
        <v>4118.95989497759</v>
      </c>
      <c r="Z1697" t="s">
        <v>21</v>
      </c>
      <c r="AA1697">
        <v>1.3069132113022601E-2</v>
      </c>
      <c r="AB1697" t="s">
        <v>22</v>
      </c>
      <c r="AC1697">
        <v>1692</v>
      </c>
      <c r="AD1697">
        <v>10</v>
      </c>
      <c r="AE1697">
        <v>4.7500000000000001E-2</v>
      </c>
      <c r="AF1697">
        <v>0.01</v>
      </c>
      <c r="AG1697">
        <v>0</v>
      </c>
      <c r="AH1697" t="s">
        <v>23</v>
      </c>
      <c r="AI1697">
        <v>0.1</v>
      </c>
      <c r="AJ1697">
        <v>10</v>
      </c>
      <c r="AK1697">
        <v>6</v>
      </c>
      <c r="AL1697">
        <v>5</v>
      </c>
    </row>
    <row r="1698" spans="20:38" x14ac:dyDescent="0.35">
      <c r="T1698" t="s">
        <v>30</v>
      </c>
      <c r="U1698">
        <v>62</v>
      </c>
      <c r="V1698" t="s">
        <v>20</v>
      </c>
      <c r="W1698">
        <v>2152.8137447755298</v>
      </c>
      <c r="X1698">
        <v>6.8092465069175198E-2</v>
      </c>
      <c r="Y1698">
        <v>1656.01057290426</v>
      </c>
      <c r="Z1698" t="s">
        <v>21</v>
      </c>
      <c r="AA1698">
        <v>5.2543898240518501E-3</v>
      </c>
      <c r="AB1698" t="s">
        <v>24</v>
      </c>
      <c r="AC1698">
        <v>1693</v>
      </c>
      <c r="AD1698">
        <v>10</v>
      </c>
      <c r="AE1698">
        <v>4.7500000000000001E-2</v>
      </c>
      <c r="AF1698">
        <v>0.01</v>
      </c>
      <c r="AG1698">
        <v>0</v>
      </c>
      <c r="AH1698" t="s">
        <v>23</v>
      </c>
      <c r="AI1698">
        <v>0.1</v>
      </c>
      <c r="AJ1698">
        <v>10</v>
      </c>
      <c r="AK1698">
        <v>7</v>
      </c>
      <c r="AL1698">
        <v>6</v>
      </c>
    </row>
    <row r="1699" spans="20:38" x14ac:dyDescent="0.35">
      <c r="T1699" t="s">
        <v>30</v>
      </c>
      <c r="U1699">
        <v>62</v>
      </c>
      <c r="V1699" t="s">
        <v>20</v>
      </c>
      <c r="W1699">
        <v>6458.4412343266004</v>
      </c>
      <c r="X1699">
        <v>0.204277395207526</v>
      </c>
      <c r="Y1699">
        <v>4968.0317187127703</v>
      </c>
      <c r="Z1699" t="s">
        <v>21</v>
      </c>
      <c r="AA1699">
        <v>1.5763169472155499E-2</v>
      </c>
      <c r="AB1699" t="s">
        <v>22</v>
      </c>
      <c r="AC1699">
        <v>1694</v>
      </c>
      <c r="AD1699">
        <v>10</v>
      </c>
      <c r="AE1699">
        <v>4.7500000000000001E-2</v>
      </c>
      <c r="AF1699">
        <v>0.01</v>
      </c>
      <c r="AG1699">
        <v>0</v>
      </c>
      <c r="AH1699" t="s">
        <v>23</v>
      </c>
      <c r="AI1699">
        <v>0.1</v>
      </c>
      <c r="AJ1699">
        <v>10</v>
      </c>
      <c r="AK1699">
        <v>7</v>
      </c>
      <c r="AL1699">
        <v>6</v>
      </c>
    </row>
    <row r="1700" spans="20:38" x14ac:dyDescent="0.35">
      <c r="T1700" t="s">
        <v>30</v>
      </c>
      <c r="U1700">
        <v>62</v>
      </c>
      <c r="V1700" t="s">
        <v>20</v>
      </c>
      <c r="W1700">
        <v>2528.5078408187401</v>
      </c>
      <c r="X1700">
        <v>7.9975488936706807E-2</v>
      </c>
      <c r="Y1700">
        <v>1945.00603139903</v>
      </c>
      <c r="Z1700" t="s">
        <v>21</v>
      </c>
      <c r="AA1700">
        <v>6.1713494263381198E-3</v>
      </c>
      <c r="AB1700" t="s">
        <v>24</v>
      </c>
      <c r="AC1700">
        <v>1695</v>
      </c>
      <c r="AD1700">
        <v>10</v>
      </c>
      <c r="AE1700">
        <v>4.7500000000000001E-2</v>
      </c>
      <c r="AF1700">
        <v>0.01</v>
      </c>
      <c r="AG1700">
        <v>0</v>
      </c>
      <c r="AH1700" t="s">
        <v>23</v>
      </c>
      <c r="AI1700">
        <v>0.1</v>
      </c>
      <c r="AJ1700">
        <v>10</v>
      </c>
      <c r="AK1700">
        <v>8</v>
      </c>
      <c r="AL1700">
        <v>7</v>
      </c>
    </row>
    <row r="1701" spans="20:38" x14ac:dyDescent="0.35">
      <c r="T1701" t="s">
        <v>30</v>
      </c>
      <c r="U1701">
        <v>62</v>
      </c>
      <c r="V1701" t="s">
        <v>20</v>
      </c>
      <c r="W1701">
        <v>7585.5235224562302</v>
      </c>
      <c r="X1701">
        <v>0.23992646681012</v>
      </c>
      <c r="Y1701">
        <v>5835.0180941971003</v>
      </c>
      <c r="Z1701" t="s">
        <v>21</v>
      </c>
      <c r="AA1701">
        <v>1.85140482790144E-2</v>
      </c>
      <c r="AB1701" t="s">
        <v>22</v>
      </c>
      <c r="AC1701">
        <v>1696</v>
      </c>
      <c r="AD1701">
        <v>10</v>
      </c>
      <c r="AE1701">
        <v>4.7500000000000001E-2</v>
      </c>
      <c r="AF1701">
        <v>0.01</v>
      </c>
      <c r="AG1701">
        <v>0</v>
      </c>
      <c r="AH1701" t="s">
        <v>23</v>
      </c>
      <c r="AI1701">
        <v>0.1</v>
      </c>
      <c r="AJ1701">
        <v>10</v>
      </c>
      <c r="AK1701">
        <v>8</v>
      </c>
      <c r="AL1701">
        <v>7</v>
      </c>
    </row>
    <row r="1702" spans="20:38" x14ac:dyDescent="0.35">
      <c r="T1702" t="s">
        <v>30</v>
      </c>
      <c r="U1702">
        <v>62</v>
      </c>
      <c r="V1702" t="s">
        <v>20</v>
      </c>
      <c r="W1702">
        <v>6345.3157402728502</v>
      </c>
      <c r="X1702">
        <v>0.20069929014805099</v>
      </c>
      <c r="Y1702">
        <v>4881.0121079021901</v>
      </c>
      <c r="Z1702" t="s">
        <v>21</v>
      </c>
      <c r="AA1702">
        <v>1.548706316884E-2</v>
      </c>
      <c r="AB1702" t="s">
        <v>24</v>
      </c>
      <c r="AC1702">
        <v>1697</v>
      </c>
      <c r="AD1702">
        <v>10</v>
      </c>
      <c r="AE1702">
        <v>4.7500000000000001E-2</v>
      </c>
      <c r="AF1702">
        <v>0.01</v>
      </c>
      <c r="AG1702">
        <v>0</v>
      </c>
      <c r="AH1702" t="s">
        <v>23</v>
      </c>
      <c r="AI1702">
        <v>0.1</v>
      </c>
      <c r="AJ1702">
        <v>10</v>
      </c>
      <c r="AK1702">
        <v>9</v>
      </c>
      <c r="AL1702">
        <v>8</v>
      </c>
    </row>
    <row r="1703" spans="20:38" x14ac:dyDescent="0.35">
      <c r="T1703" t="s">
        <v>30</v>
      </c>
      <c r="U1703">
        <v>62</v>
      </c>
      <c r="V1703" t="s">
        <v>20</v>
      </c>
      <c r="W1703">
        <v>19035.947220818602</v>
      </c>
      <c r="X1703">
        <v>0.60209787044415297</v>
      </c>
      <c r="Y1703">
        <v>14643.036323706599</v>
      </c>
      <c r="Z1703" t="s">
        <v>21</v>
      </c>
      <c r="AA1703">
        <v>4.646118950652E-2</v>
      </c>
      <c r="AB1703" t="s">
        <v>22</v>
      </c>
      <c r="AC1703">
        <v>1698</v>
      </c>
      <c r="AD1703">
        <v>10</v>
      </c>
      <c r="AE1703">
        <v>4.7500000000000001E-2</v>
      </c>
      <c r="AF1703">
        <v>0.01</v>
      </c>
      <c r="AG1703">
        <v>0</v>
      </c>
      <c r="AH1703" t="s">
        <v>23</v>
      </c>
      <c r="AI1703">
        <v>0.1</v>
      </c>
      <c r="AJ1703">
        <v>10</v>
      </c>
      <c r="AK1703">
        <v>9</v>
      </c>
      <c r="AL1703">
        <v>8</v>
      </c>
    </row>
    <row r="1704" spans="20:38" x14ac:dyDescent="0.35">
      <c r="T1704" t="s">
        <v>30</v>
      </c>
      <c r="U1704">
        <v>62</v>
      </c>
      <c r="V1704" t="s">
        <v>20</v>
      </c>
      <c r="W1704">
        <v>6193.5978584101604</v>
      </c>
      <c r="X1704">
        <v>0.195900526392396</v>
      </c>
      <c r="Y1704">
        <v>4764.3060449308896</v>
      </c>
      <c r="Z1704" t="s">
        <v>21</v>
      </c>
      <c r="AA1704">
        <v>1.5116764114163E-2</v>
      </c>
      <c r="AB1704" t="s">
        <v>24</v>
      </c>
      <c r="AC1704">
        <v>1699</v>
      </c>
      <c r="AD1704">
        <v>10</v>
      </c>
      <c r="AE1704">
        <v>4.7500000000000001E-2</v>
      </c>
      <c r="AF1704">
        <v>0.01</v>
      </c>
      <c r="AG1704">
        <v>0</v>
      </c>
      <c r="AH1704" t="s">
        <v>23</v>
      </c>
      <c r="AI1704">
        <v>0.1</v>
      </c>
      <c r="AJ1704">
        <v>10</v>
      </c>
      <c r="AK1704">
        <v>10</v>
      </c>
      <c r="AL1704">
        <v>9</v>
      </c>
    </row>
    <row r="1705" spans="20:38" x14ac:dyDescent="0.35">
      <c r="T1705" t="s">
        <v>30</v>
      </c>
      <c r="U1705">
        <v>62</v>
      </c>
      <c r="V1705" t="s">
        <v>20</v>
      </c>
      <c r="W1705">
        <v>18580.793575230498</v>
      </c>
      <c r="X1705">
        <v>0.58770157917718802</v>
      </c>
      <c r="Y1705">
        <v>14292.918134792701</v>
      </c>
      <c r="Z1705" t="s">
        <v>21</v>
      </c>
      <c r="AA1705">
        <v>4.5350292342489003E-2</v>
      </c>
      <c r="AB1705" t="s">
        <v>22</v>
      </c>
      <c r="AC1705">
        <v>1700</v>
      </c>
      <c r="AD1705">
        <v>10</v>
      </c>
      <c r="AE1705">
        <v>4.7500000000000001E-2</v>
      </c>
      <c r="AF1705">
        <v>0.01</v>
      </c>
      <c r="AG1705">
        <v>0</v>
      </c>
      <c r="AH1705" t="s">
        <v>23</v>
      </c>
      <c r="AI1705">
        <v>0.1</v>
      </c>
      <c r="AJ1705">
        <v>10</v>
      </c>
      <c r="AK1705">
        <v>10</v>
      </c>
      <c r="AL1705">
        <v>9</v>
      </c>
    </row>
    <row r="1706" spans="20:38" x14ac:dyDescent="0.35">
      <c r="T1706" t="s">
        <v>30</v>
      </c>
      <c r="U1706">
        <v>62</v>
      </c>
      <c r="V1706" t="s">
        <v>20</v>
      </c>
      <c r="W1706">
        <v>20230.601628435499</v>
      </c>
      <c r="X1706">
        <v>0.639884215741236</v>
      </c>
      <c r="Y1706">
        <v>15562.0012526427</v>
      </c>
      <c r="Z1706" t="s">
        <v>21</v>
      </c>
      <c r="AA1706">
        <v>4.9376992128959997E-2</v>
      </c>
      <c r="AB1706" t="s">
        <v>24</v>
      </c>
      <c r="AC1706">
        <v>1701</v>
      </c>
      <c r="AD1706">
        <v>10</v>
      </c>
      <c r="AE1706">
        <v>4.7500000000000001E-2</v>
      </c>
      <c r="AF1706">
        <v>0.01</v>
      </c>
      <c r="AG1706">
        <v>0</v>
      </c>
      <c r="AH1706" t="s">
        <v>23</v>
      </c>
      <c r="AI1706">
        <v>0.1</v>
      </c>
      <c r="AJ1706">
        <v>10</v>
      </c>
      <c r="AK1706">
        <v>12</v>
      </c>
      <c r="AL1706">
        <v>11</v>
      </c>
    </row>
    <row r="1707" spans="20:38" x14ac:dyDescent="0.35">
      <c r="T1707" t="s">
        <v>30</v>
      </c>
      <c r="U1707">
        <v>62</v>
      </c>
      <c r="V1707" t="s">
        <v>20</v>
      </c>
      <c r="W1707">
        <v>60691.804885306599</v>
      </c>
      <c r="X1707">
        <v>1.9196526472237101</v>
      </c>
      <c r="Y1707">
        <v>46686.0037579282</v>
      </c>
      <c r="Z1707" t="s">
        <v>21</v>
      </c>
      <c r="AA1707">
        <v>0.14813097638688</v>
      </c>
      <c r="AB1707" t="s">
        <v>22</v>
      </c>
      <c r="AC1707">
        <v>1702</v>
      </c>
      <c r="AD1707">
        <v>10</v>
      </c>
      <c r="AE1707">
        <v>4.7500000000000001E-2</v>
      </c>
      <c r="AF1707">
        <v>0.01</v>
      </c>
      <c r="AG1707">
        <v>0</v>
      </c>
      <c r="AH1707" t="s">
        <v>23</v>
      </c>
      <c r="AI1707">
        <v>0.1</v>
      </c>
      <c r="AJ1707">
        <v>10</v>
      </c>
      <c r="AK1707">
        <v>12</v>
      </c>
      <c r="AL1707">
        <v>11</v>
      </c>
    </row>
    <row r="1708" spans="20:38" x14ac:dyDescent="0.35">
      <c r="T1708" t="s">
        <v>30</v>
      </c>
      <c r="U1708">
        <v>62</v>
      </c>
      <c r="V1708" t="s">
        <v>20</v>
      </c>
      <c r="W1708">
        <v>19466.551897892499</v>
      </c>
      <c r="X1708">
        <v>0.61571768962425399</v>
      </c>
      <c r="Y1708">
        <v>14974.270690686501</v>
      </c>
      <c r="Z1708" t="s">
        <v>21</v>
      </c>
      <c r="AA1708">
        <v>4.7512169805627301E-2</v>
      </c>
      <c r="AB1708" t="s">
        <v>24</v>
      </c>
      <c r="AC1708">
        <v>1703</v>
      </c>
      <c r="AD1708">
        <v>10</v>
      </c>
      <c r="AE1708">
        <v>4.7500000000000001E-2</v>
      </c>
      <c r="AF1708">
        <v>0.01</v>
      </c>
      <c r="AG1708">
        <v>0</v>
      </c>
      <c r="AH1708" t="s">
        <v>23</v>
      </c>
      <c r="AI1708">
        <v>0.1</v>
      </c>
      <c r="AJ1708">
        <v>10</v>
      </c>
      <c r="AK1708">
        <v>15</v>
      </c>
      <c r="AL1708">
        <v>14</v>
      </c>
    </row>
    <row r="1709" spans="20:38" x14ac:dyDescent="0.35">
      <c r="T1709" t="s">
        <v>30</v>
      </c>
      <c r="U1709">
        <v>62</v>
      </c>
      <c r="V1709" t="s">
        <v>20</v>
      </c>
      <c r="W1709">
        <v>58399.655693677501</v>
      </c>
      <c r="X1709">
        <v>1.84715306887276</v>
      </c>
      <c r="Y1709">
        <v>44922.812072059598</v>
      </c>
      <c r="Z1709" t="s">
        <v>21</v>
      </c>
      <c r="AA1709">
        <v>0.14253650941688201</v>
      </c>
      <c r="AB1709" t="s">
        <v>22</v>
      </c>
      <c r="AC1709">
        <v>1704</v>
      </c>
      <c r="AD1709">
        <v>10</v>
      </c>
      <c r="AE1709">
        <v>4.7500000000000001E-2</v>
      </c>
      <c r="AF1709">
        <v>0.01</v>
      </c>
      <c r="AG1709">
        <v>0</v>
      </c>
      <c r="AH1709" t="s">
        <v>23</v>
      </c>
      <c r="AI1709">
        <v>0.1</v>
      </c>
      <c r="AJ1709">
        <v>10</v>
      </c>
      <c r="AK1709">
        <v>15</v>
      </c>
      <c r="AL1709">
        <v>14</v>
      </c>
    </row>
    <row r="1710" spans="20:38" x14ac:dyDescent="0.35">
      <c r="T1710" t="s">
        <v>30</v>
      </c>
      <c r="U1710">
        <v>62</v>
      </c>
      <c r="V1710" t="s">
        <v>20</v>
      </c>
      <c r="W1710">
        <v>21768.5565545383</v>
      </c>
      <c r="X1710">
        <v>0.68852899160155401</v>
      </c>
      <c r="Y1710">
        <v>16745.043503491001</v>
      </c>
      <c r="Z1710" t="s">
        <v>21</v>
      </c>
      <c r="AA1710">
        <v>5.3130691088368702E-2</v>
      </c>
      <c r="AB1710" t="s">
        <v>24</v>
      </c>
      <c r="AC1710">
        <v>1705</v>
      </c>
      <c r="AD1710">
        <v>10</v>
      </c>
      <c r="AE1710">
        <v>4.7500000000000001E-2</v>
      </c>
      <c r="AF1710">
        <v>0.01</v>
      </c>
      <c r="AG1710">
        <v>0</v>
      </c>
      <c r="AH1710" t="s">
        <v>23</v>
      </c>
      <c r="AI1710">
        <v>0.1</v>
      </c>
      <c r="AJ1710">
        <v>10</v>
      </c>
      <c r="AK1710">
        <v>20</v>
      </c>
      <c r="AL1710">
        <v>19</v>
      </c>
    </row>
    <row r="1711" spans="20:38" x14ac:dyDescent="0.35">
      <c r="T1711" t="s">
        <v>30</v>
      </c>
      <c r="U1711">
        <v>62</v>
      </c>
      <c r="V1711" t="s">
        <v>20</v>
      </c>
      <c r="W1711">
        <v>65305.669663614899</v>
      </c>
      <c r="X1711">
        <v>2.0655869748046598</v>
      </c>
      <c r="Y1711">
        <v>50235.130510472998</v>
      </c>
      <c r="Z1711" t="s">
        <v>21</v>
      </c>
      <c r="AA1711">
        <v>0.15939207326510599</v>
      </c>
      <c r="AB1711" t="s">
        <v>22</v>
      </c>
      <c r="AC1711">
        <v>1706</v>
      </c>
      <c r="AD1711">
        <v>10</v>
      </c>
      <c r="AE1711">
        <v>4.7500000000000001E-2</v>
      </c>
      <c r="AF1711">
        <v>0.01</v>
      </c>
      <c r="AG1711">
        <v>0</v>
      </c>
      <c r="AH1711" t="s">
        <v>23</v>
      </c>
      <c r="AI1711">
        <v>0.1</v>
      </c>
      <c r="AJ1711">
        <v>10</v>
      </c>
      <c r="AK1711">
        <v>20</v>
      </c>
      <c r="AL1711">
        <v>19</v>
      </c>
    </row>
    <row r="1712" spans="20:38" x14ac:dyDescent="0.35">
      <c r="T1712" t="s">
        <v>30</v>
      </c>
      <c r="U1712">
        <v>62</v>
      </c>
      <c r="V1712" t="s">
        <v>20</v>
      </c>
      <c r="W1712">
        <v>16553.876498113401</v>
      </c>
      <c r="X1712">
        <v>0.52359116525649896</v>
      </c>
      <c r="Y1712">
        <v>12733.7511523949</v>
      </c>
      <c r="Z1712" t="s">
        <v>21</v>
      </c>
      <c r="AA1712">
        <v>4.0403179527900797E-2</v>
      </c>
      <c r="AB1712" t="s">
        <v>24</v>
      </c>
      <c r="AC1712">
        <v>1707</v>
      </c>
      <c r="AD1712">
        <v>10</v>
      </c>
      <c r="AE1712">
        <v>4.7500000000000001E-2</v>
      </c>
      <c r="AF1712">
        <v>0.01</v>
      </c>
      <c r="AG1712">
        <v>0</v>
      </c>
      <c r="AH1712" t="s">
        <v>23</v>
      </c>
      <c r="AI1712">
        <v>0.1</v>
      </c>
      <c r="AJ1712">
        <v>10</v>
      </c>
      <c r="AK1712">
        <v>99</v>
      </c>
      <c r="AL1712">
        <v>98</v>
      </c>
    </row>
    <row r="1713" spans="20:38" x14ac:dyDescent="0.35">
      <c r="T1713" t="s">
        <v>30</v>
      </c>
      <c r="U1713">
        <v>62</v>
      </c>
      <c r="V1713" t="s">
        <v>20</v>
      </c>
      <c r="W1713">
        <v>49661.629494340297</v>
      </c>
      <c r="X1713">
        <v>1.5707734957695001</v>
      </c>
      <c r="Y1713">
        <v>38201.253457184801</v>
      </c>
      <c r="Z1713" t="s">
        <v>21</v>
      </c>
      <c r="AA1713">
        <v>0.121209538583702</v>
      </c>
      <c r="AB1713" t="s">
        <v>22</v>
      </c>
      <c r="AC1713">
        <v>1708</v>
      </c>
      <c r="AD1713">
        <v>10</v>
      </c>
      <c r="AE1713">
        <v>4.7500000000000001E-2</v>
      </c>
      <c r="AF1713">
        <v>0.01</v>
      </c>
      <c r="AG1713">
        <v>0</v>
      </c>
      <c r="AH1713" t="s">
        <v>23</v>
      </c>
      <c r="AI1713">
        <v>0.1</v>
      </c>
      <c r="AJ1713">
        <v>10</v>
      </c>
      <c r="AK1713">
        <v>99</v>
      </c>
      <c r="AL1713">
        <v>98</v>
      </c>
    </row>
    <row r="1714" spans="20:38" x14ac:dyDescent="0.35">
      <c r="T1714" t="s">
        <v>30</v>
      </c>
      <c r="U1714">
        <v>62</v>
      </c>
      <c r="V1714" t="s">
        <v>20</v>
      </c>
      <c r="W1714">
        <v>29060.243253480199</v>
      </c>
      <c r="X1714">
        <v>0.21382483930037499</v>
      </c>
      <c r="Y1714">
        <v>22354.0332719078</v>
      </c>
      <c r="Z1714" t="s">
        <v>25</v>
      </c>
      <c r="AA1714">
        <v>7.4933769408871203E-3</v>
      </c>
      <c r="AB1714" t="s">
        <v>24</v>
      </c>
      <c r="AC1714">
        <v>1709</v>
      </c>
      <c r="AD1714">
        <v>10</v>
      </c>
      <c r="AE1714">
        <v>4.7500000000000001E-2</v>
      </c>
      <c r="AF1714">
        <v>0.01</v>
      </c>
      <c r="AG1714">
        <v>0</v>
      </c>
      <c r="AH1714" t="s">
        <v>23</v>
      </c>
      <c r="AI1714">
        <v>0.1</v>
      </c>
      <c r="AJ1714">
        <v>10</v>
      </c>
      <c r="AK1714">
        <v>1</v>
      </c>
      <c r="AL1714">
        <v>0</v>
      </c>
    </row>
    <row r="1715" spans="20:38" x14ac:dyDescent="0.35">
      <c r="T1715" t="s">
        <v>30</v>
      </c>
      <c r="U1715">
        <v>62</v>
      </c>
      <c r="V1715" t="s">
        <v>20</v>
      </c>
      <c r="W1715">
        <v>87180.729760440503</v>
      </c>
      <c r="X1715">
        <v>0.64147451790112398</v>
      </c>
      <c r="Y1715">
        <v>67062.099815723501</v>
      </c>
      <c r="Z1715" t="s">
        <v>25</v>
      </c>
      <c r="AA1715">
        <v>2.2480130822661398E-2</v>
      </c>
      <c r="AB1715" t="s">
        <v>22</v>
      </c>
      <c r="AC1715">
        <v>1710</v>
      </c>
      <c r="AD1715">
        <v>10</v>
      </c>
      <c r="AE1715">
        <v>4.7500000000000001E-2</v>
      </c>
      <c r="AF1715">
        <v>0.01</v>
      </c>
      <c r="AG1715">
        <v>0</v>
      </c>
      <c r="AH1715" t="s">
        <v>23</v>
      </c>
      <c r="AI1715">
        <v>0.1</v>
      </c>
      <c r="AJ1715">
        <v>10</v>
      </c>
      <c r="AK1715">
        <v>1</v>
      </c>
      <c r="AL1715">
        <v>0</v>
      </c>
    </row>
    <row r="1716" spans="20:38" x14ac:dyDescent="0.35">
      <c r="T1716" t="s">
        <v>30</v>
      </c>
      <c r="U1716">
        <v>62</v>
      </c>
      <c r="V1716" t="s">
        <v>20</v>
      </c>
      <c r="W1716">
        <v>16517.815404201501</v>
      </c>
      <c r="X1716">
        <v>0.121537841014929</v>
      </c>
      <c r="Y1716">
        <v>12706.011849385701</v>
      </c>
      <c r="Z1716" t="s">
        <v>25</v>
      </c>
      <c r="AA1716">
        <v>4.2592285268930304E-3</v>
      </c>
      <c r="AB1716" t="s">
        <v>24</v>
      </c>
      <c r="AC1716">
        <v>1711</v>
      </c>
      <c r="AD1716">
        <v>10</v>
      </c>
      <c r="AE1716">
        <v>4.7500000000000001E-2</v>
      </c>
      <c r="AF1716">
        <v>0.01</v>
      </c>
      <c r="AG1716">
        <v>0</v>
      </c>
      <c r="AH1716" t="s">
        <v>23</v>
      </c>
      <c r="AI1716">
        <v>0.1</v>
      </c>
      <c r="AJ1716">
        <v>10</v>
      </c>
      <c r="AK1716">
        <v>2</v>
      </c>
      <c r="AL1716">
        <v>1</v>
      </c>
    </row>
    <row r="1717" spans="20:38" x14ac:dyDescent="0.35">
      <c r="T1717" t="s">
        <v>30</v>
      </c>
      <c r="U1717">
        <v>62</v>
      </c>
      <c r="V1717" t="s">
        <v>20</v>
      </c>
      <c r="W1717">
        <v>49553.446212604402</v>
      </c>
      <c r="X1717">
        <v>0.364613523044787</v>
      </c>
      <c r="Y1717">
        <v>38118.035548157197</v>
      </c>
      <c r="Z1717" t="s">
        <v>25</v>
      </c>
      <c r="AA1717">
        <v>1.2777685580679101E-2</v>
      </c>
      <c r="AB1717" t="s">
        <v>22</v>
      </c>
      <c r="AC1717">
        <v>1712</v>
      </c>
      <c r="AD1717">
        <v>10</v>
      </c>
      <c r="AE1717">
        <v>4.7500000000000001E-2</v>
      </c>
      <c r="AF1717">
        <v>0.01</v>
      </c>
      <c r="AG1717">
        <v>0</v>
      </c>
      <c r="AH1717" t="s">
        <v>23</v>
      </c>
      <c r="AI1717">
        <v>0.1</v>
      </c>
      <c r="AJ1717">
        <v>10</v>
      </c>
      <c r="AK1717">
        <v>2</v>
      </c>
      <c r="AL1717">
        <v>1</v>
      </c>
    </row>
    <row r="1718" spans="20:38" x14ac:dyDescent="0.35">
      <c r="T1718" t="s">
        <v>30</v>
      </c>
      <c r="U1718">
        <v>62</v>
      </c>
      <c r="V1718" t="s">
        <v>20</v>
      </c>
      <c r="W1718">
        <v>9255.9333750001497</v>
      </c>
      <c r="X1718">
        <v>6.8105020636651706E-2</v>
      </c>
      <c r="Y1718">
        <v>7119.9487500001196</v>
      </c>
      <c r="Z1718" t="s">
        <v>25</v>
      </c>
      <c r="AA1718">
        <v>2.3867039623045E-3</v>
      </c>
      <c r="AB1718" t="s">
        <v>24</v>
      </c>
      <c r="AC1718">
        <v>1713</v>
      </c>
      <c r="AD1718">
        <v>10</v>
      </c>
      <c r="AE1718">
        <v>4.7500000000000001E-2</v>
      </c>
      <c r="AF1718">
        <v>0.01</v>
      </c>
      <c r="AG1718">
        <v>0</v>
      </c>
      <c r="AH1718" t="s">
        <v>23</v>
      </c>
      <c r="AI1718">
        <v>0.1</v>
      </c>
      <c r="AJ1718">
        <v>10</v>
      </c>
      <c r="AK1718">
        <v>3</v>
      </c>
      <c r="AL1718">
        <v>2</v>
      </c>
    </row>
    <row r="1719" spans="20:38" x14ac:dyDescent="0.35">
      <c r="T1719" t="s">
        <v>30</v>
      </c>
      <c r="U1719">
        <v>62</v>
      </c>
      <c r="V1719" t="s">
        <v>20</v>
      </c>
      <c r="W1719">
        <v>27767.8001250005</v>
      </c>
      <c r="X1719">
        <v>0.20431506190995499</v>
      </c>
      <c r="Y1719">
        <v>21359.846250000399</v>
      </c>
      <c r="Z1719" t="s">
        <v>25</v>
      </c>
      <c r="AA1719">
        <v>7.1601118869135004E-3</v>
      </c>
      <c r="AB1719" t="s">
        <v>22</v>
      </c>
      <c r="AC1719">
        <v>1714</v>
      </c>
      <c r="AD1719">
        <v>10</v>
      </c>
      <c r="AE1719">
        <v>4.7500000000000001E-2</v>
      </c>
      <c r="AF1719">
        <v>0.01</v>
      </c>
      <c r="AG1719">
        <v>0</v>
      </c>
      <c r="AH1719" t="s">
        <v>23</v>
      </c>
      <c r="AI1719">
        <v>0.1</v>
      </c>
      <c r="AJ1719">
        <v>10</v>
      </c>
      <c r="AK1719">
        <v>3</v>
      </c>
      <c r="AL1719">
        <v>2</v>
      </c>
    </row>
    <row r="1720" spans="20:38" x14ac:dyDescent="0.35">
      <c r="T1720" t="s">
        <v>30</v>
      </c>
      <c r="U1720">
        <v>62</v>
      </c>
      <c r="V1720" t="s">
        <v>20</v>
      </c>
      <c r="W1720">
        <v>20253.421916000701</v>
      </c>
      <c r="X1720">
        <v>0.149024378381723</v>
      </c>
      <c r="Y1720">
        <v>15579.5553200006</v>
      </c>
      <c r="Z1720" t="s">
        <v>25</v>
      </c>
      <c r="AA1720">
        <v>5.2224795035479502E-3</v>
      </c>
      <c r="AB1720" t="s">
        <v>24</v>
      </c>
      <c r="AC1720">
        <v>1715</v>
      </c>
      <c r="AD1720">
        <v>10</v>
      </c>
      <c r="AE1720">
        <v>4.7500000000000001E-2</v>
      </c>
      <c r="AF1720">
        <v>0.01</v>
      </c>
      <c r="AG1720">
        <v>0</v>
      </c>
      <c r="AH1720" t="s">
        <v>23</v>
      </c>
      <c r="AI1720">
        <v>0.1</v>
      </c>
      <c r="AJ1720">
        <v>10</v>
      </c>
      <c r="AK1720">
        <v>4</v>
      </c>
      <c r="AL1720">
        <v>3</v>
      </c>
    </row>
    <row r="1721" spans="20:38" x14ac:dyDescent="0.35">
      <c r="T1721" t="s">
        <v>30</v>
      </c>
      <c r="U1721">
        <v>62</v>
      </c>
      <c r="V1721" t="s">
        <v>20</v>
      </c>
      <c r="W1721">
        <v>60760.265748002203</v>
      </c>
      <c r="X1721">
        <v>0.447073135145169</v>
      </c>
      <c r="Y1721">
        <v>46738.665960001701</v>
      </c>
      <c r="Z1721" t="s">
        <v>25</v>
      </c>
      <c r="AA1721">
        <v>1.5667438510643901E-2</v>
      </c>
      <c r="AB1721" t="s">
        <v>22</v>
      </c>
      <c r="AC1721">
        <v>1716</v>
      </c>
      <c r="AD1721">
        <v>10</v>
      </c>
      <c r="AE1721">
        <v>4.7500000000000001E-2</v>
      </c>
      <c r="AF1721">
        <v>0.01</v>
      </c>
      <c r="AG1721">
        <v>0</v>
      </c>
      <c r="AH1721" t="s">
        <v>23</v>
      </c>
      <c r="AI1721">
        <v>0.1</v>
      </c>
      <c r="AJ1721">
        <v>10</v>
      </c>
      <c r="AK1721">
        <v>4</v>
      </c>
      <c r="AL1721">
        <v>3</v>
      </c>
    </row>
    <row r="1722" spans="20:38" x14ac:dyDescent="0.35">
      <c r="T1722" t="s">
        <v>30</v>
      </c>
      <c r="U1722">
        <v>62</v>
      </c>
      <c r="V1722" t="s">
        <v>20</v>
      </c>
      <c r="W1722">
        <v>25371.421315100801</v>
      </c>
      <c r="X1722">
        <v>0.18668254213164101</v>
      </c>
      <c r="Y1722">
        <v>19516.477934693001</v>
      </c>
      <c r="Z1722" t="s">
        <v>25</v>
      </c>
      <c r="AA1722">
        <v>6.5421896775534E-3</v>
      </c>
      <c r="AB1722" t="s">
        <v>24</v>
      </c>
      <c r="AC1722">
        <v>1717</v>
      </c>
      <c r="AD1722">
        <v>10</v>
      </c>
      <c r="AE1722">
        <v>4.7500000000000001E-2</v>
      </c>
      <c r="AF1722">
        <v>0.01</v>
      </c>
      <c r="AG1722">
        <v>0</v>
      </c>
      <c r="AH1722" t="s">
        <v>23</v>
      </c>
      <c r="AI1722">
        <v>0.1</v>
      </c>
      <c r="AJ1722">
        <v>10</v>
      </c>
      <c r="AK1722">
        <v>5</v>
      </c>
      <c r="AL1722">
        <v>4</v>
      </c>
    </row>
    <row r="1723" spans="20:38" x14ac:dyDescent="0.35">
      <c r="T1723" t="s">
        <v>30</v>
      </c>
      <c r="U1723">
        <v>62</v>
      </c>
      <c r="V1723" t="s">
        <v>20</v>
      </c>
      <c r="W1723">
        <v>76114.263945302504</v>
      </c>
      <c r="X1723">
        <v>0.560047626394923</v>
      </c>
      <c r="Y1723">
        <v>58549.433804078901</v>
      </c>
      <c r="Z1723" t="s">
        <v>25</v>
      </c>
      <c r="AA1723">
        <v>1.9626569032660201E-2</v>
      </c>
      <c r="AB1723" t="s">
        <v>22</v>
      </c>
      <c r="AC1723">
        <v>1718</v>
      </c>
      <c r="AD1723">
        <v>10</v>
      </c>
      <c r="AE1723">
        <v>4.7500000000000001E-2</v>
      </c>
      <c r="AF1723">
        <v>0.01</v>
      </c>
      <c r="AG1723">
        <v>0</v>
      </c>
      <c r="AH1723" t="s">
        <v>23</v>
      </c>
      <c r="AI1723">
        <v>0.1</v>
      </c>
      <c r="AJ1723">
        <v>10</v>
      </c>
      <c r="AK1723">
        <v>5</v>
      </c>
      <c r="AL1723">
        <v>4</v>
      </c>
    </row>
    <row r="1724" spans="20:38" x14ac:dyDescent="0.35">
      <c r="T1724" t="s">
        <v>30</v>
      </c>
      <c r="U1724">
        <v>62</v>
      </c>
      <c r="V1724" t="s">
        <v>20</v>
      </c>
      <c r="W1724">
        <v>30865.6130630281</v>
      </c>
      <c r="X1724">
        <v>0.227108723610535</v>
      </c>
      <c r="Y1724">
        <v>23742.779279252401</v>
      </c>
      <c r="Z1724" t="s">
        <v>25</v>
      </c>
      <c r="AA1724">
        <v>7.9589035499605006E-3</v>
      </c>
      <c r="AB1724" t="s">
        <v>24</v>
      </c>
      <c r="AC1724">
        <v>1719</v>
      </c>
      <c r="AD1724">
        <v>10</v>
      </c>
      <c r="AE1724">
        <v>4.7500000000000001E-2</v>
      </c>
      <c r="AF1724">
        <v>0.01</v>
      </c>
      <c r="AG1724">
        <v>0</v>
      </c>
      <c r="AH1724" t="s">
        <v>23</v>
      </c>
      <c r="AI1724">
        <v>0.1</v>
      </c>
      <c r="AJ1724">
        <v>10</v>
      </c>
      <c r="AK1724">
        <v>6</v>
      </c>
      <c r="AL1724">
        <v>5</v>
      </c>
    </row>
    <row r="1725" spans="20:38" x14ac:dyDescent="0.35">
      <c r="T1725" t="s">
        <v>30</v>
      </c>
      <c r="U1725">
        <v>62</v>
      </c>
      <c r="V1725" t="s">
        <v>20</v>
      </c>
      <c r="W1725">
        <v>92596.839189084305</v>
      </c>
      <c r="X1725">
        <v>0.68132617083160396</v>
      </c>
      <c r="Y1725">
        <v>71228.337837757106</v>
      </c>
      <c r="Z1725" t="s">
        <v>25</v>
      </c>
      <c r="AA1725">
        <v>2.3876710649881502E-2</v>
      </c>
      <c r="AB1725" t="s">
        <v>22</v>
      </c>
      <c r="AC1725">
        <v>1720</v>
      </c>
      <c r="AD1725">
        <v>10</v>
      </c>
      <c r="AE1725">
        <v>4.7500000000000001E-2</v>
      </c>
      <c r="AF1725">
        <v>0.01</v>
      </c>
      <c r="AG1725">
        <v>0</v>
      </c>
      <c r="AH1725" t="s">
        <v>23</v>
      </c>
      <c r="AI1725">
        <v>0.1</v>
      </c>
      <c r="AJ1725">
        <v>10</v>
      </c>
      <c r="AK1725">
        <v>6</v>
      </c>
      <c r="AL1725">
        <v>5</v>
      </c>
    </row>
    <row r="1726" spans="20:38" x14ac:dyDescent="0.35">
      <c r="T1726" t="s">
        <v>30</v>
      </c>
      <c r="U1726">
        <v>62</v>
      </c>
      <c r="V1726" t="s">
        <v>20</v>
      </c>
      <c r="W1726">
        <v>36433.557396409196</v>
      </c>
      <c r="X1726">
        <v>0.26807757552047401</v>
      </c>
      <c r="Y1726">
        <v>28025.813381853201</v>
      </c>
      <c r="Z1726" t="s">
        <v>25</v>
      </c>
      <c r="AA1726">
        <v>9.3946350168987395E-3</v>
      </c>
      <c r="AB1726" t="s">
        <v>24</v>
      </c>
      <c r="AC1726">
        <v>1721</v>
      </c>
      <c r="AD1726">
        <v>10</v>
      </c>
      <c r="AE1726">
        <v>4.7500000000000001E-2</v>
      </c>
      <c r="AF1726">
        <v>0.01</v>
      </c>
      <c r="AG1726">
        <v>0</v>
      </c>
      <c r="AH1726" t="s">
        <v>23</v>
      </c>
      <c r="AI1726">
        <v>0.1</v>
      </c>
      <c r="AJ1726">
        <v>10</v>
      </c>
      <c r="AK1726">
        <v>7</v>
      </c>
      <c r="AL1726">
        <v>6</v>
      </c>
    </row>
    <row r="1727" spans="20:38" x14ac:dyDescent="0.35">
      <c r="T1727" t="s">
        <v>30</v>
      </c>
      <c r="U1727">
        <v>62</v>
      </c>
      <c r="V1727" t="s">
        <v>20</v>
      </c>
      <c r="W1727">
        <v>109300.672189228</v>
      </c>
      <c r="X1727">
        <v>0.80423272656142297</v>
      </c>
      <c r="Y1727">
        <v>84077.440145559696</v>
      </c>
      <c r="Z1727" t="s">
        <v>25</v>
      </c>
      <c r="AA1727">
        <v>2.8183905050696199E-2</v>
      </c>
      <c r="AB1727" t="s">
        <v>22</v>
      </c>
      <c r="AC1727">
        <v>1722</v>
      </c>
      <c r="AD1727">
        <v>10</v>
      </c>
      <c r="AE1727">
        <v>4.7500000000000001E-2</v>
      </c>
      <c r="AF1727">
        <v>0.01</v>
      </c>
      <c r="AG1727">
        <v>0</v>
      </c>
      <c r="AH1727" t="s">
        <v>23</v>
      </c>
      <c r="AI1727">
        <v>0.1</v>
      </c>
      <c r="AJ1727">
        <v>10</v>
      </c>
      <c r="AK1727">
        <v>7</v>
      </c>
      <c r="AL1727">
        <v>6</v>
      </c>
    </row>
    <row r="1728" spans="20:38" x14ac:dyDescent="0.35">
      <c r="T1728" t="s">
        <v>30</v>
      </c>
      <c r="U1728">
        <v>62</v>
      </c>
      <c r="V1728" t="s">
        <v>20</v>
      </c>
      <c r="W1728">
        <v>41698.825541604201</v>
      </c>
      <c r="X1728">
        <v>0.30681934052221299</v>
      </c>
      <c r="Y1728">
        <v>32076.019647387799</v>
      </c>
      <c r="Z1728" t="s">
        <v>25</v>
      </c>
      <c r="AA1728">
        <v>1.07523194162565E-2</v>
      </c>
      <c r="AB1728" t="s">
        <v>24</v>
      </c>
      <c r="AC1728">
        <v>1723</v>
      </c>
      <c r="AD1728">
        <v>10</v>
      </c>
      <c r="AE1728">
        <v>4.7500000000000001E-2</v>
      </c>
      <c r="AF1728">
        <v>0.01</v>
      </c>
      <c r="AG1728">
        <v>0</v>
      </c>
      <c r="AH1728" t="s">
        <v>23</v>
      </c>
      <c r="AI1728">
        <v>0.1</v>
      </c>
      <c r="AJ1728">
        <v>10</v>
      </c>
      <c r="AK1728">
        <v>8</v>
      </c>
      <c r="AL1728">
        <v>7</v>
      </c>
    </row>
    <row r="1729" spans="20:38" x14ac:dyDescent="0.35">
      <c r="T1729" t="s">
        <v>30</v>
      </c>
      <c r="U1729">
        <v>62</v>
      </c>
      <c r="V1729" t="s">
        <v>20</v>
      </c>
      <c r="W1729">
        <v>125096.476624813</v>
      </c>
      <c r="X1729">
        <v>0.92045802156664003</v>
      </c>
      <c r="Y1729">
        <v>96228.058942163494</v>
      </c>
      <c r="Z1729" t="s">
        <v>25</v>
      </c>
      <c r="AA1729">
        <v>3.22569582487695E-2</v>
      </c>
      <c r="AB1729" t="s">
        <v>22</v>
      </c>
      <c r="AC1729">
        <v>1724</v>
      </c>
      <c r="AD1729">
        <v>10</v>
      </c>
      <c r="AE1729">
        <v>4.7500000000000001E-2</v>
      </c>
      <c r="AF1729">
        <v>0.01</v>
      </c>
      <c r="AG1729">
        <v>0</v>
      </c>
      <c r="AH1729" t="s">
        <v>23</v>
      </c>
      <c r="AI1729">
        <v>0.1</v>
      </c>
      <c r="AJ1729">
        <v>10</v>
      </c>
      <c r="AK1729">
        <v>8</v>
      </c>
      <c r="AL1729">
        <v>7</v>
      </c>
    </row>
    <row r="1730" spans="20:38" x14ac:dyDescent="0.35">
      <c r="T1730" t="s">
        <v>30</v>
      </c>
      <c r="U1730">
        <v>62</v>
      </c>
      <c r="V1730" t="s">
        <v>20</v>
      </c>
      <c r="W1730">
        <v>98016.999070690494</v>
      </c>
      <c r="X1730">
        <v>0.72120762693496898</v>
      </c>
      <c r="Y1730">
        <v>75397.691592838906</v>
      </c>
      <c r="Z1730" t="s">
        <v>25</v>
      </c>
      <c r="AA1730">
        <v>2.5274334913329002E-2</v>
      </c>
      <c r="AB1730" t="s">
        <v>24</v>
      </c>
      <c r="AC1730">
        <v>1725</v>
      </c>
      <c r="AD1730">
        <v>10</v>
      </c>
      <c r="AE1730">
        <v>4.7500000000000001E-2</v>
      </c>
      <c r="AF1730">
        <v>0.01</v>
      </c>
      <c r="AG1730">
        <v>0</v>
      </c>
      <c r="AH1730" t="s">
        <v>23</v>
      </c>
      <c r="AI1730">
        <v>0.1</v>
      </c>
      <c r="AJ1730">
        <v>10</v>
      </c>
      <c r="AK1730">
        <v>9</v>
      </c>
      <c r="AL1730">
        <v>8</v>
      </c>
    </row>
    <row r="1731" spans="20:38" x14ac:dyDescent="0.35">
      <c r="T1731" t="s">
        <v>30</v>
      </c>
      <c r="U1731">
        <v>62</v>
      </c>
      <c r="V1731" t="s">
        <v>20</v>
      </c>
      <c r="W1731">
        <v>294050.99721207202</v>
      </c>
      <c r="X1731">
        <v>2.1636228808049101</v>
      </c>
      <c r="Y1731">
        <v>226193.07477851701</v>
      </c>
      <c r="Z1731" t="s">
        <v>25</v>
      </c>
      <c r="AA1731">
        <v>7.5823004739987002E-2</v>
      </c>
      <c r="AB1731" t="s">
        <v>22</v>
      </c>
      <c r="AC1731">
        <v>1726</v>
      </c>
      <c r="AD1731">
        <v>10</v>
      </c>
      <c r="AE1731">
        <v>4.7500000000000001E-2</v>
      </c>
      <c r="AF1731">
        <v>0.01</v>
      </c>
      <c r="AG1731">
        <v>0</v>
      </c>
      <c r="AH1731" t="s">
        <v>23</v>
      </c>
      <c r="AI1731">
        <v>0.1</v>
      </c>
      <c r="AJ1731">
        <v>10</v>
      </c>
      <c r="AK1731">
        <v>9</v>
      </c>
      <c r="AL1731">
        <v>8</v>
      </c>
    </row>
    <row r="1732" spans="20:38" x14ac:dyDescent="0.35">
      <c r="T1732" t="s">
        <v>30</v>
      </c>
      <c r="U1732">
        <v>62</v>
      </c>
      <c r="V1732" t="s">
        <v>20</v>
      </c>
      <c r="W1732">
        <v>89334.015579180093</v>
      </c>
      <c r="X1732">
        <v>0.65731836305216695</v>
      </c>
      <c r="Y1732">
        <v>68718.473522446206</v>
      </c>
      <c r="Z1732" t="s">
        <v>25</v>
      </c>
      <c r="AA1732">
        <v>2.3035369887955501E-2</v>
      </c>
      <c r="AB1732" t="s">
        <v>24</v>
      </c>
      <c r="AC1732">
        <v>1727</v>
      </c>
      <c r="AD1732">
        <v>10</v>
      </c>
      <c r="AE1732">
        <v>4.7500000000000001E-2</v>
      </c>
      <c r="AF1732">
        <v>0.01</v>
      </c>
      <c r="AG1732">
        <v>0</v>
      </c>
      <c r="AH1732" t="s">
        <v>23</v>
      </c>
      <c r="AI1732">
        <v>0.1</v>
      </c>
      <c r="AJ1732">
        <v>10</v>
      </c>
      <c r="AK1732">
        <v>10</v>
      </c>
      <c r="AL1732">
        <v>9</v>
      </c>
    </row>
    <row r="1733" spans="20:38" x14ac:dyDescent="0.35">
      <c r="T1733" t="s">
        <v>30</v>
      </c>
      <c r="U1733">
        <v>62</v>
      </c>
      <c r="V1733" t="s">
        <v>20</v>
      </c>
      <c r="W1733">
        <v>268002.04673753999</v>
      </c>
      <c r="X1733">
        <v>1.9719550891565001</v>
      </c>
      <c r="Y1733">
        <v>206155.420567339</v>
      </c>
      <c r="Z1733" t="s">
        <v>25</v>
      </c>
      <c r="AA1733">
        <v>6.9106109663866502E-2</v>
      </c>
      <c r="AB1733" t="s">
        <v>22</v>
      </c>
      <c r="AC1733">
        <v>1728</v>
      </c>
      <c r="AD1733">
        <v>10</v>
      </c>
      <c r="AE1733">
        <v>4.7500000000000001E-2</v>
      </c>
      <c r="AF1733">
        <v>0.01</v>
      </c>
      <c r="AG1733">
        <v>0</v>
      </c>
      <c r="AH1733" t="s">
        <v>23</v>
      </c>
      <c r="AI1733">
        <v>0.1</v>
      </c>
      <c r="AJ1733">
        <v>10</v>
      </c>
      <c r="AK1733">
        <v>10</v>
      </c>
      <c r="AL1733">
        <v>9</v>
      </c>
    </row>
    <row r="1734" spans="20:38" x14ac:dyDescent="0.35">
      <c r="T1734" t="s">
        <v>30</v>
      </c>
      <c r="U1734">
        <v>62</v>
      </c>
      <c r="V1734" t="s">
        <v>20</v>
      </c>
      <c r="W1734">
        <v>217453.00145502301</v>
      </c>
      <c r="X1734">
        <v>1.6000159629061601</v>
      </c>
      <c r="Y1734">
        <v>167271.53958078701</v>
      </c>
      <c r="Z1734" t="s">
        <v>25</v>
      </c>
      <c r="AA1734">
        <v>5.6071702243394798E-2</v>
      </c>
      <c r="AB1734" t="s">
        <v>24</v>
      </c>
      <c r="AC1734">
        <v>1729</v>
      </c>
      <c r="AD1734">
        <v>10</v>
      </c>
      <c r="AE1734">
        <v>4.7500000000000001E-2</v>
      </c>
      <c r="AF1734">
        <v>0.01</v>
      </c>
      <c r="AG1734">
        <v>0</v>
      </c>
      <c r="AH1734" t="s">
        <v>23</v>
      </c>
      <c r="AI1734">
        <v>0.1</v>
      </c>
      <c r="AJ1734">
        <v>10</v>
      </c>
      <c r="AK1734">
        <v>12</v>
      </c>
      <c r="AL1734">
        <v>11</v>
      </c>
    </row>
    <row r="1735" spans="20:38" x14ac:dyDescent="0.35">
      <c r="T1735" t="s">
        <v>30</v>
      </c>
      <c r="U1735">
        <v>62</v>
      </c>
      <c r="V1735" t="s">
        <v>20</v>
      </c>
      <c r="W1735">
        <v>652359.00436506805</v>
      </c>
      <c r="X1735">
        <v>4.8000478887184901</v>
      </c>
      <c r="Y1735">
        <v>501814.61874235998</v>
      </c>
      <c r="Z1735" t="s">
        <v>25</v>
      </c>
      <c r="AA1735">
        <v>0.168215106730184</v>
      </c>
      <c r="AB1735" t="s">
        <v>22</v>
      </c>
      <c r="AC1735">
        <v>1730</v>
      </c>
      <c r="AD1735">
        <v>10</v>
      </c>
      <c r="AE1735">
        <v>4.7500000000000001E-2</v>
      </c>
      <c r="AF1735">
        <v>0.01</v>
      </c>
      <c r="AG1735">
        <v>0</v>
      </c>
      <c r="AH1735" t="s">
        <v>23</v>
      </c>
      <c r="AI1735">
        <v>0.1</v>
      </c>
      <c r="AJ1735">
        <v>10</v>
      </c>
      <c r="AK1735">
        <v>12</v>
      </c>
      <c r="AL1735">
        <v>11</v>
      </c>
    </row>
    <row r="1736" spans="20:38" x14ac:dyDescent="0.35">
      <c r="T1736" t="s">
        <v>30</v>
      </c>
      <c r="U1736">
        <v>62</v>
      </c>
      <c r="V1736" t="s">
        <v>20</v>
      </c>
      <c r="W1736">
        <v>188978.903844771</v>
      </c>
      <c r="X1736">
        <v>1.39050397456429</v>
      </c>
      <c r="Y1736">
        <v>145368.387572901</v>
      </c>
      <c r="Z1736" t="s">
        <v>25</v>
      </c>
      <c r="AA1736">
        <v>4.8729466853824302E-2</v>
      </c>
      <c r="AB1736" t="s">
        <v>24</v>
      </c>
      <c r="AC1736">
        <v>1731</v>
      </c>
      <c r="AD1736">
        <v>10</v>
      </c>
      <c r="AE1736">
        <v>4.7500000000000001E-2</v>
      </c>
      <c r="AF1736">
        <v>0.01</v>
      </c>
      <c r="AG1736">
        <v>0</v>
      </c>
      <c r="AH1736" t="s">
        <v>23</v>
      </c>
      <c r="AI1736">
        <v>0.1</v>
      </c>
      <c r="AJ1736">
        <v>10</v>
      </c>
      <c r="AK1736">
        <v>15</v>
      </c>
      <c r="AL1736">
        <v>14</v>
      </c>
    </row>
    <row r="1737" spans="20:38" x14ac:dyDescent="0.35">
      <c r="T1737" t="s">
        <v>30</v>
      </c>
      <c r="U1737">
        <v>62</v>
      </c>
      <c r="V1737" t="s">
        <v>20</v>
      </c>
      <c r="W1737">
        <v>566936.71153431304</v>
      </c>
      <c r="X1737">
        <v>4.1715119236928597</v>
      </c>
      <c r="Y1737">
        <v>436105.16271870199</v>
      </c>
      <c r="Z1737" t="s">
        <v>25</v>
      </c>
      <c r="AA1737">
        <v>0.146188400561473</v>
      </c>
      <c r="AB1737" t="s">
        <v>22</v>
      </c>
      <c r="AC1737">
        <v>1732</v>
      </c>
      <c r="AD1737">
        <v>10</v>
      </c>
      <c r="AE1737">
        <v>4.7500000000000001E-2</v>
      </c>
      <c r="AF1737">
        <v>0.01</v>
      </c>
      <c r="AG1737">
        <v>0</v>
      </c>
      <c r="AH1737" t="s">
        <v>23</v>
      </c>
      <c r="AI1737">
        <v>0.1</v>
      </c>
      <c r="AJ1737">
        <v>10</v>
      </c>
      <c r="AK1737">
        <v>15</v>
      </c>
      <c r="AL1737">
        <v>14</v>
      </c>
    </row>
    <row r="1738" spans="20:38" x14ac:dyDescent="0.35">
      <c r="T1738" t="s">
        <v>30</v>
      </c>
      <c r="U1738">
        <v>62</v>
      </c>
      <c r="V1738" t="s">
        <v>20</v>
      </c>
      <c r="W1738">
        <v>130440.507195003</v>
      </c>
      <c r="X1738">
        <v>0.95977931932454497</v>
      </c>
      <c r="Y1738">
        <v>100338.851688464</v>
      </c>
      <c r="Z1738" t="s">
        <v>25</v>
      </c>
      <c r="AA1738">
        <v>3.3634952063093998E-2</v>
      </c>
      <c r="AB1738" t="s">
        <v>24</v>
      </c>
      <c r="AC1738">
        <v>1733</v>
      </c>
      <c r="AD1738">
        <v>10</v>
      </c>
      <c r="AE1738">
        <v>4.7500000000000001E-2</v>
      </c>
      <c r="AF1738">
        <v>0.01</v>
      </c>
      <c r="AG1738">
        <v>0</v>
      </c>
      <c r="AH1738" t="s">
        <v>23</v>
      </c>
      <c r="AI1738">
        <v>0.1</v>
      </c>
      <c r="AJ1738">
        <v>10</v>
      </c>
      <c r="AK1738">
        <v>20</v>
      </c>
      <c r="AL1738">
        <v>19</v>
      </c>
    </row>
    <row r="1739" spans="20:38" x14ac:dyDescent="0.35">
      <c r="T1739" t="s">
        <v>30</v>
      </c>
      <c r="U1739">
        <v>62</v>
      </c>
      <c r="V1739" t="s">
        <v>20</v>
      </c>
      <c r="W1739">
        <v>391321.521585009</v>
      </c>
      <c r="X1739">
        <v>2.8793379579736298</v>
      </c>
      <c r="Y1739">
        <v>301016.555065391</v>
      </c>
      <c r="Z1739" t="s">
        <v>25</v>
      </c>
      <c r="AA1739">
        <v>0.10090485618928199</v>
      </c>
      <c r="AB1739" t="s">
        <v>22</v>
      </c>
      <c r="AC1739">
        <v>1734</v>
      </c>
      <c r="AD1739">
        <v>10</v>
      </c>
      <c r="AE1739">
        <v>4.7500000000000001E-2</v>
      </c>
      <c r="AF1739">
        <v>0.01</v>
      </c>
      <c r="AG1739">
        <v>0</v>
      </c>
      <c r="AH1739" t="s">
        <v>23</v>
      </c>
      <c r="AI1739">
        <v>0.1</v>
      </c>
      <c r="AJ1739">
        <v>10</v>
      </c>
      <c r="AK1739">
        <v>20</v>
      </c>
      <c r="AL1739">
        <v>19</v>
      </c>
    </row>
    <row r="1740" spans="20:38" x14ac:dyDescent="0.35">
      <c r="T1740" t="s">
        <v>30</v>
      </c>
      <c r="U1740">
        <v>62</v>
      </c>
      <c r="V1740" t="s">
        <v>20</v>
      </c>
      <c r="W1740">
        <v>35850.684806337602</v>
      </c>
      <c r="X1740">
        <v>0.26378880763861101</v>
      </c>
      <c r="Y1740">
        <v>27577.449851029</v>
      </c>
      <c r="Z1740" t="s">
        <v>25</v>
      </c>
      <c r="AA1740">
        <v>9.2443374441007493E-3</v>
      </c>
      <c r="AB1740" t="s">
        <v>24</v>
      </c>
      <c r="AC1740">
        <v>1735</v>
      </c>
      <c r="AD1740">
        <v>10</v>
      </c>
      <c r="AE1740">
        <v>4.7500000000000001E-2</v>
      </c>
      <c r="AF1740">
        <v>0.01</v>
      </c>
      <c r="AG1740">
        <v>0</v>
      </c>
      <c r="AH1740" t="s">
        <v>23</v>
      </c>
      <c r="AI1740">
        <v>0.1</v>
      </c>
      <c r="AJ1740">
        <v>10</v>
      </c>
      <c r="AK1740">
        <v>99</v>
      </c>
      <c r="AL1740">
        <v>98</v>
      </c>
    </row>
    <row r="1741" spans="20:38" x14ac:dyDescent="0.35">
      <c r="T1741" t="s">
        <v>30</v>
      </c>
      <c r="U1741">
        <v>62</v>
      </c>
      <c r="V1741" t="s">
        <v>20</v>
      </c>
      <c r="W1741">
        <v>107552.054419013</v>
      </c>
      <c r="X1741">
        <v>0.79136642291583403</v>
      </c>
      <c r="Y1741">
        <v>82732.349553086897</v>
      </c>
      <c r="Z1741" t="s">
        <v>25</v>
      </c>
      <c r="AA1741">
        <v>2.7733012332302201E-2</v>
      </c>
      <c r="AB1741" t="s">
        <v>22</v>
      </c>
      <c r="AC1741">
        <v>1736</v>
      </c>
      <c r="AD1741">
        <v>10</v>
      </c>
      <c r="AE1741">
        <v>4.7500000000000001E-2</v>
      </c>
      <c r="AF1741">
        <v>0.01</v>
      </c>
      <c r="AG1741">
        <v>0</v>
      </c>
      <c r="AH1741" t="s">
        <v>23</v>
      </c>
      <c r="AI1741">
        <v>0.1</v>
      </c>
      <c r="AJ1741">
        <v>10</v>
      </c>
      <c r="AK1741">
        <v>99</v>
      </c>
      <c r="AL1741">
        <v>98</v>
      </c>
    </row>
    <row r="1742" spans="20:38" x14ac:dyDescent="0.35">
      <c r="T1742" t="s">
        <v>30</v>
      </c>
      <c r="U1742">
        <v>62</v>
      </c>
      <c r="V1742" t="s">
        <v>20</v>
      </c>
      <c r="W1742">
        <v>63270.288004797098</v>
      </c>
      <c r="X1742">
        <v>0.22693471232022799</v>
      </c>
      <c r="Y1742">
        <v>48669.452311382302</v>
      </c>
      <c r="Z1742" t="s">
        <v>26</v>
      </c>
      <c r="AA1742">
        <v>1.05032311675235E-2</v>
      </c>
      <c r="AB1742" t="s">
        <v>24</v>
      </c>
      <c r="AC1742">
        <v>1737</v>
      </c>
      <c r="AD1742">
        <v>10</v>
      </c>
      <c r="AE1742">
        <v>4.7500000000000001E-2</v>
      </c>
      <c r="AF1742">
        <v>0.01</v>
      </c>
      <c r="AG1742">
        <v>0</v>
      </c>
      <c r="AH1742" t="s">
        <v>23</v>
      </c>
      <c r="AI1742">
        <v>0.1</v>
      </c>
      <c r="AJ1742">
        <v>10</v>
      </c>
      <c r="AK1742">
        <v>1</v>
      </c>
      <c r="AL1742">
        <v>0</v>
      </c>
    </row>
    <row r="1743" spans="20:38" x14ac:dyDescent="0.35">
      <c r="T1743" t="s">
        <v>30</v>
      </c>
      <c r="U1743">
        <v>62</v>
      </c>
      <c r="V1743" t="s">
        <v>20</v>
      </c>
      <c r="W1743">
        <v>189810.864014391</v>
      </c>
      <c r="X1743">
        <v>0.68080413696068598</v>
      </c>
      <c r="Y1743">
        <v>146008.35693414701</v>
      </c>
      <c r="Z1743" t="s">
        <v>26</v>
      </c>
      <c r="AA1743">
        <v>3.1509693502570497E-2</v>
      </c>
      <c r="AB1743" t="s">
        <v>22</v>
      </c>
      <c r="AC1743">
        <v>1738</v>
      </c>
      <c r="AD1743">
        <v>10</v>
      </c>
      <c r="AE1743">
        <v>4.7500000000000001E-2</v>
      </c>
      <c r="AF1743">
        <v>0.01</v>
      </c>
      <c r="AG1743">
        <v>0</v>
      </c>
      <c r="AH1743" t="s">
        <v>23</v>
      </c>
      <c r="AI1743">
        <v>0.1</v>
      </c>
      <c r="AJ1743">
        <v>10</v>
      </c>
      <c r="AK1743">
        <v>1</v>
      </c>
      <c r="AL1743">
        <v>0</v>
      </c>
    </row>
    <row r="1744" spans="20:38" x14ac:dyDescent="0.35">
      <c r="T1744" t="s">
        <v>30</v>
      </c>
      <c r="U1744">
        <v>62</v>
      </c>
      <c r="V1744" t="s">
        <v>20</v>
      </c>
      <c r="W1744">
        <v>33381.011132676504</v>
      </c>
      <c r="X1744">
        <v>0.11972934527780101</v>
      </c>
      <c r="Y1744">
        <v>25677.700871289599</v>
      </c>
      <c r="Z1744" t="s">
        <v>26</v>
      </c>
      <c r="AA1744">
        <v>5.5414395538328299E-3</v>
      </c>
      <c r="AB1744" t="s">
        <v>24</v>
      </c>
      <c r="AC1744">
        <v>1739</v>
      </c>
      <c r="AD1744">
        <v>10</v>
      </c>
      <c r="AE1744">
        <v>4.7500000000000001E-2</v>
      </c>
      <c r="AF1744">
        <v>0.01</v>
      </c>
      <c r="AG1744">
        <v>0</v>
      </c>
      <c r="AH1744" t="s">
        <v>23</v>
      </c>
      <c r="AI1744">
        <v>0.1</v>
      </c>
      <c r="AJ1744">
        <v>10</v>
      </c>
      <c r="AK1744">
        <v>2</v>
      </c>
      <c r="AL1744">
        <v>1</v>
      </c>
    </row>
    <row r="1745" spans="20:38" x14ac:dyDescent="0.35">
      <c r="T1745" t="s">
        <v>30</v>
      </c>
      <c r="U1745">
        <v>62</v>
      </c>
      <c r="V1745" t="s">
        <v>20</v>
      </c>
      <c r="W1745">
        <v>100143.03339803001</v>
      </c>
      <c r="X1745">
        <v>0.35918803583340497</v>
      </c>
      <c r="Y1745">
        <v>77033.102613868905</v>
      </c>
      <c r="Z1745" t="s">
        <v>26</v>
      </c>
      <c r="AA1745">
        <v>1.6624318661498501E-2</v>
      </c>
      <c r="AB1745" t="s">
        <v>22</v>
      </c>
      <c r="AC1745">
        <v>1740</v>
      </c>
      <c r="AD1745">
        <v>10</v>
      </c>
      <c r="AE1745">
        <v>4.7500000000000001E-2</v>
      </c>
      <c r="AF1745">
        <v>0.01</v>
      </c>
      <c r="AG1745">
        <v>0</v>
      </c>
      <c r="AH1745" t="s">
        <v>23</v>
      </c>
      <c r="AI1745">
        <v>0.1</v>
      </c>
      <c r="AJ1745">
        <v>10</v>
      </c>
      <c r="AK1745">
        <v>2</v>
      </c>
      <c r="AL1745">
        <v>1</v>
      </c>
    </row>
    <row r="1746" spans="20:38" x14ac:dyDescent="0.35">
      <c r="T1746" t="s">
        <v>30</v>
      </c>
      <c r="U1746">
        <v>62</v>
      </c>
      <c r="V1746" t="s">
        <v>20</v>
      </c>
      <c r="W1746">
        <v>17420.299103083998</v>
      </c>
      <c r="X1746">
        <v>6.2482259685477798E-2</v>
      </c>
      <c r="Y1746">
        <v>13400.230079295399</v>
      </c>
      <c r="Z1746" t="s">
        <v>26</v>
      </c>
      <c r="AA1746">
        <v>2.8918696951912301E-3</v>
      </c>
      <c r="AB1746" t="s">
        <v>24</v>
      </c>
      <c r="AC1746">
        <v>1741</v>
      </c>
      <c r="AD1746">
        <v>10</v>
      </c>
      <c r="AE1746">
        <v>4.7500000000000001E-2</v>
      </c>
      <c r="AF1746">
        <v>0.01</v>
      </c>
      <c r="AG1746">
        <v>0</v>
      </c>
      <c r="AH1746" t="s">
        <v>23</v>
      </c>
      <c r="AI1746">
        <v>0.1</v>
      </c>
      <c r="AJ1746">
        <v>10</v>
      </c>
      <c r="AK1746">
        <v>3</v>
      </c>
      <c r="AL1746">
        <v>2</v>
      </c>
    </row>
    <row r="1747" spans="20:38" x14ac:dyDescent="0.35">
      <c r="T1747" t="s">
        <v>30</v>
      </c>
      <c r="U1747">
        <v>62</v>
      </c>
      <c r="V1747" t="s">
        <v>20</v>
      </c>
      <c r="W1747">
        <v>52260.897309252003</v>
      </c>
      <c r="X1747">
        <v>0.187446779056433</v>
      </c>
      <c r="Y1747">
        <v>40200.690237886098</v>
      </c>
      <c r="Z1747" t="s">
        <v>26</v>
      </c>
      <c r="AA1747">
        <v>8.6756090855736791E-3</v>
      </c>
      <c r="AB1747" t="s">
        <v>22</v>
      </c>
      <c r="AC1747">
        <v>1742</v>
      </c>
      <c r="AD1747">
        <v>10</v>
      </c>
      <c r="AE1747">
        <v>4.7500000000000001E-2</v>
      </c>
      <c r="AF1747">
        <v>0.01</v>
      </c>
      <c r="AG1747">
        <v>0</v>
      </c>
      <c r="AH1747" t="s">
        <v>23</v>
      </c>
      <c r="AI1747">
        <v>0.1</v>
      </c>
      <c r="AJ1747">
        <v>10</v>
      </c>
      <c r="AK1747">
        <v>3</v>
      </c>
      <c r="AL1747">
        <v>2</v>
      </c>
    </row>
    <row r="1748" spans="20:38" x14ac:dyDescent="0.35">
      <c r="T1748" t="s">
        <v>30</v>
      </c>
      <c r="U1748">
        <v>62</v>
      </c>
      <c r="V1748" t="s">
        <v>20</v>
      </c>
      <c r="W1748">
        <v>37919.4896962485</v>
      </c>
      <c r="X1748">
        <v>0.13600773375483299</v>
      </c>
      <c r="Y1748">
        <v>29168.838227883502</v>
      </c>
      <c r="Z1748" t="s">
        <v>26</v>
      </c>
      <c r="AA1748">
        <v>6.2948530596862E-3</v>
      </c>
      <c r="AB1748" t="s">
        <v>24</v>
      </c>
      <c r="AC1748">
        <v>1743</v>
      </c>
      <c r="AD1748">
        <v>10</v>
      </c>
      <c r="AE1748">
        <v>4.7500000000000001E-2</v>
      </c>
      <c r="AF1748">
        <v>0.01</v>
      </c>
      <c r="AG1748">
        <v>0</v>
      </c>
      <c r="AH1748" t="s">
        <v>23</v>
      </c>
      <c r="AI1748">
        <v>0.1</v>
      </c>
      <c r="AJ1748">
        <v>10</v>
      </c>
      <c r="AK1748">
        <v>4</v>
      </c>
      <c r="AL1748">
        <v>3</v>
      </c>
    </row>
    <row r="1749" spans="20:38" x14ac:dyDescent="0.35">
      <c r="T1749" t="s">
        <v>30</v>
      </c>
      <c r="U1749">
        <v>62</v>
      </c>
      <c r="V1749" t="s">
        <v>20</v>
      </c>
      <c r="W1749">
        <v>113758.469088746</v>
      </c>
      <c r="X1749">
        <v>0.40802320126449798</v>
      </c>
      <c r="Y1749">
        <v>87506.514683650399</v>
      </c>
      <c r="Z1749" t="s">
        <v>26</v>
      </c>
      <c r="AA1749">
        <v>1.88845591790586E-2</v>
      </c>
      <c r="AB1749" t="s">
        <v>22</v>
      </c>
      <c r="AC1749">
        <v>1744</v>
      </c>
      <c r="AD1749">
        <v>10</v>
      </c>
      <c r="AE1749">
        <v>4.7500000000000001E-2</v>
      </c>
      <c r="AF1749">
        <v>0.01</v>
      </c>
      <c r="AG1749">
        <v>0</v>
      </c>
      <c r="AH1749" t="s">
        <v>23</v>
      </c>
      <c r="AI1749">
        <v>0.1</v>
      </c>
      <c r="AJ1749">
        <v>10</v>
      </c>
      <c r="AK1749">
        <v>4</v>
      </c>
      <c r="AL1749">
        <v>3</v>
      </c>
    </row>
    <row r="1750" spans="20:38" x14ac:dyDescent="0.35">
      <c r="T1750" t="s">
        <v>30</v>
      </c>
      <c r="U1750">
        <v>62</v>
      </c>
      <c r="V1750" t="s">
        <v>20</v>
      </c>
      <c r="W1750">
        <v>47184.711848043502</v>
      </c>
      <c r="X1750">
        <v>0.16923977030635301</v>
      </c>
      <c r="Y1750">
        <v>36295.932190802698</v>
      </c>
      <c r="Z1750" t="s">
        <v>26</v>
      </c>
      <c r="AA1750">
        <v>7.8329331466835007E-3</v>
      </c>
      <c r="AB1750" t="s">
        <v>24</v>
      </c>
      <c r="AC1750">
        <v>1745</v>
      </c>
      <c r="AD1750">
        <v>10</v>
      </c>
      <c r="AE1750">
        <v>4.7500000000000001E-2</v>
      </c>
      <c r="AF1750">
        <v>0.01</v>
      </c>
      <c r="AG1750">
        <v>0</v>
      </c>
      <c r="AH1750" t="s">
        <v>23</v>
      </c>
      <c r="AI1750">
        <v>0.1</v>
      </c>
      <c r="AJ1750">
        <v>10</v>
      </c>
      <c r="AK1750">
        <v>5</v>
      </c>
      <c r="AL1750">
        <v>4</v>
      </c>
    </row>
    <row r="1751" spans="20:38" x14ac:dyDescent="0.35">
      <c r="T1751" t="s">
        <v>30</v>
      </c>
      <c r="U1751">
        <v>62</v>
      </c>
      <c r="V1751" t="s">
        <v>20</v>
      </c>
      <c r="W1751">
        <v>141554.13554413099</v>
      </c>
      <c r="X1751">
        <v>0.50771931091905798</v>
      </c>
      <c r="Y1751">
        <v>108887.796572408</v>
      </c>
      <c r="Z1751" t="s">
        <v>26</v>
      </c>
      <c r="AA1751">
        <v>2.34987994400505E-2</v>
      </c>
      <c r="AB1751" t="s">
        <v>22</v>
      </c>
      <c r="AC1751">
        <v>1746</v>
      </c>
      <c r="AD1751">
        <v>10</v>
      </c>
      <c r="AE1751">
        <v>4.7500000000000001E-2</v>
      </c>
      <c r="AF1751">
        <v>0.01</v>
      </c>
      <c r="AG1751">
        <v>0</v>
      </c>
      <c r="AH1751" t="s">
        <v>23</v>
      </c>
      <c r="AI1751">
        <v>0.1</v>
      </c>
      <c r="AJ1751">
        <v>10</v>
      </c>
      <c r="AK1751">
        <v>5</v>
      </c>
      <c r="AL1751">
        <v>4</v>
      </c>
    </row>
    <row r="1752" spans="20:38" x14ac:dyDescent="0.35">
      <c r="T1752" t="s">
        <v>30</v>
      </c>
      <c r="U1752">
        <v>62</v>
      </c>
      <c r="V1752" t="s">
        <v>20</v>
      </c>
      <c r="W1752">
        <v>56923.817369148899</v>
      </c>
      <c r="X1752">
        <v>0.20417150808382001</v>
      </c>
      <c r="Y1752">
        <v>43787.551822422203</v>
      </c>
      <c r="Z1752" t="s">
        <v>26</v>
      </c>
      <c r="AA1752">
        <v>9.4496805944795006E-3</v>
      </c>
      <c r="AB1752" t="s">
        <v>24</v>
      </c>
      <c r="AC1752">
        <v>1747</v>
      </c>
      <c r="AD1752">
        <v>10</v>
      </c>
      <c r="AE1752">
        <v>4.7500000000000001E-2</v>
      </c>
      <c r="AF1752">
        <v>0.01</v>
      </c>
      <c r="AG1752">
        <v>0</v>
      </c>
      <c r="AH1752" t="s">
        <v>23</v>
      </c>
      <c r="AI1752">
        <v>0.1</v>
      </c>
      <c r="AJ1752">
        <v>10</v>
      </c>
      <c r="AK1752">
        <v>6</v>
      </c>
      <c r="AL1752">
        <v>5</v>
      </c>
    </row>
    <row r="1753" spans="20:38" x14ac:dyDescent="0.35">
      <c r="T1753" t="s">
        <v>30</v>
      </c>
      <c r="U1753">
        <v>62</v>
      </c>
      <c r="V1753" t="s">
        <v>20</v>
      </c>
      <c r="W1753">
        <v>170771.452107447</v>
      </c>
      <c r="X1753">
        <v>0.61251452425145902</v>
      </c>
      <c r="Y1753">
        <v>131362.655467267</v>
      </c>
      <c r="Z1753" t="s">
        <v>26</v>
      </c>
      <c r="AA1753">
        <v>2.83490417834385E-2</v>
      </c>
      <c r="AB1753" t="s">
        <v>22</v>
      </c>
      <c r="AC1753">
        <v>1748</v>
      </c>
      <c r="AD1753">
        <v>10</v>
      </c>
      <c r="AE1753">
        <v>4.7500000000000001E-2</v>
      </c>
      <c r="AF1753">
        <v>0.01</v>
      </c>
      <c r="AG1753">
        <v>0</v>
      </c>
      <c r="AH1753" t="s">
        <v>23</v>
      </c>
      <c r="AI1753">
        <v>0.1</v>
      </c>
      <c r="AJ1753">
        <v>10</v>
      </c>
      <c r="AK1753">
        <v>6</v>
      </c>
      <c r="AL1753">
        <v>5</v>
      </c>
    </row>
    <row r="1754" spans="20:38" x14ac:dyDescent="0.35">
      <c r="T1754" t="s">
        <v>30</v>
      </c>
      <c r="U1754">
        <v>62</v>
      </c>
      <c r="V1754" t="s">
        <v>20</v>
      </c>
      <c r="W1754">
        <v>66507.891122214904</v>
      </c>
      <c r="X1754">
        <v>0.23854718565056299</v>
      </c>
      <c r="Y1754">
        <v>51159.916247857604</v>
      </c>
      <c r="Z1754" t="s">
        <v>26</v>
      </c>
      <c r="AA1754">
        <v>1.10406918784398E-2</v>
      </c>
      <c r="AB1754" t="s">
        <v>24</v>
      </c>
      <c r="AC1754">
        <v>1749</v>
      </c>
      <c r="AD1754">
        <v>10</v>
      </c>
      <c r="AE1754">
        <v>4.7500000000000001E-2</v>
      </c>
      <c r="AF1754">
        <v>0.01</v>
      </c>
      <c r="AG1754">
        <v>0</v>
      </c>
      <c r="AH1754" t="s">
        <v>23</v>
      </c>
      <c r="AI1754">
        <v>0.1</v>
      </c>
      <c r="AJ1754">
        <v>10</v>
      </c>
      <c r="AK1754">
        <v>7</v>
      </c>
      <c r="AL1754">
        <v>6</v>
      </c>
    </row>
    <row r="1755" spans="20:38" x14ac:dyDescent="0.35">
      <c r="T1755" t="s">
        <v>30</v>
      </c>
      <c r="U1755">
        <v>62</v>
      </c>
      <c r="V1755" t="s">
        <v>20</v>
      </c>
      <c r="W1755">
        <v>199523.673366645</v>
      </c>
      <c r="X1755">
        <v>0.71564155695168896</v>
      </c>
      <c r="Y1755">
        <v>153479.748743573</v>
      </c>
      <c r="Z1755" t="s">
        <v>26</v>
      </c>
      <c r="AA1755">
        <v>3.3122075635319298E-2</v>
      </c>
      <c r="AB1755" t="s">
        <v>22</v>
      </c>
      <c r="AC1755">
        <v>1750</v>
      </c>
      <c r="AD1755">
        <v>10</v>
      </c>
      <c r="AE1755">
        <v>4.7500000000000001E-2</v>
      </c>
      <c r="AF1755">
        <v>0.01</v>
      </c>
      <c r="AG1755">
        <v>0</v>
      </c>
      <c r="AH1755" t="s">
        <v>23</v>
      </c>
      <c r="AI1755">
        <v>0.1</v>
      </c>
      <c r="AJ1755">
        <v>10</v>
      </c>
      <c r="AK1755">
        <v>7</v>
      </c>
      <c r="AL1755">
        <v>6</v>
      </c>
    </row>
    <row r="1756" spans="20:38" x14ac:dyDescent="0.35">
      <c r="T1756" t="s">
        <v>30</v>
      </c>
      <c r="U1756">
        <v>62</v>
      </c>
      <c r="V1756" t="s">
        <v>20</v>
      </c>
      <c r="W1756">
        <v>75193.308404669893</v>
      </c>
      <c r="X1756">
        <v>0.26969960702448897</v>
      </c>
      <c r="Y1756">
        <v>57841.006465130697</v>
      </c>
      <c r="Z1756" t="s">
        <v>26</v>
      </c>
      <c r="AA1756">
        <v>1.2482521027330501E-2</v>
      </c>
      <c r="AB1756" t="s">
        <v>24</v>
      </c>
      <c r="AC1756">
        <v>1751</v>
      </c>
      <c r="AD1756">
        <v>10</v>
      </c>
      <c r="AE1756">
        <v>4.7500000000000001E-2</v>
      </c>
      <c r="AF1756">
        <v>0.01</v>
      </c>
      <c r="AG1756">
        <v>0</v>
      </c>
      <c r="AH1756" t="s">
        <v>23</v>
      </c>
      <c r="AI1756">
        <v>0.1</v>
      </c>
      <c r="AJ1756">
        <v>10</v>
      </c>
      <c r="AK1756">
        <v>8</v>
      </c>
      <c r="AL1756">
        <v>7</v>
      </c>
    </row>
    <row r="1757" spans="20:38" x14ac:dyDescent="0.35">
      <c r="T1757" t="s">
        <v>30</v>
      </c>
      <c r="U1757">
        <v>62</v>
      </c>
      <c r="V1757" t="s">
        <v>20</v>
      </c>
      <c r="W1757">
        <v>225579.92521401</v>
      </c>
      <c r="X1757">
        <v>0.80909882107346598</v>
      </c>
      <c r="Y1757">
        <v>173523.01939539201</v>
      </c>
      <c r="Z1757" t="s">
        <v>26</v>
      </c>
      <c r="AA1757">
        <v>3.74475630819915E-2</v>
      </c>
      <c r="AB1757" t="s">
        <v>22</v>
      </c>
      <c r="AC1757">
        <v>1752</v>
      </c>
      <c r="AD1757">
        <v>10</v>
      </c>
      <c r="AE1757">
        <v>4.7500000000000001E-2</v>
      </c>
      <c r="AF1757">
        <v>0.01</v>
      </c>
      <c r="AG1757">
        <v>0</v>
      </c>
      <c r="AH1757" t="s">
        <v>23</v>
      </c>
      <c r="AI1757">
        <v>0.1</v>
      </c>
      <c r="AJ1757">
        <v>10</v>
      </c>
      <c r="AK1757">
        <v>8</v>
      </c>
      <c r="AL1757">
        <v>7</v>
      </c>
    </row>
    <row r="1758" spans="20:38" x14ac:dyDescent="0.35">
      <c r="T1758" t="s">
        <v>30</v>
      </c>
      <c r="U1758">
        <v>62</v>
      </c>
      <c r="V1758" t="s">
        <v>20</v>
      </c>
      <c r="W1758">
        <v>171511.16165888199</v>
      </c>
      <c r="X1758">
        <v>0.61516767756479096</v>
      </c>
      <c r="Y1758">
        <v>131931.662814524</v>
      </c>
      <c r="Z1758" t="s">
        <v>26</v>
      </c>
      <c r="AA1758">
        <v>2.8471837817098999E-2</v>
      </c>
      <c r="AB1758" t="s">
        <v>24</v>
      </c>
      <c r="AC1758">
        <v>1753</v>
      </c>
      <c r="AD1758">
        <v>10</v>
      </c>
      <c r="AE1758">
        <v>4.7500000000000001E-2</v>
      </c>
      <c r="AF1758">
        <v>0.01</v>
      </c>
      <c r="AG1758">
        <v>0</v>
      </c>
      <c r="AH1758" t="s">
        <v>23</v>
      </c>
      <c r="AI1758">
        <v>0.1</v>
      </c>
      <c r="AJ1758">
        <v>10</v>
      </c>
      <c r="AK1758">
        <v>9</v>
      </c>
      <c r="AL1758">
        <v>8</v>
      </c>
    </row>
    <row r="1759" spans="20:38" x14ac:dyDescent="0.35">
      <c r="T1759" t="s">
        <v>30</v>
      </c>
      <c r="U1759">
        <v>62</v>
      </c>
      <c r="V1759" t="s">
        <v>20</v>
      </c>
      <c r="W1759">
        <v>514533.48497664498</v>
      </c>
      <c r="X1759">
        <v>1.84550303269437</v>
      </c>
      <c r="Y1759">
        <v>395794.98844357301</v>
      </c>
      <c r="Z1759" t="s">
        <v>26</v>
      </c>
      <c r="AA1759">
        <v>8.5415513451296998E-2</v>
      </c>
      <c r="AB1759" t="s">
        <v>22</v>
      </c>
      <c r="AC1759">
        <v>1754</v>
      </c>
      <c r="AD1759">
        <v>10</v>
      </c>
      <c r="AE1759">
        <v>4.7500000000000001E-2</v>
      </c>
      <c r="AF1759">
        <v>0.01</v>
      </c>
      <c r="AG1759">
        <v>0</v>
      </c>
      <c r="AH1759" t="s">
        <v>23</v>
      </c>
      <c r="AI1759">
        <v>0.1</v>
      </c>
      <c r="AJ1759">
        <v>10</v>
      </c>
      <c r="AK1759">
        <v>9</v>
      </c>
      <c r="AL1759">
        <v>8</v>
      </c>
    </row>
    <row r="1760" spans="20:38" x14ac:dyDescent="0.35">
      <c r="T1760" t="s">
        <v>30</v>
      </c>
      <c r="U1760">
        <v>62</v>
      </c>
      <c r="V1760" t="s">
        <v>20</v>
      </c>
      <c r="W1760">
        <v>151477.23992514799</v>
      </c>
      <c r="X1760">
        <v>0.54331100662714604</v>
      </c>
      <c r="Y1760">
        <v>116520.95378857599</v>
      </c>
      <c r="Z1760" t="s">
        <v>26</v>
      </c>
      <c r="AA1760">
        <v>2.514609175529E-2</v>
      </c>
      <c r="AB1760" t="s">
        <v>24</v>
      </c>
      <c r="AC1760">
        <v>1755</v>
      </c>
      <c r="AD1760">
        <v>10</v>
      </c>
      <c r="AE1760">
        <v>4.7500000000000001E-2</v>
      </c>
      <c r="AF1760">
        <v>0.01</v>
      </c>
      <c r="AG1760">
        <v>0</v>
      </c>
      <c r="AH1760" t="s">
        <v>23</v>
      </c>
      <c r="AI1760">
        <v>0.1</v>
      </c>
      <c r="AJ1760">
        <v>10</v>
      </c>
      <c r="AK1760">
        <v>10</v>
      </c>
      <c r="AL1760">
        <v>9</v>
      </c>
    </row>
    <row r="1761" spans="20:38" x14ac:dyDescent="0.35">
      <c r="T1761" t="s">
        <v>30</v>
      </c>
      <c r="U1761">
        <v>62</v>
      </c>
      <c r="V1761" t="s">
        <v>20</v>
      </c>
      <c r="W1761">
        <v>454431.719775445</v>
      </c>
      <c r="X1761">
        <v>1.6299330198814399</v>
      </c>
      <c r="Y1761">
        <v>349562.86136572697</v>
      </c>
      <c r="Z1761" t="s">
        <v>26</v>
      </c>
      <c r="AA1761">
        <v>7.5438275265870006E-2</v>
      </c>
      <c r="AB1761" t="s">
        <v>22</v>
      </c>
      <c r="AC1761">
        <v>1756</v>
      </c>
      <c r="AD1761">
        <v>10</v>
      </c>
      <c r="AE1761">
        <v>4.7500000000000001E-2</v>
      </c>
      <c r="AF1761">
        <v>0.01</v>
      </c>
      <c r="AG1761">
        <v>0</v>
      </c>
      <c r="AH1761" t="s">
        <v>23</v>
      </c>
      <c r="AI1761">
        <v>0.1</v>
      </c>
      <c r="AJ1761">
        <v>10</v>
      </c>
      <c r="AK1761">
        <v>10</v>
      </c>
      <c r="AL1761">
        <v>9</v>
      </c>
    </row>
    <row r="1762" spans="20:38" x14ac:dyDescent="0.35">
      <c r="T1762" t="s">
        <v>30</v>
      </c>
      <c r="U1762">
        <v>62</v>
      </c>
      <c r="V1762" t="s">
        <v>20</v>
      </c>
      <c r="W1762">
        <v>329545.621357036</v>
      </c>
      <c r="X1762">
        <v>1.18199779291948</v>
      </c>
      <c r="Y1762">
        <v>253496.631813104</v>
      </c>
      <c r="Z1762" t="s">
        <v>26</v>
      </c>
      <c r="AA1762">
        <v>5.47064657125583E-2</v>
      </c>
      <c r="AB1762" t="s">
        <v>24</v>
      </c>
      <c r="AC1762">
        <v>1757</v>
      </c>
      <c r="AD1762">
        <v>10</v>
      </c>
      <c r="AE1762">
        <v>4.7500000000000001E-2</v>
      </c>
      <c r="AF1762">
        <v>0.01</v>
      </c>
      <c r="AG1762">
        <v>0</v>
      </c>
      <c r="AH1762" t="s">
        <v>23</v>
      </c>
      <c r="AI1762">
        <v>0.1</v>
      </c>
      <c r="AJ1762">
        <v>10</v>
      </c>
      <c r="AK1762">
        <v>12</v>
      </c>
      <c r="AL1762">
        <v>11</v>
      </c>
    </row>
    <row r="1763" spans="20:38" x14ac:dyDescent="0.35">
      <c r="T1763" t="s">
        <v>30</v>
      </c>
      <c r="U1763">
        <v>62</v>
      </c>
      <c r="V1763" t="s">
        <v>20</v>
      </c>
      <c r="W1763">
        <v>988636.864071107</v>
      </c>
      <c r="X1763">
        <v>3.5459933787584301</v>
      </c>
      <c r="Y1763">
        <v>760489.89543931303</v>
      </c>
      <c r="Z1763" t="s">
        <v>26</v>
      </c>
      <c r="AA1763">
        <v>0.16411939713767501</v>
      </c>
      <c r="AB1763" t="s">
        <v>22</v>
      </c>
      <c r="AC1763">
        <v>1758</v>
      </c>
      <c r="AD1763">
        <v>10</v>
      </c>
      <c r="AE1763">
        <v>4.7500000000000001E-2</v>
      </c>
      <c r="AF1763">
        <v>0.01</v>
      </c>
      <c r="AG1763">
        <v>0</v>
      </c>
      <c r="AH1763" t="s">
        <v>23</v>
      </c>
      <c r="AI1763">
        <v>0.1</v>
      </c>
      <c r="AJ1763">
        <v>10</v>
      </c>
      <c r="AK1763">
        <v>12</v>
      </c>
      <c r="AL1763">
        <v>11</v>
      </c>
    </row>
    <row r="1764" spans="20:38" x14ac:dyDescent="0.35">
      <c r="T1764" t="s">
        <v>30</v>
      </c>
      <c r="U1764">
        <v>62</v>
      </c>
      <c r="V1764" t="s">
        <v>20</v>
      </c>
      <c r="W1764">
        <v>272870.86167797702</v>
      </c>
      <c r="X1764">
        <v>0.97871959253243002</v>
      </c>
      <c r="Y1764">
        <v>209900.66282921299</v>
      </c>
      <c r="Z1764" t="s">
        <v>26</v>
      </c>
      <c r="AA1764">
        <v>4.5298130124961998E-2</v>
      </c>
      <c r="AB1764" t="s">
        <v>24</v>
      </c>
      <c r="AC1764">
        <v>1759</v>
      </c>
      <c r="AD1764">
        <v>10</v>
      </c>
      <c r="AE1764">
        <v>4.7500000000000001E-2</v>
      </c>
      <c r="AF1764">
        <v>0.01</v>
      </c>
      <c r="AG1764">
        <v>0</v>
      </c>
      <c r="AH1764" t="s">
        <v>23</v>
      </c>
      <c r="AI1764">
        <v>0.1</v>
      </c>
      <c r="AJ1764">
        <v>10</v>
      </c>
      <c r="AK1764">
        <v>15</v>
      </c>
      <c r="AL1764">
        <v>14</v>
      </c>
    </row>
    <row r="1765" spans="20:38" x14ac:dyDescent="0.35">
      <c r="T1765" t="s">
        <v>30</v>
      </c>
      <c r="U1765">
        <v>62</v>
      </c>
      <c r="V1765" t="s">
        <v>20</v>
      </c>
      <c r="W1765">
        <v>818612.58503393002</v>
      </c>
      <c r="X1765">
        <v>2.9361587775972899</v>
      </c>
      <c r="Y1765">
        <v>629701.98848763795</v>
      </c>
      <c r="Z1765" t="s">
        <v>26</v>
      </c>
      <c r="AA1765">
        <v>0.13589439037488599</v>
      </c>
      <c r="AB1765" t="s">
        <v>22</v>
      </c>
      <c r="AC1765">
        <v>1760</v>
      </c>
      <c r="AD1765">
        <v>10</v>
      </c>
      <c r="AE1765">
        <v>4.7500000000000001E-2</v>
      </c>
      <c r="AF1765">
        <v>0.01</v>
      </c>
      <c r="AG1765">
        <v>0</v>
      </c>
      <c r="AH1765" t="s">
        <v>23</v>
      </c>
      <c r="AI1765">
        <v>0.1</v>
      </c>
      <c r="AJ1765">
        <v>10</v>
      </c>
      <c r="AK1765">
        <v>15</v>
      </c>
      <c r="AL1765">
        <v>14</v>
      </c>
    </row>
    <row r="1766" spans="20:38" x14ac:dyDescent="0.35">
      <c r="T1766" t="s">
        <v>30</v>
      </c>
      <c r="U1766">
        <v>62</v>
      </c>
      <c r="V1766" t="s">
        <v>20</v>
      </c>
      <c r="W1766">
        <v>153678.03811690901</v>
      </c>
      <c r="X1766">
        <v>0.55120471977863605</v>
      </c>
      <c r="Y1766">
        <v>118213.875474545</v>
      </c>
      <c r="Z1766" t="s">
        <v>26</v>
      </c>
      <c r="AA1766">
        <v>2.5511436894218E-2</v>
      </c>
      <c r="AB1766" t="s">
        <v>24</v>
      </c>
      <c r="AC1766">
        <v>1761</v>
      </c>
      <c r="AD1766">
        <v>10</v>
      </c>
      <c r="AE1766">
        <v>4.7500000000000001E-2</v>
      </c>
      <c r="AF1766">
        <v>0.01</v>
      </c>
      <c r="AG1766">
        <v>0</v>
      </c>
      <c r="AH1766" t="s">
        <v>23</v>
      </c>
      <c r="AI1766">
        <v>0.1</v>
      </c>
      <c r="AJ1766">
        <v>10</v>
      </c>
      <c r="AK1766">
        <v>20</v>
      </c>
      <c r="AL1766">
        <v>19</v>
      </c>
    </row>
    <row r="1767" spans="20:38" x14ac:dyDescent="0.35">
      <c r="T1767" t="s">
        <v>30</v>
      </c>
      <c r="U1767">
        <v>62</v>
      </c>
      <c r="V1767" t="s">
        <v>20</v>
      </c>
      <c r="W1767">
        <v>461034.11435072601</v>
      </c>
      <c r="X1767">
        <v>1.6536141593359099</v>
      </c>
      <c r="Y1767">
        <v>354641.626423635</v>
      </c>
      <c r="Z1767" t="s">
        <v>26</v>
      </c>
      <c r="AA1767">
        <v>7.6534310682653997E-2</v>
      </c>
      <c r="AB1767" t="s">
        <v>22</v>
      </c>
      <c r="AC1767">
        <v>1762</v>
      </c>
      <c r="AD1767">
        <v>10</v>
      </c>
      <c r="AE1767">
        <v>4.7500000000000001E-2</v>
      </c>
      <c r="AF1767">
        <v>0.01</v>
      </c>
      <c r="AG1767">
        <v>0</v>
      </c>
      <c r="AH1767" t="s">
        <v>23</v>
      </c>
      <c r="AI1767">
        <v>0.1</v>
      </c>
      <c r="AJ1767">
        <v>10</v>
      </c>
      <c r="AK1767">
        <v>20</v>
      </c>
      <c r="AL1767">
        <v>19</v>
      </c>
    </row>
    <row r="1768" spans="20:38" x14ac:dyDescent="0.35">
      <c r="T1768" t="s">
        <v>30</v>
      </c>
      <c r="U1768">
        <v>62</v>
      </c>
      <c r="V1768" t="s">
        <v>20</v>
      </c>
      <c r="W1768">
        <v>29088.256144680799</v>
      </c>
      <c r="X1768">
        <v>0.104332305861952</v>
      </c>
      <c r="Y1768">
        <v>22375.581649754498</v>
      </c>
      <c r="Z1768" t="s">
        <v>26</v>
      </c>
      <c r="AA1768">
        <v>4.8288175727057604E-3</v>
      </c>
      <c r="AB1768" t="s">
        <v>24</v>
      </c>
      <c r="AC1768">
        <v>1763</v>
      </c>
      <c r="AD1768">
        <v>10</v>
      </c>
      <c r="AE1768">
        <v>4.7500000000000001E-2</v>
      </c>
      <c r="AF1768">
        <v>0.01</v>
      </c>
      <c r="AG1768">
        <v>0</v>
      </c>
      <c r="AH1768" t="s">
        <v>23</v>
      </c>
      <c r="AI1768">
        <v>0.1</v>
      </c>
      <c r="AJ1768">
        <v>10</v>
      </c>
      <c r="AK1768">
        <v>99</v>
      </c>
      <c r="AL1768">
        <v>98</v>
      </c>
    </row>
    <row r="1769" spans="20:38" x14ac:dyDescent="0.35">
      <c r="T1769" t="s">
        <v>30</v>
      </c>
      <c r="U1769">
        <v>62</v>
      </c>
      <c r="V1769" t="s">
        <v>20</v>
      </c>
      <c r="W1769">
        <v>87264.768434042402</v>
      </c>
      <c r="X1769">
        <v>0.31299691758585502</v>
      </c>
      <c r="Y1769">
        <v>67126.744949263404</v>
      </c>
      <c r="Z1769" t="s">
        <v>26</v>
      </c>
      <c r="AA1769">
        <v>1.44864527181173E-2</v>
      </c>
      <c r="AB1769" t="s">
        <v>22</v>
      </c>
      <c r="AC1769">
        <v>1764</v>
      </c>
      <c r="AD1769">
        <v>10</v>
      </c>
      <c r="AE1769">
        <v>4.7500000000000001E-2</v>
      </c>
      <c r="AF1769">
        <v>0.01</v>
      </c>
      <c r="AG1769">
        <v>0</v>
      </c>
      <c r="AH1769" t="s">
        <v>23</v>
      </c>
      <c r="AI1769">
        <v>0.1</v>
      </c>
      <c r="AJ1769">
        <v>10</v>
      </c>
      <c r="AK1769">
        <v>99</v>
      </c>
      <c r="AL1769">
        <v>98</v>
      </c>
    </row>
    <row r="1770" spans="20:38" x14ac:dyDescent="0.35">
      <c r="T1770" t="s">
        <v>30</v>
      </c>
      <c r="U1770">
        <v>62</v>
      </c>
      <c r="V1770" t="s">
        <v>20</v>
      </c>
      <c r="W1770">
        <v>8001.8954934089597</v>
      </c>
      <c r="X1770">
        <v>0.11448259332294899</v>
      </c>
      <c r="Y1770">
        <v>6155.3042256992003</v>
      </c>
      <c r="Z1770" t="s">
        <v>27</v>
      </c>
      <c r="AA1770">
        <v>5.5993593362824801E-3</v>
      </c>
      <c r="AB1770" t="s">
        <v>24</v>
      </c>
      <c r="AC1770">
        <v>1765</v>
      </c>
      <c r="AD1770">
        <v>10</v>
      </c>
      <c r="AE1770">
        <v>4.7500000000000001E-2</v>
      </c>
      <c r="AF1770">
        <v>0.01</v>
      </c>
      <c r="AG1770">
        <v>0</v>
      </c>
      <c r="AH1770" t="s">
        <v>23</v>
      </c>
      <c r="AI1770">
        <v>0.1</v>
      </c>
      <c r="AJ1770">
        <v>10</v>
      </c>
      <c r="AK1770">
        <v>1</v>
      </c>
      <c r="AL1770">
        <v>0</v>
      </c>
    </row>
    <row r="1771" spans="20:38" x14ac:dyDescent="0.35">
      <c r="T1771" t="s">
        <v>30</v>
      </c>
      <c r="U1771">
        <v>62</v>
      </c>
      <c r="V1771" t="s">
        <v>20</v>
      </c>
      <c r="W1771">
        <v>24005.686480226901</v>
      </c>
      <c r="X1771">
        <v>0.34344777996884801</v>
      </c>
      <c r="Y1771">
        <v>18465.9126770976</v>
      </c>
      <c r="Z1771" t="s">
        <v>27</v>
      </c>
      <c r="AA1771">
        <v>1.67980780088474E-2</v>
      </c>
      <c r="AB1771" t="s">
        <v>22</v>
      </c>
      <c r="AC1771">
        <v>1766</v>
      </c>
      <c r="AD1771">
        <v>10</v>
      </c>
      <c r="AE1771">
        <v>4.7500000000000001E-2</v>
      </c>
      <c r="AF1771">
        <v>0.01</v>
      </c>
      <c r="AG1771">
        <v>0</v>
      </c>
      <c r="AH1771" t="s">
        <v>23</v>
      </c>
      <c r="AI1771">
        <v>0.1</v>
      </c>
      <c r="AJ1771">
        <v>10</v>
      </c>
      <c r="AK1771">
        <v>1</v>
      </c>
      <c r="AL1771">
        <v>0</v>
      </c>
    </row>
    <row r="1772" spans="20:38" x14ac:dyDescent="0.35">
      <c r="T1772" t="s">
        <v>30</v>
      </c>
      <c r="U1772">
        <v>62</v>
      </c>
      <c r="V1772" t="s">
        <v>20</v>
      </c>
      <c r="W1772">
        <v>4687.4702524043296</v>
      </c>
      <c r="X1772">
        <v>6.7063329065150196E-2</v>
      </c>
      <c r="Y1772">
        <v>3605.7463480033298</v>
      </c>
      <c r="Z1772" t="s">
        <v>27</v>
      </c>
      <c r="AA1772">
        <v>3.2800766197166298E-3</v>
      </c>
      <c r="AB1772" t="s">
        <v>24</v>
      </c>
      <c r="AC1772">
        <v>1767</v>
      </c>
      <c r="AD1772">
        <v>10</v>
      </c>
      <c r="AE1772">
        <v>4.7500000000000001E-2</v>
      </c>
      <c r="AF1772">
        <v>0.01</v>
      </c>
      <c r="AG1772">
        <v>0</v>
      </c>
      <c r="AH1772" t="s">
        <v>23</v>
      </c>
      <c r="AI1772">
        <v>0.1</v>
      </c>
      <c r="AJ1772">
        <v>10</v>
      </c>
      <c r="AK1772">
        <v>2</v>
      </c>
      <c r="AL1772">
        <v>1</v>
      </c>
    </row>
    <row r="1773" spans="20:38" x14ac:dyDescent="0.35">
      <c r="T1773" t="s">
        <v>30</v>
      </c>
      <c r="U1773">
        <v>62</v>
      </c>
      <c r="V1773" t="s">
        <v>20</v>
      </c>
      <c r="W1773">
        <v>14062.410757213</v>
      </c>
      <c r="X1773">
        <v>0.201189987195451</v>
      </c>
      <c r="Y1773">
        <v>10817.239044010001</v>
      </c>
      <c r="Z1773" t="s">
        <v>27</v>
      </c>
      <c r="AA1773">
        <v>9.8402298591498804E-3</v>
      </c>
      <c r="AB1773" t="s">
        <v>22</v>
      </c>
      <c r="AC1773">
        <v>1768</v>
      </c>
      <c r="AD1773">
        <v>10</v>
      </c>
      <c r="AE1773">
        <v>4.7500000000000001E-2</v>
      </c>
      <c r="AF1773">
        <v>0.01</v>
      </c>
      <c r="AG1773">
        <v>0</v>
      </c>
      <c r="AH1773" t="s">
        <v>23</v>
      </c>
      <c r="AI1773">
        <v>0.1</v>
      </c>
      <c r="AJ1773">
        <v>10</v>
      </c>
      <c r="AK1773">
        <v>2</v>
      </c>
      <c r="AL1773">
        <v>1</v>
      </c>
    </row>
    <row r="1774" spans="20:38" x14ac:dyDescent="0.35">
      <c r="T1774" t="s">
        <v>30</v>
      </c>
      <c r="U1774">
        <v>62</v>
      </c>
      <c r="V1774" t="s">
        <v>20</v>
      </c>
      <c r="W1774">
        <v>2701.6259231967501</v>
      </c>
      <c r="X1774">
        <v>3.86519846617377E-2</v>
      </c>
      <c r="Y1774">
        <v>2078.17378707442</v>
      </c>
      <c r="Z1774" t="s">
        <v>27</v>
      </c>
      <c r="AA1774">
        <v>1.8904738694293999E-3</v>
      </c>
      <c r="AB1774" t="s">
        <v>24</v>
      </c>
      <c r="AC1774">
        <v>1769</v>
      </c>
      <c r="AD1774">
        <v>10</v>
      </c>
      <c r="AE1774">
        <v>4.7500000000000001E-2</v>
      </c>
      <c r="AF1774">
        <v>0.01</v>
      </c>
      <c r="AG1774">
        <v>0</v>
      </c>
      <c r="AH1774" t="s">
        <v>23</v>
      </c>
      <c r="AI1774">
        <v>0.1</v>
      </c>
      <c r="AJ1774">
        <v>10</v>
      </c>
      <c r="AK1774">
        <v>3</v>
      </c>
      <c r="AL1774">
        <v>2</v>
      </c>
    </row>
    <row r="1775" spans="20:38" x14ac:dyDescent="0.35">
      <c r="T1775" t="s">
        <v>30</v>
      </c>
      <c r="U1775">
        <v>62</v>
      </c>
      <c r="V1775" t="s">
        <v>20</v>
      </c>
      <c r="W1775">
        <v>8104.87776959026</v>
      </c>
      <c r="X1775">
        <v>0.115955953985213</v>
      </c>
      <c r="Y1775">
        <v>6234.5213612232701</v>
      </c>
      <c r="Z1775" t="s">
        <v>27</v>
      </c>
      <c r="AA1775">
        <v>5.6714216082881996E-3</v>
      </c>
      <c r="AB1775" t="s">
        <v>22</v>
      </c>
      <c r="AC1775">
        <v>1770</v>
      </c>
      <c r="AD1775">
        <v>10</v>
      </c>
      <c r="AE1775">
        <v>4.7500000000000001E-2</v>
      </c>
      <c r="AF1775">
        <v>0.01</v>
      </c>
      <c r="AG1775">
        <v>0</v>
      </c>
      <c r="AH1775" t="s">
        <v>23</v>
      </c>
      <c r="AI1775">
        <v>0.1</v>
      </c>
      <c r="AJ1775">
        <v>10</v>
      </c>
      <c r="AK1775">
        <v>3</v>
      </c>
      <c r="AL1775">
        <v>2</v>
      </c>
    </row>
    <row r="1776" spans="20:38" x14ac:dyDescent="0.35">
      <c r="T1776" t="s">
        <v>30</v>
      </c>
      <c r="U1776">
        <v>62</v>
      </c>
      <c r="V1776" t="s">
        <v>20</v>
      </c>
      <c r="W1776">
        <v>5940.3928315458497</v>
      </c>
      <c r="X1776">
        <v>8.4988810122875402E-2</v>
      </c>
      <c r="Y1776">
        <v>4569.5329473429601</v>
      </c>
      <c r="Z1776" t="s">
        <v>27</v>
      </c>
      <c r="AA1776">
        <v>4.1568143560359498E-3</v>
      </c>
      <c r="AB1776" t="s">
        <v>24</v>
      </c>
      <c r="AC1776">
        <v>1771</v>
      </c>
      <c r="AD1776">
        <v>10</v>
      </c>
      <c r="AE1776">
        <v>4.7500000000000001E-2</v>
      </c>
      <c r="AF1776">
        <v>0.01</v>
      </c>
      <c r="AG1776">
        <v>0</v>
      </c>
      <c r="AH1776" t="s">
        <v>23</v>
      </c>
      <c r="AI1776">
        <v>0.1</v>
      </c>
      <c r="AJ1776">
        <v>10</v>
      </c>
      <c r="AK1776">
        <v>4</v>
      </c>
      <c r="AL1776">
        <v>3</v>
      </c>
    </row>
    <row r="1777" spans="20:38" x14ac:dyDescent="0.35">
      <c r="T1777" t="s">
        <v>30</v>
      </c>
      <c r="U1777">
        <v>62</v>
      </c>
      <c r="V1777" t="s">
        <v>20</v>
      </c>
      <c r="W1777">
        <v>17821.178494637501</v>
      </c>
      <c r="X1777">
        <v>0.25496643036862598</v>
      </c>
      <c r="Y1777">
        <v>13708.5988420289</v>
      </c>
      <c r="Z1777" t="s">
        <v>27</v>
      </c>
      <c r="AA1777">
        <v>1.2470443068107901E-2</v>
      </c>
      <c r="AB1777" t="s">
        <v>22</v>
      </c>
      <c r="AC1777">
        <v>1772</v>
      </c>
      <c r="AD1777">
        <v>10</v>
      </c>
      <c r="AE1777">
        <v>4.7500000000000001E-2</v>
      </c>
      <c r="AF1777">
        <v>0.01</v>
      </c>
      <c r="AG1777">
        <v>0</v>
      </c>
      <c r="AH1777" t="s">
        <v>23</v>
      </c>
      <c r="AI1777">
        <v>0.1</v>
      </c>
      <c r="AJ1777">
        <v>10</v>
      </c>
      <c r="AK1777">
        <v>4</v>
      </c>
      <c r="AL1777">
        <v>3</v>
      </c>
    </row>
    <row r="1778" spans="20:38" x14ac:dyDescent="0.35">
      <c r="T1778" t="s">
        <v>30</v>
      </c>
      <c r="U1778">
        <v>62</v>
      </c>
      <c r="V1778" t="s">
        <v>20</v>
      </c>
      <c r="W1778">
        <v>7488.0494761919599</v>
      </c>
      <c r="X1778">
        <v>0.107131032099971</v>
      </c>
      <c r="Y1778">
        <v>5760.0380586091997</v>
      </c>
      <c r="Z1778" t="s">
        <v>27</v>
      </c>
      <c r="AA1778">
        <v>5.2397934688845002E-3</v>
      </c>
      <c r="AB1778" t="s">
        <v>24</v>
      </c>
      <c r="AC1778">
        <v>1773</v>
      </c>
      <c r="AD1778">
        <v>10</v>
      </c>
      <c r="AE1778">
        <v>4.7500000000000001E-2</v>
      </c>
      <c r="AF1778">
        <v>0.01</v>
      </c>
      <c r="AG1778">
        <v>0</v>
      </c>
      <c r="AH1778" t="s">
        <v>23</v>
      </c>
      <c r="AI1778">
        <v>0.1</v>
      </c>
      <c r="AJ1778">
        <v>10</v>
      </c>
      <c r="AK1778">
        <v>5</v>
      </c>
      <c r="AL1778">
        <v>4</v>
      </c>
    </row>
    <row r="1779" spans="20:38" x14ac:dyDescent="0.35">
      <c r="T1779" t="s">
        <v>30</v>
      </c>
      <c r="U1779">
        <v>62</v>
      </c>
      <c r="V1779" t="s">
        <v>20</v>
      </c>
      <c r="W1779">
        <v>22464.1484285759</v>
      </c>
      <c r="X1779">
        <v>0.32139309629991297</v>
      </c>
      <c r="Y1779">
        <v>17280.114175827599</v>
      </c>
      <c r="Z1779" t="s">
        <v>27</v>
      </c>
      <c r="AA1779">
        <v>1.5719380406653501E-2</v>
      </c>
      <c r="AB1779" t="s">
        <v>22</v>
      </c>
      <c r="AC1779">
        <v>1774</v>
      </c>
      <c r="AD1779">
        <v>10</v>
      </c>
      <c r="AE1779">
        <v>4.7500000000000001E-2</v>
      </c>
      <c r="AF1779">
        <v>0.01</v>
      </c>
      <c r="AG1779">
        <v>0</v>
      </c>
      <c r="AH1779" t="s">
        <v>23</v>
      </c>
      <c r="AI1779">
        <v>0.1</v>
      </c>
      <c r="AJ1779">
        <v>10</v>
      </c>
      <c r="AK1779">
        <v>5</v>
      </c>
      <c r="AL1779">
        <v>4</v>
      </c>
    </row>
    <row r="1780" spans="20:38" x14ac:dyDescent="0.35">
      <c r="T1780" t="s">
        <v>30</v>
      </c>
      <c r="U1780">
        <v>62</v>
      </c>
      <c r="V1780" t="s">
        <v>20</v>
      </c>
      <c r="W1780">
        <v>9181.0218425328694</v>
      </c>
      <c r="X1780">
        <v>0.13135227656416601</v>
      </c>
      <c r="Y1780">
        <v>7062.3244942560495</v>
      </c>
      <c r="Z1780" t="s">
        <v>27</v>
      </c>
      <c r="AA1780">
        <v>6.4244578566345504E-3</v>
      </c>
      <c r="AB1780" t="s">
        <v>24</v>
      </c>
      <c r="AC1780">
        <v>1775</v>
      </c>
      <c r="AD1780">
        <v>10</v>
      </c>
      <c r="AE1780">
        <v>4.7500000000000001E-2</v>
      </c>
      <c r="AF1780">
        <v>0.01</v>
      </c>
      <c r="AG1780">
        <v>0</v>
      </c>
      <c r="AH1780" t="s">
        <v>23</v>
      </c>
      <c r="AI1780">
        <v>0.1</v>
      </c>
      <c r="AJ1780">
        <v>10</v>
      </c>
      <c r="AK1780">
        <v>6</v>
      </c>
      <c r="AL1780">
        <v>5</v>
      </c>
    </row>
    <row r="1781" spans="20:38" x14ac:dyDescent="0.35">
      <c r="T1781" t="s">
        <v>30</v>
      </c>
      <c r="U1781">
        <v>62</v>
      </c>
      <c r="V1781" t="s">
        <v>20</v>
      </c>
      <c r="W1781">
        <v>27543.065527598599</v>
      </c>
      <c r="X1781">
        <v>0.394056829692497</v>
      </c>
      <c r="Y1781">
        <v>21186.9734827682</v>
      </c>
      <c r="Z1781" t="s">
        <v>27</v>
      </c>
      <c r="AA1781">
        <v>1.9273373569903701E-2</v>
      </c>
      <c r="AB1781" t="s">
        <v>22</v>
      </c>
      <c r="AC1781">
        <v>1776</v>
      </c>
      <c r="AD1781">
        <v>10</v>
      </c>
      <c r="AE1781">
        <v>4.7500000000000001E-2</v>
      </c>
      <c r="AF1781">
        <v>0.01</v>
      </c>
      <c r="AG1781">
        <v>0</v>
      </c>
      <c r="AH1781" t="s">
        <v>23</v>
      </c>
      <c r="AI1781">
        <v>0.1</v>
      </c>
      <c r="AJ1781">
        <v>10</v>
      </c>
      <c r="AK1781">
        <v>6</v>
      </c>
      <c r="AL1781">
        <v>5</v>
      </c>
    </row>
    <row r="1782" spans="20:38" x14ac:dyDescent="0.35">
      <c r="T1782" t="s">
        <v>30</v>
      </c>
      <c r="U1782">
        <v>62</v>
      </c>
      <c r="V1782" t="s">
        <v>20</v>
      </c>
      <c r="W1782">
        <v>10941.400517579799</v>
      </c>
      <c r="X1782">
        <v>0.15653789866030399</v>
      </c>
      <c r="Y1782">
        <v>8416.4619365998205</v>
      </c>
      <c r="Z1782" t="s">
        <v>27</v>
      </c>
      <c r="AA1782">
        <v>7.6562900865900004E-3</v>
      </c>
      <c r="AB1782" t="s">
        <v>24</v>
      </c>
      <c r="AC1782">
        <v>1777</v>
      </c>
      <c r="AD1782">
        <v>10</v>
      </c>
      <c r="AE1782">
        <v>4.7500000000000001E-2</v>
      </c>
      <c r="AF1782">
        <v>0.01</v>
      </c>
      <c r="AG1782">
        <v>0</v>
      </c>
      <c r="AH1782" t="s">
        <v>23</v>
      </c>
      <c r="AI1782">
        <v>0.1</v>
      </c>
      <c r="AJ1782">
        <v>10</v>
      </c>
      <c r="AK1782">
        <v>7</v>
      </c>
      <c r="AL1782">
        <v>6</v>
      </c>
    </row>
    <row r="1783" spans="20:38" x14ac:dyDescent="0.35">
      <c r="T1783" t="s">
        <v>30</v>
      </c>
      <c r="U1783">
        <v>62</v>
      </c>
      <c r="V1783" t="s">
        <v>20</v>
      </c>
      <c r="W1783">
        <v>32824.201552739301</v>
      </c>
      <c r="X1783">
        <v>0.46961369598091102</v>
      </c>
      <c r="Y1783">
        <v>25249.3858097995</v>
      </c>
      <c r="Z1783" t="s">
        <v>27</v>
      </c>
      <c r="AA1783">
        <v>2.296887025977E-2</v>
      </c>
      <c r="AB1783" t="s">
        <v>22</v>
      </c>
      <c r="AC1783">
        <v>1778</v>
      </c>
      <c r="AD1783">
        <v>10</v>
      </c>
      <c r="AE1783">
        <v>4.7500000000000001E-2</v>
      </c>
      <c r="AF1783">
        <v>0.01</v>
      </c>
      <c r="AG1783">
        <v>0</v>
      </c>
      <c r="AH1783" t="s">
        <v>23</v>
      </c>
      <c r="AI1783">
        <v>0.1</v>
      </c>
      <c r="AJ1783">
        <v>10</v>
      </c>
      <c r="AK1783">
        <v>7</v>
      </c>
      <c r="AL1783">
        <v>6</v>
      </c>
    </row>
    <row r="1784" spans="20:38" x14ac:dyDescent="0.35">
      <c r="T1784" t="s">
        <v>30</v>
      </c>
      <c r="U1784">
        <v>62</v>
      </c>
      <c r="V1784" t="s">
        <v>20</v>
      </c>
      <c r="W1784">
        <v>12666.939244401799</v>
      </c>
      <c r="X1784">
        <v>0.18122506790520099</v>
      </c>
      <c r="Y1784">
        <v>9743.7994187706099</v>
      </c>
      <c r="Z1784" t="s">
        <v>27</v>
      </c>
      <c r="AA1784">
        <v>8.8637429192477499E-3</v>
      </c>
      <c r="AB1784" t="s">
        <v>24</v>
      </c>
      <c r="AC1784">
        <v>1779</v>
      </c>
      <c r="AD1784">
        <v>10</v>
      </c>
      <c r="AE1784">
        <v>4.7500000000000001E-2</v>
      </c>
      <c r="AF1784">
        <v>0.01</v>
      </c>
      <c r="AG1784">
        <v>0</v>
      </c>
      <c r="AH1784" t="s">
        <v>23</v>
      </c>
      <c r="AI1784">
        <v>0.1</v>
      </c>
      <c r="AJ1784">
        <v>10</v>
      </c>
      <c r="AK1784">
        <v>8</v>
      </c>
      <c r="AL1784">
        <v>7</v>
      </c>
    </row>
    <row r="1785" spans="20:38" x14ac:dyDescent="0.35">
      <c r="T1785" t="s">
        <v>30</v>
      </c>
      <c r="U1785">
        <v>62</v>
      </c>
      <c r="V1785" t="s">
        <v>20</v>
      </c>
      <c r="W1785">
        <v>38000.817733205397</v>
      </c>
      <c r="X1785">
        <v>0.54367520371560196</v>
      </c>
      <c r="Y1785">
        <v>29231.398256311801</v>
      </c>
      <c r="Z1785" t="s">
        <v>27</v>
      </c>
      <c r="AA1785">
        <v>2.65912287577432E-2</v>
      </c>
      <c r="AB1785" t="s">
        <v>22</v>
      </c>
      <c r="AC1785">
        <v>1780</v>
      </c>
      <c r="AD1785">
        <v>10</v>
      </c>
      <c r="AE1785">
        <v>4.7500000000000001E-2</v>
      </c>
      <c r="AF1785">
        <v>0.01</v>
      </c>
      <c r="AG1785">
        <v>0</v>
      </c>
      <c r="AH1785" t="s">
        <v>23</v>
      </c>
      <c r="AI1785">
        <v>0.1</v>
      </c>
      <c r="AJ1785">
        <v>10</v>
      </c>
      <c r="AK1785">
        <v>8</v>
      </c>
      <c r="AL1785">
        <v>7</v>
      </c>
    </row>
    <row r="1786" spans="20:38" x14ac:dyDescent="0.35">
      <c r="T1786" t="s">
        <v>30</v>
      </c>
      <c r="U1786">
        <v>62</v>
      </c>
      <c r="V1786" t="s">
        <v>20</v>
      </c>
      <c r="W1786">
        <v>30640.4421549006</v>
      </c>
      <c r="X1786">
        <v>0.43837079368809001</v>
      </c>
      <c r="Y1786">
        <v>23569.5708883851</v>
      </c>
      <c r="Z1786" t="s">
        <v>27</v>
      </c>
      <c r="AA1786">
        <v>2.1440775624873201E-2</v>
      </c>
      <c r="AB1786" t="s">
        <v>24</v>
      </c>
      <c r="AC1786">
        <v>1781</v>
      </c>
      <c r="AD1786">
        <v>10</v>
      </c>
      <c r="AE1786">
        <v>4.7500000000000001E-2</v>
      </c>
      <c r="AF1786">
        <v>0.01</v>
      </c>
      <c r="AG1786">
        <v>0</v>
      </c>
      <c r="AH1786" t="s">
        <v>23</v>
      </c>
      <c r="AI1786">
        <v>0.1</v>
      </c>
      <c r="AJ1786">
        <v>10</v>
      </c>
      <c r="AK1786">
        <v>9</v>
      </c>
      <c r="AL1786">
        <v>8</v>
      </c>
    </row>
    <row r="1787" spans="20:38" x14ac:dyDescent="0.35">
      <c r="T1787" t="s">
        <v>30</v>
      </c>
      <c r="U1787">
        <v>62</v>
      </c>
      <c r="V1787" t="s">
        <v>20</v>
      </c>
      <c r="W1787">
        <v>91921.326464701793</v>
      </c>
      <c r="X1787">
        <v>1.31511238106427</v>
      </c>
      <c r="Y1787">
        <v>70708.712665155195</v>
      </c>
      <c r="Z1787" t="s">
        <v>27</v>
      </c>
      <c r="AA1787">
        <v>6.4322326874619695E-2</v>
      </c>
      <c r="AB1787" t="s">
        <v>22</v>
      </c>
      <c r="AC1787">
        <v>1782</v>
      </c>
      <c r="AD1787">
        <v>10</v>
      </c>
      <c r="AE1787">
        <v>4.7500000000000001E-2</v>
      </c>
      <c r="AF1787">
        <v>0.01</v>
      </c>
      <c r="AG1787">
        <v>0</v>
      </c>
      <c r="AH1787" t="s">
        <v>23</v>
      </c>
      <c r="AI1787">
        <v>0.1</v>
      </c>
      <c r="AJ1787">
        <v>10</v>
      </c>
      <c r="AK1787">
        <v>9</v>
      </c>
      <c r="AL1787">
        <v>8</v>
      </c>
    </row>
    <row r="1788" spans="20:38" x14ac:dyDescent="0.35">
      <c r="T1788" t="s">
        <v>30</v>
      </c>
      <c r="U1788">
        <v>62</v>
      </c>
      <c r="V1788" t="s">
        <v>20</v>
      </c>
      <c r="W1788">
        <v>28776.754604768699</v>
      </c>
      <c r="X1788">
        <v>0.411707138300622</v>
      </c>
      <c r="Y1788">
        <v>22135.965080591301</v>
      </c>
      <c r="Z1788" t="s">
        <v>27</v>
      </c>
      <c r="AA1788">
        <v>2.01366525839838E-2</v>
      </c>
      <c r="AB1788" t="s">
        <v>24</v>
      </c>
      <c r="AC1788">
        <v>1783</v>
      </c>
      <c r="AD1788">
        <v>10</v>
      </c>
      <c r="AE1788">
        <v>4.7500000000000001E-2</v>
      </c>
      <c r="AF1788">
        <v>0.01</v>
      </c>
      <c r="AG1788">
        <v>0</v>
      </c>
      <c r="AH1788" t="s">
        <v>23</v>
      </c>
      <c r="AI1788">
        <v>0.1</v>
      </c>
      <c r="AJ1788">
        <v>10</v>
      </c>
      <c r="AK1788">
        <v>10</v>
      </c>
      <c r="AL1788">
        <v>9</v>
      </c>
    </row>
    <row r="1789" spans="20:38" x14ac:dyDescent="0.35">
      <c r="T1789" t="s">
        <v>30</v>
      </c>
      <c r="U1789">
        <v>62</v>
      </c>
      <c r="V1789" t="s">
        <v>20</v>
      </c>
      <c r="W1789">
        <v>86330.263814306207</v>
      </c>
      <c r="X1789">
        <v>1.2351214149018701</v>
      </c>
      <c r="Y1789">
        <v>66407.895241773993</v>
      </c>
      <c r="Z1789" t="s">
        <v>27</v>
      </c>
      <c r="AA1789">
        <v>6.04099577519513E-2</v>
      </c>
      <c r="AB1789" t="s">
        <v>22</v>
      </c>
      <c r="AC1789">
        <v>1784</v>
      </c>
      <c r="AD1789">
        <v>10</v>
      </c>
      <c r="AE1789">
        <v>4.7500000000000001E-2</v>
      </c>
      <c r="AF1789">
        <v>0.01</v>
      </c>
      <c r="AG1789">
        <v>0</v>
      </c>
      <c r="AH1789" t="s">
        <v>23</v>
      </c>
      <c r="AI1789">
        <v>0.1</v>
      </c>
      <c r="AJ1789">
        <v>10</v>
      </c>
      <c r="AK1789">
        <v>10</v>
      </c>
      <c r="AL1789">
        <v>9</v>
      </c>
    </row>
    <row r="1790" spans="20:38" x14ac:dyDescent="0.35">
      <c r="T1790" t="s">
        <v>30</v>
      </c>
      <c r="U1790">
        <v>62</v>
      </c>
      <c r="V1790" t="s">
        <v>20</v>
      </c>
      <c r="W1790">
        <v>77939.240607189204</v>
      </c>
      <c r="X1790">
        <v>1.1150715969337299</v>
      </c>
      <c r="Y1790">
        <v>59953.262005530101</v>
      </c>
      <c r="Z1790" t="s">
        <v>27</v>
      </c>
      <c r="AA1790">
        <v>5.45383046949433E-2</v>
      </c>
      <c r="AB1790" t="s">
        <v>24</v>
      </c>
      <c r="AC1790">
        <v>1785</v>
      </c>
      <c r="AD1790">
        <v>10</v>
      </c>
      <c r="AE1790">
        <v>4.7500000000000001E-2</v>
      </c>
      <c r="AF1790">
        <v>0.01</v>
      </c>
      <c r="AG1790">
        <v>0</v>
      </c>
      <c r="AH1790" t="s">
        <v>23</v>
      </c>
      <c r="AI1790">
        <v>0.1</v>
      </c>
      <c r="AJ1790">
        <v>10</v>
      </c>
      <c r="AK1790">
        <v>12</v>
      </c>
      <c r="AL1790">
        <v>11</v>
      </c>
    </row>
    <row r="1791" spans="20:38" x14ac:dyDescent="0.35">
      <c r="T1791" t="s">
        <v>30</v>
      </c>
      <c r="U1791">
        <v>62</v>
      </c>
      <c r="V1791" t="s">
        <v>20</v>
      </c>
      <c r="W1791">
        <v>233817.721821568</v>
      </c>
      <c r="X1791">
        <v>3.3452147908011902</v>
      </c>
      <c r="Y1791">
        <v>179859.78601658999</v>
      </c>
      <c r="Z1791" t="s">
        <v>27</v>
      </c>
      <c r="AA1791">
        <v>0.16361491408483</v>
      </c>
      <c r="AB1791" t="s">
        <v>22</v>
      </c>
      <c r="AC1791">
        <v>1786</v>
      </c>
      <c r="AD1791">
        <v>10</v>
      </c>
      <c r="AE1791">
        <v>4.7500000000000001E-2</v>
      </c>
      <c r="AF1791">
        <v>0.01</v>
      </c>
      <c r="AG1791">
        <v>0</v>
      </c>
      <c r="AH1791" t="s">
        <v>23</v>
      </c>
      <c r="AI1791">
        <v>0.1</v>
      </c>
      <c r="AJ1791">
        <v>10</v>
      </c>
      <c r="AK1791">
        <v>12</v>
      </c>
      <c r="AL1791">
        <v>11</v>
      </c>
    </row>
    <row r="1792" spans="20:38" x14ac:dyDescent="0.35">
      <c r="T1792" t="s">
        <v>30</v>
      </c>
      <c r="U1792">
        <v>62</v>
      </c>
      <c r="V1792" t="s">
        <v>20</v>
      </c>
      <c r="W1792">
        <v>72184.606040852304</v>
      </c>
      <c r="X1792">
        <v>1.0327404181120601</v>
      </c>
      <c r="Y1792">
        <v>55526.620031424798</v>
      </c>
      <c r="Z1792" t="s">
        <v>27</v>
      </c>
      <c r="AA1792">
        <v>5.0511475450240803E-2</v>
      </c>
      <c r="AB1792" t="s">
        <v>24</v>
      </c>
      <c r="AC1792">
        <v>1787</v>
      </c>
      <c r="AD1792">
        <v>10</v>
      </c>
      <c r="AE1792">
        <v>4.7500000000000001E-2</v>
      </c>
      <c r="AF1792">
        <v>0.01</v>
      </c>
      <c r="AG1792">
        <v>0</v>
      </c>
      <c r="AH1792" t="s">
        <v>23</v>
      </c>
      <c r="AI1792">
        <v>0.1</v>
      </c>
      <c r="AJ1792">
        <v>10</v>
      </c>
      <c r="AK1792">
        <v>15</v>
      </c>
      <c r="AL1792">
        <v>14</v>
      </c>
    </row>
    <row r="1793" spans="20:38" x14ac:dyDescent="0.35">
      <c r="T1793" t="s">
        <v>30</v>
      </c>
      <c r="U1793">
        <v>62</v>
      </c>
      <c r="V1793" t="s">
        <v>20</v>
      </c>
      <c r="W1793">
        <v>216553.81812255699</v>
      </c>
      <c r="X1793">
        <v>3.09822125433619</v>
      </c>
      <c r="Y1793">
        <v>166579.86009427501</v>
      </c>
      <c r="Z1793" t="s">
        <v>27</v>
      </c>
      <c r="AA1793">
        <v>0.15153442635072201</v>
      </c>
      <c r="AB1793" t="s">
        <v>22</v>
      </c>
      <c r="AC1793">
        <v>1788</v>
      </c>
      <c r="AD1793">
        <v>10</v>
      </c>
      <c r="AE1793">
        <v>4.7500000000000001E-2</v>
      </c>
      <c r="AF1793">
        <v>0.01</v>
      </c>
      <c r="AG1793">
        <v>0</v>
      </c>
      <c r="AH1793" t="s">
        <v>23</v>
      </c>
      <c r="AI1793">
        <v>0.1</v>
      </c>
      <c r="AJ1793">
        <v>10</v>
      </c>
      <c r="AK1793">
        <v>15</v>
      </c>
      <c r="AL1793">
        <v>14</v>
      </c>
    </row>
    <row r="1794" spans="20:38" x14ac:dyDescent="0.35">
      <c r="T1794" t="s">
        <v>30</v>
      </c>
      <c r="U1794">
        <v>62</v>
      </c>
      <c r="V1794" t="s">
        <v>20</v>
      </c>
      <c r="W1794">
        <v>61102.506445519699</v>
      </c>
      <c r="X1794">
        <v>0.87418954698635398</v>
      </c>
      <c r="Y1794">
        <v>47001.928035015197</v>
      </c>
      <c r="Z1794" t="s">
        <v>27</v>
      </c>
      <c r="AA1794">
        <v>4.2756730604366501E-2</v>
      </c>
      <c r="AB1794" t="s">
        <v>24</v>
      </c>
      <c r="AC1794">
        <v>1789</v>
      </c>
      <c r="AD1794">
        <v>10</v>
      </c>
      <c r="AE1794">
        <v>4.7500000000000001E-2</v>
      </c>
      <c r="AF1794">
        <v>0.01</v>
      </c>
      <c r="AG1794">
        <v>0</v>
      </c>
      <c r="AH1794" t="s">
        <v>23</v>
      </c>
      <c r="AI1794">
        <v>0.1</v>
      </c>
      <c r="AJ1794">
        <v>10</v>
      </c>
      <c r="AK1794">
        <v>20</v>
      </c>
      <c r="AL1794">
        <v>19</v>
      </c>
    </row>
    <row r="1795" spans="20:38" x14ac:dyDescent="0.35">
      <c r="T1795" t="s">
        <v>30</v>
      </c>
      <c r="U1795">
        <v>62</v>
      </c>
      <c r="V1795" t="s">
        <v>20</v>
      </c>
      <c r="W1795">
        <v>183307.51933655899</v>
      </c>
      <c r="X1795">
        <v>2.6225686409590598</v>
      </c>
      <c r="Y1795">
        <v>141005.78410504601</v>
      </c>
      <c r="Z1795" t="s">
        <v>27</v>
      </c>
      <c r="AA1795">
        <v>0.12827019181310001</v>
      </c>
      <c r="AB1795" t="s">
        <v>22</v>
      </c>
      <c r="AC1795">
        <v>1790</v>
      </c>
      <c r="AD1795">
        <v>10</v>
      </c>
      <c r="AE1795">
        <v>4.7500000000000001E-2</v>
      </c>
      <c r="AF1795">
        <v>0.01</v>
      </c>
      <c r="AG1795">
        <v>0</v>
      </c>
      <c r="AH1795" t="s">
        <v>23</v>
      </c>
      <c r="AI1795">
        <v>0.1</v>
      </c>
      <c r="AJ1795">
        <v>10</v>
      </c>
      <c r="AK1795">
        <v>20</v>
      </c>
      <c r="AL1795">
        <v>19</v>
      </c>
    </row>
    <row r="1796" spans="20:38" x14ac:dyDescent="0.35">
      <c r="T1796" t="s">
        <v>30</v>
      </c>
      <c r="U1796">
        <v>62</v>
      </c>
      <c r="V1796" t="s">
        <v>20</v>
      </c>
      <c r="W1796">
        <v>25016.004962249699</v>
      </c>
      <c r="X1796">
        <v>0.35790234014141598</v>
      </c>
      <c r="Y1796">
        <v>19243.080740192101</v>
      </c>
      <c r="Z1796" t="s">
        <v>27</v>
      </c>
      <c r="AA1796">
        <v>1.7505052528771201E-2</v>
      </c>
      <c r="AB1796" t="s">
        <v>24</v>
      </c>
      <c r="AC1796">
        <v>1791</v>
      </c>
      <c r="AD1796">
        <v>10</v>
      </c>
      <c r="AE1796">
        <v>4.7500000000000001E-2</v>
      </c>
      <c r="AF1796">
        <v>0.01</v>
      </c>
      <c r="AG1796">
        <v>0</v>
      </c>
      <c r="AH1796" t="s">
        <v>23</v>
      </c>
      <c r="AI1796">
        <v>0.1</v>
      </c>
      <c r="AJ1796">
        <v>10</v>
      </c>
      <c r="AK1796">
        <v>99</v>
      </c>
      <c r="AL1796">
        <v>98</v>
      </c>
    </row>
    <row r="1797" spans="20:38" x14ac:dyDescent="0.35">
      <c r="T1797" t="s">
        <v>30</v>
      </c>
      <c r="U1797">
        <v>62</v>
      </c>
      <c r="V1797" t="s">
        <v>20</v>
      </c>
      <c r="W1797">
        <v>75048.014886749093</v>
      </c>
      <c r="X1797">
        <v>1.07370702042425</v>
      </c>
      <c r="Y1797">
        <v>57729.2422205763</v>
      </c>
      <c r="Z1797" t="s">
        <v>27</v>
      </c>
      <c r="AA1797">
        <v>5.2515157586313699E-2</v>
      </c>
      <c r="AB1797" t="s">
        <v>22</v>
      </c>
      <c r="AC1797">
        <v>1792</v>
      </c>
      <c r="AD1797">
        <v>10</v>
      </c>
      <c r="AE1797">
        <v>4.7500000000000001E-2</v>
      </c>
      <c r="AF1797">
        <v>0.01</v>
      </c>
      <c r="AG1797">
        <v>0</v>
      </c>
      <c r="AH1797" t="s">
        <v>23</v>
      </c>
      <c r="AI1797">
        <v>0.1</v>
      </c>
      <c r="AJ1797">
        <v>10</v>
      </c>
      <c r="AK1797">
        <v>99</v>
      </c>
      <c r="AL1797">
        <v>98</v>
      </c>
    </row>
    <row r="1798" spans="20:38" x14ac:dyDescent="0.35">
      <c r="T1798" t="s">
        <v>30</v>
      </c>
      <c r="U1798">
        <v>62</v>
      </c>
      <c r="V1798" t="s">
        <v>20</v>
      </c>
      <c r="W1798">
        <v>24390.323762980399</v>
      </c>
      <c r="X1798">
        <v>3.7844479342729401E-2</v>
      </c>
      <c r="Y1798">
        <v>18761.787509984901</v>
      </c>
      <c r="Z1798" t="s">
        <v>28</v>
      </c>
      <c r="AA1798">
        <v>1.5050717992691399E-2</v>
      </c>
      <c r="AB1798" t="s">
        <v>24</v>
      </c>
      <c r="AC1798">
        <v>1793</v>
      </c>
      <c r="AD1798">
        <v>10</v>
      </c>
      <c r="AE1798">
        <v>4.7500000000000001E-2</v>
      </c>
      <c r="AF1798">
        <v>0.01</v>
      </c>
      <c r="AG1798">
        <v>0</v>
      </c>
      <c r="AH1798" t="s">
        <v>23</v>
      </c>
      <c r="AI1798">
        <v>0.1</v>
      </c>
      <c r="AJ1798">
        <v>10</v>
      </c>
      <c r="AK1798">
        <v>1</v>
      </c>
      <c r="AL1798">
        <v>0</v>
      </c>
    </row>
    <row r="1799" spans="20:38" x14ac:dyDescent="0.35">
      <c r="T1799" t="s">
        <v>30</v>
      </c>
      <c r="U1799">
        <v>62</v>
      </c>
      <c r="V1799" t="s">
        <v>20</v>
      </c>
      <c r="W1799">
        <v>73170.971288941204</v>
      </c>
      <c r="X1799">
        <v>0.11353343802818799</v>
      </c>
      <c r="Y1799">
        <v>56285.3625299548</v>
      </c>
      <c r="Z1799" t="s">
        <v>28</v>
      </c>
      <c r="AA1799">
        <v>4.5152153978074198E-2</v>
      </c>
      <c r="AB1799" t="s">
        <v>22</v>
      </c>
      <c r="AC1799">
        <v>1794</v>
      </c>
      <c r="AD1799">
        <v>10</v>
      </c>
      <c r="AE1799">
        <v>4.7500000000000001E-2</v>
      </c>
      <c r="AF1799">
        <v>0.01</v>
      </c>
      <c r="AG1799">
        <v>0</v>
      </c>
      <c r="AH1799" t="s">
        <v>23</v>
      </c>
      <c r="AI1799">
        <v>0.1</v>
      </c>
      <c r="AJ1799">
        <v>10</v>
      </c>
      <c r="AK1799">
        <v>1</v>
      </c>
      <c r="AL1799">
        <v>0</v>
      </c>
    </row>
    <row r="1800" spans="20:38" x14ac:dyDescent="0.35">
      <c r="T1800" t="s">
        <v>30</v>
      </c>
      <c r="U1800">
        <v>62</v>
      </c>
      <c r="V1800" t="s">
        <v>20</v>
      </c>
      <c r="W1800">
        <v>11377.3406033021</v>
      </c>
      <c r="X1800">
        <v>1.7653292987048399E-2</v>
      </c>
      <c r="Y1800">
        <v>8751.8004640785402</v>
      </c>
      <c r="Z1800" t="s">
        <v>28</v>
      </c>
      <c r="AA1800">
        <v>7.02069995425813E-3</v>
      </c>
      <c r="AB1800" t="s">
        <v>24</v>
      </c>
      <c r="AC1800">
        <v>1795</v>
      </c>
      <c r="AD1800">
        <v>10</v>
      </c>
      <c r="AE1800">
        <v>4.7500000000000001E-2</v>
      </c>
      <c r="AF1800">
        <v>0.01</v>
      </c>
      <c r="AG1800">
        <v>0</v>
      </c>
      <c r="AH1800" t="s">
        <v>23</v>
      </c>
      <c r="AI1800">
        <v>0.1</v>
      </c>
      <c r="AJ1800">
        <v>10</v>
      </c>
      <c r="AK1800">
        <v>2</v>
      </c>
      <c r="AL1800">
        <v>1</v>
      </c>
    </row>
    <row r="1801" spans="20:38" x14ac:dyDescent="0.35">
      <c r="T1801" t="s">
        <v>30</v>
      </c>
      <c r="U1801">
        <v>62</v>
      </c>
      <c r="V1801" t="s">
        <v>20</v>
      </c>
      <c r="W1801">
        <v>34132.021809906299</v>
      </c>
      <c r="X1801">
        <v>5.2959878961145297E-2</v>
      </c>
      <c r="Y1801">
        <v>26255.401392235599</v>
      </c>
      <c r="Z1801" t="s">
        <v>28</v>
      </c>
      <c r="AA1801">
        <v>2.1062099862774401E-2</v>
      </c>
      <c r="AB1801" t="s">
        <v>22</v>
      </c>
      <c r="AC1801">
        <v>1796</v>
      </c>
      <c r="AD1801">
        <v>10</v>
      </c>
      <c r="AE1801">
        <v>4.7500000000000001E-2</v>
      </c>
      <c r="AF1801">
        <v>0.01</v>
      </c>
      <c r="AG1801">
        <v>0</v>
      </c>
      <c r="AH1801" t="s">
        <v>23</v>
      </c>
      <c r="AI1801">
        <v>0.1</v>
      </c>
      <c r="AJ1801">
        <v>10</v>
      </c>
      <c r="AK1801">
        <v>2</v>
      </c>
      <c r="AL1801">
        <v>1</v>
      </c>
    </row>
    <row r="1802" spans="20:38" x14ac:dyDescent="0.35">
      <c r="T1802" t="s">
        <v>30</v>
      </c>
      <c r="U1802">
        <v>62</v>
      </c>
      <c r="V1802" t="s">
        <v>20</v>
      </c>
      <c r="W1802">
        <v>5275.7337567836803</v>
      </c>
      <c r="X1802">
        <v>8.1859264811965995E-3</v>
      </c>
      <c r="Y1802">
        <v>4058.2567359874502</v>
      </c>
      <c r="Z1802" t="s">
        <v>28</v>
      </c>
      <c r="AA1802">
        <v>3.25553616054872E-3</v>
      </c>
      <c r="AB1802" t="s">
        <v>24</v>
      </c>
      <c r="AC1802">
        <v>1797</v>
      </c>
      <c r="AD1802">
        <v>10</v>
      </c>
      <c r="AE1802">
        <v>4.7500000000000001E-2</v>
      </c>
      <c r="AF1802">
        <v>0.01</v>
      </c>
      <c r="AG1802">
        <v>0</v>
      </c>
      <c r="AH1802" t="s">
        <v>23</v>
      </c>
      <c r="AI1802">
        <v>0.1</v>
      </c>
      <c r="AJ1802">
        <v>10</v>
      </c>
      <c r="AK1802">
        <v>3</v>
      </c>
      <c r="AL1802">
        <v>2</v>
      </c>
    </row>
    <row r="1803" spans="20:38" x14ac:dyDescent="0.35">
      <c r="T1803" t="s">
        <v>30</v>
      </c>
      <c r="U1803">
        <v>62</v>
      </c>
      <c r="V1803" t="s">
        <v>20</v>
      </c>
      <c r="W1803">
        <v>15827.201270351001</v>
      </c>
      <c r="X1803">
        <v>2.4557779443589799E-2</v>
      </c>
      <c r="Y1803">
        <v>12174.7702079623</v>
      </c>
      <c r="Z1803" t="s">
        <v>28</v>
      </c>
      <c r="AA1803">
        <v>9.7666084816461704E-3</v>
      </c>
      <c r="AB1803" t="s">
        <v>22</v>
      </c>
      <c r="AC1803">
        <v>1798</v>
      </c>
      <c r="AD1803">
        <v>10</v>
      </c>
      <c r="AE1803">
        <v>4.7500000000000001E-2</v>
      </c>
      <c r="AF1803">
        <v>0.01</v>
      </c>
      <c r="AG1803">
        <v>0</v>
      </c>
      <c r="AH1803" t="s">
        <v>23</v>
      </c>
      <c r="AI1803">
        <v>0.1</v>
      </c>
      <c r="AJ1803">
        <v>10</v>
      </c>
      <c r="AK1803">
        <v>3</v>
      </c>
      <c r="AL1803">
        <v>2</v>
      </c>
    </row>
    <row r="1804" spans="20:38" x14ac:dyDescent="0.35">
      <c r="T1804" t="s">
        <v>30</v>
      </c>
      <c r="U1804">
        <v>62</v>
      </c>
      <c r="V1804" t="s">
        <v>20</v>
      </c>
      <c r="W1804">
        <v>11434.759628688</v>
      </c>
      <c r="X1804">
        <v>1.77423854132586E-2</v>
      </c>
      <c r="Y1804">
        <v>8795.9689451446193</v>
      </c>
      <c r="Z1804" t="s">
        <v>28</v>
      </c>
      <c r="AA1804">
        <v>7.0561319381422499E-3</v>
      </c>
      <c r="AB1804" t="s">
        <v>24</v>
      </c>
      <c r="AC1804">
        <v>1799</v>
      </c>
      <c r="AD1804">
        <v>10</v>
      </c>
      <c r="AE1804">
        <v>4.7500000000000001E-2</v>
      </c>
      <c r="AF1804">
        <v>0.01</v>
      </c>
      <c r="AG1804">
        <v>0</v>
      </c>
      <c r="AH1804" t="s">
        <v>23</v>
      </c>
      <c r="AI1804">
        <v>0.1</v>
      </c>
      <c r="AJ1804">
        <v>10</v>
      </c>
      <c r="AK1804">
        <v>4</v>
      </c>
      <c r="AL1804">
        <v>3</v>
      </c>
    </row>
    <row r="1805" spans="20:38" x14ac:dyDescent="0.35">
      <c r="T1805" t="s">
        <v>30</v>
      </c>
      <c r="U1805">
        <v>62</v>
      </c>
      <c r="V1805" t="s">
        <v>20</v>
      </c>
      <c r="W1805">
        <v>34304.278886063999</v>
      </c>
      <c r="X1805">
        <v>5.3227156239775898E-2</v>
      </c>
      <c r="Y1805">
        <v>26387.9068354339</v>
      </c>
      <c r="Z1805" t="s">
        <v>28</v>
      </c>
      <c r="AA1805">
        <v>2.1168395814426699E-2</v>
      </c>
      <c r="AB1805" t="s">
        <v>22</v>
      </c>
      <c r="AC1805">
        <v>1800</v>
      </c>
      <c r="AD1805">
        <v>10</v>
      </c>
      <c r="AE1805">
        <v>4.7500000000000001E-2</v>
      </c>
      <c r="AF1805">
        <v>0.01</v>
      </c>
      <c r="AG1805">
        <v>0</v>
      </c>
      <c r="AH1805" t="s">
        <v>23</v>
      </c>
      <c r="AI1805">
        <v>0.1</v>
      </c>
      <c r="AJ1805">
        <v>10</v>
      </c>
      <c r="AK1805">
        <v>4</v>
      </c>
      <c r="AL1805">
        <v>3</v>
      </c>
    </row>
    <row r="1806" spans="20:38" x14ac:dyDescent="0.35">
      <c r="T1806" t="s">
        <v>30</v>
      </c>
      <c r="U1806">
        <v>62</v>
      </c>
      <c r="V1806" t="s">
        <v>20</v>
      </c>
      <c r="W1806">
        <v>14150.915340972</v>
      </c>
      <c r="X1806">
        <v>2.19568230625523E-2</v>
      </c>
      <c r="Y1806">
        <v>10885.3194930554</v>
      </c>
      <c r="Z1806" t="s">
        <v>28</v>
      </c>
      <c r="AA1806">
        <v>8.7322102898314997E-3</v>
      </c>
      <c r="AB1806" t="s">
        <v>24</v>
      </c>
      <c r="AC1806">
        <v>1801</v>
      </c>
      <c r="AD1806">
        <v>10</v>
      </c>
      <c r="AE1806">
        <v>4.7500000000000001E-2</v>
      </c>
      <c r="AF1806">
        <v>0.01</v>
      </c>
      <c r="AG1806">
        <v>0</v>
      </c>
      <c r="AH1806" t="s">
        <v>23</v>
      </c>
      <c r="AI1806">
        <v>0.1</v>
      </c>
      <c r="AJ1806">
        <v>10</v>
      </c>
      <c r="AK1806">
        <v>5</v>
      </c>
      <c r="AL1806">
        <v>4</v>
      </c>
    </row>
    <row r="1807" spans="20:38" x14ac:dyDescent="0.35">
      <c r="T1807" t="s">
        <v>30</v>
      </c>
      <c r="U1807">
        <v>62</v>
      </c>
      <c r="V1807" t="s">
        <v>20</v>
      </c>
      <c r="W1807">
        <v>42452.746022915897</v>
      </c>
      <c r="X1807">
        <v>6.5870469187656905E-2</v>
      </c>
      <c r="Y1807">
        <v>32655.9584791661</v>
      </c>
      <c r="Z1807" t="s">
        <v>28</v>
      </c>
      <c r="AA1807">
        <v>2.6196630869494499E-2</v>
      </c>
      <c r="AB1807" t="s">
        <v>22</v>
      </c>
      <c r="AC1807">
        <v>1802</v>
      </c>
      <c r="AD1807">
        <v>10</v>
      </c>
      <c r="AE1807">
        <v>4.7500000000000001E-2</v>
      </c>
      <c r="AF1807">
        <v>0.01</v>
      </c>
      <c r="AG1807">
        <v>0</v>
      </c>
      <c r="AH1807" t="s">
        <v>23</v>
      </c>
      <c r="AI1807">
        <v>0.1</v>
      </c>
      <c r="AJ1807">
        <v>10</v>
      </c>
      <c r="AK1807">
        <v>5</v>
      </c>
      <c r="AL1807">
        <v>4</v>
      </c>
    </row>
    <row r="1808" spans="20:38" x14ac:dyDescent="0.35">
      <c r="T1808" t="s">
        <v>30</v>
      </c>
      <c r="U1808">
        <v>62</v>
      </c>
      <c r="V1808" t="s">
        <v>20</v>
      </c>
      <c r="W1808">
        <v>16955.1915496937</v>
      </c>
      <c r="X1808">
        <v>2.63079901107468E-2</v>
      </c>
      <c r="Y1808">
        <v>13042.4550382259</v>
      </c>
      <c r="Z1808" t="s">
        <v>28</v>
      </c>
      <c r="AA1808">
        <v>1.04626658098663E-2</v>
      </c>
      <c r="AB1808" t="s">
        <v>24</v>
      </c>
      <c r="AC1808">
        <v>1803</v>
      </c>
      <c r="AD1808">
        <v>10</v>
      </c>
      <c r="AE1808">
        <v>4.7500000000000001E-2</v>
      </c>
      <c r="AF1808">
        <v>0.01</v>
      </c>
      <c r="AG1808">
        <v>0</v>
      </c>
      <c r="AH1808" t="s">
        <v>23</v>
      </c>
      <c r="AI1808">
        <v>0.1</v>
      </c>
      <c r="AJ1808">
        <v>10</v>
      </c>
      <c r="AK1808">
        <v>6</v>
      </c>
      <c r="AL1808">
        <v>5</v>
      </c>
    </row>
    <row r="1809" spans="20:38" x14ac:dyDescent="0.35">
      <c r="T1809" t="s">
        <v>30</v>
      </c>
      <c r="U1809">
        <v>62</v>
      </c>
      <c r="V1809" t="s">
        <v>20</v>
      </c>
      <c r="W1809">
        <v>50865.574649080998</v>
      </c>
      <c r="X1809">
        <v>7.8923970332240398E-2</v>
      </c>
      <c r="Y1809">
        <v>39127.365114677697</v>
      </c>
      <c r="Z1809" t="s">
        <v>28</v>
      </c>
      <c r="AA1809">
        <v>3.1387997429598802E-2</v>
      </c>
      <c r="AB1809" t="s">
        <v>22</v>
      </c>
      <c r="AC1809">
        <v>1804</v>
      </c>
      <c r="AD1809">
        <v>10</v>
      </c>
      <c r="AE1809">
        <v>4.7500000000000001E-2</v>
      </c>
      <c r="AF1809">
        <v>0.01</v>
      </c>
      <c r="AG1809">
        <v>0</v>
      </c>
      <c r="AH1809" t="s">
        <v>23</v>
      </c>
      <c r="AI1809">
        <v>0.1</v>
      </c>
      <c r="AJ1809">
        <v>10</v>
      </c>
      <c r="AK1809">
        <v>6</v>
      </c>
      <c r="AL1809">
        <v>5</v>
      </c>
    </row>
    <row r="1810" spans="20:38" x14ac:dyDescent="0.35">
      <c r="T1810" t="s">
        <v>30</v>
      </c>
      <c r="U1810">
        <v>62</v>
      </c>
      <c r="V1810" t="s">
        <v>20</v>
      </c>
      <c r="W1810">
        <v>19644.952062066099</v>
      </c>
      <c r="X1810">
        <v>3.04814724776299E-2</v>
      </c>
      <c r="Y1810">
        <v>15111.5015862047</v>
      </c>
      <c r="Z1810" t="s">
        <v>28</v>
      </c>
      <c r="AA1810">
        <v>1.2122456279767199E-2</v>
      </c>
      <c r="AB1810" t="s">
        <v>24</v>
      </c>
      <c r="AC1810">
        <v>1805</v>
      </c>
      <c r="AD1810">
        <v>10</v>
      </c>
      <c r="AE1810">
        <v>4.7500000000000001E-2</v>
      </c>
      <c r="AF1810">
        <v>0.01</v>
      </c>
      <c r="AG1810">
        <v>0</v>
      </c>
      <c r="AH1810" t="s">
        <v>23</v>
      </c>
      <c r="AI1810">
        <v>0.1</v>
      </c>
      <c r="AJ1810">
        <v>10</v>
      </c>
      <c r="AK1810">
        <v>7</v>
      </c>
      <c r="AL1810">
        <v>6</v>
      </c>
    </row>
    <row r="1811" spans="20:38" x14ac:dyDescent="0.35">
      <c r="T1811" t="s">
        <v>30</v>
      </c>
      <c r="U1811">
        <v>62</v>
      </c>
      <c r="V1811" t="s">
        <v>20</v>
      </c>
      <c r="W1811">
        <v>58934.856186198303</v>
      </c>
      <c r="X1811">
        <v>9.1444417432889599E-2</v>
      </c>
      <c r="Y1811">
        <v>45334.504758614101</v>
      </c>
      <c r="Z1811" t="s">
        <v>28</v>
      </c>
      <c r="AA1811">
        <v>3.6367368839301702E-2</v>
      </c>
      <c r="AB1811" t="s">
        <v>22</v>
      </c>
      <c r="AC1811">
        <v>1806</v>
      </c>
      <c r="AD1811">
        <v>10</v>
      </c>
      <c r="AE1811">
        <v>4.7500000000000001E-2</v>
      </c>
      <c r="AF1811">
        <v>0.01</v>
      </c>
      <c r="AG1811">
        <v>0</v>
      </c>
      <c r="AH1811" t="s">
        <v>23</v>
      </c>
      <c r="AI1811">
        <v>0.1</v>
      </c>
      <c r="AJ1811">
        <v>10</v>
      </c>
      <c r="AK1811">
        <v>7</v>
      </c>
      <c r="AL1811">
        <v>6</v>
      </c>
    </row>
    <row r="1812" spans="20:38" x14ac:dyDescent="0.35">
      <c r="T1812" t="s">
        <v>30</v>
      </c>
      <c r="U1812">
        <v>62</v>
      </c>
      <c r="V1812" t="s">
        <v>20</v>
      </c>
      <c r="W1812">
        <v>21989.9745893006</v>
      </c>
      <c r="X1812">
        <v>3.4120052984087101E-2</v>
      </c>
      <c r="Y1812">
        <v>16915.365068692699</v>
      </c>
      <c r="Z1812" t="s">
        <v>28</v>
      </c>
      <c r="AA1812">
        <v>1.35695167241835E-2</v>
      </c>
      <c r="AB1812" t="s">
        <v>24</v>
      </c>
      <c r="AC1812">
        <v>1807</v>
      </c>
      <c r="AD1812">
        <v>10</v>
      </c>
      <c r="AE1812">
        <v>4.7500000000000001E-2</v>
      </c>
      <c r="AF1812">
        <v>0.01</v>
      </c>
      <c r="AG1812">
        <v>0</v>
      </c>
      <c r="AH1812" t="s">
        <v>23</v>
      </c>
      <c r="AI1812">
        <v>0.1</v>
      </c>
      <c r="AJ1812">
        <v>10</v>
      </c>
      <c r="AK1812">
        <v>8</v>
      </c>
      <c r="AL1812">
        <v>7</v>
      </c>
    </row>
    <row r="1813" spans="20:38" x14ac:dyDescent="0.35">
      <c r="T1813" t="s">
        <v>30</v>
      </c>
      <c r="U1813">
        <v>62</v>
      </c>
      <c r="V1813" t="s">
        <v>20</v>
      </c>
      <c r="W1813">
        <v>65969.923767901695</v>
      </c>
      <c r="X1813">
        <v>0.102360158952261</v>
      </c>
      <c r="Y1813">
        <v>50746.095206078302</v>
      </c>
      <c r="Z1813" t="s">
        <v>28</v>
      </c>
      <c r="AA1813">
        <v>4.0708550172550498E-2</v>
      </c>
      <c r="AB1813" t="s">
        <v>22</v>
      </c>
      <c r="AC1813">
        <v>1808</v>
      </c>
      <c r="AD1813">
        <v>10</v>
      </c>
      <c r="AE1813">
        <v>4.7500000000000001E-2</v>
      </c>
      <c r="AF1813">
        <v>0.01</v>
      </c>
      <c r="AG1813">
        <v>0</v>
      </c>
      <c r="AH1813" t="s">
        <v>23</v>
      </c>
      <c r="AI1813">
        <v>0.1</v>
      </c>
      <c r="AJ1813">
        <v>10</v>
      </c>
      <c r="AK1813">
        <v>8</v>
      </c>
      <c r="AL1813">
        <v>7</v>
      </c>
    </row>
    <row r="1814" spans="20:38" x14ac:dyDescent="0.35">
      <c r="T1814" t="s">
        <v>30</v>
      </c>
      <c r="U1814">
        <v>62</v>
      </c>
      <c r="V1814" t="s">
        <v>20</v>
      </c>
      <c r="W1814">
        <v>48962.1418697681</v>
      </c>
      <c r="X1814">
        <v>7.5970568680134701E-2</v>
      </c>
      <c r="Y1814">
        <v>37663.1860536678</v>
      </c>
      <c r="Z1814" t="s">
        <v>28</v>
      </c>
      <c r="AA1814">
        <v>3.0213432046298502E-2</v>
      </c>
      <c r="AB1814" t="s">
        <v>24</v>
      </c>
      <c r="AC1814">
        <v>1809</v>
      </c>
      <c r="AD1814">
        <v>10</v>
      </c>
      <c r="AE1814">
        <v>4.7500000000000001E-2</v>
      </c>
      <c r="AF1814">
        <v>0.01</v>
      </c>
      <c r="AG1814">
        <v>0</v>
      </c>
      <c r="AH1814" t="s">
        <v>23</v>
      </c>
      <c r="AI1814">
        <v>0.1</v>
      </c>
      <c r="AJ1814">
        <v>10</v>
      </c>
      <c r="AK1814">
        <v>9</v>
      </c>
      <c r="AL1814">
        <v>8</v>
      </c>
    </row>
    <row r="1815" spans="20:38" x14ac:dyDescent="0.35">
      <c r="T1815" t="s">
        <v>30</v>
      </c>
      <c r="U1815">
        <v>62</v>
      </c>
      <c r="V1815" t="s">
        <v>20</v>
      </c>
      <c r="W1815">
        <v>146886.42560930399</v>
      </c>
      <c r="X1815">
        <v>0.22791170604040401</v>
      </c>
      <c r="Y1815">
        <v>112989.55816100301</v>
      </c>
      <c r="Z1815" t="s">
        <v>28</v>
      </c>
      <c r="AA1815">
        <v>9.0640296138895501E-2</v>
      </c>
      <c r="AB1815" t="s">
        <v>22</v>
      </c>
      <c r="AC1815">
        <v>1810</v>
      </c>
      <c r="AD1815">
        <v>10</v>
      </c>
      <c r="AE1815">
        <v>4.7500000000000001E-2</v>
      </c>
      <c r="AF1815">
        <v>0.01</v>
      </c>
      <c r="AG1815">
        <v>0</v>
      </c>
      <c r="AH1815" t="s">
        <v>23</v>
      </c>
      <c r="AI1815">
        <v>0.1</v>
      </c>
      <c r="AJ1815">
        <v>10</v>
      </c>
      <c r="AK1815">
        <v>9</v>
      </c>
      <c r="AL1815">
        <v>8</v>
      </c>
    </row>
    <row r="1816" spans="20:38" x14ac:dyDescent="0.35">
      <c r="T1816" t="s">
        <v>30</v>
      </c>
      <c r="U1816">
        <v>62</v>
      </c>
      <c r="V1816" t="s">
        <v>20</v>
      </c>
      <c r="W1816">
        <v>42167.047984592697</v>
      </c>
      <c r="X1816">
        <v>6.5427174805235105E-2</v>
      </c>
      <c r="Y1816">
        <v>32436.190757379001</v>
      </c>
      <c r="Z1816" t="s">
        <v>28</v>
      </c>
      <c r="AA1816">
        <v>2.6020333061902799E-2</v>
      </c>
      <c r="AB1816" t="s">
        <v>24</v>
      </c>
      <c r="AC1816">
        <v>1811</v>
      </c>
      <c r="AD1816">
        <v>10</v>
      </c>
      <c r="AE1816">
        <v>4.7500000000000001E-2</v>
      </c>
      <c r="AF1816">
        <v>0.01</v>
      </c>
      <c r="AG1816">
        <v>0</v>
      </c>
      <c r="AH1816" t="s">
        <v>23</v>
      </c>
      <c r="AI1816">
        <v>0.1</v>
      </c>
      <c r="AJ1816">
        <v>10</v>
      </c>
      <c r="AK1816">
        <v>10</v>
      </c>
      <c r="AL1816">
        <v>9</v>
      </c>
    </row>
    <row r="1817" spans="20:38" x14ac:dyDescent="0.35">
      <c r="T1817" t="s">
        <v>30</v>
      </c>
      <c r="U1817">
        <v>62</v>
      </c>
      <c r="V1817" t="s">
        <v>20</v>
      </c>
      <c r="W1817">
        <v>126501.143953778</v>
      </c>
      <c r="X1817">
        <v>0.19628152441570501</v>
      </c>
      <c r="Y1817">
        <v>97308.572272137098</v>
      </c>
      <c r="Z1817" t="s">
        <v>28</v>
      </c>
      <c r="AA1817">
        <v>7.8060999185708302E-2</v>
      </c>
      <c r="AB1817" t="s">
        <v>22</v>
      </c>
      <c r="AC1817">
        <v>1812</v>
      </c>
      <c r="AD1817">
        <v>10</v>
      </c>
      <c r="AE1817">
        <v>4.7500000000000001E-2</v>
      </c>
      <c r="AF1817">
        <v>0.01</v>
      </c>
      <c r="AG1817">
        <v>0</v>
      </c>
      <c r="AH1817" t="s">
        <v>23</v>
      </c>
      <c r="AI1817">
        <v>0.1</v>
      </c>
      <c r="AJ1817">
        <v>10</v>
      </c>
      <c r="AK1817">
        <v>10</v>
      </c>
      <c r="AL1817">
        <v>9</v>
      </c>
    </row>
    <row r="1818" spans="20:38" x14ac:dyDescent="0.35">
      <c r="T1818" t="s">
        <v>30</v>
      </c>
      <c r="U1818">
        <v>62</v>
      </c>
      <c r="V1818" t="s">
        <v>20</v>
      </c>
      <c r="W1818">
        <v>82910.353588088896</v>
      </c>
      <c r="X1818">
        <v>0.128645244489342</v>
      </c>
      <c r="Y1818">
        <v>63777.195067760702</v>
      </c>
      <c r="Z1818" t="s">
        <v>28</v>
      </c>
      <c r="AA1818">
        <v>5.1162106852499299E-2</v>
      </c>
      <c r="AB1818" t="s">
        <v>24</v>
      </c>
      <c r="AC1818">
        <v>1813</v>
      </c>
      <c r="AD1818">
        <v>10</v>
      </c>
      <c r="AE1818">
        <v>4.7500000000000001E-2</v>
      </c>
      <c r="AF1818">
        <v>0.01</v>
      </c>
      <c r="AG1818">
        <v>0</v>
      </c>
      <c r="AH1818" t="s">
        <v>23</v>
      </c>
      <c r="AI1818">
        <v>0.1</v>
      </c>
      <c r="AJ1818">
        <v>10</v>
      </c>
      <c r="AK1818">
        <v>12</v>
      </c>
      <c r="AL1818">
        <v>11</v>
      </c>
    </row>
    <row r="1819" spans="20:38" x14ac:dyDescent="0.35">
      <c r="T1819" t="s">
        <v>30</v>
      </c>
      <c r="U1819">
        <v>62</v>
      </c>
      <c r="V1819" t="s">
        <v>20</v>
      </c>
      <c r="W1819">
        <v>248731.06076426699</v>
      </c>
      <c r="X1819">
        <v>0.38593573346802501</v>
      </c>
      <c r="Y1819">
        <v>191331.58520328201</v>
      </c>
      <c r="Z1819" t="s">
        <v>28</v>
      </c>
      <c r="AA1819">
        <v>0.153486320557498</v>
      </c>
      <c r="AB1819" t="s">
        <v>22</v>
      </c>
      <c r="AC1819">
        <v>1814</v>
      </c>
      <c r="AD1819">
        <v>10</v>
      </c>
      <c r="AE1819">
        <v>4.7500000000000001E-2</v>
      </c>
      <c r="AF1819">
        <v>0.01</v>
      </c>
      <c r="AG1819">
        <v>0</v>
      </c>
      <c r="AH1819" t="s">
        <v>23</v>
      </c>
      <c r="AI1819">
        <v>0.1</v>
      </c>
      <c r="AJ1819">
        <v>10</v>
      </c>
      <c r="AK1819">
        <v>12</v>
      </c>
      <c r="AL1819">
        <v>11</v>
      </c>
    </row>
    <row r="1820" spans="20:38" x14ac:dyDescent="0.35">
      <c r="T1820" t="s">
        <v>30</v>
      </c>
      <c r="U1820">
        <v>62</v>
      </c>
      <c r="V1820" t="s">
        <v>20</v>
      </c>
      <c r="W1820">
        <v>68262.223656275397</v>
      </c>
      <c r="X1820">
        <v>0.105916934033065</v>
      </c>
      <c r="Y1820">
        <v>52509.402812519496</v>
      </c>
      <c r="Z1820" t="s">
        <v>28</v>
      </c>
      <c r="AA1820">
        <v>4.2123076667149699E-2</v>
      </c>
      <c r="AB1820" t="s">
        <v>24</v>
      </c>
      <c r="AC1820">
        <v>1815</v>
      </c>
      <c r="AD1820">
        <v>10</v>
      </c>
      <c r="AE1820">
        <v>4.7500000000000001E-2</v>
      </c>
      <c r="AF1820">
        <v>0.01</v>
      </c>
      <c r="AG1820">
        <v>0</v>
      </c>
      <c r="AH1820" t="s">
        <v>23</v>
      </c>
      <c r="AI1820">
        <v>0.1</v>
      </c>
      <c r="AJ1820">
        <v>10</v>
      </c>
      <c r="AK1820">
        <v>15</v>
      </c>
      <c r="AL1820">
        <v>14</v>
      </c>
    </row>
    <row r="1821" spans="20:38" x14ac:dyDescent="0.35">
      <c r="T1821" t="s">
        <v>30</v>
      </c>
      <c r="U1821">
        <v>62</v>
      </c>
      <c r="V1821" t="s">
        <v>20</v>
      </c>
      <c r="W1821">
        <v>204786.67096882599</v>
      </c>
      <c r="X1821">
        <v>0.31775080209919399</v>
      </c>
      <c r="Y1821">
        <v>157528.208437558</v>
      </c>
      <c r="Z1821" t="s">
        <v>28</v>
      </c>
      <c r="AA1821">
        <v>0.12636923000144901</v>
      </c>
      <c r="AB1821" t="s">
        <v>22</v>
      </c>
      <c r="AC1821">
        <v>1816</v>
      </c>
      <c r="AD1821">
        <v>10</v>
      </c>
      <c r="AE1821">
        <v>4.7500000000000001E-2</v>
      </c>
      <c r="AF1821">
        <v>0.01</v>
      </c>
      <c r="AG1821">
        <v>0</v>
      </c>
      <c r="AH1821" t="s">
        <v>23</v>
      </c>
      <c r="AI1821">
        <v>0.1</v>
      </c>
      <c r="AJ1821">
        <v>10</v>
      </c>
      <c r="AK1821">
        <v>15</v>
      </c>
      <c r="AL1821">
        <v>14</v>
      </c>
    </row>
    <row r="1822" spans="20:38" x14ac:dyDescent="0.35">
      <c r="T1822" t="s">
        <v>30</v>
      </c>
      <c r="U1822">
        <v>62</v>
      </c>
      <c r="V1822" t="s">
        <v>20</v>
      </c>
      <c r="W1822">
        <v>32890.967223628497</v>
      </c>
      <c r="X1822">
        <v>5.1034235615447801E-2</v>
      </c>
      <c r="Y1822">
        <v>25300.744018175701</v>
      </c>
      <c r="Z1822" t="s">
        <v>28</v>
      </c>
      <c r="AA1822">
        <v>2.02962731040515E-2</v>
      </c>
      <c r="AB1822" t="s">
        <v>24</v>
      </c>
      <c r="AC1822">
        <v>1817</v>
      </c>
      <c r="AD1822">
        <v>10</v>
      </c>
      <c r="AE1822">
        <v>4.7500000000000001E-2</v>
      </c>
      <c r="AF1822">
        <v>0.01</v>
      </c>
      <c r="AG1822">
        <v>0</v>
      </c>
      <c r="AH1822" t="s">
        <v>23</v>
      </c>
      <c r="AI1822">
        <v>0.1</v>
      </c>
      <c r="AJ1822">
        <v>10</v>
      </c>
      <c r="AK1822">
        <v>20</v>
      </c>
      <c r="AL1822">
        <v>19</v>
      </c>
    </row>
    <row r="1823" spans="20:38" x14ac:dyDescent="0.35">
      <c r="T1823" t="s">
        <v>30</v>
      </c>
      <c r="U1823">
        <v>62</v>
      </c>
      <c r="V1823" t="s">
        <v>20</v>
      </c>
      <c r="W1823">
        <v>98672.901670885403</v>
      </c>
      <c r="X1823">
        <v>0.153102706846343</v>
      </c>
      <c r="Y1823">
        <v>75902.232054527194</v>
      </c>
      <c r="Z1823" t="s">
        <v>28</v>
      </c>
      <c r="AA1823">
        <v>6.0888819312154598E-2</v>
      </c>
      <c r="AB1823" t="s">
        <v>22</v>
      </c>
      <c r="AC1823">
        <v>1818</v>
      </c>
      <c r="AD1823">
        <v>10</v>
      </c>
      <c r="AE1823">
        <v>4.7500000000000001E-2</v>
      </c>
      <c r="AF1823">
        <v>0.01</v>
      </c>
      <c r="AG1823">
        <v>0</v>
      </c>
      <c r="AH1823" t="s">
        <v>23</v>
      </c>
      <c r="AI1823">
        <v>0.1</v>
      </c>
      <c r="AJ1823">
        <v>10</v>
      </c>
      <c r="AK1823">
        <v>20</v>
      </c>
      <c r="AL1823">
        <v>19</v>
      </c>
    </row>
    <row r="1824" spans="20:38" x14ac:dyDescent="0.35">
      <c r="T1824" t="s">
        <v>30</v>
      </c>
      <c r="U1824">
        <v>62</v>
      </c>
      <c r="V1824" t="s">
        <v>20</v>
      </c>
      <c r="W1824">
        <v>4723.6263027834302</v>
      </c>
      <c r="X1824">
        <v>7.3292663014907196E-3</v>
      </c>
      <c r="Y1824">
        <v>3633.55869444879</v>
      </c>
      <c r="Z1824" t="s">
        <v>28</v>
      </c>
      <c r="AA1824">
        <v>2.9148431188092401E-3</v>
      </c>
      <c r="AB1824" t="s">
        <v>24</v>
      </c>
      <c r="AC1824">
        <v>1819</v>
      </c>
      <c r="AD1824">
        <v>10</v>
      </c>
      <c r="AE1824">
        <v>4.7500000000000001E-2</v>
      </c>
      <c r="AF1824">
        <v>0.01</v>
      </c>
      <c r="AG1824">
        <v>0</v>
      </c>
      <c r="AH1824" t="s">
        <v>23</v>
      </c>
      <c r="AI1824">
        <v>0.1</v>
      </c>
      <c r="AJ1824">
        <v>10</v>
      </c>
      <c r="AK1824">
        <v>99</v>
      </c>
      <c r="AL1824">
        <v>98</v>
      </c>
    </row>
    <row r="1825" spans="20:38" x14ac:dyDescent="0.35">
      <c r="T1825" t="s">
        <v>30</v>
      </c>
      <c r="U1825">
        <v>62</v>
      </c>
      <c r="V1825" t="s">
        <v>20</v>
      </c>
      <c r="W1825">
        <v>14170.8789083503</v>
      </c>
      <c r="X1825">
        <v>2.1987798904472201E-2</v>
      </c>
      <c r="Y1825">
        <v>10900.6760833464</v>
      </c>
      <c r="Z1825" t="s">
        <v>28</v>
      </c>
      <c r="AA1825">
        <v>8.7445293564277198E-3</v>
      </c>
      <c r="AB1825" t="s">
        <v>22</v>
      </c>
      <c r="AC1825">
        <v>1820</v>
      </c>
      <c r="AD1825">
        <v>10</v>
      </c>
      <c r="AE1825">
        <v>4.7500000000000001E-2</v>
      </c>
      <c r="AF1825">
        <v>0.01</v>
      </c>
      <c r="AG1825">
        <v>0</v>
      </c>
      <c r="AH1825" t="s">
        <v>23</v>
      </c>
      <c r="AI1825">
        <v>0.1</v>
      </c>
      <c r="AJ1825">
        <v>10</v>
      </c>
      <c r="AK1825">
        <v>99</v>
      </c>
      <c r="AL1825">
        <v>98</v>
      </c>
    </row>
    <row r="1826" spans="20:38" x14ac:dyDescent="0.35">
      <c r="T1826" t="s">
        <v>30</v>
      </c>
      <c r="U1826">
        <v>62</v>
      </c>
      <c r="V1826" t="s">
        <v>29</v>
      </c>
      <c r="W1826">
        <v>1184.0118729497201</v>
      </c>
      <c r="X1826">
        <v>3.8029051188133003E-2</v>
      </c>
      <c r="Y1826">
        <v>910.77836380747794</v>
      </c>
      <c r="Z1826" t="s">
        <v>21</v>
      </c>
      <c r="AA1826">
        <v>3.5294941665892799E-3</v>
      </c>
      <c r="AB1826" t="s">
        <v>24</v>
      </c>
      <c r="AC1826">
        <v>1821</v>
      </c>
      <c r="AD1826">
        <v>10</v>
      </c>
      <c r="AE1826">
        <v>4.7500000000000001E-2</v>
      </c>
      <c r="AF1826">
        <v>0.01</v>
      </c>
      <c r="AG1826">
        <v>0</v>
      </c>
      <c r="AH1826" t="s">
        <v>23</v>
      </c>
      <c r="AI1826">
        <v>0.1</v>
      </c>
      <c r="AJ1826">
        <v>10</v>
      </c>
      <c r="AK1826">
        <v>1</v>
      </c>
      <c r="AL1826">
        <v>0</v>
      </c>
    </row>
    <row r="1827" spans="20:38" x14ac:dyDescent="0.35">
      <c r="T1827" t="s">
        <v>30</v>
      </c>
      <c r="U1827">
        <v>62</v>
      </c>
      <c r="V1827" t="s">
        <v>29</v>
      </c>
      <c r="W1827">
        <v>3552.0356188491601</v>
      </c>
      <c r="X1827">
        <v>0.114087153564399</v>
      </c>
      <c r="Y1827">
        <v>2732.3350914224302</v>
      </c>
      <c r="Z1827" t="s">
        <v>21</v>
      </c>
      <c r="AA1827">
        <v>1.05884824997678E-2</v>
      </c>
      <c r="AB1827" t="s">
        <v>22</v>
      </c>
      <c r="AC1827">
        <v>1822</v>
      </c>
      <c r="AD1827">
        <v>10</v>
      </c>
      <c r="AE1827">
        <v>4.7500000000000001E-2</v>
      </c>
      <c r="AF1827">
        <v>0.01</v>
      </c>
      <c r="AG1827">
        <v>0</v>
      </c>
      <c r="AH1827" t="s">
        <v>23</v>
      </c>
      <c r="AI1827">
        <v>0.1</v>
      </c>
      <c r="AJ1827">
        <v>10</v>
      </c>
      <c r="AK1827">
        <v>1</v>
      </c>
      <c r="AL1827">
        <v>0</v>
      </c>
    </row>
    <row r="1828" spans="20:38" x14ac:dyDescent="0.35">
      <c r="T1828" t="s">
        <v>30</v>
      </c>
      <c r="U1828">
        <v>62</v>
      </c>
      <c r="V1828" t="s">
        <v>29</v>
      </c>
      <c r="W1828">
        <v>711.68417816999397</v>
      </c>
      <c r="X1828">
        <v>2.28584481792273E-2</v>
      </c>
      <c r="Y1828">
        <v>547.44936782307195</v>
      </c>
      <c r="Z1828" t="s">
        <v>21</v>
      </c>
      <c r="AA1828">
        <v>2.1215033503397501E-3</v>
      </c>
      <c r="AB1828" t="s">
        <v>24</v>
      </c>
      <c r="AC1828">
        <v>1823</v>
      </c>
      <c r="AD1828">
        <v>10</v>
      </c>
      <c r="AE1828">
        <v>4.7500000000000001E-2</v>
      </c>
      <c r="AF1828">
        <v>0.01</v>
      </c>
      <c r="AG1828">
        <v>0</v>
      </c>
      <c r="AH1828" t="s">
        <v>23</v>
      </c>
      <c r="AI1828">
        <v>0.1</v>
      </c>
      <c r="AJ1828">
        <v>10</v>
      </c>
      <c r="AK1828">
        <v>2</v>
      </c>
      <c r="AL1828">
        <v>1</v>
      </c>
    </row>
    <row r="1829" spans="20:38" x14ac:dyDescent="0.35">
      <c r="T1829" t="s">
        <v>30</v>
      </c>
      <c r="U1829">
        <v>62</v>
      </c>
      <c r="V1829" t="s">
        <v>29</v>
      </c>
      <c r="W1829">
        <v>2135.05253450998</v>
      </c>
      <c r="X1829">
        <v>6.8575344537682006E-2</v>
      </c>
      <c r="Y1829">
        <v>1642.34810346922</v>
      </c>
      <c r="Z1829" t="s">
        <v>21</v>
      </c>
      <c r="AA1829">
        <v>6.3645100510192499E-3</v>
      </c>
      <c r="AB1829" t="s">
        <v>22</v>
      </c>
      <c r="AC1829">
        <v>1824</v>
      </c>
      <c r="AD1829">
        <v>10</v>
      </c>
      <c r="AE1829">
        <v>4.7500000000000001E-2</v>
      </c>
      <c r="AF1829">
        <v>0.01</v>
      </c>
      <c r="AG1829">
        <v>0</v>
      </c>
      <c r="AH1829" t="s">
        <v>23</v>
      </c>
      <c r="AI1829">
        <v>0.1</v>
      </c>
      <c r="AJ1829">
        <v>10</v>
      </c>
      <c r="AK1829">
        <v>2</v>
      </c>
      <c r="AL1829">
        <v>1</v>
      </c>
    </row>
    <row r="1830" spans="20:38" x14ac:dyDescent="0.35">
      <c r="T1830" t="s">
        <v>30</v>
      </c>
      <c r="U1830">
        <v>62</v>
      </c>
      <c r="V1830" t="s">
        <v>29</v>
      </c>
      <c r="W1830">
        <v>419.98468777407498</v>
      </c>
      <c r="X1830">
        <v>1.34894079649745E-2</v>
      </c>
      <c r="Y1830">
        <v>323.06514444159598</v>
      </c>
      <c r="Z1830" t="s">
        <v>21</v>
      </c>
      <c r="AA1830">
        <v>1.2519583117545001E-3</v>
      </c>
      <c r="AB1830" t="s">
        <v>24</v>
      </c>
      <c r="AC1830">
        <v>1825</v>
      </c>
      <c r="AD1830">
        <v>10</v>
      </c>
      <c r="AE1830">
        <v>4.7500000000000001E-2</v>
      </c>
      <c r="AF1830">
        <v>0.01</v>
      </c>
      <c r="AG1830">
        <v>0</v>
      </c>
      <c r="AH1830" t="s">
        <v>23</v>
      </c>
      <c r="AI1830">
        <v>0.1</v>
      </c>
      <c r="AJ1830">
        <v>10</v>
      </c>
      <c r="AK1830">
        <v>3</v>
      </c>
      <c r="AL1830">
        <v>2</v>
      </c>
    </row>
    <row r="1831" spans="20:38" x14ac:dyDescent="0.35">
      <c r="T1831" t="s">
        <v>30</v>
      </c>
      <c r="U1831">
        <v>62</v>
      </c>
      <c r="V1831" t="s">
        <v>29</v>
      </c>
      <c r="W1831">
        <v>1259.95406332223</v>
      </c>
      <c r="X1831">
        <v>4.0468223894923598E-2</v>
      </c>
      <c r="Y1831">
        <v>969.19543332478895</v>
      </c>
      <c r="Z1831" t="s">
        <v>21</v>
      </c>
      <c r="AA1831">
        <v>3.7558749352635001E-3</v>
      </c>
      <c r="AB1831" t="s">
        <v>22</v>
      </c>
      <c r="AC1831">
        <v>1826</v>
      </c>
      <c r="AD1831">
        <v>10</v>
      </c>
      <c r="AE1831">
        <v>4.7500000000000001E-2</v>
      </c>
      <c r="AF1831">
        <v>0.01</v>
      </c>
      <c r="AG1831">
        <v>0</v>
      </c>
      <c r="AH1831" t="s">
        <v>23</v>
      </c>
      <c r="AI1831">
        <v>0.1</v>
      </c>
      <c r="AJ1831">
        <v>10</v>
      </c>
      <c r="AK1831">
        <v>3</v>
      </c>
      <c r="AL1831">
        <v>2</v>
      </c>
    </row>
    <row r="1832" spans="20:38" x14ac:dyDescent="0.35">
      <c r="T1832" t="s">
        <v>30</v>
      </c>
      <c r="U1832">
        <v>62</v>
      </c>
      <c r="V1832" t="s">
        <v>29</v>
      </c>
      <c r="W1832">
        <v>929.09399419997806</v>
      </c>
      <c r="X1832">
        <v>2.9841392532656101E-2</v>
      </c>
      <c r="Y1832">
        <v>714.68768784613701</v>
      </c>
      <c r="Z1832" t="s">
        <v>21</v>
      </c>
      <c r="AA1832">
        <v>2.76959370734385E-3</v>
      </c>
      <c r="AB1832" t="s">
        <v>24</v>
      </c>
      <c r="AC1832">
        <v>1827</v>
      </c>
      <c r="AD1832">
        <v>10</v>
      </c>
      <c r="AE1832">
        <v>4.7500000000000001E-2</v>
      </c>
      <c r="AF1832">
        <v>0.01</v>
      </c>
      <c r="AG1832">
        <v>0</v>
      </c>
      <c r="AH1832" t="s">
        <v>23</v>
      </c>
      <c r="AI1832">
        <v>0.1</v>
      </c>
      <c r="AJ1832">
        <v>10</v>
      </c>
      <c r="AK1832">
        <v>4</v>
      </c>
      <c r="AL1832">
        <v>3</v>
      </c>
    </row>
    <row r="1833" spans="20:38" x14ac:dyDescent="0.35">
      <c r="T1833" t="s">
        <v>30</v>
      </c>
      <c r="U1833">
        <v>62</v>
      </c>
      <c r="V1833" t="s">
        <v>29</v>
      </c>
      <c r="W1833">
        <v>2787.28198259994</v>
      </c>
      <c r="X1833">
        <v>8.9524177597968199E-2</v>
      </c>
      <c r="Y1833">
        <v>2144.06306353841</v>
      </c>
      <c r="Z1833" t="s">
        <v>21</v>
      </c>
      <c r="AA1833">
        <v>8.3087811220315493E-3</v>
      </c>
      <c r="AB1833" t="s">
        <v>22</v>
      </c>
      <c r="AC1833">
        <v>1828</v>
      </c>
      <c r="AD1833">
        <v>10</v>
      </c>
      <c r="AE1833">
        <v>4.7500000000000001E-2</v>
      </c>
      <c r="AF1833">
        <v>0.01</v>
      </c>
      <c r="AG1833">
        <v>0</v>
      </c>
      <c r="AH1833" t="s">
        <v>23</v>
      </c>
      <c r="AI1833">
        <v>0.1</v>
      </c>
      <c r="AJ1833">
        <v>10</v>
      </c>
      <c r="AK1833">
        <v>4</v>
      </c>
      <c r="AL1833">
        <v>3</v>
      </c>
    </row>
    <row r="1834" spans="20:38" x14ac:dyDescent="0.35">
      <c r="T1834" t="s">
        <v>30</v>
      </c>
      <c r="U1834">
        <v>62</v>
      </c>
      <c r="V1834" t="s">
        <v>29</v>
      </c>
      <c r="W1834">
        <v>1180.3150265608001</v>
      </c>
      <c r="X1834">
        <v>3.7910312885105102E-2</v>
      </c>
      <c r="Y1834">
        <v>907.93463581599997</v>
      </c>
      <c r="Z1834" t="s">
        <v>21</v>
      </c>
      <c r="AA1834">
        <v>3.5184740087153801E-3</v>
      </c>
      <c r="AB1834" t="s">
        <v>24</v>
      </c>
      <c r="AC1834">
        <v>1829</v>
      </c>
      <c r="AD1834">
        <v>10</v>
      </c>
      <c r="AE1834">
        <v>4.7500000000000001E-2</v>
      </c>
      <c r="AF1834">
        <v>0.01</v>
      </c>
      <c r="AG1834">
        <v>0</v>
      </c>
      <c r="AH1834" t="s">
        <v>23</v>
      </c>
      <c r="AI1834">
        <v>0.1</v>
      </c>
      <c r="AJ1834">
        <v>10</v>
      </c>
      <c r="AK1834">
        <v>5</v>
      </c>
      <c r="AL1834">
        <v>4</v>
      </c>
    </row>
    <row r="1835" spans="20:38" x14ac:dyDescent="0.35">
      <c r="T1835" t="s">
        <v>30</v>
      </c>
      <c r="U1835">
        <v>62</v>
      </c>
      <c r="V1835" t="s">
        <v>29</v>
      </c>
      <c r="W1835">
        <v>3540.9450796823999</v>
      </c>
      <c r="X1835">
        <v>0.113730938655315</v>
      </c>
      <c r="Y1835">
        <v>2723.8039074479998</v>
      </c>
      <c r="Z1835" t="s">
        <v>21</v>
      </c>
      <c r="AA1835">
        <v>1.0555422026146099E-2</v>
      </c>
      <c r="AB1835" t="s">
        <v>22</v>
      </c>
      <c r="AC1835">
        <v>1830</v>
      </c>
      <c r="AD1835">
        <v>10</v>
      </c>
      <c r="AE1835">
        <v>4.7500000000000001E-2</v>
      </c>
      <c r="AF1835">
        <v>0.01</v>
      </c>
      <c r="AG1835">
        <v>0</v>
      </c>
      <c r="AH1835" t="s">
        <v>23</v>
      </c>
      <c r="AI1835">
        <v>0.1</v>
      </c>
      <c r="AJ1835">
        <v>10</v>
      </c>
      <c r="AK1835">
        <v>5</v>
      </c>
      <c r="AL1835">
        <v>4</v>
      </c>
    </row>
    <row r="1836" spans="20:38" x14ac:dyDescent="0.35">
      <c r="T1836" t="s">
        <v>30</v>
      </c>
      <c r="U1836">
        <v>62</v>
      </c>
      <c r="V1836" t="s">
        <v>29</v>
      </c>
      <c r="W1836">
        <v>1461.3999306611199</v>
      </c>
      <c r="X1836">
        <v>4.6938425229631001E-2</v>
      </c>
      <c r="Y1836">
        <v>1124.15379281625</v>
      </c>
      <c r="Z1836" t="s">
        <v>21</v>
      </c>
      <c r="AA1836">
        <v>4.3563773710075301E-3</v>
      </c>
      <c r="AB1836" t="s">
        <v>24</v>
      </c>
      <c r="AC1836">
        <v>1831</v>
      </c>
      <c r="AD1836">
        <v>10</v>
      </c>
      <c r="AE1836">
        <v>4.7500000000000001E-2</v>
      </c>
      <c r="AF1836">
        <v>0.01</v>
      </c>
      <c r="AG1836">
        <v>0</v>
      </c>
      <c r="AH1836" t="s">
        <v>23</v>
      </c>
      <c r="AI1836">
        <v>0.1</v>
      </c>
      <c r="AJ1836">
        <v>10</v>
      </c>
      <c r="AK1836">
        <v>6</v>
      </c>
      <c r="AL1836">
        <v>5</v>
      </c>
    </row>
    <row r="1837" spans="20:38" x14ac:dyDescent="0.35">
      <c r="T1837" t="s">
        <v>30</v>
      </c>
      <c r="U1837">
        <v>62</v>
      </c>
      <c r="V1837" t="s">
        <v>29</v>
      </c>
      <c r="W1837">
        <v>4384.1997919833702</v>
      </c>
      <c r="X1837">
        <v>0.14081527568889299</v>
      </c>
      <c r="Y1837">
        <v>3372.4613784487401</v>
      </c>
      <c r="Z1837" t="s">
        <v>21</v>
      </c>
      <c r="AA1837">
        <v>1.3069132113022601E-2</v>
      </c>
      <c r="AB1837" t="s">
        <v>22</v>
      </c>
      <c r="AC1837">
        <v>1832</v>
      </c>
      <c r="AD1837">
        <v>10</v>
      </c>
      <c r="AE1837">
        <v>4.7500000000000001E-2</v>
      </c>
      <c r="AF1837">
        <v>0.01</v>
      </c>
      <c r="AG1837">
        <v>0</v>
      </c>
      <c r="AH1837" t="s">
        <v>23</v>
      </c>
      <c r="AI1837">
        <v>0.1</v>
      </c>
      <c r="AJ1837">
        <v>10</v>
      </c>
      <c r="AK1837">
        <v>6</v>
      </c>
      <c r="AL1837">
        <v>5</v>
      </c>
    </row>
    <row r="1838" spans="20:38" x14ac:dyDescent="0.35">
      <c r="T1838" t="s">
        <v>30</v>
      </c>
      <c r="U1838">
        <v>62</v>
      </c>
      <c r="V1838" t="s">
        <v>29</v>
      </c>
      <c r="W1838">
        <v>1762.6491624989701</v>
      </c>
      <c r="X1838">
        <v>5.6614191765152699E-2</v>
      </c>
      <c r="Y1838">
        <v>1355.88397115305</v>
      </c>
      <c r="Z1838" t="s">
        <v>21</v>
      </c>
      <c r="AA1838">
        <v>5.2543898240518501E-3</v>
      </c>
      <c r="AB1838" t="s">
        <v>24</v>
      </c>
      <c r="AC1838">
        <v>1833</v>
      </c>
      <c r="AD1838">
        <v>10</v>
      </c>
      <c r="AE1838">
        <v>4.7500000000000001E-2</v>
      </c>
      <c r="AF1838">
        <v>0.01</v>
      </c>
      <c r="AG1838">
        <v>0</v>
      </c>
      <c r="AH1838" t="s">
        <v>23</v>
      </c>
      <c r="AI1838">
        <v>0.1</v>
      </c>
      <c r="AJ1838">
        <v>10</v>
      </c>
      <c r="AK1838">
        <v>7</v>
      </c>
      <c r="AL1838">
        <v>6</v>
      </c>
    </row>
    <row r="1839" spans="20:38" x14ac:dyDescent="0.35">
      <c r="T1839" t="s">
        <v>30</v>
      </c>
      <c r="U1839">
        <v>62</v>
      </c>
      <c r="V1839" t="s">
        <v>29</v>
      </c>
      <c r="W1839">
        <v>5287.9474874969101</v>
      </c>
      <c r="X1839">
        <v>0.16984257529545799</v>
      </c>
      <c r="Y1839">
        <v>4067.6519134591599</v>
      </c>
      <c r="Z1839" t="s">
        <v>21</v>
      </c>
      <c r="AA1839">
        <v>1.5763169472155499E-2</v>
      </c>
      <c r="AB1839" t="s">
        <v>22</v>
      </c>
      <c r="AC1839">
        <v>1834</v>
      </c>
      <c r="AD1839">
        <v>10</v>
      </c>
      <c r="AE1839">
        <v>4.7500000000000001E-2</v>
      </c>
      <c r="AF1839">
        <v>0.01</v>
      </c>
      <c r="AG1839">
        <v>0</v>
      </c>
      <c r="AH1839" t="s">
        <v>23</v>
      </c>
      <c r="AI1839">
        <v>0.1</v>
      </c>
      <c r="AJ1839">
        <v>10</v>
      </c>
      <c r="AK1839">
        <v>7</v>
      </c>
      <c r="AL1839">
        <v>6</v>
      </c>
    </row>
    <row r="1840" spans="20:38" x14ac:dyDescent="0.35">
      <c r="T1840" t="s">
        <v>30</v>
      </c>
      <c r="U1840">
        <v>62</v>
      </c>
      <c r="V1840" t="s">
        <v>29</v>
      </c>
      <c r="W1840">
        <v>2070.2544466780801</v>
      </c>
      <c r="X1840">
        <v>6.6494107131748303E-2</v>
      </c>
      <c r="Y1840">
        <v>1592.5034205216</v>
      </c>
      <c r="Z1840" t="s">
        <v>21</v>
      </c>
      <c r="AA1840">
        <v>6.1713494263381198E-3</v>
      </c>
      <c r="AB1840" t="s">
        <v>24</v>
      </c>
      <c r="AC1840">
        <v>1835</v>
      </c>
      <c r="AD1840">
        <v>10</v>
      </c>
      <c r="AE1840">
        <v>4.7500000000000001E-2</v>
      </c>
      <c r="AF1840">
        <v>0.01</v>
      </c>
      <c r="AG1840">
        <v>0</v>
      </c>
      <c r="AH1840" t="s">
        <v>23</v>
      </c>
      <c r="AI1840">
        <v>0.1</v>
      </c>
      <c r="AJ1840">
        <v>10</v>
      </c>
      <c r="AK1840">
        <v>8</v>
      </c>
      <c r="AL1840">
        <v>7</v>
      </c>
    </row>
    <row r="1841" spans="20:38" x14ac:dyDescent="0.35">
      <c r="T1841" t="s">
        <v>30</v>
      </c>
      <c r="U1841">
        <v>62</v>
      </c>
      <c r="V1841" t="s">
        <v>29</v>
      </c>
      <c r="W1841">
        <v>6210.7633400342402</v>
      </c>
      <c r="X1841">
        <v>0.19948232139524499</v>
      </c>
      <c r="Y1841">
        <v>4777.5102615648002</v>
      </c>
      <c r="Z1841" t="s">
        <v>21</v>
      </c>
      <c r="AA1841">
        <v>1.85140482790144E-2</v>
      </c>
      <c r="AB1841" t="s">
        <v>22</v>
      </c>
      <c r="AC1841">
        <v>1836</v>
      </c>
      <c r="AD1841">
        <v>10</v>
      </c>
      <c r="AE1841">
        <v>4.7500000000000001E-2</v>
      </c>
      <c r="AF1841">
        <v>0.01</v>
      </c>
      <c r="AG1841">
        <v>0</v>
      </c>
      <c r="AH1841" t="s">
        <v>23</v>
      </c>
      <c r="AI1841">
        <v>0.1</v>
      </c>
      <c r="AJ1841">
        <v>10</v>
      </c>
      <c r="AK1841">
        <v>8</v>
      </c>
      <c r="AL1841">
        <v>7</v>
      </c>
    </row>
    <row r="1842" spans="20:38" x14ac:dyDescent="0.35">
      <c r="T1842" t="s">
        <v>30</v>
      </c>
      <c r="U1842">
        <v>62</v>
      </c>
      <c r="V1842" t="s">
        <v>29</v>
      </c>
      <c r="W1842">
        <v>5195.3242599487603</v>
      </c>
      <c r="X1842">
        <v>0.166867627541883</v>
      </c>
      <c r="Y1842">
        <v>3996.4032768836601</v>
      </c>
      <c r="Z1842" t="s">
        <v>21</v>
      </c>
      <c r="AA1842">
        <v>1.548706316884E-2</v>
      </c>
      <c r="AB1842" t="s">
        <v>24</v>
      </c>
      <c r="AC1842">
        <v>1837</v>
      </c>
      <c r="AD1842">
        <v>10</v>
      </c>
      <c r="AE1842">
        <v>4.7500000000000001E-2</v>
      </c>
      <c r="AF1842">
        <v>0.01</v>
      </c>
      <c r="AG1842">
        <v>0</v>
      </c>
      <c r="AH1842" t="s">
        <v>23</v>
      </c>
      <c r="AI1842">
        <v>0.1</v>
      </c>
      <c r="AJ1842">
        <v>10</v>
      </c>
      <c r="AK1842">
        <v>9</v>
      </c>
      <c r="AL1842">
        <v>8</v>
      </c>
    </row>
    <row r="1843" spans="20:38" x14ac:dyDescent="0.35">
      <c r="T1843" t="s">
        <v>30</v>
      </c>
      <c r="U1843">
        <v>62</v>
      </c>
      <c r="V1843" t="s">
        <v>29</v>
      </c>
      <c r="W1843">
        <v>15585.972779846299</v>
      </c>
      <c r="X1843">
        <v>0.50060288262564701</v>
      </c>
      <c r="Y1843">
        <v>11989.209830651</v>
      </c>
      <c r="Z1843" t="s">
        <v>21</v>
      </c>
      <c r="AA1843">
        <v>4.646118950652E-2</v>
      </c>
      <c r="AB1843" t="s">
        <v>22</v>
      </c>
      <c r="AC1843">
        <v>1838</v>
      </c>
      <c r="AD1843">
        <v>10</v>
      </c>
      <c r="AE1843">
        <v>4.7500000000000001E-2</v>
      </c>
      <c r="AF1843">
        <v>0.01</v>
      </c>
      <c r="AG1843">
        <v>0</v>
      </c>
      <c r="AH1843" t="s">
        <v>23</v>
      </c>
      <c r="AI1843">
        <v>0.1</v>
      </c>
      <c r="AJ1843">
        <v>10</v>
      </c>
      <c r="AK1843">
        <v>9</v>
      </c>
      <c r="AL1843">
        <v>8</v>
      </c>
    </row>
    <row r="1844" spans="20:38" x14ac:dyDescent="0.35">
      <c r="T1844" t="s">
        <v>30</v>
      </c>
      <c r="U1844">
        <v>62</v>
      </c>
      <c r="V1844" t="s">
        <v>29</v>
      </c>
      <c r="W1844">
        <v>5071.1029249399198</v>
      </c>
      <c r="X1844">
        <v>0.162877786210359</v>
      </c>
      <c r="Y1844">
        <v>3900.8484037999401</v>
      </c>
      <c r="Z1844" t="s">
        <v>21</v>
      </c>
      <c r="AA1844">
        <v>1.5116764114163E-2</v>
      </c>
      <c r="AB1844" t="s">
        <v>24</v>
      </c>
      <c r="AC1844">
        <v>1839</v>
      </c>
      <c r="AD1844">
        <v>10</v>
      </c>
      <c r="AE1844">
        <v>4.7500000000000001E-2</v>
      </c>
      <c r="AF1844">
        <v>0.01</v>
      </c>
      <c r="AG1844">
        <v>0</v>
      </c>
      <c r="AH1844" t="s">
        <v>23</v>
      </c>
      <c r="AI1844">
        <v>0.1</v>
      </c>
      <c r="AJ1844">
        <v>10</v>
      </c>
      <c r="AK1844">
        <v>10</v>
      </c>
      <c r="AL1844">
        <v>9</v>
      </c>
    </row>
    <row r="1845" spans="20:38" x14ac:dyDescent="0.35">
      <c r="T1845" t="s">
        <v>30</v>
      </c>
      <c r="U1845">
        <v>62</v>
      </c>
      <c r="V1845" t="s">
        <v>29</v>
      </c>
      <c r="W1845">
        <v>15213.3087748198</v>
      </c>
      <c r="X1845">
        <v>0.48863335863107699</v>
      </c>
      <c r="Y1845">
        <v>11702.5452113998</v>
      </c>
      <c r="Z1845" t="s">
        <v>21</v>
      </c>
      <c r="AA1845">
        <v>4.5350292342489003E-2</v>
      </c>
      <c r="AB1845" t="s">
        <v>22</v>
      </c>
      <c r="AC1845">
        <v>1840</v>
      </c>
      <c r="AD1845">
        <v>10</v>
      </c>
      <c r="AE1845">
        <v>4.7500000000000001E-2</v>
      </c>
      <c r="AF1845">
        <v>0.01</v>
      </c>
      <c r="AG1845">
        <v>0</v>
      </c>
      <c r="AH1845" t="s">
        <v>23</v>
      </c>
      <c r="AI1845">
        <v>0.1</v>
      </c>
      <c r="AJ1845">
        <v>10</v>
      </c>
      <c r="AK1845">
        <v>10</v>
      </c>
      <c r="AL1845">
        <v>9</v>
      </c>
    </row>
    <row r="1846" spans="20:38" x14ac:dyDescent="0.35">
      <c r="T1846" t="s">
        <v>30</v>
      </c>
      <c r="U1846">
        <v>62</v>
      </c>
      <c r="V1846" t="s">
        <v>29</v>
      </c>
      <c r="W1846">
        <v>16564.114338154399</v>
      </c>
      <c r="X1846">
        <v>0.53201962450127405</v>
      </c>
      <c r="Y1846">
        <v>12741.626413964899</v>
      </c>
      <c r="Z1846" t="s">
        <v>21</v>
      </c>
      <c r="AA1846">
        <v>4.9376992128959997E-2</v>
      </c>
      <c r="AB1846" t="s">
        <v>24</v>
      </c>
      <c r="AC1846">
        <v>1841</v>
      </c>
      <c r="AD1846">
        <v>10</v>
      </c>
      <c r="AE1846">
        <v>4.7500000000000001E-2</v>
      </c>
      <c r="AF1846">
        <v>0.01</v>
      </c>
      <c r="AG1846">
        <v>0</v>
      </c>
      <c r="AH1846" t="s">
        <v>23</v>
      </c>
      <c r="AI1846">
        <v>0.1</v>
      </c>
      <c r="AJ1846">
        <v>10</v>
      </c>
      <c r="AK1846">
        <v>12</v>
      </c>
      <c r="AL1846">
        <v>11</v>
      </c>
    </row>
    <row r="1847" spans="20:38" x14ac:dyDescent="0.35">
      <c r="T1847" t="s">
        <v>30</v>
      </c>
      <c r="U1847">
        <v>62</v>
      </c>
      <c r="V1847" t="s">
        <v>29</v>
      </c>
      <c r="W1847">
        <v>49692.343014463098</v>
      </c>
      <c r="X1847">
        <v>1.5960588735038199</v>
      </c>
      <c r="Y1847">
        <v>38224.879241894698</v>
      </c>
      <c r="Z1847" t="s">
        <v>21</v>
      </c>
      <c r="AA1847">
        <v>0.14813097638688</v>
      </c>
      <c r="AB1847" t="s">
        <v>22</v>
      </c>
      <c r="AC1847">
        <v>1842</v>
      </c>
      <c r="AD1847">
        <v>10</v>
      </c>
      <c r="AE1847">
        <v>4.7500000000000001E-2</v>
      </c>
      <c r="AF1847">
        <v>0.01</v>
      </c>
      <c r="AG1847">
        <v>0</v>
      </c>
      <c r="AH1847" t="s">
        <v>23</v>
      </c>
      <c r="AI1847">
        <v>0.1</v>
      </c>
      <c r="AJ1847">
        <v>10</v>
      </c>
      <c r="AK1847">
        <v>12</v>
      </c>
      <c r="AL1847">
        <v>11</v>
      </c>
    </row>
    <row r="1848" spans="20:38" x14ac:dyDescent="0.35">
      <c r="T1848" t="s">
        <v>30</v>
      </c>
      <c r="U1848">
        <v>62</v>
      </c>
      <c r="V1848" t="s">
        <v>29</v>
      </c>
      <c r="W1848">
        <v>15938.5369416343</v>
      </c>
      <c r="X1848">
        <v>0.51192682359452901</v>
      </c>
      <c r="Y1848">
        <v>12260.413032026399</v>
      </c>
      <c r="Z1848" t="s">
        <v>21</v>
      </c>
      <c r="AA1848">
        <v>4.7512169805627301E-2</v>
      </c>
      <c r="AB1848" t="s">
        <v>24</v>
      </c>
      <c r="AC1848">
        <v>1843</v>
      </c>
      <c r="AD1848">
        <v>10</v>
      </c>
      <c r="AE1848">
        <v>4.7500000000000001E-2</v>
      </c>
      <c r="AF1848">
        <v>0.01</v>
      </c>
      <c r="AG1848">
        <v>0</v>
      </c>
      <c r="AH1848" t="s">
        <v>23</v>
      </c>
      <c r="AI1848">
        <v>0.1</v>
      </c>
      <c r="AJ1848">
        <v>10</v>
      </c>
      <c r="AK1848">
        <v>15</v>
      </c>
      <c r="AL1848">
        <v>14</v>
      </c>
    </row>
    <row r="1849" spans="20:38" x14ac:dyDescent="0.35">
      <c r="T1849" t="s">
        <v>30</v>
      </c>
      <c r="U1849">
        <v>62</v>
      </c>
      <c r="V1849" t="s">
        <v>29</v>
      </c>
      <c r="W1849">
        <v>47815.610824902898</v>
      </c>
      <c r="X1849">
        <v>1.53578047078359</v>
      </c>
      <c r="Y1849">
        <v>36781.239096079102</v>
      </c>
      <c r="Z1849" t="s">
        <v>21</v>
      </c>
      <c r="AA1849">
        <v>0.14253650941688201</v>
      </c>
      <c r="AB1849" t="s">
        <v>22</v>
      </c>
      <c r="AC1849">
        <v>1844</v>
      </c>
      <c r="AD1849">
        <v>10</v>
      </c>
      <c r="AE1849">
        <v>4.7500000000000001E-2</v>
      </c>
      <c r="AF1849">
        <v>0.01</v>
      </c>
      <c r="AG1849">
        <v>0</v>
      </c>
      <c r="AH1849" t="s">
        <v>23</v>
      </c>
      <c r="AI1849">
        <v>0.1</v>
      </c>
      <c r="AJ1849">
        <v>10</v>
      </c>
      <c r="AK1849">
        <v>15</v>
      </c>
      <c r="AL1849">
        <v>14</v>
      </c>
    </row>
    <row r="1850" spans="20:38" x14ac:dyDescent="0.35">
      <c r="T1850" t="s">
        <v>30</v>
      </c>
      <c r="U1850">
        <v>62</v>
      </c>
      <c r="V1850" t="s">
        <v>29</v>
      </c>
      <c r="W1850">
        <v>17823.338443832301</v>
      </c>
      <c r="X1850">
        <v>0.57246440302605095</v>
      </c>
      <c r="Y1850">
        <v>13710.260341409499</v>
      </c>
      <c r="Z1850" t="s">
        <v>21</v>
      </c>
      <c r="AA1850">
        <v>5.3130691088368702E-2</v>
      </c>
      <c r="AB1850" t="s">
        <v>24</v>
      </c>
      <c r="AC1850">
        <v>1845</v>
      </c>
      <c r="AD1850">
        <v>10</v>
      </c>
      <c r="AE1850">
        <v>4.7500000000000001E-2</v>
      </c>
      <c r="AF1850">
        <v>0.01</v>
      </c>
      <c r="AG1850">
        <v>0</v>
      </c>
      <c r="AH1850" t="s">
        <v>23</v>
      </c>
      <c r="AI1850">
        <v>0.1</v>
      </c>
      <c r="AJ1850">
        <v>10</v>
      </c>
      <c r="AK1850">
        <v>20</v>
      </c>
      <c r="AL1850">
        <v>19</v>
      </c>
    </row>
    <row r="1851" spans="20:38" x14ac:dyDescent="0.35">
      <c r="T1851" t="s">
        <v>30</v>
      </c>
      <c r="U1851">
        <v>62</v>
      </c>
      <c r="V1851" t="s">
        <v>29</v>
      </c>
      <c r="W1851">
        <v>53470.015331497001</v>
      </c>
      <c r="X1851">
        <v>1.7173932090781501</v>
      </c>
      <c r="Y1851">
        <v>41130.781024228403</v>
      </c>
      <c r="Z1851" t="s">
        <v>21</v>
      </c>
      <c r="AA1851">
        <v>0.15939207326510599</v>
      </c>
      <c r="AB1851" t="s">
        <v>22</v>
      </c>
      <c r="AC1851">
        <v>1846</v>
      </c>
      <c r="AD1851">
        <v>10</v>
      </c>
      <c r="AE1851">
        <v>4.7500000000000001E-2</v>
      </c>
      <c r="AF1851">
        <v>0.01</v>
      </c>
      <c r="AG1851">
        <v>0</v>
      </c>
      <c r="AH1851" t="s">
        <v>23</v>
      </c>
      <c r="AI1851">
        <v>0.1</v>
      </c>
      <c r="AJ1851">
        <v>10</v>
      </c>
      <c r="AK1851">
        <v>20</v>
      </c>
      <c r="AL1851">
        <v>19</v>
      </c>
    </row>
    <row r="1852" spans="20:38" x14ac:dyDescent="0.35">
      <c r="T1852" t="s">
        <v>30</v>
      </c>
      <c r="U1852">
        <v>62</v>
      </c>
      <c r="V1852" t="s">
        <v>29</v>
      </c>
      <c r="W1852">
        <v>13553.739433484199</v>
      </c>
      <c r="X1852">
        <v>0.435329967952506</v>
      </c>
      <c r="Y1852">
        <v>10425.9534103725</v>
      </c>
      <c r="Z1852" t="s">
        <v>21</v>
      </c>
      <c r="AA1852">
        <v>4.0403179527900797E-2</v>
      </c>
      <c r="AB1852" t="s">
        <v>24</v>
      </c>
      <c r="AC1852">
        <v>1847</v>
      </c>
      <c r="AD1852">
        <v>10</v>
      </c>
      <c r="AE1852">
        <v>4.7500000000000001E-2</v>
      </c>
      <c r="AF1852">
        <v>0.01</v>
      </c>
      <c r="AG1852">
        <v>0</v>
      </c>
      <c r="AH1852" t="s">
        <v>23</v>
      </c>
      <c r="AI1852">
        <v>0.1</v>
      </c>
      <c r="AJ1852">
        <v>10</v>
      </c>
      <c r="AK1852">
        <v>99</v>
      </c>
      <c r="AL1852">
        <v>98</v>
      </c>
    </row>
    <row r="1853" spans="20:38" x14ac:dyDescent="0.35">
      <c r="T1853" t="s">
        <v>30</v>
      </c>
      <c r="U1853">
        <v>62</v>
      </c>
      <c r="V1853" t="s">
        <v>29</v>
      </c>
      <c r="W1853">
        <v>40661.218300452703</v>
      </c>
      <c r="X1853">
        <v>1.30598990385752</v>
      </c>
      <c r="Y1853">
        <v>31277.860231117498</v>
      </c>
      <c r="Z1853" t="s">
        <v>21</v>
      </c>
      <c r="AA1853">
        <v>0.121209538583702</v>
      </c>
      <c r="AB1853" t="s">
        <v>22</v>
      </c>
      <c r="AC1853">
        <v>1848</v>
      </c>
      <c r="AD1853">
        <v>10</v>
      </c>
      <c r="AE1853">
        <v>4.7500000000000001E-2</v>
      </c>
      <c r="AF1853">
        <v>0.01</v>
      </c>
      <c r="AG1853">
        <v>0</v>
      </c>
      <c r="AH1853" t="s">
        <v>23</v>
      </c>
      <c r="AI1853">
        <v>0.1</v>
      </c>
      <c r="AJ1853">
        <v>10</v>
      </c>
      <c r="AK1853">
        <v>99</v>
      </c>
      <c r="AL1853">
        <v>98</v>
      </c>
    </row>
    <row r="1854" spans="20:38" x14ac:dyDescent="0.35">
      <c r="T1854" t="s">
        <v>30</v>
      </c>
      <c r="U1854">
        <v>62</v>
      </c>
      <c r="V1854" t="s">
        <v>29</v>
      </c>
      <c r="W1854">
        <v>33835.574457491799</v>
      </c>
      <c r="X1854">
        <v>0.25619762444083999</v>
      </c>
      <c r="Y1854">
        <v>26027.364967301401</v>
      </c>
      <c r="Z1854" t="s">
        <v>25</v>
      </c>
      <c r="AA1854">
        <v>7.4933769408871203E-3</v>
      </c>
      <c r="AB1854" t="s">
        <v>24</v>
      </c>
      <c r="AC1854">
        <v>1849</v>
      </c>
      <c r="AD1854">
        <v>10</v>
      </c>
      <c r="AE1854">
        <v>4.7500000000000001E-2</v>
      </c>
      <c r="AF1854">
        <v>0.01</v>
      </c>
      <c r="AG1854">
        <v>0</v>
      </c>
      <c r="AH1854" t="s">
        <v>23</v>
      </c>
      <c r="AI1854">
        <v>0.1</v>
      </c>
      <c r="AJ1854">
        <v>10</v>
      </c>
      <c r="AK1854">
        <v>1</v>
      </c>
      <c r="AL1854">
        <v>0</v>
      </c>
    </row>
    <row r="1855" spans="20:38" x14ac:dyDescent="0.35">
      <c r="T1855" t="s">
        <v>30</v>
      </c>
      <c r="U1855">
        <v>62</v>
      </c>
      <c r="V1855" t="s">
        <v>29</v>
      </c>
      <c r="W1855">
        <v>101506.723372475</v>
      </c>
      <c r="X1855">
        <v>0.76859287332252002</v>
      </c>
      <c r="Y1855">
        <v>78082.0949019041</v>
      </c>
      <c r="Z1855" t="s">
        <v>25</v>
      </c>
      <c r="AA1855">
        <v>2.2480130822661398E-2</v>
      </c>
      <c r="AB1855" t="s">
        <v>22</v>
      </c>
      <c r="AC1855">
        <v>1850</v>
      </c>
      <c r="AD1855">
        <v>10</v>
      </c>
      <c r="AE1855">
        <v>4.7500000000000001E-2</v>
      </c>
      <c r="AF1855">
        <v>0.01</v>
      </c>
      <c r="AG1855">
        <v>0</v>
      </c>
      <c r="AH1855" t="s">
        <v>23</v>
      </c>
      <c r="AI1855">
        <v>0.1</v>
      </c>
      <c r="AJ1855">
        <v>10</v>
      </c>
      <c r="AK1855">
        <v>1</v>
      </c>
      <c r="AL1855">
        <v>0</v>
      </c>
    </row>
    <row r="1856" spans="20:38" x14ac:dyDescent="0.35">
      <c r="T1856" t="s">
        <v>30</v>
      </c>
      <c r="U1856">
        <v>62</v>
      </c>
      <c r="V1856" t="s">
        <v>29</v>
      </c>
      <c r="W1856">
        <v>19232.109246609001</v>
      </c>
      <c r="X1856">
        <v>0.145622492922592</v>
      </c>
      <c r="Y1856">
        <v>14793.9301896992</v>
      </c>
      <c r="Z1856" t="s">
        <v>25</v>
      </c>
      <c r="AA1856">
        <v>4.2592285268930304E-3</v>
      </c>
      <c r="AB1856" t="s">
        <v>24</v>
      </c>
      <c r="AC1856">
        <v>1851</v>
      </c>
      <c r="AD1856">
        <v>10</v>
      </c>
      <c r="AE1856">
        <v>4.7500000000000001E-2</v>
      </c>
      <c r="AF1856">
        <v>0.01</v>
      </c>
      <c r="AG1856">
        <v>0</v>
      </c>
      <c r="AH1856" t="s">
        <v>23</v>
      </c>
      <c r="AI1856">
        <v>0.1</v>
      </c>
      <c r="AJ1856">
        <v>10</v>
      </c>
      <c r="AK1856">
        <v>2</v>
      </c>
      <c r="AL1856">
        <v>1</v>
      </c>
    </row>
    <row r="1857" spans="20:38" x14ac:dyDescent="0.35">
      <c r="T1857" t="s">
        <v>30</v>
      </c>
      <c r="U1857">
        <v>62</v>
      </c>
      <c r="V1857" t="s">
        <v>29</v>
      </c>
      <c r="W1857">
        <v>57696.327739827</v>
      </c>
      <c r="X1857">
        <v>0.43686747876777698</v>
      </c>
      <c r="Y1857">
        <v>44381.790569097699</v>
      </c>
      <c r="Z1857" t="s">
        <v>25</v>
      </c>
      <c r="AA1857">
        <v>1.2777685580679101E-2</v>
      </c>
      <c r="AB1857" t="s">
        <v>22</v>
      </c>
      <c r="AC1857">
        <v>1852</v>
      </c>
      <c r="AD1857">
        <v>10</v>
      </c>
      <c r="AE1857">
        <v>4.7500000000000001E-2</v>
      </c>
      <c r="AF1857">
        <v>0.01</v>
      </c>
      <c r="AG1857">
        <v>0</v>
      </c>
      <c r="AH1857" t="s">
        <v>23</v>
      </c>
      <c r="AI1857">
        <v>0.1</v>
      </c>
      <c r="AJ1857">
        <v>10</v>
      </c>
      <c r="AK1857">
        <v>2</v>
      </c>
      <c r="AL1857">
        <v>1</v>
      </c>
    </row>
    <row r="1858" spans="20:38" x14ac:dyDescent="0.35">
      <c r="T1858" t="s">
        <v>30</v>
      </c>
      <c r="U1858">
        <v>62</v>
      </c>
      <c r="V1858" t="s">
        <v>29</v>
      </c>
      <c r="W1858">
        <v>10776.916770849701</v>
      </c>
      <c r="X1858">
        <v>8.1601111249257702E-2</v>
      </c>
      <c r="Y1858">
        <v>8289.9359775766497</v>
      </c>
      <c r="Z1858" t="s">
        <v>25</v>
      </c>
      <c r="AA1858">
        <v>2.3867039623045E-3</v>
      </c>
      <c r="AB1858" t="s">
        <v>24</v>
      </c>
      <c r="AC1858">
        <v>1853</v>
      </c>
      <c r="AD1858">
        <v>10</v>
      </c>
      <c r="AE1858">
        <v>4.7500000000000001E-2</v>
      </c>
      <c r="AF1858">
        <v>0.01</v>
      </c>
      <c r="AG1858">
        <v>0</v>
      </c>
      <c r="AH1858" t="s">
        <v>23</v>
      </c>
      <c r="AI1858">
        <v>0.1</v>
      </c>
      <c r="AJ1858">
        <v>10</v>
      </c>
      <c r="AK1858">
        <v>3</v>
      </c>
      <c r="AL1858">
        <v>2</v>
      </c>
    </row>
    <row r="1859" spans="20:38" x14ac:dyDescent="0.35">
      <c r="T1859" t="s">
        <v>30</v>
      </c>
      <c r="U1859">
        <v>62</v>
      </c>
      <c r="V1859" t="s">
        <v>29</v>
      </c>
      <c r="W1859">
        <v>32330.750312548898</v>
      </c>
      <c r="X1859">
        <v>0.24480333374777299</v>
      </c>
      <c r="Y1859">
        <v>24869.80793273</v>
      </c>
      <c r="Z1859" t="s">
        <v>25</v>
      </c>
      <c r="AA1859">
        <v>7.1601118869135004E-3</v>
      </c>
      <c r="AB1859" t="s">
        <v>22</v>
      </c>
      <c r="AC1859">
        <v>1854</v>
      </c>
      <c r="AD1859">
        <v>10</v>
      </c>
      <c r="AE1859">
        <v>4.7500000000000001E-2</v>
      </c>
      <c r="AF1859">
        <v>0.01</v>
      </c>
      <c r="AG1859">
        <v>0</v>
      </c>
      <c r="AH1859" t="s">
        <v>23</v>
      </c>
      <c r="AI1859">
        <v>0.1</v>
      </c>
      <c r="AJ1859">
        <v>10</v>
      </c>
      <c r="AK1859">
        <v>3</v>
      </c>
      <c r="AL1859">
        <v>2</v>
      </c>
    </row>
    <row r="1860" spans="20:38" x14ac:dyDescent="0.35">
      <c r="T1860" t="s">
        <v>30</v>
      </c>
      <c r="U1860">
        <v>62</v>
      </c>
      <c r="V1860" t="s">
        <v>29</v>
      </c>
      <c r="W1860">
        <v>23581.570163758701</v>
      </c>
      <c r="X1860">
        <v>0.17855592385848401</v>
      </c>
      <c r="Y1860">
        <v>18139.6693567375</v>
      </c>
      <c r="Z1860" t="s">
        <v>25</v>
      </c>
      <c r="AA1860">
        <v>5.2224795035479502E-3</v>
      </c>
      <c r="AB1860" t="s">
        <v>24</v>
      </c>
      <c r="AC1860">
        <v>1855</v>
      </c>
      <c r="AD1860">
        <v>10</v>
      </c>
      <c r="AE1860">
        <v>4.7500000000000001E-2</v>
      </c>
      <c r="AF1860">
        <v>0.01</v>
      </c>
      <c r="AG1860">
        <v>0</v>
      </c>
      <c r="AH1860" t="s">
        <v>23</v>
      </c>
      <c r="AI1860">
        <v>0.1</v>
      </c>
      <c r="AJ1860">
        <v>10</v>
      </c>
      <c r="AK1860">
        <v>4</v>
      </c>
      <c r="AL1860">
        <v>3</v>
      </c>
    </row>
    <row r="1861" spans="20:38" x14ac:dyDescent="0.35">
      <c r="T1861" t="s">
        <v>30</v>
      </c>
      <c r="U1861">
        <v>62</v>
      </c>
      <c r="V1861" t="s">
        <v>29</v>
      </c>
      <c r="W1861">
        <v>70744.710491276099</v>
      </c>
      <c r="X1861">
        <v>0.53566777157545198</v>
      </c>
      <c r="Y1861">
        <v>54419.008070212403</v>
      </c>
      <c r="Z1861" t="s">
        <v>25</v>
      </c>
      <c r="AA1861">
        <v>1.5667438510643901E-2</v>
      </c>
      <c r="AB1861" t="s">
        <v>22</v>
      </c>
      <c r="AC1861">
        <v>1856</v>
      </c>
      <c r="AD1861">
        <v>10</v>
      </c>
      <c r="AE1861">
        <v>4.7500000000000001E-2</v>
      </c>
      <c r="AF1861">
        <v>0.01</v>
      </c>
      <c r="AG1861">
        <v>0</v>
      </c>
      <c r="AH1861" t="s">
        <v>23</v>
      </c>
      <c r="AI1861">
        <v>0.1</v>
      </c>
      <c r="AJ1861">
        <v>10</v>
      </c>
      <c r="AK1861">
        <v>4</v>
      </c>
      <c r="AL1861">
        <v>3</v>
      </c>
    </row>
    <row r="1862" spans="20:38" x14ac:dyDescent="0.35">
      <c r="T1862" t="s">
        <v>30</v>
      </c>
      <c r="U1862">
        <v>62</v>
      </c>
      <c r="V1862" t="s">
        <v>29</v>
      </c>
      <c r="W1862">
        <v>29540.585999626201</v>
      </c>
      <c r="X1862">
        <v>0.22367665036107701</v>
      </c>
      <c r="Y1862">
        <v>22723.527692020201</v>
      </c>
      <c r="Z1862" t="s">
        <v>25</v>
      </c>
      <c r="AA1862">
        <v>6.5421896775534E-3</v>
      </c>
      <c r="AB1862" t="s">
        <v>24</v>
      </c>
      <c r="AC1862">
        <v>1857</v>
      </c>
      <c r="AD1862">
        <v>10</v>
      </c>
      <c r="AE1862">
        <v>4.7500000000000001E-2</v>
      </c>
      <c r="AF1862">
        <v>0.01</v>
      </c>
      <c r="AG1862">
        <v>0</v>
      </c>
      <c r="AH1862" t="s">
        <v>23</v>
      </c>
      <c r="AI1862">
        <v>0.1</v>
      </c>
      <c r="AJ1862">
        <v>10</v>
      </c>
      <c r="AK1862">
        <v>5</v>
      </c>
      <c r="AL1862">
        <v>4</v>
      </c>
    </row>
    <row r="1863" spans="20:38" x14ac:dyDescent="0.35">
      <c r="T1863" t="s">
        <v>30</v>
      </c>
      <c r="U1863">
        <v>62</v>
      </c>
      <c r="V1863" t="s">
        <v>29</v>
      </c>
      <c r="W1863">
        <v>88621.757998878602</v>
      </c>
      <c r="X1863">
        <v>0.67102995108323105</v>
      </c>
      <c r="Y1863">
        <v>68170.583076060502</v>
      </c>
      <c r="Z1863" t="s">
        <v>25</v>
      </c>
      <c r="AA1863">
        <v>1.9626569032660201E-2</v>
      </c>
      <c r="AB1863" t="s">
        <v>22</v>
      </c>
      <c r="AC1863">
        <v>1858</v>
      </c>
      <c r="AD1863">
        <v>10</v>
      </c>
      <c r="AE1863">
        <v>4.7500000000000001E-2</v>
      </c>
      <c r="AF1863">
        <v>0.01</v>
      </c>
      <c r="AG1863">
        <v>0</v>
      </c>
      <c r="AH1863" t="s">
        <v>23</v>
      </c>
      <c r="AI1863">
        <v>0.1</v>
      </c>
      <c r="AJ1863">
        <v>10</v>
      </c>
      <c r="AK1863">
        <v>5</v>
      </c>
      <c r="AL1863">
        <v>4</v>
      </c>
    </row>
    <row r="1864" spans="20:38" x14ac:dyDescent="0.35">
      <c r="T1864" t="s">
        <v>30</v>
      </c>
      <c r="U1864">
        <v>62</v>
      </c>
      <c r="V1864" t="s">
        <v>29</v>
      </c>
      <c r="W1864">
        <v>35937.612079181403</v>
      </c>
      <c r="X1864">
        <v>0.27211392123192102</v>
      </c>
      <c r="Y1864">
        <v>27644.3169839857</v>
      </c>
      <c r="Z1864" t="s">
        <v>25</v>
      </c>
      <c r="AA1864">
        <v>7.9589035499605006E-3</v>
      </c>
      <c r="AB1864" t="s">
        <v>24</v>
      </c>
      <c r="AC1864">
        <v>1859</v>
      </c>
      <c r="AD1864">
        <v>10</v>
      </c>
      <c r="AE1864">
        <v>4.7500000000000001E-2</v>
      </c>
      <c r="AF1864">
        <v>0.01</v>
      </c>
      <c r="AG1864">
        <v>0</v>
      </c>
      <c r="AH1864" t="s">
        <v>23</v>
      </c>
      <c r="AI1864">
        <v>0.1</v>
      </c>
      <c r="AJ1864">
        <v>10</v>
      </c>
      <c r="AK1864">
        <v>6</v>
      </c>
      <c r="AL1864">
        <v>5</v>
      </c>
    </row>
    <row r="1865" spans="20:38" x14ac:dyDescent="0.35">
      <c r="T1865" t="s">
        <v>30</v>
      </c>
      <c r="U1865">
        <v>62</v>
      </c>
      <c r="V1865" t="s">
        <v>29</v>
      </c>
      <c r="W1865">
        <v>107812.836237544</v>
      </c>
      <c r="X1865">
        <v>0.81634176369576195</v>
      </c>
      <c r="Y1865">
        <v>82932.950951956998</v>
      </c>
      <c r="Z1865" t="s">
        <v>25</v>
      </c>
      <c r="AA1865">
        <v>2.3876710649881502E-2</v>
      </c>
      <c r="AB1865" t="s">
        <v>22</v>
      </c>
      <c r="AC1865">
        <v>1860</v>
      </c>
      <c r="AD1865">
        <v>10</v>
      </c>
      <c r="AE1865">
        <v>4.7500000000000001E-2</v>
      </c>
      <c r="AF1865">
        <v>0.01</v>
      </c>
      <c r="AG1865">
        <v>0</v>
      </c>
      <c r="AH1865" t="s">
        <v>23</v>
      </c>
      <c r="AI1865">
        <v>0.1</v>
      </c>
      <c r="AJ1865">
        <v>10</v>
      </c>
      <c r="AK1865">
        <v>6</v>
      </c>
      <c r="AL1865">
        <v>5</v>
      </c>
    </row>
    <row r="1866" spans="20:38" x14ac:dyDescent="0.35">
      <c r="T1866" t="s">
        <v>30</v>
      </c>
      <c r="U1866">
        <v>62</v>
      </c>
      <c r="V1866" t="s">
        <v>29</v>
      </c>
      <c r="W1866">
        <v>42420.510154878801</v>
      </c>
      <c r="X1866">
        <v>0.32120140129147701</v>
      </c>
      <c r="Y1866">
        <v>32631.161657599099</v>
      </c>
      <c r="Z1866" t="s">
        <v>25</v>
      </c>
      <c r="AA1866">
        <v>9.3946350168987395E-3</v>
      </c>
      <c r="AB1866" t="s">
        <v>24</v>
      </c>
      <c r="AC1866">
        <v>1861</v>
      </c>
      <c r="AD1866">
        <v>10</v>
      </c>
      <c r="AE1866">
        <v>4.7500000000000001E-2</v>
      </c>
      <c r="AF1866">
        <v>0.01</v>
      </c>
      <c r="AG1866">
        <v>0</v>
      </c>
      <c r="AH1866" t="s">
        <v>23</v>
      </c>
      <c r="AI1866">
        <v>0.1</v>
      </c>
      <c r="AJ1866">
        <v>10</v>
      </c>
      <c r="AK1866">
        <v>7</v>
      </c>
      <c r="AL1866">
        <v>6</v>
      </c>
    </row>
    <row r="1867" spans="20:38" x14ac:dyDescent="0.35">
      <c r="T1867" t="s">
        <v>30</v>
      </c>
      <c r="U1867">
        <v>62</v>
      </c>
      <c r="V1867" t="s">
        <v>29</v>
      </c>
      <c r="W1867">
        <v>127261.530464636</v>
      </c>
      <c r="X1867">
        <v>0.96360420387443202</v>
      </c>
      <c r="Y1867">
        <v>97893.484972797203</v>
      </c>
      <c r="Z1867" t="s">
        <v>25</v>
      </c>
      <c r="AA1867">
        <v>2.8183905050696199E-2</v>
      </c>
      <c r="AB1867" t="s">
        <v>22</v>
      </c>
      <c r="AC1867">
        <v>1862</v>
      </c>
      <c r="AD1867">
        <v>10</v>
      </c>
      <c r="AE1867">
        <v>4.7500000000000001E-2</v>
      </c>
      <c r="AF1867">
        <v>0.01</v>
      </c>
      <c r="AG1867">
        <v>0</v>
      </c>
      <c r="AH1867" t="s">
        <v>23</v>
      </c>
      <c r="AI1867">
        <v>0.1</v>
      </c>
      <c r="AJ1867">
        <v>10</v>
      </c>
      <c r="AK1867">
        <v>7</v>
      </c>
      <c r="AL1867">
        <v>6</v>
      </c>
    </row>
    <row r="1868" spans="20:38" x14ac:dyDescent="0.35">
      <c r="T1868" t="s">
        <v>30</v>
      </c>
      <c r="U1868">
        <v>62</v>
      </c>
      <c r="V1868" t="s">
        <v>29</v>
      </c>
      <c r="W1868">
        <v>48550.994707655896</v>
      </c>
      <c r="X1868">
        <v>0.36762046182984498</v>
      </c>
      <c r="Y1868">
        <v>37346.919005889104</v>
      </c>
      <c r="Z1868" t="s">
        <v>25</v>
      </c>
      <c r="AA1868">
        <v>1.07523194162565E-2</v>
      </c>
      <c r="AB1868" t="s">
        <v>24</v>
      </c>
      <c r="AC1868">
        <v>1863</v>
      </c>
      <c r="AD1868">
        <v>10</v>
      </c>
      <c r="AE1868">
        <v>4.7500000000000001E-2</v>
      </c>
      <c r="AF1868">
        <v>0.01</v>
      </c>
      <c r="AG1868">
        <v>0</v>
      </c>
      <c r="AH1868" t="s">
        <v>23</v>
      </c>
      <c r="AI1868">
        <v>0.1</v>
      </c>
      <c r="AJ1868">
        <v>10</v>
      </c>
      <c r="AK1868">
        <v>8</v>
      </c>
      <c r="AL1868">
        <v>7</v>
      </c>
    </row>
    <row r="1869" spans="20:38" x14ac:dyDescent="0.35">
      <c r="T1869" t="s">
        <v>30</v>
      </c>
      <c r="U1869">
        <v>62</v>
      </c>
      <c r="V1869" t="s">
        <v>29</v>
      </c>
      <c r="W1869">
        <v>145652.98412296799</v>
      </c>
      <c r="X1869">
        <v>1.1028613854895299</v>
      </c>
      <c r="Y1869">
        <v>112040.757017667</v>
      </c>
      <c r="Z1869" t="s">
        <v>25</v>
      </c>
      <c r="AA1869">
        <v>3.22569582487695E-2</v>
      </c>
      <c r="AB1869" t="s">
        <v>22</v>
      </c>
      <c r="AC1869">
        <v>1864</v>
      </c>
      <c r="AD1869">
        <v>10</v>
      </c>
      <c r="AE1869">
        <v>4.7500000000000001E-2</v>
      </c>
      <c r="AF1869">
        <v>0.01</v>
      </c>
      <c r="AG1869">
        <v>0</v>
      </c>
      <c r="AH1869" t="s">
        <v>23</v>
      </c>
      <c r="AI1869">
        <v>0.1</v>
      </c>
      <c r="AJ1869">
        <v>10</v>
      </c>
      <c r="AK1869">
        <v>8</v>
      </c>
      <c r="AL1869">
        <v>7</v>
      </c>
    </row>
    <row r="1870" spans="20:38" x14ac:dyDescent="0.35">
      <c r="T1870" t="s">
        <v>30</v>
      </c>
      <c r="U1870">
        <v>62</v>
      </c>
      <c r="V1870" t="s">
        <v>29</v>
      </c>
      <c r="W1870">
        <v>114123.665147197</v>
      </c>
      <c r="X1870">
        <v>0.86412636321354996</v>
      </c>
      <c r="Y1870">
        <v>87787.434728612803</v>
      </c>
      <c r="Z1870" t="s">
        <v>25</v>
      </c>
      <c r="AA1870">
        <v>2.5274334913329002E-2</v>
      </c>
      <c r="AB1870" t="s">
        <v>24</v>
      </c>
      <c r="AC1870">
        <v>1865</v>
      </c>
      <c r="AD1870">
        <v>10</v>
      </c>
      <c r="AE1870">
        <v>4.7500000000000001E-2</v>
      </c>
      <c r="AF1870">
        <v>0.01</v>
      </c>
      <c r="AG1870">
        <v>0</v>
      </c>
      <c r="AH1870" t="s">
        <v>23</v>
      </c>
      <c r="AI1870">
        <v>0.1</v>
      </c>
      <c r="AJ1870">
        <v>10</v>
      </c>
      <c r="AK1870">
        <v>9</v>
      </c>
      <c r="AL1870">
        <v>8</v>
      </c>
    </row>
    <row r="1871" spans="20:38" x14ac:dyDescent="0.35">
      <c r="T1871" t="s">
        <v>30</v>
      </c>
      <c r="U1871">
        <v>62</v>
      </c>
      <c r="V1871" t="s">
        <v>29</v>
      </c>
      <c r="W1871">
        <v>342370.99544159003</v>
      </c>
      <c r="X1871">
        <v>2.5923790896406498</v>
      </c>
      <c r="Y1871">
        <v>263362.30418583797</v>
      </c>
      <c r="Z1871" t="s">
        <v>25</v>
      </c>
      <c r="AA1871">
        <v>7.5823004739987002E-2</v>
      </c>
      <c r="AB1871" t="s">
        <v>22</v>
      </c>
      <c r="AC1871">
        <v>1866</v>
      </c>
      <c r="AD1871">
        <v>10</v>
      </c>
      <c r="AE1871">
        <v>4.7500000000000001E-2</v>
      </c>
      <c r="AF1871">
        <v>0.01</v>
      </c>
      <c r="AG1871">
        <v>0</v>
      </c>
      <c r="AH1871" t="s">
        <v>23</v>
      </c>
      <c r="AI1871">
        <v>0.1</v>
      </c>
      <c r="AJ1871">
        <v>10</v>
      </c>
      <c r="AK1871">
        <v>9</v>
      </c>
      <c r="AL1871">
        <v>8</v>
      </c>
    </row>
    <row r="1872" spans="20:38" x14ac:dyDescent="0.35">
      <c r="T1872" t="s">
        <v>30</v>
      </c>
      <c r="U1872">
        <v>62</v>
      </c>
      <c r="V1872" t="s">
        <v>29</v>
      </c>
      <c r="W1872">
        <v>104013.848382157</v>
      </c>
      <c r="X1872">
        <v>0.78757642781968196</v>
      </c>
      <c r="Y1872">
        <v>80010.652601659007</v>
      </c>
      <c r="Z1872" t="s">
        <v>25</v>
      </c>
      <c r="AA1872">
        <v>2.3035369887955501E-2</v>
      </c>
      <c r="AB1872" t="s">
        <v>24</v>
      </c>
      <c r="AC1872">
        <v>1867</v>
      </c>
      <c r="AD1872">
        <v>10</v>
      </c>
      <c r="AE1872">
        <v>4.7500000000000001E-2</v>
      </c>
      <c r="AF1872">
        <v>0.01</v>
      </c>
      <c r="AG1872">
        <v>0</v>
      </c>
      <c r="AH1872" t="s">
        <v>23</v>
      </c>
      <c r="AI1872">
        <v>0.1</v>
      </c>
      <c r="AJ1872">
        <v>10</v>
      </c>
      <c r="AK1872">
        <v>10</v>
      </c>
      <c r="AL1872">
        <v>9</v>
      </c>
    </row>
    <row r="1873" spans="20:38" x14ac:dyDescent="0.35">
      <c r="T1873" t="s">
        <v>30</v>
      </c>
      <c r="U1873">
        <v>62</v>
      </c>
      <c r="V1873" t="s">
        <v>29</v>
      </c>
      <c r="W1873">
        <v>312041.54514647002</v>
      </c>
      <c r="X1873">
        <v>2.3627292834590401</v>
      </c>
      <c r="Y1873">
        <v>240031.95780497699</v>
      </c>
      <c r="Z1873" t="s">
        <v>25</v>
      </c>
      <c r="AA1873">
        <v>6.9106109663866502E-2</v>
      </c>
      <c r="AB1873" t="s">
        <v>22</v>
      </c>
      <c r="AC1873">
        <v>1868</v>
      </c>
      <c r="AD1873">
        <v>10</v>
      </c>
      <c r="AE1873">
        <v>4.7500000000000001E-2</v>
      </c>
      <c r="AF1873">
        <v>0.01</v>
      </c>
      <c r="AG1873">
        <v>0</v>
      </c>
      <c r="AH1873" t="s">
        <v>23</v>
      </c>
      <c r="AI1873">
        <v>0.1</v>
      </c>
      <c r="AJ1873">
        <v>10</v>
      </c>
      <c r="AK1873">
        <v>10</v>
      </c>
      <c r="AL1873">
        <v>9</v>
      </c>
    </row>
    <row r="1874" spans="20:38" x14ac:dyDescent="0.35">
      <c r="T1874" t="s">
        <v>30</v>
      </c>
      <c r="U1874">
        <v>62</v>
      </c>
      <c r="V1874" t="s">
        <v>29</v>
      </c>
      <c r="W1874">
        <v>253186.01628894999</v>
      </c>
      <c r="X1874">
        <v>1.9170845169589401</v>
      </c>
      <c r="Y1874">
        <v>194758.47406842301</v>
      </c>
      <c r="Z1874" t="s">
        <v>25</v>
      </c>
      <c r="AA1874">
        <v>5.6071702243394798E-2</v>
      </c>
      <c r="AB1874" t="s">
        <v>24</v>
      </c>
      <c r="AC1874">
        <v>1869</v>
      </c>
      <c r="AD1874">
        <v>10</v>
      </c>
      <c r="AE1874">
        <v>4.7500000000000001E-2</v>
      </c>
      <c r="AF1874">
        <v>0.01</v>
      </c>
      <c r="AG1874">
        <v>0</v>
      </c>
      <c r="AH1874" t="s">
        <v>23</v>
      </c>
      <c r="AI1874">
        <v>0.1</v>
      </c>
      <c r="AJ1874">
        <v>10</v>
      </c>
      <c r="AK1874">
        <v>12</v>
      </c>
      <c r="AL1874">
        <v>11</v>
      </c>
    </row>
    <row r="1875" spans="20:38" x14ac:dyDescent="0.35">
      <c r="T1875" t="s">
        <v>30</v>
      </c>
      <c r="U1875">
        <v>62</v>
      </c>
      <c r="V1875" t="s">
        <v>29</v>
      </c>
      <c r="W1875">
        <v>759558.04886685102</v>
      </c>
      <c r="X1875">
        <v>5.7512535508768199</v>
      </c>
      <c r="Y1875">
        <v>584275.42220527004</v>
      </c>
      <c r="Z1875" t="s">
        <v>25</v>
      </c>
      <c r="AA1875">
        <v>0.168215106730184</v>
      </c>
      <c r="AB1875" t="s">
        <v>22</v>
      </c>
      <c r="AC1875">
        <v>1870</v>
      </c>
      <c r="AD1875">
        <v>10</v>
      </c>
      <c r="AE1875">
        <v>4.7500000000000001E-2</v>
      </c>
      <c r="AF1875">
        <v>0.01</v>
      </c>
      <c r="AG1875">
        <v>0</v>
      </c>
      <c r="AH1875" t="s">
        <v>23</v>
      </c>
      <c r="AI1875">
        <v>0.1</v>
      </c>
      <c r="AJ1875">
        <v>10</v>
      </c>
      <c r="AK1875">
        <v>12</v>
      </c>
      <c r="AL1875">
        <v>11</v>
      </c>
    </row>
    <row r="1876" spans="20:38" x14ac:dyDescent="0.35">
      <c r="T1876" t="s">
        <v>30</v>
      </c>
      <c r="U1876">
        <v>62</v>
      </c>
      <c r="V1876" t="s">
        <v>29</v>
      </c>
      <c r="W1876">
        <v>220032.905993283</v>
      </c>
      <c r="X1876">
        <v>1.6660544033356</v>
      </c>
      <c r="Y1876">
        <v>169256.081533294</v>
      </c>
      <c r="Z1876" t="s">
        <v>25</v>
      </c>
      <c r="AA1876">
        <v>4.8729466853824302E-2</v>
      </c>
      <c r="AB1876" t="s">
        <v>24</v>
      </c>
      <c r="AC1876">
        <v>1871</v>
      </c>
      <c r="AD1876">
        <v>10</v>
      </c>
      <c r="AE1876">
        <v>4.7500000000000001E-2</v>
      </c>
      <c r="AF1876">
        <v>0.01</v>
      </c>
      <c r="AG1876">
        <v>0</v>
      </c>
      <c r="AH1876" t="s">
        <v>23</v>
      </c>
      <c r="AI1876">
        <v>0.1</v>
      </c>
      <c r="AJ1876">
        <v>10</v>
      </c>
      <c r="AK1876">
        <v>15</v>
      </c>
      <c r="AL1876">
        <v>14</v>
      </c>
    </row>
    <row r="1877" spans="20:38" x14ac:dyDescent="0.35">
      <c r="T1877" t="s">
        <v>30</v>
      </c>
      <c r="U1877">
        <v>62</v>
      </c>
      <c r="V1877" t="s">
        <v>29</v>
      </c>
      <c r="W1877">
        <v>660098.71797984804</v>
      </c>
      <c r="X1877">
        <v>4.9981632100067896</v>
      </c>
      <c r="Y1877">
        <v>507768.24459988298</v>
      </c>
      <c r="Z1877" t="s">
        <v>25</v>
      </c>
      <c r="AA1877">
        <v>0.146188400561473</v>
      </c>
      <c r="AB1877" t="s">
        <v>22</v>
      </c>
      <c r="AC1877">
        <v>1872</v>
      </c>
      <c r="AD1877">
        <v>10</v>
      </c>
      <c r="AE1877">
        <v>4.7500000000000001E-2</v>
      </c>
      <c r="AF1877">
        <v>0.01</v>
      </c>
      <c r="AG1877">
        <v>0</v>
      </c>
      <c r="AH1877" t="s">
        <v>23</v>
      </c>
      <c r="AI1877">
        <v>0.1</v>
      </c>
      <c r="AJ1877">
        <v>10</v>
      </c>
      <c r="AK1877">
        <v>15</v>
      </c>
      <c r="AL1877">
        <v>14</v>
      </c>
    </row>
    <row r="1878" spans="20:38" x14ac:dyDescent="0.35">
      <c r="T1878" t="s">
        <v>30</v>
      </c>
      <c r="U1878">
        <v>62</v>
      </c>
      <c r="V1878" t="s">
        <v>29</v>
      </c>
      <c r="W1878">
        <v>151875.17375447199</v>
      </c>
      <c r="X1878">
        <v>1.1499748223964299</v>
      </c>
      <c r="Y1878">
        <v>116827.05673420901</v>
      </c>
      <c r="Z1878" t="s">
        <v>25</v>
      </c>
      <c r="AA1878">
        <v>3.3634952063093998E-2</v>
      </c>
      <c r="AB1878" t="s">
        <v>24</v>
      </c>
      <c r="AC1878">
        <v>1873</v>
      </c>
      <c r="AD1878">
        <v>10</v>
      </c>
      <c r="AE1878">
        <v>4.7500000000000001E-2</v>
      </c>
      <c r="AF1878">
        <v>0.01</v>
      </c>
      <c r="AG1878">
        <v>0</v>
      </c>
      <c r="AH1878" t="s">
        <v>23</v>
      </c>
      <c r="AI1878">
        <v>0.1</v>
      </c>
      <c r="AJ1878">
        <v>10</v>
      </c>
      <c r="AK1878">
        <v>20</v>
      </c>
      <c r="AL1878">
        <v>19</v>
      </c>
    </row>
    <row r="1879" spans="20:38" x14ac:dyDescent="0.35">
      <c r="T1879" t="s">
        <v>30</v>
      </c>
      <c r="U1879">
        <v>62</v>
      </c>
      <c r="V1879" t="s">
        <v>29</v>
      </c>
      <c r="W1879">
        <v>455625.52126341499</v>
      </c>
      <c r="X1879">
        <v>3.4499244671892999</v>
      </c>
      <c r="Y1879">
        <v>350481.17020262702</v>
      </c>
      <c r="Z1879" t="s">
        <v>25</v>
      </c>
      <c r="AA1879">
        <v>0.10090485618928199</v>
      </c>
      <c r="AB1879" t="s">
        <v>22</v>
      </c>
      <c r="AC1879">
        <v>1874</v>
      </c>
      <c r="AD1879">
        <v>10</v>
      </c>
      <c r="AE1879">
        <v>4.7500000000000001E-2</v>
      </c>
      <c r="AF1879">
        <v>0.01</v>
      </c>
      <c r="AG1879">
        <v>0</v>
      </c>
      <c r="AH1879" t="s">
        <v>23</v>
      </c>
      <c r="AI1879">
        <v>0.1</v>
      </c>
      <c r="AJ1879">
        <v>10</v>
      </c>
      <c r="AK1879">
        <v>20</v>
      </c>
      <c r="AL1879">
        <v>19</v>
      </c>
    </row>
    <row r="1880" spans="20:38" x14ac:dyDescent="0.35">
      <c r="T1880" t="s">
        <v>30</v>
      </c>
      <c r="U1880">
        <v>62</v>
      </c>
      <c r="V1880" t="s">
        <v>29</v>
      </c>
      <c r="W1880">
        <v>41741.856891429801</v>
      </c>
      <c r="X1880">
        <v>0.31606274599442902</v>
      </c>
      <c r="Y1880">
        <v>32109.120685715199</v>
      </c>
      <c r="Z1880" t="s">
        <v>25</v>
      </c>
      <c r="AA1880">
        <v>9.2443374441007493E-3</v>
      </c>
      <c r="AB1880" t="s">
        <v>24</v>
      </c>
      <c r="AC1880">
        <v>1875</v>
      </c>
      <c r="AD1880">
        <v>10</v>
      </c>
      <c r="AE1880">
        <v>4.7500000000000001E-2</v>
      </c>
      <c r="AF1880">
        <v>0.01</v>
      </c>
      <c r="AG1880">
        <v>0</v>
      </c>
      <c r="AH1880" t="s">
        <v>23</v>
      </c>
      <c r="AI1880">
        <v>0.1</v>
      </c>
      <c r="AJ1880">
        <v>10</v>
      </c>
      <c r="AK1880">
        <v>99</v>
      </c>
      <c r="AL1880">
        <v>98</v>
      </c>
    </row>
    <row r="1881" spans="20:38" x14ac:dyDescent="0.35">
      <c r="T1881" t="s">
        <v>30</v>
      </c>
      <c r="U1881">
        <v>62</v>
      </c>
      <c r="V1881" t="s">
        <v>29</v>
      </c>
      <c r="W1881">
        <v>125225.570674289</v>
      </c>
      <c r="X1881">
        <v>0.948188237983286</v>
      </c>
      <c r="Y1881">
        <v>96327.362057145598</v>
      </c>
      <c r="Z1881" t="s">
        <v>25</v>
      </c>
      <c r="AA1881">
        <v>2.7733012332302201E-2</v>
      </c>
      <c r="AB1881" t="s">
        <v>22</v>
      </c>
      <c r="AC1881">
        <v>1876</v>
      </c>
      <c r="AD1881">
        <v>10</v>
      </c>
      <c r="AE1881">
        <v>4.7500000000000001E-2</v>
      </c>
      <c r="AF1881">
        <v>0.01</v>
      </c>
      <c r="AG1881">
        <v>0</v>
      </c>
      <c r="AH1881" t="s">
        <v>23</v>
      </c>
      <c r="AI1881">
        <v>0.1</v>
      </c>
      <c r="AJ1881">
        <v>10</v>
      </c>
      <c r="AK1881">
        <v>99</v>
      </c>
      <c r="AL1881">
        <v>98</v>
      </c>
    </row>
    <row r="1882" spans="20:38" x14ac:dyDescent="0.35">
      <c r="T1882" t="s">
        <v>30</v>
      </c>
      <c r="U1882">
        <v>62</v>
      </c>
      <c r="V1882" t="s">
        <v>29</v>
      </c>
      <c r="W1882">
        <v>99027.1936212562</v>
      </c>
      <c r="X1882">
        <v>0.35061950813457099</v>
      </c>
      <c r="Y1882">
        <v>76174.764324043193</v>
      </c>
      <c r="Z1882" t="s">
        <v>26</v>
      </c>
      <c r="AA1882">
        <v>1.05032311675235E-2</v>
      </c>
      <c r="AB1882" t="s">
        <v>24</v>
      </c>
      <c r="AC1882">
        <v>1877</v>
      </c>
      <c r="AD1882">
        <v>10</v>
      </c>
      <c r="AE1882">
        <v>4.7500000000000001E-2</v>
      </c>
      <c r="AF1882">
        <v>0.01</v>
      </c>
      <c r="AG1882">
        <v>0</v>
      </c>
      <c r="AH1882" t="s">
        <v>23</v>
      </c>
      <c r="AI1882">
        <v>0.1</v>
      </c>
      <c r="AJ1882">
        <v>10</v>
      </c>
      <c r="AK1882">
        <v>1</v>
      </c>
      <c r="AL1882">
        <v>0</v>
      </c>
    </row>
    <row r="1883" spans="20:38" x14ac:dyDescent="0.35">
      <c r="T1883" t="s">
        <v>30</v>
      </c>
      <c r="U1883">
        <v>62</v>
      </c>
      <c r="V1883" t="s">
        <v>29</v>
      </c>
      <c r="W1883">
        <v>297081.58086376899</v>
      </c>
      <c r="X1883">
        <v>1.05185852440371</v>
      </c>
      <c r="Y1883">
        <v>228524.29297213</v>
      </c>
      <c r="Z1883" t="s">
        <v>26</v>
      </c>
      <c r="AA1883">
        <v>3.1509693502570497E-2</v>
      </c>
      <c r="AB1883" t="s">
        <v>22</v>
      </c>
      <c r="AC1883">
        <v>1878</v>
      </c>
      <c r="AD1883">
        <v>10</v>
      </c>
      <c r="AE1883">
        <v>4.7500000000000001E-2</v>
      </c>
      <c r="AF1883">
        <v>0.01</v>
      </c>
      <c r="AG1883">
        <v>0</v>
      </c>
      <c r="AH1883" t="s">
        <v>23</v>
      </c>
      <c r="AI1883">
        <v>0.1</v>
      </c>
      <c r="AJ1883">
        <v>10</v>
      </c>
      <c r="AK1883">
        <v>1</v>
      </c>
      <c r="AL1883">
        <v>0</v>
      </c>
    </row>
    <row r="1884" spans="20:38" x14ac:dyDescent="0.35">
      <c r="T1884" t="s">
        <v>30</v>
      </c>
      <c r="U1884">
        <v>62</v>
      </c>
      <c r="V1884" t="s">
        <v>29</v>
      </c>
      <c r="W1884">
        <v>52246.132536305799</v>
      </c>
      <c r="X1884">
        <v>0.18498467564248</v>
      </c>
      <c r="Y1884">
        <v>40189.332720235201</v>
      </c>
      <c r="Z1884" t="s">
        <v>26</v>
      </c>
      <c r="AA1884">
        <v>5.5414395538328299E-3</v>
      </c>
      <c r="AB1884" t="s">
        <v>24</v>
      </c>
      <c r="AC1884">
        <v>1879</v>
      </c>
      <c r="AD1884">
        <v>10</v>
      </c>
      <c r="AE1884">
        <v>4.7500000000000001E-2</v>
      </c>
      <c r="AF1884">
        <v>0.01</v>
      </c>
      <c r="AG1884">
        <v>0</v>
      </c>
      <c r="AH1884" t="s">
        <v>23</v>
      </c>
      <c r="AI1884">
        <v>0.1</v>
      </c>
      <c r="AJ1884">
        <v>10</v>
      </c>
      <c r="AK1884">
        <v>2</v>
      </c>
      <c r="AL1884">
        <v>1</v>
      </c>
    </row>
    <row r="1885" spans="20:38" x14ac:dyDescent="0.35">
      <c r="T1885" t="s">
        <v>30</v>
      </c>
      <c r="U1885">
        <v>62</v>
      </c>
      <c r="V1885" t="s">
        <v>29</v>
      </c>
      <c r="W1885">
        <v>156738.397608917</v>
      </c>
      <c r="X1885">
        <v>0.55495402692744</v>
      </c>
      <c r="Y1885">
        <v>120567.998160706</v>
      </c>
      <c r="Z1885" t="s">
        <v>26</v>
      </c>
      <c r="AA1885">
        <v>1.6624318661498501E-2</v>
      </c>
      <c r="AB1885" t="s">
        <v>22</v>
      </c>
      <c r="AC1885">
        <v>1880</v>
      </c>
      <c r="AD1885">
        <v>10</v>
      </c>
      <c r="AE1885">
        <v>4.7500000000000001E-2</v>
      </c>
      <c r="AF1885">
        <v>0.01</v>
      </c>
      <c r="AG1885">
        <v>0</v>
      </c>
      <c r="AH1885" t="s">
        <v>23</v>
      </c>
      <c r="AI1885">
        <v>0.1</v>
      </c>
      <c r="AJ1885">
        <v>10</v>
      </c>
      <c r="AK1885">
        <v>2</v>
      </c>
      <c r="AL1885">
        <v>1</v>
      </c>
    </row>
    <row r="1886" spans="20:38" x14ac:dyDescent="0.35">
      <c r="T1886" t="s">
        <v>30</v>
      </c>
      <c r="U1886">
        <v>62</v>
      </c>
      <c r="V1886" t="s">
        <v>29</v>
      </c>
      <c r="W1886">
        <v>27265.299188941601</v>
      </c>
      <c r="X1886">
        <v>9.6536571836330604E-2</v>
      </c>
      <c r="Y1886">
        <v>20973.307068416601</v>
      </c>
      <c r="Z1886" t="s">
        <v>26</v>
      </c>
      <c r="AA1886">
        <v>2.8918696951912301E-3</v>
      </c>
      <c r="AB1886" t="s">
        <v>24</v>
      </c>
      <c r="AC1886">
        <v>1881</v>
      </c>
      <c r="AD1886">
        <v>10</v>
      </c>
      <c r="AE1886">
        <v>4.7500000000000001E-2</v>
      </c>
      <c r="AF1886">
        <v>0.01</v>
      </c>
      <c r="AG1886">
        <v>0</v>
      </c>
      <c r="AH1886" t="s">
        <v>23</v>
      </c>
      <c r="AI1886">
        <v>0.1</v>
      </c>
      <c r="AJ1886">
        <v>10</v>
      </c>
      <c r="AK1886">
        <v>3</v>
      </c>
      <c r="AL1886">
        <v>2</v>
      </c>
    </row>
    <row r="1887" spans="20:38" x14ac:dyDescent="0.35">
      <c r="T1887" t="s">
        <v>30</v>
      </c>
      <c r="U1887">
        <v>62</v>
      </c>
      <c r="V1887" t="s">
        <v>29</v>
      </c>
      <c r="W1887">
        <v>81795.897566824802</v>
      </c>
      <c r="X1887">
        <v>0.289609715508992</v>
      </c>
      <c r="Y1887">
        <v>62919.921205249899</v>
      </c>
      <c r="Z1887" t="s">
        <v>26</v>
      </c>
      <c r="AA1887">
        <v>8.6756090855736791E-3</v>
      </c>
      <c r="AB1887" t="s">
        <v>22</v>
      </c>
      <c r="AC1887">
        <v>1882</v>
      </c>
      <c r="AD1887">
        <v>10</v>
      </c>
      <c r="AE1887">
        <v>4.7500000000000001E-2</v>
      </c>
      <c r="AF1887">
        <v>0.01</v>
      </c>
      <c r="AG1887">
        <v>0</v>
      </c>
      <c r="AH1887" t="s">
        <v>23</v>
      </c>
      <c r="AI1887">
        <v>0.1</v>
      </c>
      <c r="AJ1887">
        <v>10</v>
      </c>
      <c r="AK1887">
        <v>3</v>
      </c>
      <c r="AL1887">
        <v>2</v>
      </c>
    </row>
    <row r="1888" spans="20:38" x14ac:dyDescent="0.35">
      <c r="T1888" t="s">
        <v>30</v>
      </c>
      <c r="U1888">
        <v>62</v>
      </c>
      <c r="V1888" t="s">
        <v>29</v>
      </c>
      <c r="W1888">
        <v>59349.510909211102</v>
      </c>
      <c r="X1888">
        <v>0.210135171583296</v>
      </c>
      <c r="Y1888">
        <v>45653.469930162399</v>
      </c>
      <c r="Z1888" t="s">
        <v>26</v>
      </c>
      <c r="AA1888">
        <v>6.2948530596862E-3</v>
      </c>
      <c r="AB1888" t="s">
        <v>24</v>
      </c>
      <c r="AC1888">
        <v>1883</v>
      </c>
      <c r="AD1888">
        <v>10</v>
      </c>
      <c r="AE1888">
        <v>4.7500000000000001E-2</v>
      </c>
      <c r="AF1888">
        <v>0.01</v>
      </c>
      <c r="AG1888">
        <v>0</v>
      </c>
      <c r="AH1888" t="s">
        <v>23</v>
      </c>
      <c r="AI1888">
        <v>0.1</v>
      </c>
      <c r="AJ1888">
        <v>10</v>
      </c>
      <c r="AK1888">
        <v>4</v>
      </c>
      <c r="AL1888">
        <v>3</v>
      </c>
    </row>
    <row r="1889" spans="20:38" x14ac:dyDescent="0.35">
      <c r="T1889" t="s">
        <v>30</v>
      </c>
      <c r="U1889">
        <v>62</v>
      </c>
      <c r="V1889" t="s">
        <v>29</v>
      </c>
      <c r="W1889">
        <v>178048.53272763299</v>
      </c>
      <c r="X1889">
        <v>0.63040551474988804</v>
      </c>
      <c r="Y1889">
        <v>136960.409790487</v>
      </c>
      <c r="Z1889" t="s">
        <v>26</v>
      </c>
      <c r="AA1889">
        <v>1.88845591790586E-2</v>
      </c>
      <c r="AB1889" t="s">
        <v>22</v>
      </c>
      <c r="AC1889">
        <v>1884</v>
      </c>
      <c r="AD1889">
        <v>10</v>
      </c>
      <c r="AE1889">
        <v>4.7500000000000001E-2</v>
      </c>
      <c r="AF1889">
        <v>0.01</v>
      </c>
      <c r="AG1889">
        <v>0</v>
      </c>
      <c r="AH1889" t="s">
        <v>23</v>
      </c>
      <c r="AI1889">
        <v>0.1</v>
      </c>
      <c r="AJ1889">
        <v>10</v>
      </c>
      <c r="AK1889">
        <v>4</v>
      </c>
      <c r="AL1889">
        <v>3</v>
      </c>
    </row>
    <row r="1890" spans="20:38" x14ac:dyDescent="0.35">
      <c r="T1890" t="s">
        <v>30</v>
      </c>
      <c r="U1890">
        <v>62</v>
      </c>
      <c r="V1890" t="s">
        <v>29</v>
      </c>
      <c r="W1890">
        <v>73850.929772678195</v>
      </c>
      <c r="X1890">
        <v>0.26147945554441199</v>
      </c>
      <c r="Y1890">
        <v>56808.407517444699</v>
      </c>
      <c r="Z1890" t="s">
        <v>26</v>
      </c>
      <c r="AA1890">
        <v>7.8329331466835007E-3</v>
      </c>
      <c r="AB1890" t="s">
        <v>24</v>
      </c>
      <c r="AC1890">
        <v>1885</v>
      </c>
      <c r="AD1890">
        <v>10</v>
      </c>
      <c r="AE1890">
        <v>4.7500000000000001E-2</v>
      </c>
      <c r="AF1890">
        <v>0.01</v>
      </c>
      <c r="AG1890">
        <v>0</v>
      </c>
      <c r="AH1890" t="s">
        <v>23</v>
      </c>
      <c r="AI1890">
        <v>0.1</v>
      </c>
      <c r="AJ1890">
        <v>10</v>
      </c>
      <c r="AK1890">
        <v>5</v>
      </c>
      <c r="AL1890">
        <v>4</v>
      </c>
    </row>
    <row r="1891" spans="20:38" x14ac:dyDescent="0.35">
      <c r="T1891" t="s">
        <v>30</v>
      </c>
      <c r="U1891">
        <v>62</v>
      </c>
      <c r="V1891" t="s">
        <v>29</v>
      </c>
      <c r="W1891">
        <v>221552.78931803399</v>
      </c>
      <c r="X1891">
        <v>0.78443836663323696</v>
      </c>
      <c r="Y1891">
        <v>170425.22255233399</v>
      </c>
      <c r="Z1891" t="s">
        <v>26</v>
      </c>
      <c r="AA1891">
        <v>2.34987994400505E-2</v>
      </c>
      <c r="AB1891" t="s">
        <v>22</v>
      </c>
      <c r="AC1891">
        <v>1886</v>
      </c>
      <c r="AD1891">
        <v>10</v>
      </c>
      <c r="AE1891">
        <v>4.7500000000000001E-2</v>
      </c>
      <c r="AF1891">
        <v>0.01</v>
      </c>
      <c r="AG1891">
        <v>0</v>
      </c>
      <c r="AH1891" t="s">
        <v>23</v>
      </c>
      <c r="AI1891">
        <v>0.1</v>
      </c>
      <c r="AJ1891">
        <v>10</v>
      </c>
      <c r="AK1891">
        <v>5</v>
      </c>
      <c r="AL1891">
        <v>4</v>
      </c>
    </row>
    <row r="1892" spans="20:38" x14ac:dyDescent="0.35">
      <c r="T1892" t="s">
        <v>30</v>
      </c>
      <c r="U1892">
        <v>62</v>
      </c>
      <c r="V1892" t="s">
        <v>29</v>
      </c>
      <c r="W1892">
        <v>89094.044962279004</v>
      </c>
      <c r="X1892">
        <v>0.31544981817689699</v>
      </c>
      <c r="Y1892">
        <v>68533.880740214605</v>
      </c>
      <c r="Z1892" t="s">
        <v>26</v>
      </c>
      <c r="AA1892">
        <v>9.4496805944795006E-3</v>
      </c>
      <c r="AB1892" t="s">
        <v>24</v>
      </c>
      <c r="AC1892">
        <v>1887</v>
      </c>
      <c r="AD1892">
        <v>10</v>
      </c>
      <c r="AE1892">
        <v>4.7500000000000001E-2</v>
      </c>
      <c r="AF1892">
        <v>0.01</v>
      </c>
      <c r="AG1892">
        <v>0</v>
      </c>
      <c r="AH1892" t="s">
        <v>23</v>
      </c>
      <c r="AI1892">
        <v>0.1</v>
      </c>
      <c r="AJ1892">
        <v>10</v>
      </c>
      <c r="AK1892">
        <v>6</v>
      </c>
      <c r="AL1892">
        <v>5</v>
      </c>
    </row>
    <row r="1893" spans="20:38" x14ac:dyDescent="0.35">
      <c r="T1893" t="s">
        <v>30</v>
      </c>
      <c r="U1893">
        <v>62</v>
      </c>
      <c r="V1893" t="s">
        <v>29</v>
      </c>
      <c r="W1893">
        <v>267282.13488683698</v>
      </c>
      <c r="X1893">
        <v>0.94634945453068997</v>
      </c>
      <c r="Y1893">
        <v>205601.64222064399</v>
      </c>
      <c r="Z1893" t="s">
        <v>26</v>
      </c>
      <c r="AA1893">
        <v>2.83490417834385E-2</v>
      </c>
      <c r="AB1893" t="s">
        <v>22</v>
      </c>
      <c r="AC1893">
        <v>1888</v>
      </c>
      <c r="AD1893">
        <v>10</v>
      </c>
      <c r="AE1893">
        <v>4.7500000000000001E-2</v>
      </c>
      <c r="AF1893">
        <v>0.01</v>
      </c>
      <c r="AG1893">
        <v>0</v>
      </c>
      <c r="AH1893" t="s">
        <v>23</v>
      </c>
      <c r="AI1893">
        <v>0.1</v>
      </c>
      <c r="AJ1893">
        <v>10</v>
      </c>
      <c r="AK1893">
        <v>6</v>
      </c>
      <c r="AL1893">
        <v>5</v>
      </c>
    </row>
    <row r="1894" spans="20:38" x14ac:dyDescent="0.35">
      <c r="T1894" t="s">
        <v>30</v>
      </c>
      <c r="U1894">
        <v>62</v>
      </c>
      <c r="V1894" t="s">
        <v>29</v>
      </c>
      <c r="W1894">
        <v>104094.51290946599</v>
      </c>
      <c r="X1894">
        <v>0.36856105460703098</v>
      </c>
      <c r="Y1894">
        <v>80072.702238051002</v>
      </c>
      <c r="Z1894" t="s">
        <v>26</v>
      </c>
      <c r="AA1894">
        <v>1.10406918784398E-2</v>
      </c>
      <c r="AB1894" t="s">
        <v>24</v>
      </c>
      <c r="AC1894">
        <v>1889</v>
      </c>
      <c r="AD1894">
        <v>10</v>
      </c>
      <c r="AE1894">
        <v>4.7500000000000001E-2</v>
      </c>
      <c r="AF1894">
        <v>0.01</v>
      </c>
      <c r="AG1894">
        <v>0</v>
      </c>
      <c r="AH1894" t="s">
        <v>23</v>
      </c>
      <c r="AI1894">
        <v>0.1</v>
      </c>
      <c r="AJ1894">
        <v>10</v>
      </c>
      <c r="AK1894">
        <v>7</v>
      </c>
      <c r="AL1894">
        <v>6</v>
      </c>
    </row>
    <row r="1895" spans="20:38" x14ac:dyDescent="0.35">
      <c r="T1895" t="s">
        <v>30</v>
      </c>
      <c r="U1895">
        <v>62</v>
      </c>
      <c r="V1895" t="s">
        <v>29</v>
      </c>
      <c r="W1895">
        <v>312283.53872839903</v>
      </c>
      <c r="X1895">
        <v>1.10568316382109</v>
      </c>
      <c r="Y1895">
        <v>240218.10671415299</v>
      </c>
      <c r="Z1895" t="s">
        <v>26</v>
      </c>
      <c r="AA1895">
        <v>3.3122075635319298E-2</v>
      </c>
      <c r="AB1895" t="s">
        <v>22</v>
      </c>
      <c r="AC1895">
        <v>1890</v>
      </c>
      <c r="AD1895">
        <v>10</v>
      </c>
      <c r="AE1895">
        <v>4.7500000000000001E-2</v>
      </c>
      <c r="AF1895">
        <v>0.01</v>
      </c>
      <c r="AG1895">
        <v>0</v>
      </c>
      <c r="AH1895" t="s">
        <v>23</v>
      </c>
      <c r="AI1895">
        <v>0.1</v>
      </c>
      <c r="AJ1895">
        <v>10</v>
      </c>
      <c r="AK1895">
        <v>7</v>
      </c>
      <c r="AL1895">
        <v>6</v>
      </c>
    </row>
    <row r="1896" spans="20:38" x14ac:dyDescent="0.35">
      <c r="T1896" t="s">
        <v>30</v>
      </c>
      <c r="U1896">
        <v>62</v>
      </c>
      <c r="V1896" t="s">
        <v>29</v>
      </c>
      <c r="W1896">
        <v>117688.45290932601</v>
      </c>
      <c r="X1896">
        <v>0.41669228383878298</v>
      </c>
      <c r="Y1896">
        <v>90529.579161020301</v>
      </c>
      <c r="Z1896" t="s">
        <v>26</v>
      </c>
      <c r="AA1896">
        <v>1.2482521027330501E-2</v>
      </c>
      <c r="AB1896" t="s">
        <v>24</v>
      </c>
      <c r="AC1896">
        <v>1891</v>
      </c>
      <c r="AD1896">
        <v>10</v>
      </c>
      <c r="AE1896">
        <v>4.7500000000000001E-2</v>
      </c>
      <c r="AF1896">
        <v>0.01</v>
      </c>
      <c r="AG1896">
        <v>0</v>
      </c>
      <c r="AH1896" t="s">
        <v>23</v>
      </c>
      <c r="AI1896">
        <v>0.1</v>
      </c>
      <c r="AJ1896">
        <v>10</v>
      </c>
      <c r="AK1896">
        <v>8</v>
      </c>
      <c r="AL1896">
        <v>7</v>
      </c>
    </row>
    <row r="1897" spans="20:38" x14ac:dyDescent="0.35">
      <c r="T1897" t="s">
        <v>30</v>
      </c>
      <c r="U1897">
        <v>62</v>
      </c>
      <c r="V1897" t="s">
        <v>29</v>
      </c>
      <c r="W1897">
        <v>353065.35872797901</v>
      </c>
      <c r="X1897">
        <v>1.2500768515163501</v>
      </c>
      <c r="Y1897">
        <v>271588.73748306098</v>
      </c>
      <c r="Z1897" t="s">
        <v>26</v>
      </c>
      <c r="AA1897">
        <v>3.74475630819915E-2</v>
      </c>
      <c r="AB1897" t="s">
        <v>22</v>
      </c>
      <c r="AC1897">
        <v>1892</v>
      </c>
      <c r="AD1897">
        <v>10</v>
      </c>
      <c r="AE1897">
        <v>4.7500000000000001E-2</v>
      </c>
      <c r="AF1897">
        <v>0.01</v>
      </c>
      <c r="AG1897">
        <v>0</v>
      </c>
      <c r="AH1897" t="s">
        <v>23</v>
      </c>
      <c r="AI1897">
        <v>0.1</v>
      </c>
      <c r="AJ1897">
        <v>10</v>
      </c>
      <c r="AK1897">
        <v>8</v>
      </c>
      <c r="AL1897">
        <v>7</v>
      </c>
    </row>
    <row r="1898" spans="20:38" x14ac:dyDescent="0.35">
      <c r="T1898" t="s">
        <v>30</v>
      </c>
      <c r="U1898">
        <v>62</v>
      </c>
      <c r="V1898" t="s">
        <v>29</v>
      </c>
      <c r="W1898">
        <v>268439.88781136798</v>
      </c>
      <c r="X1898">
        <v>0.95044863927071999</v>
      </c>
      <c r="Y1898">
        <v>206492.22139336</v>
      </c>
      <c r="Z1898" t="s">
        <v>26</v>
      </c>
      <c r="AA1898">
        <v>2.8471837817098999E-2</v>
      </c>
      <c r="AB1898" t="s">
        <v>24</v>
      </c>
      <c r="AC1898">
        <v>1893</v>
      </c>
      <c r="AD1898">
        <v>10</v>
      </c>
      <c r="AE1898">
        <v>4.7500000000000001E-2</v>
      </c>
      <c r="AF1898">
        <v>0.01</v>
      </c>
      <c r="AG1898">
        <v>0</v>
      </c>
      <c r="AH1898" t="s">
        <v>23</v>
      </c>
      <c r="AI1898">
        <v>0.1</v>
      </c>
      <c r="AJ1898">
        <v>10</v>
      </c>
      <c r="AK1898">
        <v>9</v>
      </c>
      <c r="AL1898">
        <v>8</v>
      </c>
    </row>
    <row r="1899" spans="20:38" x14ac:dyDescent="0.35">
      <c r="T1899" t="s">
        <v>30</v>
      </c>
      <c r="U1899">
        <v>62</v>
      </c>
      <c r="V1899" t="s">
        <v>29</v>
      </c>
      <c r="W1899">
        <v>805319.66343410197</v>
      </c>
      <c r="X1899">
        <v>2.8513459178121598</v>
      </c>
      <c r="Y1899">
        <v>619476.66418007901</v>
      </c>
      <c r="Z1899" t="s">
        <v>26</v>
      </c>
      <c r="AA1899">
        <v>8.5415513451296998E-2</v>
      </c>
      <c r="AB1899" t="s">
        <v>22</v>
      </c>
      <c r="AC1899">
        <v>1894</v>
      </c>
      <c r="AD1899">
        <v>10</v>
      </c>
      <c r="AE1899">
        <v>4.7500000000000001E-2</v>
      </c>
      <c r="AF1899">
        <v>0.01</v>
      </c>
      <c r="AG1899">
        <v>0</v>
      </c>
      <c r="AH1899" t="s">
        <v>23</v>
      </c>
      <c r="AI1899">
        <v>0.1</v>
      </c>
      <c r="AJ1899">
        <v>10</v>
      </c>
      <c r="AK1899">
        <v>9</v>
      </c>
      <c r="AL1899">
        <v>8</v>
      </c>
    </row>
    <row r="1900" spans="20:38" x14ac:dyDescent="0.35">
      <c r="T1900" t="s">
        <v>30</v>
      </c>
      <c r="U1900">
        <v>62</v>
      </c>
      <c r="V1900" t="s">
        <v>29</v>
      </c>
      <c r="W1900">
        <v>237083.889457621</v>
      </c>
      <c r="X1900">
        <v>0.83942837990734398</v>
      </c>
      <c r="Y1900">
        <v>182372.222659708</v>
      </c>
      <c r="Z1900" t="s">
        <v>26</v>
      </c>
      <c r="AA1900">
        <v>2.514609175529E-2</v>
      </c>
      <c r="AB1900" t="s">
        <v>24</v>
      </c>
      <c r="AC1900">
        <v>1895</v>
      </c>
      <c r="AD1900">
        <v>10</v>
      </c>
      <c r="AE1900">
        <v>4.7500000000000001E-2</v>
      </c>
      <c r="AF1900">
        <v>0.01</v>
      </c>
      <c r="AG1900">
        <v>0</v>
      </c>
      <c r="AH1900" t="s">
        <v>23</v>
      </c>
      <c r="AI1900">
        <v>0.1</v>
      </c>
      <c r="AJ1900">
        <v>10</v>
      </c>
      <c r="AK1900">
        <v>10</v>
      </c>
      <c r="AL1900">
        <v>9</v>
      </c>
    </row>
    <row r="1901" spans="20:38" x14ac:dyDescent="0.35">
      <c r="T1901" t="s">
        <v>30</v>
      </c>
      <c r="U1901">
        <v>62</v>
      </c>
      <c r="V1901" t="s">
        <v>29</v>
      </c>
      <c r="W1901">
        <v>711251.66837286204</v>
      </c>
      <c r="X1901">
        <v>2.5182851397220301</v>
      </c>
      <c r="Y1901">
        <v>547116.66797912505</v>
      </c>
      <c r="Z1901" t="s">
        <v>26</v>
      </c>
      <c r="AA1901">
        <v>7.5438275265870006E-2</v>
      </c>
      <c r="AB1901" t="s">
        <v>22</v>
      </c>
      <c r="AC1901">
        <v>1896</v>
      </c>
      <c r="AD1901">
        <v>10</v>
      </c>
      <c r="AE1901">
        <v>4.7500000000000001E-2</v>
      </c>
      <c r="AF1901">
        <v>0.01</v>
      </c>
      <c r="AG1901">
        <v>0</v>
      </c>
      <c r="AH1901" t="s">
        <v>23</v>
      </c>
      <c r="AI1901">
        <v>0.1</v>
      </c>
      <c r="AJ1901">
        <v>10</v>
      </c>
      <c r="AK1901">
        <v>10</v>
      </c>
      <c r="AL1901">
        <v>9</v>
      </c>
    </row>
    <row r="1902" spans="20:38" x14ac:dyDescent="0.35">
      <c r="T1902" t="s">
        <v>30</v>
      </c>
      <c r="U1902">
        <v>62</v>
      </c>
      <c r="V1902" t="s">
        <v>29</v>
      </c>
      <c r="W1902">
        <v>515786.77894885</v>
      </c>
      <c r="X1902">
        <v>1.8262145994869701</v>
      </c>
      <c r="Y1902">
        <v>396759.06072988501</v>
      </c>
      <c r="Z1902" t="s">
        <v>26</v>
      </c>
      <c r="AA1902">
        <v>5.47064657125583E-2</v>
      </c>
      <c r="AB1902" t="s">
        <v>24</v>
      </c>
      <c r="AC1902">
        <v>1897</v>
      </c>
      <c r="AD1902">
        <v>10</v>
      </c>
      <c r="AE1902">
        <v>4.7500000000000001E-2</v>
      </c>
      <c r="AF1902">
        <v>0.01</v>
      </c>
      <c r="AG1902">
        <v>0</v>
      </c>
      <c r="AH1902" t="s">
        <v>23</v>
      </c>
      <c r="AI1902">
        <v>0.1</v>
      </c>
      <c r="AJ1902">
        <v>10</v>
      </c>
      <c r="AK1902">
        <v>12</v>
      </c>
      <c r="AL1902">
        <v>11</v>
      </c>
    </row>
    <row r="1903" spans="20:38" x14ac:dyDescent="0.35">
      <c r="T1903" t="s">
        <v>30</v>
      </c>
      <c r="U1903">
        <v>62</v>
      </c>
      <c r="V1903" t="s">
        <v>29</v>
      </c>
      <c r="W1903">
        <v>1547360.33684655</v>
      </c>
      <c r="X1903">
        <v>5.4786437984609</v>
      </c>
      <c r="Y1903">
        <v>1190277.1821896499</v>
      </c>
      <c r="Z1903" t="s">
        <v>26</v>
      </c>
      <c r="AA1903">
        <v>0.16411939713767501</v>
      </c>
      <c r="AB1903" t="s">
        <v>22</v>
      </c>
      <c r="AC1903">
        <v>1898</v>
      </c>
      <c r="AD1903">
        <v>10</v>
      </c>
      <c r="AE1903">
        <v>4.7500000000000001E-2</v>
      </c>
      <c r="AF1903">
        <v>0.01</v>
      </c>
      <c r="AG1903">
        <v>0</v>
      </c>
      <c r="AH1903" t="s">
        <v>23</v>
      </c>
      <c r="AI1903">
        <v>0.1</v>
      </c>
      <c r="AJ1903">
        <v>10</v>
      </c>
      <c r="AK1903">
        <v>12</v>
      </c>
      <c r="AL1903">
        <v>11</v>
      </c>
    </row>
    <row r="1904" spans="20:38" x14ac:dyDescent="0.35">
      <c r="T1904" t="s">
        <v>30</v>
      </c>
      <c r="U1904">
        <v>62</v>
      </c>
      <c r="V1904" t="s">
        <v>29</v>
      </c>
      <c r="W1904">
        <v>427082.54545854602</v>
      </c>
      <c r="X1904">
        <v>1.5121449628700101</v>
      </c>
      <c r="Y1904">
        <v>328525.03496811201</v>
      </c>
      <c r="Z1904" t="s">
        <v>26</v>
      </c>
      <c r="AA1904">
        <v>4.5298130124961998E-2</v>
      </c>
      <c r="AB1904" t="s">
        <v>24</v>
      </c>
      <c r="AC1904">
        <v>1899</v>
      </c>
      <c r="AD1904">
        <v>10</v>
      </c>
      <c r="AE1904">
        <v>4.7500000000000001E-2</v>
      </c>
      <c r="AF1904">
        <v>0.01</v>
      </c>
      <c r="AG1904">
        <v>0</v>
      </c>
      <c r="AH1904" t="s">
        <v>23</v>
      </c>
      <c r="AI1904">
        <v>0.1</v>
      </c>
      <c r="AJ1904">
        <v>10</v>
      </c>
      <c r="AK1904">
        <v>15</v>
      </c>
      <c r="AL1904">
        <v>14</v>
      </c>
    </row>
    <row r="1905" spans="20:38" x14ac:dyDescent="0.35">
      <c r="T1905" t="s">
        <v>30</v>
      </c>
      <c r="U1905">
        <v>62</v>
      </c>
      <c r="V1905" t="s">
        <v>29</v>
      </c>
      <c r="W1905">
        <v>1281247.6363756401</v>
      </c>
      <c r="X1905">
        <v>4.5364348886100299</v>
      </c>
      <c r="Y1905">
        <v>985575.10490433604</v>
      </c>
      <c r="Z1905" t="s">
        <v>26</v>
      </c>
      <c r="AA1905">
        <v>0.13589439037488599</v>
      </c>
      <c r="AB1905" t="s">
        <v>22</v>
      </c>
      <c r="AC1905">
        <v>1900</v>
      </c>
      <c r="AD1905">
        <v>10</v>
      </c>
      <c r="AE1905">
        <v>4.7500000000000001E-2</v>
      </c>
      <c r="AF1905">
        <v>0.01</v>
      </c>
      <c r="AG1905">
        <v>0</v>
      </c>
      <c r="AH1905" t="s">
        <v>23</v>
      </c>
      <c r="AI1905">
        <v>0.1</v>
      </c>
      <c r="AJ1905">
        <v>10</v>
      </c>
      <c r="AK1905">
        <v>15</v>
      </c>
      <c r="AL1905">
        <v>14</v>
      </c>
    </row>
    <row r="1906" spans="20:38" x14ac:dyDescent="0.35">
      <c r="T1906" t="s">
        <v>30</v>
      </c>
      <c r="U1906">
        <v>62</v>
      </c>
      <c r="V1906" t="s">
        <v>29</v>
      </c>
      <c r="W1906">
        <v>240528.45839399501</v>
      </c>
      <c r="X1906">
        <v>0.85162435378121004</v>
      </c>
      <c r="Y1906">
        <v>185021.89107230399</v>
      </c>
      <c r="Z1906" t="s">
        <v>26</v>
      </c>
      <c r="AA1906">
        <v>2.5511436894218E-2</v>
      </c>
      <c r="AB1906" t="s">
        <v>24</v>
      </c>
      <c r="AC1906">
        <v>1901</v>
      </c>
      <c r="AD1906">
        <v>10</v>
      </c>
      <c r="AE1906">
        <v>4.7500000000000001E-2</v>
      </c>
      <c r="AF1906">
        <v>0.01</v>
      </c>
      <c r="AG1906">
        <v>0</v>
      </c>
      <c r="AH1906" t="s">
        <v>23</v>
      </c>
      <c r="AI1906">
        <v>0.1</v>
      </c>
      <c r="AJ1906">
        <v>10</v>
      </c>
      <c r="AK1906">
        <v>20</v>
      </c>
      <c r="AL1906">
        <v>19</v>
      </c>
    </row>
    <row r="1907" spans="20:38" x14ac:dyDescent="0.35">
      <c r="T1907" t="s">
        <v>30</v>
      </c>
      <c r="U1907">
        <v>62</v>
      </c>
      <c r="V1907" t="s">
        <v>29</v>
      </c>
      <c r="W1907">
        <v>721585.37518198404</v>
      </c>
      <c r="X1907">
        <v>2.5548730613436299</v>
      </c>
      <c r="Y1907">
        <v>555065.67321691103</v>
      </c>
      <c r="Z1907" t="s">
        <v>26</v>
      </c>
      <c r="AA1907">
        <v>7.6534310682653997E-2</v>
      </c>
      <c r="AB1907" t="s">
        <v>22</v>
      </c>
      <c r="AC1907">
        <v>1902</v>
      </c>
      <c r="AD1907">
        <v>10</v>
      </c>
      <c r="AE1907">
        <v>4.7500000000000001E-2</v>
      </c>
      <c r="AF1907">
        <v>0.01</v>
      </c>
      <c r="AG1907">
        <v>0</v>
      </c>
      <c r="AH1907" t="s">
        <v>23</v>
      </c>
      <c r="AI1907">
        <v>0.1</v>
      </c>
      <c r="AJ1907">
        <v>10</v>
      </c>
      <c r="AK1907">
        <v>20</v>
      </c>
      <c r="AL1907">
        <v>19</v>
      </c>
    </row>
    <row r="1908" spans="20:38" x14ac:dyDescent="0.35">
      <c r="T1908" t="s">
        <v>30</v>
      </c>
      <c r="U1908">
        <v>62</v>
      </c>
      <c r="V1908" t="s">
        <v>29</v>
      </c>
      <c r="W1908">
        <v>45527.347261729003</v>
      </c>
      <c r="X1908">
        <v>0.16119588488623801</v>
      </c>
      <c r="Y1908">
        <v>35021.036355176097</v>
      </c>
      <c r="Z1908" t="s">
        <v>26</v>
      </c>
      <c r="AA1908">
        <v>4.8288175727057604E-3</v>
      </c>
      <c r="AB1908" t="s">
        <v>24</v>
      </c>
      <c r="AC1908">
        <v>1903</v>
      </c>
      <c r="AD1908">
        <v>10</v>
      </c>
      <c r="AE1908">
        <v>4.7500000000000001E-2</v>
      </c>
      <c r="AF1908">
        <v>0.01</v>
      </c>
      <c r="AG1908">
        <v>0</v>
      </c>
      <c r="AH1908" t="s">
        <v>23</v>
      </c>
      <c r="AI1908">
        <v>0.1</v>
      </c>
      <c r="AJ1908">
        <v>10</v>
      </c>
      <c r="AK1908">
        <v>99</v>
      </c>
      <c r="AL1908">
        <v>98</v>
      </c>
    </row>
    <row r="1909" spans="20:38" x14ac:dyDescent="0.35">
      <c r="T1909" t="s">
        <v>30</v>
      </c>
      <c r="U1909">
        <v>62</v>
      </c>
      <c r="V1909" t="s">
        <v>29</v>
      </c>
      <c r="W1909">
        <v>136582.041785187</v>
      </c>
      <c r="X1909">
        <v>0.48358765465871401</v>
      </c>
      <c r="Y1909">
        <v>105063.109065528</v>
      </c>
      <c r="Z1909" t="s">
        <v>26</v>
      </c>
      <c r="AA1909">
        <v>1.44864527181173E-2</v>
      </c>
      <c r="AB1909" t="s">
        <v>22</v>
      </c>
      <c r="AC1909">
        <v>1904</v>
      </c>
      <c r="AD1909">
        <v>10</v>
      </c>
      <c r="AE1909">
        <v>4.7500000000000001E-2</v>
      </c>
      <c r="AF1909">
        <v>0.01</v>
      </c>
      <c r="AG1909">
        <v>0</v>
      </c>
      <c r="AH1909" t="s">
        <v>23</v>
      </c>
      <c r="AI1909">
        <v>0.1</v>
      </c>
      <c r="AJ1909">
        <v>10</v>
      </c>
      <c r="AK1909">
        <v>99</v>
      </c>
      <c r="AL1909">
        <v>98</v>
      </c>
    </row>
    <row r="1910" spans="20:38" x14ac:dyDescent="0.35">
      <c r="T1910" t="s">
        <v>30</v>
      </c>
      <c r="U1910">
        <v>62</v>
      </c>
      <c r="V1910" t="s">
        <v>29</v>
      </c>
      <c r="W1910">
        <v>7073.3251388828803</v>
      </c>
      <c r="X1910">
        <v>0.105244988408187</v>
      </c>
      <c r="Y1910">
        <v>5441.0193376022098</v>
      </c>
      <c r="Z1910" t="s">
        <v>27</v>
      </c>
      <c r="AA1910">
        <v>5.5993593362824801E-3</v>
      </c>
      <c r="AB1910" t="s">
        <v>24</v>
      </c>
      <c r="AC1910">
        <v>1905</v>
      </c>
      <c r="AD1910">
        <v>10</v>
      </c>
      <c r="AE1910">
        <v>4.7500000000000001E-2</v>
      </c>
      <c r="AF1910">
        <v>0.01</v>
      </c>
      <c r="AG1910">
        <v>0</v>
      </c>
      <c r="AH1910" t="s">
        <v>23</v>
      </c>
      <c r="AI1910">
        <v>0.1</v>
      </c>
      <c r="AJ1910">
        <v>10</v>
      </c>
      <c r="AK1910">
        <v>1</v>
      </c>
      <c r="AL1910">
        <v>0</v>
      </c>
    </row>
    <row r="1911" spans="20:38" x14ac:dyDescent="0.35">
      <c r="T1911" t="s">
        <v>30</v>
      </c>
      <c r="U1911">
        <v>62</v>
      </c>
      <c r="V1911" t="s">
        <v>29</v>
      </c>
      <c r="W1911">
        <v>21219.975416648598</v>
      </c>
      <c r="X1911">
        <v>0.31573496522456101</v>
      </c>
      <c r="Y1911">
        <v>16323.058012806599</v>
      </c>
      <c r="Z1911" t="s">
        <v>27</v>
      </c>
      <c r="AA1911">
        <v>1.67980780088474E-2</v>
      </c>
      <c r="AB1911" t="s">
        <v>22</v>
      </c>
      <c r="AC1911">
        <v>1906</v>
      </c>
      <c r="AD1911">
        <v>10</v>
      </c>
      <c r="AE1911">
        <v>4.7500000000000001E-2</v>
      </c>
      <c r="AF1911">
        <v>0.01</v>
      </c>
      <c r="AG1911">
        <v>0</v>
      </c>
      <c r="AH1911" t="s">
        <v>23</v>
      </c>
      <c r="AI1911">
        <v>0.1</v>
      </c>
      <c r="AJ1911">
        <v>10</v>
      </c>
      <c r="AK1911">
        <v>1</v>
      </c>
      <c r="AL1911">
        <v>0</v>
      </c>
    </row>
    <row r="1912" spans="20:38" x14ac:dyDescent="0.35">
      <c r="T1912" t="s">
        <v>30</v>
      </c>
      <c r="U1912">
        <v>62</v>
      </c>
      <c r="V1912" t="s">
        <v>29</v>
      </c>
      <c r="W1912">
        <v>4143.5183952861298</v>
      </c>
      <c r="X1912">
        <v>6.1651986430510897E-2</v>
      </c>
      <c r="Y1912">
        <v>3187.3218425277901</v>
      </c>
      <c r="Z1912" t="s">
        <v>27</v>
      </c>
      <c r="AA1912">
        <v>3.2800766197166298E-3</v>
      </c>
      <c r="AB1912" t="s">
        <v>24</v>
      </c>
      <c r="AC1912">
        <v>1907</v>
      </c>
      <c r="AD1912">
        <v>10</v>
      </c>
      <c r="AE1912">
        <v>4.7500000000000001E-2</v>
      </c>
      <c r="AF1912">
        <v>0.01</v>
      </c>
      <c r="AG1912">
        <v>0</v>
      </c>
      <c r="AH1912" t="s">
        <v>23</v>
      </c>
      <c r="AI1912">
        <v>0.1</v>
      </c>
      <c r="AJ1912">
        <v>10</v>
      </c>
      <c r="AK1912">
        <v>2</v>
      </c>
      <c r="AL1912">
        <v>1</v>
      </c>
    </row>
    <row r="1913" spans="20:38" x14ac:dyDescent="0.35">
      <c r="T1913" t="s">
        <v>30</v>
      </c>
      <c r="U1913">
        <v>62</v>
      </c>
      <c r="V1913" t="s">
        <v>29</v>
      </c>
      <c r="W1913">
        <v>12430.5551858584</v>
      </c>
      <c r="X1913">
        <v>0.184955959291533</v>
      </c>
      <c r="Y1913">
        <v>9561.9655275833902</v>
      </c>
      <c r="Z1913" t="s">
        <v>27</v>
      </c>
      <c r="AA1913">
        <v>9.8402298591498804E-3</v>
      </c>
      <c r="AB1913" t="s">
        <v>22</v>
      </c>
      <c r="AC1913">
        <v>1908</v>
      </c>
      <c r="AD1913">
        <v>10</v>
      </c>
      <c r="AE1913">
        <v>4.7500000000000001E-2</v>
      </c>
      <c r="AF1913">
        <v>0.01</v>
      </c>
      <c r="AG1913">
        <v>0</v>
      </c>
      <c r="AH1913" t="s">
        <v>23</v>
      </c>
      <c r="AI1913">
        <v>0.1</v>
      </c>
      <c r="AJ1913">
        <v>10</v>
      </c>
      <c r="AK1913">
        <v>2</v>
      </c>
      <c r="AL1913">
        <v>1</v>
      </c>
    </row>
    <row r="1914" spans="20:38" x14ac:dyDescent="0.35">
      <c r="T1914" t="s">
        <v>30</v>
      </c>
      <c r="U1914">
        <v>62</v>
      </c>
      <c r="V1914" t="s">
        <v>29</v>
      </c>
      <c r="W1914">
        <v>2388.1189868257402</v>
      </c>
      <c r="X1914">
        <v>3.5533154513739999E-2</v>
      </c>
      <c r="Y1914">
        <v>1837.01460525057</v>
      </c>
      <c r="Z1914" t="s">
        <v>27</v>
      </c>
      <c r="AA1914">
        <v>1.8904738694293999E-3</v>
      </c>
      <c r="AB1914" t="s">
        <v>24</v>
      </c>
      <c r="AC1914">
        <v>1909</v>
      </c>
      <c r="AD1914">
        <v>10</v>
      </c>
      <c r="AE1914">
        <v>4.7500000000000001E-2</v>
      </c>
      <c r="AF1914">
        <v>0.01</v>
      </c>
      <c r="AG1914">
        <v>0</v>
      </c>
      <c r="AH1914" t="s">
        <v>23</v>
      </c>
      <c r="AI1914">
        <v>0.1</v>
      </c>
      <c r="AJ1914">
        <v>10</v>
      </c>
      <c r="AK1914">
        <v>3</v>
      </c>
      <c r="AL1914">
        <v>2</v>
      </c>
    </row>
    <row r="1915" spans="20:38" x14ac:dyDescent="0.35">
      <c r="T1915" t="s">
        <v>30</v>
      </c>
      <c r="U1915">
        <v>62</v>
      </c>
      <c r="V1915" t="s">
        <v>29</v>
      </c>
      <c r="W1915">
        <v>7164.3569604772201</v>
      </c>
      <c r="X1915">
        <v>0.10659946354122</v>
      </c>
      <c r="Y1915">
        <v>5511.0438157517101</v>
      </c>
      <c r="Z1915" t="s">
        <v>27</v>
      </c>
      <c r="AA1915">
        <v>5.6714216082881996E-3</v>
      </c>
      <c r="AB1915" t="s">
        <v>22</v>
      </c>
      <c r="AC1915">
        <v>1910</v>
      </c>
      <c r="AD1915">
        <v>10</v>
      </c>
      <c r="AE1915">
        <v>4.7500000000000001E-2</v>
      </c>
      <c r="AF1915">
        <v>0.01</v>
      </c>
      <c r="AG1915">
        <v>0</v>
      </c>
      <c r="AH1915" t="s">
        <v>23</v>
      </c>
      <c r="AI1915">
        <v>0.1</v>
      </c>
      <c r="AJ1915">
        <v>10</v>
      </c>
      <c r="AK1915">
        <v>3</v>
      </c>
      <c r="AL1915">
        <v>2</v>
      </c>
    </row>
    <row r="1916" spans="20:38" x14ac:dyDescent="0.35">
      <c r="T1916" t="s">
        <v>30</v>
      </c>
      <c r="U1916">
        <v>62</v>
      </c>
      <c r="V1916" t="s">
        <v>29</v>
      </c>
      <c r="W1916">
        <v>5251.0470781357699</v>
      </c>
      <c r="X1916">
        <v>7.8131059723422505E-2</v>
      </c>
      <c r="Y1916">
        <v>4039.26698318136</v>
      </c>
      <c r="Z1916" t="s">
        <v>27</v>
      </c>
      <c r="AA1916">
        <v>4.1568143560359498E-3</v>
      </c>
      <c r="AB1916" t="s">
        <v>24</v>
      </c>
      <c r="AC1916">
        <v>1911</v>
      </c>
      <c r="AD1916">
        <v>10</v>
      </c>
      <c r="AE1916">
        <v>4.7500000000000001E-2</v>
      </c>
      <c r="AF1916">
        <v>0.01</v>
      </c>
      <c r="AG1916">
        <v>0</v>
      </c>
      <c r="AH1916" t="s">
        <v>23</v>
      </c>
      <c r="AI1916">
        <v>0.1</v>
      </c>
      <c r="AJ1916">
        <v>10</v>
      </c>
      <c r="AK1916">
        <v>4</v>
      </c>
      <c r="AL1916">
        <v>3</v>
      </c>
    </row>
    <row r="1917" spans="20:38" x14ac:dyDescent="0.35">
      <c r="T1917" t="s">
        <v>30</v>
      </c>
      <c r="U1917">
        <v>62</v>
      </c>
      <c r="V1917" t="s">
        <v>29</v>
      </c>
      <c r="W1917">
        <v>15753.1412344073</v>
      </c>
      <c r="X1917">
        <v>0.234393179170267</v>
      </c>
      <c r="Y1917">
        <v>12117.8009495441</v>
      </c>
      <c r="Z1917" t="s">
        <v>27</v>
      </c>
      <c r="AA1917">
        <v>1.2470443068107901E-2</v>
      </c>
      <c r="AB1917" t="s">
        <v>22</v>
      </c>
      <c r="AC1917">
        <v>1912</v>
      </c>
      <c r="AD1917">
        <v>10</v>
      </c>
      <c r="AE1917">
        <v>4.7500000000000001E-2</v>
      </c>
      <c r="AF1917">
        <v>0.01</v>
      </c>
      <c r="AG1917">
        <v>0</v>
      </c>
      <c r="AH1917" t="s">
        <v>23</v>
      </c>
      <c r="AI1917">
        <v>0.1</v>
      </c>
      <c r="AJ1917">
        <v>10</v>
      </c>
      <c r="AK1917">
        <v>4</v>
      </c>
      <c r="AL1917">
        <v>3</v>
      </c>
    </row>
    <row r="1918" spans="20:38" x14ac:dyDescent="0.35">
      <c r="T1918" t="s">
        <v>30</v>
      </c>
      <c r="U1918">
        <v>62</v>
      </c>
      <c r="V1918" t="s">
        <v>29</v>
      </c>
      <c r="W1918">
        <v>6619.1077657505302</v>
      </c>
      <c r="X1918">
        <v>9.8486624946662202E-2</v>
      </c>
      <c r="Y1918">
        <v>5091.62135826964</v>
      </c>
      <c r="Z1918" t="s">
        <v>27</v>
      </c>
      <c r="AA1918">
        <v>5.2397934688845002E-3</v>
      </c>
      <c r="AB1918" t="s">
        <v>24</v>
      </c>
      <c r="AC1918">
        <v>1913</v>
      </c>
      <c r="AD1918">
        <v>10</v>
      </c>
      <c r="AE1918">
        <v>4.7500000000000001E-2</v>
      </c>
      <c r="AF1918">
        <v>0.01</v>
      </c>
      <c r="AG1918">
        <v>0</v>
      </c>
      <c r="AH1918" t="s">
        <v>23</v>
      </c>
      <c r="AI1918">
        <v>0.1</v>
      </c>
      <c r="AJ1918">
        <v>10</v>
      </c>
      <c r="AK1918">
        <v>5</v>
      </c>
      <c r="AL1918">
        <v>4</v>
      </c>
    </row>
    <row r="1919" spans="20:38" x14ac:dyDescent="0.35">
      <c r="T1919" t="s">
        <v>30</v>
      </c>
      <c r="U1919">
        <v>62</v>
      </c>
      <c r="V1919" t="s">
        <v>29</v>
      </c>
      <c r="W1919">
        <v>19857.323297251602</v>
      </c>
      <c r="X1919">
        <v>0.29545987483998698</v>
      </c>
      <c r="Y1919">
        <v>15274.8640748089</v>
      </c>
      <c r="Z1919" t="s">
        <v>27</v>
      </c>
      <c r="AA1919">
        <v>1.5719380406653501E-2</v>
      </c>
      <c r="AB1919" t="s">
        <v>22</v>
      </c>
      <c r="AC1919">
        <v>1914</v>
      </c>
      <c r="AD1919">
        <v>10</v>
      </c>
      <c r="AE1919">
        <v>4.7500000000000001E-2</v>
      </c>
      <c r="AF1919">
        <v>0.01</v>
      </c>
      <c r="AG1919">
        <v>0</v>
      </c>
      <c r="AH1919" t="s">
        <v>23</v>
      </c>
      <c r="AI1919">
        <v>0.1</v>
      </c>
      <c r="AJ1919">
        <v>10</v>
      </c>
      <c r="AK1919">
        <v>5</v>
      </c>
      <c r="AL1919">
        <v>4</v>
      </c>
    </row>
    <row r="1920" spans="20:38" x14ac:dyDescent="0.35">
      <c r="T1920" t="s">
        <v>30</v>
      </c>
      <c r="U1920">
        <v>62</v>
      </c>
      <c r="V1920" t="s">
        <v>29</v>
      </c>
      <c r="W1920">
        <v>8115.6211866189697</v>
      </c>
      <c r="X1920">
        <v>0.120753456251531</v>
      </c>
      <c r="Y1920">
        <v>6242.7855281684397</v>
      </c>
      <c r="Z1920" t="s">
        <v>27</v>
      </c>
      <c r="AA1920">
        <v>6.4244578566345504E-3</v>
      </c>
      <c r="AB1920" t="s">
        <v>24</v>
      </c>
      <c r="AC1920">
        <v>1915</v>
      </c>
      <c r="AD1920">
        <v>10</v>
      </c>
      <c r="AE1920">
        <v>4.7500000000000001E-2</v>
      </c>
      <c r="AF1920">
        <v>0.01</v>
      </c>
      <c r="AG1920">
        <v>0</v>
      </c>
      <c r="AH1920" t="s">
        <v>23</v>
      </c>
      <c r="AI1920">
        <v>0.1</v>
      </c>
      <c r="AJ1920">
        <v>10</v>
      </c>
      <c r="AK1920">
        <v>6</v>
      </c>
      <c r="AL1920">
        <v>5</v>
      </c>
    </row>
    <row r="1921" spans="20:38" x14ac:dyDescent="0.35">
      <c r="T1921" t="s">
        <v>30</v>
      </c>
      <c r="U1921">
        <v>62</v>
      </c>
      <c r="V1921" t="s">
        <v>29</v>
      </c>
      <c r="W1921">
        <v>24346.863559856902</v>
      </c>
      <c r="X1921">
        <v>0.362260368754594</v>
      </c>
      <c r="Y1921">
        <v>18728.356584505302</v>
      </c>
      <c r="Z1921" t="s">
        <v>27</v>
      </c>
      <c r="AA1921">
        <v>1.9273373569903701E-2</v>
      </c>
      <c r="AB1921" t="s">
        <v>22</v>
      </c>
      <c r="AC1921">
        <v>1916</v>
      </c>
      <c r="AD1921">
        <v>10</v>
      </c>
      <c r="AE1921">
        <v>4.7500000000000001E-2</v>
      </c>
      <c r="AF1921">
        <v>0.01</v>
      </c>
      <c r="AG1921">
        <v>0</v>
      </c>
      <c r="AH1921" t="s">
        <v>23</v>
      </c>
      <c r="AI1921">
        <v>0.1</v>
      </c>
      <c r="AJ1921">
        <v>10</v>
      </c>
      <c r="AK1921">
        <v>6</v>
      </c>
      <c r="AL1921">
        <v>5</v>
      </c>
    </row>
    <row r="1922" spans="20:38" x14ac:dyDescent="0.35">
      <c r="T1922" t="s">
        <v>30</v>
      </c>
      <c r="U1922">
        <v>62</v>
      </c>
      <c r="V1922" t="s">
        <v>29</v>
      </c>
      <c r="W1922">
        <v>9671.7188320354708</v>
      </c>
      <c r="X1922">
        <v>0.14390684951965599</v>
      </c>
      <c r="Y1922">
        <v>7439.78371695036</v>
      </c>
      <c r="Z1922" t="s">
        <v>27</v>
      </c>
      <c r="AA1922">
        <v>7.6562900865900004E-3</v>
      </c>
      <c r="AB1922" t="s">
        <v>24</v>
      </c>
      <c r="AC1922">
        <v>1917</v>
      </c>
      <c r="AD1922">
        <v>10</v>
      </c>
      <c r="AE1922">
        <v>4.7500000000000001E-2</v>
      </c>
      <c r="AF1922">
        <v>0.01</v>
      </c>
      <c r="AG1922">
        <v>0</v>
      </c>
      <c r="AH1922" t="s">
        <v>23</v>
      </c>
      <c r="AI1922">
        <v>0.1</v>
      </c>
      <c r="AJ1922">
        <v>10</v>
      </c>
      <c r="AK1922">
        <v>7</v>
      </c>
      <c r="AL1922">
        <v>6</v>
      </c>
    </row>
    <row r="1923" spans="20:38" x14ac:dyDescent="0.35">
      <c r="T1923" t="s">
        <v>30</v>
      </c>
      <c r="U1923">
        <v>62</v>
      </c>
      <c r="V1923" t="s">
        <v>29</v>
      </c>
      <c r="W1923">
        <v>29015.1564961064</v>
      </c>
      <c r="X1923">
        <v>0.43172054855896802</v>
      </c>
      <c r="Y1923">
        <v>22319.3511508511</v>
      </c>
      <c r="Z1923" t="s">
        <v>27</v>
      </c>
      <c r="AA1923">
        <v>2.296887025977E-2</v>
      </c>
      <c r="AB1923" t="s">
        <v>22</v>
      </c>
      <c r="AC1923">
        <v>1918</v>
      </c>
      <c r="AD1923">
        <v>10</v>
      </c>
      <c r="AE1923">
        <v>4.7500000000000001E-2</v>
      </c>
      <c r="AF1923">
        <v>0.01</v>
      </c>
      <c r="AG1923">
        <v>0</v>
      </c>
      <c r="AH1923" t="s">
        <v>23</v>
      </c>
      <c r="AI1923">
        <v>0.1</v>
      </c>
      <c r="AJ1923">
        <v>10</v>
      </c>
      <c r="AK1923">
        <v>7</v>
      </c>
      <c r="AL1923">
        <v>6</v>
      </c>
    </row>
    <row r="1924" spans="20:38" x14ac:dyDescent="0.35">
      <c r="T1924" t="s">
        <v>30</v>
      </c>
      <c r="U1924">
        <v>62</v>
      </c>
      <c r="V1924" t="s">
        <v>29</v>
      </c>
      <c r="W1924">
        <v>11197.019489185999</v>
      </c>
      <c r="X1924">
        <v>0.16660201011652301</v>
      </c>
      <c r="Y1924">
        <v>8613.09191475843</v>
      </c>
      <c r="Z1924" t="s">
        <v>27</v>
      </c>
      <c r="AA1924">
        <v>8.8637429192477499E-3</v>
      </c>
      <c r="AB1924" t="s">
        <v>24</v>
      </c>
      <c r="AC1924">
        <v>1919</v>
      </c>
      <c r="AD1924">
        <v>10</v>
      </c>
      <c r="AE1924">
        <v>4.7500000000000001E-2</v>
      </c>
      <c r="AF1924">
        <v>0.01</v>
      </c>
      <c r="AG1924">
        <v>0</v>
      </c>
      <c r="AH1924" t="s">
        <v>23</v>
      </c>
      <c r="AI1924">
        <v>0.1</v>
      </c>
      <c r="AJ1924">
        <v>10</v>
      </c>
      <c r="AK1924">
        <v>8</v>
      </c>
      <c r="AL1924">
        <v>7</v>
      </c>
    </row>
    <row r="1925" spans="20:38" x14ac:dyDescent="0.35">
      <c r="T1925" t="s">
        <v>30</v>
      </c>
      <c r="U1925">
        <v>62</v>
      </c>
      <c r="V1925" t="s">
        <v>29</v>
      </c>
      <c r="W1925">
        <v>33591.058467557901</v>
      </c>
      <c r="X1925">
        <v>0.499806030349569</v>
      </c>
      <c r="Y1925">
        <v>25839.275744275299</v>
      </c>
      <c r="Z1925" t="s">
        <v>27</v>
      </c>
      <c r="AA1925">
        <v>2.65912287577432E-2</v>
      </c>
      <c r="AB1925" t="s">
        <v>22</v>
      </c>
      <c r="AC1925">
        <v>1920</v>
      </c>
      <c r="AD1925">
        <v>10</v>
      </c>
      <c r="AE1925">
        <v>4.7500000000000001E-2</v>
      </c>
      <c r="AF1925">
        <v>0.01</v>
      </c>
      <c r="AG1925">
        <v>0</v>
      </c>
      <c r="AH1925" t="s">
        <v>23</v>
      </c>
      <c r="AI1925">
        <v>0.1</v>
      </c>
      <c r="AJ1925">
        <v>10</v>
      </c>
      <c r="AK1925">
        <v>8</v>
      </c>
      <c r="AL1925">
        <v>7</v>
      </c>
    </row>
    <row r="1926" spans="20:38" x14ac:dyDescent="0.35">
      <c r="T1926" t="s">
        <v>30</v>
      </c>
      <c r="U1926">
        <v>62</v>
      </c>
      <c r="V1926" t="s">
        <v>29</v>
      </c>
      <c r="W1926">
        <v>27084.808835514301</v>
      </c>
      <c r="X1926">
        <v>0.402998637269185</v>
      </c>
      <c r="Y1926">
        <v>20834.468335010999</v>
      </c>
      <c r="Z1926" t="s">
        <v>27</v>
      </c>
      <c r="AA1926">
        <v>2.1440775624873201E-2</v>
      </c>
      <c r="AB1926" t="s">
        <v>24</v>
      </c>
      <c r="AC1926">
        <v>1921</v>
      </c>
      <c r="AD1926">
        <v>10</v>
      </c>
      <c r="AE1926">
        <v>4.7500000000000001E-2</v>
      </c>
      <c r="AF1926">
        <v>0.01</v>
      </c>
      <c r="AG1926">
        <v>0</v>
      </c>
      <c r="AH1926" t="s">
        <v>23</v>
      </c>
      <c r="AI1926">
        <v>0.1</v>
      </c>
      <c r="AJ1926">
        <v>10</v>
      </c>
      <c r="AK1926">
        <v>9</v>
      </c>
      <c r="AL1926">
        <v>8</v>
      </c>
    </row>
    <row r="1927" spans="20:38" x14ac:dyDescent="0.35">
      <c r="T1927" t="s">
        <v>30</v>
      </c>
      <c r="U1927">
        <v>62</v>
      </c>
      <c r="V1927" t="s">
        <v>29</v>
      </c>
      <c r="W1927">
        <v>81254.426506542994</v>
      </c>
      <c r="X1927">
        <v>1.2089959118075599</v>
      </c>
      <c r="Y1927">
        <v>62503.405005033099</v>
      </c>
      <c r="Z1927" t="s">
        <v>27</v>
      </c>
      <c r="AA1927">
        <v>6.4322326874619695E-2</v>
      </c>
      <c r="AB1927" t="s">
        <v>22</v>
      </c>
      <c r="AC1927">
        <v>1922</v>
      </c>
      <c r="AD1927">
        <v>10</v>
      </c>
      <c r="AE1927">
        <v>4.7500000000000001E-2</v>
      </c>
      <c r="AF1927">
        <v>0.01</v>
      </c>
      <c r="AG1927">
        <v>0</v>
      </c>
      <c r="AH1927" t="s">
        <v>23</v>
      </c>
      <c r="AI1927">
        <v>0.1</v>
      </c>
      <c r="AJ1927">
        <v>10</v>
      </c>
      <c r="AK1927">
        <v>9</v>
      </c>
      <c r="AL1927">
        <v>8</v>
      </c>
    </row>
    <row r="1928" spans="20:38" x14ac:dyDescent="0.35">
      <c r="T1928" t="s">
        <v>30</v>
      </c>
      <c r="U1928">
        <v>62</v>
      </c>
      <c r="V1928" t="s">
        <v>29</v>
      </c>
      <c r="W1928">
        <v>25437.390669377401</v>
      </c>
      <c r="X1928">
        <v>0.37848647327358198</v>
      </c>
      <c r="Y1928">
        <v>19567.223591828799</v>
      </c>
      <c r="Z1928" t="s">
        <v>27</v>
      </c>
      <c r="AA1928">
        <v>2.01366525839838E-2</v>
      </c>
      <c r="AB1928" t="s">
        <v>24</v>
      </c>
      <c r="AC1928">
        <v>1923</v>
      </c>
      <c r="AD1928">
        <v>10</v>
      </c>
      <c r="AE1928">
        <v>4.7500000000000001E-2</v>
      </c>
      <c r="AF1928">
        <v>0.01</v>
      </c>
      <c r="AG1928">
        <v>0</v>
      </c>
      <c r="AH1928" t="s">
        <v>23</v>
      </c>
      <c r="AI1928">
        <v>0.1</v>
      </c>
      <c r="AJ1928">
        <v>10</v>
      </c>
      <c r="AK1928">
        <v>10</v>
      </c>
      <c r="AL1928">
        <v>9</v>
      </c>
    </row>
    <row r="1929" spans="20:38" x14ac:dyDescent="0.35">
      <c r="T1929" t="s">
        <v>30</v>
      </c>
      <c r="U1929">
        <v>62</v>
      </c>
      <c r="V1929" t="s">
        <v>29</v>
      </c>
      <c r="W1929">
        <v>76312.172008132198</v>
      </c>
      <c r="X1929">
        <v>1.1354594198207499</v>
      </c>
      <c r="Y1929">
        <v>58701.670775486396</v>
      </c>
      <c r="Z1929" t="s">
        <v>27</v>
      </c>
      <c r="AA1929">
        <v>6.04099577519513E-2</v>
      </c>
      <c r="AB1929" t="s">
        <v>22</v>
      </c>
      <c r="AC1929">
        <v>1924</v>
      </c>
      <c r="AD1929">
        <v>10</v>
      </c>
      <c r="AE1929">
        <v>4.7500000000000001E-2</v>
      </c>
      <c r="AF1929">
        <v>0.01</v>
      </c>
      <c r="AG1929">
        <v>0</v>
      </c>
      <c r="AH1929" t="s">
        <v>23</v>
      </c>
      <c r="AI1929">
        <v>0.1</v>
      </c>
      <c r="AJ1929">
        <v>10</v>
      </c>
      <c r="AK1929">
        <v>10</v>
      </c>
      <c r="AL1929">
        <v>9</v>
      </c>
    </row>
    <row r="1930" spans="20:38" x14ac:dyDescent="0.35">
      <c r="T1930" t="s">
        <v>30</v>
      </c>
      <c r="U1930">
        <v>62</v>
      </c>
      <c r="V1930" t="s">
        <v>29</v>
      </c>
      <c r="W1930">
        <v>68894.875013846598</v>
      </c>
      <c r="X1930">
        <v>1.02509642634086</v>
      </c>
      <c r="Y1930">
        <v>52996.057702958897</v>
      </c>
      <c r="Z1930" t="s">
        <v>27</v>
      </c>
      <c r="AA1930">
        <v>5.45383046949433E-2</v>
      </c>
      <c r="AB1930" t="s">
        <v>24</v>
      </c>
      <c r="AC1930">
        <v>1925</v>
      </c>
      <c r="AD1930">
        <v>10</v>
      </c>
      <c r="AE1930">
        <v>4.7500000000000001E-2</v>
      </c>
      <c r="AF1930">
        <v>0.01</v>
      </c>
      <c r="AG1930">
        <v>0</v>
      </c>
      <c r="AH1930" t="s">
        <v>23</v>
      </c>
      <c r="AI1930">
        <v>0.1</v>
      </c>
      <c r="AJ1930">
        <v>10</v>
      </c>
      <c r="AK1930">
        <v>12</v>
      </c>
      <c r="AL1930">
        <v>11</v>
      </c>
    </row>
    <row r="1931" spans="20:38" x14ac:dyDescent="0.35">
      <c r="T1931" t="s">
        <v>30</v>
      </c>
      <c r="U1931">
        <v>62</v>
      </c>
      <c r="V1931" t="s">
        <v>29</v>
      </c>
      <c r="W1931">
        <v>206684.62504154001</v>
      </c>
      <c r="X1931">
        <v>3.0752892790225701</v>
      </c>
      <c r="Y1931">
        <v>158988.173108877</v>
      </c>
      <c r="Z1931" t="s">
        <v>27</v>
      </c>
      <c r="AA1931">
        <v>0.16361491408483</v>
      </c>
      <c r="AB1931" t="s">
        <v>22</v>
      </c>
      <c r="AC1931">
        <v>1926</v>
      </c>
      <c r="AD1931">
        <v>10</v>
      </c>
      <c r="AE1931">
        <v>4.7500000000000001E-2</v>
      </c>
      <c r="AF1931">
        <v>0.01</v>
      </c>
      <c r="AG1931">
        <v>0</v>
      </c>
      <c r="AH1931" t="s">
        <v>23</v>
      </c>
      <c r="AI1931">
        <v>0.1</v>
      </c>
      <c r="AJ1931">
        <v>10</v>
      </c>
      <c r="AK1931">
        <v>12</v>
      </c>
      <c r="AL1931">
        <v>11</v>
      </c>
    </row>
    <row r="1932" spans="20:38" x14ac:dyDescent="0.35">
      <c r="T1932" t="s">
        <v>30</v>
      </c>
      <c r="U1932">
        <v>62</v>
      </c>
      <c r="V1932" t="s">
        <v>29</v>
      </c>
      <c r="W1932">
        <v>63808.0301060766</v>
      </c>
      <c r="X1932">
        <v>0.94940855354542497</v>
      </c>
      <c r="Y1932">
        <v>49083.100081597397</v>
      </c>
      <c r="Z1932" t="s">
        <v>27</v>
      </c>
      <c r="AA1932">
        <v>5.0511475450240803E-2</v>
      </c>
      <c r="AB1932" t="s">
        <v>24</v>
      </c>
      <c r="AC1932">
        <v>1927</v>
      </c>
      <c r="AD1932">
        <v>10</v>
      </c>
      <c r="AE1932">
        <v>4.7500000000000001E-2</v>
      </c>
      <c r="AF1932">
        <v>0.01</v>
      </c>
      <c r="AG1932">
        <v>0</v>
      </c>
      <c r="AH1932" t="s">
        <v>23</v>
      </c>
      <c r="AI1932">
        <v>0.1</v>
      </c>
      <c r="AJ1932">
        <v>10</v>
      </c>
      <c r="AK1932">
        <v>15</v>
      </c>
      <c r="AL1932">
        <v>14</v>
      </c>
    </row>
    <row r="1933" spans="20:38" x14ac:dyDescent="0.35">
      <c r="T1933" t="s">
        <v>30</v>
      </c>
      <c r="U1933">
        <v>62</v>
      </c>
      <c r="V1933" t="s">
        <v>29</v>
      </c>
      <c r="W1933">
        <v>191424.09031823001</v>
      </c>
      <c r="X1933">
        <v>2.8482256606362801</v>
      </c>
      <c r="Y1933">
        <v>147249.30024479199</v>
      </c>
      <c r="Z1933" t="s">
        <v>27</v>
      </c>
      <c r="AA1933">
        <v>0.15153442635072201</v>
      </c>
      <c r="AB1933" t="s">
        <v>22</v>
      </c>
      <c r="AC1933">
        <v>1928</v>
      </c>
      <c r="AD1933">
        <v>10</v>
      </c>
      <c r="AE1933">
        <v>4.7500000000000001E-2</v>
      </c>
      <c r="AF1933">
        <v>0.01</v>
      </c>
      <c r="AG1933">
        <v>0</v>
      </c>
      <c r="AH1933" t="s">
        <v>23</v>
      </c>
      <c r="AI1933">
        <v>0.1</v>
      </c>
      <c r="AJ1933">
        <v>10</v>
      </c>
      <c r="AK1933">
        <v>15</v>
      </c>
      <c r="AL1933">
        <v>14</v>
      </c>
    </row>
    <row r="1934" spans="20:38" x14ac:dyDescent="0.35">
      <c r="T1934" t="s">
        <v>30</v>
      </c>
      <c r="U1934">
        <v>62</v>
      </c>
      <c r="V1934" t="s">
        <v>29</v>
      </c>
      <c r="W1934">
        <v>54011.939451826504</v>
      </c>
      <c r="X1934">
        <v>0.80365115838700996</v>
      </c>
      <c r="Y1934">
        <v>41547.645732174198</v>
      </c>
      <c r="Z1934" t="s">
        <v>27</v>
      </c>
      <c r="AA1934">
        <v>4.2756730604366501E-2</v>
      </c>
      <c r="AB1934" t="s">
        <v>24</v>
      </c>
      <c r="AC1934">
        <v>1929</v>
      </c>
      <c r="AD1934">
        <v>10</v>
      </c>
      <c r="AE1934">
        <v>4.7500000000000001E-2</v>
      </c>
      <c r="AF1934">
        <v>0.01</v>
      </c>
      <c r="AG1934">
        <v>0</v>
      </c>
      <c r="AH1934" t="s">
        <v>23</v>
      </c>
      <c r="AI1934">
        <v>0.1</v>
      </c>
      <c r="AJ1934">
        <v>10</v>
      </c>
      <c r="AK1934">
        <v>20</v>
      </c>
      <c r="AL1934">
        <v>19</v>
      </c>
    </row>
    <row r="1935" spans="20:38" x14ac:dyDescent="0.35">
      <c r="T1935" t="s">
        <v>30</v>
      </c>
      <c r="U1935">
        <v>62</v>
      </c>
      <c r="V1935" t="s">
        <v>29</v>
      </c>
      <c r="W1935">
        <v>162035.81835548001</v>
      </c>
      <c r="X1935">
        <v>2.4109534751610302</v>
      </c>
      <c r="Y1935">
        <v>124642.93719652299</v>
      </c>
      <c r="Z1935" t="s">
        <v>27</v>
      </c>
      <c r="AA1935">
        <v>0.12827019181310001</v>
      </c>
      <c r="AB1935" t="s">
        <v>22</v>
      </c>
      <c r="AC1935">
        <v>1930</v>
      </c>
      <c r="AD1935">
        <v>10</v>
      </c>
      <c r="AE1935">
        <v>4.7500000000000001E-2</v>
      </c>
      <c r="AF1935">
        <v>0.01</v>
      </c>
      <c r="AG1935">
        <v>0</v>
      </c>
      <c r="AH1935" t="s">
        <v>23</v>
      </c>
      <c r="AI1935">
        <v>0.1</v>
      </c>
      <c r="AJ1935">
        <v>10</v>
      </c>
      <c r="AK1935">
        <v>20</v>
      </c>
      <c r="AL1935">
        <v>19</v>
      </c>
    </row>
    <row r="1936" spans="20:38" x14ac:dyDescent="0.35">
      <c r="T1936" t="s">
        <v>30</v>
      </c>
      <c r="U1936">
        <v>62</v>
      </c>
      <c r="V1936" t="s">
        <v>29</v>
      </c>
      <c r="W1936">
        <v>22113.052703531001</v>
      </c>
      <c r="X1936">
        <v>0.329023186373745</v>
      </c>
      <c r="Y1936">
        <v>17010.040541177699</v>
      </c>
      <c r="Z1936" t="s">
        <v>27</v>
      </c>
      <c r="AA1936">
        <v>1.7505052528771201E-2</v>
      </c>
      <c r="AB1936" t="s">
        <v>24</v>
      </c>
      <c r="AC1936">
        <v>1931</v>
      </c>
      <c r="AD1936">
        <v>10</v>
      </c>
      <c r="AE1936">
        <v>4.7500000000000001E-2</v>
      </c>
      <c r="AF1936">
        <v>0.01</v>
      </c>
      <c r="AG1936">
        <v>0</v>
      </c>
      <c r="AH1936" t="s">
        <v>23</v>
      </c>
      <c r="AI1936">
        <v>0.1</v>
      </c>
      <c r="AJ1936">
        <v>10</v>
      </c>
      <c r="AK1936">
        <v>99</v>
      </c>
      <c r="AL1936">
        <v>98</v>
      </c>
    </row>
    <row r="1937" spans="20:38" x14ac:dyDescent="0.35">
      <c r="T1937" t="s">
        <v>30</v>
      </c>
      <c r="U1937">
        <v>62</v>
      </c>
      <c r="V1937" t="s">
        <v>29</v>
      </c>
      <c r="W1937">
        <v>66339.158110593096</v>
      </c>
      <c r="X1937">
        <v>0.98706955912123395</v>
      </c>
      <c r="Y1937">
        <v>51030.121623533203</v>
      </c>
      <c r="Z1937" t="s">
        <v>27</v>
      </c>
      <c r="AA1937">
        <v>5.2515157586313699E-2</v>
      </c>
      <c r="AB1937" t="s">
        <v>22</v>
      </c>
      <c r="AC1937">
        <v>1932</v>
      </c>
      <c r="AD1937">
        <v>10</v>
      </c>
      <c r="AE1937">
        <v>4.7500000000000001E-2</v>
      </c>
      <c r="AF1937">
        <v>0.01</v>
      </c>
      <c r="AG1937">
        <v>0</v>
      </c>
      <c r="AH1937" t="s">
        <v>23</v>
      </c>
      <c r="AI1937">
        <v>0.1</v>
      </c>
      <c r="AJ1937">
        <v>10</v>
      </c>
      <c r="AK1937">
        <v>99</v>
      </c>
      <c r="AL1937">
        <v>98</v>
      </c>
    </row>
    <row r="1938" spans="20:38" x14ac:dyDescent="0.35">
      <c r="T1938" t="s">
        <v>30</v>
      </c>
      <c r="U1938">
        <v>62</v>
      </c>
      <c r="V1938" t="s">
        <v>29</v>
      </c>
      <c r="W1938">
        <v>58931.953526501202</v>
      </c>
      <c r="X1938">
        <v>8.7333413867836995E-2</v>
      </c>
      <c r="Y1938">
        <v>45332.271943462503</v>
      </c>
      <c r="Z1938" t="s">
        <v>28</v>
      </c>
      <c r="AA1938">
        <v>1.5050717992691399E-2</v>
      </c>
      <c r="AB1938" t="s">
        <v>24</v>
      </c>
      <c r="AC1938">
        <v>1933</v>
      </c>
      <c r="AD1938">
        <v>10</v>
      </c>
      <c r="AE1938">
        <v>4.7500000000000001E-2</v>
      </c>
      <c r="AF1938">
        <v>0.01</v>
      </c>
      <c r="AG1938">
        <v>0</v>
      </c>
      <c r="AH1938" t="s">
        <v>23</v>
      </c>
      <c r="AI1938">
        <v>0.1</v>
      </c>
      <c r="AJ1938">
        <v>10</v>
      </c>
      <c r="AK1938">
        <v>1</v>
      </c>
      <c r="AL1938">
        <v>0</v>
      </c>
    </row>
    <row r="1939" spans="20:38" x14ac:dyDescent="0.35">
      <c r="T1939" t="s">
        <v>30</v>
      </c>
      <c r="U1939">
        <v>62</v>
      </c>
      <c r="V1939" t="s">
        <v>29</v>
      </c>
      <c r="W1939">
        <v>176795.86057950399</v>
      </c>
      <c r="X1939">
        <v>0.26200024160351099</v>
      </c>
      <c r="Y1939">
        <v>135996.815830387</v>
      </c>
      <c r="Z1939" t="s">
        <v>28</v>
      </c>
      <c r="AA1939">
        <v>4.5152153978074198E-2</v>
      </c>
      <c r="AB1939" t="s">
        <v>22</v>
      </c>
      <c r="AC1939">
        <v>1934</v>
      </c>
      <c r="AD1939">
        <v>10</v>
      </c>
      <c r="AE1939">
        <v>4.7500000000000001E-2</v>
      </c>
      <c r="AF1939">
        <v>0.01</v>
      </c>
      <c r="AG1939">
        <v>0</v>
      </c>
      <c r="AH1939" t="s">
        <v>23</v>
      </c>
      <c r="AI1939">
        <v>0.1</v>
      </c>
      <c r="AJ1939">
        <v>10</v>
      </c>
      <c r="AK1939">
        <v>1</v>
      </c>
      <c r="AL1939">
        <v>0</v>
      </c>
    </row>
    <row r="1940" spans="20:38" x14ac:dyDescent="0.35">
      <c r="T1940" t="s">
        <v>30</v>
      </c>
      <c r="U1940">
        <v>62</v>
      </c>
      <c r="V1940" t="s">
        <v>29</v>
      </c>
      <c r="W1940">
        <v>27489.955205376998</v>
      </c>
      <c r="X1940">
        <v>4.0738368431650199E-2</v>
      </c>
      <c r="Y1940">
        <v>21146.119388751598</v>
      </c>
      <c r="Z1940" t="s">
        <v>28</v>
      </c>
      <c r="AA1940">
        <v>7.02069995425813E-3</v>
      </c>
      <c r="AB1940" t="s">
        <v>24</v>
      </c>
      <c r="AC1940">
        <v>1935</v>
      </c>
      <c r="AD1940">
        <v>10</v>
      </c>
      <c r="AE1940">
        <v>4.7500000000000001E-2</v>
      </c>
      <c r="AF1940">
        <v>0.01</v>
      </c>
      <c r="AG1940">
        <v>0</v>
      </c>
      <c r="AH1940" t="s">
        <v>23</v>
      </c>
      <c r="AI1940">
        <v>0.1</v>
      </c>
      <c r="AJ1940">
        <v>10</v>
      </c>
      <c r="AK1940">
        <v>2</v>
      </c>
      <c r="AL1940">
        <v>1</v>
      </c>
    </row>
    <row r="1941" spans="20:38" x14ac:dyDescent="0.35">
      <c r="T1941" t="s">
        <v>30</v>
      </c>
      <c r="U1941">
        <v>62</v>
      </c>
      <c r="V1941" t="s">
        <v>29</v>
      </c>
      <c r="W1941">
        <v>82469.865616131094</v>
      </c>
      <c r="X1941">
        <v>0.122215105294951</v>
      </c>
      <c r="Y1941">
        <v>63438.3581662547</v>
      </c>
      <c r="Z1941" t="s">
        <v>28</v>
      </c>
      <c r="AA1941">
        <v>2.1062099862774401E-2</v>
      </c>
      <c r="AB1941" t="s">
        <v>22</v>
      </c>
      <c r="AC1941">
        <v>1936</v>
      </c>
      <c r="AD1941">
        <v>10</v>
      </c>
      <c r="AE1941">
        <v>4.7500000000000001E-2</v>
      </c>
      <c r="AF1941">
        <v>0.01</v>
      </c>
      <c r="AG1941">
        <v>0</v>
      </c>
      <c r="AH1941" t="s">
        <v>23</v>
      </c>
      <c r="AI1941">
        <v>0.1</v>
      </c>
      <c r="AJ1941">
        <v>10</v>
      </c>
      <c r="AK1941">
        <v>2</v>
      </c>
      <c r="AL1941">
        <v>1</v>
      </c>
    </row>
    <row r="1942" spans="20:38" x14ac:dyDescent="0.35">
      <c r="T1942" t="s">
        <v>30</v>
      </c>
      <c r="U1942">
        <v>62</v>
      </c>
      <c r="V1942" t="s">
        <v>29</v>
      </c>
      <c r="W1942">
        <v>12747.2394214326</v>
      </c>
      <c r="X1942">
        <v>1.8890599571992201E-2</v>
      </c>
      <c r="Y1942">
        <v>9805.5687857174198</v>
      </c>
      <c r="Z1942" t="s">
        <v>28</v>
      </c>
      <c r="AA1942">
        <v>3.25553616054872E-3</v>
      </c>
      <c r="AB1942" t="s">
        <v>24</v>
      </c>
      <c r="AC1942">
        <v>1937</v>
      </c>
      <c r="AD1942">
        <v>10</v>
      </c>
      <c r="AE1942">
        <v>4.7500000000000001E-2</v>
      </c>
      <c r="AF1942">
        <v>0.01</v>
      </c>
      <c r="AG1942">
        <v>0</v>
      </c>
      <c r="AH1942" t="s">
        <v>23</v>
      </c>
      <c r="AI1942">
        <v>0.1</v>
      </c>
      <c r="AJ1942">
        <v>10</v>
      </c>
      <c r="AK1942">
        <v>3</v>
      </c>
      <c r="AL1942">
        <v>2</v>
      </c>
    </row>
    <row r="1943" spans="20:38" x14ac:dyDescent="0.35">
      <c r="T1943" t="s">
        <v>30</v>
      </c>
      <c r="U1943">
        <v>62</v>
      </c>
      <c r="V1943" t="s">
        <v>29</v>
      </c>
      <c r="W1943">
        <v>38241.718264297902</v>
      </c>
      <c r="X1943">
        <v>5.6671798715976503E-2</v>
      </c>
      <c r="Y1943">
        <v>29416.706357152299</v>
      </c>
      <c r="Z1943" t="s">
        <v>28</v>
      </c>
      <c r="AA1943">
        <v>9.7666084816461704E-3</v>
      </c>
      <c r="AB1943" t="s">
        <v>22</v>
      </c>
      <c r="AC1943">
        <v>1938</v>
      </c>
      <c r="AD1943">
        <v>10</v>
      </c>
      <c r="AE1943">
        <v>4.7500000000000001E-2</v>
      </c>
      <c r="AF1943">
        <v>0.01</v>
      </c>
      <c r="AG1943">
        <v>0</v>
      </c>
      <c r="AH1943" t="s">
        <v>23</v>
      </c>
      <c r="AI1943">
        <v>0.1</v>
      </c>
      <c r="AJ1943">
        <v>10</v>
      </c>
      <c r="AK1943">
        <v>3</v>
      </c>
      <c r="AL1943">
        <v>2</v>
      </c>
    </row>
    <row r="1944" spans="20:38" x14ac:dyDescent="0.35">
      <c r="T1944" t="s">
        <v>30</v>
      </c>
      <c r="U1944">
        <v>62</v>
      </c>
      <c r="V1944" t="s">
        <v>29</v>
      </c>
      <c r="W1944">
        <v>27628.691179875099</v>
      </c>
      <c r="X1944">
        <v>4.0943966338289201E-2</v>
      </c>
      <c r="Y1944">
        <v>21252.839369134701</v>
      </c>
      <c r="Z1944" t="s">
        <v>28</v>
      </c>
      <c r="AA1944">
        <v>7.0561319381422499E-3</v>
      </c>
      <c r="AB1944" t="s">
        <v>24</v>
      </c>
      <c r="AC1944">
        <v>1939</v>
      </c>
      <c r="AD1944">
        <v>10</v>
      </c>
      <c r="AE1944">
        <v>4.7500000000000001E-2</v>
      </c>
      <c r="AF1944">
        <v>0.01</v>
      </c>
      <c r="AG1944">
        <v>0</v>
      </c>
      <c r="AH1944" t="s">
        <v>23</v>
      </c>
      <c r="AI1944">
        <v>0.1</v>
      </c>
      <c r="AJ1944">
        <v>10</v>
      </c>
      <c r="AK1944">
        <v>4</v>
      </c>
      <c r="AL1944">
        <v>3</v>
      </c>
    </row>
    <row r="1945" spans="20:38" x14ac:dyDescent="0.35">
      <c r="T1945" t="s">
        <v>30</v>
      </c>
      <c r="U1945">
        <v>62</v>
      </c>
      <c r="V1945" t="s">
        <v>29</v>
      </c>
      <c r="W1945">
        <v>82886.073539625198</v>
      </c>
      <c r="X1945">
        <v>0.122831899014868</v>
      </c>
      <c r="Y1945">
        <v>63758.518107404001</v>
      </c>
      <c r="Z1945" t="s">
        <v>28</v>
      </c>
      <c r="AA1945">
        <v>2.1168395814426699E-2</v>
      </c>
      <c r="AB1945" t="s">
        <v>22</v>
      </c>
      <c r="AC1945">
        <v>1940</v>
      </c>
      <c r="AD1945">
        <v>10</v>
      </c>
      <c r="AE1945">
        <v>4.7500000000000001E-2</v>
      </c>
      <c r="AF1945">
        <v>0.01</v>
      </c>
      <c r="AG1945">
        <v>0</v>
      </c>
      <c r="AH1945" t="s">
        <v>23</v>
      </c>
      <c r="AI1945">
        <v>0.1</v>
      </c>
      <c r="AJ1945">
        <v>10</v>
      </c>
      <c r="AK1945">
        <v>4</v>
      </c>
      <c r="AL1945">
        <v>3</v>
      </c>
    </row>
    <row r="1946" spans="20:38" x14ac:dyDescent="0.35">
      <c r="T1946" t="s">
        <v>30</v>
      </c>
      <c r="U1946">
        <v>62</v>
      </c>
      <c r="V1946" t="s">
        <v>29</v>
      </c>
      <c r="W1946">
        <v>34191.472541966301</v>
      </c>
      <c r="X1946">
        <v>5.0669591682813001E-2</v>
      </c>
      <c r="Y1946">
        <v>26301.132724589399</v>
      </c>
      <c r="Z1946" t="s">
        <v>28</v>
      </c>
      <c r="AA1946">
        <v>8.7322102898314997E-3</v>
      </c>
      <c r="AB1946" t="s">
        <v>24</v>
      </c>
      <c r="AC1946">
        <v>1941</v>
      </c>
      <c r="AD1946">
        <v>10</v>
      </c>
      <c r="AE1946">
        <v>4.7500000000000001E-2</v>
      </c>
      <c r="AF1946">
        <v>0.01</v>
      </c>
      <c r="AG1946">
        <v>0</v>
      </c>
      <c r="AH1946" t="s">
        <v>23</v>
      </c>
      <c r="AI1946">
        <v>0.1</v>
      </c>
      <c r="AJ1946">
        <v>10</v>
      </c>
      <c r="AK1946">
        <v>5</v>
      </c>
      <c r="AL1946">
        <v>4</v>
      </c>
    </row>
    <row r="1947" spans="20:38" x14ac:dyDescent="0.35">
      <c r="T1947" t="s">
        <v>30</v>
      </c>
      <c r="U1947">
        <v>62</v>
      </c>
      <c r="V1947" t="s">
        <v>29</v>
      </c>
      <c r="W1947">
        <v>102574.417625899</v>
      </c>
      <c r="X1947">
        <v>0.15200877504843899</v>
      </c>
      <c r="Y1947">
        <v>78903.398173768306</v>
      </c>
      <c r="Z1947" t="s">
        <v>28</v>
      </c>
      <c r="AA1947">
        <v>2.6196630869494499E-2</v>
      </c>
      <c r="AB1947" t="s">
        <v>22</v>
      </c>
      <c r="AC1947">
        <v>1942</v>
      </c>
      <c r="AD1947">
        <v>10</v>
      </c>
      <c r="AE1947">
        <v>4.7500000000000001E-2</v>
      </c>
      <c r="AF1947">
        <v>0.01</v>
      </c>
      <c r="AG1947">
        <v>0</v>
      </c>
      <c r="AH1947" t="s">
        <v>23</v>
      </c>
      <c r="AI1947">
        <v>0.1</v>
      </c>
      <c r="AJ1947">
        <v>10</v>
      </c>
      <c r="AK1947">
        <v>5</v>
      </c>
      <c r="AL1947">
        <v>4</v>
      </c>
    </row>
    <row r="1948" spans="20:38" x14ac:dyDescent="0.35">
      <c r="T1948" t="s">
        <v>30</v>
      </c>
      <c r="U1948">
        <v>62</v>
      </c>
      <c r="V1948" t="s">
        <v>29</v>
      </c>
      <c r="W1948">
        <v>40967.170839940198</v>
      </c>
      <c r="X1948">
        <v>6.0710746409415699E-2</v>
      </c>
      <c r="Y1948">
        <v>31513.208338415599</v>
      </c>
      <c r="Z1948" t="s">
        <v>28</v>
      </c>
      <c r="AA1948">
        <v>1.04626658098663E-2</v>
      </c>
      <c r="AB1948" t="s">
        <v>24</v>
      </c>
      <c r="AC1948">
        <v>1943</v>
      </c>
      <c r="AD1948">
        <v>10</v>
      </c>
      <c r="AE1948">
        <v>4.7500000000000001E-2</v>
      </c>
      <c r="AF1948">
        <v>0.01</v>
      </c>
      <c r="AG1948">
        <v>0</v>
      </c>
      <c r="AH1948" t="s">
        <v>23</v>
      </c>
      <c r="AI1948">
        <v>0.1</v>
      </c>
      <c r="AJ1948">
        <v>10</v>
      </c>
      <c r="AK1948">
        <v>6</v>
      </c>
      <c r="AL1948">
        <v>5</v>
      </c>
    </row>
    <row r="1949" spans="20:38" x14ac:dyDescent="0.35">
      <c r="T1949" t="s">
        <v>30</v>
      </c>
      <c r="U1949">
        <v>62</v>
      </c>
      <c r="V1949" t="s">
        <v>29</v>
      </c>
      <c r="W1949">
        <v>122901.512519821</v>
      </c>
      <c r="X1949">
        <v>0.18213223922824701</v>
      </c>
      <c r="Y1949">
        <v>94539.625015246696</v>
      </c>
      <c r="Z1949" t="s">
        <v>28</v>
      </c>
      <c r="AA1949">
        <v>3.1387997429598802E-2</v>
      </c>
      <c r="AB1949" t="s">
        <v>22</v>
      </c>
      <c r="AC1949">
        <v>1944</v>
      </c>
      <c r="AD1949">
        <v>10</v>
      </c>
      <c r="AE1949">
        <v>4.7500000000000001E-2</v>
      </c>
      <c r="AF1949">
        <v>0.01</v>
      </c>
      <c r="AG1949">
        <v>0</v>
      </c>
      <c r="AH1949" t="s">
        <v>23</v>
      </c>
      <c r="AI1949">
        <v>0.1</v>
      </c>
      <c r="AJ1949">
        <v>10</v>
      </c>
      <c r="AK1949">
        <v>6</v>
      </c>
      <c r="AL1949">
        <v>5</v>
      </c>
    </row>
    <row r="1950" spans="20:38" x14ac:dyDescent="0.35">
      <c r="T1950" t="s">
        <v>30</v>
      </c>
      <c r="U1950">
        <v>62</v>
      </c>
      <c r="V1950" t="s">
        <v>29</v>
      </c>
      <c r="W1950">
        <v>47466.176062377701</v>
      </c>
      <c r="X1950">
        <v>7.0341859563761197E-2</v>
      </c>
      <c r="Y1950">
        <v>36512.443124905898</v>
      </c>
      <c r="Z1950" t="s">
        <v>28</v>
      </c>
      <c r="AA1950">
        <v>1.2122456279767199E-2</v>
      </c>
      <c r="AB1950" t="s">
        <v>24</v>
      </c>
      <c r="AC1950">
        <v>1945</v>
      </c>
      <c r="AD1950">
        <v>10</v>
      </c>
      <c r="AE1950">
        <v>4.7500000000000001E-2</v>
      </c>
      <c r="AF1950">
        <v>0.01</v>
      </c>
      <c r="AG1950">
        <v>0</v>
      </c>
      <c r="AH1950" t="s">
        <v>23</v>
      </c>
      <c r="AI1950">
        <v>0.1</v>
      </c>
      <c r="AJ1950">
        <v>10</v>
      </c>
      <c r="AK1950">
        <v>7</v>
      </c>
      <c r="AL1950">
        <v>6</v>
      </c>
    </row>
    <row r="1951" spans="20:38" x14ac:dyDescent="0.35">
      <c r="T1951" t="s">
        <v>30</v>
      </c>
      <c r="U1951">
        <v>62</v>
      </c>
      <c r="V1951" t="s">
        <v>29</v>
      </c>
      <c r="W1951">
        <v>142398.52818713299</v>
      </c>
      <c r="X1951">
        <v>0.21102557869128399</v>
      </c>
      <c r="Y1951">
        <v>109537.329374718</v>
      </c>
      <c r="Z1951" t="s">
        <v>28</v>
      </c>
      <c r="AA1951">
        <v>3.6367368839301702E-2</v>
      </c>
      <c r="AB1951" t="s">
        <v>22</v>
      </c>
      <c r="AC1951">
        <v>1946</v>
      </c>
      <c r="AD1951">
        <v>10</v>
      </c>
      <c r="AE1951">
        <v>4.7500000000000001E-2</v>
      </c>
      <c r="AF1951">
        <v>0.01</v>
      </c>
      <c r="AG1951">
        <v>0</v>
      </c>
      <c r="AH1951" t="s">
        <v>23</v>
      </c>
      <c r="AI1951">
        <v>0.1</v>
      </c>
      <c r="AJ1951">
        <v>10</v>
      </c>
      <c r="AK1951">
        <v>7</v>
      </c>
      <c r="AL1951">
        <v>6</v>
      </c>
    </row>
    <row r="1952" spans="20:38" x14ac:dyDescent="0.35">
      <c r="T1952" t="s">
        <v>30</v>
      </c>
      <c r="U1952">
        <v>62</v>
      </c>
      <c r="V1952" t="s">
        <v>29</v>
      </c>
      <c r="W1952">
        <v>53132.224612472601</v>
      </c>
      <c r="X1952">
        <v>7.8738583809431703E-2</v>
      </c>
      <c r="Y1952">
        <v>40870.942009594299</v>
      </c>
      <c r="Z1952" t="s">
        <v>28</v>
      </c>
      <c r="AA1952">
        <v>1.35695167241835E-2</v>
      </c>
      <c r="AB1952" t="s">
        <v>24</v>
      </c>
      <c r="AC1952">
        <v>1947</v>
      </c>
      <c r="AD1952">
        <v>10</v>
      </c>
      <c r="AE1952">
        <v>4.7500000000000001E-2</v>
      </c>
      <c r="AF1952">
        <v>0.01</v>
      </c>
      <c r="AG1952">
        <v>0</v>
      </c>
      <c r="AH1952" t="s">
        <v>23</v>
      </c>
      <c r="AI1952">
        <v>0.1</v>
      </c>
      <c r="AJ1952">
        <v>10</v>
      </c>
      <c r="AK1952">
        <v>8</v>
      </c>
      <c r="AL1952">
        <v>7</v>
      </c>
    </row>
    <row r="1953" spans="20:38" x14ac:dyDescent="0.35">
      <c r="T1953" t="s">
        <v>30</v>
      </c>
      <c r="U1953">
        <v>62</v>
      </c>
      <c r="V1953" t="s">
        <v>29</v>
      </c>
      <c r="W1953">
        <v>159396.673837418</v>
      </c>
      <c r="X1953">
        <v>0.23621575142829501</v>
      </c>
      <c r="Y1953">
        <v>122612.82602878301</v>
      </c>
      <c r="Z1953" t="s">
        <v>28</v>
      </c>
      <c r="AA1953">
        <v>4.0708550172550498E-2</v>
      </c>
      <c r="AB1953" t="s">
        <v>22</v>
      </c>
      <c r="AC1953">
        <v>1948</v>
      </c>
      <c r="AD1953">
        <v>10</v>
      </c>
      <c r="AE1953">
        <v>4.7500000000000001E-2</v>
      </c>
      <c r="AF1953">
        <v>0.01</v>
      </c>
      <c r="AG1953">
        <v>0</v>
      </c>
      <c r="AH1953" t="s">
        <v>23</v>
      </c>
      <c r="AI1953">
        <v>0.1</v>
      </c>
      <c r="AJ1953">
        <v>10</v>
      </c>
      <c r="AK1953">
        <v>8</v>
      </c>
      <c r="AL1953">
        <v>7</v>
      </c>
    </row>
    <row r="1954" spans="20:38" x14ac:dyDescent="0.35">
      <c r="T1954" t="s">
        <v>30</v>
      </c>
      <c r="U1954">
        <v>62</v>
      </c>
      <c r="V1954" t="s">
        <v>29</v>
      </c>
      <c r="W1954">
        <v>118302.43408275901</v>
      </c>
      <c r="X1954">
        <v>0.175316696954157</v>
      </c>
      <c r="Y1954">
        <v>91001.872371352903</v>
      </c>
      <c r="Z1954" t="s">
        <v>28</v>
      </c>
      <c r="AA1954">
        <v>3.0213432046298502E-2</v>
      </c>
      <c r="AB1954" t="s">
        <v>24</v>
      </c>
      <c r="AC1954">
        <v>1949</v>
      </c>
      <c r="AD1954">
        <v>10</v>
      </c>
      <c r="AE1954">
        <v>4.7500000000000001E-2</v>
      </c>
      <c r="AF1954">
        <v>0.01</v>
      </c>
      <c r="AG1954">
        <v>0</v>
      </c>
      <c r="AH1954" t="s">
        <v>23</v>
      </c>
      <c r="AI1954">
        <v>0.1</v>
      </c>
      <c r="AJ1954">
        <v>10</v>
      </c>
      <c r="AK1954">
        <v>9</v>
      </c>
      <c r="AL1954">
        <v>8</v>
      </c>
    </row>
    <row r="1955" spans="20:38" x14ac:dyDescent="0.35">
      <c r="T1955" t="s">
        <v>30</v>
      </c>
      <c r="U1955">
        <v>62</v>
      </c>
      <c r="V1955" t="s">
        <v>29</v>
      </c>
      <c r="W1955">
        <v>354907.30224827601</v>
      </c>
      <c r="X1955">
        <v>0.52595009086247102</v>
      </c>
      <c r="Y1955">
        <v>273005.61711405899</v>
      </c>
      <c r="Z1955" t="s">
        <v>28</v>
      </c>
      <c r="AA1955">
        <v>9.0640296138895501E-2</v>
      </c>
      <c r="AB1955" t="s">
        <v>22</v>
      </c>
      <c r="AC1955">
        <v>1950</v>
      </c>
      <c r="AD1955">
        <v>10</v>
      </c>
      <c r="AE1955">
        <v>4.7500000000000001E-2</v>
      </c>
      <c r="AF1955">
        <v>0.01</v>
      </c>
      <c r="AG1955">
        <v>0</v>
      </c>
      <c r="AH1955" t="s">
        <v>23</v>
      </c>
      <c r="AI1955">
        <v>0.1</v>
      </c>
      <c r="AJ1955">
        <v>10</v>
      </c>
      <c r="AK1955">
        <v>9</v>
      </c>
      <c r="AL1955">
        <v>8</v>
      </c>
    </row>
    <row r="1956" spans="20:38" x14ac:dyDescent="0.35">
      <c r="T1956" t="s">
        <v>30</v>
      </c>
      <c r="U1956">
        <v>62</v>
      </c>
      <c r="V1956" t="s">
        <v>29</v>
      </c>
      <c r="W1956">
        <v>101884.11340195</v>
      </c>
      <c r="X1956">
        <v>0.15098578801208101</v>
      </c>
      <c r="Y1956">
        <v>78372.3949245767</v>
      </c>
      <c r="Z1956" t="s">
        <v>28</v>
      </c>
      <c r="AA1956">
        <v>2.6020333061902799E-2</v>
      </c>
      <c r="AB1956" t="s">
        <v>24</v>
      </c>
      <c r="AC1956">
        <v>1951</v>
      </c>
      <c r="AD1956">
        <v>10</v>
      </c>
      <c r="AE1956">
        <v>4.7500000000000001E-2</v>
      </c>
      <c r="AF1956">
        <v>0.01</v>
      </c>
      <c r="AG1956">
        <v>0</v>
      </c>
      <c r="AH1956" t="s">
        <v>23</v>
      </c>
      <c r="AI1956">
        <v>0.1</v>
      </c>
      <c r="AJ1956">
        <v>10</v>
      </c>
      <c r="AK1956">
        <v>10</v>
      </c>
      <c r="AL1956">
        <v>9</v>
      </c>
    </row>
    <row r="1957" spans="20:38" x14ac:dyDescent="0.35">
      <c r="T1957" t="s">
        <v>30</v>
      </c>
      <c r="U1957">
        <v>62</v>
      </c>
      <c r="V1957" t="s">
        <v>29</v>
      </c>
      <c r="W1957">
        <v>305652.34020584897</v>
      </c>
      <c r="X1957">
        <v>0.45295736403624298</v>
      </c>
      <c r="Y1957">
        <v>235117.18477373</v>
      </c>
      <c r="Z1957" t="s">
        <v>28</v>
      </c>
      <c r="AA1957">
        <v>7.8060999185708302E-2</v>
      </c>
      <c r="AB1957" t="s">
        <v>22</v>
      </c>
      <c r="AC1957">
        <v>1952</v>
      </c>
      <c r="AD1957">
        <v>10</v>
      </c>
      <c r="AE1957">
        <v>4.7500000000000001E-2</v>
      </c>
      <c r="AF1957">
        <v>0.01</v>
      </c>
      <c r="AG1957">
        <v>0</v>
      </c>
      <c r="AH1957" t="s">
        <v>23</v>
      </c>
      <c r="AI1957">
        <v>0.1</v>
      </c>
      <c r="AJ1957">
        <v>10</v>
      </c>
      <c r="AK1957">
        <v>10</v>
      </c>
      <c r="AL1957">
        <v>9</v>
      </c>
    </row>
    <row r="1958" spans="20:38" x14ac:dyDescent="0.35">
      <c r="T1958" t="s">
        <v>30</v>
      </c>
      <c r="U1958">
        <v>62</v>
      </c>
      <c r="V1958" t="s">
        <v>29</v>
      </c>
      <c r="W1958">
        <v>200328.177354296</v>
      </c>
      <c r="X1958">
        <v>0.29687364112925002</v>
      </c>
      <c r="Y1958">
        <v>154098.59796484301</v>
      </c>
      <c r="Z1958" t="s">
        <v>28</v>
      </c>
      <c r="AA1958">
        <v>5.1162106852499299E-2</v>
      </c>
      <c r="AB1958" t="s">
        <v>24</v>
      </c>
      <c r="AC1958">
        <v>1953</v>
      </c>
      <c r="AD1958">
        <v>10</v>
      </c>
      <c r="AE1958">
        <v>4.7500000000000001E-2</v>
      </c>
      <c r="AF1958">
        <v>0.01</v>
      </c>
      <c r="AG1958">
        <v>0</v>
      </c>
      <c r="AH1958" t="s">
        <v>23</v>
      </c>
      <c r="AI1958">
        <v>0.1</v>
      </c>
      <c r="AJ1958">
        <v>10</v>
      </c>
      <c r="AK1958">
        <v>12</v>
      </c>
      <c r="AL1958">
        <v>11</v>
      </c>
    </row>
    <row r="1959" spans="20:38" x14ac:dyDescent="0.35">
      <c r="T1959" t="s">
        <v>30</v>
      </c>
      <c r="U1959">
        <v>62</v>
      </c>
      <c r="V1959" t="s">
        <v>29</v>
      </c>
      <c r="W1959">
        <v>600984.53206288698</v>
      </c>
      <c r="X1959">
        <v>0.89062092338775101</v>
      </c>
      <c r="Y1959">
        <v>462295.79389452899</v>
      </c>
      <c r="Z1959" t="s">
        <v>28</v>
      </c>
      <c r="AA1959">
        <v>0.153486320557498</v>
      </c>
      <c r="AB1959" t="s">
        <v>22</v>
      </c>
      <c r="AC1959">
        <v>1954</v>
      </c>
      <c r="AD1959">
        <v>10</v>
      </c>
      <c r="AE1959">
        <v>4.7500000000000001E-2</v>
      </c>
      <c r="AF1959">
        <v>0.01</v>
      </c>
      <c r="AG1959">
        <v>0</v>
      </c>
      <c r="AH1959" t="s">
        <v>23</v>
      </c>
      <c r="AI1959">
        <v>0.1</v>
      </c>
      <c r="AJ1959">
        <v>10</v>
      </c>
      <c r="AK1959">
        <v>12</v>
      </c>
      <c r="AL1959">
        <v>11</v>
      </c>
    </row>
    <row r="1960" spans="20:38" x14ac:dyDescent="0.35">
      <c r="T1960" t="s">
        <v>30</v>
      </c>
      <c r="U1960">
        <v>62</v>
      </c>
      <c r="V1960" t="s">
        <v>29</v>
      </c>
      <c r="W1960">
        <v>164935.33383239</v>
      </c>
      <c r="X1960">
        <v>0.244423693922457</v>
      </c>
      <c r="Y1960">
        <v>126873.33371722299</v>
      </c>
      <c r="Z1960" t="s">
        <v>28</v>
      </c>
      <c r="AA1960">
        <v>4.2123076667149699E-2</v>
      </c>
      <c r="AB1960" t="s">
        <v>24</v>
      </c>
      <c r="AC1960">
        <v>1955</v>
      </c>
      <c r="AD1960">
        <v>10</v>
      </c>
      <c r="AE1960">
        <v>4.7500000000000001E-2</v>
      </c>
      <c r="AF1960">
        <v>0.01</v>
      </c>
      <c r="AG1960">
        <v>0</v>
      </c>
      <c r="AH1960" t="s">
        <v>23</v>
      </c>
      <c r="AI1960">
        <v>0.1</v>
      </c>
      <c r="AJ1960">
        <v>10</v>
      </c>
      <c r="AK1960">
        <v>15</v>
      </c>
      <c r="AL1960">
        <v>14</v>
      </c>
    </row>
    <row r="1961" spans="20:38" x14ac:dyDescent="0.35">
      <c r="T1961" t="s">
        <v>30</v>
      </c>
      <c r="U1961">
        <v>62</v>
      </c>
      <c r="V1961" t="s">
        <v>29</v>
      </c>
      <c r="W1961">
        <v>494806.00149717001</v>
      </c>
      <c r="X1961">
        <v>0.73327108176736999</v>
      </c>
      <c r="Y1961">
        <v>380620.00115166901</v>
      </c>
      <c r="Z1961" t="s">
        <v>28</v>
      </c>
      <c r="AA1961">
        <v>0.12636923000144901</v>
      </c>
      <c r="AB1961" t="s">
        <v>22</v>
      </c>
      <c r="AC1961">
        <v>1956</v>
      </c>
      <c r="AD1961">
        <v>10</v>
      </c>
      <c r="AE1961">
        <v>4.7500000000000001E-2</v>
      </c>
      <c r="AF1961">
        <v>0.01</v>
      </c>
      <c r="AG1961">
        <v>0</v>
      </c>
      <c r="AH1961" t="s">
        <v>23</v>
      </c>
      <c r="AI1961">
        <v>0.1</v>
      </c>
      <c r="AJ1961">
        <v>10</v>
      </c>
      <c r="AK1961">
        <v>15</v>
      </c>
      <c r="AL1961">
        <v>14</v>
      </c>
    </row>
    <row r="1962" spans="20:38" x14ac:dyDescent="0.35">
      <c r="T1962" t="s">
        <v>30</v>
      </c>
      <c r="U1962">
        <v>62</v>
      </c>
      <c r="V1962" t="s">
        <v>29</v>
      </c>
      <c r="W1962">
        <v>79471.226815223301</v>
      </c>
      <c r="X1962">
        <v>0.117771312958726</v>
      </c>
      <c r="Y1962">
        <v>61131.712934787101</v>
      </c>
      <c r="Z1962" t="s">
        <v>28</v>
      </c>
      <c r="AA1962">
        <v>2.02962731040515E-2</v>
      </c>
      <c r="AB1962" t="s">
        <v>24</v>
      </c>
      <c r="AC1962">
        <v>1957</v>
      </c>
      <c r="AD1962">
        <v>10</v>
      </c>
      <c r="AE1962">
        <v>4.7500000000000001E-2</v>
      </c>
      <c r="AF1962">
        <v>0.01</v>
      </c>
      <c r="AG1962">
        <v>0</v>
      </c>
      <c r="AH1962" t="s">
        <v>23</v>
      </c>
      <c r="AI1962">
        <v>0.1</v>
      </c>
      <c r="AJ1962">
        <v>10</v>
      </c>
      <c r="AK1962">
        <v>20</v>
      </c>
      <c r="AL1962">
        <v>19</v>
      </c>
    </row>
    <row r="1963" spans="20:38" x14ac:dyDescent="0.35">
      <c r="T1963" t="s">
        <v>30</v>
      </c>
      <c r="U1963">
        <v>62</v>
      </c>
      <c r="V1963" t="s">
        <v>29</v>
      </c>
      <c r="W1963">
        <v>238413.68044567</v>
      </c>
      <c r="X1963">
        <v>0.35331393887617701</v>
      </c>
      <c r="Y1963">
        <v>183395.13880436099</v>
      </c>
      <c r="Z1963" t="s">
        <v>28</v>
      </c>
      <c r="AA1963">
        <v>6.0888819312154598E-2</v>
      </c>
      <c r="AB1963" t="s">
        <v>22</v>
      </c>
      <c r="AC1963">
        <v>1958</v>
      </c>
      <c r="AD1963">
        <v>10</v>
      </c>
      <c r="AE1963">
        <v>4.7500000000000001E-2</v>
      </c>
      <c r="AF1963">
        <v>0.01</v>
      </c>
      <c r="AG1963">
        <v>0</v>
      </c>
      <c r="AH1963" t="s">
        <v>23</v>
      </c>
      <c r="AI1963">
        <v>0.1</v>
      </c>
      <c r="AJ1963">
        <v>10</v>
      </c>
      <c r="AK1963">
        <v>20</v>
      </c>
      <c r="AL1963">
        <v>19</v>
      </c>
    </row>
    <row r="1964" spans="20:38" x14ac:dyDescent="0.35">
      <c r="T1964" t="s">
        <v>30</v>
      </c>
      <c r="U1964">
        <v>62</v>
      </c>
      <c r="V1964" t="s">
        <v>29</v>
      </c>
      <c r="W1964">
        <v>11413.2361856838</v>
      </c>
      <c r="X1964">
        <v>1.6913691464978599E-2</v>
      </c>
      <c r="Y1964">
        <v>8779.4124505260097</v>
      </c>
      <c r="Z1964" t="s">
        <v>28</v>
      </c>
      <c r="AA1964">
        <v>2.9148431188092401E-3</v>
      </c>
      <c r="AB1964" t="s">
        <v>24</v>
      </c>
      <c r="AC1964">
        <v>1959</v>
      </c>
      <c r="AD1964">
        <v>10</v>
      </c>
      <c r="AE1964">
        <v>4.7500000000000001E-2</v>
      </c>
      <c r="AF1964">
        <v>0.01</v>
      </c>
      <c r="AG1964">
        <v>0</v>
      </c>
      <c r="AH1964" t="s">
        <v>23</v>
      </c>
      <c r="AI1964">
        <v>0.1</v>
      </c>
      <c r="AJ1964">
        <v>10</v>
      </c>
      <c r="AK1964">
        <v>99</v>
      </c>
      <c r="AL1964">
        <v>98</v>
      </c>
    </row>
    <row r="1965" spans="20:38" x14ac:dyDescent="0.35">
      <c r="T1965" t="s">
        <v>30</v>
      </c>
      <c r="U1965">
        <v>62</v>
      </c>
      <c r="V1965" t="s">
        <v>29</v>
      </c>
      <c r="W1965">
        <v>34239.708557051403</v>
      </c>
      <c r="X1965">
        <v>5.0741074394935803E-2</v>
      </c>
      <c r="Y1965">
        <v>26338.237351577998</v>
      </c>
      <c r="Z1965" t="s">
        <v>28</v>
      </c>
      <c r="AA1965">
        <v>8.7445293564277198E-3</v>
      </c>
      <c r="AB1965" t="s">
        <v>22</v>
      </c>
      <c r="AC1965">
        <v>1960</v>
      </c>
      <c r="AD1965">
        <v>10</v>
      </c>
      <c r="AE1965">
        <v>4.7500000000000001E-2</v>
      </c>
      <c r="AF1965">
        <v>0.01</v>
      </c>
      <c r="AG1965">
        <v>0</v>
      </c>
      <c r="AH1965" t="s">
        <v>23</v>
      </c>
      <c r="AI1965">
        <v>0.1</v>
      </c>
      <c r="AJ1965">
        <v>10</v>
      </c>
      <c r="AK1965">
        <v>99</v>
      </c>
      <c r="AL1965">
        <v>98</v>
      </c>
    </row>
    <row r="1966" spans="20:38" x14ac:dyDescent="0.35">
      <c r="T1966" t="s">
        <v>30</v>
      </c>
      <c r="U1966">
        <v>67</v>
      </c>
      <c r="V1966" t="s">
        <v>20</v>
      </c>
      <c r="W1966">
        <v>3628.4893462648802</v>
      </c>
      <c r="X1966">
        <v>0.10940073712348999</v>
      </c>
      <c r="Y1966">
        <v>2791.1456509729901</v>
      </c>
      <c r="Z1966" t="s">
        <v>21</v>
      </c>
      <c r="AA1966">
        <v>7.9862098669919498E-3</v>
      </c>
      <c r="AB1966" t="s">
        <v>24</v>
      </c>
      <c r="AC1966">
        <v>1961</v>
      </c>
      <c r="AD1966">
        <v>10</v>
      </c>
      <c r="AE1966">
        <v>4.7500000000000001E-2</v>
      </c>
      <c r="AF1966">
        <v>0.01</v>
      </c>
      <c r="AG1966">
        <v>0</v>
      </c>
      <c r="AH1966" t="s">
        <v>23</v>
      </c>
      <c r="AI1966">
        <v>0.1</v>
      </c>
      <c r="AJ1966">
        <v>10</v>
      </c>
      <c r="AK1966">
        <v>1</v>
      </c>
      <c r="AL1966">
        <v>0</v>
      </c>
    </row>
    <row r="1967" spans="20:38" x14ac:dyDescent="0.35">
      <c r="T1967" t="s">
        <v>30</v>
      </c>
      <c r="U1967">
        <v>67</v>
      </c>
      <c r="V1967" t="s">
        <v>20</v>
      </c>
      <c r="W1967">
        <v>10885.468038794599</v>
      </c>
      <c r="X1967">
        <v>0.32820221137047101</v>
      </c>
      <c r="Y1967">
        <v>8373.4369529189607</v>
      </c>
      <c r="Z1967" t="s">
        <v>21</v>
      </c>
      <c r="AA1967">
        <v>2.3958629600975799E-2</v>
      </c>
      <c r="AB1967" t="s">
        <v>22</v>
      </c>
      <c r="AC1967">
        <v>1962</v>
      </c>
      <c r="AD1967">
        <v>10</v>
      </c>
      <c r="AE1967">
        <v>4.7500000000000001E-2</v>
      </c>
      <c r="AF1967">
        <v>0.01</v>
      </c>
      <c r="AG1967">
        <v>0</v>
      </c>
      <c r="AH1967" t="s">
        <v>23</v>
      </c>
      <c r="AI1967">
        <v>0.1</v>
      </c>
      <c r="AJ1967">
        <v>10</v>
      </c>
      <c r="AK1967">
        <v>1</v>
      </c>
      <c r="AL1967">
        <v>0</v>
      </c>
    </row>
    <row r="1968" spans="20:38" x14ac:dyDescent="0.35">
      <c r="T1968" t="s">
        <v>30</v>
      </c>
      <c r="U1968">
        <v>67</v>
      </c>
      <c r="V1968" t="s">
        <v>20</v>
      </c>
      <c r="W1968">
        <v>1937.0884945939499</v>
      </c>
      <c r="X1968">
        <v>5.8404170154214903E-2</v>
      </c>
      <c r="Y1968">
        <v>1490.0680727645699</v>
      </c>
      <c r="Z1968" t="s">
        <v>21</v>
      </c>
      <c r="AA1968">
        <v>4.2634809620392998E-3</v>
      </c>
      <c r="AB1968" t="s">
        <v>24</v>
      </c>
      <c r="AC1968">
        <v>1963</v>
      </c>
      <c r="AD1968">
        <v>10</v>
      </c>
      <c r="AE1968">
        <v>4.7500000000000001E-2</v>
      </c>
      <c r="AF1968">
        <v>0.01</v>
      </c>
      <c r="AG1968">
        <v>0</v>
      </c>
      <c r="AH1968" t="s">
        <v>23</v>
      </c>
      <c r="AI1968">
        <v>0.1</v>
      </c>
      <c r="AJ1968">
        <v>10</v>
      </c>
      <c r="AK1968">
        <v>2</v>
      </c>
      <c r="AL1968">
        <v>1</v>
      </c>
    </row>
    <row r="1969" spans="20:38" x14ac:dyDescent="0.35">
      <c r="T1969" t="s">
        <v>30</v>
      </c>
      <c r="U1969">
        <v>67</v>
      </c>
      <c r="V1969" t="s">
        <v>20</v>
      </c>
      <c r="W1969">
        <v>5811.26548378184</v>
      </c>
      <c r="X1969">
        <v>0.17521251046264499</v>
      </c>
      <c r="Y1969">
        <v>4470.2042182937203</v>
      </c>
      <c r="Z1969" t="s">
        <v>21</v>
      </c>
      <c r="AA1969">
        <v>1.27904428861179E-2</v>
      </c>
      <c r="AB1969" t="s">
        <v>22</v>
      </c>
      <c r="AC1969">
        <v>1964</v>
      </c>
      <c r="AD1969">
        <v>10</v>
      </c>
      <c r="AE1969">
        <v>4.7500000000000001E-2</v>
      </c>
      <c r="AF1969">
        <v>0.01</v>
      </c>
      <c r="AG1969">
        <v>0</v>
      </c>
      <c r="AH1969" t="s">
        <v>23</v>
      </c>
      <c r="AI1969">
        <v>0.1</v>
      </c>
      <c r="AJ1969">
        <v>10</v>
      </c>
      <c r="AK1969">
        <v>2</v>
      </c>
      <c r="AL1969">
        <v>1</v>
      </c>
    </row>
    <row r="1970" spans="20:38" x14ac:dyDescent="0.35">
      <c r="T1970" t="s">
        <v>30</v>
      </c>
      <c r="U1970">
        <v>67</v>
      </c>
      <c r="V1970" t="s">
        <v>20</v>
      </c>
      <c r="W1970">
        <v>1020.14644891327</v>
      </c>
      <c r="X1970">
        <v>3.07579168173409E-2</v>
      </c>
      <c r="Y1970">
        <v>784.72803762559204</v>
      </c>
      <c r="Z1970" t="s">
        <v>21</v>
      </c>
      <c r="AA1970">
        <v>2.24531557312535E-3</v>
      </c>
      <c r="AB1970" t="s">
        <v>24</v>
      </c>
      <c r="AC1970">
        <v>1965</v>
      </c>
      <c r="AD1970">
        <v>10</v>
      </c>
      <c r="AE1970">
        <v>4.7500000000000001E-2</v>
      </c>
      <c r="AF1970">
        <v>0.01</v>
      </c>
      <c r="AG1970">
        <v>0</v>
      </c>
      <c r="AH1970" t="s">
        <v>23</v>
      </c>
      <c r="AI1970">
        <v>0.1</v>
      </c>
      <c r="AJ1970">
        <v>10</v>
      </c>
      <c r="AK1970">
        <v>3</v>
      </c>
      <c r="AL1970">
        <v>2</v>
      </c>
    </row>
    <row r="1971" spans="20:38" x14ac:dyDescent="0.35">
      <c r="T1971" t="s">
        <v>30</v>
      </c>
      <c r="U1971">
        <v>67</v>
      </c>
      <c r="V1971" t="s">
        <v>20</v>
      </c>
      <c r="W1971">
        <v>3060.4393467398099</v>
      </c>
      <c r="X1971">
        <v>9.2273750452022699E-2</v>
      </c>
      <c r="Y1971">
        <v>2354.1841128767801</v>
      </c>
      <c r="Z1971" t="s">
        <v>21</v>
      </c>
      <c r="AA1971">
        <v>6.7359467193760496E-3</v>
      </c>
      <c r="AB1971" t="s">
        <v>22</v>
      </c>
      <c r="AC1971">
        <v>1966</v>
      </c>
      <c r="AD1971">
        <v>10</v>
      </c>
      <c r="AE1971">
        <v>4.7500000000000001E-2</v>
      </c>
      <c r="AF1971">
        <v>0.01</v>
      </c>
      <c r="AG1971">
        <v>0</v>
      </c>
      <c r="AH1971" t="s">
        <v>23</v>
      </c>
      <c r="AI1971">
        <v>0.1</v>
      </c>
      <c r="AJ1971">
        <v>10</v>
      </c>
      <c r="AK1971">
        <v>3</v>
      </c>
      <c r="AL1971">
        <v>2</v>
      </c>
    </row>
    <row r="1972" spans="20:38" x14ac:dyDescent="0.35">
      <c r="T1972" t="s">
        <v>30</v>
      </c>
      <c r="U1972">
        <v>67</v>
      </c>
      <c r="V1972" t="s">
        <v>20</v>
      </c>
      <c r="W1972">
        <v>2683.9111928603802</v>
      </c>
      <c r="X1972">
        <v>8.0921241556120904E-2</v>
      </c>
      <c r="Y1972">
        <v>2064.54707143106</v>
      </c>
      <c r="Z1972" t="s">
        <v>21</v>
      </c>
      <c r="AA1972">
        <v>5.9072181299404504E-3</v>
      </c>
      <c r="AB1972" t="s">
        <v>24</v>
      </c>
      <c r="AC1972">
        <v>1967</v>
      </c>
      <c r="AD1972">
        <v>10</v>
      </c>
      <c r="AE1972">
        <v>4.7500000000000001E-2</v>
      </c>
      <c r="AF1972">
        <v>0.01</v>
      </c>
      <c r="AG1972">
        <v>0</v>
      </c>
      <c r="AH1972" t="s">
        <v>23</v>
      </c>
      <c r="AI1972">
        <v>0.1</v>
      </c>
      <c r="AJ1972">
        <v>10</v>
      </c>
      <c r="AK1972">
        <v>4</v>
      </c>
      <c r="AL1972">
        <v>3</v>
      </c>
    </row>
    <row r="1973" spans="20:38" x14ac:dyDescent="0.35">
      <c r="T1973" t="s">
        <v>30</v>
      </c>
      <c r="U1973">
        <v>67</v>
      </c>
      <c r="V1973" t="s">
        <v>20</v>
      </c>
      <c r="W1973">
        <v>8051.7335785811301</v>
      </c>
      <c r="X1973">
        <v>0.24276372466836299</v>
      </c>
      <c r="Y1973">
        <v>6193.6412142931804</v>
      </c>
      <c r="Z1973" t="s">
        <v>21</v>
      </c>
      <c r="AA1973">
        <v>1.7721654389821401E-2</v>
      </c>
      <c r="AB1973" t="s">
        <v>22</v>
      </c>
      <c r="AC1973">
        <v>1968</v>
      </c>
      <c r="AD1973">
        <v>10</v>
      </c>
      <c r="AE1973">
        <v>4.7500000000000001E-2</v>
      </c>
      <c r="AF1973">
        <v>0.01</v>
      </c>
      <c r="AG1973">
        <v>0</v>
      </c>
      <c r="AH1973" t="s">
        <v>23</v>
      </c>
      <c r="AI1973">
        <v>0.1</v>
      </c>
      <c r="AJ1973">
        <v>10</v>
      </c>
      <c r="AK1973">
        <v>4</v>
      </c>
      <c r="AL1973">
        <v>3</v>
      </c>
    </row>
    <row r="1974" spans="20:38" x14ac:dyDescent="0.35">
      <c r="T1974" t="s">
        <v>30</v>
      </c>
      <c r="U1974">
        <v>67</v>
      </c>
      <c r="V1974" t="s">
        <v>20</v>
      </c>
      <c r="W1974">
        <v>2753.0789259220801</v>
      </c>
      <c r="X1974">
        <v>8.3006682702558496E-2</v>
      </c>
      <c r="Y1974">
        <v>2117.7530199400599</v>
      </c>
      <c r="Z1974" t="s">
        <v>21</v>
      </c>
      <c r="AA1974">
        <v>6.0594544959707E-3</v>
      </c>
      <c r="AB1974" t="s">
        <v>24</v>
      </c>
      <c r="AC1974">
        <v>1969</v>
      </c>
      <c r="AD1974">
        <v>10</v>
      </c>
      <c r="AE1974">
        <v>4.7500000000000001E-2</v>
      </c>
      <c r="AF1974">
        <v>0.01</v>
      </c>
      <c r="AG1974">
        <v>0</v>
      </c>
      <c r="AH1974" t="s">
        <v>23</v>
      </c>
      <c r="AI1974">
        <v>0.1</v>
      </c>
      <c r="AJ1974">
        <v>10</v>
      </c>
      <c r="AK1974">
        <v>5</v>
      </c>
      <c r="AL1974">
        <v>4</v>
      </c>
    </row>
    <row r="1975" spans="20:38" x14ac:dyDescent="0.35">
      <c r="T1975" t="s">
        <v>30</v>
      </c>
      <c r="U1975">
        <v>67</v>
      </c>
      <c r="V1975" t="s">
        <v>20</v>
      </c>
      <c r="W1975">
        <v>8259.2367777662494</v>
      </c>
      <c r="X1975">
        <v>0.249020048107675</v>
      </c>
      <c r="Y1975">
        <v>6353.2590598201896</v>
      </c>
      <c r="Z1975" t="s">
        <v>21</v>
      </c>
      <c r="AA1975">
        <v>1.8178363487912099E-2</v>
      </c>
      <c r="AB1975" t="s">
        <v>22</v>
      </c>
      <c r="AC1975">
        <v>1970</v>
      </c>
      <c r="AD1975">
        <v>10</v>
      </c>
      <c r="AE1975">
        <v>4.7500000000000001E-2</v>
      </c>
      <c r="AF1975">
        <v>0.01</v>
      </c>
      <c r="AG1975">
        <v>0</v>
      </c>
      <c r="AH1975" t="s">
        <v>23</v>
      </c>
      <c r="AI1975">
        <v>0.1</v>
      </c>
      <c r="AJ1975">
        <v>10</v>
      </c>
      <c r="AK1975">
        <v>5</v>
      </c>
      <c r="AL1975">
        <v>4</v>
      </c>
    </row>
    <row r="1976" spans="20:38" x14ac:dyDescent="0.35">
      <c r="T1976" t="s">
        <v>30</v>
      </c>
      <c r="U1976">
        <v>67</v>
      </c>
      <c r="V1976" t="s">
        <v>20</v>
      </c>
      <c r="W1976">
        <v>2947.8190896906599</v>
      </c>
      <c r="X1976">
        <v>8.8878194351273199E-2</v>
      </c>
      <c r="Y1976">
        <v>2267.5531459158901</v>
      </c>
      <c r="Z1976" t="s">
        <v>21</v>
      </c>
      <c r="AA1976">
        <v>6.48807248791525E-3</v>
      </c>
      <c r="AB1976" t="s">
        <v>24</v>
      </c>
      <c r="AC1976">
        <v>1971</v>
      </c>
      <c r="AD1976">
        <v>10</v>
      </c>
      <c r="AE1976">
        <v>4.7500000000000001E-2</v>
      </c>
      <c r="AF1976">
        <v>0.01</v>
      </c>
      <c r="AG1976">
        <v>0</v>
      </c>
      <c r="AH1976" t="s">
        <v>23</v>
      </c>
      <c r="AI1976">
        <v>0.1</v>
      </c>
      <c r="AJ1976">
        <v>10</v>
      </c>
      <c r="AK1976">
        <v>6</v>
      </c>
      <c r="AL1976">
        <v>5</v>
      </c>
    </row>
    <row r="1977" spans="20:38" x14ac:dyDescent="0.35">
      <c r="T1977" t="s">
        <v>30</v>
      </c>
      <c r="U1977">
        <v>67</v>
      </c>
      <c r="V1977" t="s">
        <v>20</v>
      </c>
      <c r="W1977">
        <v>8843.4572690719797</v>
      </c>
      <c r="X1977">
        <v>0.26663458305381998</v>
      </c>
      <c r="Y1977">
        <v>6802.6594377476704</v>
      </c>
      <c r="Z1977" t="s">
        <v>21</v>
      </c>
      <c r="AA1977">
        <v>1.94642174637457E-2</v>
      </c>
      <c r="AB1977" t="s">
        <v>22</v>
      </c>
      <c r="AC1977">
        <v>1972</v>
      </c>
      <c r="AD1977">
        <v>10</v>
      </c>
      <c r="AE1977">
        <v>4.7500000000000001E-2</v>
      </c>
      <c r="AF1977">
        <v>0.01</v>
      </c>
      <c r="AG1977">
        <v>0</v>
      </c>
      <c r="AH1977" t="s">
        <v>23</v>
      </c>
      <c r="AI1977">
        <v>0.1</v>
      </c>
      <c r="AJ1977">
        <v>10</v>
      </c>
      <c r="AK1977">
        <v>6</v>
      </c>
      <c r="AL1977">
        <v>5</v>
      </c>
    </row>
    <row r="1978" spans="20:38" x14ac:dyDescent="0.35">
      <c r="T1978" t="s">
        <v>30</v>
      </c>
      <c r="U1978">
        <v>67</v>
      </c>
      <c r="V1978" t="s">
        <v>20</v>
      </c>
      <c r="W1978">
        <v>3267.1892221082198</v>
      </c>
      <c r="X1978">
        <v>9.8507360808017405E-2</v>
      </c>
      <c r="Y1978">
        <v>2513.2224785447802</v>
      </c>
      <c r="Z1978" t="s">
        <v>21</v>
      </c>
      <c r="AA1978">
        <v>7.1909977715077502E-3</v>
      </c>
      <c r="AB1978" t="s">
        <v>24</v>
      </c>
      <c r="AC1978">
        <v>1973</v>
      </c>
      <c r="AD1978">
        <v>10</v>
      </c>
      <c r="AE1978">
        <v>4.7500000000000001E-2</v>
      </c>
      <c r="AF1978">
        <v>0.01</v>
      </c>
      <c r="AG1978">
        <v>0</v>
      </c>
      <c r="AH1978" t="s">
        <v>23</v>
      </c>
      <c r="AI1978">
        <v>0.1</v>
      </c>
      <c r="AJ1978">
        <v>10</v>
      </c>
      <c r="AK1978">
        <v>7</v>
      </c>
      <c r="AL1978">
        <v>6</v>
      </c>
    </row>
    <row r="1979" spans="20:38" x14ac:dyDescent="0.35">
      <c r="T1979" t="s">
        <v>30</v>
      </c>
      <c r="U1979">
        <v>67</v>
      </c>
      <c r="V1979" t="s">
        <v>20</v>
      </c>
      <c r="W1979">
        <v>9801.5676663246504</v>
      </c>
      <c r="X1979">
        <v>0.29552208242405198</v>
      </c>
      <c r="Y1979">
        <v>7539.6674356343401</v>
      </c>
      <c r="Z1979" t="s">
        <v>21</v>
      </c>
      <c r="AA1979">
        <v>2.1572993314523298E-2</v>
      </c>
      <c r="AB1979" t="s">
        <v>22</v>
      </c>
      <c r="AC1979">
        <v>1974</v>
      </c>
      <c r="AD1979">
        <v>10</v>
      </c>
      <c r="AE1979">
        <v>4.7500000000000001E-2</v>
      </c>
      <c r="AF1979">
        <v>0.01</v>
      </c>
      <c r="AG1979">
        <v>0</v>
      </c>
      <c r="AH1979" t="s">
        <v>23</v>
      </c>
      <c r="AI1979">
        <v>0.1</v>
      </c>
      <c r="AJ1979">
        <v>10</v>
      </c>
      <c r="AK1979">
        <v>7</v>
      </c>
      <c r="AL1979">
        <v>6</v>
      </c>
    </row>
    <row r="1980" spans="20:38" x14ac:dyDescent="0.35">
      <c r="T1980" t="s">
        <v>30</v>
      </c>
      <c r="U1980">
        <v>67</v>
      </c>
      <c r="V1980" t="s">
        <v>20</v>
      </c>
      <c r="W1980">
        <v>3715.9650042380499</v>
      </c>
      <c r="X1980">
        <v>0.112038171204006</v>
      </c>
      <c r="Y1980">
        <v>2858.4346186446501</v>
      </c>
      <c r="Z1980" t="s">
        <v>21</v>
      </c>
      <c r="AA1980">
        <v>8.1787414954907506E-3</v>
      </c>
      <c r="AB1980" t="s">
        <v>24</v>
      </c>
      <c r="AC1980">
        <v>1975</v>
      </c>
      <c r="AD1980">
        <v>10</v>
      </c>
      <c r="AE1980">
        <v>4.7500000000000001E-2</v>
      </c>
      <c r="AF1980">
        <v>0.01</v>
      </c>
      <c r="AG1980">
        <v>0</v>
      </c>
      <c r="AH1980" t="s">
        <v>23</v>
      </c>
      <c r="AI1980">
        <v>0.1</v>
      </c>
      <c r="AJ1980">
        <v>10</v>
      </c>
      <c r="AK1980">
        <v>8</v>
      </c>
      <c r="AL1980">
        <v>7</v>
      </c>
    </row>
    <row r="1981" spans="20:38" x14ac:dyDescent="0.35">
      <c r="T1981" t="s">
        <v>30</v>
      </c>
      <c r="U1981">
        <v>67</v>
      </c>
      <c r="V1981" t="s">
        <v>20</v>
      </c>
      <c r="W1981">
        <v>11147.8950127141</v>
      </c>
      <c r="X1981">
        <v>0.336114513612018</v>
      </c>
      <c r="Y1981">
        <v>8575.3038559339602</v>
      </c>
      <c r="Z1981" t="s">
        <v>21</v>
      </c>
      <c r="AA1981">
        <v>2.4536224486472202E-2</v>
      </c>
      <c r="AB1981" t="s">
        <v>22</v>
      </c>
      <c r="AC1981">
        <v>1976</v>
      </c>
      <c r="AD1981">
        <v>10</v>
      </c>
      <c r="AE1981">
        <v>4.7500000000000001E-2</v>
      </c>
      <c r="AF1981">
        <v>0.01</v>
      </c>
      <c r="AG1981">
        <v>0</v>
      </c>
      <c r="AH1981" t="s">
        <v>23</v>
      </c>
      <c r="AI1981">
        <v>0.1</v>
      </c>
      <c r="AJ1981">
        <v>10</v>
      </c>
      <c r="AK1981">
        <v>8</v>
      </c>
      <c r="AL1981">
        <v>7</v>
      </c>
    </row>
    <row r="1982" spans="20:38" x14ac:dyDescent="0.35">
      <c r="T1982" t="s">
        <v>30</v>
      </c>
      <c r="U1982">
        <v>67</v>
      </c>
      <c r="V1982" t="s">
        <v>20</v>
      </c>
      <c r="W1982">
        <v>4297.8396884882904</v>
      </c>
      <c r="X1982">
        <v>0.12958197891450801</v>
      </c>
      <c r="Y1982">
        <v>3306.0305296063798</v>
      </c>
      <c r="Z1982" t="s">
        <v>21</v>
      </c>
      <c r="AA1982">
        <v>9.4594324115315001E-3</v>
      </c>
      <c r="AB1982" t="s">
        <v>24</v>
      </c>
      <c r="AC1982">
        <v>1977</v>
      </c>
      <c r="AD1982">
        <v>10</v>
      </c>
      <c r="AE1982">
        <v>4.7500000000000001E-2</v>
      </c>
      <c r="AF1982">
        <v>0.01</v>
      </c>
      <c r="AG1982">
        <v>0</v>
      </c>
      <c r="AH1982" t="s">
        <v>23</v>
      </c>
      <c r="AI1982">
        <v>0.1</v>
      </c>
      <c r="AJ1982">
        <v>10</v>
      </c>
      <c r="AK1982">
        <v>9</v>
      </c>
      <c r="AL1982">
        <v>8</v>
      </c>
    </row>
    <row r="1983" spans="20:38" x14ac:dyDescent="0.35">
      <c r="T1983" t="s">
        <v>30</v>
      </c>
      <c r="U1983">
        <v>67</v>
      </c>
      <c r="V1983" t="s">
        <v>20</v>
      </c>
      <c r="W1983">
        <v>12893.5190654649</v>
      </c>
      <c r="X1983">
        <v>0.38874593674352198</v>
      </c>
      <c r="Y1983">
        <v>9918.0915888191303</v>
      </c>
      <c r="Z1983" t="s">
        <v>21</v>
      </c>
      <c r="AA1983">
        <v>2.83782972345945E-2</v>
      </c>
      <c r="AB1983" t="s">
        <v>22</v>
      </c>
      <c r="AC1983">
        <v>1978</v>
      </c>
      <c r="AD1983">
        <v>10</v>
      </c>
      <c r="AE1983">
        <v>4.7500000000000001E-2</v>
      </c>
      <c r="AF1983">
        <v>0.01</v>
      </c>
      <c r="AG1983">
        <v>0</v>
      </c>
      <c r="AH1983" t="s">
        <v>23</v>
      </c>
      <c r="AI1983">
        <v>0.1</v>
      </c>
      <c r="AJ1983">
        <v>10</v>
      </c>
      <c r="AK1983">
        <v>9</v>
      </c>
      <c r="AL1983">
        <v>8</v>
      </c>
    </row>
    <row r="1984" spans="20:38" x14ac:dyDescent="0.35">
      <c r="T1984" t="s">
        <v>30</v>
      </c>
      <c r="U1984">
        <v>67</v>
      </c>
      <c r="V1984" t="s">
        <v>20</v>
      </c>
      <c r="W1984">
        <v>5006.7540652730104</v>
      </c>
      <c r="X1984">
        <v>0.15095609579252001</v>
      </c>
      <c r="Y1984">
        <v>3851.3492809792401</v>
      </c>
      <c r="Z1984" t="s">
        <v>21</v>
      </c>
      <c r="AA1984">
        <v>1.10197343582793E-2</v>
      </c>
      <c r="AB1984" t="s">
        <v>24</v>
      </c>
      <c r="AC1984">
        <v>1979</v>
      </c>
      <c r="AD1984">
        <v>10</v>
      </c>
      <c r="AE1984">
        <v>4.7500000000000001E-2</v>
      </c>
      <c r="AF1984">
        <v>0.01</v>
      </c>
      <c r="AG1984">
        <v>0</v>
      </c>
      <c r="AH1984" t="s">
        <v>23</v>
      </c>
      <c r="AI1984">
        <v>0.1</v>
      </c>
      <c r="AJ1984">
        <v>10</v>
      </c>
      <c r="AK1984">
        <v>10</v>
      </c>
      <c r="AL1984">
        <v>9</v>
      </c>
    </row>
    <row r="1985" spans="20:38" x14ac:dyDescent="0.35">
      <c r="T1985" t="s">
        <v>30</v>
      </c>
      <c r="U1985">
        <v>67</v>
      </c>
      <c r="V1985" t="s">
        <v>20</v>
      </c>
      <c r="W1985">
        <v>15020.262195818999</v>
      </c>
      <c r="X1985">
        <v>0.45286828737756002</v>
      </c>
      <c r="Y1985">
        <v>11554.0478429377</v>
      </c>
      <c r="Z1985" t="s">
        <v>21</v>
      </c>
      <c r="AA1985">
        <v>3.3059203074837798E-2</v>
      </c>
      <c r="AB1985" t="s">
        <v>22</v>
      </c>
      <c r="AC1985">
        <v>1980</v>
      </c>
      <c r="AD1985">
        <v>10</v>
      </c>
      <c r="AE1985">
        <v>4.7500000000000001E-2</v>
      </c>
      <c r="AF1985">
        <v>0.01</v>
      </c>
      <c r="AG1985">
        <v>0</v>
      </c>
      <c r="AH1985" t="s">
        <v>23</v>
      </c>
      <c r="AI1985">
        <v>0.1</v>
      </c>
      <c r="AJ1985">
        <v>10</v>
      </c>
      <c r="AK1985">
        <v>10</v>
      </c>
      <c r="AL1985">
        <v>9</v>
      </c>
    </row>
    <row r="1986" spans="20:38" x14ac:dyDescent="0.35">
      <c r="T1986" t="s">
        <v>30</v>
      </c>
      <c r="U1986">
        <v>67</v>
      </c>
      <c r="V1986" t="s">
        <v>20</v>
      </c>
      <c r="W1986">
        <v>19544.695653699499</v>
      </c>
      <c r="X1986">
        <v>0.58928217980577602</v>
      </c>
      <c r="Y1986">
        <v>15034.3812720765</v>
      </c>
      <c r="Z1986" t="s">
        <v>21</v>
      </c>
      <c r="AA1986">
        <v>4.3017362428693501E-2</v>
      </c>
      <c r="AB1986" t="s">
        <v>24</v>
      </c>
      <c r="AC1986">
        <v>1981</v>
      </c>
      <c r="AD1986">
        <v>10</v>
      </c>
      <c r="AE1986">
        <v>4.7500000000000001E-2</v>
      </c>
      <c r="AF1986">
        <v>0.01</v>
      </c>
      <c r="AG1986">
        <v>0</v>
      </c>
      <c r="AH1986" t="s">
        <v>23</v>
      </c>
      <c r="AI1986">
        <v>0.1</v>
      </c>
      <c r="AJ1986">
        <v>10</v>
      </c>
      <c r="AK1986">
        <v>12</v>
      </c>
      <c r="AL1986">
        <v>11</v>
      </c>
    </row>
    <row r="1987" spans="20:38" x14ac:dyDescent="0.35">
      <c r="T1987" t="s">
        <v>30</v>
      </c>
      <c r="U1987">
        <v>67</v>
      </c>
      <c r="V1987" t="s">
        <v>20</v>
      </c>
      <c r="W1987">
        <v>58634.086961098503</v>
      </c>
      <c r="X1987">
        <v>1.7678465394173299</v>
      </c>
      <c r="Y1987">
        <v>45103.143816229604</v>
      </c>
      <c r="Z1987" t="s">
        <v>21</v>
      </c>
      <c r="AA1987">
        <v>0.129052087286081</v>
      </c>
      <c r="AB1987" t="s">
        <v>22</v>
      </c>
      <c r="AC1987">
        <v>1982</v>
      </c>
      <c r="AD1987">
        <v>10</v>
      </c>
      <c r="AE1987">
        <v>4.7500000000000001E-2</v>
      </c>
      <c r="AF1987">
        <v>0.01</v>
      </c>
      <c r="AG1987">
        <v>0</v>
      </c>
      <c r="AH1987" t="s">
        <v>23</v>
      </c>
      <c r="AI1987">
        <v>0.1</v>
      </c>
      <c r="AJ1987">
        <v>10</v>
      </c>
      <c r="AK1987">
        <v>12</v>
      </c>
      <c r="AL1987">
        <v>11</v>
      </c>
    </row>
    <row r="1988" spans="20:38" x14ac:dyDescent="0.35">
      <c r="T1988" t="s">
        <v>30</v>
      </c>
      <c r="U1988">
        <v>67</v>
      </c>
      <c r="V1988" t="s">
        <v>20</v>
      </c>
      <c r="W1988">
        <v>21570.4859680306</v>
      </c>
      <c r="X1988">
        <v>0.65036075342032695</v>
      </c>
      <c r="Y1988">
        <v>16592.681513869698</v>
      </c>
      <c r="Z1988" t="s">
        <v>21</v>
      </c>
      <c r="AA1988">
        <v>4.7476073769108999E-2</v>
      </c>
      <c r="AB1988" t="s">
        <v>24</v>
      </c>
      <c r="AC1988">
        <v>1983</v>
      </c>
      <c r="AD1988">
        <v>10</v>
      </c>
      <c r="AE1988">
        <v>4.7500000000000001E-2</v>
      </c>
      <c r="AF1988">
        <v>0.01</v>
      </c>
      <c r="AG1988">
        <v>0</v>
      </c>
      <c r="AH1988" t="s">
        <v>23</v>
      </c>
      <c r="AI1988">
        <v>0.1</v>
      </c>
      <c r="AJ1988">
        <v>10</v>
      </c>
      <c r="AK1988">
        <v>15</v>
      </c>
      <c r="AL1988">
        <v>14</v>
      </c>
    </row>
    <row r="1989" spans="20:38" x14ac:dyDescent="0.35">
      <c r="T1989" t="s">
        <v>30</v>
      </c>
      <c r="U1989">
        <v>67</v>
      </c>
      <c r="V1989" t="s">
        <v>20</v>
      </c>
      <c r="W1989">
        <v>64711.457904091898</v>
      </c>
      <c r="X1989">
        <v>1.9510822602609801</v>
      </c>
      <c r="Y1989">
        <v>49778.044541609102</v>
      </c>
      <c r="Z1989" t="s">
        <v>21</v>
      </c>
      <c r="AA1989">
        <v>0.14242822130732699</v>
      </c>
      <c r="AB1989" t="s">
        <v>22</v>
      </c>
      <c r="AC1989">
        <v>1984</v>
      </c>
      <c r="AD1989">
        <v>10</v>
      </c>
      <c r="AE1989">
        <v>4.7500000000000001E-2</v>
      </c>
      <c r="AF1989">
        <v>0.01</v>
      </c>
      <c r="AG1989">
        <v>0</v>
      </c>
      <c r="AH1989" t="s">
        <v>23</v>
      </c>
      <c r="AI1989">
        <v>0.1</v>
      </c>
      <c r="AJ1989">
        <v>10</v>
      </c>
      <c r="AK1989">
        <v>15</v>
      </c>
      <c r="AL1989">
        <v>14</v>
      </c>
    </row>
    <row r="1990" spans="20:38" x14ac:dyDescent="0.35">
      <c r="T1990" t="s">
        <v>30</v>
      </c>
      <c r="U1990">
        <v>67</v>
      </c>
      <c r="V1990" t="s">
        <v>20</v>
      </c>
      <c r="W1990">
        <v>21759.223457640001</v>
      </c>
      <c r="X1990">
        <v>0.65605128149294201</v>
      </c>
      <c r="Y1990">
        <v>16737.864198184601</v>
      </c>
      <c r="Z1990" t="s">
        <v>21</v>
      </c>
      <c r="AA1990">
        <v>4.7891480032694E-2</v>
      </c>
      <c r="AB1990" t="s">
        <v>24</v>
      </c>
      <c r="AC1990">
        <v>1985</v>
      </c>
      <c r="AD1990">
        <v>10</v>
      </c>
      <c r="AE1990">
        <v>4.7500000000000001E-2</v>
      </c>
      <c r="AF1990">
        <v>0.01</v>
      </c>
      <c r="AG1990">
        <v>0</v>
      </c>
      <c r="AH1990" t="s">
        <v>23</v>
      </c>
      <c r="AI1990">
        <v>0.1</v>
      </c>
      <c r="AJ1990">
        <v>10</v>
      </c>
      <c r="AK1990">
        <v>20</v>
      </c>
      <c r="AL1990">
        <v>19</v>
      </c>
    </row>
    <row r="1991" spans="20:38" x14ac:dyDescent="0.35">
      <c r="T1991" t="s">
        <v>30</v>
      </c>
      <c r="U1991">
        <v>67</v>
      </c>
      <c r="V1991" t="s">
        <v>20</v>
      </c>
      <c r="W1991">
        <v>65277.670372920104</v>
      </c>
      <c r="X1991">
        <v>1.96815384447883</v>
      </c>
      <c r="Y1991">
        <v>50213.592594553898</v>
      </c>
      <c r="Z1991" t="s">
        <v>21</v>
      </c>
      <c r="AA1991">
        <v>0.143674440098082</v>
      </c>
      <c r="AB1991" t="s">
        <v>22</v>
      </c>
      <c r="AC1991">
        <v>1986</v>
      </c>
      <c r="AD1991">
        <v>10</v>
      </c>
      <c r="AE1991">
        <v>4.7500000000000001E-2</v>
      </c>
      <c r="AF1991">
        <v>0.01</v>
      </c>
      <c r="AG1991">
        <v>0</v>
      </c>
      <c r="AH1991" t="s">
        <v>23</v>
      </c>
      <c r="AI1991">
        <v>0.1</v>
      </c>
      <c r="AJ1991">
        <v>10</v>
      </c>
      <c r="AK1991">
        <v>20</v>
      </c>
      <c r="AL1991">
        <v>19</v>
      </c>
    </row>
    <row r="1992" spans="20:38" x14ac:dyDescent="0.35">
      <c r="T1992" t="s">
        <v>30</v>
      </c>
      <c r="U1992">
        <v>67</v>
      </c>
      <c r="V1992" t="s">
        <v>20</v>
      </c>
      <c r="W1992">
        <v>19453.401420690399</v>
      </c>
      <c r="X1992">
        <v>0.58652961381117097</v>
      </c>
      <c r="Y1992">
        <v>14964.1549389926</v>
      </c>
      <c r="Z1992" t="s">
        <v>21</v>
      </c>
      <c r="AA1992">
        <v>4.2816426216711299E-2</v>
      </c>
      <c r="AB1992" t="s">
        <v>24</v>
      </c>
      <c r="AC1992">
        <v>1987</v>
      </c>
      <c r="AD1992">
        <v>10</v>
      </c>
      <c r="AE1992">
        <v>4.7500000000000001E-2</v>
      </c>
      <c r="AF1992">
        <v>0.01</v>
      </c>
      <c r="AG1992">
        <v>0</v>
      </c>
      <c r="AH1992" t="s">
        <v>23</v>
      </c>
      <c r="AI1992">
        <v>0.1</v>
      </c>
      <c r="AJ1992">
        <v>10</v>
      </c>
      <c r="AK1992">
        <v>99</v>
      </c>
      <c r="AL1992">
        <v>98</v>
      </c>
    </row>
    <row r="1993" spans="20:38" x14ac:dyDescent="0.35">
      <c r="T1993" t="s">
        <v>30</v>
      </c>
      <c r="U1993">
        <v>67</v>
      </c>
      <c r="V1993" t="s">
        <v>20</v>
      </c>
      <c r="W1993">
        <v>58360.204262071296</v>
      </c>
      <c r="X1993">
        <v>1.7595888414335099</v>
      </c>
      <c r="Y1993">
        <v>44892.464816977903</v>
      </c>
      <c r="Z1993" t="s">
        <v>21</v>
      </c>
      <c r="AA1993">
        <v>0.128449278650134</v>
      </c>
      <c r="AB1993" t="s">
        <v>22</v>
      </c>
      <c r="AC1993">
        <v>1988</v>
      </c>
      <c r="AD1993">
        <v>10</v>
      </c>
      <c r="AE1993">
        <v>4.7500000000000001E-2</v>
      </c>
      <c r="AF1993">
        <v>0.01</v>
      </c>
      <c r="AG1993">
        <v>0</v>
      </c>
      <c r="AH1993" t="s">
        <v>23</v>
      </c>
      <c r="AI1993">
        <v>0.1</v>
      </c>
      <c r="AJ1993">
        <v>10</v>
      </c>
      <c r="AK1993">
        <v>99</v>
      </c>
      <c r="AL1993">
        <v>98</v>
      </c>
    </row>
    <row r="1994" spans="20:38" x14ac:dyDescent="0.35">
      <c r="T1994" t="s">
        <v>30</v>
      </c>
      <c r="U1994">
        <v>67</v>
      </c>
      <c r="V1994" t="s">
        <v>20</v>
      </c>
      <c r="W1994">
        <v>52555.8837383379</v>
      </c>
      <c r="X1994">
        <v>0.39251395861680499</v>
      </c>
      <c r="Y1994">
        <v>40427.602875644501</v>
      </c>
      <c r="Z1994" t="s">
        <v>25</v>
      </c>
      <c r="AA1994">
        <v>1.6617845388574901E-2</v>
      </c>
      <c r="AB1994" t="s">
        <v>24</v>
      </c>
      <c r="AC1994">
        <v>1989</v>
      </c>
      <c r="AD1994">
        <v>10</v>
      </c>
      <c r="AE1994">
        <v>4.7500000000000001E-2</v>
      </c>
      <c r="AF1994">
        <v>0.01</v>
      </c>
      <c r="AG1994">
        <v>0</v>
      </c>
      <c r="AH1994" t="s">
        <v>23</v>
      </c>
      <c r="AI1994">
        <v>0.1</v>
      </c>
      <c r="AJ1994">
        <v>10</v>
      </c>
      <c r="AK1994">
        <v>1</v>
      </c>
      <c r="AL1994">
        <v>0</v>
      </c>
    </row>
    <row r="1995" spans="20:38" x14ac:dyDescent="0.35">
      <c r="T1995" t="s">
        <v>30</v>
      </c>
      <c r="U1995">
        <v>67</v>
      </c>
      <c r="V1995" t="s">
        <v>20</v>
      </c>
      <c r="W1995">
        <v>157667.65121501399</v>
      </c>
      <c r="X1995">
        <v>1.1775418758504199</v>
      </c>
      <c r="Y1995">
        <v>121282.808626934</v>
      </c>
      <c r="Z1995" t="s">
        <v>25</v>
      </c>
      <c r="AA1995">
        <v>4.9853536165724799E-2</v>
      </c>
      <c r="AB1995" t="s">
        <v>22</v>
      </c>
      <c r="AC1995">
        <v>1990</v>
      </c>
      <c r="AD1995">
        <v>10</v>
      </c>
      <c r="AE1995">
        <v>4.7500000000000001E-2</v>
      </c>
      <c r="AF1995">
        <v>0.01</v>
      </c>
      <c r="AG1995">
        <v>0</v>
      </c>
      <c r="AH1995" t="s">
        <v>23</v>
      </c>
      <c r="AI1995">
        <v>0.1</v>
      </c>
      <c r="AJ1995">
        <v>10</v>
      </c>
      <c r="AK1995">
        <v>1</v>
      </c>
      <c r="AL1995">
        <v>0</v>
      </c>
    </row>
    <row r="1996" spans="20:38" x14ac:dyDescent="0.35">
      <c r="T1996" t="s">
        <v>30</v>
      </c>
      <c r="U1996">
        <v>67</v>
      </c>
      <c r="V1996" t="s">
        <v>20</v>
      </c>
      <c r="W1996">
        <v>26283.310737707201</v>
      </c>
      <c r="X1996">
        <v>0.196297076737907</v>
      </c>
      <c r="Y1996">
        <v>20217.9313366979</v>
      </c>
      <c r="Z1996" t="s">
        <v>25</v>
      </c>
      <c r="AA1996">
        <v>8.3106202973136992E-3</v>
      </c>
      <c r="AB1996" t="s">
        <v>24</v>
      </c>
      <c r="AC1996">
        <v>1991</v>
      </c>
      <c r="AD1996">
        <v>10</v>
      </c>
      <c r="AE1996">
        <v>4.7500000000000001E-2</v>
      </c>
      <c r="AF1996">
        <v>0.01</v>
      </c>
      <c r="AG1996">
        <v>0</v>
      </c>
      <c r="AH1996" t="s">
        <v>23</v>
      </c>
      <c r="AI1996">
        <v>0.1</v>
      </c>
      <c r="AJ1996">
        <v>10</v>
      </c>
      <c r="AK1996">
        <v>2</v>
      </c>
      <c r="AL1996">
        <v>1</v>
      </c>
    </row>
    <row r="1997" spans="20:38" x14ac:dyDescent="0.35">
      <c r="T1997" t="s">
        <v>30</v>
      </c>
      <c r="U1997">
        <v>67</v>
      </c>
      <c r="V1997" t="s">
        <v>20</v>
      </c>
      <c r="W1997">
        <v>78849.932213121705</v>
      </c>
      <c r="X1997">
        <v>0.58889123021372203</v>
      </c>
      <c r="Y1997">
        <v>60653.794010093603</v>
      </c>
      <c r="Z1997" t="s">
        <v>25</v>
      </c>
      <c r="AA1997">
        <v>2.4931860891941101E-2</v>
      </c>
      <c r="AB1997" t="s">
        <v>22</v>
      </c>
      <c r="AC1997">
        <v>1992</v>
      </c>
      <c r="AD1997">
        <v>10</v>
      </c>
      <c r="AE1997">
        <v>4.7500000000000001E-2</v>
      </c>
      <c r="AF1997">
        <v>0.01</v>
      </c>
      <c r="AG1997">
        <v>0</v>
      </c>
      <c r="AH1997" t="s">
        <v>23</v>
      </c>
      <c r="AI1997">
        <v>0.1</v>
      </c>
      <c r="AJ1997">
        <v>10</v>
      </c>
      <c r="AK1997">
        <v>2</v>
      </c>
      <c r="AL1997">
        <v>1</v>
      </c>
    </row>
    <row r="1998" spans="20:38" x14ac:dyDescent="0.35">
      <c r="T1998" t="s">
        <v>30</v>
      </c>
      <c r="U1998">
        <v>67</v>
      </c>
      <c r="V1998" t="s">
        <v>20</v>
      </c>
      <c r="W1998">
        <v>13089.312701876999</v>
      </c>
      <c r="X1998">
        <v>9.7757616821104995E-2</v>
      </c>
      <c r="Y1998">
        <v>10068.7020783669</v>
      </c>
      <c r="Z1998" t="s">
        <v>25</v>
      </c>
      <c r="AA1998">
        <v>4.13875972108962E-3</v>
      </c>
      <c r="AB1998" t="s">
        <v>24</v>
      </c>
      <c r="AC1998">
        <v>1993</v>
      </c>
      <c r="AD1998">
        <v>10</v>
      </c>
      <c r="AE1998">
        <v>4.7500000000000001E-2</v>
      </c>
      <c r="AF1998">
        <v>0.01</v>
      </c>
      <c r="AG1998">
        <v>0</v>
      </c>
      <c r="AH1998" t="s">
        <v>23</v>
      </c>
      <c r="AI1998">
        <v>0.1</v>
      </c>
      <c r="AJ1998">
        <v>10</v>
      </c>
      <c r="AK1998">
        <v>3</v>
      </c>
      <c r="AL1998">
        <v>2</v>
      </c>
    </row>
    <row r="1999" spans="20:38" x14ac:dyDescent="0.35">
      <c r="T1999" t="s">
        <v>30</v>
      </c>
      <c r="U1999">
        <v>67</v>
      </c>
      <c r="V1999" t="s">
        <v>20</v>
      </c>
      <c r="W1999">
        <v>39267.938105631001</v>
      </c>
      <c r="X1999">
        <v>0.29327285046331503</v>
      </c>
      <c r="Y1999">
        <v>30206.1062351008</v>
      </c>
      <c r="Z1999" t="s">
        <v>25</v>
      </c>
      <c r="AA1999">
        <v>1.2416279163268901E-2</v>
      </c>
      <c r="AB1999" t="s">
        <v>22</v>
      </c>
      <c r="AC1999">
        <v>1994</v>
      </c>
      <c r="AD1999">
        <v>10</v>
      </c>
      <c r="AE1999">
        <v>4.7500000000000001E-2</v>
      </c>
      <c r="AF1999">
        <v>0.01</v>
      </c>
      <c r="AG1999">
        <v>0</v>
      </c>
      <c r="AH1999" t="s">
        <v>23</v>
      </c>
      <c r="AI1999">
        <v>0.1</v>
      </c>
      <c r="AJ1999">
        <v>10</v>
      </c>
      <c r="AK1999">
        <v>3</v>
      </c>
      <c r="AL1999">
        <v>2</v>
      </c>
    </row>
    <row r="2000" spans="20:38" x14ac:dyDescent="0.35">
      <c r="T2000" t="s">
        <v>30</v>
      </c>
      <c r="U2000">
        <v>67</v>
      </c>
      <c r="V2000" t="s">
        <v>20</v>
      </c>
      <c r="W2000">
        <v>33623.032610208298</v>
      </c>
      <c r="X2000">
        <v>0.25111383715364299</v>
      </c>
      <c r="Y2000">
        <v>25863.871238621799</v>
      </c>
      <c r="Z2000" t="s">
        <v>25</v>
      </c>
      <c r="AA2000">
        <v>1.06313949584273E-2</v>
      </c>
      <c r="AB2000" t="s">
        <v>24</v>
      </c>
      <c r="AC2000">
        <v>1995</v>
      </c>
      <c r="AD2000">
        <v>10</v>
      </c>
      <c r="AE2000">
        <v>4.7500000000000001E-2</v>
      </c>
      <c r="AF2000">
        <v>0.01</v>
      </c>
      <c r="AG2000">
        <v>0</v>
      </c>
      <c r="AH2000" t="s">
        <v>23</v>
      </c>
      <c r="AI2000">
        <v>0.1</v>
      </c>
      <c r="AJ2000">
        <v>10</v>
      </c>
      <c r="AK2000">
        <v>4</v>
      </c>
      <c r="AL2000">
        <v>3</v>
      </c>
    </row>
    <row r="2001" spans="20:38" x14ac:dyDescent="0.35">
      <c r="T2001" t="s">
        <v>30</v>
      </c>
      <c r="U2001">
        <v>67</v>
      </c>
      <c r="V2001" t="s">
        <v>20</v>
      </c>
      <c r="W2001">
        <v>100869.097830625</v>
      </c>
      <c r="X2001">
        <v>0.75334151146092998</v>
      </c>
      <c r="Y2001">
        <v>77591.6137158653</v>
      </c>
      <c r="Z2001" t="s">
        <v>25</v>
      </c>
      <c r="AA2001">
        <v>3.1894184875281797E-2</v>
      </c>
      <c r="AB2001" t="s">
        <v>22</v>
      </c>
      <c r="AC2001">
        <v>1996</v>
      </c>
      <c r="AD2001">
        <v>10</v>
      </c>
      <c r="AE2001">
        <v>4.7500000000000001E-2</v>
      </c>
      <c r="AF2001">
        <v>0.01</v>
      </c>
      <c r="AG2001">
        <v>0</v>
      </c>
      <c r="AH2001" t="s">
        <v>23</v>
      </c>
      <c r="AI2001">
        <v>0.1</v>
      </c>
      <c r="AJ2001">
        <v>10</v>
      </c>
      <c r="AK2001">
        <v>4</v>
      </c>
      <c r="AL2001">
        <v>3</v>
      </c>
    </row>
    <row r="2002" spans="20:38" x14ac:dyDescent="0.35">
      <c r="T2002" t="s">
        <v>30</v>
      </c>
      <c r="U2002">
        <v>67</v>
      </c>
      <c r="V2002" t="s">
        <v>20</v>
      </c>
      <c r="W2002">
        <v>33633.095160224802</v>
      </c>
      <c r="X2002">
        <v>0.25118898937371498</v>
      </c>
      <c r="Y2002">
        <v>25871.611661711398</v>
      </c>
      <c r="Z2002" t="s">
        <v>25</v>
      </c>
      <c r="AA2002">
        <v>1.06345766745073E-2</v>
      </c>
      <c r="AB2002" t="s">
        <v>24</v>
      </c>
      <c r="AC2002">
        <v>1997</v>
      </c>
      <c r="AD2002">
        <v>10</v>
      </c>
      <c r="AE2002">
        <v>4.7500000000000001E-2</v>
      </c>
      <c r="AF2002">
        <v>0.01</v>
      </c>
      <c r="AG2002">
        <v>0</v>
      </c>
      <c r="AH2002" t="s">
        <v>23</v>
      </c>
      <c r="AI2002">
        <v>0.1</v>
      </c>
      <c r="AJ2002">
        <v>10</v>
      </c>
      <c r="AK2002">
        <v>5</v>
      </c>
      <c r="AL2002">
        <v>4</v>
      </c>
    </row>
    <row r="2003" spans="20:38" x14ac:dyDescent="0.35">
      <c r="T2003" t="s">
        <v>30</v>
      </c>
      <c r="U2003">
        <v>67</v>
      </c>
      <c r="V2003" t="s">
        <v>20</v>
      </c>
      <c r="W2003">
        <v>100899.28548067401</v>
      </c>
      <c r="X2003">
        <v>0.75356696812114399</v>
      </c>
      <c r="Y2003">
        <v>77614.834985134104</v>
      </c>
      <c r="Z2003" t="s">
        <v>25</v>
      </c>
      <c r="AA2003">
        <v>3.1903730023521697E-2</v>
      </c>
      <c r="AB2003" t="s">
        <v>22</v>
      </c>
      <c r="AC2003">
        <v>1998</v>
      </c>
      <c r="AD2003">
        <v>10</v>
      </c>
      <c r="AE2003">
        <v>4.7500000000000001E-2</v>
      </c>
      <c r="AF2003">
        <v>0.01</v>
      </c>
      <c r="AG2003">
        <v>0</v>
      </c>
      <c r="AH2003" t="s">
        <v>23</v>
      </c>
      <c r="AI2003">
        <v>0.1</v>
      </c>
      <c r="AJ2003">
        <v>10</v>
      </c>
      <c r="AK2003">
        <v>5</v>
      </c>
      <c r="AL2003">
        <v>4</v>
      </c>
    </row>
    <row r="2004" spans="20:38" x14ac:dyDescent="0.35">
      <c r="T2004" t="s">
        <v>30</v>
      </c>
      <c r="U2004">
        <v>67</v>
      </c>
      <c r="V2004" t="s">
        <v>20</v>
      </c>
      <c r="W2004">
        <v>35031.111259655198</v>
      </c>
      <c r="X2004">
        <v>0.26163008168089602</v>
      </c>
      <c r="Y2004">
        <v>26947.008661273201</v>
      </c>
      <c r="Z2004" t="s">
        <v>25</v>
      </c>
      <c r="AA2004">
        <v>1.1076620718647699E-2</v>
      </c>
      <c r="AB2004" t="s">
        <v>24</v>
      </c>
      <c r="AC2004">
        <v>1999</v>
      </c>
      <c r="AD2004">
        <v>10</v>
      </c>
      <c r="AE2004">
        <v>4.7500000000000001E-2</v>
      </c>
      <c r="AF2004">
        <v>0.01</v>
      </c>
      <c r="AG2004">
        <v>0</v>
      </c>
      <c r="AH2004" t="s">
        <v>23</v>
      </c>
      <c r="AI2004">
        <v>0.1</v>
      </c>
      <c r="AJ2004">
        <v>10</v>
      </c>
      <c r="AK2004">
        <v>6</v>
      </c>
      <c r="AL2004">
        <v>5</v>
      </c>
    </row>
    <row r="2005" spans="20:38" x14ac:dyDescent="0.35">
      <c r="T2005" t="s">
        <v>30</v>
      </c>
      <c r="U2005">
        <v>67</v>
      </c>
      <c r="V2005" t="s">
        <v>20</v>
      </c>
      <c r="W2005">
        <v>105093.333778966</v>
      </c>
      <c r="X2005">
        <v>0.78489024504268701</v>
      </c>
      <c r="Y2005">
        <v>80841.025983819607</v>
      </c>
      <c r="Z2005" t="s">
        <v>25</v>
      </c>
      <c r="AA2005">
        <v>3.3229862155943202E-2</v>
      </c>
      <c r="AB2005" t="s">
        <v>22</v>
      </c>
      <c r="AC2005">
        <v>2000</v>
      </c>
      <c r="AD2005">
        <v>10</v>
      </c>
      <c r="AE2005">
        <v>4.7500000000000001E-2</v>
      </c>
      <c r="AF2005">
        <v>0.01</v>
      </c>
      <c r="AG2005">
        <v>0</v>
      </c>
      <c r="AH2005" t="s">
        <v>23</v>
      </c>
      <c r="AI2005">
        <v>0.1</v>
      </c>
      <c r="AJ2005">
        <v>10</v>
      </c>
      <c r="AK2005">
        <v>6</v>
      </c>
      <c r="AL2005">
        <v>5</v>
      </c>
    </row>
    <row r="2006" spans="20:38" x14ac:dyDescent="0.35">
      <c r="T2006" t="s">
        <v>30</v>
      </c>
      <c r="U2006">
        <v>67</v>
      </c>
      <c r="V2006" t="s">
        <v>20</v>
      </c>
      <c r="W2006">
        <v>37623.722303226299</v>
      </c>
      <c r="X2006">
        <v>0.28099301407743299</v>
      </c>
      <c r="Y2006">
        <v>28941.324848635599</v>
      </c>
      <c r="Z2006" t="s">
        <v>25</v>
      </c>
      <c r="AA2006">
        <v>1.18963882957525E-2</v>
      </c>
      <c r="AB2006" t="s">
        <v>24</v>
      </c>
      <c r="AC2006">
        <v>2001</v>
      </c>
      <c r="AD2006">
        <v>10</v>
      </c>
      <c r="AE2006">
        <v>4.7500000000000001E-2</v>
      </c>
      <c r="AF2006">
        <v>0.01</v>
      </c>
      <c r="AG2006">
        <v>0</v>
      </c>
      <c r="AH2006" t="s">
        <v>23</v>
      </c>
      <c r="AI2006">
        <v>0.1</v>
      </c>
      <c r="AJ2006">
        <v>10</v>
      </c>
      <c r="AK2006">
        <v>7</v>
      </c>
      <c r="AL2006">
        <v>6</v>
      </c>
    </row>
    <row r="2007" spans="20:38" x14ac:dyDescent="0.35">
      <c r="T2007" t="s">
        <v>30</v>
      </c>
      <c r="U2007">
        <v>67</v>
      </c>
      <c r="V2007" t="s">
        <v>20</v>
      </c>
      <c r="W2007">
        <v>112871.166909679</v>
      </c>
      <c r="X2007">
        <v>0.84297904223230002</v>
      </c>
      <c r="Y2007">
        <v>86823.974545906705</v>
      </c>
      <c r="Z2007" t="s">
        <v>25</v>
      </c>
      <c r="AA2007">
        <v>3.5689164887257499E-2</v>
      </c>
      <c r="AB2007" t="s">
        <v>22</v>
      </c>
      <c r="AC2007">
        <v>2002</v>
      </c>
      <c r="AD2007">
        <v>10</v>
      </c>
      <c r="AE2007">
        <v>4.7500000000000001E-2</v>
      </c>
      <c r="AF2007">
        <v>0.01</v>
      </c>
      <c r="AG2007">
        <v>0</v>
      </c>
      <c r="AH2007" t="s">
        <v>23</v>
      </c>
      <c r="AI2007">
        <v>0.1</v>
      </c>
      <c r="AJ2007">
        <v>10</v>
      </c>
      <c r="AK2007">
        <v>7</v>
      </c>
      <c r="AL2007">
        <v>6</v>
      </c>
    </row>
    <row r="2008" spans="20:38" x14ac:dyDescent="0.35">
      <c r="T2008" t="s">
        <v>30</v>
      </c>
      <c r="U2008">
        <v>67</v>
      </c>
      <c r="V2008" t="s">
        <v>20</v>
      </c>
      <c r="W2008">
        <v>41240.865900886201</v>
      </c>
      <c r="X2008">
        <v>0.30800767450007299</v>
      </c>
      <c r="Y2008">
        <v>31723.743000681701</v>
      </c>
      <c r="Z2008" t="s">
        <v>25</v>
      </c>
      <c r="AA2008">
        <v>1.3040106729895E-2</v>
      </c>
      <c r="AB2008" t="s">
        <v>24</v>
      </c>
      <c r="AC2008">
        <v>2003</v>
      </c>
      <c r="AD2008">
        <v>10</v>
      </c>
      <c r="AE2008">
        <v>4.7500000000000001E-2</v>
      </c>
      <c r="AF2008">
        <v>0.01</v>
      </c>
      <c r="AG2008">
        <v>0</v>
      </c>
      <c r="AH2008" t="s">
        <v>23</v>
      </c>
      <c r="AI2008">
        <v>0.1</v>
      </c>
      <c r="AJ2008">
        <v>10</v>
      </c>
      <c r="AK2008">
        <v>8</v>
      </c>
      <c r="AL2008">
        <v>7</v>
      </c>
    </row>
    <row r="2009" spans="20:38" x14ac:dyDescent="0.35">
      <c r="T2009" t="s">
        <v>30</v>
      </c>
      <c r="U2009">
        <v>67</v>
      </c>
      <c r="V2009" t="s">
        <v>20</v>
      </c>
      <c r="W2009">
        <v>123722.597702659</v>
      </c>
      <c r="X2009">
        <v>0.92402302350022003</v>
      </c>
      <c r="Y2009">
        <v>95171.229002045206</v>
      </c>
      <c r="Z2009" t="s">
        <v>25</v>
      </c>
      <c r="AA2009">
        <v>3.9120320189684997E-2</v>
      </c>
      <c r="AB2009" t="s">
        <v>22</v>
      </c>
      <c r="AC2009">
        <v>2004</v>
      </c>
      <c r="AD2009">
        <v>10</v>
      </c>
      <c r="AE2009">
        <v>4.7500000000000001E-2</v>
      </c>
      <c r="AF2009">
        <v>0.01</v>
      </c>
      <c r="AG2009">
        <v>0</v>
      </c>
      <c r="AH2009" t="s">
        <v>23</v>
      </c>
      <c r="AI2009">
        <v>0.1</v>
      </c>
      <c r="AJ2009">
        <v>10</v>
      </c>
      <c r="AK2009">
        <v>8</v>
      </c>
      <c r="AL2009">
        <v>7</v>
      </c>
    </row>
    <row r="2010" spans="20:38" x14ac:dyDescent="0.35">
      <c r="T2010" t="s">
        <v>30</v>
      </c>
      <c r="U2010">
        <v>67</v>
      </c>
      <c r="V2010" t="s">
        <v>20</v>
      </c>
      <c r="W2010">
        <v>45633.529677111597</v>
      </c>
      <c r="X2010">
        <v>0.34081431240693699</v>
      </c>
      <c r="Y2010">
        <v>35102.715136239698</v>
      </c>
      <c r="Z2010" t="s">
        <v>25</v>
      </c>
      <c r="AA2010">
        <v>1.4429039848035299E-2</v>
      </c>
      <c r="AB2010" t="s">
        <v>24</v>
      </c>
      <c r="AC2010">
        <v>2005</v>
      </c>
      <c r="AD2010">
        <v>10</v>
      </c>
      <c r="AE2010">
        <v>4.7500000000000001E-2</v>
      </c>
      <c r="AF2010">
        <v>0.01</v>
      </c>
      <c r="AG2010">
        <v>0</v>
      </c>
      <c r="AH2010" t="s">
        <v>23</v>
      </c>
      <c r="AI2010">
        <v>0.1</v>
      </c>
      <c r="AJ2010">
        <v>10</v>
      </c>
      <c r="AK2010">
        <v>9</v>
      </c>
      <c r="AL2010">
        <v>8</v>
      </c>
    </row>
    <row r="2011" spans="20:38" x14ac:dyDescent="0.35">
      <c r="T2011" t="s">
        <v>30</v>
      </c>
      <c r="U2011">
        <v>67</v>
      </c>
      <c r="V2011" t="s">
        <v>20</v>
      </c>
      <c r="W2011">
        <v>136900.589031335</v>
      </c>
      <c r="X2011">
        <v>1.0224429372208099</v>
      </c>
      <c r="Y2011">
        <v>105308.14540871901</v>
      </c>
      <c r="Z2011" t="s">
        <v>25</v>
      </c>
      <c r="AA2011">
        <v>4.3287119544105801E-2</v>
      </c>
      <c r="AB2011" t="s">
        <v>22</v>
      </c>
      <c r="AC2011">
        <v>2006</v>
      </c>
      <c r="AD2011">
        <v>10</v>
      </c>
      <c r="AE2011">
        <v>4.7500000000000001E-2</v>
      </c>
      <c r="AF2011">
        <v>0.01</v>
      </c>
      <c r="AG2011">
        <v>0</v>
      </c>
      <c r="AH2011" t="s">
        <v>23</v>
      </c>
      <c r="AI2011">
        <v>0.1</v>
      </c>
      <c r="AJ2011">
        <v>10</v>
      </c>
      <c r="AK2011">
        <v>9</v>
      </c>
      <c r="AL2011">
        <v>8</v>
      </c>
    </row>
    <row r="2012" spans="20:38" x14ac:dyDescent="0.35">
      <c r="T2012" t="s">
        <v>30</v>
      </c>
      <c r="U2012">
        <v>67</v>
      </c>
      <c r="V2012" t="s">
        <v>20</v>
      </c>
      <c r="W2012">
        <v>50374.217902655902</v>
      </c>
      <c r="X2012">
        <v>0.37622017317108702</v>
      </c>
      <c r="Y2012">
        <v>38749.3983866583</v>
      </c>
      <c r="Z2012" t="s">
        <v>25</v>
      </c>
      <c r="AA2012">
        <v>1.5928016144576201E-2</v>
      </c>
      <c r="AB2012" t="s">
        <v>24</v>
      </c>
      <c r="AC2012">
        <v>2007</v>
      </c>
      <c r="AD2012">
        <v>10</v>
      </c>
      <c r="AE2012">
        <v>4.7500000000000001E-2</v>
      </c>
      <c r="AF2012">
        <v>0.01</v>
      </c>
      <c r="AG2012">
        <v>0</v>
      </c>
      <c r="AH2012" t="s">
        <v>23</v>
      </c>
      <c r="AI2012">
        <v>0.1</v>
      </c>
      <c r="AJ2012">
        <v>10</v>
      </c>
      <c r="AK2012">
        <v>10</v>
      </c>
      <c r="AL2012">
        <v>9</v>
      </c>
    </row>
    <row r="2013" spans="20:38" x14ac:dyDescent="0.35">
      <c r="T2013" t="s">
        <v>30</v>
      </c>
      <c r="U2013">
        <v>67</v>
      </c>
      <c r="V2013" t="s">
        <v>20</v>
      </c>
      <c r="W2013">
        <v>151122.65370796801</v>
      </c>
      <c r="X2013">
        <v>1.12866051951326</v>
      </c>
      <c r="Y2013">
        <v>116248.195159975</v>
      </c>
      <c r="Z2013" t="s">
        <v>25</v>
      </c>
      <c r="AA2013">
        <v>4.7784048433728701E-2</v>
      </c>
      <c r="AB2013" t="s">
        <v>22</v>
      </c>
      <c r="AC2013">
        <v>2008</v>
      </c>
      <c r="AD2013">
        <v>10</v>
      </c>
      <c r="AE2013">
        <v>4.7500000000000001E-2</v>
      </c>
      <c r="AF2013">
        <v>0.01</v>
      </c>
      <c r="AG2013">
        <v>0</v>
      </c>
      <c r="AH2013" t="s">
        <v>23</v>
      </c>
      <c r="AI2013">
        <v>0.1</v>
      </c>
      <c r="AJ2013">
        <v>10</v>
      </c>
      <c r="AK2013">
        <v>10</v>
      </c>
      <c r="AL2013">
        <v>9</v>
      </c>
    </row>
    <row r="2014" spans="20:38" x14ac:dyDescent="0.35">
      <c r="T2014" t="s">
        <v>30</v>
      </c>
      <c r="U2014">
        <v>67</v>
      </c>
      <c r="V2014" t="s">
        <v>20</v>
      </c>
      <c r="W2014">
        <v>148685.325445797</v>
      </c>
      <c r="X2014">
        <v>1.1104573175768899</v>
      </c>
      <c r="Y2014">
        <v>114373.327265997</v>
      </c>
      <c r="Z2014" t="s">
        <v>25</v>
      </c>
      <c r="AA2014">
        <v>4.7013380311704198E-2</v>
      </c>
      <c r="AB2014" t="s">
        <v>24</v>
      </c>
      <c r="AC2014">
        <v>2009</v>
      </c>
      <c r="AD2014">
        <v>10</v>
      </c>
      <c r="AE2014">
        <v>4.7500000000000001E-2</v>
      </c>
      <c r="AF2014">
        <v>0.01</v>
      </c>
      <c r="AG2014">
        <v>0</v>
      </c>
      <c r="AH2014" t="s">
        <v>23</v>
      </c>
      <c r="AI2014">
        <v>0.1</v>
      </c>
      <c r="AJ2014">
        <v>10</v>
      </c>
      <c r="AK2014">
        <v>12</v>
      </c>
      <c r="AL2014">
        <v>11</v>
      </c>
    </row>
    <row r="2015" spans="20:38" x14ac:dyDescent="0.35">
      <c r="T2015" t="s">
        <v>30</v>
      </c>
      <c r="U2015">
        <v>67</v>
      </c>
      <c r="V2015" t="s">
        <v>20</v>
      </c>
      <c r="W2015">
        <v>446055.97633738897</v>
      </c>
      <c r="X2015">
        <v>3.3313719527306702</v>
      </c>
      <c r="Y2015">
        <v>343119.98179799202</v>
      </c>
      <c r="Z2015" t="s">
        <v>25</v>
      </c>
      <c r="AA2015">
        <v>0.141040140935113</v>
      </c>
      <c r="AB2015" t="s">
        <v>22</v>
      </c>
      <c r="AC2015">
        <v>2010</v>
      </c>
      <c r="AD2015">
        <v>10</v>
      </c>
      <c r="AE2015">
        <v>4.7500000000000001E-2</v>
      </c>
      <c r="AF2015">
        <v>0.01</v>
      </c>
      <c r="AG2015">
        <v>0</v>
      </c>
      <c r="AH2015" t="s">
        <v>23</v>
      </c>
      <c r="AI2015">
        <v>0.1</v>
      </c>
      <c r="AJ2015">
        <v>10</v>
      </c>
      <c r="AK2015">
        <v>12</v>
      </c>
      <c r="AL2015">
        <v>11</v>
      </c>
    </row>
    <row r="2016" spans="20:38" x14ac:dyDescent="0.35">
      <c r="T2016" t="s">
        <v>30</v>
      </c>
      <c r="U2016">
        <v>67</v>
      </c>
      <c r="V2016" t="s">
        <v>20</v>
      </c>
      <c r="W2016">
        <v>147383.01809568901</v>
      </c>
      <c r="X2016">
        <v>1.10073102668487</v>
      </c>
      <c r="Y2016">
        <v>113371.552381299</v>
      </c>
      <c r="Z2016" t="s">
        <v>25</v>
      </c>
      <c r="AA2016">
        <v>4.6601598782156799E-2</v>
      </c>
      <c r="AB2016" t="s">
        <v>24</v>
      </c>
      <c r="AC2016">
        <v>2011</v>
      </c>
      <c r="AD2016">
        <v>10</v>
      </c>
      <c r="AE2016">
        <v>4.7500000000000001E-2</v>
      </c>
      <c r="AF2016">
        <v>0.01</v>
      </c>
      <c r="AG2016">
        <v>0</v>
      </c>
      <c r="AH2016" t="s">
        <v>23</v>
      </c>
      <c r="AI2016">
        <v>0.1</v>
      </c>
      <c r="AJ2016">
        <v>10</v>
      </c>
      <c r="AK2016">
        <v>15</v>
      </c>
      <c r="AL2016">
        <v>14</v>
      </c>
    </row>
    <row r="2017" spans="20:38" x14ac:dyDescent="0.35">
      <c r="T2017" t="s">
        <v>30</v>
      </c>
      <c r="U2017">
        <v>67</v>
      </c>
      <c r="V2017" t="s">
        <v>20</v>
      </c>
      <c r="W2017">
        <v>442149.05428706697</v>
      </c>
      <c r="X2017">
        <v>3.3021930800546002</v>
      </c>
      <c r="Y2017">
        <v>340114.65714389703</v>
      </c>
      <c r="Z2017" t="s">
        <v>25</v>
      </c>
      <c r="AA2017">
        <v>0.13980479634647</v>
      </c>
      <c r="AB2017" t="s">
        <v>22</v>
      </c>
      <c r="AC2017">
        <v>2012</v>
      </c>
      <c r="AD2017">
        <v>10</v>
      </c>
      <c r="AE2017">
        <v>4.7500000000000001E-2</v>
      </c>
      <c r="AF2017">
        <v>0.01</v>
      </c>
      <c r="AG2017">
        <v>0</v>
      </c>
      <c r="AH2017" t="s">
        <v>23</v>
      </c>
      <c r="AI2017">
        <v>0.1</v>
      </c>
      <c r="AJ2017">
        <v>10</v>
      </c>
      <c r="AK2017">
        <v>15</v>
      </c>
      <c r="AL2017">
        <v>14</v>
      </c>
    </row>
    <row r="2018" spans="20:38" x14ac:dyDescent="0.35">
      <c r="T2018" t="s">
        <v>30</v>
      </c>
      <c r="U2018">
        <v>67</v>
      </c>
      <c r="V2018" t="s">
        <v>20</v>
      </c>
      <c r="W2018">
        <v>93961.318953865004</v>
      </c>
      <c r="X2018">
        <v>0.70175072011079498</v>
      </c>
      <c r="Y2018">
        <v>72277.937656819195</v>
      </c>
      <c r="Z2018" t="s">
        <v>25</v>
      </c>
      <c r="AA2018">
        <v>2.9709987917925298E-2</v>
      </c>
      <c r="AB2018" t="s">
        <v>24</v>
      </c>
      <c r="AC2018">
        <v>2013</v>
      </c>
      <c r="AD2018">
        <v>10</v>
      </c>
      <c r="AE2018">
        <v>4.7500000000000001E-2</v>
      </c>
      <c r="AF2018">
        <v>0.01</v>
      </c>
      <c r="AG2018">
        <v>0</v>
      </c>
      <c r="AH2018" t="s">
        <v>23</v>
      </c>
      <c r="AI2018">
        <v>0.1</v>
      </c>
      <c r="AJ2018">
        <v>10</v>
      </c>
      <c r="AK2018">
        <v>20</v>
      </c>
      <c r="AL2018">
        <v>19</v>
      </c>
    </row>
    <row r="2019" spans="20:38" x14ac:dyDescent="0.35">
      <c r="T2019" t="s">
        <v>30</v>
      </c>
      <c r="U2019">
        <v>67</v>
      </c>
      <c r="V2019" t="s">
        <v>20</v>
      </c>
      <c r="W2019">
        <v>281883.95686159498</v>
      </c>
      <c r="X2019">
        <v>2.1052521603323799</v>
      </c>
      <c r="Y2019">
        <v>216833.81297045801</v>
      </c>
      <c r="Z2019" t="s">
        <v>25</v>
      </c>
      <c r="AA2019">
        <v>8.9129963753775798E-2</v>
      </c>
      <c r="AB2019" t="s">
        <v>22</v>
      </c>
      <c r="AC2019">
        <v>2014</v>
      </c>
      <c r="AD2019">
        <v>10</v>
      </c>
      <c r="AE2019">
        <v>4.7500000000000001E-2</v>
      </c>
      <c r="AF2019">
        <v>0.01</v>
      </c>
      <c r="AG2019">
        <v>0</v>
      </c>
      <c r="AH2019" t="s">
        <v>23</v>
      </c>
      <c r="AI2019">
        <v>0.1</v>
      </c>
      <c r="AJ2019">
        <v>10</v>
      </c>
      <c r="AK2019">
        <v>20</v>
      </c>
      <c r="AL2019">
        <v>19</v>
      </c>
    </row>
    <row r="2020" spans="20:38" x14ac:dyDescent="0.35">
      <c r="T2020" t="s">
        <v>30</v>
      </c>
      <c r="U2020">
        <v>67</v>
      </c>
      <c r="V2020" t="s">
        <v>20</v>
      </c>
      <c r="W2020">
        <v>31536.556798878901</v>
      </c>
      <c r="X2020">
        <v>0.23553097902227699</v>
      </c>
      <c r="Y2020">
        <v>24258.889845291498</v>
      </c>
      <c r="Z2020" t="s">
        <v>25</v>
      </c>
      <c r="AA2020">
        <v>9.9716642113942492E-3</v>
      </c>
      <c r="AB2020" t="s">
        <v>24</v>
      </c>
      <c r="AC2020">
        <v>2015</v>
      </c>
      <c r="AD2020">
        <v>10</v>
      </c>
      <c r="AE2020">
        <v>4.7500000000000001E-2</v>
      </c>
      <c r="AF2020">
        <v>0.01</v>
      </c>
      <c r="AG2020">
        <v>0</v>
      </c>
      <c r="AH2020" t="s">
        <v>23</v>
      </c>
      <c r="AI2020">
        <v>0.1</v>
      </c>
      <c r="AJ2020">
        <v>10</v>
      </c>
      <c r="AK2020">
        <v>99</v>
      </c>
      <c r="AL2020">
        <v>98</v>
      </c>
    </row>
    <row r="2021" spans="20:38" x14ac:dyDescent="0.35">
      <c r="T2021" t="s">
        <v>30</v>
      </c>
      <c r="U2021">
        <v>67</v>
      </c>
      <c r="V2021" t="s">
        <v>20</v>
      </c>
      <c r="W2021">
        <v>94609.670396636793</v>
      </c>
      <c r="X2021">
        <v>0.70659293706683102</v>
      </c>
      <c r="Y2021">
        <v>72776.669535874404</v>
      </c>
      <c r="Z2021" t="s">
        <v>25</v>
      </c>
      <c r="AA2021">
        <v>2.9914992634182801E-2</v>
      </c>
      <c r="AB2021" t="s">
        <v>22</v>
      </c>
      <c r="AC2021">
        <v>2016</v>
      </c>
      <c r="AD2021">
        <v>10</v>
      </c>
      <c r="AE2021">
        <v>4.7500000000000001E-2</v>
      </c>
      <c r="AF2021">
        <v>0.01</v>
      </c>
      <c r="AG2021">
        <v>0</v>
      </c>
      <c r="AH2021" t="s">
        <v>23</v>
      </c>
      <c r="AI2021">
        <v>0.1</v>
      </c>
      <c r="AJ2021">
        <v>10</v>
      </c>
      <c r="AK2021">
        <v>99</v>
      </c>
      <c r="AL2021">
        <v>98</v>
      </c>
    </row>
    <row r="2022" spans="20:38" x14ac:dyDescent="0.35">
      <c r="T2022" t="s">
        <v>30</v>
      </c>
      <c r="U2022">
        <v>67</v>
      </c>
      <c r="V2022" t="s">
        <v>20</v>
      </c>
      <c r="W2022">
        <v>112978.635936173</v>
      </c>
      <c r="X2022">
        <v>0.40126618374401302</v>
      </c>
      <c r="Y2022">
        <v>86906.643027825194</v>
      </c>
      <c r="Z2022" t="s">
        <v>26</v>
      </c>
      <c r="AA2022">
        <v>2.29459293200324E-2</v>
      </c>
      <c r="AB2022" t="s">
        <v>24</v>
      </c>
      <c r="AC2022">
        <v>2017</v>
      </c>
      <c r="AD2022">
        <v>10</v>
      </c>
      <c r="AE2022">
        <v>4.7500000000000001E-2</v>
      </c>
      <c r="AF2022">
        <v>0.01</v>
      </c>
      <c r="AG2022">
        <v>0</v>
      </c>
      <c r="AH2022" t="s">
        <v>23</v>
      </c>
      <c r="AI2022">
        <v>0.1</v>
      </c>
      <c r="AJ2022">
        <v>10</v>
      </c>
      <c r="AK2022">
        <v>1</v>
      </c>
      <c r="AL2022">
        <v>0</v>
      </c>
    </row>
    <row r="2023" spans="20:38" x14ac:dyDescent="0.35">
      <c r="T2023" t="s">
        <v>30</v>
      </c>
      <c r="U2023">
        <v>67</v>
      </c>
      <c r="V2023" t="s">
        <v>20</v>
      </c>
      <c r="W2023">
        <v>338935.90780851798</v>
      </c>
      <c r="X2023">
        <v>1.2037985512320399</v>
      </c>
      <c r="Y2023">
        <v>260719.92908347599</v>
      </c>
      <c r="Z2023" t="s">
        <v>26</v>
      </c>
      <c r="AA2023">
        <v>6.8837787960097194E-2</v>
      </c>
      <c r="AB2023" t="s">
        <v>22</v>
      </c>
      <c r="AC2023">
        <v>2018</v>
      </c>
      <c r="AD2023">
        <v>10</v>
      </c>
      <c r="AE2023">
        <v>4.7500000000000001E-2</v>
      </c>
      <c r="AF2023">
        <v>0.01</v>
      </c>
      <c r="AG2023">
        <v>0</v>
      </c>
      <c r="AH2023" t="s">
        <v>23</v>
      </c>
      <c r="AI2023">
        <v>0.1</v>
      </c>
      <c r="AJ2023">
        <v>10</v>
      </c>
      <c r="AK2023">
        <v>1</v>
      </c>
      <c r="AL2023">
        <v>0</v>
      </c>
    </row>
    <row r="2024" spans="20:38" x14ac:dyDescent="0.35">
      <c r="T2024" t="s">
        <v>30</v>
      </c>
      <c r="U2024">
        <v>67</v>
      </c>
      <c r="V2024" t="s">
        <v>20</v>
      </c>
      <c r="W2024">
        <v>52140.6841652277</v>
      </c>
      <c r="X2024">
        <v>0.18518805063820101</v>
      </c>
      <c r="Y2024">
        <v>40108.218588636701</v>
      </c>
      <c r="Z2024" t="s">
        <v>26</v>
      </c>
      <c r="AA2024">
        <v>1.05897583524496E-2</v>
      </c>
      <c r="AB2024" t="s">
        <v>24</v>
      </c>
      <c r="AC2024">
        <v>2019</v>
      </c>
      <c r="AD2024">
        <v>10</v>
      </c>
      <c r="AE2024">
        <v>4.7500000000000001E-2</v>
      </c>
      <c r="AF2024">
        <v>0.01</v>
      </c>
      <c r="AG2024">
        <v>0</v>
      </c>
      <c r="AH2024" t="s">
        <v>23</v>
      </c>
      <c r="AI2024">
        <v>0.1</v>
      </c>
      <c r="AJ2024">
        <v>10</v>
      </c>
      <c r="AK2024">
        <v>2</v>
      </c>
      <c r="AL2024">
        <v>1</v>
      </c>
    </row>
    <row r="2025" spans="20:38" x14ac:dyDescent="0.35">
      <c r="T2025" t="s">
        <v>30</v>
      </c>
      <c r="U2025">
        <v>67</v>
      </c>
      <c r="V2025" t="s">
        <v>20</v>
      </c>
      <c r="W2025">
        <v>156422.05249568299</v>
      </c>
      <c r="X2025">
        <v>0.55556415191460295</v>
      </c>
      <c r="Y2025">
        <v>120324.65576591001</v>
      </c>
      <c r="Z2025" t="s">
        <v>26</v>
      </c>
      <c r="AA2025">
        <v>3.1769275057348799E-2</v>
      </c>
      <c r="AB2025" t="s">
        <v>22</v>
      </c>
      <c r="AC2025">
        <v>2020</v>
      </c>
      <c r="AD2025">
        <v>10</v>
      </c>
      <c r="AE2025">
        <v>4.7500000000000001E-2</v>
      </c>
      <c r="AF2025">
        <v>0.01</v>
      </c>
      <c r="AG2025">
        <v>0</v>
      </c>
      <c r="AH2025" t="s">
        <v>23</v>
      </c>
      <c r="AI2025">
        <v>0.1</v>
      </c>
      <c r="AJ2025">
        <v>10</v>
      </c>
      <c r="AK2025">
        <v>2</v>
      </c>
      <c r="AL2025">
        <v>1</v>
      </c>
    </row>
    <row r="2026" spans="20:38" x14ac:dyDescent="0.35">
      <c r="T2026" t="s">
        <v>30</v>
      </c>
      <c r="U2026">
        <v>67</v>
      </c>
      <c r="V2026" t="s">
        <v>20</v>
      </c>
      <c r="W2026">
        <v>24134.8148587623</v>
      </c>
      <c r="X2026">
        <v>8.5719613920769197E-2</v>
      </c>
      <c r="Y2026">
        <v>18565.242199047902</v>
      </c>
      <c r="Z2026" t="s">
        <v>26</v>
      </c>
      <c r="AA2026">
        <v>4.9017741390867502E-3</v>
      </c>
      <c r="AB2026" t="s">
        <v>24</v>
      </c>
      <c r="AC2026">
        <v>2021</v>
      </c>
      <c r="AD2026">
        <v>10</v>
      </c>
      <c r="AE2026">
        <v>4.7500000000000001E-2</v>
      </c>
      <c r="AF2026">
        <v>0.01</v>
      </c>
      <c r="AG2026">
        <v>0</v>
      </c>
      <c r="AH2026" t="s">
        <v>23</v>
      </c>
      <c r="AI2026">
        <v>0.1</v>
      </c>
      <c r="AJ2026">
        <v>10</v>
      </c>
      <c r="AK2026">
        <v>3</v>
      </c>
      <c r="AL2026">
        <v>2</v>
      </c>
    </row>
    <row r="2027" spans="20:38" x14ac:dyDescent="0.35">
      <c r="T2027" t="s">
        <v>30</v>
      </c>
      <c r="U2027">
        <v>67</v>
      </c>
      <c r="V2027" t="s">
        <v>20</v>
      </c>
      <c r="W2027">
        <v>72404.444576287002</v>
      </c>
      <c r="X2027">
        <v>0.25715884176230802</v>
      </c>
      <c r="Y2027">
        <v>55695.726597143803</v>
      </c>
      <c r="Z2027" t="s">
        <v>26</v>
      </c>
      <c r="AA2027">
        <v>1.47053224172602E-2</v>
      </c>
      <c r="AB2027" t="s">
        <v>22</v>
      </c>
      <c r="AC2027">
        <v>2022</v>
      </c>
      <c r="AD2027">
        <v>10</v>
      </c>
      <c r="AE2027">
        <v>4.7500000000000001E-2</v>
      </c>
      <c r="AF2027">
        <v>0.01</v>
      </c>
      <c r="AG2027">
        <v>0</v>
      </c>
      <c r="AH2027" t="s">
        <v>23</v>
      </c>
      <c r="AI2027">
        <v>0.1</v>
      </c>
      <c r="AJ2027">
        <v>10</v>
      </c>
      <c r="AK2027">
        <v>3</v>
      </c>
      <c r="AL2027">
        <v>2</v>
      </c>
    </row>
    <row r="2028" spans="20:38" x14ac:dyDescent="0.35">
      <c r="T2028" t="s">
        <v>30</v>
      </c>
      <c r="U2028">
        <v>67</v>
      </c>
      <c r="V2028" t="s">
        <v>20</v>
      </c>
      <c r="W2028">
        <v>61297.525541945797</v>
      </c>
      <c r="X2028">
        <v>0.21771040111569101</v>
      </c>
      <c r="Y2028">
        <v>47151.942724573702</v>
      </c>
      <c r="Z2028" t="s">
        <v>26</v>
      </c>
      <c r="AA2028">
        <v>1.24495102717738E-2</v>
      </c>
      <c r="AB2028" t="s">
        <v>24</v>
      </c>
      <c r="AC2028">
        <v>2023</v>
      </c>
      <c r="AD2028">
        <v>10</v>
      </c>
      <c r="AE2028">
        <v>4.7500000000000001E-2</v>
      </c>
      <c r="AF2028">
        <v>0.01</v>
      </c>
      <c r="AG2028">
        <v>0</v>
      </c>
      <c r="AH2028" t="s">
        <v>23</v>
      </c>
      <c r="AI2028">
        <v>0.1</v>
      </c>
      <c r="AJ2028">
        <v>10</v>
      </c>
      <c r="AK2028">
        <v>4</v>
      </c>
      <c r="AL2028">
        <v>3</v>
      </c>
    </row>
    <row r="2029" spans="20:38" x14ac:dyDescent="0.35">
      <c r="T2029" t="s">
        <v>30</v>
      </c>
      <c r="U2029">
        <v>67</v>
      </c>
      <c r="V2029" t="s">
        <v>20</v>
      </c>
      <c r="W2029">
        <v>183892.57662583701</v>
      </c>
      <c r="X2029">
        <v>0.65313120334707297</v>
      </c>
      <c r="Y2029">
        <v>141455.82817372101</v>
      </c>
      <c r="Z2029" t="s">
        <v>26</v>
      </c>
      <c r="AA2029">
        <v>3.7348530815321301E-2</v>
      </c>
      <c r="AB2029" t="s">
        <v>22</v>
      </c>
      <c r="AC2029">
        <v>2024</v>
      </c>
      <c r="AD2029">
        <v>10</v>
      </c>
      <c r="AE2029">
        <v>4.7500000000000001E-2</v>
      </c>
      <c r="AF2029">
        <v>0.01</v>
      </c>
      <c r="AG2029">
        <v>0</v>
      </c>
      <c r="AH2029" t="s">
        <v>23</v>
      </c>
      <c r="AI2029">
        <v>0.1</v>
      </c>
      <c r="AJ2029">
        <v>10</v>
      </c>
      <c r="AK2029">
        <v>4</v>
      </c>
      <c r="AL2029">
        <v>3</v>
      </c>
    </row>
    <row r="2030" spans="20:38" x14ac:dyDescent="0.35">
      <c r="T2030" t="s">
        <v>30</v>
      </c>
      <c r="U2030">
        <v>67</v>
      </c>
      <c r="V2030" t="s">
        <v>20</v>
      </c>
      <c r="W2030">
        <v>60590.284540171102</v>
      </c>
      <c r="X2030">
        <v>0.21519849348450201</v>
      </c>
      <c r="Y2030">
        <v>46607.911184746998</v>
      </c>
      <c r="Z2030" t="s">
        <v>26</v>
      </c>
      <c r="AA2030">
        <v>1.2305869822369499E-2</v>
      </c>
      <c r="AB2030" t="s">
        <v>24</v>
      </c>
      <c r="AC2030">
        <v>2025</v>
      </c>
      <c r="AD2030">
        <v>10</v>
      </c>
      <c r="AE2030">
        <v>4.7500000000000001E-2</v>
      </c>
      <c r="AF2030">
        <v>0.01</v>
      </c>
      <c r="AG2030">
        <v>0</v>
      </c>
      <c r="AH2030" t="s">
        <v>23</v>
      </c>
      <c r="AI2030">
        <v>0.1</v>
      </c>
      <c r="AJ2030">
        <v>10</v>
      </c>
      <c r="AK2030">
        <v>5</v>
      </c>
      <c r="AL2030">
        <v>4</v>
      </c>
    </row>
    <row r="2031" spans="20:38" x14ac:dyDescent="0.35">
      <c r="T2031" t="s">
        <v>30</v>
      </c>
      <c r="U2031">
        <v>67</v>
      </c>
      <c r="V2031" t="s">
        <v>20</v>
      </c>
      <c r="W2031">
        <v>181770.85362051299</v>
      </c>
      <c r="X2031">
        <v>0.64559548045350501</v>
      </c>
      <c r="Y2031">
        <v>139823.73355424099</v>
      </c>
      <c r="Z2031" t="s">
        <v>26</v>
      </c>
      <c r="AA2031">
        <v>3.6917609467108502E-2</v>
      </c>
      <c r="AB2031" t="s">
        <v>22</v>
      </c>
      <c r="AC2031">
        <v>2026</v>
      </c>
      <c r="AD2031">
        <v>10</v>
      </c>
      <c r="AE2031">
        <v>4.7500000000000001E-2</v>
      </c>
      <c r="AF2031">
        <v>0.01</v>
      </c>
      <c r="AG2031">
        <v>0</v>
      </c>
      <c r="AH2031" t="s">
        <v>23</v>
      </c>
      <c r="AI2031">
        <v>0.1</v>
      </c>
      <c r="AJ2031">
        <v>10</v>
      </c>
      <c r="AK2031">
        <v>5</v>
      </c>
      <c r="AL2031">
        <v>4</v>
      </c>
    </row>
    <row r="2032" spans="20:38" x14ac:dyDescent="0.35">
      <c r="T2032" t="s">
        <v>30</v>
      </c>
      <c r="U2032">
        <v>67</v>
      </c>
      <c r="V2032" t="s">
        <v>20</v>
      </c>
      <c r="W2032">
        <v>62290.4869750539</v>
      </c>
      <c r="X2032">
        <v>0.22123710190798401</v>
      </c>
      <c r="Y2032">
        <v>47915.759211579898</v>
      </c>
      <c r="Z2032" t="s">
        <v>26</v>
      </c>
      <c r="AA2032">
        <v>1.2651180460768499E-2</v>
      </c>
      <c r="AB2032" t="s">
        <v>24</v>
      </c>
      <c r="AC2032">
        <v>2027</v>
      </c>
      <c r="AD2032">
        <v>10</v>
      </c>
      <c r="AE2032">
        <v>4.7500000000000001E-2</v>
      </c>
      <c r="AF2032">
        <v>0.01</v>
      </c>
      <c r="AG2032">
        <v>0</v>
      </c>
      <c r="AH2032" t="s">
        <v>23</v>
      </c>
      <c r="AI2032">
        <v>0.1</v>
      </c>
      <c r="AJ2032">
        <v>10</v>
      </c>
      <c r="AK2032">
        <v>6</v>
      </c>
      <c r="AL2032">
        <v>5</v>
      </c>
    </row>
    <row r="2033" spans="20:38" x14ac:dyDescent="0.35">
      <c r="T2033" t="s">
        <v>30</v>
      </c>
      <c r="U2033">
        <v>67</v>
      </c>
      <c r="V2033" t="s">
        <v>20</v>
      </c>
      <c r="W2033">
        <v>186871.46092516201</v>
      </c>
      <c r="X2033">
        <v>0.66371130572395098</v>
      </c>
      <c r="Y2033">
        <v>143747.27763473999</v>
      </c>
      <c r="Z2033" t="s">
        <v>26</v>
      </c>
      <c r="AA2033">
        <v>3.79535413823055E-2</v>
      </c>
      <c r="AB2033" t="s">
        <v>22</v>
      </c>
      <c r="AC2033">
        <v>2028</v>
      </c>
      <c r="AD2033">
        <v>10</v>
      </c>
      <c r="AE2033">
        <v>4.7500000000000001E-2</v>
      </c>
      <c r="AF2033">
        <v>0.01</v>
      </c>
      <c r="AG2033">
        <v>0</v>
      </c>
      <c r="AH2033" t="s">
        <v>23</v>
      </c>
      <c r="AI2033">
        <v>0.1</v>
      </c>
      <c r="AJ2033">
        <v>10</v>
      </c>
      <c r="AK2033">
        <v>6</v>
      </c>
      <c r="AL2033">
        <v>5</v>
      </c>
    </row>
    <row r="2034" spans="20:38" x14ac:dyDescent="0.35">
      <c r="T2034" t="s">
        <v>30</v>
      </c>
      <c r="U2034">
        <v>67</v>
      </c>
      <c r="V2034" t="s">
        <v>20</v>
      </c>
      <c r="W2034">
        <v>65915.855400850705</v>
      </c>
      <c r="X2034">
        <v>0.234113321742213</v>
      </c>
      <c r="Y2034">
        <v>50704.504154500602</v>
      </c>
      <c r="Z2034" t="s">
        <v>26</v>
      </c>
      <c r="AA2034">
        <v>1.3387491772797499E-2</v>
      </c>
      <c r="AB2034" t="s">
        <v>24</v>
      </c>
      <c r="AC2034">
        <v>2029</v>
      </c>
      <c r="AD2034">
        <v>10</v>
      </c>
      <c r="AE2034">
        <v>4.7500000000000001E-2</v>
      </c>
      <c r="AF2034">
        <v>0.01</v>
      </c>
      <c r="AG2034">
        <v>0</v>
      </c>
      <c r="AH2034" t="s">
        <v>23</v>
      </c>
      <c r="AI2034">
        <v>0.1</v>
      </c>
      <c r="AJ2034">
        <v>10</v>
      </c>
      <c r="AK2034">
        <v>7</v>
      </c>
      <c r="AL2034">
        <v>6</v>
      </c>
    </row>
    <row r="2035" spans="20:38" x14ac:dyDescent="0.35">
      <c r="T2035" t="s">
        <v>30</v>
      </c>
      <c r="U2035">
        <v>67</v>
      </c>
      <c r="V2035" t="s">
        <v>20</v>
      </c>
      <c r="W2035">
        <v>197747.566202552</v>
      </c>
      <c r="X2035">
        <v>0.70233996522664</v>
      </c>
      <c r="Y2035">
        <v>152113.512463502</v>
      </c>
      <c r="Z2035" t="s">
        <v>26</v>
      </c>
      <c r="AA2035">
        <v>4.0162475318392503E-2</v>
      </c>
      <c r="AB2035" t="s">
        <v>22</v>
      </c>
      <c r="AC2035">
        <v>2030</v>
      </c>
      <c r="AD2035">
        <v>10</v>
      </c>
      <c r="AE2035">
        <v>4.7500000000000001E-2</v>
      </c>
      <c r="AF2035">
        <v>0.01</v>
      </c>
      <c r="AG2035">
        <v>0</v>
      </c>
      <c r="AH2035" t="s">
        <v>23</v>
      </c>
      <c r="AI2035">
        <v>0.1</v>
      </c>
      <c r="AJ2035">
        <v>10</v>
      </c>
      <c r="AK2035">
        <v>7</v>
      </c>
      <c r="AL2035">
        <v>6</v>
      </c>
    </row>
    <row r="2036" spans="20:38" x14ac:dyDescent="0.35">
      <c r="T2036" t="s">
        <v>30</v>
      </c>
      <c r="U2036">
        <v>67</v>
      </c>
      <c r="V2036" t="s">
        <v>20</v>
      </c>
      <c r="W2036">
        <v>71011.926459824201</v>
      </c>
      <c r="X2036">
        <v>0.25221303563040198</v>
      </c>
      <c r="Y2036">
        <v>54624.558815249402</v>
      </c>
      <c r="Z2036" t="s">
        <v>26</v>
      </c>
      <c r="AA2036">
        <v>1.44225023777683E-2</v>
      </c>
      <c r="AB2036" t="s">
        <v>24</v>
      </c>
      <c r="AC2036">
        <v>2031</v>
      </c>
      <c r="AD2036">
        <v>10</v>
      </c>
      <c r="AE2036">
        <v>4.7500000000000001E-2</v>
      </c>
      <c r="AF2036">
        <v>0.01</v>
      </c>
      <c r="AG2036">
        <v>0</v>
      </c>
      <c r="AH2036" t="s">
        <v>23</v>
      </c>
      <c r="AI2036">
        <v>0.1</v>
      </c>
      <c r="AJ2036">
        <v>10</v>
      </c>
      <c r="AK2036">
        <v>8</v>
      </c>
      <c r="AL2036">
        <v>7</v>
      </c>
    </row>
    <row r="2037" spans="20:38" x14ac:dyDescent="0.35">
      <c r="T2037" t="s">
        <v>30</v>
      </c>
      <c r="U2037">
        <v>67</v>
      </c>
      <c r="V2037" t="s">
        <v>20</v>
      </c>
      <c r="W2037">
        <v>213035.77937947301</v>
      </c>
      <c r="X2037">
        <v>0.75663910689120695</v>
      </c>
      <c r="Y2037">
        <v>163873.67644574799</v>
      </c>
      <c r="Z2037" t="s">
        <v>26</v>
      </c>
      <c r="AA2037">
        <v>4.3267507133304801E-2</v>
      </c>
      <c r="AB2037" t="s">
        <v>22</v>
      </c>
      <c r="AC2037">
        <v>2032</v>
      </c>
      <c r="AD2037">
        <v>10</v>
      </c>
      <c r="AE2037">
        <v>4.7500000000000001E-2</v>
      </c>
      <c r="AF2037">
        <v>0.01</v>
      </c>
      <c r="AG2037">
        <v>0</v>
      </c>
      <c r="AH2037" t="s">
        <v>23</v>
      </c>
      <c r="AI2037">
        <v>0.1</v>
      </c>
      <c r="AJ2037">
        <v>10</v>
      </c>
      <c r="AK2037">
        <v>8</v>
      </c>
      <c r="AL2037">
        <v>7</v>
      </c>
    </row>
    <row r="2038" spans="20:38" x14ac:dyDescent="0.35">
      <c r="T2038" t="s">
        <v>30</v>
      </c>
      <c r="U2038">
        <v>67</v>
      </c>
      <c r="V2038" t="s">
        <v>20</v>
      </c>
      <c r="W2038">
        <v>76968.516036683504</v>
      </c>
      <c r="X2038">
        <v>0.273369052852862</v>
      </c>
      <c r="Y2038">
        <v>59206.550797448901</v>
      </c>
      <c r="Z2038" t="s">
        <v>26</v>
      </c>
      <c r="AA2038">
        <v>1.5632284052741498E-2</v>
      </c>
      <c r="AB2038" t="s">
        <v>24</v>
      </c>
      <c r="AC2038">
        <v>2033</v>
      </c>
      <c r="AD2038">
        <v>10</v>
      </c>
      <c r="AE2038">
        <v>4.7500000000000001E-2</v>
      </c>
      <c r="AF2038">
        <v>0.01</v>
      </c>
      <c r="AG2038">
        <v>0</v>
      </c>
      <c r="AH2038" t="s">
        <v>23</v>
      </c>
      <c r="AI2038">
        <v>0.1</v>
      </c>
      <c r="AJ2038">
        <v>10</v>
      </c>
      <c r="AK2038">
        <v>9</v>
      </c>
      <c r="AL2038">
        <v>8</v>
      </c>
    </row>
    <row r="2039" spans="20:38" x14ac:dyDescent="0.35">
      <c r="T2039" t="s">
        <v>30</v>
      </c>
      <c r="U2039">
        <v>67</v>
      </c>
      <c r="V2039" t="s">
        <v>20</v>
      </c>
      <c r="W2039">
        <v>230905.54811005099</v>
      </c>
      <c r="X2039">
        <v>0.82010715855858696</v>
      </c>
      <c r="Y2039">
        <v>177619.65239234699</v>
      </c>
      <c r="Z2039" t="s">
        <v>26</v>
      </c>
      <c r="AA2039">
        <v>4.6896852158224499E-2</v>
      </c>
      <c r="AB2039" t="s">
        <v>22</v>
      </c>
      <c r="AC2039">
        <v>2034</v>
      </c>
      <c r="AD2039">
        <v>10</v>
      </c>
      <c r="AE2039">
        <v>4.7500000000000001E-2</v>
      </c>
      <c r="AF2039">
        <v>0.01</v>
      </c>
      <c r="AG2039">
        <v>0</v>
      </c>
      <c r="AH2039" t="s">
        <v>23</v>
      </c>
      <c r="AI2039">
        <v>0.1</v>
      </c>
      <c r="AJ2039">
        <v>10</v>
      </c>
      <c r="AK2039">
        <v>9</v>
      </c>
      <c r="AL2039">
        <v>8</v>
      </c>
    </row>
    <row r="2040" spans="20:38" x14ac:dyDescent="0.35">
      <c r="T2040" t="s">
        <v>30</v>
      </c>
      <c r="U2040">
        <v>67</v>
      </c>
      <c r="V2040" t="s">
        <v>20</v>
      </c>
      <c r="W2040">
        <v>82869.758052088699</v>
      </c>
      <c r="X2040">
        <v>0.29432849215968199</v>
      </c>
      <c r="Y2040">
        <v>63745.967732375997</v>
      </c>
      <c r="Z2040" t="s">
        <v>26</v>
      </c>
      <c r="AA2040">
        <v>1.6830824653483002E-2</v>
      </c>
      <c r="AB2040" t="s">
        <v>24</v>
      </c>
      <c r="AC2040">
        <v>2035</v>
      </c>
      <c r="AD2040">
        <v>10</v>
      </c>
      <c r="AE2040">
        <v>4.7500000000000001E-2</v>
      </c>
      <c r="AF2040">
        <v>0.01</v>
      </c>
      <c r="AG2040">
        <v>0</v>
      </c>
      <c r="AH2040" t="s">
        <v>23</v>
      </c>
      <c r="AI2040">
        <v>0.1</v>
      </c>
      <c r="AJ2040">
        <v>10</v>
      </c>
      <c r="AK2040">
        <v>10</v>
      </c>
      <c r="AL2040">
        <v>9</v>
      </c>
    </row>
    <row r="2041" spans="20:38" x14ac:dyDescent="0.35">
      <c r="T2041" t="s">
        <v>30</v>
      </c>
      <c r="U2041">
        <v>67</v>
      </c>
      <c r="V2041" t="s">
        <v>20</v>
      </c>
      <c r="W2041">
        <v>248609.27415626601</v>
      </c>
      <c r="X2041">
        <v>0.88298547647904602</v>
      </c>
      <c r="Y2041">
        <v>191237.90319712801</v>
      </c>
      <c r="Z2041" t="s">
        <v>26</v>
      </c>
      <c r="AA2041">
        <v>5.0492473960449001E-2</v>
      </c>
      <c r="AB2041" t="s">
        <v>22</v>
      </c>
      <c r="AC2041">
        <v>2036</v>
      </c>
      <c r="AD2041">
        <v>10</v>
      </c>
      <c r="AE2041">
        <v>4.7500000000000001E-2</v>
      </c>
      <c r="AF2041">
        <v>0.01</v>
      </c>
      <c r="AG2041">
        <v>0</v>
      </c>
      <c r="AH2041" t="s">
        <v>23</v>
      </c>
      <c r="AI2041">
        <v>0.1</v>
      </c>
      <c r="AJ2041">
        <v>10</v>
      </c>
      <c r="AK2041">
        <v>10</v>
      </c>
      <c r="AL2041">
        <v>9</v>
      </c>
    </row>
    <row r="2042" spans="20:38" x14ac:dyDescent="0.35">
      <c r="T2042" t="s">
        <v>30</v>
      </c>
      <c r="U2042">
        <v>67</v>
      </c>
      <c r="V2042" t="s">
        <v>20</v>
      </c>
      <c r="W2042">
        <v>219689.68133226701</v>
      </c>
      <c r="X2042">
        <v>0.78027176824776001</v>
      </c>
      <c r="Y2042">
        <v>168992.06256328299</v>
      </c>
      <c r="Z2042" t="s">
        <v>26</v>
      </c>
      <c r="AA2042">
        <v>4.4618912756554802E-2</v>
      </c>
      <c r="AB2042" t="s">
        <v>24</v>
      </c>
      <c r="AC2042">
        <v>2037</v>
      </c>
      <c r="AD2042">
        <v>10</v>
      </c>
      <c r="AE2042">
        <v>4.7500000000000001E-2</v>
      </c>
      <c r="AF2042">
        <v>0.01</v>
      </c>
      <c r="AG2042">
        <v>0</v>
      </c>
      <c r="AH2042" t="s">
        <v>23</v>
      </c>
      <c r="AI2042">
        <v>0.1</v>
      </c>
      <c r="AJ2042">
        <v>10</v>
      </c>
      <c r="AK2042">
        <v>12</v>
      </c>
      <c r="AL2042">
        <v>11</v>
      </c>
    </row>
    <row r="2043" spans="20:38" x14ac:dyDescent="0.35">
      <c r="T2043" t="s">
        <v>30</v>
      </c>
      <c r="U2043">
        <v>67</v>
      </c>
      <c r="V2043" t="s">
        <v>20</v>
      </c>
      <c r="W2043">
        <v>659069.04399680195</v>
      </c>
      <c r="X2043">
        <v>2.34081530474328</v>
      </c>
      <c r="Y2043">
        <v>506976.18768984801</v>
      </c>
      <c r="Z2043" t="s">
        <v>26</v>
      </c>
      <c r="AA2043">
        <v>0.13385673826966399</v>
      </c>
      <c r="AB2043" t="s">
        <v>22</v>
      </c>
      <c r="AC2043">
        <v>2038</v>
      </c>
      <c r="AD2043">
        <v>10</v>
      </c>
      <c r="AE2043">
        <v>4.7500000000000001E-2</v>
      </c>
      <c r="AF2043">
        <v>0.01</v>
      </c>
      <c r="AG2043">
        <v>0</v>
      </c>
      <c r="AH2043" t="s">
        <v>23</v>
      </c>
      <c r="AI2043">
        <v>0.1</v>
      </c>
      <c r="AJ2043">
        <v>10</v>
      </c>
      <c r="AK2043">
        <v>12</v>
      </c>
      <c r="AL2043">
        <v>11</v>
      </c>
    </row>
    <row r="2044" spans="20:38" x14ac:dyDescent="0.35">
      <c r="T2044" t="s">
        <v>30</v>
      </c>
      <c r="U2044">
        <v>67</v>
      </c>
      <c r="V2044" t="s">
        <v>20</v>
      </c>
      <c r="W2044">
        <v>207026.06099139201</v>
      </c>
      <c r="X2044">
        <v>0.73529439208757297</v>
      </c>
      <c r="Y2044">
        <v>159250.81614722501</v>
      </c>
      <c r="Z2044" t="s">
        <v>26</v>
      </c>
      <c r="AA2044">
        <v>4.2046935011650799E-2</v>
      </c>
      <c r="AB2044" t="s">
        <v>24</v>
      </c>
      <c r="AC2044">
        <v>2039</v>
      </c>
      <c r="AD2044">
        <v>10</v>
      </c>
      <c r="AE2044">
        <v>4.7500000000000001E-2</v>
      </c>
      <c r="AF2044">
        <v>0.01</v>
      </c>
      <c r="AG2044">
        <v>0</v>
      </c>
      <c r="AH2044" t="s">
        <v>23</v>
      </c>
      <c r="AI2044">
        <v>0.1</v>
      </c>
      <c r="AJ2044">
        <v>10</v>
      </c>
      <c r="AK2044">
        <v>15</v>
      </c>
      <c r="AL2044">
        <v>14</v>
      </c>
    </row>
    <row r="2045" spans="20:38" x14ac:dyDescent="0.35">
      <c r="T2045" t="s">
        <v>30</v>
      </c>
      <c r="U2045">
        <v>67</v>
      </c>
      <c r="V2045" t="s">
        <v>20</v>
      </c>
      <c r="W2045">
        <v>621078.18297417695</v>
      </c>
      <c r="X2045">
        <v>2.20588317626272</v>
      </c>
      <c r="Y2045">
        <v>477752.44844167499</v>
      </c>
      <c r="Z2045" t="s">
        <v>26</v>
      </c>
      <c r="AA2045">
        <v>0.12614080503495201</v>
      </c>
      <c r="AB2045" t="s">
        <v>22</v>
      </c>
      <c r="AC2045">
        <v>2040</v>
      </c>
      <c r="AD2045">
        <v>10</v>
      </c>
      <c r="AE2045">
        <v>4.7500000000000001E-2</v>
      </c>
      <c r="AF2045">
        <v>0.01</v>
      </c>
      <c r="AG2045">
        <v>0</v>
      </c>
      <c r="AH2045" t="s">
        <v>23</v>
      </c>
      <c r="AI2045">
        <v>0.1</v>
      </c>
      <c r="AJ2045">
        <v>10</v>
      </c>
      <c r="AK2045">
        <v>15</v>
      </c>
      <c r="AL2045">
        <v>14</v>
      </c>
    </row>
    <row r="2046" spans="20:38" x14ac:dyDescent="0.35">
      <c r="T2046" t="s">
        <v>30</v>
      </c>
      <c r="U2046">
        <v>67</v>
      </c>
      <c r="V2046" t="s">
        <v>20</v>
      </c>
      <c r="W2046">
        <v>108496.573699774</v>
      </c>
      <c r="X2046">
        <v>0.38534724478710503</v>
      </c>
      <c r="Y2046">
        <v>83458.902845980207</v>
      </c>
      <c r="Z2046" t="s">
        <v>26</v>
      </c>
      <c r="AA2046">
        <v>2.20356237349792E-2</v>
      </c>
      <c r="AB2046" t="s">
        <v>24</v>
      </c>
      <c r="AC2046">
        <v>2041</v>
      </c>
      <c r="AD2046">
        <v>10</v>
      </c>
      <c r="AE2046">
        <v>4.7500000000000001E-2</v>
      </c>
      <c r="AF2046">
        <v>0.01</v>
      </c>
      <c r="AG2046">
        <v>0</v>
      </c>
      <c r="AH2046" t="s">
        <v>23</v>
      </c>
      <c r="AI2046">
        <v>0.1</v>
      </c>
      <c r="AJ2046">
        <v>10</v>
      </c>
      <c r="AK2046">
        <v>20</v>
      </c>
      <c r="AL2046">
        <v>19</v>
      </c>
    </row>
    <row r="2047" spans="20:38" x14ac:dyDescent="0.35">
      <c r="T2047" t="s">
        <v>30</v>
      </c>
      <c r="U2047">
        <v>67</v>
      </c>
      <c r="V2047" t="s">
        <v>20</v>
      </c>
      <c r="W2047">
        <v>325489.72109932301</v>
      </c>
      <c r="X2047">
        <v>1.1560417343613101</v>
      </c>
      <c r="Y2047">
        <v>250376.70853794101</v>
      </c>
      <c r="Z2047" t="s">
        <v>26</v>
      </c>
      <c r="AA2047">
        <v>6.6106871204937703E-2</v>
      </c>
      <c r="AB2047" t="s">
        <v>22</v>
      </c>
      <c r="AC2047">
        <v>2042</v>
      </c>
      <c r="AD2047">
        <v>10</v>
      </c>
      <c r="AE2047">
        <v>4.7500000000000001E-2</v>
      </c>
      <c r="AF2047">
        <v>0.01</v>
      </c>
      <c r="AG2047">
        <v>0</v>
      </c>
      <c r="AH2047" t="s">
        <v>23</v>
      </c>
      <c r="AI2047">
        <v>0.1</v>
      </c>
      <c r="AJ2047">
        <v>10</v>
      </c>
      <c r="AK2047">
        <v>20</v>
      </c>
      <c r="AL2047">
        <v>19</v>
      </c>
    </row>
    <row r="2048" spans="20:38" x14ac:dyDescent="0.35">
      <c r="T2048" t="s">
        <v>30</v>
      </c>
      <c r="U2048">
        <v>67</v>
      </c>
      <c r="V2048" t="s">
        <v>20</v>
      </c>
      <c r="W2048">
        <v>25511.6219489623</v>
      </c>
      <c r="X2048">
        <v>9.0609619205913303E-2</v>
      </c>
      <c r="Y2048">
        <v>19624.324576124902</v>
      </c>
      <c r="Z2048" t="s">
        <v>26</v>
      </c>
      <c r="AA2048">
        <v>5.1814032735444902E-3</v>
      </c>
      <c r="AB2048" t="s">
        <v>24</v>
      </c>
      <c r="AC2048">
        <v>2043</v>
      </c>
      <c r="AD2048">
        <v>10</v>
      </c>
      <c r="AE2048">
        <v>4.7500000000000001E-2</v>
      </c>
      <c r="AF2048">
        <v>0.01</v>
      </c>
      <c r="AG2048">
        <v>0</v>
      </c>
      <c r="AH2048" t="s">
        <v>23</v>
      </c>
      <c r="AI2048">
        <v>0.1</v>
      </c>
      <c r="AJ2048">
        <v>10</v>
      </c>
      <c r="AK2048">
        <v>99</v>
      </c>
      <c r="AL2048">
        <v>98</v>
      </c>
    </row>
    <row r="2049" spans="20:38" x14ac:dyDescent="0.35">
      <c r="T2049" t="s">
        <v>30</v>
      </c>
      <c r="U2049">
        <v>67</v>
      </c>
      <c r="V2049" t="s">
        <v>20</v>
      </c>
      <c r="W2049">
        <v>76534.865846886998</v>
      </c>
      <c r="X2049">
        <v>0.27182885761774001</v>
      </c>
      <c r="Y2049">
        <v>58872.9737283746</v>
      </c>
      <c r="Z2049" t="s">
        <v>26</v>
      </c>
      <c r="AA2049">
        <v>1.55442098206335E-2</v>
      </c>
      <c r="AB2049" t="s">
        <v>22</v>
      </c>
      <c r="AC2049">
        <v>2044</v>
      </c>
      <c r="AD2049">
        <v>10</v>
      </c>
      <c r="AE2049">
        <v>4.7500000000000001E-2</v>
      </c>
      <c r="AF2049">
        <v>0.01</v>
      </c>
      <c r="AG2049">
        <v>0</v>
      </c>
      <c r="AH2049" t="s">
        <v>23</v>
      </c>
      <c r="AI2049">
        <v>0.1</v>
      </c>
      <c r="AJ2049">
        <v>10</v>
      </c>
      <c r="AK2049">
        <v>99</v>
      </c>
      <c r="AL2049">
        <v>98</v>
      </c>
    </row>
    <row r="2050" spans="20:38" x14ac:dyDescent="0.35">
      <c r="T2050" t="s">
        <v>30</v>
      </c>
      <c r="U2050">
        <v>67</v>
      </c>
      <c r="V2050" t="s">
        <v>20</v>
      </c>
      <c r="W2050">
        <v>15941.949565962401</v>
      </c>
      <c r="X2050">
        <v>0.22565501764439999</v>
      </c>
      <c r="Y2050">
        <v>12263.0381276634</v>
      </c>
      <c r="Z2050" t="s">
        <v>27</v>
      </c>
      <c r="AA2050">
        <v>1.25367646533209E-2</v>
      </c>
      <c r="AB2050" t="s">
        <v>24</v>
      </c>
      <c r="AC2050">
        <v>2045</v>
      </c>
      <c r="AD2050">
        <v>10</v>
      </c>
      <c r="AE2050">
        <v>4.7500000000000001E-2</v>
      </c>
      <c r="AF2050">
        <v>0.01</v>
      </c>
      <c r="AG2050">
        <v>0</v>
      </c>
      <c r="AH2050" t="s">
        <v>23</v>
      </c>
      <c r="AI2050">
        <v>0.1</v>
      </c>
      <c r="AJ2050">
        <v>10</v>
      </c>
      <c r="AK2050">
        <v>1</v>
      </c>
      <c r="AL2050">
        <v>0</v>
      </c>
    </row>
    <row r="2051" spans="20:38" x14ac:dyDescent="0.35">
      <c r="T2051" t="s">
        <v>30</v>
      </c>
      <c r="U2051">
        <v>67</v>
      </c>
      <c r="V2051" t="s">
        <v>20</v>
      </c>
      <c r="W2051">
        <v>47825.848697887202</v>
      </c>
      <c r="X2051">
        <v>0.67696505293319997</v>
      </c>
      <c r="Y2051">
        <v>36789.114382990098</v>
      </c>
      <c r="Z2051" t="s">
        <v>27</v>
      </c>
      <c r="AA2051">
        <v>3.7610293959962598E-2</v>
      </c>
      <c r="AB2051" t="s">
        <v>22</v>
      </c>
      <c r="AC2051">
        <v>2046</v>
      </c>
      <c r="AD2051">
        <v>10</v>
      </c>
      <c r="AE2051">
        <v>4.7500000000000001E-2</v>
      </c>
      <c r="AF2051">
        <v>0.01</v>
      </c>
      <c r="AG2051">
        <v>0</v>
      </c>
      <c r="AH2051" t="s">
        <v>23</v>
      </c>
      <c r="AI2051">
        <v>0.1</v>
      </c>
      <c r="AJ2051">
        <v>10</v>
      </c>
      <c r="AK2051">
        <v>1</v>
      </c>
      <c r="AL2051">
        <v>0</v>
      </c>
    </row>
    <row r="2052" spans="20:38" x14ac:dyDescent="0.35">
      <c r="T2052" t="s">
        <v>30</v>
      </c>
      <c r="U2052">
        <v>67</v>
      </c>
      <c r="V2052" t="s">
        <v>20</v>
      </c>
      <c r="W2052">
        <v>8252.3582600964</v>
      </c>
      <c r="X2052">
        <v>0.11681043407425599</v>
      </c>
      <c r="Y2052">
        <v>6347.9678923818501</v>
      </c>
      <c r="Z2052" t="s">
        <v>27</v>
      </c>
      <c r="AA2052">
        <v>6.48966256690522E-3</v>
      </c>
      <c r="AB2052" t="s">
        <v>24</v>
      </c>
      <c r="AC2052">
        <v>2047</v>
      </c>
      <c r="AD2052">
        <v>10</v>
      </c>
      <c r="AE2052">
        <v>4.7500000000000001E-2</v>
      </c>
      <c r="AF2052">
        <v>0.01</v>
      </c>
      <c r="AG2052">
        <v>0</v>
      </c>
      <c r="AH2052" t="s">
        <v>23</v>
      </c>
      <c r="AI2052">
        <v>0.1</v>
      </c>
      <c r="AJ2052">
        <v>10</v>
      </c>
      <c r="AK2052">
        <v>2</v>
      </c>
      <c r="AL2052">
        <v>1</v>
      </c>
    </row>
    <row r="2053" spans="20:38" x14ac:dyDescent="0.35">
      <c r="T2053" t="s">
        <v>30</v>
      </c>
      <c r="U2053">
        <v>67</v>
      </c>
      <c r="V2053" t="s">
        <v>20</v>
      </c>
      <c r="W2053">
        <v>24757.0747802892</v>
      </c>
      <c r="X2053">
        <v>0.35043130222276803</v>
      </c>
      <c r="Y2053">
        <v>19043.903677145499</v>
      </c>
      <c r="Z2053" t="s">
        <v>27</v>
      </c>
      <c r="AA2053">
        <v>1.9468987700715701E-2</v>
      </c>
      <c r="AB2053" t="s">
        <v>22</v>
      </c>
      <c r="AC2053">
        <v>2048</v>
      </c>
      <c r="AD2053">
        <v>10</v>
      </c>
      <c r="AE2053">
        <v>4.7500000000000001E-2</v>
      </c>
      <c r="AF2053">
        <v>0.01</v>
      </c>
      <c r="AG2053">
        <v>0</v>
      </c>
      <c r="AH2053" t="s">
        <v>23</v>
      </c>
      <c r="AI2053">
        <v>0.1</v>
      </c>
      <c r="AJ2053">
        <v>10</v>
      </c>
      <c r="AK2053">
        <v>2</v>
      </c>
      <c r="AL2053">
        <v>1</v>
      </c>
    </row>
    <row r="2054" spans="20:38" x14ac:dyDescent="0.35">
      <c r="T2054" t="s">
        <v>30</v>
      </c>
      <c r="U2054">
        <v>67</v>
      </c>
      <c r="V2054" t="s">
        <v>20</v>
      </c>
      <c r="W2054">
        <v>4234.7992453555298</v>
      </c>
      <c r="X2054">
        <v>5.9942712431577297E-2</v>
      </c>
      <c r="Y2054">
        <v>3257.5378810427101</v>
      </c>
      <c r="Z2054" t="s">
        <v>27</v>
      </c>
      <c r="AA2054">
        <v>3.3302502478390001E-3</v>
      </c>
      <c r="AB2054" t="s">
        <v>24</v>
      </c>
      <c r="AC2054">
        <v>2049</v>
      </c>
      <c r="AD2054">
        <v>10</v>
      </c>
      <c r="AE2054">
        <v>4.7500000000000001E-2</v>
      </c>
      <c r="AF2054">
        <v>0.01</v>
      </c>
      <c r="AG2054">
        <v>0</v>
      </c>
      <c r="AH2054" t="s">
        <v>23</v>
      </c>
      <c r="AI2054">
        <v>0.1</v>
      </c>
      <c r="AJ2054">
        <v>10</v>
      </c>
      <c r="AK2054">
        <v>3</v>
      </c>
      <c r="AL2054">
        <v>2</v>
      </c>
    </row>
    <row r="2055" spans="20:38" x14ac:dyDescent="0.35">
      <c r="T2055" t="s">
        <v>30</v>
      </c>
      <c r="U2055">
        <v>67</v>
      </c>
      <c r="V2055" t="s">
        <v>20</v>
      </c>
      <c r="W2055">
        <v>12704.397736066599</v>
      </c>
      <c r="X2055">
        <v>0.17982813729473199</v>
      </c>
      <c r="Y2055">
        <v>9772.6136431281393</v>
      </c>
      <c r="Z2055" t="s">
        <v>27</v>
      </c>
      <c r="AA2055">
        <v>9.9907507435169993E-3</v>
      </c>
      <c r="AB2055" t="s">
        <v>22</v>
      </c>
      <c r="AC2055">
        <v>2050</v>
      </c>
      <c r="AD2055">
        <v>10</v>
      </c>
      <c r="AE2055">
        <v>4.7500000000000001E-2</v>
      </c>
      <c r="AF2055">
        <v>0.01</v>
      </c>
      <c r="AG2055">
        <v>0</v>
      </c>
      <c r="AH2055" t="s">
        <v>23</v>
      </c>
      <c r="AI2055">
        <v>0.1</v>
      </c>
      <c r="AJ2055">
        <v>10</v>
      </c>
      <c r="AK2055">
        <v>3</v>
      </c>
      <c r="AL2055">
        <v>2</v>
      </c>
    </row>
    <row r="2056" spans="20:38" x14ac:dyDescent="0.35">
      <c r="T2056" t="s">
        <v>30</v>
      </c>
      <c r="U2056">
        <v>67</v>
      </c>
      <c r="V2056" t="s">
        <v>20</v>
      </c>
      <c r="W2056">
        <v>10993.991665383001</v>
      </c>
      <c r="X2056">
        <v>0.15561769110920101</v>
      </c>
      <c r="Y2056">
        <v>8456.9166656792495</v>
      </c>
      <c r="Z2056" t="s">
        <v>27</v>
      </c>
      <c r="AA2056">
        <v>8.6456857449703998E-3</v>
      </c>
      <c r="AB2056" t="s">
        <v>24</v>
      </c>
      <c r="AC2056">
        <v>2051</v>
      </c>
      <c r="AD2056">
        <v>10</v>
      </c>
      <c r="AE2056">
        <v>4.7500000000000001E-2</v>
      </c>
      <c r="AF2056">
        <v>0.01</v>
      </c>
      <c r="AG2056">
        <v>0</v>
      </c>
      <c r="AH2056" t="s">
        <v>23</v>
      </c>
      <c r="AI2056">
        <v>0.1</v>
      </c>
      <c r="AJ2056">
        <v>10</v>
      </c>
      <c r="AK2056">
        <v>4</v>
      </c>
      <c r="AL2056">
        <v>3</v>
      </c>
    </row>
    <row r="2057" spans="20:38" x14ac:dyDescent="0.35">
      <c r="T2057" t="s">
        <v>30</v>
      </c>
      <c r="U2057">
        <v>67</v>
      </c>
      <c r="V2057" t="s">
        <v>20</v>
      </c>
      <c r="W2057">
        <v>32981.974996149103</v>
      </c>
      <c r="X2057">
        <v>0.46685307332760201</v>
      </c>
      <c r="Y2057">
        <v>25370.749997037699</v>
      </c>
      <c r="Z2057" t="s">
        <v>27</v>
      </c>
      <c r="AA2057">
        <v>2.5937057234911201E-2</v>
      </c>
      <c r="AB2057" t="s">
        <v>22</v>
      </c>
      <c r="AC2057">
        <v>2052</v>
      </c>
      <c r="AD2057">
        <v>10</v>
      </c>
      <c r="AE2057">
        <v>4.7500000000000001E-2</v>
      </c>
      <c r="AF2057">
        <v>0.01</v>
      </c>
      <c r="AG2057">
        <v>0</v>
      </c>
      <c r="AH2057" t="s">
        <v>23</v>
      </c>
      <c r="AI2057">
        <v>0.1</v>
      </c>
      <c r="AJ2057">
        <v>10</v>
      </c>
      <c r="AK2057">
        <v>4</v>
      </c>
      <c r="AL2057">
        <v>3</v>
      </c>
    </row>
    <row r="2058" spans="20:38" x14ac:dyDescent="0.35">
      <c r="T2058" t="s">
        <v>30</v>
      </c>
      <c r="U2058">
        <v>67</v>
      </c>
      <c r="V2058" t="s">
        <v>20</v>
      </c>
      <c r="W2058">
        <v>11120.4746343773</v>
      </c>
      <c r="X2058">
        <v>0.157408031524093</v>
      </c>
      <c r="Y2058">
        <v>8554.2112572132792</v>
      </c>
      <c r="Z2058" t="s">
        <v>27</v>
      </c>
      <c r="AA2058">
        <v>8.7451520748802504E-3</v>
      </c>
      <c r="AB2058" t="s">
        <v>24</v>
      </c>
      <c r="AC2058">
        <v>2053</v>
      </c>
      <c r="AD2058">
        <v>10</v>
      </c>
      <c r="AE2058">
        <v>4.7500000000000001E-2</v>
      </c>
      <c r="AF2058">
        <v>0.01</v>
      </c>
      <c r="AG2058">
        <v>0</v>
      </c>
      <c r="AH2058" t="s">
        <v>23</v>
      </c>
      <c r="AI2058">
        <v>0.1</v>
      </c>
      <c r="AJ2058">
        <v>10</v>
      </c>
      <c r="AK2058">
        <v>5</v>
      </c>
      <c r="AL2058">
        <v>4</v>
      </c>
    </row>
    <row r="2059" spans="20:38" x14ac:dyDescent="0.35">
      <c r="T2059" t="s">
        <v>30</v>
      </c>
      <c r="U2059">
        <v>67</v>
      </c>
      <c r="V2059" t="s">
        <v>20</v>
      </c>
      <c r="W2059">
        <v>33361.423903131799</v>
      </c>
      <c r="X2059">
        <v>0.47222409457227799</v>
      </c>
      <c r="Y2059">
        <v>25662.633771639801</v>
      </c>
      <c r="Z2059" t="s">
        <v>27</v>
      </c>
      <c r="AA2059">
        <v>2.62354562246408E-2</v>
      </c>
      <c r="AB2059" t="s">
        <v>22</v>
      </c>
      <c r="AC2059">
        <v>2054</v>
      </c>
      <c r="AD2059">
        <v>10</v>
      </c>
      <c r="AE2059">
        <v>4.7500000000000001E-2</v>
      </c>
      <c r="AF2059">
        <v>0.01</v>
      </c>
      <c r="AG2059">
        <v>0</v>
      </c>
      <c r="AH2059" t="s">
        <v>23</v>
      </c>
      <c r="AI2059">
        <v>0.1</v>
      </c>
      <c r="AJ2059">
        <v>10</v>
      </c>
      <c r="AK2059">
        <v>5</v>
      </c>
      <c r="AL2059">
        <v>4</v>
      </c>
    </row>
    <row r="2060" spans="20:38" x14ac:dyDescent="0.35">
      <c r="T2060" t="s">
        <v>30</v>
      </c>
      <c r="U2060">
        <v>67</v>
      </c>
      <c r="V2060" t="s">
        <v>20</v>
      </c>
      <c r="W2060">
        <v>11725.2128861854</v>
      </c>
      <c r="X2060">
        <v>0.16596797711402</v>
      </c>
      <c r="Y2060">
        <v>9019.3945278349092</v>
      </c>
      <c r="Z2060" t="s">
        <v>27</v>
      </c>
      <c r="AA2060">
        <v>9.2207188246312497E-3</v>
      </c>
      <c r="AB2060" t="s">
        <v>24</v>
      </c>
      <c r="AC2060">
        <v>2055</v>
      </c>
      <c r="AD2060">
        <v>10</v>
      </c>
      <c r="AE2060">
        <v>4.7500000000000001E-2</v>
      </c>
      <c r="AF2060">
        <v>0.01</v>
      </c>
      <c r="AG2060">
        <v>0</v>
      </c>
      <c r="AH2060" t="s">
        <v>23</v>
      </c>
      <c r="AI2060">
        <v>0.1</v>
      </c>
      <c r="AJ2060">
        <v>10</v>
      </c>
      <c r="AK2060">
        <v>6</v>
      </c>
      <c r="AL2060">
        <v>5</v>
      </c>
    </row>
    <row r="2061" spans="20:38" x14ac:dyDescent="0.35">
      <c r="T2061" t="s">
        <v>30</v>
      </c>
      <c r="U2061">
        <v>67</v>
      </c>
      <c r="V2061" t="s">
        <v>20</v>
      </c>
      <c r="W2061">
        <v>35175.6386585562</v>
      </c>
      <c r="X2061">
        <v>0.49790393134206001</v>
      </c>
      <c r="Y2061">
        <v>27058.183583504699</v>
      </c>
      <c r="Z2061" t="s">
        <v>27</v>
      </c>
      <c r="AA2061">
        <v>2.7662156473893699E-2</v>
      </c>
      <c r="AB2061" t="s">
        <v>22</v>
      </c>
      <c r="AC2061">
        <v>2056</v>
      </c>
      <c r="AD2061">
        <v>10</v>
      </c>
      <c r="AE2061">
        <v>4.7500000000000001E-2</v>
      </c>
      <c r="AF2061">
        <v>0.01</v>
      </c>
      <c r="AG2061">
        <v>0</v>
      </c>
      <c r="AH2061" t="s">
        <v>23</v>
      </c>
      <c r="AI2061">
        <v>0.1</v>
      </c>
      <c r="AJ2061">
        <v>10</v>
      </c>
      <c r="AK2061">
        <v>6</v>
      </c>
      <c r="AL2061">
        <v>5</v>
      </c>
    </row>
    <row r="2062" spans="20:38" x14ac:dyDescent="0.35">
      <c r="T2062" t="s">
        <v>30</v>
      </c>
      <c r="U2062">
        <v>67</v>
      </c>
      <c r="V2062" t="s">
        <v>20</v>
      </c>
      <c r="W2062">
        <v>12769.444221854301</v>
      </c>
      <c r="X2062">
        <v>0.180748856924249</v>
      </c>
      <c r="Y2062">
        <v>9822.6494014264208</v>
      </c>
      <c r="Z2062" t="s">
        <v>27</v>
      </c>
      <c r="AA2062">
        <v>1.0041903363243501E-2</v>
      </c>
      <c r="AB2062" t="s">
        <v>24</v>
      </c>
      <c r="AC2062">
        <v>2057</v>
      </c>
      <c r="AD2062">
        <v>10</v>
      </c>
      <c r="AE2062">
        <v>4.7500000000000001E-2</v>
      </c>
      <c r="AF2062">
        <v>0.01</v>
      </c>
      <c r="AG2062">
        <v>0</v>
      </c>
      <c r="AH2062" t="s">
        <v>23</v>
      </c>
      <c r="AI2062">
        <v>0.1</v>
      </c>
      <c r="AJ2062">
        <v>10</v>
      </c>
      <c r="AK2062">
        <v>7</v>
      </c>
      <c r="AL2062">
        <v>6</v>
      </c>
    </row>
    <row r="2063" spans="20:38" x14ac:dyDescent="0.35">
      <c r="T2063" t="s">
        <v>30</v>
      </c>
      <c r="U2063">
        <v>67</v>
      </c>
      <c r="V2063" t="s">
        <v>20</v>
      </c>
      <c r="W2063">
        <v>38308.332665563001</v>
      </c>
      <c r="X2063">
        <v>0.54224657077274596</v>
      </c>
      <c r="Y2063">
        <v>29467.948204279299</v>
      </c>
      <c r="Z2063" t="s">
        <v>27</v>
      </c>
      <c r="AA2063">
        <v>3.0125710089730501E-2</v>
      </c>
      <c r="AB2063" t="s">
        <v>22</v>
      </c>
      <c r="AC2063">
        <v>2058</v>
      </c>
      <c r="AD2063">
        <v>10</v>
      </c>
      <c r="AE2063">
        <v>4.7500000000000001E-2</v>
      </c>
      <c r="AF2063">
        <v>0.01</v>
      </c>
      <c r="AG2063">
        <v>0</v>
      </c>
      <c r="AH2063" t="s">
        <v>23</v>
      </c>
      <c r="AI2063">
        <v>0.1</v>
      </c>
      <c r="AJ2063">
        <v>10</v>
      </c>
      <c r="AK2063">
        <v>7</v>
      </c>
      <c r="AL2063">
        <v>6</v>
      </c>
    </row>
    <row r="2064" spans="20:38" x14ac:dyDescent="0.35">
      <c r="T2064" t="s">
        <v>30</v>
      </c>
      <c r="U2064">
        <v>67</v>
      </c>
      <c r="V2064" t="s">
        <v>20</v>
      </c>
      <c r="W2064">
        <v>14227.1154745983</v>
      </c>
      <c r="X2064">
        <v>0.20138189373675799</v>
      </c>
      <c r="Y2064">
        <v>10943.934980460201</v>
      </c>
      <c r="Z2064" t="s">
        <v>27</v>
      </c>
      <c r="AA2064">
        <v>1.11882174550018E-2</v>
      </c>
      <c r="AB2064" t="s">
        <v>24</v>
      </c>
      <c r="AC2064">
        <v>2059</v>
      </c>
      <c r="AD2064">
        <v>10</v>
      </c>
      <c r="AE2064">
        <v>4.7500000000000001E-2</v>
      </c>
      <c r="AF2064">
        <v>0.01</v>
      </c>
      <c r="AG2064">
        <v>0</v>
      </c>
      <c r="AH2064" t="s">
        <v>23</v>
      </c>
      <c r="AI2064">
        <v>0.1</v>
      </c>
      <c r="AJ2064">
        <v>10</v>
      </c>
      <c r="AK2064">
        <v>8</v>
      </c>
      <c r="AL2064">
        <v>7</v>
      </c>
    </row>
    <row r="2065" spans="20:38" x14ac:dyDescent="0.35">
      <c r="T2065" t="s">
        <v>30</v>
      </c>
      <c r="U2065">
        <v>67</v>
      </c>
      <c r="V2065" t="s">
        <v>20</v>
      </c>
      <c r="W2065">
        <v>42681.346423794799</v>
      </c>
      <c r="X2065">
        <v>0.60414568121027301</v>
      </c>
      <c r="Y2065">
        <v>32831.8049413806</v>
      </c>
      <c r="Z2065" t="s">
        <v>27</v>
      </c>
      <c r="AA2065">
        <v>3.3564652365005297E-2</v>
      </c>
      <c r="AB2065" t="s">
        <v>22</v>
      </c>
      <c r="AC2065">
        <v>2060</v>
      </c>
      <c r="AD2065">
        <v>10</v>
      </c>
      <c r="AE2065">
        <v>4.7500000000000001E-2</v>
      </c>
      <c r="AF2065">
        <v>0.01</v>
      </c>
      <c r="AG2065">
        <v>0</v>
      </c>
      <c r="AH2065" t="s">
        <v>23</v>
      </c>
      <c r="AI2065">
        <v>0.1</v>
      </c>
      <c r="AJ2065">
        <v>10</v>
      </c>
      <c r="AK2065">
        <v>8</v>
      </c>
      <c r="AL2065">
        <v>7</v>
      </c>
    </row>
    <row r="2066" spans="20:38" x14ac:dyDescent="0.35">
      <c r="T2066" t="s">
        <v>30</v>
      </c>
      <c r="U2066">
        <v>67</v>
      </c>
      <c r="V2066" t="s">
        <v>20</v>
      </c>
      <c r="W2066">
        <v>16052.534901799299</v>
      </c>
      <c r="X2066">
        <v>0.22722033033129699</v>
      </c>
      <c r="Y2066">
        <v>12348.1037706148</v>
      </c>
      <c r="Z2066" t="s">
        <v>27</v>
      </c>
      <c r="AA2066">
        <v>1.2623729069044199E-2</v>
      </c>
      <c r="AB2066" t="s">
        <v>24</v>
      </c>
      <c r="AC2066">
        <v>2061</v>
      </c>
      <c r="AD2066">
        <v>10</v>
      </c>
      <c r="AE2066">
        <v>4.7500000000000001E-2</v>
      </c>
      <c r="AF2066">
        <v>0.01</v>
      </c>
      <c r="AG2066">
        <v>0</v>
      </c>
      <c r="AH2066" t="s">
        <v>23</v>
      </c>
      <c r="AI2066">
        <v>0.1</v>
      </c>
      <c r="AJ2066">
        <v>10</v>
      </c>
      <c r="AK2066">
        <v>9</v>
      </c>
      <c r="AL2066">
        <v>8</v>
      </c>
    </row>
    <row r="2067" spans="20:38" x14ac:dyDescent="0.35">
      <c r="T2067" t="s">
        <v>30</v>
      </c>
      <c r="U2067">
        <v>67</v>
      </c>
      <c r="V2067" t="s">
        <v>20</v>
      </c>
      <c r="W2067">
        <v>48157.604705397804</v>
      </c>
      <c r="X2067">
        <v>0.68166099099389199</v>
      </c>
      <c r="Y2067">
        <v>37044.311311844402</v>
      </c>
      <c r="Z2067" t="s">
        <v>27</v>
      </c>
      <c r="AA2067">
        <v>3.78711872071327E-2</v>
      </c>
      <c r="AB2067" t="s">
        <v>22</v>
      </c>
      <c r="AC2067">
        <v>2062</v>
      </c>
      <c r="AD2067">
        <v>10</v>
      </c>
      <c r="AE2067">
        <v>4.7500000000000001E-2</v>
      </c>
      <c r="AF2067">
        <v>0.01</v>
      </c>
      <c r="AG2067">
        <v>0</v>
      </c>
      <c r="AH2067" t="s">
        <v>23</v>
      </c>
      <c r="AI2067">
        <v>0.1</v>
      </c>
      <c r="AJ2067">
        <v>10</v>
      </c>
      <c r="AK2067">
        <v>9</v>
      </c>
      <c r="AL2067">
        <v>8</v>
      </c>
    </row>
    <row r="2068" spans="20:38" x14ac:dyDescent="0.35">
      <c r="T2068" t="s">
        <v>30</v>
      </c>
      <c r="U2068">
        <v>67</v>
      </c>
      <c r="V2068" t="s">
        <v>20</v>
      </c>
      <c r="W2068">
        <v>18144.445785124401</v>
      </c>
      <c r="X2068">
        <v>0.256830898683308</v>
      </c>
      <c r="Y2068">
        <v>13957.265988557199</v>
      </c>
      <c r="Z2068" t="s">
        <v>27</v>
      </c>
      <c r="AA2068">
        <v>1.4268809823531301E-2</v>
      </c>
      <c r="AB2068" t="s">
        <v>24</v>
      </c>
      <c r="AC2068">
        <v>2063</v>
      </c>
      <c r="AD2068">
        <v>10</v>
      </c>
      <c r="AE2068">
        <v>4.7500000000000001E-2</v>
      </c>
      <c r="AF2068">
        <v>0.01</v>
      </c>
      <c r="AG2068">
        <v>0</v>
      </c>
      <c r="AH2068" t="s">
        <v>23</v>
      </c>
      <c r="AI2068">
        <v>0.1</v>
      </c>
      <c r="AJ2068">
        <v>10</v>
      </c>
      <c r="AK2068">
        <v>10</v>
      </c>
      <c r="AL2068">
        <v>9</v>
      </c>
    </row>
    <row r="2069" spans="20:38" x14ac:dyDescent="0.35">
      <c r="T2069" t="s">
        <v>30</v>
      </c>
      <c r="U2069">
        <v>67</v>
      </c>
      <c r="V2069" t="s">
        <v>20</v>
      </c>
      <c r="W2069">
        <v>54433.3373553731</v>
      </c>
      <c r="X2069">
        <v>0.77049269604992399</v>
      </c>
      <c r="Y2069">
        <v>41871.797965671598</v>
      </c>
      <c r="Z2069" t="s">
        <v>27</v>
      </c>
      <c r="AA2069">
        <v>4.28064294705938E-2</v>
      </c>
      <c r="AB2069" t="s">
        <v>22</v>
      </c>
      <c r="AC2069">
        <v>2064</v>
      </c>
      <c r="AD2069">
        <v>10</v>
      </c>
      <c r="AE2069">
        <v>4.7500000000000001E-2</v>
      </c>
      <c r="AF2069">
        <v>0.01</v>
      </c>
      <c r="AG2069">
        <v>0</v>
      </c>
      <c r="AH2069" t="s">
        <v>23</v>
      </c>
      <c r="AI2069">
        <v>0.1</v>
      </c>
      <c r="AJ2069">
        <v>10</v>
      </c>
      <c r="AK2069">
        <v>10</v>
      </c>
      <c r="AL2069">
        <v>9</v>
      </c>
    </row>
    <row r="2070" spans="20:38" x14ac:dyDescent="0.35">
      <c r="T2070" t="s">
        <v>30</v>
      </c>
      <c r="U2070">
        <v>67</v>
      </c>
      <c r="V2070" t="s">
        <v>20</v>
      </c>
      <c r="W2070">
        <v>59254.857632264997</v>
      </c>
      <c r="X2070">
        <v>0.83874032402372301</v>
      </c>
      <c r="Y2070">
        <v>45580.659717126902</v>
      </c>
      <c r="Z2070" t="s">
        <v>27</v>
      </c>
      <c r="AA2070">
        <v>4.6598077708627797E-2</v>
      </c>
      <c r="AB2070" t="s">
        <v>24</v>
      </c>
      <c r="AC2070">
        <v>2065</v>
      </c>
      <c r="AD2070">
        <v>10</v>
      </c>
      <c r="AE2070">
        <v>4.7500000000000001E-2</v>
      </c>
      <c r="AF2070">
        <v>0.01</v>
      </c>
      <c r="AG2070">
        <v>0</v>
      </c>
      <c r="AH2070" t="s">
        <v>23</v>
      </c>
      <c r="AI2070">
        <v>0.1</v>
      </c>
      <c r="AJ2070">
        <v>10</v>
      </c>
      <c r="AK2070">
        <v>12</v>
      </c>
      <c r="AL2070">
        <v>11</v>
      </c>
    </row>
    <row r="2071" spans="20:38" x14ac:dyDescent="0.35">
      <c r="T2071" t="s">
        <v>30</v>
      </c>
      <c r="U2071">
        <v>67</v>
      </c>
      <c r="V2071" t="s">
        <v>20</v>
      </c>
      <c r="W2071">
        <v>177764.572896795</v>
      </c>
      <c r="X2071">
        <v>2.5162209720711699</v>
      </c>
      <c r="Y2071">
        <v>136741.97915138101</v>
      </c>
      <c r="Z2071" t="s">
        <v>27</v>
      </c>
      <c r="AA2071">
        <v>0.13979423312588299</v>
      </c>
      <c r="AB2071" t="s">
        <v>22</v>
      </c>
      <c r="AC2071">
        <v>2066</v>
      </c>
      <c r="AD2071">
        <v>10</v>
      </c>
      <c r="AE2071">
        <v>4.7500000000000001E-2</v>
      </c>
      <c r="AF2071">
        <v>0.01</v>
      </c>
      <c r="AG2071">
        <v>0</v>
      </c>
      <c r="AH2071" t="s">
        <v>23</v>
      </c>
      <c r="AI2071">
        <v>0.1</v>
      </c>
      <c r="AJ2071">
        <v>10</v>
      </c>
      <c r="AK2071">
        <v>12</v>
      </c>
      <c r="AL2071">
        <v>11</v>
      </c>
    </row>
    <row r="2072" spans="20:38" x14ac:dyDescent="0.35">
      <c r="T2072" t="s">
        <v>30</v>
      </c>
      <c r="U2072">
        <v>67</v>
      </c>
      <c r="V2072" t="s">
        <v>20</v>
      </c>
      <c r="W2072">
        <v>62704.311917700797</v>
      </c>
      <c r="X2072">
        <v>0.88756664005382202</v>
      </c>
      <c r="Y2072">
        <v>48234.086090539</v>
      </c>
      <c r="Z2072" t="s">
        <v>27</v>
      </c>
      <c r="AA2072">
        <v>4.9310731915690999E-2</v>
      </c>
      <c r="AB2072" t="s">
        <v>24</v>
      </c>
      <c r="AC2072">
        <v>2067</v>
      </c>
      <c r="AD2072">
        <v>10</v>
      </c>
      <c r="AE2072">
        <v>4.7500000000000001E-2</v>
      </c>
      <c r="AF2072">
        <v>0.01</v>
      </c>
      <c r="AG2072">
        <v>0</v>
      </c>
      <c r="AH2072" t="s">
        <v>23</v>
      </c>
      <c r="AI2072">
        <v>0.1</v>
      </c>
      <c r="AJ2072">
        <v>10</v>
      </c>
      <c r="AK2072">
        <v>15</v>
      </c>
      <c r="AL2072">
        <v>14</v>
      </c>
    </row>
    <row r="2073" spans="20:38" x14ac:dyDescent="0.35">
      <c r="T2073" t="s">
        <v>30</v>
      </c>
      <c r="U2073">
        <v>67</v>
      </c>
      <c r="V2073" t="s">
        <v>20</v>
      </c>
      <c r="W2073">
        <v>188112.93575310201</v>
      </c>
      <c r="X2073">
        <v>2.6626999201614701</v>
      </c>
      <c r="Y2073">
        <v>144702.258271617</v>
      </c>
      <c r="Z2073" t="s">
        <v>27</v>
      </c>
      <c r="AA2073">
        <v>0.147932195747073</v>
      </c>
      <c r="AB2073" t="s">
        <v>22</v>
      </c>
      <c r="AC2073">
        <v>2068</v>
      </c>
      <c r="AD2073">
        <v>10</v>
      </c>
      <c r="AE2073">
        <v>4.7500000000000001E-2</v>
      </c>
      <c r="AF2073">
        <v>0.01</v>
      </c>
      <c r="AG2073">
        <v>0</v>
      </c>
      <c r="AH2073" t="s">
        <v>23</v>
      </c>
      <c r="AI2073">
        <v>0.1</v>
      </c>
      <c r="AJ2073">
        <v>10</v>
      </c>
      <c r="AK2073">
        <v>15</v>
      </c>
      <c r="AL2073">
        <v>14</v>
      </c>
    </row>
    <row r="2074" spans="20:38" x14ac:dyDescent="0.35">
      <c r="T2074" t="s">
        <v>30</v>
      </c>
      <c r="U2074">
        <v>67</v>
      </c>
      <c r="V2074" t="s">
        <v>20</v>
      </c>
      <c r="W2074">
        <v>48588.8763571749</v>
      </c>
      <c r="X2074">
        <v>0.68776555253378502</v>
      </c>
      <c r="Y2074">
        <v>37376.058736288403</v>
      </c>
      <c r="Z2074" t="s">
        <v>27</v>
      </c>
      <c r="AA2074">
        <v>3.8210339653802203E-2</v>
      </c>
      <c r="AB2074" t="s">
        <v>24</v>
      </c>
      <c r="AC2074">
        <v>2069</v>
      </c>
      <c r="AD2074">
        <v>10</v>
      </c>
      <c r="AE2074">
        <v>4.7500000000000001E-2</v>
      </c>
      <c r="AF2074">
        <v>0.01</v>
      </c>
      <c r="AG2074">
        <v>0</v>
      </c>
      <c r="AH2074" t="s">
        <v>23</v>
      </c>
      <c r="AI2074">
        <v>0.1</v>
      </c>
      <c r="AJ2074">
        <v>10</v>
      </c>
      <c r="AK2074">
        <v>20</v>
      </c>
      <c r="AL2074">
        <v>19</v>
      </c>
    </row>
    <row r="2075" spans="20:38" x14ac:dyDescent="0.35">
      <c r="T2075" t="s">
        <v>30</v>
      </c>
      <c r="U2075">
        <v>67</v>
      </c>
      <c r="V2075" t="s">
        <v>20</v>
      </c>
      <c r="W2075">
        <v>145766.62907152501</v>
      </c>
      <c r="X2075">
        <v>2.0632966576013598</v>
      </c>
      <c r="Y2075">
        <v>112128.176208865</v>
      </c>
      <c r="Z2075" t="s">
        <v>27</v>
      </c>
      <c r="AA2075">
        <v>0.114631018961407</v>
      </c>
      <c r="AB2075" t="s">
        <v>22</v>
      </c>
      <c r="AC2075">
        <v>2070</v>
      </c>
      <c r="AD2075">
        <v>10</v>
      </c>
      <c r="AE2075">
        <v>4.7500000000000001E-2</v>
      </c>
      <c r="AF2075">
        <v>0.01</v>
      </c>
      <c r="AG2075">
        <v>0</v>
      </c>
      <c r="AH2075" t="s">
        <v>23</v>
      </c>
      <c r="AI2075">
        <v>0.1</v>
      </c>
      <c r="AJ2075">
        <v>10</v>
      </c>
      <c r="AK2075">
        <v>20</v>
      </c>
      <c r="AL2075">
        <v>19</v>
      </c>
    </row>
    <row r="2076" spans="20:38" x14ac:dyDescent="0.35">
      <c r="T2076" t="s">
        <v>30</v>
      </c>
      <c r="U2076">
        <v>67</v>
      </c>
      <c r="V2076" t="s">
        <v>20</v>
      </c>
      <c r="W2076">
        <v>23893.608399462599</v>
      </c>
      <c r="X2076">
        <v>0.33820911317402202</v>
      </c>
      <c r="Y2076">
        <v>18379.698768817401</v>
      </c>
      <c r="Z2076" t="s">
        <v>27</v>
      </c>
      <c r="AA2076">
        <v>1.87899568985113E-2</v>
      </c>
      <c r="AB2076" t="s">
        <v>24</v>
      </c>
      <c r="AC2076">
        <v>2071</v>
      </c>
      <c r="AD2076">
        <v>10</v>
      </c>
      <c r="AE2076">
        <v>4.7500000000000001E-2</v>
      </c>
      <c r="AF2076">
        <v>0.01</v>
      </c>
      <c r="AG2076">
        <v>0</v>
      </c>
      <c r="AH2076" t="s">
        <v>23</v>
      </c>
      <c r="AI2076">
        <v>0.1</v>
      </c>
      <c r="AJ2076">
        <v>10</v>
      </c>
      <c r="AK2076">
        <v>99</v>
      </c>
      <c r="AL2076">
        <v>98</v>
      </c>
    </row>
    <row r="2077" spans="20:38" x14ac:dyDescent="0.35">
      <c r="T2077" t="s">
        <v>30</v>
      </c>
      <c r="U2077">
        <v>67</v>
      </c>
      <c r="V2077" t="s">
        <v>20</v>
      </c>
      <c r="W2077">
        <v>71680.8251983878</v>
      </c>
      <c r="X2077">
        <v>1.01462733952206</v>
      </c>
      <c r="Y2077">
        <v>55139.0963064522</v>
      </c>
      <c r="Z2077" t="s">
        <v>27</v>
      </c>
      <c r="AA2077">
        <v>5.63698706955338E-2</v>
      </c>
      <c r="AB2077" t="s">
        <v>22</v>
      </c>
      <c r="AC2077">
        <v>2072</v>
      </c>
      <c r="AD2077">
        <v>10</v>
      </c>
      <c r="AE2077">
        <v>4.7500000000000001E-2</v>
      </c>
      <c r="AF2077">
        <v>0.01</v>
      </c>
      <c r="AG2077">
        <v>0</v>
      </c>
      <c r="AH2077" t="s">
        <v>23</v>
      </c>
      <c r="AI2077">
        <v>0.1</v>
      </c>
      <c r="AJ2077">
        <v>10</v>
      </c>
      <c r="AK2077">
        <v>99</v>
      </c>
      <c r="AL2077">
        <v>98</v>
      </c>
    </row>
    <row r="2078" spans="20:38" x14ac:dyDescent="0.35">
      <c r="T2078" t="s">
        <v>30</v>
      </c>
      <c r="U2078">
        <v>67</v>
      </c>
      <c r="V2078" t="s">
        <v>20</v>
      </c>
      <c r="W2078">
        <v>48693.506640122803</v>
      </c>
      <c r="X2078">
        <v>7.7565420776422103E-2</v>
      </c>
      <c r="Y2078">
        <v>37456.5435693252</v>
      </c>
      <c r="Z2078" t="s">
        <v>28</v>
      </c>
      <c r="AA2078">
        <v>3.21572757141078E-2</v>
      </c>
      <c r="AB2078" t="s">
        <v>24</v>
      </c>
      <c r="AC2078">
        <v>2073</v>
      </c>
      <c r="AD2078">
        <v>10</v>
      </c>
      <c r="AE2078">
        <v>4.7500000000000001E-2</v>
      </c>
      <c r="AF2078">
        <v>0.01</v>
      </c>
      <c r="AG2078">
        <v>0</v>
      </c>
      <c r="AH2078" t="s">
        <v>23</v>
      </c>
      <c r="AI2078">
        <v>0.1</v>
      </c>
      <c r="AJ2078">
        <v>10</v>
      </c>
      <c r="AK2078">
        <v>1</v>
      </c>
      <c r="AL2078">
        <v>0</v>
      </c>
    </row>
    <row r="2079" spans="20:38" x14ac:dyDescent="0.35">
      <c r="T2079" t="s">
        <v>30</v>
      </c>
      <c r="U2079">
        <v>67</v>
      </c>
      <c r="V2079" t="s">
        <v>20</v>
      </c>
      <c r="W2079">
        <v>146080.51992036801</v>
      </c>
      <c r="X2079">
        <v>0.23269626232926599</v>
      </c>
      <c r="Y2079">
        <v>112369.630707976</v>
      </c>
      <c r="Z2079" t="s">
        <v>28</v>
      </c>
      <c r="AA2079">
        <v>9.6471827142323205E-2</v>
      </c>
      <c r="AB2079" t="s">
        <v>22</v>
      </c>
      <c r="AC2079">
        <v>2074</v>
      </c>
      <c r="AD2079">
        <v>10</v>
      </c>
      <c r="AE2079">
        <v>4.7500000000000001E-2</v>
      </c>
      <c r="AF2079">
        <v>0.01</v>
      </c>
      <c r="AG2079">
        <v>0</v>
      </c>
      <c r="AH2079" t="s">
        <v>23</v>
      </c>
      <c r="AI2079">
        <v>0.1</v>
      </c>
      <c r="AJ2079">
        <v>10</v>
      </c>
      <c r="AK2079">
        <v>1</v>
      </c>
      <c r="AL2079">
        <v>0</v>
      </c>
    </row>
    <row r="2080" spans="20:38" x14ac:dyDescent="0.35">
      <c r="T2080" t="s">
        <v>30</v>
      </c>
      <c r="U2080">
        <v>67</v>
      </c>
      <c r="V2080" t="s">
        <v>20</v>
      </c>
      <c r="W2080">
        <v>19730.595518498099</v>
      </c>
      <c r="X2080">
        <v>3.14294871977992E-2</v>
      </c>
      <c r="Y2080">
        <v>15177.381168075401</v>
      </c>
      <c r="Z2080" t="s">
        <v>28</v>
      </c>
      <c r="AA2080">
        <v>1.3030119288412001E-2</v>
      </c>
      <c r="AB2080" t="s">
        <v>24</v>
      </c>
      <c r="AC2080">
        <v>2075</v>
      </c>
      <c r="AD2080">
        <v>10</v>
      </c>
      <c r="AE2080">
        <v>4.7500000000000001E-2</v>
      </c>
      <c r="AF2080">
        <v>0.01</v>
      </c>
      <c r="AG2080">
        <v>0</v>
      </c>
      <c r="AH2080" t="s">
        <v>23</v>
      </c>
      <c r="AI2080">
        <v>0.1</v>
      </c>
      <c r="AJ2080">
        <v>10</v>
      </c>
      <c r="AK2080">
        <v>2</v>
      </c>
      <c r="AL2080">
        <v>1</v>
      </c>
    </row>
    <row r="2081" spans="20:38" x14ac:dyDescent="0.35">
      <c r="T2081" t="s">
        <v>30</v>
      </c>
      <c r="U2081">
        <v>67</v>
      </c>
      <c r="V2081" t="s">
        <v>20</v>
      </c>
      <c r="W2081">
        <v>59191.786555494298</v>
      </c>
      <c r="X2081">
        <v>9.4288461593397696E-2</v>
      </c>
      <c r="Y2081">
        <v>45532.143504226398</v>
      </c>
      <c r="Z2081" t="s">
        <v>28</v>
      </c>
      <c r="AA2081">
        <v>3.9090357865236E-2</v>
      </c>
      <c r="AB2081" t="s">
        <v>22</v>
      </c>
      <c r="AC2081">
        <v>2076</v>
      </c>
      <c r="AD2081">
        <v>10</v>
      </c>
      <c r="AE2081">
        <v>4.7500000000000001E-2</v>
      </c>
      <c r="AF2081">
        <v>0.01</v>
      </c>
      <c r="AG2081">
        <v>0</v>
      </c>
      <c r="AH2081" t="s">
        <v>23</v>
      </c>
      <c r="AI2081">
        <v>0.1</v>
      </c>
      <c r="AJ2081">
        <v>10</v>
      </c>
      <c r="AK2081">
        <v>2</v>
      </c>
      <c r="AL2081">
        <v>1</v>
      </c>
    </row>
    <row r="2082" spans="20:38" x14ac:dyDescent="0.35">
      <c r="T2082" t="s">
        <v>30</v>
      </c>
      <c r="U2082">
        <v>67</v>
      </c>
      <c r="V2082" t="s">
        <v>20</v>
      </c>
      <c r="W2082">
        <v>8101.9714321995698</v>
      </c>
      <c r="X2082">
        <v>1.2905885540379001E-2</v>
      </c>
      <c r="Y2082">
        <v>6232.2857170765901</v>
      </c>
      <c r="Z2082" t="s">
        <v>28</v>
      </c>
      <c r="AA2082">
        <v>5.3505558985227604E-3</v>
      </c>
      <c r="AB2082" t="s">
        <v>24</v>
      </c>
      <c r="AC2082">
        <v>2077</v>
      </c>
      <c r="AD2082">
        <v>10</v>
      </c>
      <c r="AE2082">
        <v>4.7500000000000001E-2</v>
      </c>
      <c r="AF2082">
        <v>0.01</v>
      </c>
      <c r="AG2082">
        <v>0</v>
      </c>
      <c r="AH2082" t="s">
        <v>23</v>
      </c>
      <c r="AI2082">
        <v>0.1</v>
      </c>
      <c r="AJ2082">
        <v>10</v>
      </c>
      <c r="AK2082">
        <v>3</v>
      </c>
      <c r="AL2082">
        <v>2</v>
      </c>
    </row>
    <row r="2083" spans="20:38" x14ac:dyDescent="0.35">
      <c r="T2083" t="s">
        <v>30</v>
      </c>
      <c r="U2083">
        <v>67</v>
      </c>
      <c r="V2083" t="s">
        <v>20</v>
      </c>
      <c r="W2083">
        <v>24305.914296598701</v>
      </c>
      <c r="X2083">
        <v>3.8717656621137103E-2</v>
      </c>
      <c r="Y2083">
        <v>18696.8571512298</v>
      </c>
      <c r="Z2083" t="s">
        <v>28</v>
      </c>
      <c r="AA2083">
        <v>1.60516676955683E-2</v>
      </c>
      <c r="AB2083" t="s">
        <v>22</v>
      </c>
      <c r="AC2083">
        <v>2078</v>
      </c>
      <c r="AD2083">
        <v>10</v>
      </c>
      <c r="AE2083">
        <v>4.7500000000000001E-2</v>
      </c>
      <c r="AF2083">
        <v>0.01</v>
      </c>
      <c r="AG2083">
        <v>0</v>
      </c>
      <c r="AH2083" t="s">
        <v>23</v>
      </c>
      <c r="AI2083">
        <v>0.1</v>
      </c>
      <c r="AJ2083">
        <v>10</v>
      </c>
      <c r="AK2083">
        <v>3</v>
      </c>
      <c r="AL2083">
        <v>2</v>
      </c>
    </row>
    <row r="2084" spans="20:38" x14ac:dyDescent="0.35">
      <c r="T2084" t="s">
        <v>30</v>
      </c>
      <c r="U2084">
        <v>67</v>
      </c>
      <c r="V2084" t="s">
        <v>20</v>
      </c>
      <c r="W2084">
        <v>20388.071256187301</v>
      </c>
      <c r="X2084">
        <v>3.2476801013603403E-2</v>
      </c>
      <c r="Y2084">
        <v>15683.131735528699</v>
      </c>
      <c r="Z2084" t="s">
        <v>28</v>
      </c>
      <c r="AA2084">
        <v>1.3464317398818501E-2</v>
      </c>
      <c r="AB2084" t="s">
        <v>24</v>
      </c>
      <c r="AC2084">
        <v>2079</v>
      </c>
      <c r="AD2084">
        <v>10</v>
      </c>
      <c r="AE2084">
        <v>4.7500000000000001E-2</v>
      </c>
      <c r="AF2084">
        <v>0.01</v>
      </c>
      <c r="AG2084">
        <v>0</v>
      </c>
      <c r="AH2084" t="s">
        <v>23</v>
      </c>
      <c r="AI2084">
        <v>0.1</v>
      </c>
      <c r="AJ2084">
        <v>10</v>
      </c>
      <c r="AK2084">
        <v>4</v>
      </c>
      <c r="AL2084">
        <v>3</v>
      </c>
    </row>
    <row r="2085" spans="20:38" x14ac:dyDescent="0.35">
      <c r="T2085" t="s">
        <v>30</v>
      </c>
      <c r="U2085">
        <v>67</v>
      </c>
      <c r="V2085" t="s">
        <v>20</v>
      </c>
      <c r="W2085">
        <v>61164.2137685618</v>
      </c>
      <c r="X2085">
        <v>9.7430403040810104E-2</v>
      </c>
      <c r="Y2085">
        <v>47049.395206585999</v>
      </c>
      <c r="Z2085" t="s">
        <v>28</v>
      </c>
      <c r="AA2085">
        <v>4.0392952196455501E-2</v>
      </c>
      <c r="AB2085" t="s">
        <v>22</v>
      </c>
      <c r="AC2085">
        <v>2080</v>
      </c>
      <c r="AD2085">
        <v>10</v>
      </c>
      <c r="AE2085">
        <v>4.7500000000000001E-2</v>
      </c>
      <c r="AF2085">
        <v>0.01</v>
      </c>
      <c r="AG2085">
        <v>0</v>
      </c>
      <c r="AH2085" t="s">
        <v>23</v>
      </c>
      <c r="AI2085">
        <v>0.1</v>
      </c>
      <c r="AJ2085">
        <v>10</v>
      </c>
      <c r="AK2085">
        <v>4</v>
      </c>
      <c r="AL2085">
        <v>3</v>
      </c>
    </row>
    <row r="2086" spans="20:38" x14ac:dyDescent="0.35">
      <c r="T2086" t="s">
        <v>30</v>
      </c>
      <c r="U2086">
        <v>67</v>
      </c>
      <c r="V2086" t="s">
        <v>20</v>
      </c>
      <c r="W2086">
        <v>19958.223792056498</v>
      </c>
      <c r="X2086">
        <v>3.1792083445994303E-2</v>
      </c>
      <c r="Y2086">
        <v>15352.479840043499</v>
      </c>
      <c r="Z2086" t="s">
        <v>28</v>
      </c>
      <c r="AA2086">
        <v>1.3180445392613999E-2</v>
      </c>
      <c r="AB2086" t="s">
        <v>24</v>
      </c>
      <c r="AC2086">
        <v>2081</v>
      </c>
      <c r="AD2086">
        <v>10</v>
      </c>
      <c r="AE2086">
        <v>4.7500000000000001E-2</v>
      </c>
      <c r="AF2086">
        <v>0.01</v>
      </c>
      <c r="AG2086">
        <v>0</v>
      </c>
      <c r="AH2086" t="s">
        <v>23</v>
      </c>
      <c r="AI2086">
        <v>0.1</v>
      </c>
      <c r="AJ2086">
        <v>10</v>
      </c>
      <c r="AK2086">
        <v>5</v>
      </c>
      <c r="AL2086">
        <v>4</v>
      </c>
    </row>
    <row r="2087" spans="20:38" x14ac:dyDescent="0.35">
      <c r="T2087" t="s">
        <v>30</v>
      </c>
      <c r="U2087">
        <v>67</v>
      </c>
      <c r="V2087" t="s">
        <v>20</v>
      </c>
      <c r="W2087">
        <v>59874.671376169499</v>
      </c>
      <c r="X2087">
        <v>9.5376250337982693E-2</v>
      </c>
      <c r="Y2087">
        <v>46057.4395201304</v>
      </c>
      <c r="Z2087" t="s">
        <v>28</v>
      </c>
      <c r="AA2087">
        <v>3.9541336177842001E-2</v>
      </c>
      <c r="AB2087" t="s">
        <v>22</v>
      </c>
      <c r="AC2087">
        <v>2082</v>
      </c>
      <c r="AD2087">
        <v>10</v>
      </c>
      <c r="AE2087">
        <v>4.7500000000000001E-2</v>
      </c>
      <c r="AF2087">
        <v>0.01</v>
      </c>
      <c r="AG2087">
        <v>0</v>
      </c>
      <c r="AH2087" t="s">
        <v>23</v>
      </c>
      <c r="AI2087">
        <v>0.1</v>
      </c>
      <c r="AJ2087">
        <v>10</v>
      </c>
      <c r="AK2087">
        <v>5</v>
      </c>
      <c r="AL2087">
        <v>4</v>
      </c>
    </row>
    <row r="2088" spans="20:38" x14ac:dyDescent="0.35">
      <c r="T2088" t="s">
        <v>30</v>
      </c>
      <c r="U2088">
        <v>67</v>
      </c>
      <c r="V2088" t="s">
        <v>20</v>
      </c>
      <c r="W2088">
        <v>20301.344193829998</v>
      </c>
      <c r="X2088">
        <v>3.2338650743708897E-2</v>
      </c>
      <c r="Y2088">
        <v>15616.4186106385</v>
      </c>
      <c r="Z2088" t="s">
        <v>28</v>
      </c>
      <c r="AA2088">
        <v>1.3407042697353501E-2</v>
      </c>
      <c r="AB2088" t="s">
        <v>24</v>
      </c>
      <c r="AC2088">
        <v>2083</v>
      </c>
      <c r="AD2088">
        <v>10</v>
      </c>
      <c r="AE2088">
        <v>4.7500000000000001E-2</v>
      </c>
      <c r="AF2088">
        <v>0.01</v>
      </c>
      <c r="AG2088">
        <v>0</v>
      </c>
      <c r="AH2088" t="s">
        <v>23</v>
      </c>
      <c r="AI2088">
        <v>0.1</v>
      </c>
      <c r="AJ2088">
        <v>10</v>
      </c>
      <c r="AK2088">
        <v>6</v>
      </c>
      <c r="AL2088">
        <v>5</v>
      </c>
    </row>
    <row r="2089" spans="20:38" x14ac:dyDescent="0.35">
      <c r="T2089" t="s">
        <v>30</v>
      </c>
      <c r="U2089">
        <v>67</v>
      </c>
      <c r="V2089" t="s">
        <v>20</v>
      </c>
      <c r="W2089">
        <v>60904.032581490101</v>
      </c>
      <c r="X2089">
        <v>9.7015952231126495E-2</v>
      </c>
      <c r="Y2089">
        <v>46849.255831915398</v>
      </c>
      <c r="Z2089" t="s">
        <v>28</v>
      </c>
      <c r="AA2089">
        <v>4.02211280920605E-2</v>
      </c>
      <c r="AB2089" t="s">
        <v>22</v>
      </c>
      <c r="AC2089">
        <v>2084</v>
      </c>
      <c r="AD2089">
        <v>10</v>
      </c>
      <c r="AE2089">
        <v>4.7500000000000001E-2</v>
      </c>
      <c r="AF2089">
        <v>0.01</v>
      </c>
      <c r="AG2089">
        <v>0</v>
      </c>
      <c r="AH2089" t="s">
        <v>23</v>
      </c>
      <c r="AI2089">
        <v>0.1</v>
      </c>
      <c r="AJ2089">
        <v>10</v>
      </c>
      <c r="AK2089">
        <v>6</v>
      </c>
      <c r="AL2089">
        <v>5</v>
      </c>
    </row>
    <row r="2090" spans="20:38" x14ac:dyDescent="0.35">
      <c r="T2090" t="s">
        <v>30</v>
      </c>
      <c r="U2090">
        <v>67</v>
      </c>
      <c r="V2090" t="s">
        <v>20</v>
      </c>
      <c r="W2090">
        <v>21225.4745623948</v>
      </c>
      <c r="X2090">
        <v>3.3810727121772202E-2</v>
      </c>
      <c r="Y2090">
        <v>16327.2881249191</v>
      </c>
      <c r="Z2090" t="s">
        <v>28</v>
      </c>
      <c r="AA2090">
        <v>1.4017339985600801E-2</v>
      </c>
      <c r="AB2090" t="s">
        <v>24</v>
      </c>
      <c r="AC2090">
        <v>2085</v>
      </c>
      <c r="AD2090">
        <v>10</v>
      </c>
      <c r="AE2090">
        <v>4.7500000000000001E-2</v>
      </c>
      <c r="AF2090">
        <v>0.01</v>
      </c>
      <c r="AG2090">
        <v>0</v>
      </c>
      <c r="AH2090" t="s">
        <v>23</v>
      </c>
      <c r="AI2090">
        <v>0.1</v>
      </c>
      <c r="AJ2090">
        <v>10</v>
      </c>
      <c r="AK2090">
        <v>7</v>
      </c>
      <c r="AL2090">
        <v>6</v>
      </c>
    </row>
    <row r="2091" spans="20:38" x14ac:dyDescent="0.35">
      <c r="T2091" t="s">
        <v>30</v>
      </c>
      <c r="U2091">
        <v>67</v>
      </c>
      <c r="V2091" t="s">
        <v>20</v>
      </c>
      <c r="W2091">
        <v>63676.423687184302</v>
      </c>
      <c r="X2091">
        <v>0.101432181365317</v>
      </c>
      <c r="Y2091">
        <v>48981.864374757199</v>
      </c>
      <c r="Z2091" t="s">
        <v>28</v>
      </c>
      <c r="AA2091">
        <v>4.20520199568023E-2</v>
      </c>
      <c r="AB2091" t="s">
        <v>22</v>
      </c>
      <c r="AC2091">
        <v>2086</v>
      </c>
      <c r="AD2091">
        <v>10</v>
      </c>
      <c r="AE2091">
        <v>4.7500000000000001E-2</v>
      </c>
      <c r="AF2091">
        <v>0.01</v>
      </c>
      <c r="AG2091">
        <v>0</v>
      </c>
      <c r="AH2091" t="s">
        <v>23</v>
      </c>
      <c r="AI2091">
        <v>0.1</v>
      </c>
      <c r="AJ2091">
        <v>10</v>
      </c>
      <c r="AK2091">
        <v>7</v>
      </c>
      <c r="AL2091">
        <v>6</v>
      </c>
    </row>
    <row r="2092" spans="20:38" x14ac:dyDescent="0.35">
      <c r="T2092" t="s">
        <v>30</v>
      </c>
      <c r="U2092">
        <v>67</v>
      </c>
      <c r="V2092" t="s">
        <v>20</v>
      </c>
      <c r="W2092">
        <v>22547.319989277901</v>
      </c>
      <c r="X2092">
        <v>3.5916336345920598E-2</v>
      </c>
      <c r="Y2092">
        <v>17344.092299444499</v>
      </c>
      <c r="Z2092" t="s">
        <v>28</v>
      </c>
      <c r="AA2092">
        <v>1.4890288983869999E-2</v>
      </c>
      <c r="AB2092" t="s">
        <v>24</v>
      </c>
      <c r="AC2092">
        <v>2087</v>
      </c>
      <c r="AD2092">
        <v>10</v>
      </c>
      <c r="AE2092">
        <v>4.7500000000000001E-2</v>
      </c>
      <c r="AF2092">
        <v>0.01</v>
      </c>
      <c r="AG2092">
        <v>0</v>
      </c>
      <c r="AH2092" t="s">
        <v>23</v>
      </c>
      <c r="AI2092">
        <v>0.1</v>
      </c>
      <c r="AJ2092">
        <v>10</v>
      </c>
      <c r="AK2092">
        <v>8</v>
      </c>
      <c r="AL2092">
        <v>7</v>
      </c>
    </row>
    <row r="2093" spans="20:38" x14ac:dyDescent="0.35">
      <c r="T2093" t="s">
        <v>30</v>
      </c>
      <c r="U2093">
        <v>67</v>
      </c>
      <c r="V2093" t="s">
        <v>20</v>
      </c>
      <c r="W2093">
        <v>67641.959967833594</v>
      </c>
      <c r="X2093">
        <v>0.10774900903776199</v>
      </c>
      <c r="Y2093">
        <v>52032.276898333497</v>
      </c>
      <c r="Z2093" t="s">
        <v>28</v>
      </c>
      <c r="AA2093">
        <v>4.4670866951610003E-2</v>
      </c>
      <c r="AB2093" t="s">
        <v>22</v>
      </c>
      <c r="AC2093">
        <v>2088</v>
      </c>
      <c r="AD2093">
        <v>10</v>
      </c>
      <c r="AE2093">
        <v>4.7500000000000001E-2</v>
      </c>
      <c r="AF2093">
        <v>0.01</v>
      </c>
      <c r="AG2093">
        <v>0</v>
      </c>
      <c r="AH2093" t="s">
        <v>23</v>
      </c>
      <c r="AI2093">
        <v>0.1</v>
      </c>
      <c r="AJ2093">
        <v>10</v>
      </c>
      <c r="AK2093">
        <v>8</v>
      </c>
      <c r="AL2093">
        <v>7</v>
      </c>
    </row>
    <row r="2094" spans="20:38" x14ac:dyDescent="0.35">
      <c r="T2094" t="s">
        <v>30</v>
      </c>
      <c r="U2094">
        <v>67</v>
      </c>
      <c r="V2094" t="s">
        <v>20</v>
      </c>
      <c r="W2094">
        <v>24033.5838948454</v>
      </c>
      <c r="X2094">
        <v>3.8283852944636099E-2</v>
      </c>
      <c r="Y2094">
        <v>18487.372226804098</v>
      </c>
      <c r="Z2094" t="s">
        <v>28</v>
      </c>
      <c r="AA2094">
        <v>1.5871820228857001E-2</v>
      </c>
      <c r="AB2094" t="s">
        <v>24</v>
      </c>
      <c r="AC2094">
        <v>2089</v>
      </c>
      <c r="AD2094">
        <v>10</v>
      </c>
      <c r="AE2094">
        <v>4.7500000000000001E-2</v>
      </c>
      <c r="AF2094">
        <v>0.01</v>
      </c>
      <c r="AG2094">
        <v>0</v>
      </c>
      <c r="AH2094" t="s">
        <v>23</v>
      </c>
      <c r="AI2094">
        <v>0.1</v>
      </c>
      <c r="AJ2094">
        <v>10</v>
      </c>
      <c r="AK2094">
        <v>9</v>
      </c>
      <c r="AL2094">
        <v>8</v>
      </c>
    </row>
    <row r="2095" spans="20:38" x14ac:dyDescent="0.35">
      <c r="T2095" t="s">
        <v>30</v>
      </c>
      <c r="U2095">
        <v>67</v>
      </c>
      <c r="V2095" t="s">
        <v>20</v>
      </c>
      <c r="W2095">
        <v>72100.751684536197</v>
      </c>
      <c r="X2095">
        <v>0.114851558833908</v>
      </c>
      <c r="Y2095">
        <v>55462.1166804124</v>
      </c>
      <c r="Z2095" t="s">
        <v>28</v>
      </c>
      <c r="AA2095">
        <v>4.7615460686571E-2</v>
      </c>
      <c r="AB2095" t="s">
        <v>22</v>
      </c>
      <c r="AC2095">
        <v>2090</v>
      </c>
      <c r="AD2095">
        <v>10</v>
      </c>
      <c r="AE2095">
        <v>4.7500000000000001E-2</v>
      </c>
      <c r="AF2095">
        <v>0.01</v>
      </c>
      <c r="AG2095">
        <v>0</v>
      </c>
      <c r="AH2095" t="s">
        <v>23</v>
      </c>
      <c r="AI2095">
        <v>0.1</v>
      </c>
      <c r="AJ2095">
        <v>10</v>
      </c>
      <c r="AK2095">
        <v>9</v>
      </c>
      <c r="AL2095">
        <v>8</v>
      </c>
    </row>
    <row r="2096" spans="20:38" x14ac:dyDescent="0.35">
      <c r="T2096" t="s">
        <v>30</v>
      </c>
      <c r="U2096">
        <v>67</v>
      </c>
      <c r="V2096" t="s">
        <v>20</v>
      </c>
      <c r="W2096">
        <v>25361.043613166101</v>
      </c>
      <c r="X2096">
        <v>4.0398405350489199E-2</v>
      </c>
      <c r="Y2096">
        <v>19508.4950870508</v>
      </c>
      <c r="Z2096" t="s">
        <v>28</v>
      </c>
      <c r="AA2096">
        <v>1.6748476914868499E-2</v>
      </c>
      <c r="AB2096" t="s">
        <v>24</v>
      </c>
      <c r="AC2096">
        <v>2091</v>
      </c>
      <c r="AD2096">
        <v>10</v>
      </c>
      <c r="AE2096">
        <v>4.7500000000000001E-2</v>
      </c>
      <c r="AF2096">
        <v>0.01</v>
      </c>
      <c r="AG2096">
        <v>0</v>
      </c>
      <c r="AH2096" t="s">
        <v>23</v>
      </c>
      <c r="AI2096">
        <v>0.1</v>
      </c>
      <c r="AJ2096">
        <v>10</v>
      </c>
      <c r="AK2096">
        <v>10</v>
      </c>
      <c r="AL2096">
        <v>9</v>
      </c>
    </row>
    <row r="2097" spans="20:38" x14ac:dyDescent="0.35">
      <c r="T2097" t="s">
        <v>30</v>
      </c>
      <c r="U2097">
        <v>67</v>
      </c>
      <c r="V2097" t="s">
        <v>20</v>
      </c>
      <c r="W2097">
        <v>76083.130839498204</v>
      </c>
      <c r="X2097">
        <v>0.121195216051468</v>
      </c>
      <c r="Y2097">
        <v>58525.485261152498</v>
      </c>
      <c r="Z2097" t="s">
        <v>28</v>
      </c>
      <c r="AA2097">
        <v>5.0245430744605503E-2</v>
      </c>
      <c r="AB2097" t="s">
        <v>22</v>
      </c>
      <c r="AC2097">
        <v>2092</v>
      </c>
      <c r="AD2097">
        <v>10</v>
      </c>
      <c r="AE2097">
        <v>4.7500000000000001E-2</v>
      </c>
      <c r="AF2097">
        <v>0.01</v>
      </c>
      <c r="AG2097">
        <v>0</v>
      </c>
      <c r="AH2097" t="s">
        <v>23</v>
      </c>
      <c r="AI2097">
        <v>0.1</v>
      </c>
      <c r="AJ2097">
        <v>10</v>
      </c>
      <c r="AK2097">
        <v>10</v>
      </c>
      <c r="AL2097">
        <v>9</v>
      </c>
    </row>
    <row r="2098" spans="20:38" x14ac:dyDescent="0.35">
      <c r="T2098" t="s">
        <v>30</v>
      </c>
      <c r="U2098">
        <v>67</v>
      </c>
      <c r="V2098" t="s">
        <v>20</v>
      </c>
      <c r="W2098">
        <v>60959.391004254001</v>
      </c>
      <c r="X2098">
        <v>9.7104134406769294E-2</v>
      </c>
      <c r="Y2098">
        <v>46891.839234041501</v>
      </c>
      <c r="Z2098" t="s">
        <v>28</v>
      </c>
      <c r="AA2098">
        <v>4.0257686889870498E-2</v>
      </c>
      <c r="AB2098" t="s">
        <v>24</v>
      </c>
      <c r="AC2098">
        <v>2093</v>
      </c>
      <c r="AD2098">
        <v>10</v>
      </c>
      <c r="AE2098">
        <v>4.7500000000000001E-2</v>
      </c>
      <c r="AF2098">
        <v>0.01</v>
      </c>
      <c r="AG2098">
        <v>0</v>
      </c>
      <c r="AH2098" t="s">
        <v>23</v>
      </c>
      <c r="AI2098">
        <v>0.1</v>
      </c>
      <c r="AJ2098">
        <v>10</v>
      </c>
      <c r="AK2098">
        <v>12</v>
      </c>
      <c r="AL2098">
        <v>11</v>
      </c>
    </row>
    <row r="2099" spans="20:38" x14ac:dyDescent="0.35">
      <c r="T2099" t="s">
        <v>30</v>
      </c>
      <c r="U2099">
        <v>67</v>
      </c>
      <c r="V2099" t="s">
        <v>20</v>
      </c>
      <c r="W2099">
        <v>182878.17301276201</v>
      </c>
      <c r="X2099">
        <v>0.29131240322030799</v>
      </c>
      <c r="Y2099">
        <v>140675.51770212501</v>
      </c>
      <c r="Z2099" t="s">
        <v>28</v>
      </c>
      <c r="AA2099">
        <v>0.12077306066961201</v>
      </c>
      <c r="AB2099" t="s">
        <v>22</v>
      </c>
      <c r="AC2099">
        <v>2094</v>
      </c>
      <c r="AD2099">
        <v>10</v>
      </c>
      <c r="AE2099">
        <v>4.7500000000000001E-2</v>
      </c>
      <c r="AF2099">
        <v>0.01</v>
      </c>
      <c r="AG2099">
        <v>0</v>
      </c>
      <c r="AH2099" t="s">
        <v>23</v>
      </c>
      <c r="AI2099">
        <v>0.1</v>
      </c>
      <c r="AJ2099">
        <v>10</v>
      </c>
      <c r="AK2099">
        <v>12</v>
      </c>
      <c r="AL2099">
        <v>11</v>
      </c>
    </row>
    <row r="2100" spans="20:38" x14ac:dyDescent="0.35">
      <c r="T2100" t="s">
        <v>30</v>
      </c>
      <c r="U2100">
        <v>67</v>
      </c>
      <c r="V2100" t="s">
        <v>20</v>
      </c>
      <c r="W2100">
        <v>56956.784596929101</v>
      </c>
      <c r="X2100">
        <v>9.07282565616781E-2</v>
      </c>
      <c r="Y2100">
        <v>43812.911228407</v>
      </c>
      <c r="Z2100" t="s">
        <v>28</v>
      </c>
      <c r="AA2100">
        <v>3.76143587195115E-2</v>
      </c>
      <c r="AB2100" t="s">
        <v>24</v>
      </c>
      <c r="AC2100">
        <v>2095</v>
      </c>
      <c r="AD2100">
        <v>10</v>
      </c>
      <c r="AE2100">
        <v>4.7500000000000001E-2</v>
      </c>
      <c r="AF2100">
        <v>0.01</v>
      </c>
      <c r="AG2100">
        <v>0</v>
      </c>
      <c r="AH2100" t="s">
        <v>23</v>
      </c>
      <c r="AI2100">
        <v>0.1</v>
      </c>
      <c r="AJ2100">
        <v>10</v>
      </c>
      <c r="AK2100">
        <v>15</v>
      </c>
      <c r="AL2100">
        <v>14</v>
      </c>
    </row>
    <row r="2101" spans="20:38" x14ac:dyDescent="0.35">
      <c r="T2101" t="s">
        <v>30</v>
      </c>
      <c r="U2101">
        <v>67</v>
      </c>
      <c r="V2101" t="s">
        <v>20</v>
      </c>
      <c r="W2101">
        <v>170870.35379078699</v>
      </c>
      <c r="X2101">
        <v>0.27218476968503402</v>
      </c>
      <c r="Y2101">
        <v>131438.733685221</v>
      </c>
      <c r="Z2101" t="s">
        <v>28</v>
      </c>
      <c r="AA2101">
        <v>0.11284307615853401</v>
      </c>
      <c r="AB2101" t="s">
        <v>22</v>
      </c>
      <c r="AC2101">
        <v>2096</v>
      </c>
      <c r="AD2101">
        <v>10</v>
      </c>
      <c r="AE2101">
        <v>4.7500000000000001E-2</v>
      </c>
      <c r="AF2101">
        <v>0.01</v>
      </c>
      <c r="AG2101">
        <v>0</v>
      </c>
      <c r="AH2101" t="s">
        <v>23</v>
      </c>
      <c r="AI2101">
        <v>0.1</v>
      </c>
      <c r="AJ2101">
        <v>10</v>
      </c>
      <c r="AK2101">
        <v>15</v>
      </c>
      <c r="AL2101">
        <v>14</v>
      </c>
    </row>
    <row r="2102" spans="20:38" x14ac:dyDescent="0.35">
      <c r="T2102" t="s">
        <v>30</v>
      </c>
      <c r="U2102">
        <v>67</v>
      </c>
      <c r="V2102" t="s">
        <v>20</v>
      </c>
      <c r="W2102">
        <v>25660.1259944372</v>
      </c>
      <c r="X2102">
        <v>4.0874823097963399E-2</v>
      </c>
      <c r="Y2102">
        <v>19738.558457259402</v>
      </c>
      <c r="Z2102" t="s">
        <v>28</v>
      </c>
      <c r="AA2102">
        <v>1.69459914349635E-2</v>
      </c>
      <c r="AB2102" t="s">
        <v>24</v>
      </c>
      <c r="AC2102">
        <v>2097</v>
      </c>
      <c r="AD2102">
        <v>10</v>
      </c>
      <c r="AE2102">
        <v>4.7500000000000001E-2</v>
      </c>
      <c r="AF2102">
        <v>0.01</v>
      </c>
      <c r="AG2102">
        <v>0</v>
      </c>
      <c r="AH2102" t="s">
        <v>23</v>
      </c>
      <c r="AI2102">
        <v>0.1</v>
      </c>
      <c r="AJ2102">
        <v>10</v>
      </c>
      <c r="AK2102">
        <v>20</v>
      </c>
      <c r="AL2102">
        <v>19</v>
      </c>
    </row>
    <row r="2103" spans="20:38" x14ac:dyDescent="0.35">
      <c r="T2103" t="s">
        <v>30</v>
      </c>
      <c r="U2103">
        <v>67</v>
      </c>
      <c r="V2103" t="s">
        <v>20</v>
      </c>
      <c r="W2103">
        <v>76980.377983311497</v>
      </c>
      <c r="X2103">
        <v>0.12262446929389</v>
      </c>
      <c r="Y2103">
        <v>59215.675371778103</v>
      </c>
      <c r="Z2103" t="s">
        <v>28</v>
      </c>
      <c r="AA2103">
        <v>5.0837974304890503E-2</v>
      </c>
      <c r="AB2103" t="s">
        <v>22</v>
      </c>
      <c r="AC2103">
        <v>2098</v>
      </c>
      <c r="AD2103">
        <v>10</v>
      </c>
      <c r="AE2103">
        <v>4.7500000000000001E-2</v>
      </c>
      <c r="AF2103">
        <v>0.01</v>
      </c>
      <c r="AG2103">
        <v>0</v>
      </c>
      <c r="AH2103" t="s">
        <v>23</v>
      </c>
      <c r="AI2103">
        <v>0.1</v>
      </c>
      <c r="AJ2103">
        <v>10</v>
      </c>
      <c r="AK2103">
        <v>20</v>
      </c>
      <c r="AL2103">
        <v>19</v>
      </c>
    </row>
    <row r="2104" spans="20:38" x14ac:dyDescent="0.35">
      <c r="T2104" t="s">
        <v>30</v>
      </c>
      <c r="U2104">
        <v>67</v>
      </c>
      <c r="V2104" t="s">
        <v>20</v>
      </c>
      <c r="W2104">
        <v>4640.0249167209304</v>
      </c>
      <c r="X2104">
        <v>7.3912418700604401E-3</v>
      </c>
      <c r="Y2104">
        <v>3569.24993593918</v>
      </c>
      <c r="Z2104" t="s">
        <v>28</v>
      </c>
      <c r="AA2104">
        <v>3.0642804526297401E-3</v>
      </c>
      <c r="AB2104" t="s">
        <v>24</v>
      </c>
      <c r="AC2104">
        <v>2099</v>
      </c>
      <c r="AD2104">
        <v>10</v>
      </c>
      <c r="AE2104">
        <v>4.7500000000000001E-2</v>
      </c>
      <c r="AF2104">
        <v>0.01</v>
      </c>
      <c r="AG2104">
        <v>0</v>
      </c>
      <c r="AH2104" t="s">
        <v>23</v>
      </c>
      <c r="AI2104">
        <v>0.1</v>
      </c>
      <c r="AJ2104">
        <v>10</v>
      </c>
      <c r="AK2104">
        <v>99</v>
      </c>
      <c r="AL2104">
        <v>98</v>
      </c>
    </row>
    <row r="2105" spans="20:38" x14ac:dyDescent="0.35">
      <c r="T2105" t="s">
        <v>30</v>
      </c>
      <c r="U2105">
        <v>67</v>
      </c>
      <c r="V2105" t="s">
        <v>20</v>
      </c>
      <c r="W2105">
        <v>13920.074750162799</v>
      </c>
      <c r="X2105">
        <v>2.21737256101813E-2</v>
      </c>
      <c r="Y2105">
        <v>10707.749807817499</v>
      </c>
      <c r="Z2105" t="s">
        <v>28</v>
      </c>
      <c r="AA2105">
        <v>9.1928413578892306E-3</v>
      </c>
      <c r="AB2105" t="s">
        <v>22</v>
      </c>
      <c r="AC2105">
        <v>2100</v>
      </c>
      <c r="AD2105">
        <v>10</v>
      </c>
      <c r="AE2105">
        <v>4.7500000000000001E-2</v>
      </c>
      <c r="AF2105">
        <v>0.01</v>
      </c>
      <c r="AG2105">
        <v>0</v>
      </c>
      <c r="AH2105" t="s">
        <v>23</v>
      </c>
      <c r="AI2105">
        <v>0.1</v>
      </c>
      <c r="AJ2105">
        <v>10</v>
      </c>
      <c r="AK2105">
        <v>99</v>
      </c>
      <c r="AL2105">
        <v>98</v>
      </c>
    </row>
    <row r="2106" spans="20:38" x14ac:dyDescent="0.35">
      <c r="T2106" t="s">
        <v>30</v>
      </c>
      <c r="U2106">
        <v>67</v>
      </c>
      <c r="V2106" t="s">
        <v>29</v>
      </c>
      <c r="W2106">
        <v>2518.5780574796399</v>
      </c>
      <c r="X2106">
        <v>7.90520276556783E-2</v>
      </c>
      <c r="Y2106">
        <v>1937.3677365228</v>
      </c>
      <c r="Z2106" t="s">
        <v>21</v>
      </c>
      <c r="AA2106">
        <v>7.9862098669919498E-3</v>
      </c>
      <c r="AB2106" t="s">
        <v>24</v>
      </c>
      <c r="AC2106">
        <v>2101</v>
      </c>
      <c r="AD2106">
        <v>10</v>
      </c>
      <c r="AE2106">
        <v>4.7500000000000001E-2</v>
      </c>
      <c r="AF2106">
        <v>0.01</v>
      </c>
      <c r="AG2106">
        <v>0</v>
      </c>
      <c r="AH2106" t="s">
        <v>23</v>
      </c>
      <c r="AI2106">
        <v>0.1</v>
      </c>
      <c r="AJ2106">
        <v>10</v>
      </c>
      <c r="AK2106">
        <v>1</v>
      </c>
      <c r="AL2106">
        <v>0</v>
      </c>
    </row>
    <row r="2107" spans="20:38" x14ac:dyDescent="0.35">
      <c r="T2107" t="s">
        <v>30</v>
      </c>
      <c r="U2107">
        <v>67</v>
      </c>
      <c r="V2107" t="s">
        <v>29</v>
      </c>
      <c r="W2107">
        <v>7555.7341724389298</v>
      </c>
      <c r="X2107">
        <v>0.237156082967035</v>
      </c>
      <c r="Y2107">
        <v>5812.1032095684004</v>
      </c>
      <c r="Z2107" t="s">
        <v>21</v>
      </c>
      <c r="AA2107">
        <v>2.3958629600975799E-2</v>
      </c>
      <c r="AB2107" t="s">
        <v>22</v>
      </c>
      <c r="AC2107">
        <v>2102</v>
      </c>
      <c r="AD2107">
        <v>10</v>
      </c>
      <c r="AE2107">
        <v>4.7500000000000001E-2</v>
      </c>
      <c r="AF2107">
        <v>0.01</v>
      </c>
      <c r="AG2107">
        <v>0</v>
      </c>
      <c r="AH2107" t="s">
        <v>23</v>
      </c>
      <c r="AI2107">
        <v>0.1</v>
      </c>
      <c r="AJ2107">
        <v>10</v>
      </c>
      <c r="AK2107">
        <v>1</v>
      </c>
      <c r="AL2107">
        <v>0</v>
      </c>
    </row>
    <row r="2108" spans="20:38" x14ac:dyDescent="0.35">
      <c r="T2108" t="s">
        <v>30</v>
      </c>
      <c r="U2108">
        <v>67</v>
      </c>
      <c r="V2108" t="s">
        <v>29</v>
      </c>
      <c r="W2108">
        <v>1344.55640138579</v>
      </c>
      <c r="X2108">
        <v>4.22023488655872E-2</v>
      </c>
      <c r="Y2108">
        <v>1034.2741549121499</v>
      </c>
      <c r="Z2108" t="s">
        <v>21</v>
      </c>
      <c r="AA2108">
        <v>4.2634809620392998E-3</v>
      </c>
      <c r="AB2108" t="s">
        <v>24</v>
      </c>
      <c r="AC2108">
        <v>2103</v>
      </c>
      <c r="AD2108">
        <v>10</v>
      </c>
      <c r="AE2108">
        <v>4.7500000000000001E-2</v>
      </c>
      <c r="AF2108">
        <v>0.01</v>
      </c>
      <c r="AG2108">
        <v>0</v>
      </c>
      <c r="AH2108" t="s">
        <v>23</v>
      </c>
      <c r="AI2108">
        <v>0.1</v>
      </c>
      <c r="AJ2108">
        <v>10</v>
      </c>
      <c r="AK2108">
        <v>2</v>
      </c>
      <c r="AL2108">
        <v>1</v>
      </c>
    </row>
    <row r="2109" spans="20:38" x14ac:dyDescent="0.35">
      <c r="T2109" t="s">
        <v>30</v>
      </c>
      <c r="U2109">
        <v>67</v>
      </c>
      <c r="V2109" t="s">
        <v>29</v>
      </c>
      <c r="W2109">
        <v>4033.6692041573701</v>
      </c>
      <c r="X2109">
        <v>0.126607046596761</v>
      </c>
      <c r="Y2109">
        <v>3102.82246473644</v>
      </c>
      <c r="Z2109" t="s">
        <v>21</v>
      </c>
      <c r="AA2109">
        <v>1.27904428861179E-2</v>
      </c>
      <c r="AB2109" t="s">
        <v>22</v>
      </c>
      <c r="AC2109">
        <v>2104</v>
      </c>
      <c r="AD2109">
        <v>10</v>
      </c>
      <c r="AE2109">
        <v>4.7500000000000001E-2</v>
      </c>
      <c r="AF2109">
        <v>0.01</v>
      </c>
      <c r="AG2109">
        <v>0</v>
      </c>
      <c r="AH2109" t="s">
        <v>23</v>
      </c>
      <c r="AI2109">
        <v>0.1</v>
      </c>
      <c r="AJ2109">
        <v>10</v>
      </c>
      <c r="AK2109">
        <v>2</v>
      </c>
      <c r="AL2109">
        <v>1</v>
      </c>
    </row>
    <row r="2110" spans="20:38" x14ac:dyDescent="0.35">
      <c r="T2110" t="s">
        <v>30</v>
      </c>
      <c r="U2110">
        <v>67</v>
      </c>
      <c r="V2110" t="s">
        <v>29</v>
      </c>
      <c r="W2110">
        <v>708.09590891966104</v>
      </c>
      <c r="X2110">
        <v>2.22254050092081E-2</v>
      </c>
      <c r="Y2110">
        <v>544.68916070743205</v>
      </c>
      <c r="Z2110" t="s">
        <v>21</v>
      </c>
      <c r="AA2110">
        <v>2.24531557312535E-3</v>
      </c>
      <c r="AB2110" t="s">
        <v>24</v>
      </c>
      <c r="AC2110">
        <v>2105</v>
      </c>
      <c r="AD2110">
        <v>10</v>
      </c>
      <c r="AE2110">
        <v>4.7500000000000001E-2</v>
      </c>
      <c r="AF2110">
        <v>0.01</v>
      </c>
      <c r="AG2110">
        <v>0</v>
      </c>
      <c r="AH2110" t="s">
        <v>23</v>
      </c>
      <c r="AI2110">
        <v>0.1</v>
      </c>
      <c r="AJ2110">
        <v>10</v>
      </c>
      <c r="AK2110">
        <v>3</v>
      </c>
      <c r="AL2110">
        <v>2</v>
      </c>
    </row>
    <row r="2111" spans="20:38" x14ac:dyDescent="0.35">
      <c r="T2111" t="s">
        <v>30</v>
      </c>
      <c r="U2111">
        <v>67</v>
      </c>
      <c r="V2111" t="s">
        <v>29</v>
      </c>
      <c r="W2111">
        <v>2124.2877267589802</v>
      </c>
      <c r="X2111">
        <v>6.66762150276244E-2</v>
      </c>
      <c r="Y2111">
        <v>1634.0674821222899</v>
      </c>
      <c r="Z2111" t="s">
        <v>21</v>
      </c>
      <c r="AA2111">
        <v>6.7359467193760496E-3</v>
      </c>
      <c r="AB2111" t="s">
        <v>22</v>
      </c>
      <c r="AC2111">
        <v>2106</v>
      </c>
      <c r="AD2111">
        <v>10</v>
      </c>
      <c r="AE2111">
        <v>4.7500000000000001E-2</v>
      </c>
      <c r="AF2111">
        <v>0.01</v>
      </c>
      <c r="AG2111">
        <v>0</v>
      </c>
      <c r="AH2111" t="s">
        <v>23</v>
      </c>
      <c r="AI2111">
        <v>0.1</v>
      </c>
      <c r="AJ2111">
        <v>10</v>
      </c>
      <c r="AK2111">
        <v>3</v>
      </c>
      <c r="AL2111">
        <v>2</v>
      </c>
    </row>
    <row r="2112" spans="20:38" x14ac:dyDescent="0.35">
      <c r="T2112" t="s">
        <v>30</v>
      </c>
      <c r="U2112">
        <v>67</v>
      </c>
      <c r="V2112" t="s">
        <v>29</v>
      </c>
      <c r="W2112">
        <v>1862.93501054935</v>
      </c>
      <c r="X2112">
        <v>5.8472990160984402E-2</v>
      </c>
      <c r="Y2112">
        <v>1433.02693119181</v>
      </c>
      <c r="Z2112" t="s">
        <v>21</v>
      </c>
      <c r="AA2112">
        <v>5.9072181299404504E-3</v>
      </c>
      <c r="AB2112" t="s">
        <v>24</v>
      </c>
      <c r="AC2112">
        <v>2107</v>
      </c>
      <c r="AD2112">
        <v>10</v>
      </c>
      <c r="AE2112">
        <v>4.7500000000000001E-2</v>
      </c>
      <c r="AF2112">
        <v>0.01</v>
      </c>
      <c r="AG2112">
        <v>0</v>
      </c>
      <c r="AH2112" t="s">
        <v>23</v>
      </c>
      <c r="AI2112">
        <v>0.1</v>
      </c>
      <c r="AJ2112">
        <v>10</v>
      </c>
      <c r="AK2112">
        <v>4</v>
      </c>
      <c r="AL2112">
        <v>3</v>
      </c>
    </row>
    <row r="2113" spans="20:38" x14ac:dyDescent="0.35">
      <c r="T2113" t="s">
        <v>30</v>
      </c>
      <c r="U2113">
        <v>67</v>
      </c>
      <c r="V2113" t="s">
        <v>29</v>
      </c>
      <c r="W2113">
        <v>5588.8050316480403</v>
      </c>
      <c r="X2113">
        <v>0.17541897048295299</v>
      </c>
      <c r="Y2113">
        <v>4299.0807935754201</v>
      </c>
      <c r="Z2113" t="s">
        <v>21</v>
      </c>
      <c r="AA2113">
        <v>1.7721654389821401E-2</v>
      </c>
      <c r="AB2113" t="s">
        <v>22</v>
      </c>
      <c r="AC2113">
        <v>2108</v>
      </c>
      <c r="AD2113">
        <v>10</v>
      </c>
      <c r="AE2113">
        <v>4.7500000000000001E-2</v>
      </c>
      <c r="AF2113">
        <v>0.01</v>
      </c>
      <c r="AG2113">
        <v>0</v>
      </c>
      <c r="AH2113" t="s">
        <v>23</v>
      </c>
      <c r="AI2113">
        <v>0.1</v>
      </c>
      <c r="AJ2113">
        <v>10</v>
      </c>
      <c r="AK2113">
        <v>4</v>
      </c>
      <c r="AL2113">
        <v>3</v>
      </c>
    </row>
    <row r="2114" spans="20:38" x14ac:dyDescent="0.35">
      <c r="T2114" t="s">
        <v>30</v>
      </c>
      <c r="U2114">
        <v>67</v>
      </c>
      <c r="V2114" t="s">
        <v>29</v>
      </c>
      <c r="W2114">
        <v>1910.9451652309699</v>
      </c>
      <c r="X2114">
        <v>5.9979911919622798E-2</v>
      </c>
      <c r="Y2114">
        <v>1469.9578194084399</v>
      </c>
      <c r="Z2114" t="s">
        <v>21</v>
      </c>
      <c r="AA2114">
        <v>6.0594544959707E-3</v>
      </c>
      <c r="AB2114" t="s">
        <v>24</v>
      </c>
      <c r="AC2114">
        <v>2109</v>
      </c>
      <c r="AD2114">
        <v>10</v>
      </c>
      <c r="AE2114">
        <v>4.7500000000000001E-2</v>
      </c>
      <c r="AF2114">
        <v>0.01</v>
      </c>
      <c r="AG2114">
        <v>0</v>
      </c>
      <c r="AH2114" t="s">
        <v>23</v>
      </c>
      <c r="AI2114">
        <v>0.1</v>
      </c>
      <c r="AJ2114">
        <v>10</v>
      </c>
      <c r="AK2114">
        <v>5</v>
      </c>
      <c r="AL2114">
        <v>4</v>
      </c>
    </row>
    <row r="2115" spans="20:38" x14ac:dyDescent="0.35">
      <c r="T2115" t="s">
        <v>30</v>
      </c>
      <c r="U2115">
        <v>67</v>
      </c>
      <c r="V2115" t="s">
        <v>29</v>
      </c>
      <c r="W2115">
        <v>5732.8354956929197</v>
      </c>
      <c r="X2115">
        <v>0.17993973575886801</v>
      </c>
      <c r="Y2115">
        <v>4409.8734582253301</v>
      </c>
      <c r="Z2115" t="s">
        <v>21</v>
      </c>
      <c r="AA2115">
        <v>1.8178363487912099E-2</v>
      </c>
      <c r="AB2115" t="s">
        <v>22</v>
      </c>
      <c r="AC2115">
        <v>2110</v>
      </c>
      <c r="AD2115">
        <v>10</v>
      </c>
      <c r="AE2115">
        <v>4.7500000000000001E-2</v>
      </c>
      <c r="AF2115">
        <v>0.01</v>
      </c>
      <c r="AG2115">
        <v>0</v>
      </c>
      <c r="AH2115" t="s">
        <v>23</v>
      </c>
      <c r="AI2115">
        <v>0.1</v>
      </c>
      <c r="AJ2115">
        <v>10</v>
      </c>
      <c r="AK2115">
        <v>5</v>
      </c>
      <c r="AL2115">
        <v>4</v>
      </c>
    </row>
    <row r="2116" spans="20:38" x14ac:dyDescent="0.35">
      <c r="T2116" t="s">
        <v>30</v>
      </c>
      <c r="U2116">
        <v>67</v>
      </c>
      <c r="V2116" t="s">
        <v>29</v>
      </c>
      <c r="W2116">
        <v>2046.11665302449</v>
      </c>
      <c r="X2116">
        <v>6.4222615519607701E-2</v>
      </c>
      <c r="Y2116">
        <v>1573.93588694191</v>
      </c>
      <c r="Z2116" t="s">
        <v>21</v>
      </c>
      <c r="AA2116">
        <v>6.48807248791525E-3</v>
      </c>
      <c r="AB2116" t="s">
        <v>24</v>
      </c>
      <c r="AC2116">
        <v>2111</v>
      </c>
      <c r="AD2116">
        <v>10</v>
      </c>
      <c r="AE2116">
        <v>4.7500000000000001E-2</v>
      </c>
      <c r="AF2116">
        <v>0.01</v>
      </c>
      <c r="AG2116">
        <v>0</v>
      </c>
      <c r="AH2116" t="s">
        <v>23</v>
      </c>
      <c r="AI2116">
        <v>0.1</v>
      </c>
      <c r="AJ2116">
        <v>10</v>
      </c>
      <c r="AK2116">
        <v>6</v>
      </c>
      <c r="AL2116">
        <v>5</v>
      </c>
    </row>
    <row r="2117" spans="20:38" x14ac:dyDescent="0.35">
      <c r="T2117" t="s">
        <v>30</v>
      </c>
      <c r="U2117">
        <v>67</v>
      </c>
      <c r="V2117" t="s">
        <v>29</v>
      </c>
      <c r="W2117">
        <v>6138.34995907346</v>
      </c>
      <c r="X2117">
        <v>0.19266784655882299</v>
      </c>
      <c r="Y2117">
        <v>4721.8076608257397</v>
      </c>
      <c r="Z2117" t="s">
        <v>21</v>
      </c>
      <c r="AA2117">
        <v>1.94642174637457E-2</v>
      </c>
      <c r="AB2117" t="s">
        <v>22</v>
      </c>
      <c r="AC2117">
        <v>2112</v>
      </c>
      <c r="AD2117">
        <v>10</v>
      </c>
      <c r="AE2117">
        <v>4.7500000000000001E-2</v>
      </c>
      <c r="AF2117">
        <v>0.01</v>
      </c>
      <c r="AG2117">
        <v>0</v>
      </c>
      <c r="AH2117" t="s">
        <v>23</v>
      </c>
      <c r="AI2117">
        <v>0.1</v>
      </c>
      <c r="AJ2117">
        <v>10</v>
      </c>
      <c r="AK2117">
        <v>6</v>
      </c>
      <c r="AL2117">
        <v>5</v>
      </c>
    </row>
    <row r="2118" spans="20:38" x14ac:dyDescent="0.35">
      <c r="T2118" t="s">
        <v>30</v>
      </c>
      <c r="U2118">
        <v>67</v>
      </c>
      <c r="V2118" t="s">
        <v>29</v>
      </c>
      <c r="W2118">
        <v>2267.79529969027</v>
      </c>
      <c r="X2118">
        <v>7.1180568025726906E-2</v>
      </c>
      <c r="Y2118">
        <v>1744.4579228386699</v>
      </c>
      <c r="Z2118" t="s">
        <v>21</v>
      </c>
      <c r="AA2118">
        <v>7.1909977715077502E-3</v>
      </c>
      <c r="AB2118" t="s">
        <v>24</v>
      </c>
      <c r="AC2118">
        <v>2113</v>
      </c>
      <c r="AD2118">
        <v>10</v>
      </c>
      <c r="AE2118">
        <v>4.7500000000000001E-2</v>
      </c>
      <c r="AF2118">
        <v>0.01</v>
      </c>
      <c r="AG2118">
        <v>0</v>
      </c>
      <c r="AH2118" t="s">
        <v>23</v>
      </c>
      <c r="AI2118">
        <v>0.1</v>
      </c>
      <c r="AJ2118">
        <v>10</v>
      </c>
      <c r="AK2118">
        <v>7</v>
      </c>
      <c r="AL2118">
        <v>6</v>
      </c>
    </row>
    <row r="2119" spans="20:38" x14ac:dyDescent="0.35">
      <c r="T2119" t="s">
        <v>30</v>
      </c>
      <c r="U2119">
        <v>67</v>
      </c>
      <c r="V2119" t="s">
        <v>29</v>
      </c>
      <c r="W2119">
        <v>6803.3858990708204</v>
      </c>
      <c r="X2119">
        <v>0.21354170407718101</v>
      </c>
      <c r="Y2119">
        <v>5233.3737685160104</v>
      </c>
      <c r="Z2119" t="s">
        <v>21</v>
      </c>
      <c r="AA2119">
        <v>2.1572993314523298E-2</v>
      </c>
      <c r="AB2119" t="s">
        <v>22</v>
      </c>
      <c r="AC2119">
        <v>2114</v>
      </c>
      <c r="AD2119">
        <v>10</v>
      </c>
      <c r="AE2119">
        <v>4.7500000000000001E-2</v>
      </c>
      <c r="AF2119">
        <v>0.01</v>
      </c>
      <c r="AG2119">
        <v>0</v>
      </c>
      <c r="AH2119" t="s">
        <v>23</v>
      </c>
      <c r="AI2119">
        <v>0.1</v>
      </c>
      <c r="AJ2119">
        <v>10</v>
      </c>
      <c r="AK2119">
        <v>7</v>
      </c>
      <c r="AL2119">
        <v>6</v>
      </c>
    </row>
    <row r="2120" spans="20:38" x14ac:dyDescent="0.35">
      <c r="T2120" t="s">
        <v>30</v>
      </c>
      <c r="U2120">
        <v>67</v>
      </c>
      <c r="V2120" t="s">
        <v>29</v>
      </c>
      <c r="W2120">
        <v>2579.2959628419899</v>
      </c>
      <c r="X2120">
        <v>8.0957814740436201E-2</v>
      </c>
      <c r="Y2120">
        <v>1984.07381757076</v>
      </c>
      <c r="Z2120" t="s">
        <v>21</v>
      </c>
      <c r="AA2120">
        <v>8.1787414954907506E-3</v>
      </c>
      <c r="AB2120" t="s">
        <v>24</v>
      </c>
      <c r="AC2120">
        <v>2115</v>
      </c>
      <c r="AD2120">
        <v>10</v>
      </c>
      <c r="AE2120">
        <v>4.7500000000000001E-2</v>
      </c>
      <c r="AF2120">
        <v>0.01</v>
      </c>
      <c r="AG2120">
        <v>0</v>
      </c>
      <c r="AH2120" t="s">
        <v>23</v>
      </c>
      <c r="AI2120">
        <v>0.1</v>
      </c>
      <c r="AJ2120">
        <v>10</v>
      </c>
      <c r="AK2120">
        <v>8</v>
      </c>
      <c r="AL2120">
        <v>7</v>
      </c>
    </row>
    <row r="2121" spans="20:38" x14ac:dyDescent="0.35">
      <c r="T2121" t="s">
        <v>30</v>
      </c>
      <c r="U2121">
        <v>67</v>
      </c>
      <c r="V2121" t="s">
        <v>29</v>
      </c>
      <c r="W2121">
        <v>7737.8878885259801</v>
      </c>
      <c r="X2121">
        <v>0.24287344422130899</v>
      </c>
      <c r="Y2121">
        <v>5952.2214527122896</v>
      </c>
      <c r="Z2121" t="s">
        <v>21</v>
      </c>
      <c r="AA2121">
        <v>2.4536224486472202E-2</v>
      </c>
      <c r="AB2121" t="s">
        <v>22</v>
      </c>
      <c r="AC2121">
        <v>2116</v>
      </c>
      <c r="AD2121">
        <v>10</v>
      </c>
      <c r="AE2121">
        <v>4.7500000000000001E-2</v>
      </c>
      <c r="AF2121">
        <v>0.01</v>
      </c>
      <c r="AG2121">
        <v>0</v>
      </c>
      <c r="AH2121" t="s">
        <v>23</v>
      </c>
      <c r="AI2121">
        <v>0.1</v>
      </c>
      <c r="AJ2121">
        <v>10</v>
      </c>
      <c r="AK2121">
        <v>8</v>
      </c>
      <c r="AL2121">
        <v>7</v>
      </c>
    </row>
    <row r="2122" spans="20:38" x14ac:dyDescent="0.35">
      <c r="T2122" t="s">
        <v>30</v>
      </c>
      <c r="U2122">
        <v>67</v>
      </c>
      <c r="V2122" t="s">
        <v>29</v>
      </c>
      <c r="W2122">
        <v>2983.1821733565998</v>
      </c>
      <c r="X2122">
        <v>9.3634818650848398E-2</v>
      </c>
      <c r="Y2122">
        <v>2294.7555179666201</v>
      </c>
      <c r="Z2122" t="s">
        <v>21</v>
      </c>
      <c r="AA2122">
        <v>9.4594324115315001E-3</v>
      </c>
      <c r="AB2122" t="s">
        <v>24</v>
      </c>
      <c r="AC2122">
        <v>2117</v>
      </c>
      <c r="AD2122">
        <v>10</v>
      </c>
      <c r="AE2122">
        <v>4.7500000000000001E-2</v>
      </c>
      <c r="AF2122">
        <v>0.01</v>
      </c>
      <c r="AG2122">
        <v>0</v>
      </c>
      <c r="AH2122" t="s">
        <v>23</v>
      </c>
      <c r="AI2122">
        <v>0.1</v>
      </c>
      <c r="AJ2122">
        <v>10</v>
      </c>
      <c r="AK2122">
        <v>9</v>
      </c>
      <c r="AL2122">
        <v>8</v>
      </c>
    </row>
    <row r="2123" spans="20:38" x14ac:dyDescent="0.35">
      <c r="T2123" t="s">
        <v>30</v>
      </c>
      <c r="U2123">
        <v>67</v>
      </c>
      <c r="V2123" t="s">
        <v>29</v>
      </c>
      <c r="W2123">
        <v>8949.5465200698</v>
      </c>
      <c r="X2123">
        <v>0.28090445595254498</v>
      </c>
      <c r="Y2123">
        <v>6884.2665538998499</v>
      </c>
      <c r="Z2123" t="s">
        <v>21</v>
      </c>
      <c r="AA2123">
        <v>2.83782972345945E-2</v>
      </c>
      <c r="AB2123" t="s">
        <v>22</v>
      </c>
      <c r="AC2123">
        <v>2118</v>
      </c>
      <c r="AD2123">
        <v>10</v>
      </c>
      <c r="AE2123">
        <v>4.7500000000000001E-2</v>
      </c>
      <c r="AF2123">
        <v>0.01</v>
      </c>
      <c r="AG2123">
        <v>0</v>
      </c>
      <c r="AH2123" t="s">
        <v>23</v>
      </c>
      <c r="AI2123">
        <v>0.1</v>
      </c>
      <c r="AJ2123">
        <v>10</v>
      </c>
      <c r="AK2123">
        <v>9</v>
      </c>
      <c r="AL2123">
        <v>8</v>
      </c>
    </row>
    <row r="2124" spans="20:38" x14ac:dyDescent="0.35">
      <c r="T2124" t="s">
        <v>30</v>
      </c>
      <c r="U2124">
        <v>67</v>
      </c>
      <c r="V2124" t="s">
        <v>29</v>
      </c>
      <c r="W2124">
        <v>3475.24816104919</v>
      </c>
      <c r="X2124">
        <v>0.10907957087997699</v>
      </c>
      <c r="Y2124">
        <v>2673.2678161916801</v>
      </c>
      <c r="Z2124" t="s">
        <v>21</v>
      </c>
      <c r="AA2124">
        <v>1.10197343582793E-2</v>
      </c>
      <c r="AB2124" t="s">
        <v>24</v>
      </c>
      <c r="AC2124">
        <v>2119</v>
      </c>
      <c r="AD2124">
        <v>10</v>
      </c>
      <c r="AE2124">
        <v>4.7500000000000001E-2</v>
      </c>
      <c r="AF2124">
        <v>0.01</v>
      </c>
      <c r="AG2124">
        <v>0</v>
      </c>
      <c r="AH2124" t="s">
        <v>23</v>
      </c>
      <c r="AI2124">
        <v>0.1</v>
      </c>
      <c r="AJ2124">
        <v>10</v>
      </c>
      <c r="AK2124">
        <v>10</v>
      </c>
      <c r="AL2124">
        <v>9</v>
      </c>
    </row>
    <row r="2125" spans="20:38" x14ac:dyDescent="0.35">
      <c r="T2125" t="s">
        <v>30</v>
      </c>
      <c r="U2125">
        <v>67</v>
      </c>
      <c r="V2125" t="s">
        <v>29</v>
      </c>
      <c r="W2125">
        <v>10425.7444831476</v>
      </c>
      <c r="X2125">
        <v>0.32723871263993098</v>
      </c>
      <c r="Y2125">
        <v>8019.8034485750404</v>
      </c>
      <c r="Z2125" t="s">
        <v>21</v>
      </c>
      <c r="AA2125">
        <v>3.3059203074837798E-2</v>
      </c>
      <c r="AB2125" t="s">
        <v>22</v>
      </c>
      <c r="AC2125">
        <v>2120</v>
      </c>
      <c r="AD2125">
        <v>10</v>
      </c>
      <c r="AE2125">
        <v>4.7500000000000001E-2</v>
      </c>
      <c r="AF2125">
        <v>0.01</v>
      </c>
      <c r="AG2125">
        <v>0</v>
      </c>
      <c r="AH2125" t="s">
        <v>23</v>
      </c>
      <c r="AI2125">
        <v>0.1</v>
      </c>
      <c r="AJ2125">
        <v>10</v>
      </c>
      <c r="AK2125">
        <v>10</v>
      </c>
      <c r="AL2125">
        <v>9</v>
      </c>
    </row>
    <row r="2126" spans="20:38" x14ac:dyDescent="0.35">
      <c r="T2126" t="s">
        <v>30</v>
      </c>
      <c r="U2126">
        <v>67</v>
      </c>
      <c r="V2126" t="s">
        <v>29</v>
      </c>
      <c r="W2126">
        <v>13566.2081147342</v>
      </c>
      <c r="X2126">
        <v>0.42581021298257898</v>
      </c>
      <c r="Y2126">
        <v>10435.544703641701</v>
      </c>
      <c r="Z2126" t="s">
        <v>21</v>
      </c>
      <c r="AA2126">
        <v>4.3017362428693501E-2</v>
      </c>
      <c r="AB2126" t="s">
        <v>24</v>
      </c>
      <c r="AC2126">
        <v>2121</v>
      </c>
      <c r="AD2126">
        <v>10</v>
      </c>
      <c r="AE2126">
        <v>4.7500000000000001E-2</v>
      </c>
      <c r="AF2126">
        <v>0.01</v>
      </c>
      <c r="AG2126">
        <v>0</v>
      </c>
      <c r="AH2126" t="s">
        <v>23</v>
      </c>
      <c r="AI2126">
        <v>0.1</v>
      </c>
      <c r="AJ2126">
        <v>10</v>
      </c>
      <c r="AK2126">
        <v>12</v>
      </c>
      <c r="AL2126">
        <v>11</v>
      </c>
    </row>
    <row r="2127" spans="20:38" x14ac:dyDescent="0.35">
      <c r="T2127" t="s">
        <v>30</v>
      </c>
      <c r="U2127">
        <v>67</v>
      </c>
      <c r="V2127" t="s">
        <v>29</v>
      </c>
      <c r="W2127">
        <v>40698.624344202603</v>
      </c>
      <c r="X2127">
        <v>1.2774306389477399</v>
      </c>
      <c r="Y2127">
        <v>31306.634110925101</v>
      </c>
      <c r="Z2127" t="s">
        <v>21</v>
      </c>
      <c r="AA2127">
        <v>0.129052087286081</v>
      </c>
      <c r="AB2127" t="s">
        <v>22</v>
      </c>
      <c r="AC2127">
        <v>2122</v>
      </c>
      <c r="AD2127">
        <v>10</v>
      </c>
      <c r="AE2127">
        <v>4.7500000000000001E-2</v>
      </c>
      <c r="AF2127">
        <v>0.01</v>
      </c>
      <c r="AG2127">
        <v>0</v>
      </c>
      <c r="AH2127" t="s">
        <v>23</v>
      </c>
      <c r="AI2127">
        <v>0.1</v>
      </c>
      <c r="AJ2127">
        <v>10</v>
      </c>
      <c r="AK2127">
        <v>12</v>
      </c>
      <c r="AL2127">
        <v>11</v>
      </c>
    </row>
    <row r="2128" spans="20:38" x14ac:dyDescent="0.35">
      <c r="T2128" t="s">
        <v>30</v>
      </c>
      <c r="U2128">
        <v>67</v>
      </c>
      <c r="V2128" t="s">
        <v>29</v>
      </c>
      <c r="W2128">
        <v>14972.3335150971</v>
      </c>
      <c r="X2128">
        <v>0.46994506268744501</v>
      </c>
      <c r="Y2128">
        <v>11517.1796269978</v>
      </c>
      <c r="Z2128" t="s">
        <v>21</v>
      </c>
      <c r="AA2128">
        <v>4.7476073769108999E-2</v>
      </c>
      <c r="AB2128" t="s">
        <v>24</v>
      </c>
      <c r="AC2128">
        <v>2123</v>
      </c>
      <c r="AD2128">
        <v>10</v>
      </c>
      <c r="AE2128">
        <v>4.7500000000000001E-2</v>
      </c>
      <c r="AF2128">
        <v>0.01</v>
      </c>
      <c r="AG2128">
        <v>0</v>
      </c>
      <c r="AH2128" t="s">
        <v>23</v>
      </c>
      <c r="AI2128">
        <v>0.1</v>
      </c>
      <c r="AJ2128">
        <v>10</v>
      </c>
      <c r="AK2128">
        <v>15</v>
      </c>
      <c r="AL2128">
        <v>14</v>
      </c>
    </row>
    <row r="2129" spans="20:38" x14ac:dyDescent="0.35">
      <c r="T2129" t="s">
        <v>30</v>
      </c>
      <c r="U2129">
        <v>67</v>
      </c>
      <c r="V2129" t="s">
        <v>29</v>
      </c>
      <c r="W2129">
        <v>44917.000545291303</v>
      </c>
      <c r="X2129">
        <v>1.4098351880623401</v>
      </c>
      <c r="Y2129">
        <v>34551.538880993299</v>
      </c>
      <c r="Z2129" t="s">
        <v>21</v>
      </c>
      <c r="AA2129">
        <v>0.14242822130732699</v>
      </c>
      <c r="AB2129" t="s">
        <v>22</v>
      </c>
      <c r="AC2129">
        <v>2124</v>
      </c>
      <c r="AD2129">
        <v>10</v>
      </c>
      <c r="AE2129">
        <v>4.7500000000000001E-2</v>
      </c>
      <c r="AF2129">
        <v>0.01</v>
      </c>
      <c r="AG2129">
        <v>0</v>
      </c>
      <c r="AH2129" t="s">
        <v>23</v>
      </c>
      <c r="AI2129">
        <v>0.1</v>
      </c>
      <c r="AJ2129">
        <v>10</v>
      </c>
      <c r="AK2129">
        <v>15</v>
      </c>
      <c r="AL2129">
        <v>14</v>
      </c>
    </row>
    <row r="2130" spans="20:38" x14ac:dyDescent="0.35">
      <c r="T2130" t="s">
        <v>30</v>
      </c>
      <c r="U2130">
        <v>67</v>
      </c>
      <c r="V2130" t="s">
        <v>29</v>
      </c>
      <c r="W2130">
        <v>15103.338474624799</v>
      </c>
      <c r="X2130">
        <v>0.47405698911865402</v>
      </c>
      <c r="Y2130">
        <v>11617.9526727883</v>
      </c>
      <c r="Z2130" t="s">
        <v>21</v>
      </c>
      <c r="AA2130">
        <v>4.7891480032694E-2</v>
      </c>
      <c r="AB2130" t="s">
        <v>24</v>
      </c>
      <c r="AC2130">
        <v>2125</v>
      </c>
      <c r="AD2130">
        <v>10</v>
      </c>
      <c r="AE2130">
        <v>4.7500000000000001E-2</v>
      </c>
      <c r="AF2130">
        <v>0.01</v>
      </c>
      <c r="AG2130">
        <v>0</v>
      </c>
      <c r="AH2130" t="s">
        <v>23</v>
      </c>
      <c r="AI2130">
        <v>0.1</v>
      </c>
      <c r="AJ2130">
        <v>10</v>
      </c>
      <c r="AK2130">
        <v>20</v>
      </c>
      <c r="AL2130">
        <v>19</v>
      </c>
    </row>
    <row r="2131" spans="20:38" x14ac:dyDescent="0.35">
      <c r="T2131" t="s">
        <v>30</v>
      </c>
      <c r="U2131">
        <v>67</v>
      </c>
      <c r="V2131" t="s">
        <v>29</v>
      </c>
      <c r="W2131">
        <v>45310.015423874298</v>
      </c>
      <c r="X2131">
        <v>1.4221709673559599</v>
      </c>
      <c r="Y2131">
        <v>34853.858018364903</v>
      </c>
      <c r="Z2131" t="s">
        <v>21</v>
      </c>
      <c r="AA2131">
        <v>0.143674440098082</v>
      </c>
      <c r="AB2131" t="s">
        <v>22</v>
      </c>
      <c r="AC2131">
        <v>2126</v>
      </c>
      <c r="AD2131">
        <v>10</v>
      </c>
      <c r="AE2131">
        <v>4.7500000000000001E-2</v>
      </c>
      <c r="AF2131">
        <v>0.01</v>
      </c>
      <c r="AG2131">
        <v>0</v>
      </c>
      <c r="AH2131" t="s">
        <v>23</v>
      </c>
      <c r="AI2131">
        <v>0.1</v>
      </c>
      <c r="AJ2131">
        <v>10</v>
      </c>
      <c r="AK2131">
        <v>20</v>
      </c>
      <c r="AL2131">
        <v>19</v>
      </c>
    </row>
    <row r="2132" spans="20:38" x14ac:dyDescent="0.35">
      <c r="T2132" t="s">
        <v>30</v>
      </c>
      <c r="U2132">
        <v>67</v>
      </c>
      <c r="V2132" t="s">
        <v>29</v>
      </c>
      <c r="W2132">
        <v>13502.839690553001</v>
      </c>
      <c r="X2132">
        <v>0.42382123257119497</v>
      </c>
      <c r="Y2132">
        <v>10386.799761963901</v>
      </c>
      <c r="Z2132" t="s">
        <v>21</v>
      </c>
      <c r="AA2132">
        <v>4.2816426216711299E-2</v>
      </c>
      <c r="AB2132" t="s">
        <v>24</v>
      </c>
      <c r="AC2132">
        <v>2127</v>
      </c>
      <c r="AD2132">
        <v>10</v>
      </c>
      <c r="AE2132">
        <v>4.7500000000000001E-2</v>
      </c>
      <c r="AF2132">
        <v>0.01</v>
      </c>
      <c r="AG2132">
        <v>0</v>
      </c>
      <c r="AH2132" t="s">
        <v>23</v>
      </c>
      <c r="AI2132">
        <v>0.1</v>
      </c>
      <c r="AJ2132">
        <v>10</v>
      </c>
      <c r="AK2132">
        <v>99</v>
      </c>
      <c r="AL2132">
        <v>98</v>
      </c>
    </row>
    <row r="2133" spans="20:38" x14ac:dyDescent="0.35">
      <c r="T2133" t="s">
        <v>30</v>
      </c>
      <c r="U2133">
        <v>67</v>
      </c>
      <c r="V2133" t="s">
        <v>29</v>
      </c>
      <c r="W2133">
        <v>40508.519071659102</v>
      </c>
      <c r="X2133">
        <v>1.27146369771358</v>
      </c>
      <c r="Y2133">
        <v>31160.399285891599</v>
      </c>
      <c r="Z2133" t="s">
        <v>21</v>
      </c>
      <c r="AA2133">
        <v>0.128449278650134</v>
      </c>
      <c r="AB2133" t="s">
        <v>22</v>
      </c>
      <c r="AC2133">
        <v>2128</v>
      </c>
      <c r="AD2133">
        <v>10</v>
      </c>
      <c r="AE2133">
        <v>4.7500000000000001E-2</v>
      </c>
      <c r="AF2133">
        <v>0.01</v>
      </c>
      <c r="AG2133">
        <v>0</v>
      </c>
      <c r="AH2133" t="s">
        <v>23</v>
      </c>
      <c r="AI2133">
        <v>0.1</v>
      </c>
      <c r="AJ2133">
        <v>10</v>
      </c>
      <c r="AK2133">
        <v>99</v>
      </c>
      <c r="AL2133">
        <v>98</v>
      </c>
    </row>
    <row r="2134" spans="20:38" x14ac:dyDescent="0.35">
      <c r="T2134" t="s">
        <v>30</v>
      </c>
      <c r="U2134">
        <v>67</v>
      </c>
      <c r="V2134" t="s">
        <v>29</v>
      </c>
      <c r="W2134">
        <v>66315.317042275899</v>
      </c>
      <c r="X2134">
        <v>0.50501193808549505</v>
      </c>
      <c r="Y2134">
        <v>51011.782340212303</v>
      </c>
      <c r="Z2134" t="s">
        <v>25</v>
      </c>
      <c r="AA2134">
        <v>1.6617845388574901E-2</v>
      </c>
      <c r="AB2134" t="s">
        <v>24</v>
      </c>
      <c r="AC2134">
        <v>2129</v>
      </c>
      <c r="AD2134">
        <v>10</v>
      </c>
      <c r="AE2134">
        <v>4.7500000000000001E-2</v>
      </c>
      <c r="AF2134">
        <v>0.01</v>
      </c>
      <c r="AG2134">
        <v>0</v>
      </c>
      <c r="AH2134" t="s">
        <v>23</v>
      </c>
      <c r="AI2134">
        <v>0.1</v>
      </c>
      <c r="AJ2134">
        <v>10</v>
      </c>
      <c r="AK2134">
        <v>1</v>
      </c>
      <c r="AL2134">
        <v>0</v>
      </c>
    </row>
    <row r="2135" spans="20:38" x14ac:dyDescent="0.35">
      <c r="T2135" t="s">
        <v>30</v>
      </c>
      <c r="U2135">
        <v>67</v>
      </c>
      <c r="V2135" t="s">
        <v>29</v>
      </c>
      <c r="W2135">
        <v>198945.951126828</v>
      </c>
      <c r="X2135">
        <v>1.5150358142564799</v>
      </c>
      <c r="Y2135">
        <v>153035.34702063701</v>
      </c>
      <c r="Z2135" t="s">
        <v>25</v>
      </c>
      <c r="AA2135">
        <v>4.9853536165724799E-2</v>
      </c>
      <c r="AB2135" t="s">
        <v>22</v>
      </c>
      <c r="AC2135">
        <v>2130</v>
      </c>
      <c r="AD2135">
        <v>10</v>
      </c>
      <c r="AE2135">
        <v>4.7500000000000001E-2</v>
      </c>
      <c r="AF2135">
        <v>0.01</v>
      </c>
      <c r="AG2135">
        <v>0</v>
      </c>
      <c r="AH2135" t="s">
        <v>23</v>
      </c>
      <c r="AI2135">
        <v>0.1</v>
      </c>
      <c r="AJ2135">
        <v>10</v>
      </c>
      <c r="AK2135">
        <v>1</v>
      </c>
      <c r="AL2135">
        <v>0</v>
      </c>
    </row>
    <row r="2136" spans="20:38" x14ac:dyDescent="0.35">
      <c r="T2136" t="s">
        <v>30</v>
      </c>
      <c r="U2136">
        <v>67</v>
      </c>
      <c r="V2136" t="s">
        <v>29</v>
      </c>
      <c r="W2136">
        <v>33164.432990406698</v>
      </c>
      <c r="X2136">
        <v>0.25255755875093999</v>
      </c>
      <c r="Y2136">
        <v>25511.102300312799</v>
      </c>
      <c r="Z2136" t="s">
        <v>25</v>
      </c>
      <c r="AA2136">
        <v>8.3106202973136992E-3</v>
      </c>
      <c r="AB2136" t="s">
        <v>24</v>
      </c>
      <c r="AC2136">
        <v>2131</v>
      </c>
      <c r="AD2136">
        <v>10</v>
      </c>
      <c r="AE2136">
        <v>4.7500000000000001E-2</v>
      </c>
      <c r="AF2136">
        <v>0.01</v>
      </c>
      <c r="AG2136">
        <v>0</v>
      </c>
      <c r="AH2136" t="s">
        <v>23</v>
      </c>
      <c r="AI2136">
        <v>0.1</v>
      </c>
      <c r="AJ2136">
        <v>10</v>
      </c>
      <c r="AK2136">
        <v>2</v>
      </c>
      <c r="AL2136">
        <v>1</v>
      </c>
    </row>
    <row r="2137" spans="20:38" x14ac:dyDescent="0.35">
      <c r="T2137" t="s">
        <v>30</v>
      </c>
      <c r="U2137">
        <v>67</v>
      </c>
      <c r="V2137" t="s">
        <v>29</v>
      </c>
      <c r="W2137">
        <v>99493.298971220007</v>
      </c>
      <c r="X2137">
        <v>0.75767267625281898</v>
      </c>
      <c r="Y2137">
        <v>76533.306900938507</v>
      </c>
      <c r="Z2137" t="s">
        <v>25</v>
      </c>
      <c r="AA2137">
        <v>2.4931860891941101E-2</v>
      </c>
      <c r="AB2137" t="s">
        <v>22</v>
      </c>
      <c r="AC2137">
        <v>2132</v>
      </c>
      <c r="AD2137">
        <v>10</v>
      </c>
      <c r="AE2137">
        <v>4.7500000000000001E-2</v>
      </c>
      <c r="AF2137">
        <v>0.01</v>
      </c>
      <c r="AG2137">
        <v>0</v>
      </c>
      <c r="AH2137" t="s">
        <v>23</v>
      </c>
      <c r="AI2137">
        <v>0.1</v>
      </c>
      <c r="AJ2137">
        <v>10</v>
      </c>
      <c r="AK2137">
        <v>2</v>
      </c>
      <c r="AL2137">
        <v>1</v>
      </c>
    </row>
    <row r="2138" spans="20:38" x14ac:dyDescent="0.35">
      <c r="T2138" t="s">
        <v>30</v>
      </c>
      <c r="U2138">
        <v>67</v>
      </c>
      <c r="V2138" t="s">
        <v>29</v>
      </c>
      <c r="W2138">
        <v>16516.170216300001</v>
      </c>
      <c r="X2138">
        <v>0.125775816247192</v>
      </c>
      <c r="Y2138">
        <v>12704.746320230801</v>
      </c>
      <c r="Z2138" t="s">
        <v>25</v>
      </c>
      <c r="AA2138">
        <v>4.13875972108962E-3</v>
      </c>
      <c r="AB2138" t="s">
        <v>24</v>
      </c>
      <c r="AC2138">
        <v>2133</v>
      </c>
      <c r="AD2138">
        <v>10</v>
      </c>
      <c r="AE2138">
        <v>4.7500000000000001E-2</v>
      </c>
      <c r="AF2138">
        <v>0.01</v>
      </c>
      <c r="AG2138">
        <v>0</v>
      </c>
      <c r="AH2138" t="s">
        <v>23</v>
      </c>
      <c r="AI2138">
        <v>0.1</v>
      </c>
      <c r="AJ2138">
        <v>10</v>
      </c>
      <c r="AK2138">
        <v>3</v>
      </c>
      <c r="AL2138">
        <v>2</v>
      </c>
    </row>
    <row r="2139" spans="20:38" x14ac:dyDescent="0.35">
      <c r="T2139" t="s">
        <v>30</v>
      </c>
      <c r="U2139">
        <v>67</v>
      </c>
      <c r="V2139" t="s">
        <v>29</v>
      </c>
      <c r="W2139">
        <v>49548.510648900097</v>
      </c>
      <c r="X2139">
        <v>0.37732744874157698</v>
      </c>
      <c r="Y2139">
        <v>38114.238960692397</v>
      </c>
      <c r="Z2139" t="s">
        <v>25</v>
      </c>
      <c r="AA2139">
        <v>1.2416279163268901E-2</v>
      </c>
      <c r="AB2139" t="s">
        <v>22</v>
      </c>
      <c r="AC2139">
        <v>2134</v>
      </c>
      <c r="AD2139">
        <v>10</v>
      </c>
      <c r="AE2139">
        <v>4.7500000000000001E-2</v>
      </c>
      <c r="AF2139">
        <v>0.01</v>
      </c>
      <c r="AG2139">
        <v>0</v>
      </c>
      <c r="AH2139" t="s">
        <v>23</v>
      </c>
      <c r="AI2139">
        <v>0.1</v>
      </c>
      <c r="AJ2139">
        <v>10</v>
      </c>
      <c r="AK2139">
        <v>3</v>
      </c>
      <c r="AL2139">
        <v>2</v>
      </c>
    </row>
    <row r="2140" spans="20:38" x14ac:dyDescent="0.35">
      <c r="T2140" t="s">
        <v>30</v>
      </c>
      <c r="U2140">
        <v>67</v>
      </c>
      <c r="V2140" t="s">
        <v>29</v>
      </c>
      <c r="W2140">
        <v>42425.736356560097</v>
      </c>
      <c r="X2140">
        <v>0.32308528855365198</v>
      </c>
      <c r="Y2140">
        <v>32635.181812738501</v>
      </c>
      <c r="Z2140" t="s">
        <v>25</v>
      </c>
      <c r="AA2140">
        <v>1.06313949584273E-2</v>
      </c>
      <c r="AB2140" t="s">
        <v>24</v>
      </c>
      <c r="AC2140">
        <v>2135</v>
      </c>
      <c r="AD2140">
        <v>10</v>
      </c>
      <c r="AE2140">
        <v>4.7500000000000001E-2</v>
      </c>
      <c r="AF2140">
        <v>0.01</v>
      </c>
      <c r="AG2140">
        <v>0</v>
      </c>
      <c r="AH2140" t="s">
        <v>23</v>
      </c>
      <c r="AI2140">
        <v>0.1</v>
      </c>
      <c r="AJ2140">
        <v>10</v>
      </c>
      <c r="AK2140">
        <v>4</v>
      </c>
      <c r="AL2140">
        <v>3</v>
      </c>
    </row>
    <row r="2141" spans="20:38" x14ac:dyDescent="0.35">
      <c r="T2141" t="s">
        <v>30</v>
      </c>
      <c r="U2141">
        <v>67</v>
      </c>
      <c r="V2141" t="s">
        <v>29</v>
      </c>
      <c r="W2141">
        <v>127277.20906968</v>
      </c>
      <c r="X2141">
        <v>0.96925586566095601</v>
      </c>
      <c r="Y2141">
        <v>97905.545438215602</v>
      </c>
      <c r="Z2141" t="s">
        <v>25</v>
      </c>
      <c r="AA2141">
        <v>3.1894184875281797E-2</v>
      </c>
      <c r="AB2141" t="s">
        <v>22</v>
      </c>
      <c r="AC2141">
        <v>2136</v>
      </c>
      <c r="AD2141">
        <v>10</v>
      </c>
      <c r="AE2141">
        <v>4.7500000000000001E-2</v>
      </c>
      <c r="AF2141">
        <v>0.01</v>
      </c>
      <c r="AG2141">
        <v>0</v>
      </c>
      <c r="AH2141" t="s">
        <v>23</v>
      </c>
      <c r="AI2141">
        <v>0.1</v>
      </c>
      <c r="AJ2141">
        <v>10</v>
      </c>
      <c r="AK2141">
        <v>4</v>
      </c>
      <c r="AL2141">
        <v>3</v>
      </c>
    </row>
    <row r="2142" spans="20:38" x14ac:dyDescent="0.35">
      <c r="T2142" t="s">
        <v>30</v>
      </c>
      <c r="U2142">
        <v>67</v>
      </c>
      <c r="V2142" t="s">
        <v>29</v>
      </c>
      <c r="W2142">
        <v>42438.4333401732</v>
      </c>
      <c r="X2142">
        <v>0.32318198006608501</v>
      </c>
      <c r="Y2142">
        <v>32644.948723210098</v>
      </c>
      <c r="Z2142" t="s">
        <v>25</v>
      </c>
      <c r="AA2142">
        <v>1.06345766745073E-2</v>
      </c>
      <c r="AB2142" t="s">
        <v>24</v>
      </c>
      <c r="AC2142">
        <v>2137</v>
      </c>
      <c r="AD2142">
        <v>10</v>
      </c>
      <c r="AE2142">
        <v>4.7500000000000001E-2</v>
      </c>
      <c r="AF2142">
        <v>0.01</v>
      </c>
      <c r="AG2142">
        <v>0</v>
      </c>
      <c r="AH2142" t="s">
        <v>23</v>
      </c>
      <c r="AI2142">
        <v>0.1</v>
      </c>
      <c r="AJ2142">
        <v>10</v>
      </c>
      <c r="AK2142">
        <v>5</v>
      </c>
      <c r="AL2142">
        <v>4</v>
      </c>
    </row>
    <row r="2143" spans="20:38" x14ac:dyDescent="0.35">
      <c r="T2143" t="s">
        <v>30</v>
      </c>
      <c r="U2143">
        <v>67</v>
      </c>
      <c r="V2143" t="s">
        <v>29</v>
      </c>
      <c r="W2143">
        <v>127315.300020519</v>
      </c>
      <c r="X2143">
        <v>0.96954594019825402</v>
      </c>
      <c r="Y2143">
        <v>97934.846169630298</v>
      </c>
      <c r="Z2143" t="s">
        <v>25</v>
      </c>
      <c r="AA2143">
        <v>3.1903730023521697E-2</v>
      </c>
      <c r="AB2143" t="s">
        <v>22</v>
      </c>
      <c r="AC2143">
        <v>2138</v>
      </c>
      <c r="AD2143">
        <v>10</v>
      </c>
      <c r="AE2143">
        <v>4.7500000000000001E-2</v>
      </c>
      <c r="AF2143">
        <v>0.01</v>
      </c>
      <c r="AG2143">
        <v>0</v>
      </c>
      <c r="AH2143" t="s">
        <v>23</v>
      </c>
      <c r="AI2143">
        <v>0.1</v>
      </c>
      <c r="AJ2143">
        <v>10</v>
      </c>
      <c r="AK2143">
        <v>5</v>
      </c>
      <c r="AL2143">
        <v>4</v>
      </c>
    </row>
    <row r="2144" spans="20:38" x14ac:dyDescent="0.35">
      <c r="T2144" t="s">
        <v>30</v>
      </c>
      <c r="U2144">
        <v>67</v>
      </c>
      <c r="V2144" t="s">
        <v>29</v>
      </c>
      <c r="W2144">
        <v>44202.458112842003</v>
      </c>
      <c r="X2144">
        <v>0.33661558196997698</v>
      </c>
      <c r="Y2144">
        <v>34001.890856032303</v>
      </c>
      <c r="Z2144" t="s">
        <v>25</v>
      </c>
      <c r="AA2144">
        <v>1.1076620718647699E-2</v>
      </c>
      <c r="AB2144" t="s">
        <v>24</v>
      </c>
      <c r="AC2144">
        <v>2139</v>
      </c>
      <c r="AD2144">
        <v>10</v>
      </c>
      <c r="AE2144">
        <v>4.7500000000000001E-2</v>
      </c>
      <c r="AF2144">
        <v>0.01</v>
      </c>
      <c r="AG2144">
        <v>0</v>
      </c>
      <c r="AH2144" t="s">
        <v>23</v>
      </c>
      <c r="AI2144">
        <v>0.1</v>
      </c>
      <c r="AJ2144">
        <v>10</v>
      </c>
      <c r="AK2144">
        <v>6</v>
      </c>
      <c r="AL2144">
        <v>5</v>
      </c>
    </row>
    <row r="2145" spans="20:38" x14ac:dyDescent="0.35">
      <c r="T2145" t="s">
        <v>30</v>
      </c>
      <c r="U2145">
        <v>67</v>
      </c>
      <c r="V2145" t="s">
        <v>29</v>
      </c>
      <c r="W2145">
        <v>132607.37433852599</v>
      </c>
      <c r="X2145">
        <v>1.0098467459099301</v>
      </c>
      <c r="Y2145">
        <v>102005.672568097</v>
      </c>
      <c r="Z2145" t="s">
        <v>25</v>
      </c>
      <c r="AA2145">
        <v>3.3229862155943202E-2</v>
      </c>
      <c r="AB2145" t="s">
        <v>22</v>
      </c>
      <c r="AC2145">
        <v>2140</v>
      </c>
      <c r="AD2145">
        <v>10</v>
      </c>
      <c r="AE2145">
        <v>4.7500000000000001E-2</v>
      </c>
      <c r="AF2145">
        <v>0.01</v>
      </c>
      <c r="AG2145">
        <v>0</v>
      </c>
      <c r="AH2145" t="s">
        <v>23</v>
      </c>
      <c r="AI2145">
        <v>0.1</v>
      </c>
      <c r="AJ2145">
        <v>10</v>
      </c>
      <c r="AK2145">
        <v>6</v>
      </c>
      <c r="AL2145">
        <v>5</v>
      </c>
    </row>
    <row r="2146" spans="20:38" x14ac:dyDescent="0.35">
      <c r="T2146" t="s">
        <v>30</v>
      </c>
      <c r="U2146">
        <v>67</v>
      </c>
      <c r="V2146" t="s">
        <v>29</v>
      </c>
      <c r="W2146">
        <v>47473.829671880303</v>
      </c>
      <c r="X2146">
        <v>0.36152810240887501</v>
      </c>
      <c r="Y2146">
        <v>36518.330516831003</v>
      </c>
      <c r="Z2146" t="s">
        <v>25</v>
      </c>
      <c r="AA2146">
        <v>1.18963882957525E-2</v>
      </c>
      <c r="AB2146" t="s">
        <v>24</v>
      </c>
      <c r="AC2146">
        <v>2141</v>
      </c>
      <c r="AD2146">
        <v>10</v>
      </c>
      <c r="AE2146">
        <v>4.7500000000000001E-2</v>
      </c>
      <c r="AF2146">
        <v>0.01</v>
      </c>
      <c r="AG2146">
        <v>0</v>
      </c>
      <c r="AH2146" t="s">
        <v>23</v>
      </c>
      <c r="AI2146">
        <v>0.1</v>
      </c>
      <c r="AJ2146">
        <v>10</v>
      </c>
      <c r="AK2146">
        <v>7</v>
      </c>
      <c r="AL2146">
        <v>6</v>
      </c>
    </row>
    <row r="2147" spans="20:38" x14ac:dyDescent="0.35">
      <c r="T2147" t="s">
        <v>30</v>
      </c>
      <c r="U2147">
        <v>67</v>
      </c>
      <c r="V2147" t="s">
        <v>29</v>
      </c>
      <c r="W2147">
        <v>142421.48901564101</v>
      </c>
      <c r="X2147">
        <v>1.0845843072266199</v>
      </c>
      <c r="Y2147">
        <v>109554.991550493</v>
      </c>
      <c r="Z2147" t="s">
        <v>25</v>
      </c>
      <c r="AA2147">
        <v>3.5689164887257499E-2</v>
      </c>
      <c r="AB2147" t="s">
        <v>22</v>
      </c>
      <c r="AC2147">
        <v>2142</v>
      </c>
      <c r="AD2147">
        <v>10</v>
      </c>
      <c r="AE2147">
        <v>4.7500000000000001E-2</v>
      </c>
      <c r="AF2147">
        <v>0.01</v>
      </c>
      <c r="AG2147">
        <v>0</v>
      </c>
      <c r="AH2147" t="s">
        <v>23</v>
      </c>
      <c r="AI2147">
        <v>0.1</v>
      </c>
      <c r="AJ2147">
        <v>10</v>
      </c>
      <c r="AK2147">
        <v>7</v>
      </c>
      <c r="AL2147">
        <v>6</v>
      </c>
    </row>
    <row r="2148" spans="20:38" x14ac:dyDescent="0.35">
      <c r="T2148" t="s">
        <v>30</v>
      </c>
      <c r="U2148">
        <v>67</v>
      </c>
      <c r="V2148" t="s">
        <v>29</v>
      </c>
      <c r="W2148">
        <v>52037.962313251599</v>
      </c>
      <c r="X2148">
        <v>0.39628540394494</v>
      </c>
      <c r="Y2148">
        <v>40029.2017794243</v>
      </c>
      <c r="Z2148" t="s">
        <v>25</v>
      </c>
      <c r="AA2148">
        <v>1.3040106729895E-2</v>
      </c>
      <c r="AB2148" t="s">
        <v>24</v>
      </c>
      <c r="AC2148">
        <v>2143</v>
      </c>
      <c r="AD2148">
        <v>10</v>
      </c>
      <c r="AE2148">
        <v>4.7500000000000001E-2</v>
      </c>
      <c r="AF2148">
        <v>0.01</v>
      </c>
      <c r="AG2148">
        <v>0</v>
      </c>
      <c r="AH2148" t="s">
        <v>23</v>
      </c>
      <c r="AI2148">
        <v>0.1</v>
      </c>
      <c r="AJ2148">
        <v>10</v>
      </c>
      <c r="AK2148">
        <v>8</v>
      </c>
      <c r="AL2148">
        <v>7</v>
      </c>
    </row>
    <row r="2149" spans="20:38" x14ac:dyDescent="0.35">
      <c r="T2149" t="s">
        <v>30</v>
      </c>
      <c r="U2149">
        <v>67</v>
      </c>
      <c r="V2149" t="s">
        <v>29</v>
      </c>
      <c r="W2149">
        <v>156113.886939755</v>
      </c>
      <c r="X2149">
        <v>1.18885621183482</v>
      </c>
      <c r="Y2149">
        <v>120087.605338273</v>
      </c>
      <c r="Z2149" t="s">
        <v>25</v>
      </c>
      <c r="AA2149">
        <v>3.9120320189684997E-2</v>
      </c>
      <c r="AB2149" t="s">
        <v>22</v>
      </c>
      <c r="AC2149">
        <v>2144</v>
      </c>
      <c r="AD2149">
        <v>10</v>
      </c>
      <c r="AE2149">
        <v>4.7500000000000001E-2</v>
      </c>
      <c r="AF2149">
        <v>0.01</v>
      </c>
      <c r="AG2149">
        <v>0</v>
      </c>
      <c r="AH2149" t="s">
        <v>23</v>
      </c>
      <c r="AI2149">
        <v>0.1</v>
      </c>
      <c r="AJ2149">
        <v>10</v>
      </c>
      <c r="AK2149">
        <v>8</v>
      </c>
      <c r="AL2149">
        <v>7</v>
      </c>
    </row>
    <row r="2150" spans="20:38" x14ac:dyDescent="0.35">
      <c r="T2150" t="s">
        <v>30</v>
      </c>
      <c r="U2150">
        <v>67</v>
      </c>
      <c r="V2150" t="s">
        <v>29</v>
      </c>
      <c r="W2150">
        <v>57580.650786169601</v>
      </c>
      <c r="X2150">
        <v>0.43849471504765303</v>
      </c>
      <c r="Y2150">
        <v>44292.808297053503</v>
      </c>
      <c r="Z2150" t="s">
        <v>25</v>
      </c>
      <c r="AA2150">
        <v>1.4429039848035299E-2</v>
      </c>
      <c r="AB2150" t="s">
        <v>24</v>
      </c>
      <c r="AC2150">
        <v>2145</v>
      </c>
      <c r="AD2150">
        <v>10</v>
      </c>
      <c r="AE2150">
        <v>4.7500000000000001E-2</v>
      </c>
      <c r="AF2150">
        <v>0.01</v>
      </c>
      <c r="AG2150">
        <v>0</v>
      </c>
      <c r="AH2150" t="s">
        <v>23</v>
      </c>
      <c r="AI2150">
        <v>0.1</v>
      </c>
      <c r="AJ2150">
        <v>10</v>
      </c>
      <c r="AK2150">
        <v>9</v>
      </c>
      <c r="AL2150">
        <v>8</v>
      </c>
    </row>
    <row r="2151" spans="20:38" x14ac:dyDescent="0.35">
      <c r="T2151" t="s">
        <v>30</v>
      </c>
      <c r="U2151">
        <v>67</v>
      </c>
      <c r="V2151" t="s">
        <v>29</v>
      </c>
      <c r="W2151">
        <v>172741.95235850901</v>
      </c>
      <c r="X2151">
        <v>1.31548414514296</v>
      </c>
      <c r="Y2151">
        <v>132878.424891161</v>
      </c>
      <c r="Z2151" t="s">
        <v>25</v>
      </c>
      <c r="AA2151">
        <v>4.3287119544105801E-2</v>
      </c>
      <c r="AB2151" t="s">
        <v>22</v>
      </c>
      <c r="AC2151">
        <v>2146</v>
      </c>
      <c r="AD2151">
        <v>10</v>
      </c>
      <c r="AE2151">
        <v>4.7500000000000001E-2</v>
      </c>
      <c r="AF2151">
        <v>0.01</v>
      </c>
      <c r="AG2151">
        <v>0</v>
      </c>
      <c r="AH2151" t="s">
        <v>23</v>
      </c>
      <c r="AI2151">
        <v>0.1</v>
      </c>
      <c r="AJ2151">
        <v>10</v>
      </c>
      <c r="AK2151">
        <v>9</v>
      </c>
      <c r="AL2151">
        <v>8</v>
      </c>
    </row>
    <row r="2152" spans="20:38" x14ac:dyDescent="0.35">
      <c r="T2152" t="s">
        <v>30</v>
      </c>
      <c r="U2152">
        <v>67</v>
      </c>
      <c r="V2152" t="s">
        <v>29</v>
      </c>
      <c r="W2152">
        <v>63562.478515311603</v>
      </c>
      <c r="X2152">
        <v>0.48404820931597897</v>
      </c>
      <c r="Y2152">
        <v>48894.214242547401</v>
      </c>
      <c r="Z2152" t="s">
        <v>25</v>
      </c>
      <c r="AA2152">
        <v>1.5928016144576201E-2</v>
      </c>
      <c r="AB2152" t="s">
        <v>24</v>
      </c>
      <c r="AC2152">
        <v>2147</v>
      </c>
      <c r="AD2152">
        <v>10</v>
      </c>
      <c r="AE2152">
        <v>4.7500000000000001E-2</v>
      </c>
      <c r="AF2152">
        <v>0.01</v>
      </c>
      <c r="AG2152">
        <v>0</v>
      </c>
      <c r="AH2152" t="s">
        <v>23</v>
      </c>
      <c r="AI2152">
        <v>0.1</v>
      </c>
      <c r="AJ2152">
        <v>10</v>
      </c>
      <c r="AK2152">
        <v>10</v>
      </c>
      <c r="AL2152">
        <v>9</v>
      </c>
    </row>
    <row r="2153" spans="20:38" x14ac:dyDescent="0.35">
      <c r="T2153" t="s">
        <v>30</v>
      </c>
      <c r="U2153">
        <v>67</v>
      </c>
      <c r="V2153" t="s">
        <v>29</v>
      </c>
      <c r="W2153">
        <v>190687.435545935</v>
      </c>
      <c r="X2153">
        <v>1.45214462794794</v>
      </c>
      <c r="Y2153">
        <v>146682.642727642</v>
      </c>
      <c r="Z2153" t="s">
        <v>25</v>
      </c>
      <c r="AA2153">
        <v>4.7784048433728701E-2</v>
      </c>
      <c r="AB2153" t="s">
        <v>22</v>
      </c>
      <c r="AC2153">
        <v>2148</v>
      </c>
      <c r="AD2153">
        <v>10</v>
      </c>
      <c r="AE2153">
        <v>4.7500000000000001E-2</v>
      </c>
      <c r="AF2153">
        <v>0.01</v>
      </c>
      <c r="AG2153">
        <v>0</v>
      </c>
      <c r="AH2153" t="s">
        <v>23</v>
      </c>
      <c r="AI2153">
        <v>0.1</v>
      </c>
      <c r="AJ2153">
        <v>10</v>
      </c>
      <c r="AK2153">
        <v>10</v>
      </c>
      <c r="AL2153">
        <v>9</v>
      </c>
    </row>
    <row r="2154" spans="20:38" x14ac:dyDescent="0.35">
      <c r="T2154" t="s">
        <v>30</v>
      </c>
      <c r="U2154">
        <v>67</v>
      </c>
      <c r="V2154" t="s">
        <v>29</v>
      </c>
      <c r="W2154">
        <v>187612.000695544</v>
      </c>
      <c r="X2154">
        <v>1.42872422699801</v>
      </c>
      <c r="Y2154">
        <v>144316.923611957</v>
      </c>
      <c r="Z2154" t="s">
        <v>25</v>
      </c>
      <c r="AA2154">
        <v>4.7013380311704198E-2</v>
      </c>
      <c r="AB2154" t="s">
        <v>24</v>
      </c>
      <c r="AC2154">
        <v>2149</v>
      </c>
      <c r="AD2154">
        <v>10</v>
      </c>
      <c r="AE2154">
        <v>4.7500000000000001E-2</v>
      </c>
      <c r="AF2154">
        <v>0.01</v>
      </c>
      <c r="AG2154">
        <v>0</v>
      </c>
      <c r="AH2154" t="s">
        <v>23</v>
      </c>
      <c r="AI2154">
        <v>0.1</v>
      </c>
      <c r="AJ2154">
        <v>10</v>
      </c>
      <c r="AK2154">
        <v>12</v>
      </c>
      <c r="AL2154">
        <v>11</v>
      </c>
    </row>
    <row r="2155" spans="20:38" x14ac:dyDescent="0.35">
      <c r="T2155" t="s">
        <v>30</v>
      </c>
      <c r="U2155">
        <v>67</v>
      </c>
      <c r="V2155" t="s">
        <v>29</v>
      </c>
      <c r="W2155">
        <v>562836.00208663195</v>
      </c>
      <c r="X2155">
        <v>4.2861726809940404</v>
      </c>
      <c r="Y2155">
        <v>432950.77083587099</v>
      </c>
      <c r="Z2155" t="s">
        <v>25</v>
      </c>
      <c r="AA2155">
        <v>0.141040140935113</v>
      </c>
      <c r="AB2155" t="s">
        <v>22</v>
      </c>
      <c r="AC2155">
        <v>2150</v>
      </c>
      <c r="AD2155">
        <v>10</v>
      </c>
      <c r="AE2155">
        <v>4.7500000000000001E-2</v>
      </c>
      <c r="AF2155">
        <v>0.01</v>
      </c>
      <c r="AG2155">
        <v>0</v>
      </c>
      <c r="AH2155" t="s">
        <v>23</v>
      </c>
      <c r="AI2155">
        <v>0.1</v>
      </c>
      <c r="AJ2155">
        <v>10</v>
      </c>
      <c r="AK2155">
        <v>12</v>
      </c>
      <c r="AL2155">
        <v>11</v>
      </c>
    </row>
    <row r="2156" spans="20:38" x14ac:dyDescent="0.35">
      <c r="T2156" t="s">
        <v>30</v>
      </c>
      <c r="U2156">
        <v>67</v>
      </c>
      <c r="V2156" t="s">
        <v>29</v>
      </c>
      <c r="W2156">
        <v>185968.74177445201</v>
      </c>
      <c r="X2156">
        <v>1.4162102949302899</v>
      </c>
      <c r="Y2156">
        <v>143052.87828804</v>
      </c>
      <c r="Z2156" t="s">
        <v>25</v>
      </c>
      <c r="AA2156">
        <v>4.6601598782156799E-2</v>
      </c>
      <c r="AB2156" t="s">
        <v>24</v>
      </c>
      <c r="AC2156">
        <v>2151</v>
      </c>
      <c r="AD2156">
        <v>10</v>
      </c>
      <c r="AE2156">
        <v>4.7500000000000001E-2</v>
      </c>
      <c r="AF2156">
        <v>0.01</v>
      </c>
      <c r="AG2156">
        <v>0</v>
      </c>
      <c r="AH2156" t="s">
        <v>23</v>
      </c>
      <c r="AI2156">
        <v>0.1</v>
      </c>
      <c r="AJ2156">
        <v>10</v>
      </c>
      <c r="AK2156">
        <v>15</v>
      </c>
      <c r="AL2156">
        <v>14</v>
      </c>
    </row>
    <row r="2157" spans="20:38" x14ac:dyDescent="0.35">
      <c r="T2157" t="s">
        <v>30</v>
      </c>
      <c r="U2157">
        <v>67</v>
      </c>
      <c r="V2157" t="s">
        <v>29</v>
      </c>
      <c r="W2157">
        <v>557906.22532335704</v>
      </c>
      <c r="X2157">
        <v>4.2486308847908596</v>
      </c>
      <c r="Y2157">
        <v>429158.63486412098</v>
      </c>
      <c r="Z2157" t="s">
        <v>25</v>
      </c>
      <c r="AA2157">
        <v>0.13980479634647</v>
      </c>
      <c r="AB2157" t="s">
        <v>22</v>
      </c>
      <c r="AC2157">
        <v>2152</v>
      </c>
      <c r="AD2157">
        <v>10</v>
      </c>
      <c r="AE2157">
        <v>4.7500000000000001E-2</v>
      </c>
      <c r="AF2157">
        <v>0.01</v>
      </c>
      <c r="AG2157">
        <v>0</v>
      </c>
      <c r="AH2157" t="s">
        <v>23</v>
      </c>
      <c r="AI2157">
        <v>0.1</v>
      </c>
      <c r="AJ2157">
        <v>10</v>
      </c>
      <c r="AK2157">
        <v>15</v>
      </c>
      <c r="AL2157">
        <v>14</v>
      </c>
    </row>
    <row r="2158" spans="20:38" x14ac:dyDescent="0.35">
      <c r="T2158" t="s">
        <v>30</v>
      </c>
      <c r="U2158">
        <v>67</v>
      </c>
      <c r="V2158" t="s">
        <v>29</v>
      </c>
      <c r="W2158">
        <v>118560.93386534799</v>
      </c>
      <c r="X2158">
        <v>0.90287869625044903</v>
      </c>
      <c r="Y2158">
        <v>91200.718357959602</v>
      </c>
      <c r="Z2158" t="s">
        <v>25</v>
      </c>
      <c r="AA2158">
        <v>2.9709987917925298E-2</v>
      </c>
      <c r="AB2158" t="s">
        <v>24</v>
      </c>
      <c r="AC2158">
        <v>2153</v>
      </c>
      <c r="AD2158">
        <v>10</v>
      </c>
      <c r="AE2158">
        <v>4.7500000000000001E-2</v>
      </c>
      <c r="AF2158">
        <v>0.01</v>
      </c>
      <c r="AG2158">
        <v>0</v>
      </c>
      <c r="AH2158" t="s">
        <v>23</v>
      </c>
      <c r="AI2158">
        <v>0.1</v>
      </c>
      <c r="AJ2158">
        <v>10</v>
      </c>
      <c r="AK2158">
        <v>20</v>
      </c>
      <c r="AL2158">
        <v>19</v>
      </c>
    </row>
    <row r="2159" spans="20:38" x14ac:dyDescent="0.35">
      <c r="T2159" t="s">
        <v>30</v>
      </c>
      <c r="U2159">
        <v>67</v>
      </c>
      <c r="V2159" t="s">
        <v>29</v>
      </c>
      <c r="W2159">
        <v>355682.801596042</v>
      </c>
      <c r="X2159">
        <v>2.7086360887513501</v>
      </c>
      <c r="Y2159">
        <v>273602.155073879</v>
      </c>
      <c r="Z2159" t="s">
        <v>25</v>
      </c>
      <c r="AA2159">
        <v>8.9129963753775798E-2</v>
      </c>
      <c r="AB2159" t="s">
        <v>22</v>
      </c>
      <c r="AC2159">
        <v>2154</v>
      </c>
      <c r="AD2159">
        <v>10</v>
      </c>
      <c r="AE2159">
        <v>4.7500000000000001E-2</v>
      </c>
      <c r="AF2159">
        <v>0.01</v>
      </c>
      <c r="AG2159">
        <v>0</v>
      </c>
      <c r="AH2159" t="s">
        <v>23</v>
      </c>
      <c r="AI2159">
        <v>0.1</v>
      </c>
      <c r="AJ2159">
        <v>10</v>
      </c>
      <c r="AK2159">
        <v>20</v>
      </c>
      <c r="AL2159">
        <v>19</v>
      </c>
    </row>
    <row r="2160" spans="20:38" x14ac:dyDescent="0.35">
      <c r="T2160" t="s">
        <v>30</v>
      </c>
      <c r="U2160">
        <v>67</v>
      </c>
      <c r="V2160" t="s">
        <v>29</v>
      </c>
      <c r="W2160">
        <v>39793.0091510157</v>
      </c>
      <c r="X2160">
        <v>0.30303624516787198</v>
      </c>
      <c r="Y2160">
        <v>30610.007039242901</v>
      </c>
      <c r="Z2160" t="s">
        <v>25</v>
      </c>
      <c r="AA2160">
        <v>9.9716642113942492E-3</v>
      </c>
      <c r="AB2160" t="s">
        <v>24</v>
      </c>
      <c r="AC2160">
        <v>2155</v>
      </c>
      <c r="AD2160">
        <v>10</v>
      </c>
      <c r="AE2160">
        <v>4.7500000000000001E-2</v>
      </c>
      <c r="AF2160">
        <v>0.01</v>
      </c>
      <c r="AG2160">
        <v>0</v>
      </c>
      <c r="AH2160" t="s">
        <v>23</v>
      </c>
      <c r="AI2160">
        <v>0.1</v>
      </c>
      <c r="AJ2160">
        <v>10</v>
      </c>
      <c r="AK2160">
        <v>99</v>
      </c>
      <c r="AL2160">
        <v>98</v>
      </c>
    </row>
    <row r="2161" spans="20:38" x14ac:dyDescent="0.35">
      <c r="T2161" t="s">
        <v>30</v>
      </c>
      <c r="U2161">
        <v>67</v>
      </c>
      <c r="V2161" t="s">
        <v>29</v>
      </c>
      <c r="W2161">
        <v>119379.02745304701</v>
      </c>
      <c r="X2161">
        <v>0.90910873550361504</v>
      </c>
      <c r="Y2161">
        <v>91830.021117728596</v>
      </c>
      <c r="Z2161" t="s">
        <v>25</v>
      </c>
      <c r="AA2161">
        <v>2.9914992634182801E-2</v>
      </c>
      <c r="AB2161" t="s">
        <v>22</v>
      </c>
      <c r="AC2161">
        <v>2156</v>
      </c>
      <c r="AD2161">
        <v>10</v>
      </c>
      <c r="AE2161">
        <v>4.7500000000000001E-2</v>
      </c>
      <c r="AF2161">
        <v>0.01</v>
      </c>
      <c r="AG2161">
        <v>0</v>
      </c>
      <c r="AH2161" t="s">
        <v>23</v>
      </c>
      <c r="AI2161">
        <v>0.1</v>
      </c>
      <c r="AJ2161">
        <v>10</v>
      </c>
      <c r="AK2161">
        <v>99</v>
      </c>
      <c r="AL2161">
        <v>98</v>
      </c>
    </row>
    <row r="2162" spans="20:38" x14ac:dyDescent="0.35">
      <c r="T2162" t="s">
        <v>30</v>
      </c>
      <c r="U2162">
        <v>67</v>
      </c>
      <c r="V2162" t="s">
        <v>29</v>
      </c>
      <c r="W2162">
        <v>192209.17569129201</v>
      </c>
      <c r="X2162">
        <v>0.67565184354554797</v>
      </c>
      <c r="Y2162">
        <v>147853.21207022501</v>
      </c>
      <c r="Z2162" t="s">
        <v>26</v>
      </c>
      <c r="AA2162">
        <v>2.29459293200324E-2</v>
      </c>
      <c r="AB2162" t="s">
        <v>24</v>
      </c>
      <c r="AC2162">
        <v>2157</v>
      </c>
      <c r="AD2162">
        <v>10</v>
      </c>
      <c r="AE2162">
        <v>4.7500000000000001E-2</v>
      </c>
      <c r="AF2162">
        <v>0.01</v>
      </c>
      <c r="AG2162">
        <v>0</v>
      </c>
      <c r="AH2162" t="s">
        <v>23</v>
      </c>
      <c r="AI2162">
        <v>0.1</v>
      </c>
      <c r="AJ2162">
        <v>10</v>
      </c>
      <c r="AK2162">
        <v>1</v>
      </c>
      <c r="AL2162">
        <v>0</v>
      </c>
    </row>
    <row r="2163" spans="20:38" x14ac:dyDescent="0.35">
      <c r="T2163" t="s">
        <v>30</v>
      </c>
      <c r="U2163">
        <v>67</v>
      </c>
      <c r="V2163" t="s">
        <v>29</v>
      </c>
      <c r="W2163">
        <v>576627.52707387705</v>
      </c>
      <c r="X2163">
        <v>2.02695553063664</v>
      </c>
      <c r="Y2163">
        <v>443559.63621067401</v>
      </c>
      <c r="Z2163" t="s">
        <v>26</v>
      </c>
      <c r="AA2163">
        <v>6.8837787960097194E-2</v>
      </c>
      <c r="AB2163" t="s">
        <v>22</v>
      </c>
      <c r="AC2163">
        <v>2158</v>
      </c>
      <c r="AD2163">
        <v>10</v>
      </c>
      <c r="AE2163">
        <v>4.7500000000000001E-2</v>
      </c>
      <c r="AF2163">
        <v>0.01</v>
      </c>
      <c r="AG2163">
        <v>0</v>
      </c>
      <c r="AH2163" t="s">
        <v>23</v>
      </c>
      <c r="AI2163">
        <v>0.1</v>
      </c>
      <c r="AJ2163">
        <v>10</v>
      </c>
      <c r="AK2163">
        <v>1</v>
      </c>
      <c r="AL2163">
        <v>0</v>
      </c>
    </row>
    <row r="2164" spans="20:38" x14ac:dyDescent="0.35">
      <c r="T2164" t="s">
        <v>30</v>
      </c>
      <c r="U2164">
        <v>67</v>
      </c>
      <c r="V2164" t="s">
        <v>29</v>
      </c>
      <c r="W2164">
        <v>88706.310182752801</v>
      </c>
      <c r="X2164">
        <v>0.31181956737258598</v>
      </c>
      <c r="Y2164">
        <v>68235.6232175021</v>
      </c>
      <c r="Z2164" t="s">
        <v>26</v>
      </c>
      <c r="AA2164">
        <v>1.05897583524496E-2</v>
      </c>
      <c r="AB2164" t="s">
        <v>24</v>
      </c>
      <c r="AC2164">
        <v>2159</v>
      </c>
      <c r="AD2164">
        <v>10</v>
      </c>
      <c r="AE2164">
        <v>4.7500000000000001E-2</v>
      </c>
      <c r="AF2164">
        <v>0.01</v>
      </c>
      <c r="AG2164">
        <v>0</v>
      </c>
      <c r="AH2164" t="s">
        <v>23</v>
      </c>
      <c r="AI2164">
        <v>0.1</v>
      </c>
      <c r="AJ2164">
        <v>10</v>
      </c>
      <c r="AK2164">
        <v>2</v>
      </c>
      <c r="AL2164">
        <v>1</v>
      </c>
    </row>
    <row r="2165" spans="20:38" x14ac:dyDescent="0.35">
      <c r="T2165" t="s">
        <v>30</v>
      </c>
      <c r="U2165">
        <v>67</v>
      </c>
      <c r="V2165" t="s">
        <v>29</v>
      </c>
      <c r="W2165">
        <v>266118.93054825801</v>
      </c>
      <c r="X2165">
        <v>0.93545870211775695</v>
      </c>
      <c r="Y2165">
        <v>204706.86965250599</v>
      </c>
      <c r="Z2165" t="s">
        <v>26</v>
      </c>
      <c r="AA2165">
        <v>3.1769275057348799E-2</v>
      </c>
      <c r="AB2165" t="s">
        <v>22</v>
      </c>
      <c r="AC2165">
        <v>2160</v>
      </c>
      <c r="AD2165">
        <v>10</v>
      </c>
      <c r="AE2165">
        <v>4.7500000000000001E-2</v>
      </c>
      <c r="AF2165">
        <v>0.01</v>
      </c>
      <c r="AG2165">
        <v>0</v>
      </c>
      <c r="AH2165" t="s">
        <v>23</v>
      </c>
      <c r="AI2165">
        <v>0.1</v>
      </c>
      <c r="AJ2165">
        <v>10</v>
      </c>
      <c r="AK2165">
        <v>2</v>
      </c>
      <c r="AL2165">
        <v>1</v>
      </c>
    </row>
    <row r="2166" spans="20:38" x14ac:dyDescent="0.35">
      <c r="T2166" t="s">
        <v>30</v>
      </c>
      <c r="U2166">
        <v>67</v>
      </c>
      <c r="V2166" t="s">
        <v>29</v>
      </c>
      <c r="W2166">
        <v>41060.266226664498</v>
      </c>
      <c r="X2166">
        <v>0.144334652457352</v>
      </c>
      <c r="Y2166">
        <v>31584.820174357301</v>
      </c>
      <c r="Z2166" t="s">
        <v>26</v>
      </c>
      <c r="AA2166">
        <v>4.9017741390867502E-3</v>
      </c>
      <c r="AB2166" t="s">
        <v>24</v>
      </c>
      <c r="AC2166">
        <v>2161</v>
      </c>
      <c r="AD2166">
        <v>10</v>
      </c>
      <c r="AE2166">
        <v>4.7500000000000001E-2</v>
      </c>
      <c r="AF2166">
        <v>0.01</v>
      </c>
      <c r="AG2166">
        <v>0</v>
      </c>
      <c r="AH2166" t="s">
        <v>23</v>
      </c>
      <c r="AI2166">
        <v>0.1</v>
      </c>
      <c r="AJ2166">
        <v>10</v>
      </c>
      <c r="AK2166">
        <v>3</v>
      </c>
      <c r="AL2166">
        <v>2</v>
      </c>
    </row>
    <row r="2167" spans="20:38" x14ac:dyDescent="0.35">
      <c r="T2167" t="s">
        <v>30</v>
      </c>
      <c r="U2167">
        <v>67</v>
      </c>
      <c r="V2167" t="s">
        <v>29</v>
      </c>
      <c r="W2167">
        <v>123180.798679994</v>
      </c>
      <c r="X2167">
        <v>0.43300395737205699</v>
      </c>
      <c r="Y2167">
        <v>94754.460523071903</v>
      </c>
      <c r="Z2167" t="s">
        <v>26</v>
      </c>
      <c r="AA2167">
        <v>1.47053224172602E-2</v>
      </c>
      <c r="AB2167" t="s">
        <v>22</v>
      </c>
      <c r="AC2167">
        <v>2162</v>
      </c>
      <c r="AD2167">
        <v>10</v>
      </c>
      <c r="AE2167">
        <v>4.7500000000000001E-2</v>
      </c>
      <c r="AF2167">
        <v>0.01</v>
      </c>
      <c r="AG2167">
        <v>0</v>
      </c>
      <c r="AH2167" t="s">
        <v>23</v>
      </c>
      <c r="AI2167">
        <v>0.1</v>
      </c>
      <c r="AJ2167">
        <v>10</v>
      </c>
      <c r="AK2167">
        <v>3</v>
      </c>
      <c r="AL2167">
        <v>2</v>
      </c>
    </row>
    <row r="2168" spans="20:38" x14ac:dyDescent="0.35">
      <c r="T2168" t="s">
        <v>30</v>
      </c>
      <c r="U2168">
        <v>67</v>
      </c>
      <c r="V2168" t="s">
        <v>29</v>
      </c>
      <c r="W2168">
        <v>104284.732761241</v>
      </c>
      <c r="X2168">
        <v>0.36658068841080599</v>
      </c>
      <c r="Y2168">
        <v>80219.025200954798</v>
      </c>
      <c r="Z2168" t="s">
        <v>26</v>
      </c>
      <c r="AA2168">
        <v>1.24495102717738E-2</v>
      </c>
      <c r="AB2168" t="s">
        <v>24</v>
      </c>
      <c r="AC2168">
        <v>2163</v>
      </c>
      <c r="AD2168">
        <v>10</v>
      </c>
      <c r="AE2168">
        <v>4.7500000000000001E-2</v>
      </c>
      <c r="AF2168">
        <v>0.01</v>
      </c>
      <c r="AG2168">
        <v>0</v>
      </c>
      <c r="AH2168" t="s">
        <v>23</v>
      </c>
      <c r="AI2168">
        <v>0.1</v>
      </c>
      <c r="AJ2168">
        <v>10</v>
      </c>
      <c r="AK2168">
        <v>4</v>
      </c>
      <c r="AL2168">
        <v>3</v>
      </c>
    </row>
    <row r="2169" spans="20:38" x14ac:dyDescent="0.35">
      <c r="T2169" t="s">
        <v>30</v>
      </c>
      <c r="U2169">
        <v>67</v>
      </c>
      <c r="V2169" t="s">
        <v>29</v>
      </c>
      <c r="W2169">
        <v>312854.19828372402</v>
      </c>
      <c r="X2169">
        <v>1.0997420652324199</v>
      </c>
      <c r="Y2169">
        <v>240657.075602864</v>
      </c>
      <c r="Z2169" t="s">
        <v>26</v>
      </c>
      <c r="AA2169">
        <v>3.7348530815321301E-2</v>
      </c>
      <c r="AB2169" t="s">
        <v>22</v>
      </c>
      <c r="AC2169">
        <v>2164</v>
      </c>
      <c r="AD2169">
        <v>10</v>
      </c>
      <c r="AE2169">
        <v>4.7500000000000001E-2</v>
      </c>
      <c r="AF2169">
        <v>0.01</v>
      </c>
      <c r="AG2169">
        <v>0</v>
      </c>
      <c r="AH2169" t="s">
        <v>23</v>
      </c>
      <c r="AI2169">
        <v>0.1</v>
      </c>
      <c r="AJ2169">
        <v>10</v>
      </c>
      <c r="AK2169">
        <v>4</v>
      </c>
      <c r="AL2169">
        <v>3</v>
      </c>
    </row>
    <row r="2170" spans="20:38" x14ac:dyDescent="0.35">
      <c r="T2170" t="s">
        <v>30</v>
      </c>
      <c r="U2170">
        <v>67</v>
      </c>
      <c r="V2170" t="s">
        <v>29</v>
      </c>
      <c r="W2170">
        <v>103081.51226880201</v>
      </c>
      <c r="X2170">
        <v>0.36235113932198498</v>
      </c>
      <c r="Y2170">
        <v>79293.470976001801</v>
      </c>
      <c r="Z2170" t="s">
        <v>26</v>
      </c>
      <c r="AA2170">
        <v>1.2305869822369499E-2</v>
      </c>
      <c r="AB2170" t="s">
        <v>24</v>
      </c>
      <c r="AC2170">
        <v>2165</v>
      </c>
      <c r="AD2170">
        <v>10</v>
      </c>
      <c r="AE2170">
        <v>4.7500000000000001E-2</v>
      </c>
      <c r="AF2170">
        <v>0.01</v>
      </c>
      <c r="AG2170">
        <v>0</v>
      </c>
      <c r="AH2170" t="s">
        <v>23</v>
      </c>
      <c r="AI2170">
        <v>0.1</v>
      </c>
      <c r="AJ2170">
        <v>10</v>
      </c>
      <c r="AK2170">
        <v>5</v>
      </c>
      <c r="AL2170">
        <v>4</v>
      </c>
    </row>
    <row r="2171" spans="20:38" x14ac:dyDescent="0.35">
      <c r="T2171" t="s">
        <v>30</v>
      </c>
      <c r="U2171">
        <v>67</v>
      </c>
      <c r="V2171" t="s">
        <v>29</v>
      </c>
      <c r="W2171">
        <v>309244.53680640698</v>
      </c>
      <c r="X2171">
        <v>1.0870534179659499</v>
      </c>
      <c r="Y2171">
        <v>237880.41292800501</v>
      </c>
      <c r="Z2171" t="s">
        <v>26</v>
      </c>
      <c r="AA2171">
        <v>3.6917609467108502E-2</v>
      </c>
      <c r="AB2171" t="s">
        <v>22</v>
      </c>
      <c r="AC2171">
        <v>2166</v>
      </c>
      <c r="AD2171">
        <v>10</v>
      </c>
      <c r="AE2171">
        <v>4.7500000000000001E-2</v>
      </c>
      <c r="AF2171">
        <v>0.01</v>
      </c>
      <c r="AG2171">
        <v>0</v>
      </c>
      <c r="AH2171" t="s">
        <v>23</v>
      </c>
      <c r="AI2171">
        <v>0.1</v>
      </c>
      <c r="AJ2171">
        <v>10</v>
      </c>
      <c r="AK2171">
        <v>5</v>
      </c>
      <c r="AL2171">
        <v>4</v>
      </c>
    </row>
    <row r="2172" spans="20:38" x14ac:dyDescent="0.35">
      <c r="T2172" t="s">
        <v>30</v>
      </c>
      <c r="U2172">
        <v>67</v>
      </c>
      <c r="V2172" t="s">
        <v>29</v>
      </c>
      <c r="W2172">
        <v>105974.04593952</v>
      </c>
      <c r="X2172">
        <v>0.37251894582814699</v>
      </c>
      <c r="Y2172">
        <v>81518.496876553894</v>
      </c>
      <c r="Z2172" t="s">
        <v>26</v>
      </c>
      <c r="AA2172">
        <v>1.2651180460768499E-2</v>
      </c>
      <c r="AB2172" t="s">
        <v>24</v>
      </c>
      <c r="AC2172">
        <v>2167</v>
      </c>
      <c r="AD2172">
        <v>10</v>
      </c>
      <c r="AE2172">
        <v>4.7500000000000001E-2</v>
      </c>
      <c r="AF2172">
        <v>0.01</v>
      </c>
      <c r="AG2172">
        <v>0</v>
      </c>
      <c r="AH2172" t="s">
        <v>23</v>
      </c>
      <c r="AI2172">
        <v>0.1</v>
      </c>
      <c r="AJ2172">
        <v>10</v>
      </c>
      <c r="AK2172">
        <v>6</v>
      </c>
      <c r="AL2172">
        <v>5</v>
      </c>
    </row>
    <row r="2173" spans="20:38" x14ac:dyDescent="0.35">
      <c r="T2173" t="s">
        <v>30</v>
      </c>
      <c r="U2173">
        <v>67</v>
      </c>
      <c r="V2173" t="s">
        <v>29</v>
      </c>
      <c r="W2173">
        <v>317922.13781856</v>
      </c>
      <c r="X2173">
        <v>1.11755683748444</v>
      </c>
      <c r="Y2173">
        <v>244555.490629662</v>
      </c>
      <c r="Z2173" t="s">
        <v>26</v>
      </c>
      <c r="AA2173">
        <v>3.79535413823055E-2</v>
      </c>
      <c r="AB2173" t="s">
        <v>22</v>
      </c>
      <c r="AC2173">
        <v>2168</v>
      </c>
      <c r="AD2173">
        <v>10</v>
      </c>
      <c r="AE2173">
        <v>4.7500000000000001E-2</v>
      </c>
      <c r="AF2173">
        <v>0.01</v>
      </c>
      <c r="AG2173">
        <v>0</v>
      </c>
      <c r="AH2173" t="s">
        <v>23</v>
      </c>
      <c r="AI2173">
        <v>0.1</v>
      </c>
      <c r="AJ2173">
        <v>10</v>
      </c>
      <c r="AK2173">
        <v>6</v>
      </c>
      <c r="AL2173">
        <v>5</v>
      </c>
    </row>
    <row r="2174" spans="20:38" x14ac:dyDescent="0.35">
      <c r="T2174" t="s">
        <v>30</v>
      </c>
      <c r="U2174">
        <v>67</v>
      </c>
      <c r="V2174" t="s">
        <v>29</v>
      </c>
      <c r="W2174">
        <v>112141.841035695</v>
      </c>
      <c r="X2174">
        <v>0.39419991975852198</v>
      </c>
      <c r="Y2174">
        <v>86262.954642842305</v>
      </c>
      <c r="Z2174" t="s">
        <v>26</v>
      </c>
      <c r="AA2174">
        <v>1.3387491772797499E-2</v>
      </c>
      <c r="AB2174" t="s">
        <v>24</v>
      </c>
      <c r="AC2174">
        <v>2169</v>
      </c>
      <c r="AD2174">
        <v>10</v>
      </c>
      <c r="AE2174">
        <v>4.7500000000000001E-2</v>
      </c>
      <c r="AF2174">
        <v>0.01</v>
      </c>
      <c r="AG2174">
        <v>0</v>
      </c>
      <c r="AH2174" t="s">
        <v>23</v>
      </c>
      <c r="AI2174">
        <v>0.1</v>
      </c>
      <c r="AJ2174">
        <v>10</v>
      </c>
      <c r="AK2174">
        <v>7</v>
      </c>
      <c r="AL2174">
        <v>6</v>
      </c>
    </row>
    <row r="2175" spans="20:38" x14ac:dyDescent="0.35">
      <c r="T2175" t="s">
        <v>30</v>
      </c>
      <c r="U2175">
        <v>67</v>
      </c>
      <c r="V2175" t="s">
        <v>29</v>
      </c>
      <c r="W2175">
        <v>336425.52310708503</v>
      </c>
      <c r="X2175">
        <v>1.1825997592755699</v>
      </c>
      <c r="Y2175">
        <v>258788.86392852699</v>
      </c>
      <c r="Z2175" t="s">
        <v>26</v>
      </c>
      <c r="AA2175">
        <v>4.0162475318392503E-2</v>
      </c>
      <c r="AB2175" t="s">
        <v>22</v>
      </c>
      <c r="AC2175">
        <v>2170</v>
      </c>
      <c r="AD2175">
        <v>10</v>
      </c>
      <c r="AE2175">
        <v>4.7500000000000001E-2</v>
      </c>
      <c r="AF2175">
        <v>0.01</v>
      </c>
      <c r="AG2175">
        <v>0</v>
      </c>
      <c r="AH2175" t="s">
        <v>23</v>
      </c>
      <c r="AI2175">
        <v>0.1</v>
      </c>
      <c r="AJ2175">
        <v>10</v>
      </c>
      <c r="AK2175">
        <v>7</v>
      </c>
      <c r="AL2175">
        <v>6</v>
      </c>
    </row>
    <row r="2176" spans="20:38" x14ac:dyDescent="0.35">
      <c r="T2176" t="s">
        <v>30</v>
      </c>
      <c r="U2176">
        <v>67</v>
      </c>
      <c r="V2176" t="s">
        <v>29</v>
      </c>
      <c r="W2176">
        <v>120811.72458839499</v>
      </c>
      <c r="X2176">
        <v>0.42467621093785402</v>
      </c>
      <c r="Y2176">
        <v>92932.095837227098</v>
      </c>
      <c r="Z2176" t="s">
        <v>26</v>
      </c>
      <c r="AA2176">
        <v>1.44225023777683E-2</v>
      </c>
      <c r="AB2176" t="s">
        <v>24</v>
      </c>
      <c r="AC2176">
        <v>2171</v>
      </c>
      <c r="AD2176">
        <v>10</v>
      </c>
      <c r="AE2176">
        <v>4.7500000000000001E-2</v>
      </c>
      <c r="AF2176">
        <v>0.01</v>
      </c>
      <c r="AG2176">
        <v>0</v>
      </c>
      <c r="AH2176" t="s">
        <v>23</v>
      </c>
      <c r="AI2176">
        <v>0.1</v>
      </c>
      <c r="AJ2176">
        <v>10</v>
      </c>
      <c r="AK2176">
        <v>8</v>
      </c>
      <c r="AL2176">
        <v>7</v>
      </c>
    </row>
    <row r="2177" spans="20:38" x14ac:dyDescent="0.35">
      <c r="T2177" t="s">
        <v>30</v>
      </c>
      <c r="U2177">
        <v>67</v>
      </c>
      <c r="V2177" t="s">
        <v>29</v>
      </c>
      <c r="W2177">
        <v>362435.17376518599</v>
      </c>
      <c r="X2177">
        <v>1.2740286328135599</v>
      </c>
      <c r="Y2177">
        <v>278796.28751168097</v>
      </c>
      <c r="Z2177" t="s">
        <v>26</v>
      </c>
      <c r="AA2177">
        <v>4.3267507133304801E-2</v>
      </c>
      <c r="AB2177" t="s">
        <v>22</v>
      </c>
      <c r="AC2177">
        <v>2172</v>
      </c>
      <c r="AD2177">
        <v>10</v>
      </c>
      <c r="AE2177">
        <v>4.7500000000000001E-2</v>
      </c>
      <c r="AF2177">
        <v>0.01</v>
      </c>
      <c r="AG2177">
        <v>0</v>
      </c>
      <c r="AH2177" t="s">
        <v>23</v>
      </c>
      <c r="AI2177">
        <v>0.1</v>
      </c>
      <c r="AJ2177">
        <v>10</v>
      </c>
      <c r="AK2177">
        <v>8</v>
      </c>
      <c r="AL2177">
        <v>7</v>
      </c>
    </row>
    <row r="2178" spans="20:38" x14ac:dyDescent="0.35">
      <c r="T2178" t="s">
        <v>30</v>
      </c>
      <c r="U2178">
        <v>67</v>
      </c>
      <c r="V2178" t="s">
        <v>29</v>
      </c>
      <c r="W2178">
        <v>130945.59780267499</v>
      </c>
      <c r="X2178">
        <v>0.46029870447833998</v>
      </c>
      <c r="Y2178">
        <v>100727.382925135</v>
      </c>
      <c r="Z2178" t="s">
        <v>26</v>
      </c>
      <c r="AA2178">
        <v>1.5632284052741498E-2</v>
      </c>
      <c r="AB2178" t="s">
        <v>24</v>
      </c>
      <c r="AC2178">
        <v>2173</v>
      </c>
      <c r="AD2178">
        <v>10</v>
      </c>
      <c r="AE2178">
        <v>4.7500000000000001E-2</v>
      </c>
      <c r="AF2178">
        <v>0.01</v>
      </c>
      <c r="AG2178">
        <v>0</v>
      </c>
      <c r="AH2178" t="s">
        <v>23</v>
      </c>
      <c r="AI2178">
        <v>0.1</v>
      </c>
      <c r="AJ2178">
        <v>10</v>
      </c>
      <c r="AK2178">
        <v>9</v>
      </c>
      <c r="AL2178">
        <v>8</v>
      </c>
    </row>
    <row r="2179" spans="20:38" x14ac:dyDescent="0.35">
      <c r="T2179" t="s">
        <v>30</v>
      </c>
      <c r="U2179">
        <v>67</v>
      </c>
      <c r="V2179" t="s">
        <v>29</v>
      </c>
      <c r="W2179">
        <v>392836.79340802599</v>
      </c>
      <c r="X2179">
        <v>1.3808961134350199</v>
      </c>
      <c r="Y2179">
        <v>302182.14877540502</v>
      </c>
      <c r="Z2179" t="s">
        <v>26</v>
      </c>
      <c r="AA2179">
        <v>4.6896852158224499E-2</v>
      </c>
      <c r="AB2179" t="s">
        <v>22</v>
      </c>
      <c r="AC2179">
        <v>2174</v>
      </c>
      <c r="AD2179">
        <v>10</v>
      </c>
      <c r="AE2179">
        <v>4.7500000000000001E-2</v>
      </c>
      <c r="AF2179">
        <v>0.01</v>
      </c>
      <c r="AG2179">
        <v>0</v>
      </c>
      <c r="AH2179" t="s">
        <v>23</v>
      </c>
      <c r="AI2179">
        <v>0.1</v>
      </c>
      <c r="AJ2179">
        <v>10</v>
      </c>
      <c r="AK2179">
        <v>9</v>
      </c>
      <c r="AL2179">
        <v>8</v>
      </c>
    </row>
    <row r="2180" spans="20:38" x14ac:dyDescent="0.35">
      <c r="T2180" t="s">
        <v>30</v>
      </c>
      <c r="U2180">
        <v>67</v>
      </c>
      <c r="V2180" t="s">
        <v>29</v>
      </c>
      <c r="W2180">
        <v>140985.308885545</v>
      </c>
      <c r="X2180">
        <v>0.49559020020120798</v>
      </c>
      <c r="Y2180">
        <v>108450.237604265</v>
      </c>
      <c r="Z2180" t="s">
        <v>26</v>
      </c>
      <c r="AA2180">
        <v>1.6830824653483002E-2</v>
      </c>
      <c r="AB2180" t="s">
        <v>24</v>
      </c>
      <c r="AC2180">
        <v>2175</v>
      </c>
      <c r="AD2180">
        <v>10</v>
      </c>
      <c r="AE2180">
        <v>4.7500000000000001E-2</v>
      </c>
      <c r="AF2180">
        <v>0.01</v>
      </c>
      <c r="AG2180">
        <v>0</v>
      </c>
      <c r="AH2180" t="s">
        <v>23</v>
      </c>
      <c r="AI2180">
        <v>0.1</v>
      </c>
      <c r="AJ2180">
        <v>10</v>
      </c>
      <c r="AK2180">
        <v>10</v>
      </c>
      <c r="AL2180">
        <v>9</v>
      </c>
    </row>
    <row r="2181" spans="20:38" x14ac:dyDescent="0.35">
      <c r="T2181" t="s">
        <v>30</v>
      </c>
      <c r="U2181">
        <v>67</v>
      </c>
      <c r="V2181" t="s">
        <v>29</v>
      </c>
      <c r="W2181">
        <v>422955.92665663402</v>
      </c>
      <c r="X2181">
        <v>1.4867706006036201</v>
      </c>
      <c r="Y2181">
        <v>325350.71281279501</v>
      </c>
      <c r="Z2181" t="s">
        <v>26</v>
      </c>
      <c r="AA2181">
        <v>5.0492473960449001E-2</v>
      </c>
      <c r="AB2181" t="s">
        <v>22</v>
      </c>
      <c r="AC2181">
        <v>2176</v>
      </c>
      <c r="AD2181">
        <v>10</v>
      </c>
      <c r="AE2181">
        <v>4.7500000000000001E-2</v>
      </c>
      <c r="AF2181">
        <v>0.01</v>
      </c>
      <c r="AG2181">
        <v>0</v>
      </c>
      <c r="AH2181" t="s">
        <v>23</v>
      </c>
      <c r="AI2181">
        <v>0.1</v>
      </c>
      <c r="AJ2181">
        <v>10</v>
      </c>
      <c r="AK2181">
        <v>10</v>
      </c>
      <c r="AL2181">
        <v>9</v>
      </c>
    </row>
    <row r="2182" spans="20:38" x14ac:dyDescent="0.35">
      <c r="T2182" t="s">
        <v>30</v>
      </c>
      <c r="U2182">
        <v>67</v>
      </c>
      <c r="V2182" t="s">
        <v>29</v>
      </c>
      <c r="W2182">
        <v>373755.37602183101</v>
      </c>
      <c r="X2182">
        <v>1.31382129878022</v>
      </c>
      <c r="Y2182">
        <v>287504.135401409</v>
      </c>
      <c r="Z2182" t="s">
        <v>26</v>
      </c>
      <c r="AA2182">
        <v>4.4618912756554802E-2</v>
      </c>
      <c r="AB2182" t="s">
        <v>24</v>
      </c>
      <c r="AC2182">
        <v>2177</v>
      </c>
      <c r="AD2182">
        <v>10</v>
      </c>
      <c r="AE2182">
        <v>4.7500000000000001E-2</v>
      </c>
      <c r="AF2182">
        <v>0.01</v>
      </c>
      <c r="AG2182">
        <v>0</v>
      </c>
      <c r="AH2182" t="s">
        <v>23</v>
      </c>
      <c r="AI2182">
        <v>0.1</v>
      </c>
      <c r="AJ2182">
        <v>10</v>
      </c>
      <c r="AK2182">
        <v>12</v>
      </c>
      <c r="AL2182">
        <v>11</v>
      </c>
    </row>
    <row r="2183" spans="20:38" x14ac:dyDescent="0.35">
      <c r="T2183" t="s">
        <v>30</v>
      </c>
      <c r="U2183">
        <v>67</v>
      </c>
      <c r="V2183" t="s">
        <v>29</v>
      </c>
      <c r="W2183">
        <v>1121266.1280654899</v>
      </c>
      <c r="X2183">
        <v>3.9414638963406698</v>
      </c>
      <c r="Y2183">
        <v>862512.40620422596</v>
      </c>
      <c r="Z2183" t="s">
        <v>26</v>
      </c>
      <c r="AA2183">
        <v>0.13385673826966399</v>
      </c>
      <c r="AB2183" t="s">
        <v>22</v>
      </c>
      <c r="AC2183">
        <v>2178</v>
      </c>
      <c r="AD2183">
        <v>10</v>
      </c>
      <c r="AE2183">
        <v>4.7500000000000001E-2</v>
      </c>
      <c r="AF2183">
        <v>0.01</v>
      </c>
      <c r="AG2183">
        <v>0</v>
      </c>
      <c r="AH2183" t="s">
        <v>23</v>
      </c>
      <c r="AI2183">
        <v>0.1</v>
      </c>
      <c r="AJ2183">
        <v>10</v>
      </c>
      <c r="AK2183">
        <v>12</v>
      </c>
      <c r="AL2183">
        <v>11</v>
      </c>
    </row>
    <row r="2184" spans="20:38" x14ac:dyDescent="0.35">
      <c r="T2184" t="s">
        <v>30</v>
      </c>
      <c r="U2184">
        <v>67</v>
      </c>
      <c r="V2184" t="s">
        <v>29</v>
      </c>
      <c r="W2184">
        <v>352210.91315221199</v>
      </c>
      <c r="X2184">
        <v>1.23808841035956</v>
      </c>
      <c r="Y2184">
        <v>270931.47165554803</v>
      </c>
      <c r="Z2184" t="s">
        <v>26</v>
      </c>
      <c r="AA2184">
        <v>4.2046935011650799E-2</v>
      </c>
      <c r="AB2184" t="s">
        <v>24</v>
      </c>
      <c r="AC2184">
        <v>2179</v>
      </c>
      <c r="AD2184">
        <v>10</v>
      </c>
      <c r="AE2184">
        <v>4.7500000000000001E-2</v>
      </c>
      <c r="AF2184">
        <v>0.01</v>
      </c>
      <c r="AG2184">
        <v>0</v>
      </c>
      <c r="AH2184" t="s">
        <v>23</v>
      </c>
      <c r="AI2184">
        <v>0.1</v>
      </c>
      <c r="AJ2184">
        <v>10</v>
      </c>
      <c r="AK2184">
        <v>15</v>
      </c>
      <c r="AL2184">
        <v>14</v>
      </c>
    </row>
    <row r="2185" spans="20:38" x14ac:dyDescent="0.35">
      <c r="T2185" t="s">
        <v>30</v>
      </c>
      <c r="U2185">
        <v>67</v>
      </c>
      <c r="V2185" t="s">
        <v>29</v>
      </c>
      <c r="W2185">
        <v>1056632.7394566401</v>
      </c>
      <c r="X2185">
        <v>3.7142652310786701</v>
      </c>
      <c r="Y2185">
        <v>812794.41496664297</v>
      </c>
      <c r="Z2185" t="s">
        <v>26</v>
      </c>
      <c r="AA2185">
        <v>0.12614080503495201</v>
      </c>
      <c r="AB2185" t="s">
        <v>22</v>
      </c>
      <c r="AC2185">
        <v>2180</v>
      </c>
      <c r="AD2185">
        <v>10</v>
      </c>
      <c r="AE2185">
        <v>4.7500000000000001E-2</v>
      </c>
      <c r="AF2185">
        <v>0.01</v>
      </c>
      <c r="AG2185">
        <v>0</v>
      </c>
      <c r="AH2185" t="s">
        <v>23</v>
      </c>
      <c r="AI2185">
        <v>0.1</v>
      </c>
      <c r="AJ2185">
        <v>10</v>
      </c>
      <c r="AK2185">
        <v>15</v>
      </c>
      <c r="AL2185">
        <v>14</v>
      </c>
    </row>
    <row r="2186" spans="20:38" x14ac:dyDescent="0.35">
      <c r="T2186" t="s">
        <v>30</v>
      </c>
      <c r="U2186">
        <v>67</v>
      </c>
      <c r="V2186" t="s">
        <v>29</v>
      </c>
      <c r="W2186">
        <v>184583.89786140301</v>
      </c>
      <c r="X2186">
        <v>0.64884754034419401</v>
      </c>
      <c r="Y2186">
        <v>141987.613739541</v>
      </c>
      <c r="Z2186" t="s">
        <v>26</v>
      </c>
      <c r="AA2186">
        <v>2.20356237349792E-2</v>
      </c>
      <c r="AB2186" t="s">
        <v>24</v>
      </c>
      <c r="AC2186">
        <v>2181</v>
      </c>
      <c r="AD2186">
        <v>10</v>
      </c>
      <c r="AE2186">
        <v>4.7500000000000001E-2</v>
      </c>
      <c r="AF2186">
        <v>0.01</v>
      </c>
      <c r="AG2186">
        <v>0</v>
      </c>
      <c r="AH2186" t="s">
        <v>23</v>
      </c>
      <c r="AI2186">
        <v>0.1</v>
      </c>
      <c r="AJ2186">
        <v>10</v>
      </c>
      <c r="AK2186">
        <v>20</v>
      </c>
      <c r="AL2186">
        <v>19</v>
      </c>
    </row>
    <row r="2187" spans="20:38" x14ac:dyDescent="0.35">
      <c r="T2187" t="s">
        <v>30</v>
      </c>
      <c r="U2187">
        <v>67</v>
      </c>
      <c r="V2187" t="s">
        <v>29</v>
      </c>
      <c r="W2187">
        <v>553751.69358420896</v>
      </c>
      <c r="X2187">
        <v>1.94654262103258</v>
      </c>
      <c r="Y2187">
        <v>425962.84121862298</v>
      </c>
      <c r="Z2187" t="s">
        <v>26</v>
      </c>
      <c r="AA2187">
        <v>6.6106871204937703E-2</v>
      </c>
      <c r="AB2187" t="s">
        <v>22</v>
      </c>
      <c r="AC2187">
        <v>2182</v>
      </c>
      <c r="AD2187">
        <v>10</v>
      </c>
      <c r="AE2187">
        <v>4.7500000000000001E-2</v>
      </c>
      <c r="AF2187">
        <v>0.01</v>
      </c>
      <c r="AG2187">
        <v>0</v>
      </c>
      <c r="AH2187" t="s">
        <v>23</v>
      </c>
      <c r="AI2187">
        <v>0.1</v>
      </c>
      <c r="AJ2187">
        <v>10</v>
      </c>
      <c r="AK2187">
        <v>20</v>
      </c>
      <c r="AL2187">
        <v>19</v>
      </c>
    </row>
    <row r="2188" spans="20:38" x14ac:dyDescent="0.35">
      <c r="T2188" t="s">
        <v>30</v>
      </c>
      <c r="U2188">
        <v>67</v>
      </c>
      <c r="V2188" t="s">
        <v>29</v>
      </c>
      <c r="W2188">
        <v>43402.611340857402</v>
      </c>
      <c r="X2188">
        <v>0.15256844144756301</v>
      </c>
      <c r="Y2188">
        <v>33386.624108351803</v>
      </c>
      <c r="Z2188" t="s">
        <v>26</v>
      </c>
      <c r="AA2188">
        <v>5.1814032735444902E-3</v>
      </c>
      <c r="AB2188" t="s">
        <v>24</v>
      </c>
      <c r="AC2188">
        <v>2183</v>
      </c>
      <c r="AD2188">
        <v>10</v>
      </c>
      <c r="AE2188">
        <v>4.7500000000000001E-2</v>
      </c>
      <c r="AF2188">
        <v>0.01</v>
      </c>
      <c r="AG2188">
        <v>0</v>
      </c>
      <c r="AH2188" t="s">
        <v>23</v>
      </c>
      <c r="AI2188">
        <v>0.1</v>
      </c>
      <c r="AJ2188">
        <v>10</v>
      </c>
      <c r="AK2188">
        <v>99</v>
      </c>
      <c r="AL2188">
        <v>98</v>
      </c>
    </row>
    <row r="2189" spans="20:38" x14ac:dyDescent="0.35">
      <c r="T2189" t="s">
        <v>30</v>
      </c>
      <c r="U2189">
        <v>67</v>
      </c>
      <c r="V2189" t="s">
        <v>29</v>
      </c>
      <c r="W2189">
        <v>130207.834022572</v>
      </c>
      <c r="X2189">
        <v>0.45770532434268801</v>
      </c>
      <c r="Y2189">
        <v>100159.872325056</v>
      </c>
      <c r="Z2189" t="s">
        <v>26</v>
      </c>
      <c r="AA2189">
        <v>1.55442098206335E-2</v>
      </c>
      <c r="AB2189" t="s">
        <v>22</v>
      </c>
      <c r="AC2189">
        <v>2184</v>
      </c>
      <c r="AD2189">
        <v>10</v>
      </c>
      <c r="AE2189">
        <v>4.7500000000000001E-2</v>
      </c>
      <c r="AF2189">
        <v>0.01</v>
      </c>
      <c r="AG2189">
        <v>0</v>
      </c>
      <c r="AH2189" t="s">
        <v>23</v>
      </c>
      <c r="AI2189">
        <v>0.1</v>
      </c>
      <c r="AJ2189">
        <v>10</v>
      </c>
      <c r="AK2189">
        <v>99</v>
      </c>
      <c r="AL2189">
        <v>98</v>
      </c>
    </row>
    <row r="2190" spans="20:38" x14ac:dyDescent="0.35">
      <c r="T2190" t="s">
        <v>30</v>
      </c>
      <c r="U2190">
        <v>67</v>
      </c>
      <c r="V2190" t="s">
        <v>29</v>
      </c>
      <c r="W2190">
        <v>16001.102096476599</v>
      </c>
      <c r="X2190">
        <v>0.226082934871286</v>
      </c>
      <c r="Y2190">
        <v>12308.5400742128</v>
      </c>
      <c r="Z2190" t="s">
        <v>27</v>
      </c>
      <c r="AA2190">
        <v>1.25367646533209E-2</v>
      </c>
      <c r="AB2190" t="s">
        <v>24</v>
      </c>
      <c r="AC2190">
        <v>2185</v>
      </c>
      <c r="AD2190">
        <v>10</v>
      </c>
      <c r="AE2190">
        <v>4.7500000000000001E-2</v>
      </c>
      <c r="AF2190">
        <v>0.01</v>
      </c>
      <c r="AG2190">
        <v>0</v>
      </c>
      <c r="AH2190" t="s">
        <v>23</v>
      </c>
      <c r="AI2190">
        <v>0.1</v>
      </c>
      <c r="AJ2190">
        <v>10</v>
      </c>
      <c r="AK2190">
        <v>1</v>
      </c>
      <c r="AL2190">
        <v>0</v>
      </c>
    </row>
    <row r="2191" spans="20:38" x14ac:dyDescent="0.35">
      <c r="T2191" t="s">
        <v>30</v>
      </c>
      <c r="U2191">
        <v>67</v>
      </c>
      <c r="V2191" t="s">
        <v>29</v>
      </c>
      <c r="W2191">
        <v>48003.306289429798</v>
      </c>
      <c r="X2191">
        <v>0.67824880461385695</v>
      </c>
      <c r="Y2191">
        <v>36925.620222638303</v>
      </c>
      <c r="Z2191" t="s">
        <v>27</v>
      </c>
      <c r="AA2191">
        <v>3.7610293959962598E-2</v>
      </c>
      <c r="AB2191" t="s">
        <v>22</v>
      </c>
      <c r="AC2191">
        <v>2186</v>
      </c>
      <c r="AD2191">
        <v>10</v>
      </c>
      <c r="AE2191">
        <v>4.7500000000000001E-2</v>
      </c>
      <c r="AF2191">
        <v>0.01</v>
      </c>
      <c r="AG2191">
        <v>0</v>
      </c>
      <c r="AH2191" t="s">
        <v>23</v>
      </c>
      <c r="AI2191">
        <v>0.1</v>
      </c>
      <c r="AJ2191">
        <v>10</v>
      </c>
      <c r="AK2191">
        <v>1</v>
      </c>
      <c r="AL2191">
        <v>0</v>
      </c>
    </row>
    <row r="2192" spans="20:38" x14ac:dyDescent="0.35">
      <c r="T2192" t="s">
        <v>30</v>
      </c>
      <c r="U2192">
        <v>67</v>
      </c>
      <c r="V2192" t="s">
        <v>29</v>
      </c>
      <c r="W2192">
        <v>8282.9785974506703</v>
      </c>
      <c r="X2192">
        <v>0.117031945643297</v>
      </c>
      <c r="Y2192">
        <v>6371.5219980389702</v>
      </c>
      <c r="Z2192" t="s">
        <v>27</v>
      </c>
      <c r="AA2192">
        <v>6.48966256690522E-3</v>
      </c>
      <c r="AB2192" t="s">
        <v>24</v>
      </c>
      <c r="AC2192">
        <v>2187</v>
      </c>
      <c r="AD2192">
        <v>10</v>
      </c>
      <c r="AE2192">
        <v>4.7500000000000001E-2</v>
      </c>
      <c r="AF2192">
        <v>0.01</v>
      </c>
      <c r="AG2192">
        <v>0</v>
      </c>
      <c r="AH2192" t="s">
        <v>23</v>
      </c>
      <c r="AI2192">
        <v>0.1</v>
      </c>
      <c r="AJ2192">
        <v>10</v>
      </c>
      <c r="AK2192">
        <v>2</v>
      </c>
      <c r="AL2192">
        <v>1</v>
      </c>
    </row>
    <row r="2193" spans="20:38" x14ac:dyDescent="0.35">
      <c r="T2193" t="s">
        <v>30</v>
      </c>
      <c r="U2193">
        <v>67</v>
      </c>
      <c r="V2193" t="s">
        <v>29</v>
      </c>
      <c r="W2193">
        <v>24848.935792352</v>
      </c>
      <c r="X2193">
        <v>0.35109583692989099</v>
      </c>
      <c r="Y2193">
        <v>19114.5659941169</v>
      </c>
      <c r="Z2193" t="s">
        <v>27</v>
      </c>
      <c r="AA2193">
        <v>1.9468987700715701E-2</v>
      </c>
      <c r="AB2193" t="s">
        <v>22</v>
      </c>
      <c r="AC2193">
        <v>2188</v>
      </c>
      <c r="AD2193">
        <v>10</v>
      </c>
      <c r="AE2193">
        <v>4.7500000000000001E-2</v>
      </c>
      <c r="AF2193">
        <v>0.01</v>
      </c>
      <c r="AG2193">
        <v>0</v>
      </c>
      <c r="AH2193" t="s">
        <v>23</v>
      </c>
      <c r="AI2193">
        <v>0.1</v>
      </c>
      <c r="AJ2193">
        <v>10</v>
      </c>
      <c r="AK2193">
        <v>2</v>
      </c>
      <c r="AL2193">
        <v>1</v>
      </c>
    </row>
    <row r="2194" spans="20:38" x14ac:dyDescent="0.35">
      <c r="T2194" t="s">
        <v>30</v>
      </c>
      <c r="U2194">
        <v>67</v>
      </c>
      <c r="V2194" t="s">
        <v>29</v>
      </c>
      <c r="W2194">
        <v>4250.5124484707403</v>
      </c>
      <c r="X2194">
        <v>6.0056383820512101E-2</v>
      </c>
      <c r="Y2194">
        <v>3269.6249603621</v>
      </c>
      <c r="Z2194" t="s">
        <v>27</v>
      </c>
      <c r="AA2194">
        <v>3.3302502478390001E-3</v>
      </c>
      <c r="AB2194" t="s">
        <v>24</v>
      </c>
      <c r="AC2194">
        <v>2189</v>
      </c>
      <c r="AD2194">
        <v>10</v>
      </c>
      <c r="AE2194">
        <v>4.7500000000000001E-2</v>
      </c>
      <c r="AF2194">
        <v>0.01</v>
      </c>
      <c r="AG2194">
        <v>0</v>
      </c>
      <c r="AH2194" t="s">
        <v>23</v>
      </c>
      <c r="AI2194">
        <v>0.1</v>
      </c>
      <c r="AJ2194">
        <v>10</v>
      </c>
      <c r="AK2194">
        <v>3</v>
      </c>
      <c r="AL2194">
        <v>2</v>
      </c>
    </row>
    <row r="2195" spans="20:38" x14ac:dyDescent="0.35">
      <c r="T2195" t="s">
        <v>30</v>
      </c>
      <c r="U2195">
        <v>67</v>
      </c>
      <c r="V2195" t="s">
        <v>29</v>
      </c>
      <c r="W2195">
        <v>12751.5373454122</v>
      </c>
      <c r="X2195">
        <v>0.180169151461536</v>
      </c>
      <c r="Y2195">
        <v>9808.8748810863108</v>
      </c>
      <c r="Z2195" t="s">
        <v>27</v>
      </c>
      <c r="AA2195">
        <v>9.9907507435169993E-3</v>
      </c>
      <c r="AB2195" t="s">
        <v>22</v>
      </c>
      <c r="AC2195">
        <v>2190</v>
      </c>
      <c r="AD2195">
        <v>10</v>
      </c>
      <c r="AE2195">
        <v>4.7500000000000001E-2</v>
      </c>
      <c r="AF2195">
        <v>0.01</v>
      </c>
      <c r="AG2195">
        <v>0</v>
      </c>
      <c r="AH2195" t="s">
        <v>23</v>
      </c>
      <c r="AI2195">
        <v>0.1</v>
      </c>
      <c r="AJ2195">
        <v>10</v>
      </c>
      <c r="AK2195">
        <v>3</v>
      </c>
      <c r="AL2195">
        <v>2</v>
      </c>
    </row>
    <row r="2196" spans="20:38" x14ac:dyDescent="0.35">
      <c r="T2196" t="s">
        <v>30</v>
      </c>
      <c r="U2196">
        <v>67</v>
      </c>
      <c r="V2196" t="s">
        <v>29</v>
      </c>
      <c r="W2196">
        <v>11034.784820873099</v>
      </c>
      <c r="X2196">
        <v>0.15591279418968601</v>
      </c>
      <c r="Y2196">
        <v>8488.2960160562307</v>
      </c>
      <c r="Z2196" t="s">
        <v>27</v>
      </c>
      <c r="AA2196">
        <v>8.6456857449703998E-3</v>
      </c>
      <c r="AB2196" t="s">
        <v>24</v>
      </c>
      <c r="AC2196">
        <v>2191</v>
      </c>
      <c r="AD2196">
        <v>10</v>
      </c>
      <c r="AE2196">
        <v>4.7500000000000001E-2</v>
      </c>
      <c r="AF2196">
        <v>0.01</v>
      </c>
      <c r="AG2196">
        <v>0</v>
      </c>
      <c r="AH2196" t="s">
        <v>23</v>
      </c>
      <c r="AI2196">
        <v>0.1</v>
      </c>
      <c r="AJ2196">
        <v>10</v>
      </c>
      <c r="AK2196">
        <v>4</v>
      </c>
      <c r="AL2196">
        <v>3</v>
      </c>
    </row>
    <row r="2197" spans="20:38" x14ac:dyDescent="0.35">
      <c r="T2197" t="s">
        <v>30</v>
      </c>
      <c r="U2197">
        <v>67</v>
      </c>
      <c r="V2197" t="s">
        <v>29</v>
      </c>
      <c r="W2197">
        <v>33104.354462619303</v>
      </c>
      <c r="X2197">
        <v>0.46773838256905798</v>
      </c>
      <c r="Y2197">
        <v>25464.888048168701</v>
      </c>
      <c r="Z2197" t="s">
        <v>27</v>
      </c>
      <c r="AA2197">
        <v>2.5937057234911201E-2</v>
      </c>
      <c r="AB2197" t="s">
        <v>22</v>
      </c>
      <c r="AC2197">
        <v>2192</v>
      </c>
      <c r="AD2197">
        <v>10</v>
      </c>
      <c r="AE2197">
        <v>4.7500000000000001E-2</v>
      </c>
      <c r="AF2197">
        <v>0.01</v>
      </c>
      <c r="AG2197">
        <v>0</v>
      </c>
      <c r="AH2197" t="s">
        <v>23</v>
      </c>
      <c r="AI2197">
        <v>0.1</v>
      </c>
      <c r="AJ2197">
        <v>10</v>
      </c>
      <c r="AK2197">
        <v>4</v>
      </c>
      <c r="AL2197">
        <v>3</v>
      </c>
    </row>
    <row r="2198" spans="20:38" x14ac:dyDescent="0.35">
      <c r="T2198" t="s">
        <v>30</v>
      </c>
      <c r="U2198">
        <v>67</v>
      </c>
      <c r="V2198" t="s">
        <v>29</v>
      </c>
      <c r="W2198">
        <v>11161.737104341801</v>
      </c>
      <c r="X2198">
        <v>0.15770652968753901</v>
      </c>
      <c r="Y2198">
        <v>8585.9516187245008</v>
      </c>
      <c r="Z2198" t="s">
        <v>27</v>
      </c>
      <c r="AA2198">
        <v>8.7451520748802504E-3</v>
      </c>
      <c r="AB2198" t="s">
        <v>24</v>
      </c>
      <c r="AC2198">
        <v>2193</v>
      </c>
      <c r="AD2198">
        <v>10</v>
      </c>
      <c r="AE2198">
        <v>4.7500000000000001E-2</v>
      </c>
      <c r="AF2198">
        <v>0.01</v>
      </c>
      <c r="AG2198">
        <v>0</v>
      </c>
      <c r="AH2198" t="s">
        <v>23</v>
      </c>
      <c r="AI2198">
        <v>0.1</v>
      </c>
      <c r="AJ2198">
        <v>10</v>
      </c>
      <c r="AK2198">
        <v>5</v>
      </c>
      <c r="AL2198">
        <v>4</v>
      </c>
    </row>
    <row r="2199" spans="20:38" x14ac:dyDescent="0.35">
      <c r="T2199" t="s">
        <v>30</v>
      </c>
      <c r="U2199">
        <v>67</v>
      </c>
      <c r="V2199" t="s">
        <v>29</v>
      </c>
      <c r="W2199">
        <v>33485.211313025597</v>
      </c>
      <c r="X2199">
        <v>0.47311958906261697</v>
      </c>
      <c r="Y2199">
        <v>25757.854856173501</v>
      </c>
      <c r="Z2199" t="s">
        <v>27</v>
      </c>
      <c r="AA2199">
        <v>2.62354562246408E-2</v>
      </c>
      <c r="AB2199" t="s">
        <v>22</v>
      </c>
      <c r="AC2199">
        <v>2194</v>
      </c>
      <c r="AD2199">
        <v>10</v>
      </c>
      <c r="AE2199">
        <v>4.7500000000000001E-2</v>
      </c>
      <c r="AF2199">
        <v>0.01</v>
      </c>
      <c r="AG2199">
        <v>0</v>
      </c>
      <c r="AH2199" t="s">
        <v>23</v>
      </c>
      <c r="AI2199">
        <v>0.1</v>
      </c>
      <c r="AJ2199">
        <v>10</v>
      </c>
      <c r="AK2199">
        <v>5</v>
      </c>
      <c r="AL2199">
        <v>4</v>
      </c>
    </row>
    <row r="2200" spans="20:38" x14ac:dyDescent="0.35">
      <c r="T2200" t="s">
        <v>30</v>
      </c>
      <c r="U2200">
        <v>67</v>
      </c>
      <c r="V2200" t="s">
        <v>29</v>
      </c>
      <c r="W2200">
        <v>11768.7192346508</v>
      </c>
      <c r="X2200">
        <v>0.166282707791227</v>
      </c>
      <c r="Y2200">
        <v>9052.8609497314192</v>
      </c>
      <c r="Z2200" t="s">
        <v>27</v>
      </c>
      <c r="AA2200">
        <v>9.2207188246312497E-3</v>
      </c>
      <c r="AB2200" t="s">
        <v>24</v>
      </c>
      <c r="AC2200">
        <v>2195</v>
      </c>
      <c r="AD2200">
        <v>10</v>
      </c>
      <c r="AE2200">
        <v>4.7500000000000001E-2</v>
      </c>
      <c r="AF2200">
        <v>0.01</v>
      </c>
      <c r="AG2200">
        <v>0</v>
      </c>
      <c r="AH2200" t="s">
        <v>23</v>
      </c>
      <c r="AI2200">
        <v>0.1</v>
      </c>
      <c r="AJ2200">
        <v>10</v>
      </c>
      <c r="AK2200">
        <v>6</v>
      </c>
      <c r="AL2200">
        <v>5</v>
      </c>
    </row>
    <row r="2201" spans="20:38" x14ac:dyDescent="0.35">
      <c r="T2201" t="s">
        <v>30</v>
      </c>
      <c r="U2201">
        <v>67</v>
      </c>
      <c r="V2201" t="s">
        <v>29</v>
      </c>
      <c r="W2201">
        <v>35306.1577039525</v>
      </c>
      <c r="X2201">
        <v>0.49884812337368201</v>
      </c>
      <c r="Y2201">
        <v>27158.582849194299</v>
      </c>
      <c r="Z2201" t="s">
        <v>27</v>
      </c>
      <c r="AA2201">
        <v>2.7662156473893699E-2</v>
      </c>
      <c r="AB2201" t="s">
        <v>22</v>
      </c>
      <c r="AC2201">
        <v>2196</v>
      </c>
      <c r="AD2201">
        <v>10</v>
      </c>
      <c r="AE2201">
        <v>4.7500000000000001E-2</v>
      </c>
      <c r="AF2201">
        <v>0.01</v>
      </c>
      <c r="AG2201">
        <v>0</v>
      </c>
      <c r="AH2201" t="s">
        <v>23</v>
      </c>
      <c r="AI2201">
        <v>0.1</v>
      </c>
      <c r="AJ2201">
        <v>10</v>
      </c>
      <c r="AK2201">
        <v>6</v>
      </c>
      <c r="AL2201">
        <v>5</v>
      </c>
    </row>
    <row r="2202" spans="20:38" x14ac:dyDescent="0.35">
      <c r="T2202" t="s">
        <v>30</v>
      </c>
      <c r="U2202">
        <v>67</v>
      </c>
      <c r="V2202" t="s">
        <v>29</v>
      </c>
      <c r="W2202">
        <v>12816.8251858862</v>
      </c>
      <c r="X2202">
        <v>0.181091617082765</v>
      </c>
      <c r="Y2202">
        <v>9859.0962968355398</v>
      </c>
      <c r="Z2202" t="s">
        <v>27</v>
      </c>
      <c r="AA2202">
        <v>1.0041903363243501E-2</v>
      </c>
      <c r="AB2202" t="s">
        <v>24</v>
      </c>
      <c r="AC2202">
        <v>2197</v>
      </c>
      <c r="AD2202">
        <v>10</v>
      </c>
      <c r="AE2202">
        <v>4.7500000000000001E-2</v>
      </c>
      <c r="AF2202">
        <v>0.01</v>
      </c>
      <c r="AG2202">
        <v>0</v>
      </c>
      <c r="AH2202" t="s">
        <v>23</v>
      </c>
      <c r="AI2202">
        <v>0.1</v>
      </c>
      <c r="AJ2202">
        <v>10</v>
      </c>
      <c r="AK2202">
        <v>7</v>
      </c>
      <c r="AL2202">
        <v>6</v>
      </c>
    </row>
    <row r="2203" spans="20:38" x14ac:dyDescent="0.35">
      <c r="T2203" t="s">
        <v>30</v>
      </c>
      <c r="U2203">
        <v>67</v>
      </c>
      <c r="V2203" t="s">
        <v>29</v>
      </c>
      <c r="W2203">
        <v>38450.475557658603</v>
      </c>
      <c r="X2203">
        <v>0.543274851248294</v>
      </c>
      <c r="Y2203">
        <v>29577.288890506599</v>
      </c>
      <c r="Z2203" t="s">
        <v>27</v>
      </c>
      <c r="AA2203">
        <v>3.0125710089730501E-2</v>
      </c>
      <c r="AB2203" t="s">
        <v>22</v>
      </c>
      <c r="AC2203">
        <v>2198</v>
      </c>
      <c r="AD2203">
        <v>10</v>
      </c>
      <c r="AE2203">
        <v>4.7500000000000001E-2</v>
      </c>
      <c r="AF2203">
        <v>0.01</v>
      </c>
      <c r="AG2203">
        <v>0</v>
      </c>
      <c r="AH2203" t="s">
        <v>23</v>
      </c>
      <c r="AI2203">
        <v>0.1</v>
      </c>
      <c r="AJ2203">
        <v>10</v>
      </c>
      <c r="AK2203">
        <v>7</v>
      </c>
      <c r="AL2203">
        <v>6</v>
      </c>
    </row>
    <row r="2204" spans="20:38" x14ac:dyDescent="0.35">
      <c r="T2204" t="s">
        <v>30</v>
      </c>
      <c r="U2204">
        <v>67</v>
      </c>
      <c r="V2204" t="s">
        <v>29</v>
      </c>
      <c r="W2204">
        <v>14279.9051211066</v>
      </c>
      <c r="X2204">
        <v>0.20176378101944401</v>
      </c>
      <c r="Y2204">
        <v>10984.5424008512</v>
      </c>
      <c r="Z2204" t="s">
        <v>27</v>
      </c>
      <c r="AA2204">
        <v>1.11882174550018E-2</v>
      </c>
      <c r="AB2204" t="s">
        <v>24</v>
      </c>
      <c r="AC2204">
        <v>2199</v>
      </c>
      <c r="AD2204">
        <v>10</v>
      </c>
      <c r="AE2204">
        <v>4.7500000000000001E-2</v>
      </c>
      <c r="AF2204">
        <v>0.01</v>
      </c>
      <c r="AG2204">
        <v>0</v>
      </c>
      <c r="AH2204" t="s">
        <v>23</v>
      </c>
      <c r="AI2204">
        <v>0.1</v>
      </c>
      <c r="AJ2204">
        <v>10</v>
      </c>
      <c r="AK2204">
        <v>8</v>
      </c>
      <c r="AL2204">
        <v>7</v>
      </c>
    </row>
    <row r="2205" spans="20:38" x14ac:dyDescent="0.35">
      <c r="T2205" t="s">
        <v>30</v>
      </c>
      <c r="U2205">
        <v>67</v>
      </c>
      <c r="V2205" t="s">
        <v>29</v>
      </c>
      <c r="W2205">
        <v>42839.715363319701</v>
      </c>
      <c r="X2205">
        <v>0.60529134305833299</v>
      </c>
      <c r="Y2205">
        <v>32953.627202553602</v>
      </c>
      <c r="Z2205" t="s">
        <v>27</v>
      </c>
      <c r="AA2205">
        <v>3.3564652365005297E-2</v>
      </c>
      <c r="AB2205" t="s">
        <v>22</v>
      </c>
      <c r="AC2205">
        <v>2200</v>
      </c>
      <c r="AD2205">
        <v>10</v>
      </c>
      <c r="AE2205">
        <v>4.7500000000000001E-2</v>
      </c>
      <c r="AF2205">
        <v>0.01</v>
      </c>
      <c r="AG2205">
        <v>0</v>
      </c>
      <c r="AH2205" t="s">
        <v>23</v>
      </c>
      <c r="AI2205">
        <v>0.1</v>
      </c>
      <c r="AJ2205">
        <v>10</v>
      </c>
      <c r="AK2205">
        <v>8</v>
      </c>
      <c r="AL2205">
        <v>7</v>
      </c>
    </row>
    <row r="2206" spans="20:38" x14ac:dyDescent="0.35">
      <c r="T2206" t="s">
        <v>30</v>
      </c>
      <c r="U2206">
        <v>67</v>
      </c>
      <c r="V2206" t="s">
        <v>29</v>
      </c>
      <c r="W2206">
        <v>16112.0977586933</v>
      </c>
      <c r="X2206">
        <v>0.22765121591346801</v>
      </c>
      <c r="Y2206">
        <v>12393.921352841</v>
      </c>
      <c r="Z2206" t="s">
        <v>27</v>
      </c>
      <c r="AA2206">
        <v>1.2623729069044199E-2</v>
      </c>
      <c r="AB2206" t="s">
        <v>24</v>
      </c>
      <c r="AC2206">
        <v>2201</v>
      </c>
      <c r="AD2206">
        <v>10</v>
      </c>
      <c r="AE2206">
        <v>4.7500000000000001E-2</v>
      </c>
      <c r="AF2206">
        <v>0.01</v>
      </c>
      <c r="AG2206">
        <v>0</v>
      </c>
      <c r="AH2206" t="s">
        <v>23</v>
      </c>
      <c r="AI2206">
        <v>0.1</v>
      </c>
      <c r="AJ2206">
        <v>10</v>
      </c>
      <c r="AK2206">
        <v>9</v>
      </c>
      <c r="AL2206">
        <v>8</v>
      </c>
    </row>
    <row r="2207" spans="20:38" x14ac:dyDescent="0.35">
      <c r="T2207" t="s">
        <v>30</v>
      </c>
      <c r="U2207">
        <v>67</v>
      </c>
      <c r="V2207" t="s">
        <v>29</v>
      </c>
      <c r="W2207">
        <v>48336.293276079799</v>
      </c>
      <c r="X2207">
        <v>0.68295364774040401</v>
      </c>
      <c r="Y2207">
        <v>37181.764058522902</v>
      </c>
      <c r="Z2207" t="s">
        <v>27</v>
      </c>
      <c r="AA2207">
        <v>3.78711872071327E-2</v>
      </c>
      <c r="AB2207" t="s">
        <v>22</v>
      </c>
      <c r="AC2207">
        <v>2202</v>
      </c>
      <c r="AD2207">
        <v>10</v>
      </c>
      <c r="AE2207">
        <v>4.7500000000000001E-2</v>
      </c>
      <c r="AF2207">
        <v>0.01</v>
      </c>
      <c r="AG2207">
        <v>0</v>
      </c>
      <c r="AH2207" t="s">
        <v>23</v>
      </c>
      <c r="AI2207">
        <v>0.1</v>
      </c>
      <c r="AJ2207">
        <v>10</v>
      </c>
      <c r="AK2207">
        <v>9</v>
      </c>
      <c r="AL2207">
        <v>8</v>
      </c>
    </row>
    <row r="2208" spans="20:38" x14ac:dyDescent="0.35">
      <c r="T2208" t="s">
        <v>30</v>
      </c>
      <c r="U2208">
        <v>67</v>
      </c>
      <c r="V2208" t="s">
        <v>29</v>
      </c>
      <c r="W2208">
        <v>18211.770667725901</v>
      </c>
      <c r="X2208">
        <v>0.25731793578574202</v>
      </c>
      <c r="Y2208">
        <v>14009.054359789099</v>
      </c>
      <c r="Z2208" t="s">
        <v>27</v>
      </c>
      <c r="AA2208">
        <v>1.4268809823531301E-2</v>
      </c>
      <c r="AB2208" t="s">
        <v>24</v>
      </c>
      <c r="AC2208">
        <v>2203</v>
      </c>
      <c r="AD2208">
        <v>10</v>
      </c>
      <c r="AE2208">
        <v>4.7500000000000001E-2</v>
      </c>
      <c r="AF2208">
        <v>0.01</v>
      </c>
      <c r="AG2208">
        <v>0</v>
      </c>
      <c r="AH2208" t="s">
        <v>23</v>
      </c>
      <c r="AI2208">
        <v>0.1</v>
      </c>
      <c r="AJ2208">
        <v>10</v>
      </c>
      <c r="AK2208">
        <v>10</v>
      </c>
      <c r="AL2208">
        <v>9</v>
      </c>
    </row>
    <row r="2209" spans="20:38" x14ac:dyDescent="0.35">
      <c r="T2209" t="s">
        <v>30</v>
      </c>
      <c r="U2209">
        <v>67</v>
      </c>
      <c r="V2209" t="s">
        <v>29</v>
      </c>
      <c r="W2209">
        <v>54635.312003177598</v>
      </c>
      <c r="X2209">
        <v>0.77195380735722496</v>
      </c>
      <c r="Y2209">
        <v>42027.163079367398</v>
      </c>
      <c r="Z2209" t="s">
        <v>27</v>
      </c>
      <c r="AA2209">
        <v>4.28064294705938E-2</v>
      </c>
      <c r="AB2209" t="s">
        <v>22</v>
      </c>
      <c r="AC2209">
        <v>2204</v>
      </c>
      <c r="AD2209">
        <v>10</v>
      </c>
      <c r="AE2209">
        <v>4.7500000000000001E-2</v>
      </c>
      <c r="AF2209">
        <v>0.01</v>
      </c>
      <c r="AG2209">
        <v>0</v>
      </c>
      <c r="AH2209" t="s">
        <v>23</v>
      </c>
      <c r="AI2209">
        <v>0.1</v>
      </c>
      <c r="AJ2209">
        <v>10</v>
      </c>
      <c r="AK2209">
        <v>10</v>
      </c>
      <c r="AL2209">
        <v>9</v>
      </c>
    </row>
    <row r="2210" spans="20:38" x14ac:dyDescent="0.35">
      <c r="T2210" t="s">
        <v>30</v>
      </c>
      <c r="U2210">
        <v>67</v>
      </c>
      <c r="V2210" t="s">
        <v>29</v>
      </c>
      <c r="W2210">
        <v>59474.722508872699</v>
      </c>
      <c r="X2210">
        <v>0.84033085561163201</v>
      </c>
      <c r="Y2210">
        <v>45749.786545286697</v>
      </c>
      <c r="Z2210" t="s">
        <v>27</v>
      </c>
      <c r="AA2210">
        <v>4.6598077708627797E-2</v>
      </c>
      <c r="AB2210" t="s">
        <v>24</v>
      </c>
      <c r="AC2210">
        <v>2205</v>
      </c>
      <c r="AD2210">
        <v>10</v>
      </c>
      <c r="AE2210">
        <v>4.7500000000000001E-2</v>
      </c>
      <c r="AF2210">
        <v>0.01</v>
      </c>
      <c r="AG2210">
        <v>0</v>
      </c>
      <c r="AH2210" t="s">
        <v>23</v>
      </c>
      <c r="AI2210">
        <v>0.1</v>
      </c>
      <c r="AJ2210">
        <v>10</v>
      </c>
      <c r="AK2210">
        <v>12</v>
      </c>
      <c r="AL2210">
        <v>11</v>
      </c>
    </row>
    <row r="2211" spans="20:38" x14ac:dyDescent="0.35">
      <c r="T2211" t="s">
        <v>30</v>
      </c>
      <c r="U2211">
        <v>67</v>
      </c>
      <c r="V2211" t="s">
        <v>29</v>
      </c>
      <c r="W2211">
        <v>178424.167526618</v>
      </c>
      <c r="X2211">
        <v>2.5209925668349</v>
      </c>
      <c r="Y2211">
        <v>137249.35963585999</v>
      </c>
      <c r="Z2211" t="s">
        <v>27</v>
      </c>
      <c r="AA2211">
        <v>0.13979423312588299</v>
      </c>
      <c r="AB2211" t="s">
        <v>22</v>
      </c>
      <c r="AC2211">
        <v>2206</v>
      </c>
      <c r="AD2211">
        <v>10</v>
      </c>
      <c r="AE2211">
        <v>4.7500000000000001E-2</v>
      </c>
      <c r="AF2211">
        <v>0.01</v>
      </c>
      <c r="AG2211">
        <v>0</v>
      </c>
      <c r="AH2211" t="s">
        <v>23</v>
      </c>
      <c r="AI2211">
        <v>0.1</v>
      </c>
      <c r="AJ2211">
        <v>10</v>
      </c>
      <c r="AK2211">
        <v>12</v>
      </c>
      <c r="AL2211">
        <v>11</v>
      </c>
    </row>
    <row r="2212" spans="20:38" x14ac:dyDescent="0.35">
      <c r="T2212" t="s">
        <v>30</v>
      </c>
      <c r="U2212">
        <v>67</v>
      </c>
      <c r="V2212" t="s">
        <v>29</v>
      </c>
      <c r="W2212">
        <v>62936.975978563401</v>
      </c>
      <c r="X2212">
        <v>0.88924976263293798</v>
      </c>
      <c r="Y2212">
        <v>48413.0584450487</v>
      </c>
      <c r="Z2212" t="s">
        <v>27</v>
      </c>
      <c r="AA2212">
        <v>4.9310731915690999E-2</v>
      </c>
      <c r="AB2212" t="s">
        <v>24</v>
      </c>
      <c r="AC2212">
        <v>2207</v>
      </c>
      <c r="AD2212">
        <v>10</v>
      </c>
      <c r="AE2212">
        <v>4.7500000000000001E-2</v>
      </c>
      <c r="AF2212">
        <v>0.01</v>
      </c>
      <c r="AG2212">
        <v>0</v>
      </c>
      <c r="AH2212" t="s">
        <v>23</v>
      </c>
      <c r="AI2212">
        <v>0.1</v>
      </c>
      <c r="AJ2212">
        <v>10</v>
      </c>
      <c r="AK2212">
        <v>15</v>
      </c>
      <c r="AL2212">
        <v>14</v>
      </c>
    </row>
    <row r="2213" spans="20:38" x14ac:dyDescent="0.35">
      <c r="T2213" t="s">
        <v>30</v>
      </c>
      <c r="U2213">
        <v>67</v>
      </c>
      <c r="V2213" t="s">
        <v>29</v>
      </c>
      <c r="W2213">
        <v>188810.92793569001</v>
      </c>
      <c r="X2213">
        <v>2.6677492878988098</v>
      </c>
      <c r="Y2213">
        <v>145239.17533514599</v>
      </c>
      <c r="Z2213" t="s">
        <v>27</v>
      </c>
      <c r="AA2213">
        <v>0.147932195747073</v>
      </c>
      <c r="AB2213" t="s">
        <v>22</v>
      </c>
      <c r="AC2213">
        <v>2208</v>
      </c>
      <c r="AD2213">
        <v>10</v>
      </c>
      <c r="AE2213">
        <v>4.7500000000000001E-2</v>
      </c>
      <c r="AF2213">
        <v>0.01</v>
      </c>
      <c r="AG2213">
        <v>0</v>
      </c>
      <c r="AH2213" t="s">
        <v>23</v>
      </c>
      <c r="AI2213">
        <v>0.1</v>
      </c>
      <c r="AJ2213">
        <v>10</v>
      </c>
      <c r="AK2213">
        <v>15</v>
      </c>
      <c r="AL2213">
        <v>14</v>
      </c>
    </row>
    <row r="2214" spans="20:38" x14ac:dyDescent="0.35">
      <c r="T2214" t="s">
        <v>30</v>
      </c>
      <c r="U2214">
        <v>67</v>
      </c>
      <c r="V2214" t="s">
        <v>29</v>
      </c>
      <c r="W2214">
        <v>48769.165159336502</v>
      </c>
      <c r="X2214">
        <v>0.68906978556640297</v>
      </c>
      <c r="Y2214">
        <v>37514.742430258797</v>
      </c>
      <c r="Z2214" t="s">
        <v>27</v>
      </c>
      <c r="AA2214">
        <v>3.8210339653802203E-2</v>
      </c>
      <c r="AB2214" t="s">
        <v>24</v>
      </c>
      <c r="AC2214">
        <v>2209</v>
      </c>
      <c r="AD2214">
        <v>10</v>
      </c>
      <c r="AE2214">
        <v>4.7500000000000001E-2</v>
      </c>
      <c r="AF2214">
        <v>0.01</v>
      </c>
      <c r="AG2214">
        <v>0</v>
      </c>
      <c r="AH2214" t="s">
        <v>23</v>
      </c>
      <c r="AI2214">
        <v>0.1</v>
      </c>
      <c r="AJ2214">
        <v>10</v>
      </c>
      <c r="AK2214">
        <v>20</v>
      </c>
      <c r="AL2214">
        <v>19</v>
      </c>
    </row>
    <row r="2215" spans="20:38" x14ac:dyDescent="0.35">
      <c r="T2215" t="s">
        <v>30</v>
      </c>
      <c r="U2215">
        <v>67</v>
      </c>
      <c r="V2215" t="s">
        <v>29</v>
      </c>
      <c r="W2215">
        <v>146307.49547800899</v>
      </c>
      <c r="X2215">
        <v>2.0672093566992098</v>
      </c>
      <c r="Y2215">
        <v>112544.22729077601</v>
      </c>
      <c r="Z2215" t="s">
        <v>27</v>
      </c>
      <c r="AA2215">
        <v>0.114631018961407</v>
      </c>
      <c r="AB2215" t="s">
        <v>22</v>
      </c>
      <c r="AC2215">
        <v>2210</v>
      </c>
      <c r="AD2215">
        <v>10</v>
      </c>
      <c r="AE2215">
        <v>4.7500000000000001E-2</v>
      </c>
      <c r="AF2215">
        <v>0.01</v>
      </c>
      <c r="AG2215">
        <v>0</v>
      </c>
      <c r="AH2215" t="s">
        <v>23</v>
      </c>
      <c r="AI2215">
        <v>0.1</v>
      </c>
      <c r="AJ2215">
        <v>10</v>
      </c>
      <c r="AK2215">
        <v>20</v>
      </c>
      <c r="AL2215">
        <v>19</v>
      </c>
    </row>
    <row r="2216" spans="20:38" x14ac:dyDescent="0.35">
      <c r="T2216" t="s">
        <v>30</v>
      </c>
      <c r="U2216">
        <v>67</v>
      </c>
      <c r="V2216" t="s">
        <v>29</v>
      </c>
      <c r="W2216">
        <v>23982.265523492199</v>
      </c>
      <c r="X2216">
        <v>0.33885047053149397</v>
      </c>
      <c r="Y2216">
        <v>18447.896556532502</v>
      </c>
      <c r="Z2216" t="s">
        <v>27</v>
      </c>
      <c r="AA2216">
        <v>1.87899568985113E-2</v>
      </c>
      <c r="AB2216" t="s">
        <v>24</v>
      </c>
      <c r="AC2216">
        <v>2211</v>
      </c>
      <c r="AD2216">
        <v>10</v>
      </c>
      <c r="AE2216">
        <v>4.7500000000000001E-2</v>
      </c>
      <c r="AF2216">
        <v>0.01</v>
      </c>
      <c r="AG2216">
        <v>0</v>
      </c>
      <c r="AH2216" t="s">
        <v>23</v>
      </c>
      <c r="AI2216">
        <v>0.1</v>
      </c>
      <c r="AJ2216">
        <v>10</v>
      </c>
      <c r="AK2216">
        <v>99</v>
      </c>
      <c r="AL2216">
        <v>98</v>
      </c>
    </row>
    <row r="2217" spans="20:38" x14ac:dyDescent="0.35">
      <c r="T2217" t="s">
        <v>30</v>
      </c>
      <c r="U2217">
        <v>67</v>
      </c>
      <c r="V2217" t="s">
        <v>29</v>
      </c>
      <c r="W2217">
        <v>71946.796570476698</v>
      </c>
      <c r="X2217">
        <v>1.01655141159448</v>
      </c>
      <c r="Y2217">
        <v>55343.689669597501</v>
      </c>
      <c r="Z2217" t="s">
        <v>27</v>
      </c>
      <c r="AA2217">
        <v>5.63698706955338E-2</v>
      </c>
      <c r="AB2217" t="s">
        <v>22</v>
      </c>
      <c r="AC2217">
        <v>2212</v>
      </c>
      <c r="AD2217">
        <v>10</v>
      </c>
      <c r="AE2217">
        <v>4.7500000000000001E-2</v>
      </c>
      <c r="AF2217">
        <v>0.01</v>
      </c>
      <c r="AG2217">
        <v>0</v>
      </c>
      <c r="AH2217" t="s">
        <v>23</v>
      </c>
      <c r="AI2217">
        <v>0.1</v>
      </c>
      <c r="AJ2217">
        <v>10</v>
      </c>
      <c r="AK2217">
        <v>99</v>
      </c>
      <c r="AL2217">
        <v>98</v>
      </c>
    </row>
    <row r="2218" spans="20:38" x14ac:dyDescent="0.35">
      <c r="T2218" t="s">
        <v>30</v>
      </c>
      <c r="U2218">
        <v>67</v>
      </c>
      <c r="V2218" t="s">
        <v>29</v>
      </c>
      <c r="W2218">
        <v>109548.882365275</v>
      </c>
      <c r="X2218">
        <v>0.170131701231303</v>
      </c>
      <c r="Y2218">
        <v>84268.371050211397</v>
      </c>
      <c r="Z2218" t="s">
        <v>28</v>
      </c>
      <c r="AA2218">
        <v>3.21572757141078E-2</v>
      </c>
      <c r="AB2218" t="s">
        <v>24</v>
      </c>
      <c r="AC2218">
        <v>2213</v>
      </c>
      <c r="AD2218">
        <v>10</v>
      </c>
      <c r="AE2218">
        <v>4.7500000000000001E-2</v>
      </c>
      <c r="AF2218">
        <v>0.01</v>
      </c>
      <c r="AG2218">
        <v>0</v>
      </c>
      <c r="AH2218" t="s">
        <v>23</v>
      </c>
      <c r="AI2218">
        <v>0.1</v>
      </c>
      <c r="AJ2218">
        <v>10</v>
      </c>
      <c r="AK2218">
        <v>1</v>
      </c>
      <c r="AL2218">
        <v>0</v>
      </c>
    </row>
    <row r="2219" spans="20:38" x14ac:dyDescent="0.35">
      <c r="T2219" t="s">
        <v>30</v>
      </c>
      <c r="U2219">
        <v>67</v>
      </c>
      <c r="V2219" t="s">
        <v>29</v>
      </c>
      <c r="W2219">
        <v>328646.647095825</v>
      </c>
      <c r="X2219">
        <v>0.51039510369390895</v>
      </c>
      <c r="Y2219">
        <v>252805.11315063399</v>
      </c>
      <c r="Z2219" t="s">
        <v>28</v>
      </c>
      <c r="AA2219">
        <v>9.6471827142323205E-2</v>
      </c>
      <c r="AB2219" t="s">
        <v>22</v>
      </c>
      <c r="AC2219">
        <v>2214</v>
      </c>
      <c r="AD2219">
        <v>10</v>
      </c>
      <c r="AE2219">
        <v>4.7500000000000001E-2</v>
      </c>
      <c r="AF2219">
        <v>0.01</v>
      </c>
      <c r="AG2219">
        <v>0</v>
      </c>
      <c r="AH2219" t="s">
        <v>23</v>
      </c>
      <c r="AI2219">
        <v>0.1</v>
      </c>
      <c r="AJ2219">
        <v>10</v>
      </c>
      <c r="AK2219">
        <v>1</v>
      </c>
      <c r="AL2219">
        <v>0</v>
      </c>
    </row>
    <row r="2220" spans="20:38" x14ac:dyDescent="0.35">
      <c r="T2220" t="s">
        <v>30</v>
      </c>
      <c r="U2220">
        <v>67</v>
      </c>
      <c r="V2220" t="s">
        <v>29</v>
      </c>
      <c r="W2220">
        <v>44389.177050390303</v>
      </c>
      <c r="X2220">
        <v>6.8937318617814297E-2</v>
      </c>
      <c r="Y2220">
        <v>34145.5208079925</v>
      </c>
      <c r="Z2220" t="s">
        <v>28</v>
      </c>
      <c r="AA2220">
        <v>1.3030119288412001E-2</v>
      </c>
      <c r="AB2220" t="s">
        <v>24</v>
      </c>
      <c r="AC2220">
        <v>2215</v>
      </c>
      <c r="AD2220">
        <v>10</v>
      </c>
      <c r="AE2220">
        <v>4.7500000000000001E-2</v>
      </c>
      <c r="AF2220">
        <v>0.01</v>
      </c>
      <c r="AG2220">
        <v>0</v>
      </c>
      <c r="AH2220" t="s">
        <v>23</v>
      </c>
      <c r="AI2220">
        <v>0.1</v>
      </c>
      <c r="AJ2220">
        <v>10</v>
      </c>
      <c r="AK2220">
        <v>2</v>
      </c>
      <c r="AL2220">
        <v>1</v>
      </c>
    </row>
    <row r="2221" spans="20:38" x14ac:dyDescent="0.35">
      <c r="T2221" t="s">
        <v>30</v>
      </c>
      <c r="U2221">
        <v>67</v>
      </c>
      <c r="V2221" t="s">
        <v>29</v>
      </c>
      <c r="W2221">
        <v>133167.53115117099</v>
      </c>
      <c r="X2221">
        <v>0.206811955853443</v>
      </c>
      <c r="Y2221">
        <v>102436.562423978</v>
      </c>
      <c r="Z2221" t="s">
        <v>28</v>
      </c>
      <c r="AA2221">
        <v>3.9090357865236E-2</v>
      </c>
      <c r="AB2221" t="s">
        <v>22</v>
      </c>
      <c r="AC2221">
        <v>2216</v>
      </c>
      <c r="AD2221">
        <v>10</v>
      </c>
      <c r="AE2221">
        <v>4.7500000000000001E-2</v>
      </c>
      <c r="AF2221">
        <v>0.01</v>
      </c>
      <c r="AG2221">
        <v>0</v>
      </c>
      <c r="AH2221" t="s">
        <v>23</v>
      </c>
      <c r="AI2221">
        <v>0.1</v>
      </c>
      <c r="AJ2221">
        <v>10</v>
      </c>
      <c r="AK2221">
        <v>2</v>
      </c>
      <c r="AL2221">
        <v>1</v>
      </c>
    </row>
    <row r="2222" spans="20:38" x14ac:dyDescent="0.35">
      <c r="T2222" t="s">
        <v>30</v>
      </c>
      <c r="U2222">
        <v>67</v>
      </c>
      <c r="V2222" t="s">
        <v>29</v>
      </c>
      <c r="W2222">
        <v>18227.521010399101</v>
      </c>
      <c r="X2222">
        <v>2.8307720642812499E-2</v>
      </c>
      <c r="Y2222">
        <v>14021.170007999301</v>
      </c>
      <c r="Z2222" t="s">
        <v>28</v>
      </c>
      <c r="AA2222">
        <v>5.3505558985227604E-3</v>
      </c>
      <c r="AB2222" t="s">
        <v>24</v>
      </c>
      <c r="AC2222">
        <v>2217</v>
      </c>
      <c r="AD2222">
        <v>10</v>
      </c>
      <c r="AE2222">
        <v>4.7500000000000001E-2</v>
      </c>
      <c r="AF2222">
        <v>0.01</v>
      </c>
      <c r="AG2222">
        <v>0</v>
      </c>
      <c r="AH2222" t="s">
        <v>23</v>
      </c>
      <c r="AI2222">
        <v>0.1</v>
      </c>
      <c r="AJ2222">
        <v>10</v>
      </c>
      <c r="AK2222">
        <v>3</v>
      </c>
      <c r="AL2222">
        <v>2</v>
      </c>
    </row>
    <row r="2223" spans="20:38" x14ac:dyDescent="0.35">
      <c r="T2223" t="s">
        <v>30</v>
      </c>
      <c r="U2223">
        <v>67</v>
      </c>
      <c r="V2223" t="s">
        <v>29</v>
      </c>
      <c r="W2223">
        <v>54682.563031197402</v>
      </c>
      <c r="X2223">
        <v>8.4923161928437393E-2</v>
      </c>
      <c r="Y2223">
        <v>42063.510023998002</v>
      </c>
      <c r="Z2223" t="s">
        <v>28</v>
      </c>
      <c r="AA2223">
        <v>1.60516676955683E-2</v>
      </c>
      <c r="AB2223" t="s">
        <v>22</v>
      </c>
      <c r="AC2223">
        <v>2218</v>
      </c>
      <c r="AD2223">
        <v>10</v>
      </c>
      <c r="AE2223">
        <v>4.7500000000000001E-2</v>
      </c>
      <c r="AF2223">
        <v>0.01</v>
      </c>
      <c r="AG2223">
        <v>0</v>
      </c>
      <c r="AH2223" t="s">
        <v>23</v>
      </c>
      <c r="AI2223">
        <v>0.1</v>
      </c>
      <c r="AJ2223">
        <v>10</v>
      </c>
      <c r="AK2223">
        <v>3</v>
      </c>
      <c r="AL2223">
        <v>2</v>
      </c>
    </row>
    <row r="2224" spans="20:38" x14ac:dyDescent="0.35">
      <c r="T2224" t="s">
        <v>30</v>
      </c>
      <c r="U2224">
        <v>67</v>
      </c>
      <c r="V2224" t="s">
        <v>29</v>
      </c>
      <c r="W2224">
        <v>45868.3420811295</v>
      </c>
      <c r="X2224">
        <v>7.1234492789271506E-2</v>
      </c>
      <c r="Y2224">
        <v>35283.340062407297</v>
      </c>
      <c r="Z2224" t="s">
        <v>28</v>
      </c>
      <c r="AA2224">
        <v>1.3464317398818501E-2</v>
      </c>
      <c r="AB2224" t="s">
        <v>24</v>
      </c>
      <c r="AC2224">
        <v>2219</v>
      </c>
      <c r="AD2224">
        <v>10</v>
      </c>
      <c r="AE2224">
        <v>4.7500000000000001E-2</v>
      </c>
      <c r="AF2224">
        <v>0.01</v>
      </c>
      <c r="AG2224">
        <v>0</v>
      </c>
      <c r="AH2224" t="s">
        <v>23</v>
      </c>
      <c r="AI2224">
        <v>0.1</v>
      </c>
      <c r="AJ2224">
        <v>10</v>
      </c>
      <c r="AK2224">
        <v>4</v>
      </c>
      <c r="AL2224">
        <v>3</v>
      </c>
    </row>
    <row r="2225" spans="20:38" x14ac:dyDescent="0.35">
      <c r="T2225" t="s">
        <v>30</v>
      </c>
      <c r="U2225">
        <v>67</v>
      </c>
      <c r="V2225" t="s">
        <v>29</v>
      </c>
      <c r="W2225">
        <v>137605.02624338801</v>
      </c>
      <c r="X2225">
        <v>0.213703478367815</v>
      </c>
      <c r="Y2225">
        <v>105850.02018722201</v>
      </c>
      <c r="Z2225" t="s">
        <v>28</v>
      </c>
      <c r="AA2225">
        <v>4.0392952196455501E-2</v>
      </c>
      <c r="AB2225" t="s">
        <v>22</v>
      </c>
      <c r="AC2225">
        <v>2220</v>
      </c>
      <c r="AD2225">
        <v>10</v>
      </c>
      <c r="AE2225">
        <v>4.7500000000000001E-2</v>
      </c>
      <c r="AF2225">
        <v>0.01</v>
      </c>
      <c r="AG2225">
        <v>0</v>
      </c>
      <c r="AH2225" t="s">
        <v>23</v>
      </c>
      <c r="AI2225">
        <v>0.1</v>
      </c>
      <c r="AJ2225">
        <v>10</v>
      </c>
      <c r="AK2225">
        <v>4</v>
      </c>
      <c r="AL2225">
        <v>3</v>
      </c>
    </row>
    <row r="2226" spans="20:38" x14ac:dyDescent="0.35">
      <c r="T2226" t="s">
        <v>30</v>
      </c>
      <c r="U2226">
        <v>67</v>
      </c>
      <c r="V2226" t="s">
        <v>29</v>
      </c>
      <c r="W2226">
        <v>44901.2868712614</v>
      </c>
      <c r="X2226">
        <v>6.9732635860317596E-2</v>
      </c>
      <c r="Y2226">
        <v>34539.451439431898</v>
      </c>
      <c r="Z2226" t="s">
        <v>28</v>
      </c>
      <c r="AA2226">
        <v>1.3180445392613999E-2</v>
      </c>
      <c r="AB2226" t="s">
        <v>24</v>
      </c>
      <c r="AC2226">
        <v>2221</v>
      </c>
      <c r="AD2226">
        <v>10</v>
      </c>
      <c r="AE2226">
        <v>4.7500000000000001E-2</v>
      </c>
      <c r="AF2226">
        <v>0.01</v>
      </c>
      <c r="AG2226">
        <v>0</v>
      </c>
      <c r="AH2226" t="s">
        <v>23</v>
      </c>
      <c r="AI2226">
        <v>0.1</v>
      </c>
      <c r="AJ2226">
        <v>10</v>
      </c>
      <c r="AK2226">
        <v>5</v>
      </c>
      <c r="AL2226">
        <v>4</v>
      </c>
    </row>
    <row r="2227" spans="20:38" x14ac:dyDescent="0.35">
      <c r="T2227" t="s">
        <v>30</v>
      </c>
      <c r="U2227">
        <v>67</v>
      </c>
      <c r="V2227" t="s">
        <v>29</v>
      </c>
      <c r="W2227">
        <v>134703.860613784</v>
      </c>
      <c r="X2227">
        <v>0.209197907580953</v>
      </c>
      <c r="Y2227">
        <v>103618.354318296</v>
      </c>
      <c r="Z2227" t="s">
        <v>28</v>
      </c>
      <c r="AA2227">
        <v>3.9541336177842001E-2</v>
      </c>
      <c r="AB2227" t="s">
        <v>22</v>
      </c>
      <c r="AC2227">
        <v>2222</v>
      </c>
      <c r="AD2227">
        <v>10</v>
      </c>
      <c r="AE2227">
        <v>4.7500000000000001E-2</v>
      </c>
      <c r="AF2227">
        <v>0.01</v>
      </c>
      <c r="AG2227">
        <v>0</v>
      </c>
      <c r="AH2227" t="s">
        <v>23</v>
      </c>
      <c r="AI2227">
        <v>0.1</v>
      </c>
      <c r="AJ2227">
        <v>10</v>
      </c>
      <c r="AK2227">
        <v>5</v>
      </c>
      <c r="AL2227">
        <v>4</v>
      </c>
    </row>
    <row r="2228" spans="20:38" x14ac:dyDescent="0.35">
      <c r="T2228" t="s">
        <v>30</v>
      </c>
      <c r="U2228">
        <v>67</v>
      </c>
      <c r="V2228" t="s">
        <v>29</v>
      </c>
      <c r="W2228">
        <v>45673.226686744798</v>
      </c>
      <c r="X2228">
        <v>7.0931474508606707E-2</v>
      </c>
      <c r="Y2228">
        <v>35133.251297495997</v>
      </c>
      <c r="Z2228" t="s">
        <v>28</v>
      </c>
      <c r="AA2228">
        <v>1.3407042697353501E-2</v>
      </c>
      <c r="AB2228" t="s">
        <v>24</v>
      </c>
      <c r="AC2228">
        <v>2223</v>
      </c>
      <c r="AD2228">
        <v>10</v>
      </c>
      <c r="AE2228">
        <v>4.7500000000000001E-2</v>
      </c>
      <c r="AF2228">
        <v>0.01</v>
      </c>
      <c r="AG2228">
        <v>0</v>
      </c>
      <c r="AH2228" t="s">
        <v>23</v>
      </c>
      <c r="AI2228">
        <v>0.1</v>
      </c>
      <c r="AJ2228">
        <v>10</v>
      </c>
      <c r="AK2228">
        <v>6</v>
      </c>
      <c r="AL2228">
        <v>5</v>
      </c>
    </row>
    <row r="2229" spans="20:38" x14ac:dyDescent="0.35">
      <c r="T2229" t="s">
        <v>30</v>
      </c>
      <c r="U2229">
        <v>67</v>
      </c>
      <c r="V2229" t="s">
        <v>29</v>
      </c>
      <c r="W2229">
        <v>137019.68006023401</v>
      </c>
      <c r="X2229">
        <v>0.21279442352582001</v>
      </c>
      <c r="Y2229">
        <v>105399.75389248801</v>
      </c>
      <c r="Z2229" t="s">
        <v>28</v>
      </c>
      <c r="AA2229">
        <v>4.02211280920605E-2</v>
      </c>
      <c r="AB2229" t="s">
        <v>22</v>
      </c>
      <c r="AC2229">
        <v>2224</v>
      </c>
      <c r="AD2229">
        <v>10</v>
      </c>
      <c r="AE2229">
        <v>4.7500000000000001E-2</v>
      </c>
      <c r="AF2229">
        <v>0.01</v>
      </c>
      <c r="AG2229">
        <v>0</v>
      </c>
      <c r="AH2229" t="s">
        <v>23</v>
      </c>
      <c r="AI2229">
        <v>0.1</v>
      </c>
      <c r="AJ2229">
        <v>10</v>
      </c>
      <c r="AK2229">
        <v>6</v>
      </c>
      <c r="AL2229">
        <v>5</v>
      </c>
    </row>
    <row r="2230" spans="20:38" x14ac:dyDescent="0.35">
      <c r="T2230" t="s">
        <v>30</v>
      </c>
      <c r="U2230">
        <v>67</v>
      </c>
      <c r="V2230" t="s">
        <v>29</v>
      </c>
      <c r="W2230">
        <v>47752.301619348997</v>
      </c>
      <c r="X2230">
        <v>7.4160321281245598E-2</v>
      </c>
      <c r="Y2230">
        <v>36732.539707191601</v>
      </c>
      <c r="Z2230" t="s">
        <v>28</v>
      </c>
      <c r="AA2230">
        <v>1.4017339985600801E-2</v>
      </c>
      <c r="AB2230" t="s">
        <v>24</v>
      </c>
      <c r="AC2230">
        <v>2225</v>
      </c>
      <c r="AD2230">
        <v>10</v>
      </c>
      <c r="AE2230">
        <v>4.7500000000000001E-2</v>
      </c>
      <c r="AF2230">
        <v>0.01</v>
      </c>
      <c r="AG2230">
        <v>0</v>
      </c>
      <c r="AH2230" t="s">
        <v>23</v>
      </c>
      <c r="AI2230">
        <v>0.1</v>
      </c>
      <c r="AJ2230">
        <v>10</v>
      </c>
      <c r="AK2230">
        <v>7</v>
      </c>
      <c r="AL2230">
        <v>6</v>
      </c>
    </row>
    <row r="2231" spans="20:38" x14ac:dyDescent="0.35">
      <c r="T2231" t="s">
        <v>30</v>
      </c>
      <c r="U2231">
        <v>67</v>
      </c>
      <c r="V2231" t="s">
        <v>29</v>
      </c>
      <c r="W2231">
        <v>143256.904858047</v>
      </c>
      <c r="X2231">
        <v>0.222480963843737</v>
      </c>
      <c r="Y2231">
        <v>110197.619121575</v>
      </c>
      <c r="Z2231" t="s">
        <v>28</v>
      </c>
      <c r="AA2231">
        <v>4.20520199568023E-2</v>
      </c>
      <c r="AB2231" t="s">
        <v>22</v>
      </c>
      <c r="AC2231">
        <v>2226</v>
      </c>
      <c r="AD2231">
        <v>10</v>
      </c>
      <c r="AE2231">
        <v>4.7500000000000001E-2</v>
      </c>
      <c r="AF2231">
        <v>0.01</v>
      </c>
      <c r="AG2231">
        <v>0</v>
      </c>
      <c r="AH2231" t="s">
        <v>23</v>
      </c>
      <c r="AI2231">
        <v>0.1</v>
      </c>
      <c r="AJ2231">
        <v>10</v>
      </c>
      <c r="AK2231">
        <v>7</v>
      </c>
      <c r="AL2231">
        <v>6</v>
      </c>
    </row>
    <row r="2232" spans="20:38" x14ac:dyDescent="0.35">
      <c r="T2232" t="s">
        <v>30</v>
      </c>
      <c r="U2232">
        <v>67</v>
      </c>
      <c r="V2232" t="s">
        <v>29</v>
      </c>
      <c r="W2232">
        <v>50726.141442488297</v>
      </c>
      <c r="X2232">
        <v>7.8778756607797595E-2</v>
      </c>
      <c r="Y2232">
        <v>39020.108801914103</v>
      </c>
      <c r="Z2232" t="s">
        <v>28</v>
      </c>
      <c r="AA2232">
        <v>1.4890288983869999E-2</v>
      </c>
      <c r="AB2232" t="s">
        <v>24</v>
      </c>
      <c r="AC2232">
        <v>2227</v>
      </c>
      <c r="AD2232">
        <v>10</v>
      </c>
      <c r="AE2232">
        <v>4.7500000000000001E-2</v>
      </c>
      <c r="AF2232">
        <v>0.01</v>
      </c>
      <c r="AG2232">
        <v>0</v>
      </c>
      <c r="AH2232" t="s">
        <v>23</v>
      </c>
      <c r="AI2232">
        <v>0.1</v>
      </c>
      <c r="AJ2232">
        <v>10</v>
      </c>
      <c r="AK2232">
        <v>8</v>
      </c>
      <c r="AL2232">
        <v>7</v>
      </c>
    </row>
    <row r="2233" spans="20:38" x14ac:dyDescent="0.35">
      <c r="T2233" t="s">
        <v>30</v>
      </c>
      <c r="U2233">
        <v>67</v>
      </c>
      <c r="V2233" t="s">
        <v>29</v>
      </c>
      <c r="W2233">
        <v>152178.42432746501</v>
      </c>
      <c r="X2233">
        <v>0.23633626982339301</v>
      </c>
      <c r="Y2233">
        <v>117060.326405742</v>
      </c>
      <c r="Z2233" t="s">
        <v>28</v>
      </c>
      <c r="AA2233">
        <v>4.4670866951610003E-2</v>
      </c>
      <c r="AB2233" t="s">
        <v>22</v>
      </c>
      <c r="AC2233">
        <v>2228</v>
      </c>
      <c r="AD2233">
        <v>10</v>
      </c>
      <c r="AE2233">
        <v>4.7500000000000001E-2</v>
      </c>
      <c r="AF2233">
        <v>0.01</v>
      </c>
      <c r="AG2233">
        <v>0</v>
      </c>
      <c r="AH2233" t="s">
        <v>23</v>
      </c>
      <c r="AI2233">
        <v>0.1</v>
      </c>
      <c r="AJ2233">
        <v>10</v>
      </c>
      <c r="AK2233">
        <v>8</v>
      </c>
      <c r="AL2233">
        <v>7</v>
      </c>
    </row>
    <row r="2234" spans="20:38" x14ac:dyDescent="0.35">
      <c r="T2234" t="s">
        <v>30</v>
      </c>
      <c r="U2234">
        <v>67</v>
      </c>
      <c r="V2234" t="s">
        <v>29</v>
      </c>
      <c r="W2234">
        <v>54069.883986193498</v>
      </c>
      <c r="X2234">
        <v>8.3971658581395298E-2</v>
      </c>
      <c r="Y2234">
        <v>41592.218450918102</v>
      </c>
      <c r="Z2234" t="s">
        <v>28</v>
      </c>
      <c r="AA2234">
        <v>1.5871820228857001E-2</v>
      </c>
      <c r="AB2234" t="s">
        <v>24</v>
      </c>
      <c r="AC2234">
        <v>2229</v>
      </c>
      <c r="AD2234">
        <v>10</v>
      </c>
      <c r="AE2234">
        <v>4.7500000000000001E-2</v>
      </c>
      <c r="AF2234">
        <v>0.01</v>
      </c>
      <c r="AG2234">
        <v>0</v>
      </c>
      <c r="AH2234" t="s">
        <v>23</v>
      </c>
      <c r="AI2234">
        <v>0.1</v>
      </c>
      <c r="AJ2234">
        <v>10</v>
      </c>
      <c r="AK2234">
        <v>9</v>
      </c>
      <c r="AL2234">
        <v>8</v>
      </c>
    </row>
    <row r="2235" spans="20:38" x14ac:dyDescent="0.35">
      <c r="T2235" t="s">
        <v>30</v>
      </c>
      <c r="U2235">
        <v>67</v>
      </c>
      <c r="V2235" t="s">
        <v>29</v>
      </c>
      <c r="W2235">
        <v>162209.65195858001</v>
      </c>
      <c r="X2235">
        <v>0.25191497574418598</v>
      </c>
      <c r="Y2235">
        <v>124776.65535275399</v>
      </c>
      <c r="Z2235" t="s">
        <v>28</v>
      </c>
      <c r="AA2235">
        <v>4.7615460686571E-2</v>
      </c>
      <c r="AB2235" t="s">
        <v>22</v>
      </c>
      <c r="AC2235">
        <v>2230</v>
      </c>
      <c r="AD2235">
        <v>10</v>
      </c>
      <c r="AE2235">
        <v>4.7500000000000001E-2</v>
      </c>
      <c r="AF2235">
        <v>0.01</v>
      </c>
      <c r="AG2235">
        <v>0</v>
      </c>
      <c r="AH2235" t="s">
        <v>23</v>
      </c>
      <c r="AI2235">
        <v>0.1</v>
      </c>
      <c r="AJ2235">
        <v>10</v>
      </c>
      <c r="AK2235">
        <v>9</v>
      </c>
      <c r="AL2235">
        <v>8</v>
      </c>
    </row>
    <row r="2236" spans="20:38" x14ac:dyDescent="0.35">
      <c r="T2236" t="s">
        <v>30</v>
      </c>
      <c r="U2236">
        <v>67</v>
      </c>
      <c r="V2236" t="s">
        <v>29</v>
      </c>
      <c r="W2236">
        <v>57056.354638260404</v>
      </c>
      <c r="X2236">
        <v>8.8609709848950294E-2</v>
      </c>
      <c r="Y2236">
        <v>43889.5035678926</v>
      </c>
      <c r="Z2236" t="s">
        <v>28</v>
      </c>
      <c r="AA2236">
        <v>1.6748476914868499E-2</v>
      </c>
      <c r="AB2236" t="s">
        <v>24</v>
      </c>
      <c r="AC2236">
        <v>2231</v>
      </c>
      <c r="AD2236">
        <v>10</v>
      </c>
      <c r="AE2236">
        <v>4.7500000000000001E-2</v>
      </c>
      <c r="AF2236">
        <v>0.01</v>
      </c>
      <c r="AG2236">
        <v>0</v>
      </c>
      <c r="AH2236" t="s">
        <v>23</v>
      </c>
      <c r="AI2236">
        <v>0.1</v>
      </c>
      <c r="AJ2236">
        <v>10</v>
      </c>
      <c r="AK2236">
        <v>10</v>
      </c>
      <c r="AL2236">
        <v>9</v>
      </c>
    </row>
    <row r="2237" spans="20:38" x14ac:dyDescent="0.35">
      <c r="T2237" t="s">
        <v>30</v>
      </c>
      <c r="U2237">
        <v>67</v>
      </c>
      <c r="V2237" t="s">
        <v>29</v>
      </c>
      <c r="W2237">
        <v>171169.063914781</v>
      </c>
      <c r="X2237">
        <v>0.26582912954685101</v>
      </c>
      <c r="Y2237">
        <v>131668.51070367801</v>
      </c>
      <c r="Z2237" t="s">
        <v>28</v>
      </c>
      <c r="AA2237">
        <v>5.0245430744605503E-2</v>
      </c>
      <c r="AB2237" t="s">
        <v>22</v>
      </c>
      <c r="AC2237">
        <v>2232</v>
      </c>
      <c r="AD2237">
        <v>10</v>
      </c>
      <c r="AE2237">
        <v>4.7500000000000001E-2</v>
      </c>
      <c r="AF2237">
        <v>0.01</v>
      </c>
      <c r="AG2237">
        <v>0</v>
      </c>
      <c r="AH2237" t="s">
        <v>23</v>
      </c>
      <c r="AI2237">
        <v>0.1</v>
      </c>
      <c r="AJ2237">
        <v>10</v>
      </c>
      <c r="AK2237">
        <v>10</v>
      </c>
      <c r="AL2237">
        <v>9</v>
      </c>
    </row>
    <row r="2238" spans="20:38" x14ac:dyDescent="0.35">
      <c r="T2238" t="s">
        <v>30</v>
      </c>
      <c r="U2238">
        <v>67</v>
      </c>
      <c r="V2238" t="s">
        <v>29</v>
      </c>
      <c r="W2238">
        <v>137144.223428781</v>
      </c>
      <c r="X2238">
        <v>0.21298784197711201</v>
      </c>
      <c r="Y2238">
        <v>105495.55648367701</v>
      </c>
      <c r="Z2238" t="s">
        <v>28</v>
      </c>
      <c r="AA2238">
        <v>4.0257686889870498E-2</v>
      </c>
      <c r="AB2238" t="s">
        <v>24</v>
      </c>
      <c r="AC2238">
        <v>2233</v>
      </c>
      <c r="AD2238">
        <v>10</v>
      </c>
      <c r="AE2238">
        <v>4.7500000000000001E-2</v>
      </c>
      <c r="AF2238">
        <v>0.01</v>
      </c>
      <c r="AG2238">
        <v>0</v>
      </c>
      <c r="AH2238" t="s">
        <v>23</v>
      </c>
      <c r="AI2238">
        <v>0.1</v>
      </c>
      <c r="AJ2238">
        <v>10</v>
      </c>
      <c r="AK2238">
        <v>12</v>
      </c>
      <c r="AL2238">
        <v>11</v>
      </c>
    </row>
    <row r="2239" spans="20:38" x14ac:dyDescent="0.35">
      <c r="T2239" t="s">
        <v>30</v>
      </c>
      <c r="U2239">
        <v>67</v>
      </c>
      <c r="V2239" t="s">
        <v>29</v>
      </c>
      <c r="W2239">
        <v>411432.67028634198</v>
      </c>
      <c r="X2239">
        <v>0.63896352593133598</v>
      </c>
      <c r="Y2239">
        <v>316486.66945103201</v>
      </c>
      <c r="Z2239" t="s">
        <v>28</v>
      </c>
      <c r="AA2239">
        <v>0.12077306066961201</v>
      </c>
      <c r="AB2239" t="s">
        <v>22</v>
      </c>
      <c r="AC2239">
        <v>2234</v>
      </c>
      <c r="AD2239">
        <v>10</v>
      </c>
      <c r="AE2239">
        <v>4.7500000000000001E-2</v>
      </c>
      <c r="AF2239">
        <v>0.01</v>
      </c>
      <c r="AG2239">
        <v>0</v>
      </c>
      <c r="AH2239" t="s">
        <v>23</v>
      </c>
      <c r="AI2239">
        <v>0.1</v>
      </c>
      <c r="AJ2239">
        <v>10</v>
      </c>
      <c r="AK2239">
        <v>12</v>
      </c>
      <c r="AL2239">
        <v>11</v>
      </c>
    </row>
    <row r="2240" spans="20:38" x14ac:dyDescent="0.35">
      <c r="T2240" t="s">
        <v>30</v>
      </c>
      <c r="U2240">
        <v>67</v>
      </c>
      <c r="V2240" t="s">
        <v>29</v>
      </c>
      <c r="W2240">
        <v>128139.30493500301</v>
      </c>
      <c r="X2240">
        <v>0.19900301557160499</v>
      </c>
      <c r="Y2240">
        <v>98568.696103848299</v>
      </c>
      <c r="Z2240" t="s">
        <v>28</v>
      </c>
      <c r="AA2240">
        <v>3.76143587195115E-2</v>
      </c>
      <c r="AB2240" t="s">
        <v>24</v>
      </c>
      <c r="AC2240">
        <v>2235</v>
      </c>
      <c r="AD2240">
        <v>10</v>
      </c>
      <c r="AE2240">
        <v>4.7500000000000001E-2</v>
      </c>
      <c r="AF2240">
        <v>0.01</v>
      </c>
      <c r="AG2240">
        <v>0</v>
      </c>
      <c r="AH2240" t="s">
        <v>23</v>
      </c>
      <c r="AI2240">
        <v>0.1</v>
      </c>
      <c r="AJ2240">
        <v>10</v>
      </c>
      <c r="AK2240">
        <v>15</v>
      </c>
      <c r="AL2240">
        <v>14</v>
      </c>
    </row>
    <row r="2241" spans="20:38" x14ac:dyDescent="0.35">
      <c r="T2241" t="s">
        <v>30</v>
      </c>
      <c r="U2241">
        <v>67</v>
      </c>
      <c r="V2241" t="s">
        <v>29</v>
      </c>
      <c r="W2241">
        <v>384417.91480500897</v>
      </c>
      <c r="X2241">
        <v>0.59700904671481603</v>
      </c>
      <c r="Y2241">
        <v>295706.08831154503</v>
      </c>
      <c r="Z2241" t="s">
        <v>28</v>
      </c>
      <c r="AA2241">
        <v>0.11284307615853401</v>
      </c>
      <c r="AB2241" t="s">
        <v>22</v>
      </c>
      <c r="AC2241">
        <v>2236</v>
      </c>
      <c r="AD2241">
        <v>10</v>
      </c>
      <c r="AE2241">
        <v>4.7500000000000001E-2</v>
      </c>
      <c r="AF2241">
        <v>0.01</v>
      </c>
      <c r="AG2241">
        <v>0</v>
      </c>
      <c r="AH2241" t="s">
        <v>23</v>
      </c>
      <c r="AI2241">
        <v>0.1</v>
      </c>
      <c r="AJ2241">
        <v>10</v>
      </c>
      <c r="AK2241">
        <v>15</v>
      </c>
      <c r="AL2241">
        <v>14</v>
      </c>
    </row>
    <row r="2242" spans="20:38" x14ac:dyDescent="0.35">
      <c r="T2242" t="s">
        <v>30</v>
      </c>
      <c r="U2242">
        <v>67</v>
      </c>
      <c r="V2242" t="s">
        <v>29</v>
      </c>
      <c r="W2242">
        <v>57729.219314972703</v>
      </c>
      <c r="X2242">
        <v>8.9654682738457406E-2</v>
      </c>
      <c r="Y2242">
        <v>44407.091780748196</v>
      </c>
      <c r="Z2242" t="s">
        <v>28</v>
      </c>
      <c r="AA2242">
        <v>1.69459914349635E-2</v>
      </c>
      <c r="AB2242" t="s">
        <v>24</v>
      </c>
      <c r="AC2242">
        <v>2237</v>
      </c>
      <c r="AD2242">
        <v>10</v>
      </c>
      <c r="AE2242">
        <v>4.7500000000000001E-2</v>
      </c>
      <c r="AF2242">
        <v>0.01</v>
      </c>
      <c r="AG2242">
        <v>0</v>
      </c>
      <c r="AH2242" t="s">
        <v>23</v>
      </c>
      <c r="AI2242">
        <v>0.1</v>
      </c>
      <c r="AJ2242">
        <v>10</v>
      </c>
      <c r="AK2242">
        <v>20</v>
      </c>
      <c r="AL2242">
        <v>19</v>
      </c>
    </row>
    <row r="2243" spans="20:38" x14ac:dyDescent="0.35">
      <c r="T2243" t="s">
        <v>30</v>
      </c>
      <c r="U2243">
        <v>67</v>
      </c>
      <c r="V2243" t="s">
        <v>29</v>
      </c>
      <c r="W2243">
        <v>173187.657944918</v>
      </c>
      <c r="X2243">
        <v>0.26896404821537201</v>
      </c>
      <c r="Y2243">
        <v>133221.275342245</v>
      </c>
      <c r="Z2243" t="s">
        <v>28</v>
      </c>
      <c r="AA2243">
        <v>5.0837974304890503E-2</v>
      </c>
      <c r="AB2243" t="s">
        <v>22</v>
      </c>
      <c r="AC2243">
        <v>2238</v>
      </c>
      <c r="AD2243">
        <v>10</v>
      </c>
      <c r="AE2243">
        <v>4.7500000000000001E-2</v>
      </c>
      <c r="AF2243">
        <v>0.01</v>
      </c>
      <c r="AG2243">
        <v>0</v>
      </c>
      <c r="AH2243" t="s">
        <v>23</v>
      </c>
      <c r="AI2243">
        <v>0.1</v>
      </c>
      <c r="AJ2243">
        <v>10</v>
      </c>
      <c r="AK2243">
        <v>20</v>
      </c>
      <c r="AL2243">
        <v>19</v>
      </c>
    </row>
    <row r="2244" spans="20:38" x14ac:dyDescent="0.35">
      <c r="T2244" t="s">
        <v>30</v>
      </c>
      <c r="U2244">
        <v>67</v>
      </c>
      <c r="V2244" t="s">
        <v>29</v>
      </c>
      <c r="W2244">
        <v>10438.9595009156</v>
      </c>
      <c r="X2244">
        <v>1.62119220263118E-2</v>
      </c>
      <c r="Y2244">
        <v>8029.9688468581298</v>
      </c>
      <c r="Z2244" t="s">
        <v>28</v>
      </c>
      <c r="AA2244">
        <v>3.0642804526297401E-3</v>
      </c>
      <c r="AB2244" t="s">
        <v>24</v>
      </c>
      <c r="AC2244">
        <v>2239</v>
      </c>
      <c r="AD2244">
        <v>10</v>
      </c>
      <c r="AE2244">
        <v>4.7500000000000001E-2</v>
      </c>
      <c r="AF2244">
        <v>0.01</v>
      </c>
      <c r="AG2244">
        <v>0</v>
      </c>
      <c r="AH2244" t="s">
        <v>23</v>
      </c>
      <c r="AI2244">
        <v>0.1</v>
      </c>
      <c r="AJ2244">
        <v>10</v>
      </c>
      <c r="AK2244">
        <v>99</v>
      </c>
      <c r="AL2244">
        <v>98</v>
      </c>
    </row>
    <row r="2245" spans="20:38" x14ac:dyDescent="0.35">
      <c r="T2245" t="s">
        <v>30</v>
      </c>
      <c r="U2245">
        <v>67</v>
      </c>
      <c r="V2245" t="s">
        <v>29</v>
      </c>
      <c r="W2245">
        <v>31316.878502746698</v>
      </c>
      <c r="X2245">
        <v>4.8635766078935501E-2</v>
      </c>
      <c r="Y2245">
        <v>24089.9065405744</v>
      </c>
      <c r="Z2245" t="s">
        <v>28</v>
      </c>
      <c r="AA2245">
        <v>9.1928413578892306E-3</v>
      </c>
      <c r="AB2245" t="s">
        <v>22</v>
      </c>
      <c r="AC2245">
        <v>2240</v>
      </c>
      <c r="AD2245">
        <v>10</v>
      </c>
      <c r="AE2245">
        <v>4.7500000000000001E-2</v>
      </c>
      <c r="AF2245">
        <v>0.01</v>
      </c>
      <c r="AG2245">
        <v>0</v>
      </c>
      <c r="AH2245" t="s">
        <v>23</v>
      </c>
      <c r="AI2245">
        <v>0.1</v>
      </c>
      <c r="AJ2245">
        <v>10</v>
      </c>
      <c r="AK2245">
        <v>99</v>
      </c>
      <c r="AL2245">
        <v>98</v>
      </c>
    </row>
    <row r="2246" spans="20:38" x14ac:dyDescent="0.35">
      <c r="T2246" t="s">
        <v>30</v>
      </c>
      <c r="U2246">
        <v>72</v>
      </c>
      <c r="V2246" t="s">
        <v>20</v>
      </c>
      <c r="W2246">
        <v>3371.1882669093402</v>
      </c>
      <c r="X2246">
        <v>0.103114243856988</v>
      </c>
      <c r="Y2246">
        <v>2593.2217437764202</v>
      </c>
      <c r="Z2246" t="s">
        <v>21</v>
      </c>
      <c r="AA2246">
        <v>1.25005065570981E-2</v>
      </c>
      <c r="AB2246" t="s">
        <v>24</v>
      </c>
      <c r="AC2246">
        <v>2241</v>
      </c>
      <c r="AD2246">
        <v>10</v>
      </c>
      <c r="AE2246">
        <v>4.7500000000000001E-2</v>
      </c>
      <c r="AF2246">
        <v>0.01</v>
      </c>
      <c r="AG2246">
        <v>0</v>
      </c>
      <c r="AH2246" t="s">
        <v>23</v>
      </c>
      <c r="AI2246">
        <v>0.1</v>
      </c>
      <c r="AJ2246">
        <v>10</v>
      </c>
      <c r="AK2246">
        <v>1</v>
      </c>
      <c r="AL2246">
        <v>0</v>
      </c>
    </row>
    <row r="2247" spans="20:38" x14ac:dyDescent="0.35">
      <c r="T2247" t="s">
        <v>30</v>
      </c>
      <c r="U2247">
        <v>72</v>
      </c>
      <c r="V2247" t="s">
        <v>20</v>
      </c>
      <c r="W2247">
        <v>10113.564800728</v>
      </c>
      <c r="X2247">
        <v>0.30934273157096398</v>
      </c>
      <c r="Y2247">
        <v>7779.6652313292498</v>
      </c>
      <c r="Z2247" t="s">
        <v>21</v>
      </c>
      <c r="AA2247">
        <v>3.7501519671294399E-2</v>
      </c>
      <c r="AB2247" t="s">
        <v>22</v>
      </c>
      <c r="AC2247">
        <v>2242</v>
      </c>
      <c r="AD2247">
        <v>10</v>
      </c>
      <c r="AE2247">
        <v>4.7500000000000001E-2</v>
      </c>
      <c r="AF2247">
        <v>0.01</v>
      </c>
      <c r="AG2247">
        <v>0</v>
      </c>
      <c r="AH2247" t="s">
        <v>23</v>
      </c>
      <c r="AI2247">
        <v>0.1</v>
      </c>
      <c r="AJ2247">
        <v>10</v>
      </c>
      <c r="AK2247">
        <v>1</v>
      </c>
      <c r="AL2247">
        <v>0</v>
      </c>
    </row>
    <row r="2248" spans="20:38" x14ac:dyDescent="0.35">
      <c r="T2248" t="s">
        <v>30</v>
      </c>
      <c r="U2248">
        <v>72</v>
      </c>
      <c r="V2248" t="s">
        <v>20</v>
      </c>
      <c r="W2248">
        <v>1657.7404029970601</v>
      </c>
      <c r="X2248">
        <v>5.0705162284790599E-2</v>
      </c>
      <c r="Y2248">
        <v>1275.18492538235</v>
      </c>
      <c r="Z2248" t="s">
        <v>21</v>
      </c>
      <c r="AA2248">
        <v>6.1469704854631001E-3</v>
      </c>
      <c r="AB2248" t="s">
        <v>24</v>
      </c>
      <c r="AC2248">
        <v>2243</v>
      </c>
      <c r="AD2248">
        <v>10</v>
      </c>
      <c r="AE2248">
        <v>4.7500000000000001E-2</v>
      </c>
      <c r="AF2248">
        <v>0.01</v>
      </c>
      <c r="AG2248">
        <v>0</v>
      </c>
      <c r="AH2248" t="s">
        <v>23</v>
      </c>
      <c r="AI2248">
        <v>0.1</v>
      </c>
      <c r="AJ2248">
        <v>10</v>
      </c>
      <c r="AK2248">
        <v>2</v>
      </c>
      <c r="AL2248">
        <v>1</v>
      </c>
    </row>
    <row r="2249" spans="20:38" x14ac:dyDescent="0.35">
      <c r="T2249" t="s">
        <v>30</v>
      </c>
      <c r="U2249">
        <v>72</v>
      </c>
      <c r="V2249" t="s">
        <v>20</v>
      </c>
      <c r="W2249">
        <v>4973.22120899117</v>
      </c>
      <c r="X2249">
        <v>0.15211548685437201</v>
      </c>
      <c r="Y2249">
        <v>3825.5547761470598</v>
      </c>
      <c r="Z2249" t="s">
        <v>21</v>
      </c>
      <c r="AA2249">
        <v>1.8440911456389299E-2</v>
      </c>
      <c r="AB2249" t="s">
        <v>22</v>
      </c>
      <c r="AC2249">
        <v>2244</v>
      </c>
      <c r="AD2249">
        <v>10</v>
      </c>
      <c r="AE2249">
        <v>4.7500000000000001E-2</v>
      </c>
      <c r="AF2249">
        <v>0.01</v>
      </c>
      <c r="AG2249">
        <v>0</v>
      </c>
      <c r="AH2249" t="s">
        <v>23</v>
      </c>
      <c r="AI2249">
        <v>0.1</v>
      </c>
      <c r="AJ2249">
        <v>10</v>
      </c>
      <c r="AK2249">
        <v>2</v>
      </c>
      <c r="AL2249">
        <v>1</v>
      </c>
    </row>
    <row r="2250" spans="20:38" x14ac:dyDescent="0.35">
      <c r="T2250" t="s">
        <v>30</v>
      </c>
      <c r="U2250">
        <v>72</v>
      </c>
      <c r="V2250" t="s">
        <v>20</v>
      </c>
      <c r="W2250">
        <v>852.16134018959997</v>
      </c>
      <c r="X2250">
        <v>2.60649851864743E-2</v>
      </c>
      <c r="Y2250">
        <v>655.50872322276996</v>
      </c>
      <c r="Z2250" t="s">
        <v>21</v>
      </c>
      <c r="AA2250">
        <v>3.1598497554429501E-3</v>
      </c>
      <c r="AB2250" t="s">
        <v>24</v>
      </c>
      <c r="AC2250">
        <v>2245</v>
      </c>
      <c r="AD2250">
        <v>10</v>
      </c>
      <c r="AE2250">
        <v>4.7500000000000001E-2</v>
      </c>
      <c r="AF2250">
        <v>0.01</v>
      </c>
      <c r="AG2250">
        <v>0</v>
      </c>
      <c r="AH2250" t="s">
        <v>23</v>
      </c>
      <c r="AI2250">
        <v>0.1</v>
      </c>
      <c r="AJ2250">
        <v>10</v>
      </c>
      <c r="AK2250">
        <v>3</v>
      </c>
      <c r="AL2250">
        <v>2</v>
      </c>
    </row>
    <row r="2251" spans="20:38" x14ac:dyDescent="0.35">
      <c r="T2251" t="s">
        <v>30</v>
      </c>
      <c r="U2251">
        <v>72</v>
      </c>
      <c r="V2251" t="s">
        <v>20</v>
      </c>
      <c r="W2251">
        <v>2556.4840205688001</v>
      </c>
      <c r="X2251">
        <v>7.8194955559423004E-2</v>
      </c>
      <c r="Y2251">
        <v>1966.5261696683101</v>
      </c>
      <c r="Z2251" t="s">
        <v>21</v>
      </c>
      <c r="AA2251">
        <v>9.4795492663288499E-3</v>
      </c>
      <c r="AB2251" t="s">
        <v>22</v>
      </c>
      <c r="AC2251">
        <v>2246</v>
      </c>
      <c r="AD2251">
        <v>10</v>
      </c>
      <c r="AE2251">
        <v>4.7500000000000001E-2</v>
      </c>
      <c r="AF2251">
        <v>0.01</v>
      </c>
      <c r="AG2251">
        <v>0</v>
      </c>
      <c r="AH2251" t="s">
        <v>23</v>
      </c>
      <c r="AI2251">
        <v>0.1</v>
      </c>
      <c r="AJ2251">
        <v>10</v>
      </c>
      <c r="AK2251">
        <v>3</v>
      </c>
      <c r="AL2251">
        <v>2</v>
      </c>
    </row>
    <row r="2252" spans="20:38" x14ac:dyDescent="0.35">
      <c r="T2252" t="s">
        <v>30</v>
      </c>
      <c r="U2252">
        <v>72</v>
      </c>
      <c r="V2252" t="s">
        <v>20</v>
      </c>
      <c r="W2252">
        <v>1017.01230592134</v>
      </c>
      <c r="X2252">
        <v>3.1107267413004201E-2</v>
      </c>
      <c r="Y2252">
        <v>782.317158401033</v>
      </c>
      <c r="Z2252" t="s">
        <v>21</v>
      </c>
      <c r="AA2252">
        <v>3.77112400503057E-3</v>
      </c>
      <c r="AB2252" t="s">
        <v>24</v>
      </c>
      <c r="AC2252">
        <v>2247</v>
      </c>
      <c r="AD2252">
        <v>10</v>
      </c>
      <c r="AE2252">
        <v>4.7500000000000001E-2</v>
      </c>
      <c r="AF2252">
        <v>0.01</v>
      </c>
      <c r="AG2252">
        <v>0</v>
      </c>
      <c r="AH2252" t="s">
        <v>23</v>
      </c>
      <c r="AI2252">
        <v>0.1</v>
      </c>
      <c r="AJ2252">
        <v>10</v>
      </c>
      <c r="AK2252">
        <v>4</v>
      </c>
      <c r="AL2252">
        <v>3</v>
      </c>
    </row>
    <row r="2253" spans="20:38" x14ac:dyDescent="0.35">
      <c r="T2253" t="s">
        <v>30</v>
      </c>
      <c r="U2253">
        <v>72</v>
      </c>
      <c r="V2253" t="s">
        <v>20</v>
      </c>
      <c r="W2253">
        <v>3051.03691776403</v>
      </c>
      <c r="X2253">
        <v>9.33218022390125E-2</v>
      </c>
      <c r="Y2253">
        <v>2346.9514752031</v>
      </c>
      <c r="Z2253" t="s">
        <v>21</v>
      </c>
      <c r="AA2253">
        <v>1.1313372015091701E-2</v>
      </c>
      <c r="AB2253" t="s">
        <v>22</v>
      </c>
      <c r="AC2253">
        <v>2248</v>
      </c>
      <c r="AD2253">
        <v>10</v>
      </c>
      <c r="AE2253">
        <v>4.7500000000000001E-2</v>
      </c>
      <c r="AF2253">
        <v>0.01</v>
      </c>
      <c r="AG2253">
        <v>0</v>
      </c>
      <c r="AH2253" t="s">
        <v>23</v>
      </c>
      <c r="AI2253">
        <v>0.1</v>
      </c>
      <c r="AJ2253">
        <v>10</v>
      </c>
      <c r="AK2253">
        <v>4</v>
      </c>
      <c r="AL2253">
        <v>3</v>
      </c>
    </row>
    <row r="2254" spans="20:38" x14ac:dyDescent="0.35">
      <c r="T2254" t="s">
        <v>30</v>
      </c>
      <c r="U2254">
        <v>72</v>
      </c>
      <c r="V2254" t="s">
        <v>20</v>
      </c>
      <c r="W2254">
        <v>1231.2483833685101</v>
      </c>
      <c r="X2254">
        <v>3.7660087778953001E-2</v>
      </c>
      <c r="Y2254">
        <v>947.11414105269796</v>
      </c>
      <c r="Z2254" t="s">
        <v>21</v>
      </c>
      <c r="AA2254">
        <v>4.56552030653125E-3</v>
      </c>
      <c r="AB2254" t="s">
        <v>24</v>
      </c>
      <c r="AC2254">
        <v>2249</v>
      </c>
      <c r="AD2254">
        <v>10</v>
      </c>
      <c r="AE2254">
        <v>4.7500000000000001E-2</v>
      </c>
      <c r="AF2254">
        <v>0.01</v>
      </c>
      <c r="AG2254">
        <v>0</v>
      </c>
      <c r="AH2254" t="s">
        <v>23</v>
      </c>
      <c r="AI2254">
        <v>0.1</v>
      </c>
      <c r="AJ2254">
        <v>10</v>
      </c>
      <c r="AK2254">
        <v>5</v>
      </c>
      <c r="AL2254">
        <v>4</v>
      </c>
    </row>
    <row r="2255" spans="20:38" x14ac:dyDescent="0.35">
      <c r="T2255" t="s">
        <v>30</v>
      </c>
      <c r="U2255">
        <v>72</v>
      </c>
      <c r="V2255" t="s">
        <v>20</v>
      </c>
      <c r="W2255">
        <v>3693.7451501055202</v>
      </c>
      <c r="X2255">
        <v>0.112980263336859</v>
      </c>
      <c r="Y2255">
        <v>2841.3424231580898</v>
      </c>
      <c r="Z2255" t="s">
        <v>21</v>
      </c>
      <c r="AA2255">
        <v>1.36965609195938E-2</v>
      </c>
      <c r="AB2255" t="s">
        <v>22</v>
      </c>
      <c r="AC2255">
        <v>2250</v>
      </c>
      <c r="AD2255">
        <v>10</v>
      </c>
      <c r="AE2255">
        <v>4.7500000000000001E-2</v>
      </c>
      <c r="AF2255">
        <v>0.01</v>
      </c>
      <c r="AG2255">
        <v>0</v>
      </c>
      <c r="AH2255" t="s">
        <v>23</v>
      </c>
      <c r="AI2255">
        <v>0.1</v>
      </c>
      <c r="AJ2255">
        <v>10</v>
      </c>
      <c r="AK2255">
        <v>5</v>
      </c>
      <c r="AL2255">
        <v>4</v>
      </c>
    </row>
    <row r="2256" spans="20:38" x14ac:dyDescent="0.35">
      <c r="T2256" t="s">
        <v>30</v>
      </c>
      <c r="U2256">
        <v>72</v>
      </c>
      <c r="V2256" t="s">
        <v>20</v>
      </c>
      <c r="W2256">
        <v>1499.99952845095</v>
      </c>
      <c r="X2256">
        <v>4.5880355802216499E-2</v>
      </c>
      <c r="Y2256">
        <v>1153.8457911161199</v>
      </c>
      <c r="Z2256" t="s">
        <v>21</v>
      </c>
      <c r="AA2256">
        <v>5.5620607502397503E-3</v>
      </c>
      <c r="AB2256" t="s">
        <v>24</v>
      </c>
      <c r="AC2256">
        <v>2251</v>
      </c>
      <c r="AD2256">
        <v>10</v>
      </c>
      <c r="AE2256">
        <v>4.7500000000000001E-2</v>
      </c>
      <c r="AF2256">
        <v>0.01</v>
      </c>
      <c r="AG2256">
        <v>0</v>
      </c>
      <c r="AH2256" t="s">
        <v>23</v>
      </c>
      <c r="AI2256">
        <v>0.1</v>
      </c>
      <c r="AJ2256">
        <v>10</v>
      </c>
      <c r="AK2256">
        <v>6</v>
      </c>
      <c r="AL2256">
        <v>5</v>
      </c>
    </row>
    <row r="2257" spans="20:38" x14ac:dyDescent="0.35">
      <c r="T2257" t="s">
        <v>30</v>
      </c>
      <c r="U2257">
        <v>72</v>
      </c>
      <c r="V2257" t="s">
        <v>20</v>
      </c>
      <c r="W2257">
        <v>4499.9985853528497</v>
      </c>
      <c r="X2257">
        <v>0.137641067406649</v>
      </c>
      <c r="Y2257">
        <v>3461.5373733483498</v>
      </c>
      <c r="Z2257" t="s">
        <v>21</v>
      </c>
      <c r="AA2257">
        <v>1.66861822507192E-2</v>
      </c>
      <c r="AB2257" t="s">
        <v>22</v>
      </c>
      <c r="AC2257">
        <v>2252</v>
      </c>
      <c r="AD2257">
        <v>10</v>
      </c>
      <c r="AE2257">
        <v>4.7500000000000001E-2</v>
      </c>
      <c r="AF2257">
        <v>0.01</v>
      </c>
      <c r="AG2257">
        <v>0</v>
      </c>
      <c r="AH2257" t="s">
        <v>23</v>
      </c>
      <c r="AI2257">
        <v>0.1</v>
      </c>
      <c r="AJ2257">
        <v>10</v>
      </c>
      <c r="AK2257">
        <v>6</v>
      </c>
      <c r="AL2257">
        <v>5</v>
      </c>
    </row>
    <row r="2258" spans="20:38" x14ac:dyDescent="0.35">
      <c r="T2258" t="s">
        <v>30</v>
      </c>
      <c r="U2258">
        <v>72</v>
      </c>
      <c r="V2258" t="s">
        <v>20</v>
      </c>
      <c r="W2258">
        <v>1823.8556701233099</v>
      </c>
      <c r="X2258">
        <v>5.57861155886916E-2</v>
      </c>
      <c r="Y2258">
        <v>1402.96590009486</v>
      </c>
      <c r="Z2258" t="s">
        <v>21</v>
      </c>
      <c r="AA2258">
        <v>6.7629328172997601E-3</v>
      </c>
      <c r="AB2258" t="s">
        <v>24</v>
      </c>
      <c r="AC2258">
        <v>2253</v>
      </c>
      <c r="AD2258">
        <v>10</v>
      </c>
      <c r="AE2258">
        <v>4.7500000000000001E-2</v>
      </c>
      <c r="AF2258">
        <v>0.01</v>
      </c>
      <c r="AG2258">
        <v>0</v>
      </c>
      <c r="AH2258" t="s">
        <v>23</v>
      </c>
      <c r="AI2258">
        <v>0.1</v>
      </c>
      <c r="AJ2258">
        <v>10</v>
      </c>
      <c r="AK2258">
        <v>7</v>
      </c>
      <c r="AL2258">
        <v>6</v>
      </c>
    </row>
    <row r="2259" spans="20:38" x14ac:dyDescent="0.35">
      <c r="T2259" t="s">
        <v>30</v>
      </c>
      <c r="U2259">
        <v>72</v>
      </c>
      <c r="V2259" t="s">
        <v>20</v>
      </c>
      <c r="W2259">
        <v>5471.5670103699404</v>
      </c>
      <c r="X2259">
        <v>0.167358346766075</v>
      </c>
      <c r="Y2259">
        <v>4208.8977002845704</v>
      </c>
      <c r="Z2259" t="s">
        <v>21</v>
      </c>
      <c r="AA2259">
        <v>2.0288798451899299E-2</v>
      </c>
      <c r="AB2259" t="s">
        <v>22</v>
      </c>
      <c r="AC2259">
        <v>2254</v>
      </c>
      <c r="AD2259">
        <v>10</v>
      </c>
      <c r="AE2259">
        <v>4.7500000000000001E-2</v>
      </c>
      <c r="AF2259">
        <v>0.01</v>
      </c>
      <c r="AG2259">
        <v>0</v>
      </c>
      <c r="AH2259" t="s">
        <v>23</v>
      </c>
      <c r="AI2259">
        <v>0.1</v>
      </c>
      <c r="AJ2259">
        <v>10</v>
      </c>
      <c r="AK2259">
        <v>7</v>
      </c>
      <c r="AL2259">
        <v>6</v>
      </c>
    </row>
    <row r="2260" spans="20:38" x14ac:dyDescent="0.35">
      <c r="T2260" t="s">
        <v>30</v>
      </c>
      <c r="U2260">
        <v>72</v>
      </c>
      <c r="V2260" t="s">
        <v>20</v>
      </c>
      <c r="W2260">
        <v>2194.91784816979</v>
      </c>
      <c r="X2260">
        <v>6.71357623256469E-2</v>
      </c>
      <c r="Y2260">
        <v>1688.39834474599</v>
      </c>
      <c r="Z2260" t="s">
        <v>21</v>
      </c>
      <c r="AA2260">
        <v>8.1388468341142498E-3</v>
      </c>
      <c r="AB2260" t="s">
        <v>24</v>
      </c>
      <c r="AC2260">
        <v>2255</v>
      </c>
      <c r="AD2260">
        <v>10</v>
      </c>
      <c r="AE2260">
        <v>4.7500000000000001E-2</v>
      </c>
      <c r="AF2260">
        <v>0.01</v>
      </c>
      <c r="AG2260">
        <v>0</v>
      </c>
      <c r="AH2260" t="s">
        <v>23</v>
      </c>
      <c r="AI2260">
        <v>0.1</v>
      </c>
      <c r="AJ2260">
        <v>10</v>
      </c>
      <c r="AK2260">
        <v>8</v>
      </c>
      <c r="AL2260">
        <v>7</v>
      </c>
    </row>
    <row r="2261" spans="20:38" x14ac:dyDescent="0.35">
      <c r="T2261" t="s">
        <v>30</v>
      </c>
      <c r="U2261">
        <v>72</v>
      </c>
      <c r="V2261" t="s">
        <v>20</v>
      </c>
      <c r="W2261">
        <v>6584.7535445093799</v>
      </c>
      <c r="X2261">
        <v>0.20140728697694099</v>
      </c>
      <c r="Y2261">
        <v>5065.1950342379796</v>
      </c>
      <c r="Z2261" t="s">
        <v>21</v>
      </c>
      <c r="AA2261">
        <v>2.4416540502342699E-2</v>
      </c>
      <c r="AB2261" t="s">
        <v>22</v>
      </c>
      <c r="AC2261">
        <v>2256</v>
      </c>
      <c r="AD2261">
        <v>10</v>
      </c>
      <c r="AE2261">
        <v>4.7500000000000001E-2</v>
      </c>
      <c r="AF2261">
        <v>0.01</v>
      </c>
      <c r="AG2261">
        <v>0</v>
      </c>
      <c r="AH2261" t="s">
        <v>23</v>
      </c>
      <c r="AI2261">
        <v>0.1</v>
      </c>
      <c r="AJ2261">
        <v>10</v>
      </c>
      <c r="AK2261">
        <v>8</v>
      </c>
      <c r="AL2261">
        <v>7</v>
      </c>
    </row>
    <row r="2262" spans="20:38" x14ac:dyDescent="0.35">
      <c r="T2262" t="s">
        <v>30</v>
      </c>
      <c r="U2262">
        <v>72</v>
      </c>
      <c r="V2262" t="s">
        <v>20</v>
      </c>
      <c r="W2262">
        <v>2592.7445156459498</v>
      </c>
      <c r="X2262">
        <v>7.9304052185221505E-2</v>
      </c>
      <c r="Y2262">
        <v>1994.4188581891899</v>
      </c>
      <c r="Z2262" t="s">
        <v>21</v>
      </c>
      <c r="AA2262">
        <v>9.6140046928989992E-3</v>
      </c>
      <c r="AB2262" t="s">
        <v>24</v>
      </c>
      <c r="AC2262">
        <v>2257</v>
      </c>
      <c r="AD2262">
        <v>10</v>
      </c>
      <c r="AE2262">
        <v>4.7500000000000001E-2</v>
      </c>
      <c r="AF2262">
        <v>0.01</v>
      </c>
      <c r="AG2262">
        <v>0</v>
      </c>
      <c r="AH2262" t="s">
        <v>23</v>
      </c>
      <c r="AI2262">
        <v>0.1</v>
      </c>
      <c r="AJ2262">
        <v>10</v>
      </c>
      <c r="AK2262">
        <v>9</v>
      </c>
      <c r="AL2262">
        <v>8</v>
      </c>
    </row>
    <row r="2263" spans="20:38" x14ac:dyDescent="0.35">
      <c r="T2263" t="s">
        <v>30</v>
      </c>
      <c r="U2263">
        <v>72</v>
      </c>
      <c r="V2263" t="s">
        <v>20</v>
      </c>
      <c r="W2263">
        <v>7778.2335469378604</v>
      </c>
      <c r="X2263">
        <v>0.237912156555664</v>
      </c>
      <c r="Y2263">
        <v>5983.2565745675902</v>
      </c>
      <c r="Z2263" t="s">
        <v>21</v>
      </c>
      <c r="AA2263">
        <v>2.8842014078696999E-2</v>
      </c>
      <c r="AB2263" t="s">
        <v>22</v>
      </c>
      <c r="AC2263">
        <v>2258</v>
      </c>
      <c r="AD2263">
        <v>10</v>
      </c>
      <c r="AE2263">
        <v>4.7500000000000001E-2</v>
      </c>
      <c r="AF2263">
        <v>0.01</v>
      </c>
      <c r="AG2263">
        <v>0</v>
      </c>
      <c r="AH2263" t="s">
        <v>23</v>
      </c>
      <c r="AI2263">
        <v>0.1</v>
      </c>
      <c r="AJ2263">
        <v>10</v>
      </c>
      <c r="AK2263">
        <v>9</v>
      </c>
      <c r="AL2263">
        <v>8</v>
      </c>
    </row>
    <row r="2264" spans="20:38" x14ac:dyDescent="0.35">
      <c r="T2264" t="s">
        <v>30</v>
      </c>
      <c r="U2264">
        <v>72</v>
      </c>
      <c r="V2264" t="s">
        <v>20</v>
      </c>
      <c r="W2264">
        <v>3039.9923742998299</v>
      </c>
      <c r="X2264">
        <v>9.2983983743606696E-2</v>
      </c>
      <c r="Y2264">
        <v>2338.45567253833</v>
      </c>
      <c r="Z2264" t="s">
        <v>21</v>
      </c>
      <c r="AA2264">
        <v>1.12724183877463E-2</v>
      </c>
      <c r="AB2264" t="s">
        <v>24</v>
      </c>
      <c r="AC2264">
        <v>2259</v>
      </c>
      <c r="AD2264">
        <v>10</v>
      </c>
      <c r="AE2264">
        <v>4.7500000000000001E-2</v>
      </c>
      <c r="AF2264">
        <v>0.01</v>
      </c>
      <c r="AG2264">
        <v>0</v>
      </c>
      <c r="AH2264" t="s">
        <v>23</v>
      </c>
      <c r="AI2264">
        <v>0.1</v>
      </c>
      <c r="AJ2264">
        <v>10</v>
      </c>
      <c r="AK2264">
        <v>10</v>
      </c>
      <c r="AL2264">
        <v>9</v>
      </c>
    </row>
    <row r="2265" spans="20:38" x14ac:dyDescent="0.35">
      <c r="T2265" t="s">
        <v>30</v>
      </c>
      <c r="U2265">
        <v>72</v>
      </c>
      <c r="V2265" t="s">
        <v>20</v>
      </c>
      <c r="W2265">
        <v>9119.9771228994796</v>
      </c>
      <c r="X2265">
        <v>0.27895195123082001</v>
      </c>
      <c r="Y2265">
        <v>7015.3670176149899</v>
      </c>
      <c r="Z2265" t="s">
        <v>21</v>
      </c>
      <c r="AA2265">
        <v>3.3817255163238802E-2</v>
      </c>
      <c r="AB2265" t="s">
        <v>22</v>
      </c>
      <c r="AC2265">
        <v>2260</v>
      </c>
      <c r="AD2265">
        <v>10</v>
      </c>
      <c r="AE2265">
        <v>4.7500000000000001E-2</v>
      </c>
      <c r="AF2265">
        <v>0.01</v>
      </c>
      <c r="AG2265">
        <v>0</v>
      </c>
      <c r="AH2265" t="s">
        <v>23</v>
      </c>
      <c r="AI2265">
        <v>0.1</v>
      </c>
      <c r="AJ2265">
        <v>10</v>
      </c>
      <c r="AK2265">
        <v>10</v>
      </c>
      <c r="AL2265">
        <v>9</v>
      </c>
    </row>
    <row r="2266" spans="20:38" x14ac:dyDescent="0.35">
      <c r="T2266" t="s">
        <v>30</v>
      </c>
      <c r="U2266">
        <v>72</v>
      </c>
      <c r="V2266" t="s">
        <v>20</v>
      </c>
      <c r="W2266">
        <v>11388.8419773365</v>
      </c>
      <c r="X2266">
        <v>0.34834952423953702</v>
      </c>
      <c r="Y2266">
        <v>8760.6476748742407</v>
      </c>
      <c r="Z2266" t="s">
        <v>21</v>
      </c>
      <c r="AA2266">
        <v>4.2230300577656199E-2</v>
      </c>
      <c r="AB2266" t="s">
        <v>24</v>
      </c>
      <c r="AC2266">
        <v>2261</v>
      </c>
      <c r="AD2266">
        <v>10</v>
      </c>
      <c r="AE2266">
        <v>4.7500000000000001E-2</v>
      </c>
      <c r="AF2266">
        <v>0.01</v>
      </c>
      <c r="AG2266">
        <v>0</v>
      </c>
      <c r="AH2266" t="s">
        <v>23</v>
      </c>
      <c r="AI2266">
        <v>0.1</v>
      </c>
      <c r="AJ2266">
        <v>10</v>
      </c>
      <c r="AK2266">
        <v>12</v>
      </c>
      <c r="AL2266">
        <v>11</v>
      </c>
    </row>
    <row r="2267" spans="20:38" x14ac:dyDescent="0.35">
      <c r="T2267" t="s">
        <v>30</v>
      </c>
      <c r="U2267">
        <v>72</v>
      </c>
      <c r="V2267" t="s">
        <v>20</v>
      </c>
      <c r="W2267">
        <v>34166.525932009499</v>
      </c>
      <c r="X2267">
        <v>1.0450485727186101</v>
      </c>
      <c r="Y2267">
        <v>26281.943024622698</v>
      </c>
      <c r="Z2267" t="s">
        <v>21</v>
      </c>
      <c r="AA2267">
        <v>0.12669090173296901</v>
      </c>
      <c r="AB2267" t="s">
        <v>22</v>
      </c>
      <c r="AC2267">
        <v>2262</v>
      </c>
      <c r="AD2267">
        <v>10</v>
      </c>
      <c r="AE2267">
        <v>4.7500000000000001E-2</v>
      </c>
      <c r="AF2267">
        <v>0.01</v>
      </c>
      <c r="AG2267">
        <v>0</v>
      </c>
      <c r="AH2267" t="s">
        <v>23</v>
      </c>
      <c r="AI2267">
        <v>0.1</v>
      </c>
      <c r="AJ2267">
        <v>10</v>
      </c>
      <c r="AK2267">
        <v>12</v>
      </c>
      <c r="AL2267">
        <v>11</v>
      </c>
    </row>
    <row r="2268" spans="20:38" x14ac:dyDescent="0.35">
      <c r="T2268" t="s">
        <v>30</v>
      </c>
      <c r="U2268">
        <v>72</v>
      </c>
      <c r="V2268" t="s">
        <v>20</v>
      </c>
      <c r="W2268">
        <v>10741.6752005216</v>
      </c>
      <c r="X2268">
        <v>0.328554690027619</v>
      </c>
      <c r="Y2268">
        <v>8262.8270773243094</v>
      </c>
      <c r="Z2268" t="s">
        <v>21</v>
      </c>
      <c r="AA2268">
        <v>3.9830579204477697E-2</v>
      </c>
      <c r="AB2268" t="s">
        <v>24</v>
      </c>
      <c r="AC2268">
        <v>2263</v>
      </c>
      <c r="AD2268">
        <v>10</v>
      </c>
      <c r="AE2268">
        <v>4.7500000000000001E-2</v>
      </c>
      <c r="AF2268">
        <v>0.01</v>
      </c>
      <c r="AG2268">
        <v>0</v>
      </c>
      <c r="AH2268" t="s">
        <v>23</v>
      </c>
      <c r="AI2268">
        <v>0.1</v>
      </c>
      <c r="AJ2268">
        <v>10</v>
      </c>
      <c r="AK2268">
        <v>15</v>
      </c>
      <c r="AL2268">
        <v>14</v>
      </c>
    </row>
    <row r="2269" spans="20:38" x14ac:dyDescent="0.35">
      <c r="T2269" t="s">
        <v>30</v>
      </c>
      <c r="U2269">
        <v>72</v>
      </c>
      <c r="V2269" t="s">
        <v>20</v>
      </c>
      <c r="W2269">
        <v>32225.025601564801</v>
      </c>
      <c r="X2269">
        <v>0.98566407008285595</v>
      </c>
      <c r="Y2269">
        <v>24788.481231972899</v>
      </c>
      <c r="Z2269" t="s">
        <v>21</v>
      </c>
      <c r="AA2269">
        <v>0.119491737613433</v>
      </c>
      <c r="AB2269" t="s">
        <v>22</v>
      </c>
      <c r="AC2269">
        <v>2264</v>
      </c>
      <c r="AD2269">
        <v>10</v>
      </c>
      <c r="AE2269">
        <v>4.7500000000000001E-2</v>
      </c>
      <c r="AF2269">
        <v>0.01</v>
      </c>
      <c r="AG2269">
        <v>0</v>
      </c>
      <c r="AH2269" t="s">
        <v>23</v>
      </c>
      <c r="AI2269">
        <v>0.1</v>
      </c>
      <c r="AJ2269">
        <v>10</v>
      </c>
      <c r="AK2269">
        <v>15</v>
      </c>
      <c r="AL2269">
        <v>14</v>
      </c>
    </row>
    <row r="2270" spans="20:38" x14ac:dyDescent="0.35">
      <c r="T2270" t="s">
        <v>30</v>
      </c>
      <c r="U2270">
        <v>72</v>
      </c>
      <c r="V2270" t="s">
        <v>20</v>
      </c>
      <c r="W2270">
        <v>9211.2540444164497</v>
      </c>
      <c r="X2270">
        <v>0.281743830532312</v>
      </c>
      <c r="Y2270">
        <v>7085.5800341665099</v>
      </c>
      <c r="Z2270" t="s">
        <v>21</v>
      </c>
      <c r="AA2270">
        <v>3.4155713791353501E-2</v>
      </c>
      <c r="AB2270" t="s">
        <v>24</v>
      </c>
      <c r="AC2270">
        <v>2265</v>
      </c>
      <c r="AD2270">
        <v>10</v>
      </c>
      <c r="AE2270">
        <v>4.7500000000000001E-2</v>
      </c>
      <c r="AF2270">
        <v>0.01</v>
      </c>
      <c r="AG2270">
        <v>0</v>
      </c>
      <c r="AH2270" t="s">
        <v>23</v>
      </c>
      <c r="AI2270">
        <v>0.1</v>
      </c>
      <c r="AJ2270">
        <v>10</v>
      </c>
      <c r="AK2270">
        <v>20</v>
      </c>
      <c r="AL2270">
        <v>19</v>
      </c>
    </row>
    <row r="2271" spans="20:38" x14ac:dyDescent="0.35">
      <c r="T2271" t="s">
        <v>30</v>
      </c>
      <c r="U2271">
        <v>72</v>
      </c>
      <c r="V2271" t="s">
        <v>20</v>
      </c>
      <c r="W2271">
        <v>27633.762133249402</v>
      </c>
      <c r="X2271">
        <v>0.845231491596936</v>
      </c>
      <c r="Y2271">
        <v>21256.740102499502</v>
      </c>
      <c r="Z2271" t="s">
        <v>21</v>
      </c>
      <c r="AA2271">
        <v>0.102467141374061</v>
      </c>
      <c r="AB2271" t="s">
        <v>22</v>
      </c>
      <c r="AC2271">
        <v>2266</v>
      </c>
      <c r="AD2271">
        <v>10</v>
      </c>
      <c r="AE2271">
        <v>4.7500000000000001E-2</v>
      </c>
      <c r="AF2271">
        <v>0.01</v>
      </c>
      <c r="AG2271">
        <v>0</v>
      </c>
      <c r="AH2271" t="s">
        <v>23</v>
      </c>
      <c r="AI2271">
        <v>0.1</v>
      </c>
      <c r="AJ2271">
        <v>10</v>
      </c>
      <c r="AK2271">
        <v>20</v>
      </c>
      <c r="AL2271">
        <v>19</v>
      </c>
    </row>
    <row r="2272" spans="20:38" x14ac:dyDescent="0.35">
      <c r="T2272" t="s">
        <v>30</v>
      </c>
      <c r="U2272">
        <v>72</v>
      </c>
      <c r="V2272" t="s">
        <v>20</v>
      </c>
      <c r="W2272">
        <v>16798.401271604998</v>
      </c>
      <c r="X2272">
        <v>0.51381124635789799</v>
      </c>
      <c r="Y2272">
        <v>12921.847132003801</v>
      </c>
      <c r="Z2272" t="s">
        <v>21</v>
      </c>
      <c r="AA2272">
        <v>6.2289171834647501E-2</v>
      </c>
      <c r="AB2272" t="s">
        <v>24</v>
      </c>
      <c r="AC2272">
        <v>2267</v>
      </c>
      <c r="AD2272">
        <v>10</v>
      </c>
      <c r="AE2272">
        <v>4.7500000000000001E-2</v>
      </c>
      <c r="AF2272">
        <v>0.01</v>
      </c>
      <c r="AG2272">
        <v>0</v>
      </c>
      <c r="AH2272" t="s">
        <v>23</v>
      </c>
      <c r="AI2272">
        <v>0.1</v>
      </c>
      <c r="AJ2272">
        <v>10</v>
      </c>
      <c r="AK2272">
        <v>99</v>
      </c>
      <c r="AL2272">
        <v>98</v>
      </c>
    </row>
    <row r="2273" spans="20:38" x14ac:dyDescent="0.35">
      <c r="T2273" t="s">
        <v>30</v>
      </c>
      <c r="U2273">
        <v>72</v>
      </c>
      <c r="V2273" t="s">
        <v>20</v>
      </c>
      <c r="W2273">
        <v>50395.2038148149</v>
      </c>
      <c r="X2273">
        <v>1.5414337390736901</v>
      </c>
      <c r="Y2273">
        <v>38765.541396011497</v>
      </c>
      <c r="Z2273" t="s">
        <v>21</v>
      </c>
      <c r="AA2273">
        <v>0.18686751550394301</v>
      </c>
      <c r="AB2273" t="s">
        <v>22</v>
      </c>
      <c r="AC2273">
        <v>2268</v>
      </c>
      <c r="AD2273">
        <v>10</v>
      </c>
      <c r="AE2273">
        <v>4.7500000000000001E-2</v>
      </c>
      <c r="AF2273">
        <v>0.01</v>
      </c>
      <c r="AG2273">
        <v>0</v>
      </c>
      <c r="AH2273" t="s">
        <v>23</v>
      </c>
      <c r="AI2273">
        <v>0.1</v>
      </c>
      <c r="AJ2273">
        <v>10</v>
      </c>
      <c r="AK2273">
        <v>99</v>
      </c>
      <c r="AL2273">
        <v>98</v>
      </c>
    </row>
    <row r="2274" spans="20:38" x14ac:dyDescent="0.35">
      <c r="T2274" t="s">
        <v>30</v>
      </c>
      <c r="U2274">
        <v>72</v>
      </c>
      <c r="V2274" t="s">
        <v>20</v>
      </c>
      <c r="W2274">
        <v>45887.527069491902</v>
      </c>
      <c r="X2274">
        <v>0.33013258106584997</v>
      </c>
      <c r="Y2274">
        <v>35298.097745763</v>
      </c>
      <c r="Z2274" t="s">
        <v>25</v>
      </c>
      <c r="AA2274">
        <v>2.5497234762120499E-2</v>
      </c>
      <c r="AB2274" t="s">
        <v>24</v>
      </c>
      <c r="AC2274">
        <v>2269</v>
      </c>
      <c r="AD2274">
        <v>10</v>
      </c>
      <c r="AE2274">
        <v>4.7500000000000001E-2</v>
      </c>
      <c r="AF2274">
        <v>0.01</v>
      </c>
      <c r="AG2274">
        <v>0</v>
      </c>
      <c r="AH2274" t="s">
        <v>23</v>
      </c>
      <c r="AI2274">
        <v>0.1</v>
      </c>
      <c r="AJ2274">
        <v>10</v>
      </c>
      <c r="AK2274">
        <v>1</v>
      </c>
      <c r="AL2274">
        <v>0</v>
      </c>
    </row>
    <row r="2275" spans="20:38" x14ac:dyDescent="0.35">
      <c r="T2275" t="s">
        <v>30</v>
      </c>
      <c r="U2275">
        <v>72</v>
      </c>
      <c r="V2275" t="s">
        <v>20</v>
      </c>
      <c r="W2275">
        <v>137662.58120847601</v>
      </c>
      <c r="X2275">
        <v>0.99039774319754903</v>
      </c>
      <c r="Y2275">
        <v>105894.29323728901</v>
      </c>
      <c r="Z2275" t="s">
        <v>25</v>
      </c>
      <c r="AA2275">
        <v>7.6491704286361498E-2</v>
      </c>
      <c r="AB2275" t="s">
        <v>22</v>
      </c>
      <c r="AC2275">
        <v>2270</v>
      </c>
      <c r="AD2275">
        <v>10</v>
      </c>
      <c r="AE2275">
        <v>4.7500000000000001E-2</v>
      </c>
      <c r="AF2275">
        <v>0.01</v>
      </c>
      <c r="AG2275">
        <v>0</v>
      </c>
      <c r="AH2275" t="s">
        <v>23</v>
      </c>
      <c r="AI2275">
        <v>0.1</v>
      </c>
      <c r="AJ2275">
        <v>10</v>
      </c>
      <c r="AK2275">
        <v>1</v>
      </c>
      <c r="AL2275">
        <v>0</v>
      </c>
    </row>
    <row r="2276" spans="20:38" x14ac:dyDescent="0.35">
      <c r="T2276" t="s">
        <v>30</v>
      </c>
      <c r="U2276">
        <v>72</v>
      </c>
      <c r="V2276" t="s">
        <v>20</v>
      </c>
      <c r="W2276">
        <v>20957.875200366601</v>
      </c>
      <c r="X2276">
        <v>0.15077904335692499</v>
      </c>
      <c r="Y2276">
        <v>16121.442461820499</v>
      </c>
      <c r="Z2276" t="s">
        <v>25</v>
      </c>
      <c r="AA2276">
        <v>1.16451658702315E-2</v>
      </c>
      <c r="AB2276" t="s">
        <v>24</v>
      </c>
      <c r="AC2276">
        <v>2271</v>
      </c>
      <c r="AD2276">
        <v>10</v>
      </c>
      <c r="AE2276">
        <v>4.7500000000000001E-2</v>
      </c>
      <c r="AF2276">
        <v>0.01</v>
      </c>
      <c r="AG2276">
        <v>0</v>
      </c>
      <c r="AH2276" t="s">
        <v>23</v>
      </c>
      <c r="AI2276">
        <v>0.1</v>
      </c>
      <c r="AJ2276">
        <v>10</v>
      </c>
      <c r="AK2276">
        <v>2</v>
      </c>
      <c r="AL2276">
        <v>1</v>
      </c>
    </row>
    <row r="2277" spans="20:38" x14ac:dyDescent="0.35">
      <c r="T2277" t="s">
        <v>30</v>
      </c>
      <c r="U2277">
        <v>72</v>
      </c>
      <c r="V2277" t="s">
        <v>20</v>
      </c>
      <c r="W2277">
        <v>62873.625601099899</v>
      </c>
      <c r="X2277">
        <v>0.45233713007077597</v>
      </c>
      <c r="Y2277">
        <v>48364.327385461504</v>
      </c>
      <c r="Z2277" t="s">
        <v>25</v>
      </c>
      <c r="AA2277">
        <v>3.4935497610694498E-2</v>
      </c>
      <c r="AB2277" t="s">
        <v>22</v>
      </c>
      <c r="AC2277">
        <v>2272</v>
      </c>
      <c r="AD2277">
        <v>10</v>
      </c>
      <c r="AE2277">
        <v>4.7500000000000001E-2</v>
      </c>
      <c r="AF2277">
        <v>0.01</v>
      </c>
      <c r="AG2277">
        <v>0</v>
      </c>
      <c r="AH2277" t="s">
        <v>23</v>
      </c>
      <c r="AI2277">
        <v>0.1</v>
      </c>
      <c r="AJ2277">
        <v>10</v>
      </c>
      <c r="AK2277">
        <v>2</v>
      </c>
      <c r="AL2277">
        <v>1</v>
      </c>
    </row>
    <row r="2278" spans="20:38" x14ac:dyDescent="0.35">
      <c r="T2278" t="s">
        <v>30</v>
      </c>
      <c r="U2278">
        <v>72</v>
      </c>
      <c r="V2278" t="s">
        <v>20</v>
      </c>
      <c r="W2278">
        <v>10146.817507543001</v>
      </c>
      <c r="X2278">
        <v>7.3000121542754107E-2</v>
      </c>
      <c r="Y2278">
        <v>7805.2442365715397</v>
      </c>
      <c r="Z2278" t="s">
        <v>25</v>
      </c>
      <c r="AA2278">
        <v>5.6380416335450002E-3</v>
      </c>
      <c r="AB2278" t="s">
        <v>24</v>
      </c>
      <c r="AC2278">
        <v>2273</v>
      </c>
      <c r="AD2278">
        <v>10</v>
      </c>
      <c r="AE2278">
        <v>4.7500000000000001E-2</v>
      </c>
      <c r="AF2278">
        <v>0.01</v>
      </c>
      <c r="AG2278">
        <v>0</v>
      </c>
      <c r="AH2278" t="s">
        <v>23</v>
      </c>
      <c r="AI2278">
        <v>0.1</v>
      </c>
      <c r="AJ2278">
        <v>10</v>
      </c>
      <c r="AK2278">
        <v>3</v>
      </c>
      <c r="AL2278">
        <v>2</v>
      </c>
    </row>
    <row r="2279" spans="20:38" x14ac:dyDescent="0.35">
      <c r="T2279" t="s">
        <v>30</v>
      </c>
      <c r="U2279">
        <v>72</v>
      </c>
      <c r="V2279" t="s">
        <v>20</v>
      </c>
      <c r="W2279">
        <v>30440.452522628999</v>
      </c>
      <c r="X2279">
        <v>0.219000364628262</v>
      </c>
      <c r="Y2279">
        <v>23415.732709714601</v>
      </c>
      <c r="Z2279" t="s">
        <v>25</v>
      </c>
      <c r="AA2279">
        <v>1.6914124900635E-2</v>
      </c>
      <c r="AB2279" t="s">
        <v>22</v>
      </c>
      <c r="AC2279">
        <v>2274</v>
      </c>
      <c r="AD2279">
        <v>10</v>
      </c>
      <c r="AE2279">
        <v>4.7500000000000001E-2</v>
      </c>
      <c r="AF2279">
        <v>0.01</v>
      </c>
      <c r="AG2279">
        <v>0</v>
      </c>
      <c r="AH2279" t="s">
        <v>23</v>
      </c>
      <c r="AI2279">
        <v>0.1</v>
      </c>
      <c r="AJ2279">
        <v>10</v>
      </c>
      <c r="AK2279">
        <v>3</v>
      </c>
      <c r="AL2279">
        <v>2</v>
      </c>
    </row>
    <row r="2280" spans="20:38" x14ac:dyDescent="0.35">
      <c r="T2280" t="s">
        <v>30</v>
      </c>
      <c r="U2280">
        <v>72</v>
      </c>
      <c r="V2280" t="s">
        <v>20</v>
      </c>
      <c r="W2280">
        <v>11919.6596506036</v>
      </c>
      <c r="X2280">
        <v>8.57546321884156E-2</v>
      </c>
      <c r="Y2280">
        <v>9168.9689620027893</v>
      </c>
      <c r="Z2280" t="s">
        <v>25</v>
      </c>
      <c r="AA2280">
        <v>6.6231148158357499E-3</v>
      </c>
      <c r="AB2280" t="s">
        <v>24</v>
      </c>
      <c r="AC2280">
        <v>2275</v>
      </c>
      <c r="AD2280">
        <v>10</v>
      </c>
      <c r="AE2280">
        <v>4.7500000000000001E-2</v>
      </c>
      <c r="AF2280">
        <v>0.01</v>
      </c>
      <c r="AG2280">
        <v>0</v>
      </c>
      <c r="AH2280" t="s">
        <v>23</v>
      </c>
      <c r="AI2280">
        <v>0.1</v>
      </c>
      <c r="AJ2280">
        <v>10</v>
      </c>
      <c r="AK2280">
        <v>4</v>
      </c>
      <c r="AL2280">
        <v>3</v>
      </c>
    </row>
    <row r="2281" spans="20:38" x14ac:dyDescent="0.35">
      <c r="T2281" t="s">
        <v>30</v>
      </c>
      <c r="U2281">
        <v>72</v>
      </c>
      <c r="V2281" t="s">
        <v>20</v>
      </c>
      <c r="W2281">
        <v>35758.978951810903</v>
      </c>
      <c r="X2281">
        <v>0.25726389656524701</v>
      </c>
      <c r="Y2281">
        <v>27506.906886008401</v>
      </c>
      <c r="Z2281" t="s">
        <v>25</v>
      </c>
      <c r="AA2281">
        <v>1.9869344447507299E-2</v>
      </c>
      <c r="AB2281" t="s">
        <v>22</v>
      </c>
      <c r="AC2281">
        <v>2276</v>
      </c>
      <c r="AD2281">
        <v>10</v>
      </c>
      <c r="AE2281">
        <v>4.7500000000000001E-2</v>
      </c>
      <c r="AF2281">
        <v>0.01</v>
      </c>
      <c r="AG2281">
        <v>0</v>
      </c>
      <c r="AH2281" t="s">
        <v>23</v>
      </c>
      <c r="AI2281">
        <v>0.1</v>
      </c>
      <c r="AJ2281">
        <v>10</v>
      </c>
      <c r="AK2281">
        <v>4</v>
      </c>
      <c r="AL2281">
        <v>3</v>
      </c>
    </row>
    <row r="2282" spans="20:38" x14ac:dyDescent="0.35">
      <c r="T2282" t="s">
        <v>30</v>
      </c>
      <c r="U2282">
        <v>72</v>
      </c>
      <c r="V2282" t="s">
        <v>20</v>
      </c>
      <c r="W2282">
        <v>14152.7635677897</v>
      </c>
      <c r="X2282">
        <v>0.101820443685567</v>
      </c>
      <c r="Y2282">
        <v>10886.741205992101</v>
      </c>
      <c r="Z2282" t="s">
        <v>25</v>
      </c>
      <c r="AA2282">
        <v>7.8639307512527509E-3</v>
      </c>
      <c r="AB2282" t="s">
        <v>24</v>
      </c>
      <c r="AC2282">
        <v>2277</v>
      </c>
      <c r="AD2282">
        <v>10</v>
      </c>
      <c r="AE2282">
        <v>4.7500000000000001E-2</v>
      </c>
      <c r="AF2282">
        <v>0.01</v>
      </c>
      <c r="AG2282">
        <v>0</v>
      </c>
      <c r="AH2282" t="s">
        <v>23</v>
      </c>
      <c r="AI2282">
        <v>0.1</v>
      </c>
      <c r="AJ2282">
        <v>10</v>
      </c>
      <c r="AK2282">
        <v>5</v>
      </c>
      <c r="AL2282">
        <v>4</v>
      </c>
    </row>
    <row r="2283" spans="20:38" x14ac:dyDescent="0.35">
      <c r="T2283" t="s">
        <v>30</v>
      </c>
      <c r="U2283">
        <v>72</v>
      </c>
      <c r="V2283" t="s">
        <v>20</v>
      </c>
      <c r="W2283">
        <v>42458.290703369101</v>
      </c>
      <c r="X2283">
        <v>0.30546133105670198</v>
      </c>
      <c r="Y2283">
        <v>32660.2236179762</v>
      </c>
      <c r="Z2283" t="s">
        <v>25</v>
      </c>
      <c r="AA2283">
        <v>2.3591792253758199E-2</v>
      </c>
      <c r="AB2283" t="s">
        <v>22</v>
      </c>
      <c r="AC2283">
        <v>2278</v>
      </c>
      <c r="AD2283">
        <v>10</v>
      </c>
      <c r="AE2283">
        <v>4.7500000000000001E-2</v>
      </c>
      <c r="AF2283">
        <v>0.01</v>
      </c>
      <c r="AG2283">
        <v>0</v>
      </c>
      <c r="AH2283" t="s">
        <v>23</v>
      </c>
      <c r="AI2283">
        <v>0.1</v>
      </c>
      <c r="AJ2283">
        <v>10</v>
      </c>
      <c r="AK2283">
        <v>5</v>
      </c>
      <c r="AL2283">
        <v>4</v>
      </c>
    </row>
    <row r="2284" spans="20:38" x14ac:dyDescent="0.35">
      <c r="T2284" t="s">
        <v>30</v>
      </c>
      <c r="U2284">
        <v>72</v>
      </c>
      <c r="V2284" t="s">
        <v>20</v>
      </c>
      <c r="W2284">
        <v>16831.1185872034</v>
      </c>
      <c r="X2284">
        <v>0.121089563466868</v>
      </c>
      <c r="Y2284">
        <v>12947.0142978488</v>
      </c>
      <c r="Z2284" t="s">
        <v>25</v>
      </c>
      <c r="AA2284">
        <v>9.3521488154529892E-3</v>
      </c>
      <c r="AB2284" t="s">
        <v>24</v>
      </c>
      <c r="AC2284">
        <v>2279</v>
      </c>
      <c r="AD2284">
        <v>10</v>
      </c>
      <c r="AE2284">
        <v>4.7500000000000001E-2</v>
      </c>
      <c r="AF2284">
        <v>0.01</v>
      </c>
      <c r="AG2284">
        <v>0</v>
      </c>
      <c r="AH2284" t="s">
        <v>23</v>
      </c>
      <c r="AI2284">
        <v>0.1</v>
      </c>
      <c r="AJ2284">
        <v>10</v>
      </c>
      <c r="AK2284">
        <v>6</v>
      </c>
      <c r="AL2284">
        <v>5</v>
      </c>
    </row>
    <row r="2285" spans="20:38" x14ac:dyDescent="0.35">
      <c r="T2285" t="s">
        <v>30</v>
      </c>
      <c r="U2285">
        <v>72</v>
      </c>
      <c r="V2285" t="s">
        <v>20</v>
      </c>
      <c r="W2285">
        <v>50493.355761610299</v>
      </c>
      <c r="X2285">
        <v>0.363268690400604</v>
      </c>
      <c r="Y2285">
        <v>38841.042893546401</v>
      </c>
      <c r="Z2285" t="s">
        <v>25</v>
      </c>
      <c r="AA2285">
        <v>2.8056446446359001E-2</v>
      </c>
      <c r="AB2285" t="s">
        <v>22</v>
      </c>
      <c r="AC2285">
        <v>2280</v>
      </c>
      <c r="AD2285">
        <v>10</v>
      </c>
      <c r="AE2285">
        <v>4.7500000000000001E-2</v>
      </c>
      <c r="AF2285">
        <v>0.01</v>
      </c>
      <c r="AG2285">
        <v>0</v>
      </c>
      <c r="AH2285" t="s">
        <v>23</v>
      </c>
      <c r="AI2285">
        <v>0.1</v>
      </c>
      <c r="AJ2285">
        <v>10</v>
      </c>
      <c r="AK2285">
        <v>6</v>
      </c>
      <c r="AL2285">
        <v>5</v>
      </c>
    </row>
    <row r="2286" spans="20:38" x14ac:dyDescent="0.35">
      <c r="T2286" t="s">
        <v>30</v>
      </c>
      <c r="U2286">
        <v>72</v>
      </c>
      <c r="V2286" t="s">
        <v>20</v>
      </c>
      <c r="W2286">
        <v>19860.275424864099</v>
      </c>
      <c r="X2286">
        <v>0.14288248692852601</v>
      </c>
      <c r="Y2286">
        <v>15277.1349422031</v>
      </c>
      <c r="Z2286" t="s">
        <v>25</v>
      </c>
      <c r="AA2286">
        <v>1.10352886129878E-2</v>
      </c>
      <c r="AB2286" t="s">
        <v>24</v>
      </c>
      <c r="AC2286">
        <v>2281</v>
      </c>
      <c r="AD2286">
        <v>10</v>
      </c>
      <c r="AE2286">
        <v>4.7500000000000001E-2</v>
      </c>
      <c r="AF2286">
        <v>0.01</v>
      </c>
      <c r="AG2286">
        <v>0</v>
      </c>
      <c r="AH2286" t="s">
        <v>23</v>
      </c>
      <c r="AI2286">
        <v>0.1</v>
      </c>
      <c r="AJ2286">
        <v>10</v>
      </c>
      <c r="AK2286">
        <v>7</v>
      </c>
      <c r="AL2286">
        <v>6</v>
      </c>
    </row>
    <row r="2287" spans="20:38" x14ac:dyDescent="0.35">
      <c r="T2287" t="s">
        <v>30</v>
      </c>
      <c r="U2287">
        <v>72</v>
      </c>
      <c r="V2287" t="s">
        <v>20</v>
      </c>
      <c r="W2287">
        <v>59580.826274592197</v>
      </c>
      <c r="X2287">
        <v>0.42864746078557697</v>
      </c>
      <c r="Y2287">
        <v>45831.404826609403</v>
      </c>
      <c r="Z2287" t="s">
        <v>25</v>
      </c>
      <c r="AA2287">
        <v>3.31058658389633E-2</v>
      </c>
      <c r="AB2287" t="s">
        <v>22</v>
      </c>
      <c r="AC2287">
        <v>2282</v>
      </c>
      <c r="AD2287">
        <v>10</v>
      </c>
      <c r="AE2287">
        <v>4.7500000000000001E-2</v>
      </c>
      <c r="AF2287">
        <v>0.01</v>
      </c>
      <c r="AG2287">
        <v>0</v>
      </c>
      <c r="AH2287" t="s">
        <v>23</v>
      </c>
      <c r="AI2287">
        <v>0.1</v>
      </c>
      <c r="AJ2287">
        <v>10</v>
      </c>
      <c r="AK2287">
        <v>7</v>
      </c>
      <c r="AL2287">
        <v>6</v>
      </c>
    </row>
    <row r="2288" spans="20:38" x14ac:dyDescent="0.35">
      <c r="T2288" t="s">
        <v>30</v>
      </c>
      <c r="U2288">
        <v>72</v>
      </c>
      <c r="V2288" t="s">
        <v>20</v>
      </c>
      <c r="W2288">
        <v>23029.411046407098</v>
      </c>
      <c r="X2288">
        <v>0.16568247178940701</v>
      </c>
      <c r="Y2288">
        <v>17714.931574159302</v>
      </c>
      <c r="Z2288" t="s">
        <v>25</v>
      </c>
      <c r="AA2288">
        <v>1.2796207104261201E-2</v>
      </c>
      <c r="AB2288" t="s">
        <v>24</v>
      </c>
      <c r="AC2288">
        <v>2283</v>
      </c>
      <c r="AD2288">
        <v>10</v>
      </c>
      <c r="AE2288">
        <v>4.7500000000000001E-2</v>
      </c>
      <c r="AF2288">
        <v>0.01</v>
      </c>
      <c r="AG2288">
        <v>0</v>
      </c>
      <c r="AH2288" t="s">
        <v>23</v>
      </c>
      <c r="AI2288">
        <v>0.1</v>
      </c>
      <c r="AJ2288">
        <v>10</v>
      </c>
      <c r="AK2288">
        <v>8</v>
      </c>
      <c r="AL2288">
        <v>7</v>
      </c>
    </row>
    <row r="2289" spans="20:38" x14ac:dyDescent="0.35">
      <c r="T2289" t="s">
        <v>30</v>
      </c>
      <c r="U2289">
        <v>72</v>
      </c>
      <c r="V2289" t="s">
        <v>20</v>
      </c>
      <c r="W2289">
        <v>69088.233139221207</v>
      </c>
      <c r="X2289">
        <v>0.497047415368222</v>
      </c>
      <c r="Y2289">
        <v>53144.794722477898</v>
      </c>
      <c r="Z2289" t="s">
        <v>25</v>
      </c>
      <c r="AA2289">
        <v>3.8388621312783699E-2</v>
      </c>
      <c r="AB2289" t="s">
        <v>22</v>
      </c>
      <c r="AC2289">
        <v>2284</v>
      </c>
      <c r="AD2289">
        <v>10</v>
      </c>
      <c r="AE2289">
        <v>4.7500000000000001E-2</v>
      </c>
      <c r="AF2289">
        <v>0.01</v>
      </c>
      <c r="AG2289">
        <v>0</v>
      </c>
      <c r="AH2289" t="s">
        <v>23</v>
      </c>
      <c r="AI2289">
        <v>0.1</v>
      </c>
      <c r="AJ2289">
        <v>10</v>
      </c>
      <c r="AK2289">
        <v>8</v>
      </c>
      <c r="AL2289">
        <v>7</v>
      </c>
    </row>
    <row r="2290" spans="20:38" x14ac:dyDescent="0.35">
      <c r="T2290" t="s">
        <v>30</v>
      </c>
      <c r="U2290">
        <v>72</v>
      </c>
      <c r="V2290" t="s">
        <v>20</v>
      </c>
      <c r="W2290">
        <v>25994.1560449764</v>
      </c>
      <c r="X2290">
        <v>0.18701199161943699</v>
      </c>
      <c r="Y2290">
        <v>19995.504649981802</v>
      </c>
      <c r="Z2290" t="s">
        <v>25</v>
      </c>
      <c r="AA2290">
        <v>1.4443556701546499E-2</v>
      </c>
      <c r="AB2290" t="s">
        <v>24</v>
      </c>
      <c r="AC2290">
        <v>2285</v>
      </c>
      <c r="AD2290">
        <v>10</v>
      </c>
      <c r="AE2290">
        <v>4.7500000000000001E-2</v>
      </c>
      <c r="AF2290">
        <v>0.01</v>
      </c>
      <c r="AG2290">
        <v>0</v>
      </c>
      <c r="AH2290" t="s">
        <v>23</v>
      </c>
      <c r="AI2290">
        <v>0.1</v>
      </c>
      <c r="AJ2290">
        <v>10</v>
      </c>
      <c r="AK2290">
        <v>9</v>
      </c>
      <c r="AL2290">
        <v>8</v>
      </c>
    </row>
    <row r="2291" spans="20:38" x14ac:dyDescent="0.35">
      <c r="T2291" t="s">
        <v>30</v>
      </c>
      <c r="U2291">
        <v>72</v>
      </c>
      <c r="V2291" t="s">
        <v>20</v>
      </c>
      <c r="W2291">
        <v>77982.468134929106</v>
      </c>
      <c r="X2291">
        <v>0.56103597485831103</v>
      </c>
      <c r="Y2291">
        <v>59986.513949945402</v>
      </c>
      <c r="Z2291" t="s">
        <v>25</v>
      </c>
      <c r="AA2291">
        <v>4.33306701046395E-2</v>
      </c>
      <c r="AB2291" t="s">
        <v>22</v>
      </c>
      <c r="AC2291">
        <v>2286</v>
      </c>
      <c r="AD2291">
        <v>10</v>
      </c>
      <c r="AE2291">
        <v>4.7500000000000001E-2</v>
      </c>
      <c r="AF2291">
        <v>0.01</v>
      </c>
      <c r="AG2291">
        <v>0</v>
      </c>
      <c r="AH2291" t="s">
        <v>23</v>
      </c>
      <c r="AI2291">
        <v>0.1</v>
      </c>
      <c r="AJ2291">
        <v>10</v>
      </c>
      <c r="AK2291">
        <v>9</v>
      </c>
      <c r="AL2291">
        <v>8</v>
      </c>
    </row>
    <row r="2292" spans="20:38" x14ac:dyDescent="0.35">
      <c r="T2292" t="s">
        <v>30</v>
      </c>
      <c r="U2292">
        <v>72</v>
      </c>
      <c r="V2292" t="s">
        <v>20</v>
      </c>
      <c r="W2292">
        <v>28826.091818418001</v>
      </c>
      <c r="X2292">
        <v>0.20738603062317701</v>
      </c>
      <c r="Y2292">
        <v>22173.916783398399</v>
      </c>
      <c r="Z2292" t="s">
        <v>25</v>
      </c>
      <c r="AA2292">
        <v>1.6017111343908E-2</v>
      </c>
      <c r="AB2292" t="s">
        <v>24</v>
      </c>
      <c r="AC2292">
        <v>2287</v>
      </c>
      <c r="AD2292">
        <v>10</v>
      </c>
      <c r="AE2292">
        <v>4.7500000000000001E-2</v>
      </c>
      <c r="AF2292">
        <v>0.01</v>
      </c>
      <c r="AG2292">
        <v>0</v>
      </c>
      <c r="AH2292" t="s">
        <v>23</v>
      </c>
      <c r="AI2292">
        <v>0.1</v>
      </c>
      <c r="AJ2292">
        <v>10</v>
      </c>
      <c r="AK2292">
        <v>10</v>
      </c>
      <c r="AL2292">
        <v>9</v>
      </c>
    </row>
    <row r="2293" spans="20:38" x14ac:dyDescent="0.35">
      <c r="T2293" t="s">
        <v>30</v>
      </c>
      <c r="U2293">
        <v>72</v>
      </c>
      <c r="V2293" t="s">
        <v>20</v>
      </c>
      <c r="W2293">
        <v>86478.275455253897</v>
      </c>
      <c r="X2293">
        <v>0.62215809186952997</v>
      </c>
      <c r="Y2293">
        <v>66521.750350195303</v>
      </c>
      <c r="Z2293" t="s">
        <v>25</v>
      </c>
      <c r="AA2293">
        <v>4.8051334031724E-2</v>
      </c>
      <c r="AB2293" t="s">
        <v>22</v>
      </c>
      <c r="AC2293">
        <v>2288</v>
      </c>
      <c r="AD2293">
        <v>10</v>
      </c>
      <c r="AE2293">
        <v>4.7500000000000001E-2</v>
      </c>
      <c r="AF2293">
        <v>0.01</v>
      </c>
      <c r="AG2293">
        <v>0</v>
      </c>
      <c r="AH2293" t="s">
        <v>23</v>
      </c>
      <c r="AI2293">
        <v>0.1</v>
      </c>
      <c r="AJ2293">
        <v>10</v>
      </c>
      <c r="AK2293">
        <v>10</v>
      </c>
      <c r="AL2293">
        <v>9</v>
      </c>
    </row>
    <row r="2294" spans="20:38" x14ac:dyDescent="0.35">
      <c r="T2294" t="s">
        <v>30</v>
      </c>
      <c r="U2294">
        <v>72</v>
      </c>
      <c r="V2294" t="s">
        <v>20</v>
      </c>
      <c r="W2294">
        <v>81509.931712716207</v>
      </c>
      <c r="X2294">
        <v>0.58641390934118498</v>
      </c>
      <c r="Y2294">
        <v>62699.9474713202</v>
      </c>
      <c r="Z2294" t="s">
        <v>25</v>
      </c>
      <c r="AA2294">
        <v>4.5290692200000301E-2</v>
      </c>
      <c r="AB2294" t="s">
        <v>24</v>
      </c>
      <c r="AC2294">
        <v>2289</v>
      </c>
      <c r="AD2294">
        <v>10</v>
      </c>
      <c r="AE2294">
        <v>4.7500000000000001E-2</v>
      </c>
      <c r="AF2294">
        <v>0.01</v>
      </c>
      <c r="AG2294">
        <v>0</v>
      </c>
      <c r="AH2294" t="s">
        <v>23</v>
      </c>
      <c r="AI2294">
        <v>0.1</v>
      </c>
      <c r="AJ2294">
        <v>10</v>
      </c>
      <c r="AK2294">
        <v>12</v>
      </c>
      <c r="AL2294">
        <v>11</v>
      </c>
    </row>
    <row r="2295" spans="20:38" x14ac:dyDescent="0.35">
      <c r="T2295" t="s">
        <v>30</v>
      </c>
      <c r="U2295">
        <v>72</v>
      </c>
      <c r="V2295" t="s">
        <v>20</v>
      </c>
      <c r="W2295">
        <v>244529.795138149</v>
      </c>
      <c r="X2295">
        <v>1.7592417280235499</v>
      </c>
      <c r="Y2295">
        <v>188099.84241396101</v>
      </c>
      <c r="Z2295" t="s">
        <v>25</v>
      </c>
      <c r="AA2295">
        <v>0.135872076600001</v>
      </c>
      <c r="AB2295" t="s">
        <v>22</v>
      </c>
      <c r="AC2295">
        <v>2290</v>
      </c>
      <c r="AD2295">
        <v>10</v>
      </c>
      <c r="AE2295">
        <v>4.7500000000000001E-2</v>
      </c>
      <c r="AF2295">
        <v>0.01</v>
      </c>
      <c r="AG2295">
        <v>0</v>
      </c>
      <c r="AH2295" t="s">
        <v>23</v>
      </c>
      <c r="AI2295">
        <v>0.1</v>
      </c>
      <c r="AJ2295">
        <v>10</v>
      </c>
      <c r="AK2295">
        <v>12</v>
      </c>
      <c r="AL2295">
        <v>11</v>
      </c>
    </row>
    <row r="2296" spans="20:38" x14ac:dyDescent="0.35">
      <c r="T2296" t="s">
        <v>30</v>
      </c>
      <c r="U2296">
        <v>72</v>
      </c>
      <c r="V2296" t="s">
        <v>20</v>
      </c>
      <c r="W2296">
        <v>71690.398977737903</v>
      </c>
      <c r="X2296">
        <v>0.51576840077521402</v>
      </c>
      <c r="Y2296">
        <v>55146.460752106097</v>
      </c>
      <c r="Z2296" t="s">
        <v>25</v>
      </c>
      <c r="AA2296">
        <v>3.9834505140302998E-2</v>
      </c>
      <c r="AB2296" t="s">
        <v>24</v>
      </c>
      <c r="AC2296">
        <v>2291</v>
      </c>
      <c r="AD2296">
        <v>10</v>
      </c>
      <c r="AE2296">
        <v>4.7500000000000001E-2</v>
      </c>
      <c r="AF2296">
        <v>0.01</v>
      </c>
      <c r="AG2296">
        <v>0</v>
      </c>
      <c r="AH2296" t="s">
        <v>23</v>
      </c>
      <c r="AI2296">
        <v>0.1</v>
      </c>
      <c r="AJ2296">
        <v>10</v>
      </c>
      <c r="AK2296">
        <v>15</v>
      </c>
      <c r="AL2296">
        <v>14</v>
      </c>
    </row>
    <row r="2297" spans="20:38" x14ac:dyDescent="0.35">
      <c r="T2297" t="s">
        <v>30</v>
      </c>
      <c r="U2297">
        <v>72</v>
      </c>
      <c r="V2297" t="s">
        <v>20</v>
      </c>
      <c r="W2297">
        <v>215071.196933214</v>
      </c>
      <c r="X2297">
        <v>1.54730520232564</v>
      </c>
      <c r="Y2297">
        <v>165439.382256318</v>
      </c>
      <c r="Z2297" t="s">
        <v>25</v>
      </c>
      <c r="AA2297">
        <v>0.11950351542090901</v>
      </c>
      <c r="AB2297" t="s">
        <v>22</v>
      </c>
      <c r="AC2297">
        <v>2292</v>
      </c>
      <c r="AD2297">
        <v>10</v>
      </c>
      <c r="AE2297">
        <v>4.7500000000000001E-2</v>
      </c>
      <c r="AF2297">
        <v>0.01</v>
      </c>
      <c r="AG2297">
        <v>0</v>
      </c>
      <c r="AH2297" t="s">
        <v>23</v>
      </c>
      <c r="AI2297">
        <v>0.1</v>
      </c>
      <c r="AJ2297">
        <v>10</v>
      </c>
      <c r="AK2297">
        <v>15</v>
      </c>
      <c r="AL2297">
        <v>14</v>
      </c>
    </row>
    <row r="2298" spans="20:38" x14ac:dyDescent="0.35">
      <c r="T2298" t="s">
        <v>30</v>
      </c>
      <c r="U2298">
        <v>72</v>
      </c>
      <c r="V2298" t="s">
        <v>20</v>
      </c>
      <c r="W2298">
        <v>44430.891566775601</v>
      </c>
      <c r="X2298">
        <v>0.319652983037923</v>
      </c>
      <c r="Y2298">
        <v>34177.608897519698</v>
      </c>
      <c r="Z2298" t="s">
        <v>25</v>
      </c>
      <c r="AA2298">
        <v>2.4687860630467E-2</v>
      </c>
      <c r="AB2298" t="s">
        <v>24</v>
      </c>
      <c r="AC2298">
        <v>2293</v>
      </c>
      <c r="AD2298">
        <v>10</v>
      </c>
      <c r="AE2298">
        <v>4.7500000000000001E-2</v>
      </c>
      <c r="AF2298">
        <v>0.01</v>
      </c>
      <c r="AG2298">
        <v>0</v>
      </c>
      <c r="AH2298" t="s">
        <v>23</v>
      </c>
      <c r="AI2298">
        <v>0.1</v>
      </c>
      <c r="AJ2298">
        <v>10</v>
      </c>
      <c r="AK2298">
        <v>20</v>
      </c>
      <c r="AL2298">
        <v>19</v>
      </c>
    </row>
    <row r="2299" spans="20:38" x14ac:dyDescent="0.35">
      <c r="T2299" t="s">
        <v>30</v>
      </c>
      <c r="U2299">
        <v>72</v>
      </c>
      <c r="V2299" t="s">
        <v>20</v>
      </c>
      <c r="W2299">
        <v>133292.67470032701</v>
      </c>
      <c r="X2299">
        <v>0.95895894911377</v>
      </c>
      <c r="Y2299">
        <v>102532.826692559</v>
      </c>
      <c r="Z2299" t="s">
        <v>25</v>
      </c>
      <c r="AA2299">
        <v>7.4063581891401095E-2</v>
      </c>
      <c r="AB2299" t="s">
        <v>22</v>
      </c>
      <c r="AC2299">
        <v>2294</v>
      </c>
      <c r="AD2299">
        <v>10</v>
      </c>
      <c r="AE2299">
        <v>4.7500000000000001E-2</v>
      </c>
      <c r="AF2299">
        <v>0.01</v>
      </c>
      <c r="AG2299">
        <v>0</v>
      </c>
      <c r="AH2299" t="s">
        <v>23</v>
      </c>
      <c r="AI2299">
        <v>0.1</v>
      </c>
      <c r="AJ2299">
        <v>10</v>
      </c>
      <c r="AK2299">
        <v>20</v>
      </c>
      <c r="AL2299">
        <v>19</v>
      </c>
    </row>
    <row r="2300" spans="20:38" x14ac:dyDescent="0.35">
      <c r="T2300" t="s">
        <v>30</v>
      </c>
      <c r="U2300">
        <v>72</v>
      </c>
      <c r="V2300" t="s">
        <v>20</v>
      </c>
      <c r="W2300">
        <v>34689.588538531098</v>
      </c>
      <c r="X2300">
        <v>0.249570289176718</v>
      </c>
      <c r="Y2300">
        <v>26684.298875793102</v>
      </c>
      <c r="Z2300" t="s">
        <v>25</v>
      </c>
      <c r="AA2300">
        <v>1.9275141618087702E-2</v>
      </c>
      <c r="AB2300" t="s">
        <v>24</v>
      </c>
      <c r="AC2300">
        <v>2295</v>
      </c>
      <c r="AD2300">
        <v>10</v>
      </c>
      <c r="AE2300">
        <v>4.7500000000000001E-2</v>
      </c>
      <c r="AF2300">
        <v>0.01</v>
      </c>
      <c r="AG2300">
        <v>0</v>
      </c>
      <c r="AH2300" t="s">
        <v>23</v>
      </c>
      <c r="AI2300">
        <v>0.1</v>
      </c>
      <c r="AJ2300">
        <v>10</v>
      </c>
      <c r="AK2300">
        <v>99</v>
      </c>
      <c r="AL2300">
        <v>98</v>
      </c>
    </row>
    <row r="2301" spans="20:38" x14ac:dyDescent="0.35">
      <c r="T2301" t="s">
        <v>30</v>
      </c>
      <c r="U2301">
        <v>72</v>
      </c>
      <c r="V2301" t="s">
        <v>20</v>
      </c>
      <c r="W2301">
        <v>104068.765615593</v>
      </c>
      <c r="X2301">
        <v>0.74871086753015503</v>
      </c>
      <c r="Y2301">
        <v>80052.896627379407</v>
      </c>
      <c r="Z2301" t="s">
        <v>25</v>
      </c>
      <c r="AA2301">
        <v>5.7825424854263202E-2</v>
      </c>
      <c r="AB2301" t="s">
        <v>22</v>
      </c>
      <c r="AC2301">
        <v>2296</v>
      </c>
      <c r="AD2301">
        <v>10</v>
      </c>
      <c r="AE2301">
        <v>4.7500000000000001E-2</v>
      </c>
      <c r="AF2301">
        <v>0.01</v>
      </c>
      <c r="AG2301">
        <v>0</v>
      </c>
      <c r="AH2301" t="s">
        <v>23</v>
      </c>
      <c r="AI2301">
        <v>0.1</v>
      </c>
      <c r="AJ2301">
        <v>10</v>
      </c>
      <c r="AK2301">
        <v>99</v>
      </c>
      <c r="AL2301">
        <v>98</v>
      </c>
    </row>
    <row r="2302" spans="20:38" x14ac:dyDescent="0.35">
      <c r="T2302" t="s">
        <v>30</v>
      </c>
      <c r="U2302">
        <v>72</v>
      </c>
      <c r="V2302" t="s">
        <v>20</v>
      </c>
      <c r="W2302">
        <v>94290.236663368007</v>
      </c>
      <c r="X2302">
        <v>0.32180122460174398</v>
      </c>
      <c r="Y2302">
        <v>72530.9512795138</v>
      </c>
      <c r="Z2302" t="s">
        <v>26</v>
      </c>
      <c r="AA2302">
        <v>3.4703800743663298E-2</v>
      </c>
      <c r="AB2302" t="s">
        <v>24</v>
      </c>
      <c r="AC2302">
        <v>2297</v>
      </c>
      <c r="AD2302">
        <v>10</v>
      </c>
      <c r="AE2302">
        <v>4.7500000000000001E-2</v>
      </c>
      <c r="AF2302">
        <v>0.01</v>
      </c>
      <c r="AG2302">
        <v>0</v>
      </c>
      <c r="AH2302" t="s">
        <v>23</v>
      </c>
      <c r="AI2302">
        <v>0.1</v>
      </c>
      <c r="AJ2302">
        <v>10</v>
      </c>
      <c r="AK2302">
        <v>1</v>
      </c>
      <c r="AL2302">
        <v>0</v>
      </c>
    </row>
    <row r="2303" spans="20:38" x14ac:dyDescent="0.35">
      <c r="T2303" t="s">
        <v>30</v>
      </c>
      <c r="U2303">
        <v>72</v>
      </c>
      <c r="V2303" t="s">
        <v>20</v>
      </c>
      <c r="W2303">
        <v>282870.70999010402</v>
      </c>
      <c r="X2303">
        <v>0.96540367380523195</v>
      </c>
      <c r="Y2303">
        <v>217592.85383854099</v>
      </c>
      <c r="Z2303" t="s">
        <v>26</v>
      </c>
      <c r="AA2303">
        <v>0.10411140223099</v>
      </c>
      <c r="AB2303" t="s">
        <v>22</v>
      </c>
      <c r="AC2303">
        <v>2298</v>
      </c>
      <c r="AD2303">
        <v>10</v>
      </c>
      <c r="AE2303">
        <v>4.7500000000000001E-2</v>
      </c>
      <c r="AF2303">
        <v>0.01</v>
      </c>
      <c r="AG2303">
        <v>0</v>
      </c>
      <c r="AH2303" t="s">
        <v>23</v>
      </c>
      <c r="AI2303">
        <v>0.1</v>
      </c>
      <c r="AJ2303">
        <v>10</v>
      </c>
      <c r="AK2303">
        <v>1</v>
      </c>
      <c r="AL2303">
        <v>0</v>
      </c>
    </row>
    <row r="2304" spans="20:38" x14ac:dyDescent="0.35">
      <c r="T2304" t="s">
        <v>30</v>
      </c>
      <c r="U2304">
        <v>72</v>
      </c>
      <c r="V2304" t="s">
        <v>20</v>
      </c>
      <c r="W2304">
        <v>39534.708061864701</v>
      </c>
      <c r="X2304">
        <v>0.13492719839066</v>
      </c>
      <c r="Y2304">
        <v>30411.313893742099</v>
      </c>
      <c r="Z2304" t="s">
        <v>26</v>
      </c>
      <c r="AA2304">
        <v>1.4550866341932501E-2</v>
      </c>
      <c r="AB2304" t="s">
        <v>24</v>
      </c>
      <c r="AC2304">
        <v>2299</v>
      </c>
      <c r="AD2304">
        <v>10</v>
      </c>
      <c r="AE2304">
        <v>4.7500000000000001E-2</v>
      </c>
      <c r="AF2304">
        <v>0.01</v>
      </c>
      <c r="AG2304">
        <v>0</v>
      </c>
      <c r="AH2304" t="s">
        <v>23</v>
      </c>
      <c r="AI2304">
        <v>0.1</v>
      </c>
      <c r="AJ2304">
        <v>10</v>
      </c>
      <c r="AK2304">
        <v>2</v>
      </c>
      <c r="AL2304">
        <v>1</v>
      </c>
    </row>
    <row r="2305" spans="20:38" x14ac:dyDescent="0.35">
      <c r="T2305" t="s">
        <v>30</v>
      </c>
      <c r="U2305">
        <v>72</v>
      </c>
      <c r="V2305" t="s">
        <v>20</v>
      </c>
      <c r="W2305">
        <v>118604.124185594</v>
      </c>
      <c r="X2305">
        <v>0.40478159517197898</v>
      </c>
      <c r="Y2305">
        <v>91233.941681226293</v>
      </c>
      <c r="Z2305" t="s">
        <v>26</v>
      </c>
      <c r="AA2305">
        <v>4.3652599025797503E-2</v>
      </c>
      <c r="AB2305" t="s">
        <v>22</v>
      </c>
      <c r="AC2305">
        <v>2300</v>
      </c>
      <c r="AD2305">
        <v>10</v>
      </c>
      <c r="AE2305">
        <v>4.7500000000000001E-2</v>
      </c>
      <c r="AF2305">
        <v>0.01</v>
      </c>
      <c r="AG2305">
        <v>0</v>
      </c>
      <c r="AH2305" t="s">
        <v>23</v>
      </c>
      <c r="AI2305">
        <v>0.1</v>
      </c>
      <c r="AJ2305">
        <v>10</v>
      </c>
      <c r="AK2305">
        <v>2</v>
      </c>
      <c r="AL2305">
        <v>1</v>
      </c>
    </row>
    <row r="2306" spans="20:38" x14ac:dyDescent="0.35">
      <c r="T2306" t="s">
        <v>30</v>
      </c>
      <c r="U2306">
        <v>72</v>
      </c>
      <c r="V2306" t="s">
        <v>20</v>
      </c>
      <c r="W2306">
        <v>17756.733565776201</v>
      </c>
      <c r="X2306">
        <v>6.0601593638948299E-2</v>
      </c>
      <c r="Y2306">
        <v>13659.025819827901</v>
      </c>
      <c r="Z2306" t="s">
        <v>26</v>
      </c>
      <c r="AA2306">
        <v>6.535418356463E-3</v>
      </c>
      <c r="AB2306" t="s">
        <v>24</v>
      </c>
      <c r="AC2306">
        <v>2301</v>
      </c>
      <c r="AD2306">
        <v>10</v>
      </c>
      <c r="AE2306">
        <v>4.7500000000000001E-2</v>
      </c>
      <c r="AF2306">
        <v>0.01</v>
      </c>
      <c r="AG2306">
        <v>0</v>
      </c>
      <c r="AH2306" t="s">
        <v>23</v>
      </c>
      <c r="AI2306">
        <v>0.1</v>
      </c>
      <c r="AJ2306">
        <v>10</v>
      </c>
      <c r="AK2306">
        <v>3</v>
      </c>
      <c r="AL2306">
        <v>2</v>
      </c>
    </row>
    <row r="2307" spans="20:38" x14ac:dyDescent="0.35">
      <c r="T2307" t="s">
        <v>30</v>
      </c>
      <c r="U2307">
        <v>72</v>
      </c>
      <c r="V2307" t="s">
        <v>20</v>
      </c>
      <c r="W2307">
        <v>53270.200697328699</v>
      </c>
      <c r="X2307">
        <v>0.18180478091684499</v>
      </c>
      <c r="Y2307">
        <v>40977.077459483597</v>
      </c>
      <c r="Z2307" t="s">
        <v>26</v>
      </c>
      <c r="AA2307">
        <v>1.9606255069389001E-2</v>
      </c>
      <c r="AB2307" t="s">
        <v>22</v>
      </c>
      <c r="AC2307">
        <v>2302</v>
      </c>
      <c r="AD2307">
        <v>10</v>
      </c>
      <c r="AE2307">
        <v>4.7500000000000001E-2</v>
      </c>
      <c r="AF2307">
        <v>0.01</v>
      </c>
      <c r="AG2307">
        <v>0</v>
      </c>
      <c r="AH2307" t="s">
        <v>23</v>
      </c>
      <c r="AI2307">
        <v>0.1</v>
      </c>
      <c r="AJ2307">
        <v>10</v>
      </c>
      <c r="AK2307">
        <v>3</v>
      </c>
      <c r="AL2307">
        <v>2</v>
      </c>
    </row>
    <row r="2308" spans="20:38" x14ac:dyDescent="0.35">
      <c r="T2308" t="s">
        <v>30</v>
      </c>
      <c r="U2308">
        <v>72</v>
      </c>
      <c r="V2308" t="s">
        <v>20</v>
      </c>
      <c r="W2308">
        <v>20702.475570705501</v>
      </c>
      <c r="X2308">
        <v>7.0655056416132206E-2</v>
      </c>
      <c r="Y2308">
        <v>15924.981208235</v>
      </c>
      <c r="Z2308" t="s">
        <v>26</v>
      </c>
      <c r="AA2308">
        <v>7.6196074220422601E-3</v>
      </c>
      <c r="AB2308" t="s">
        <v>24</v>
      </c>
      <c r="AC2308">
        <v>2303</v>
      </c>
      <c r="AD2308">
        <v>10</v>
      </c>
      <c r="AE2308">
        <v>4.7500000000000001E-2</v>
      </c>
      <c r="AF2308">
        <v>0.01</v>
      </c>
      <c r="AG2308">
        <v>0</v>
      </c>
      <c r="AH2308" t="s">
        <v>23</v>
      </c>
      <c r="AI2308">
        <v>0.1</v>
      </c>
      <c r="AJ2308">
        <v>10</v>
      </c>
      <c r="AK2308">
        <v>4</v>
      </c>
      <c r="AL2308">
        <v>3</v>
      </c>
    </row>
    <row r="2309" spans="20:38" x14ac:dyDescent="0.35">
      <c r="T2309" t="s">
        <v>30</v>
      </c>
      <c r="U2309">
        <v>72</v>
      </c>
      <c r="V2309" t="s">
        <v>20</v>
      </c>
      <c r="W2309">
        <v>62107.426712116503</v>
      </c>
      <c r="X2309">
        <v>0.21196516924839601</v>
      </c>
      <c r="Y2309">
        <v>47774.943624705003</v>
      </c>
      <c r="Z2309" t="s">
        <v>26</v>
      </c>
      <c r="AA2309">
        <v>2.2858822266126799E-2</v>
      </c>
      <c r="AB2309" t="s">
        <v>22</v>
      </c>
      <c r="AC2309">
        <v>2304</v>
      </c>
      <c r="AD2309">
        <v>10</v>
      </c>
      <c r="AE2309">
        <v>4.7500000000000001E-2</v>
      </c>
      <c r="AF2309">
        <v>0.01</v>
      </c>
      <c r="AG2309">
        <v>0</v>
      </c>
      <c r="AH2309" t="s">
        <v>23</v>
      </c>
      <c r="AI2309">
        <v>0.1</v>
      </c>
      <c r="AJ2309">
        <v>10</v>
      </c>
      <c r="AK2309">
        <v>4</v>
      </c>
      <c r="AL2309">
        <v>3</v>
      </c>
    </row>
    <row r="2310" spans="20:38" x14ac:dyDescent="0.35">
      <c r="T2310" t="s">
        <v>30</v>
      </c>
      <c r="U2310">
        <v>72</v>
      </c>
      <c r="V2310" t="s">
        <v>20</v>
      </c>
      <c r="W2310">
        <v>24354.902185028001</v>
      </c>
      <c r="X2310">
        <v>8.3120348675957398E-2</v>
      </c>
      <c r="Y2310">
        <v>18734.540142329199</v>
      </c>
      <c r="Z2310" t="s">
        <v>26</v>
      </c>
      <c r="AA2310">
        <v>8.9638938501994999E-3</v>
      </c>
      <c r="AB2310" t="s">
        <v>24</v>
      </c>
      <c r="AC2310">
        <v>2305</v>
      </c>
      <c r="AD2310">
        <v>10</v>
      </c>
      <c r="AE2310">
        <v>4.7500000000000001E-2</v>
      </c>
      <c r="AF2310">
        <v>0.01</v>
      </c>
      <c r="AG2310">
        <v>0</v>
      </c>
      <c r="AH2310" t="s">
        <v>23</v>
      </c>
      <c r="AI2310">
        <v>0.1</v>
      </c>
      <c r="AJ2310">
        <v>10</v>
      </c>
      <c r="AK2310">
        <v>5</v>
      </c>
      <c r="AL2310">
        <v>4</v>
      </c>
    </row>
    <row r="2311" spans="20:38" x14ac:dyDescent="0.35">
      <c r="T2311" t="s">
        <v>30</v>
      </c>
      <c r="U2311">
        <v>72</v>
      </c>
      <c r="V2311" t="s">
        <v>20</v>
      </c>
      <c r="W2311">
        <v>73064.706555083903</v>
      </c>
      <c r="X2311">
        <v>0.24936104602787201</v>
      </c>
      <c r="Y2311">
        <v>56203.620426987603</v>
      </c>
      <c r="Z2311" t="s">
        <v>26</v>
      </c>
      <c r="AA2311">
        <v>2.6891681550598501E-2</v>
      </c>
      <c r="AB2311" t="s">
        <v>22</v>
      </c>
      <c r="AC2311">
        <v>2306</v>
      </c>
      <c r="AD2311">
        <v>10</v>
      </c>
      <c r="AE2311">
        <v>4.7500000000000001E-2</v>
      </c>
      <c r="AF2311">
        <v>0.01</v>
      </c>
      <c r="AG2311">
        <v>0</v>
      </c>
      <c r="AH2311" t="s">
        <v>23</v>
      </c>
      <c r="AI2311">
        <v>0.1</v>
      </c>
      <c r="AJ2311">
        <v>10</v>
      </c>
      <c r="AK2311">
        <v>5</v>
      </c>
      <c r="AL2311">
        <v>4</v>
      </c>
    </row>
    <row r="2312" spans="20:38" x14ac:dyDescent="0.35">
      <c r="T2312" t="s">
        <v>30</v>
      </c>
      <c r="U2312">
        <v>72</v>
      </c>
      <c r="V2312" t="s">
        <v>20</v>
      </c>
      <c r="W2312">
        <v>28634.923241823399</v>
      </c>
      <c r="X2312">
        <v>9.7727545201672705E-2</v>
      </c>
      <c r="Y2312">
        <v>22026.864032171801</v>
      </c>
      <c r="Z2312" t="s">
        <v>26</v>
      </c>
      <c r="AA2312">
        <v>1.05391682708588E-2</v>
      </c>
      <c r="AB2312" t="s">
        <v>24</v>
      </c>
      <c r="AC2312">
        <v>2307</v>
      </c>
      <c r="AD2312">
        <v>10</v>
      </c>
      <c r="AE2312">
        <v>4.7500000000000001E-2</v>
      </c>
      <c r="AF2312">
        <v>0.01</v>
      </c>
      <c r="AG2312">
        <v>0</v>
      </c>
      <c r="AH2312" t="s">
        <v>23</v>
      </c>
      <c r="AI2312">
        <v>0.1</v>
      </c>
      <c r="AJ2312">
        <v>10</v>
      </c>
      <c r="AK2312">
        <v>6</v>
      </c>
      <c r="AL2312">
        <v>5</v>
      </c>
    </row>
    <row r="2313" spans="20:38" x14ac:dyDescent="0.35">
      <c r="T2313" t="s">
        <v>30</v>
      </c>
      <c r="U2313">
        <v>72</v>
      </c>
      <c r="V2313" t="s">
        <v>20</v>
      </c>
      <c r="W2313">
        <v>85904.769725470207</v>
      </c>
      <c r="X2313">
        <v>0.293182635605018</v>
      </c>
      <c r="Y2313">
        <v>66080.592096515495</v>
      </c>
      <c r="Z2313" t="s">
        <v>26</v>
      </c>
      <c r="AA2313">
        <v>3.1617504812576303E-2</v>
      </c>
      <c r="AB2313" t="s">
        <v>22</v>
      </c>
      <c r="AC2313">
        <v>2308</v>
      </c>
      <c r="AD2313">
        <v>10</v>
      </c>
      <c r="AE2313">
        <v>4.7500000000000001E-2</v>
      </c>
      <c r="AF2313">
        <v>0.01</v>
      </c>
      <c r="AG2313">
        <v>0</v>
      </c>
      <c r="AH2313" t="s">
        <v>23</v>
      </c>
      <c r="AI2313">
        <v>0.1</v>
      </c>
      <c r="AJ2313">
        <v>10</v>
      </c>
      <c r="AK2313">
        <v>6</v>
      </c>
      <c r="AL2313">
        <v>5</v>
      </c>
    </row>
    <row r="2314" spans="20:38" x14ac:dyDescent="0.35">
      <c r="T2314" t="s">
        <v>30</v>
      </c>
      <c r="U2314">
        <v>72</v>
      </c>
      <c r="V2314" t="s">
        <v>20</v>
      </c>
      <c r="W2314">
        <v>33313.706916693503</v>
      </c>
      <c r="X2314">
        <v>0.11369567052938</v>
      </c>
      <c r="Y2314">
        <v>25625.928397456501</v>
      </c>
      <c r="Z2314" t="s">
        <v>26</v>
      </c>
      <c r="AA2314">
        <v>1.22612084536095E-2</v>
      </c>
      <c r="AB2314" t="s">
        <v>24</v>
      </c>
      <c r="AC2314">
        <v>2309</v>
      </c>
      <c r="AD2314">
        <v>10</v>
      </c>
      <c r="AE2314">
        <v>4.7500000000000001E-2</v>
      </c>
      <c r="AF2314">
        <v>0.01</v>
      </c>
      <c r="AG2314">
        <v>0</v>
      </c>
      <c r="AH2314" t="s">
        <v>23</v>
      </c>
      <c r="AI2314">
        <v>0.1</v>
      </c>
      <c r="AJ2314">
        <v>10</v>
      </c>
      <c r="AK2314">
        <v>7</v>
      </c>
      <c r="AL2314">
        <v>6</v>
      </c>
    </row>
    <row r="2315" spans="20:38" x14ac:dyDescent="0.35">
      <c r="T2315" t="s">
        <v>30</v>
      </c>
      <c r="U2315">
        <v>72</v>
      </c>
      <c r="V2315" t="s">
        <v>20</v>
      </c>
      <c r="W2315">
        <v>99941.120750080503</v>
      </c>
      <c r="X2315">
        <v>0.34108701158813998</v>
      </c>
      <c r="Y2315">
        <v>76877.7851923696</v>
      </c>
      <c r="Z2315" t="s">
        <v>26</v>
      </c>
      <c r="AA2315">
        <v>3.6783625360828499E-2</v>
      </c>
      <c r="AB2315" t="s">
        <v>22</v>
      </c>
      <c r="AC2315">
        <v>2310</v>
      </c>
      <c r="AD2315">
        <v>10</v>
      </c>
      <c r="AE2315">
        <v>4.7500000000000001E-2</v>
      </c>
      <c r="AF2315">
        <v>0.01</v>
      </c>
      <c r="AG2315">
        <v>0</v>
      </c>
      <c r="AH2315" t="s">
        <v>23</v>
      </c>
      <c r="AI2315">
        <v>0.1</v>
      </c>
      <c r="AJ2315">
        <v>10</v>
      </c>
      <c r="AK2315">
        <v>7</v>
      </c>
      <c r="AL2315">
        <v>6</v>
      </c>
    </row>
    <row r="2316" spans="20:38" x14ac:dyDescent="0.35">
      <c r="T2316" t="s">
        <v>30</v>
      </c>
      <c r="U2316">
        <v>72</v>
      </c>
      <c r="V2316" t="s">
        <v>20</v>
      </c>
      <c r="W2316">
        <v>37962.143946808603</v>
      </c>
      <c r="X2316">
        <v>0.12956022641246301</v>
      </c>
      <c r="Y2316">
        <v>29201.6491898528</v>
      </c>
      <c r="Z2316" t="s">
        <v>26</v>
      </c>
      <c r="AA2316">
        <v>1.3972079463919001E-2</v>
      </c>
      <c r="AB2316" t="s">
        <v>24</v>
      </c>
      <c r="AC2316">
        <v>2311</v>
      </c>
      <c r="AD2316">
        <v>10</v>
      </c>
      <c r="AE2316">
        <v>4.7500000000000001E-2</v>
      </c>
      <c r="AF2316">
        <v>0.01</v>
      </c>
      <c r="AG2316">
        <v>0</v>
      </c>
      <c r="AH2316" t="s">
        <v>23</v>
      </c>
      <c r="AI2316">
        <v>0.1</v>
      </c>
      <c r="AJ2316">
        <v>10</v>
      </c>
      <c r="AK2316">
        <v>8</v>
      </c>
      <c r="AL2316">
        <v>7</v>
      </c>
    </row>
    <row r="2317" spans="20:38" x14ac:dyDescent="0.35">
      <c r="T2317" t="s">
        <v>30</v>
      </c>
      <c r="U2317">
        <v>72</v>
      </c>
      <c r="V2317" t="s">
        <v>20</v>
      </c>
      <c r="W2317">
        <v>113886.431840426</v>
      </c>
      <c r="X2317">
        <v>0.38868067923738903</v>
      </c>
      <c r="Y2317">
        <v>87604.947569558295</v>
      </c>
      <c r="Z2317" t="s">
        <v>26</v>
      </c>
      <c r="AA2317">
        <v>4.1916238391757003E-2</v>
      </c>
      <c r="AB2317" t="s">
        <v>22</v>
      </c>
      <c r="AC2317">
        <v>2312</v>
      </c>
      <c r="AD2317">
        <v>10</v>
      </c>
      <c r="AE2317">
        <v>4.7500000000000001E-2</v>
      </c>
      <c r="AF2317">
        <v>0.01</v>
      </c>
      <c r="AG2317">
        <v>0</v>
      </c>
      <c r="AH2317" t="s">
        <v>23</v>
      </c>
      <c r="AI2317">
        <v>0.1</v>
      </c>
      <c r="AJ2317">
        <v>10</v>
      </c>
      <c r="AK2317">
        <v>8</v>
      </c>
      <c r="AL2317">
        <v>7</v>
      </c>
    </row>
    <row r="2318" spans="20:38" x14ac:dyDescent="0.35">
      <c r="T2318" t="s">
        <v>30</v>
      </c>
      <c r="U2318">
        <v>72</v>
      </c>
      <c r="V2318" t="s">
        <v>20</v>
      </c>
      <c r="W2318">
        <v>41949.957935356499</v>
      </c>
      <c r="X2318">
        <v>0.14317015539779601</v>
      </c>
      <c r="Y2318">
        <v>32269.1984118127</v>
      </c>
      <c r="Z2318" t="s">
        <v>26</v>
      </c>
      <c r="AA2318">
        <v>1.5439806208051E-2</v>
      </c>
      <c r="AB2318" t="s">
        <v>24</v>
      </c>
      <c r="AC2318">
        <v>2313</v>
      </c>
      <c r="AD2318">
        <v>10</v>
      </c>
      <c r="AE2318">
        <v>4.7500000000000001E-2</v>
      </c>
      <c r="AF2318">
        <v>0.01</v>
      </c>
      <c r="AG2318">
        <v>0</v>
      </c>
      <c r="AH2318" t="s">
        <v>23</v>
      </c>
      <c r="AI2318">
        <v>0.1</v>
      </c>
      <c r="AJ2318">
        <v>10</v>
      </c>
      <c r="AK2318">
        <v>9</v>
      </c>
      <c r="AL2318">
        <v>8</v>
      </c>
    </row>
    <row r="2319" spans="20:38" x14ac:dyDescent="0.35">
      <c r="T2319" t="s">
        <v>30</v>
      </c>
      <c r="U2319">
        <v>72</v>
      </c>
      <c r="V2319" t="s">
        <v>20</v>
      </c>
      <c r="W2319">
        <v>125849.87380606899</v>
      </c>
      <c r="X2319">
        <v>0.42951046619338801</v>
      </c>
      <c r="Y2319">
        <v>96807.595235437999</v>
      </c>
      <c r="Z2319" t="s">
        <v>26</v>
      </c>
      <c r="AA2319">
        <v>4.6319418624153001E-2</v>
      </c>
      <c r="AB2319" t="s">
        <v>22</v>
      </c>
      <c r="AC2319">
        <v>2314</v>
      </c>
      <c r="AD2319">
        <v>10</v>
      </c>
      <c r="AE2319">
        <v>4.7500000000000001E-2</v>
      </c>
      <c r="AF2319">
        <v>0.01</v>
      </c>
      <c r="AG2319">
        <v>0</v>
      </c>
      <c r="AH2319" t="s">
        <v>23</v>
      </c>
      <c r="AI2319">
        <v>0.1</v>
      </c>
      <c r="AJ2319">
        <v>10</v>
      </c>
      <c r="AK2319">
        <v>9</v>
      </c>
      <c r="AL2319">
        <v>8</v>
      </c>
    </row>
    <row r="2320" spans="20:38" x14ac:dyDescent="0.35">
      <c r="T2320" t="s">
        <v>30</v>
      </c>
      <c r="U2320">
        <v>72</v>
      </c>
      <c r="V2320" t="s">
        <v>20</v>
      </c>
      <c r="W2320">
        <v>45335.131439691402</v>
      </c>
      <c r="X2320">
        <v>0.154723344972169</v>
      </c>
      <c r="Y2320">
        <v>34873.178030531803</v>
      </c>
      <c r="Z2320" t="s">
        <v>26</v>
      </c>
      <c r="AA2320">
        <v>1.6685729337893002E-2</v>
      </c>
      <c r="AB2320" t="s">
        <v>24</v>
      </c>
      <c r="AC2320">
        <v>2315</v>
      </c>
      <c r="AD2320">
        <v>10</v>
      </c>
      <c r="AE2320">
        <v>4.7500000000000001E-2</v>
      </c>
      <c r="AF2320">
        <v>0.01</v>
      </c>
      <c r="AG2320">
        <v>0</v>
      </c>
      <c r="AH2320" t="s">
        <v>23</v>
      </c>
      <c r="AI2320">
        <v>0.1</v>
      </c>
      <c r="AJ2320">
        <v>10</v>
      </c>
      <c r="AK2320">
        <v>10</v>
      </c>
      <c r="AL2320">
        <v>9</v>
      </c>
    </row>
    <row r="2321" spans="20:38" x14ac:dyDescent="0.35">
      <c r="T2321" t="s">
        <v>30</v>
      </c>
      <c r="U2321">
        <v>72</v>
      </c>
      <c r="V2321" t="s">
        <v>20</v>
      </c>
      <c r="W2321">
        <v>136005.394319074</v>
      </c>
      <c r="X2321">
        <v>0.46417003491650599</v>
      </c>
      <c r="Y2321">
        <v>104619.534091596</v>
      </c>
      <c r="Z2321" t="s">
        <v>26</v>
      </c>
      <c r="AA2321">
        <v>5.0057188013678998E-2</v>
      </c>
      <c r="AB2321" t="s">
        <v>22</v>
      </c>
      <c r="AC2321">
        <v>2316</v>
      </c>
      <c r="AD2321">
        <v>10</v>
      </c>
      <c r="AE2321">
        <v>4.7500000000000001E-2</v>
      </c>
      <c r="AF2321">
        <v>0.01</v>
      </c>
      <c r="AG2321">
        <v>0</v>
      </c>
      <c r="AH2321" t="s">
        <v>23</v>
      </c>
      <c r="AI2321">
        <v>0.1</v>
      </c>
      <c r="AJ2321">
        <v>10</v>
      </c>
      <c r="AK2321">
        <v>10</v>
      </c>
      <c r="AL2321">
        <v>9</v>
      </c>
    </row>
    <row r="2322" spans="20:38" x14ac:dyDescent="0.35">
      <c r="T2322" t="s">
        <v>30</v>
      </c>
      <c r="U2322">
        <v>72</v>
      </c>
      <c r="V2322" t="s">
        <v>20</v>
      </c>
      <c r="W2322">
        <v>115071.19071636299</v>
      </c>
      <c r="X2322">
        <v>0.39272411862863299</v>
      </c>
      <c r="Y2322">
        <v>88516.300551048407</v>
      </c>
      <c r="Z2322" t="s">
        <v>26</v>
      </c>
      <c r="AA2322">
        <v>4.2352292403442203E-2</v>
      </c>
      <c r="AB2322" t="s">
        <v>24</v>
      </c>
      <c r="AC2322">
        <v>2317</v>
      </c>
      <c r="AD2322">
        <v>10</v>
      </c>
      <c r="AE2322">
        <v>4.7500000000000001E-2</v>
      </c>
      <c r="AF2322">
        <v>0.01</v>
      </c>
      <c r="AG2322">
        <v>0</v>
      </c>
      <c r="AH2322" t="s">
        <v>23</v>
      </c>
      <c r="AI2322">
        <v>0.1</v>
      </c>
      <c r="AJ2322">
        <v>10</v>
      </c>
      <c r="AK2322">
        <v>12</v>
      </c>
      <c r="AL2322">
        <v>11</v>
      </c>
    </row>
    <row r="2323" spans="20:38" x14ac:dyDescent="0.35">
      <c r="T2323" t="s">
        <v>30</v>
      </c>
      <c r="U2323">
        <v>72</v>
      </c>
      <c r="V2323" t="s">
        <v>20</v>
      </c>
      <c r="W2323">
        <v>345213.57214908901</v>
      </c>
      <c r="X2323">
        <v>1.1781723558859001</v>
      </c>
      <c r="Y2323">
        <v>265548.90165314497</v>
      </c>
      <c r="Z2323" t="s">
        <v>26</v>
      </c>
      <c r="AA2323">
        <v>0.12705687721032699</v>
      </c>
      <c r="AB2323" t="s">
        <v>22</v>
      </c>
      <c r="AC2323">
        <v>2318</v>
      </c>
      <c r="AD2323">
        <v>10</v>
      </c>
      <c r="AE2323">
        <v>4.7500000000000001E-2</v>
      </c>
      <c r="AF2323">
        <v>0.01</v>
      </c>
      <c r="AG2323">
        <v>0</v>
      </c>
      <c r="AH2323" t="s">
        <v>23</v>
      </c>
      <c r="AI2323">
        <v>0.1</v>
      </c>
      <c r="AJ2323">
        <v>10</v>
      </c>
      <c r="AK2323">
        <v>12</v>
      </c>
      <c r="AL2323">
        <v>11</v>
      </c>
    </row>
    <row r="2324" spans="20:38" x14ac:dyDescent="0.35">
      <c r="T2324" t="s">
        <v>30</v>
      </c>
      <c r="U2324">
        <v>72</v>
      </c>
      <c r="V2324" t="s">
        <v>20</v>
      </c>
      <c r="W2324">
        <v>97617.937846279397</v>
      </c>
      <c r="X2324">
        <v>0.33315826806312299</v>
      </c>
      <c r="Y2324">
        <v>75090.721420214904</v>
      </c>
      <c r="Z2324" t="s">
        <v>26</v>
      </c>
      <c r="AA2324">
        <v>3.5928571015462499E-2</v>
      </c>
      <c r="AB2324" t="s">
        <v>24</v>
      </c>
      <c r="AC2324">
        <v>2319</v>
      </c>
      <c r="AD2324">
        <v>10</v>
      </c>
      <c r="AE2324">
        <v>4.7500000000000001E-2</v>
      </c>
      <c r="AF2324">
        <v>0.01</v>
      </c>
      <c r="AG2324">
        <v>0</v>
      </c>
      <c r="AH2324" t="s">
        <v>23</v>
      </c>
      <c r="AI2324">
        <v>0.1</v>
      </c>
      <c r="AJ2324">
        <v>10</v>
      </c>
      <c r="AK2324">
        <v>15</v>
      </c>
      <c r="AL2324">
        <v>14</v>
      </c>
    </row>
    <row r="2325" spans="20:38" x14ac:dyDescent="0.35">
      <c r="T2325" t="s">
        <v>30</v>
      </c>
      <c r="U2325">
        <v>72</v>
      </c>
      <c r="V2325" t="s">
        <v>20</v>
      </c>
      <c r="W2325">
        <v>292853.813538838</v>
      </c>
      <c r="X2325">
        <v>0.99947480418936896</v>
      </c>
      <c r="Y2325">
        <v>225272.16426064499</v>
      </c>
      <c r="Z2325" t="s">
        <v>26</v>
      </c>
      <c r="AA2325">
        <v>0.107785713046388</v>
      </c>
      <c r="AB2325" t="s">
        <v>22</v>
      </c>
      <c r="AC2325">
        <v>2320</v>
      </c>
      <c r="AD2325">
        <v>10</v>
      </c>
      <c r="AE2325">
        <v>4.7500000000000001E-2</v>
      </c>
      <c r="AF2325">
        <v>0.01</v>
      </c>
      <c r="AG2325">
        <v>0</v>
      </c>
      <c r="AH2325" t="s">
        <v>23</v>
      </c>
      <c r="AI2325">
        <v>0.1</v>
      </c>
      <c r="AJ2325">
        <v>10</v>
      </c>
      <c r="AK2325">
        <v>15</v>
      </c>
      <c r="AL2325">
        <v>14</v>
      </c>
    </row>
    <row r="2326" spans="20:38" x14ac:dyDescent="0.35">
      <c r="T2326" t="s">
        <v>30</v>
      </c>
      <c r="U2326">
        <v>72</v>
      </c>
      <c r="V2326" t="s">
        <v>20</v>
      </c>
      <c r="W2326">
        <v>52318.012423447901</v>
      </c>
      <c r="X2326">
        <v>0.178555076987474</v>
      </c>
      <c r="Y2326">
        <v>40244.624941113703</v>
      </c>
      <c r="Z2326" t="s">
        <v>26</v>
      </c>
      <c r="AA2326">
        <v>1.9255799356299799E-2</v>
      </c>
      <c r="AB2326" t="s">
        <v>24</v>
      </c>
      <c r="AC2326">
        <v>2321</v>
      </c>
      <c r="AD2326">
        <v>10</v>
      </c>
      <c r="AE2326">
        <v>4.7500000000000001E-2</v>
      </c>
      <c r="AF2326">
        <v>0.01</v>
      </c>
      <c r="AG2326">
        <v>0</v>
      </c>
      <c r="AH2326" t="s">
        <v>23</v>
      </c>
      <c r="AI2326">
        <v>0.1</v>
      </c>
      <c r="AJ2326">
        <v>10</v>
      </c>
      <c r="AK2326">
        <v>20</v>
      </c>
      <c r="AL2326">
        <v>19</v>
      </c>
    </row>
    <row r="2327" spans="20:38" x14ac:dyDescent="0.35">
      <c r="T2327" t="s">
        <v>30</v>
      </c>
      <c r="U2327">
        <v>72</v>
      </c>
      <c r="V2327" t="s">
        <v>20</v>
      </c>
      <c r="W2327">
        <v>156954.03727034401</v>
      </c>
      <c r="X2327">
        <v>0.53566523096242102</v>
      </c>
      <c r="Y2327">
        <v>120733.874823341</v>
      </c>
      <c r="Z2327" t="s">
        <v>26</v>
      </c>
      <c r="AA2327">
        <v>5.7767398068899301E-2</v>
      </c>
      <c r="AB2327" t="s">
        <v>22</v>
      </c>
      <c r="AC2327">
        <v>2322</v>
      </c>
      <c r="AD2327">
        <v>10</v>
      </c>
      <c r="AE2327">
        <v>4.7500000000000001E-2</v>
      </c>
      <c r="AF2327">
        <v>0.01</v>
      </c>
      <c r="AG2327">
        <v>0</v>
      </c>
      <c r="AH2327" t="s">
        <v>23</v>
      </c>
      <c r="AI2327">
        <v>0.1</v>
      </c>
      <c r="AJ2327">
        <v>10</v>
      </c>
      <c r="AK2327">
        <v>20</v>
      </c>
      <c r="AL2327">
        <v>19</v>
      </c>
    </row>
    <row r="2328" spans="20:38" x14ac:dyDescent="0.35">
      <c r="T2328" t="s">
        <v>30</v>
      </c>
      <c r="U2328">
        <v>72</v>
      </c>
      <c r="V2328" t="s">
        <v>20</v>
      </c>
      <c r="W2328">
        <v>30408.0118335884</v>
      </c>
      <c r="X2328">
        <v>0.103778883074484</v>
      </c>
      <c r="Y2328">
        <v>23390.778333529499</v>
      </c>
      <c r="Z2328" t="s">
        <v>26</v>
      </c>
      <c r="AA2328">
        <v>1.1191758776163701E-2</v>
      </c>
      <c r="AB2328" t="s">
        <v>24</v>
      </c>
      <c r="AC2328">
        <v>2323</v>
      </c>
      <c r="AD2328">
        <v>10</v>
      </c>
      <c r="AE2328">
        <v>4.7500000000000001E-2</v>
      </c>
      <c r="AF2328">
        <v>0.01</v>
      </c>
      <c r="AG2328">
        <v>0</v>
      </c>
      <c r="AH2328" t="s">
        <v>23</v>
      </c>
      <c r="AI2328">
        <v>0.1</v>
      </c>
      <c r="AJ2328">
        <v>10</v>
      </c>
      <c r="AK2328">
        <v>99</v>
      </c>
      <c r="AL2328">
        <v>98</v>
      </c>
    </row>
    <row r="2329" spans="20:38" x14ac:dyDescent="0.35">
      <c r="T2329" t="s">
        <v>30</v>
      </c>
      <c r="U2329">
        <v>72</v>
      </c>
      <c r="V2329" t="s">
        <v>20</v>
      </c>
      <c r="W2329">
        <v>91224.035500765094</v>
      </c>
      <c r="X2329">
        <v>0.311336649223451</v>
      </c>
      <c r="Y2329">
        <v>70172.3350005885</v>
      </c>
      <c r="Z2329" t="s">
        <v>26</v>
      </c>
      <c r="AA2329">
        <v>3.3575276328491201E-2</v>
      </c>
      <c r="AB2329" t="s">
        <v>22</v>
      </c>
      <c r="AC2329">
        <v>2324</v>
      </c>
      <c r="AD2329">
        <v>10</v>
      </c>
      <c r="AE2329">
        <v>4.7500000000000001E-2</v>
      </c>
      <c r="AF2329">
        <v>0.01</v>
      </c>
      <c r="AG2329">
        <v>0</v>
      </c>
      <c r="AH2329" t="s">
        <v>23</v>
      </c>
      <c r="AI2329">
        <v>0.1</v>
      </c>
      <c r="AJ2329">
        <v>10</v>
      </c>
      <c r="AK2329">
        <v>99</v>
      </c>
      <c r="AL2329">
        <v>98</v>
      </c>
    </row>
    <row r="2330" spans="20:38" x14ac:dyDescent="0.35">
      <c r="T2330" t="s">
        <v>30</v>
      </c>
      <c r="U2330">
        <v>72</v>
      </c>
      <c r="V2330" t="s">
        <v>20</v>
      </c>
      <c r="W2330">
        <v>15764.404382315901</v>
      </c>
      <c r="X2330">
        <v>0.22069847843097801</v>
      </c>
      <c r="Y2330">
        <v>12126.4649094738</v>
      </c>
      <c r="Z2330" t="s">
        <v>27</v>
      </c>
      <c r="AA2330">
        <v>1.9416940874919301E-2</v>
      </c>
      <c r="AB2330" t="s">
        <v>24</v>
      </c>
      <c r="AC2330">
        <v>2325</v>
      </c>
      <c r="AD2330">
        <v>10</v>
      </c>
      <c r="AE2330">
        <v>4.7500000000000001E-2</v>
      </c>
      <c r="AF2330">
        <v>0.01</v>
      </c>
      <c r="AG2330">
        <v>0</v>
      </c>
      <c r="AH2330" t="s">
        <v>23</v>
      </c>
      <c r="AI2330">
        <v>0.1</v>
      </c>
      <c r="AJ2330">
        <v>10</v>
      </c>
      <c r="AK2330">
        <v>1</v>
      </c>
      <c r="AL2330">
        <v>0</v>
      </c>
    </row>
    <row r="2331" spans="20:38" x14ac:dyDescent="0.35">
      <c r="T2331" t="s">
        <v>30</v>
      </c>
      <c r="U2331">
        <v>72</v>
      </c>
      <c r="V2331" t="s">
        <v>20</v>
      </c>
      <c r="W2331">
        <v>47293.213146947703</v>
      </c>
      <c r="X2331">
        <v>0.66209543529293502</v>
      </c>
      <c r="Y2331">
        <v>36379.394728421299</v>
      </c>
      <c r="Z2331" t="s">
        <v>27</v>
      </c>
      <c r="AA2331">
        <v>5.82508226247581E-2</v>
      </c>
      <c r="AB2331" t="s">
        <v>22</v>
      </c>
      <c r="AC2331">
        <v>2326</v>
      </c>
      <c r="AD2331">
        <v>10</v>
      </c>
      <c r="AE2331">
        <v>4.7500000000000001E-2</v>
      </c>
      <c r="AF2331">
        <v>0.01</v>
      </c>
      <c r="AG2331">
        <v>0</v>
      </c>
      <c r="AH2331" t="s">
        <v>23</v>
      </c>
      <c r="AI2331">
        <v>0.1</v>
      </c>
      <c r="AJ2331">
        <v>10</v>
      </c>
      <c r="AK2331">
        <v>1</v>
      </c>
      <c r="AL2331">
        <v>0</v>
      </c>
    </row>
    <row r="2332" spans="20:38" x14ac:dyDescent="0.35">
      <c r="T2332" t="s">
        <v>30</v>
      </c>
      <c r="U2332">
        <v>72</v>
      </c>
      <c r="V2332" t="s">
        <v>20</v>
      </c>
      <c r="W2332">
        <v>7481.9407910770597</v>
      </c>
      <c r="X2332">
        <v>0.104745660429373</v>
      </c>
      <c r="Y2332">
        <v>5755.3390700592799</v>
      </c>
      <c r="Z2332" t="s">
        <v>27</v>
      </c>
      <c r="AA2332">
        <v>9.2154704007059007E-3</v>
      </c>
      <c r="AB2332" t="s">
        <v>24</v>
      </c>
      <c r="AC2332">
        <v>2327</v>
      </c>
      <c r="AD2332">
        <v>10</v>
      </c>
      <c r="AE2332">
        <v>4.7500000000000001E-2</v>
      </c>
      <c r="AF2332">
        <v>0.01</v>
      </c>
      <c r="AG2332">
        <v>0</v>
      </c>
      <c r="AH2332" t="s">
        <v>23</v>
      </c>
      <c r="AI2332">
        <v>0.1</v>
      </c>
      <c r="AJ2332">
        <v>10</v>
      </c>
      <c r="AK2332">
        <v>2</v>
      </c>
      <c r="AL2332">
        <v>1</v>
      </c>
    </row>
    <row r="2333" spans="20:38" x14ac:dyDescent="0.35">
      <c r="T2333" t="s">
        <v>30</v>
      </c>
      <c r="U2333">
        <v>72</v>
      </c>
      <c r="V2333" t="s">
        <v>20</v>
      </c>
      <c r="W2333">
        <v>22445.8223732312</v>
      </c>
      <c r="X2333">
        <v>0.314236981288118</v>
      </c>
      <c r="Y2333">
        <v>17266.017210177801</v>
      </c>
      <c r="Z2333" t="s">
        <v>27</v>
      </c>
      <c r="AA2333">
        <v>2.76464112021177E-2</v>
      </c>
      <c r="AB2333" t="s">
        <v>22</v>
      </c>
      <c r="AC2333">
        <v>2328</v>
      </c>
      <c r="AD2333">
        <v>10</v>
      </c>
      <c r="AE2333">
        <v>4.7500000000000001E-2</v>
      </c>
      <c r="AF2333">
        <v>0.01</v>
      </c>
      <c r="AG2333">
        <v>0</v>
      </c>
      <c r="AH2333" t="s">
        <v>23</v>
      </c>
      <c r="AI2333">
        <v>0.1</v>
      </c>
      <c r="AJ2333">
        <v>10</v>
      </c>
      <c r="AK2333">
        <v>2</v>
      </c>
      <c r="AL2333">
        <v>1</v>
      </c>
    </row>
    <row r="2334" spans="20:38" x14ac:dyDescent="0.35">
      <c r="T2334" t="s">
        <v>30</v>
      </c>
      <c r="U2334">
        <v>72</v>
      </c>
      <c r="V2334" t="s">
        <v>20</v>
      </c>
      <c r="W2334">
        <v>3739.2902421509398</v>
      </c>
      <c r="X2334">
        <v>5.2349308406492497E-2</v>
      </c>
      <c r="Y2334">
        <v>2876.3771093468799</v>
      </c>
      <c r="Z2334" t="s">
        <v>27</v>
      </c>
      <c r="AA2334">
        <v>4.6056657635257497E-3</v>
      </c>
      <c r="AB2334" t="s">
        <v>24</v>
      </c>
      <c r="AC2334">
        <v>2329</v>
      </c>
      <c r="AD2334">
        <v>10</v>
      </c>
      <c r="AE2334">
        <v>4.7500000000000001E-2</v>
      </c>
      <c r="AF2334">
        <v>0.01</v>
      </c>
      <c r="AG2334">
        <v>0</v>
      </c>
      <c r="AH2334" t="s">
        <v>23</v>
      </c>
      <c r="AI2334">
        <v>0.1</v>
      </c>
      <c r="AJ2334">
        <v>10</v>
      </c>
      <c r="AK2334">
        <v>3</v>
      </c>
      <c r="AL2334">
        <v>2</v>
      </c>
    </row>
    <row r="2335" spans="20:38" x14ac:dyDescent="0.35">
      <c r="T2335" t="s">
        <v>30</v>
      </c>
      <c r="U2335">
        <v>72</v>
      </c>
      <c r="V2335" t="s">
        <v>20</v>
      </c>
      <c r="W2335">
        <v>11217.8707264528</v>
      </c>
      <c r="X2335">
        <v>0.157047925219477</v>
      </c>
      <c r="Y2335">
        <v>8629.1313280406303</v>
      </c>
      <c r="Z2335" t="s">
        <v>27</v>
      </c>
      <c r="AA2335">
        <v>1.3816997290577299E-2</v>
      </c>
      <c r="AB2335" t="s">
        <v>22</v>
      </c>
      <c r="AC2335">
        <v>2330</v>
      </c>
      <c r="AD2335">
        <v>10</v>
      </c>
      <c r="AE2335">
        <v>4.7500000000000001E-2</v>
      </c>
      <c r="AF2335">
        <v>0.01</v>
      </c>
      <c r="AG2335">
        <v>0</v>
      </c>
      <c r="AH2335" t="s">
        <v>23</v>
      </c>
      <c r="AI2335">
        <v>0.1</v>
      </c>
      <c r="AJ2335">
        <v>10</v>
      </c>
      <c r="AK2335">
        <v>3</v>
      </c>
      <c r="AL2335">
        <v>2</v>
      </c>
    </row>
    <row r="2336" spans="20:38" x14ac:dyDescent="0.35">
      <c r="T2336" t="s">
        <v>30</v>
      </c>
      <c r="U2336">
        <v>72</v>
      </c>
      <c r="V2336" t="s">
        <v>20</v>
      </c>
      <c r="W2336">
        <v>4423.5888968175004</v>
      </c>
      <c r="X2336">
        <v>6.1929351408097397E-2</v>
      </c>
      <c r="Y2336">
        <v>3402.76068985962</v>
      </c>
      <c r="Z2336" t="s">
        <v>27</v>
      </c>
      <c r="AA2336">
        <v>5.4485131173625002E-3</v>
      </c>
      <c r="AB2336" t="s">
        <v>24</v>
      </c>
      <c r="AC2336">
        <v>2331</v>
      </c>
      <c r="AD2336">
        <v>10</v>
      </c>
      <c r="AE2336">
        <v>4.7500000000000001E-2</v>
      </c>
      <c r="AF2336">
        <v>0.01</v>
      </c>
      <c r="AG2336">
        <v>0</v>
      </c>
      <c r="AH2336" t="s">
        <v>23</v>
      </c>
      <c r="AI2336">
        <v>0.1</v>
      </c>
      <c r="AJ2336">
        <v>10</v>
      </c>
      <c r="AK2336">
        <v>4</v>
      </c>
      <c r="AL2336">
        <v>3</v>
      </c>
    </row>
    <row r="2337" spans="20:38" x14ac:dyDescent="0.35">
      <c r="T2337" t="s">
        <v>30</v>
      </c>
      <c r="U2337">
        <v>72</v>
      </c>
      <c r="V2337" t="s">
        <v>20</v>
      </c>
      <c r="W2337">
        <v>13270.766690452499</v>
      </c>
      <c r="X2337">
        <v>0.18578805422429201</v>
      </c>
      <c r="Y2337">
        <v>10208.2820695788</v>
      </c>
      <c r="Z2337" t="s">
        <v>27</v>
      </c>
      <c r="AA2337">
        <v>1.6345539352087501E-2</v>
      </c>
      <c r="AB2337" t="s">
        <v>22</v>
      </c>
      <c r="AC2337">
        <v>2332</v>
      </c>
      <c r="AD2337">
        <v>10</v>
      </c>
      <c r="AE2337">
        <v>4.7500000000000001E-2</v>
      </c>
      <c r="AF2337">
        <v>0.01</v>
      </c>
      <c r="AG2337">
        <v>0</v>
      </c>
      <c r="AH2337" t="s">
        <v>23</v>
      </c>
      <c r="AI2337">
        <v>0.1</v>
      </c>
      <c r="AJ2337">
        <v>10</v>
      </c>
      <c r="AK2337">
        <v>4</v>
      </c>
      <c r="AL2337">
        <v>3</v>
      </c>
    </row>
    <row r="2338" spans="20:38" x14ac:dyDescent="0.35">
      <c r="T2338" t="s">
        <v>30</v>
      </c>
      <c r="U2338">
        <v>72</v>
      </c>
      <c r="V2338" t="s">
        <v>20</v>
      </c>
      <c r="W2338">
        <v>5297.8304469540199</v>
      </c>
      <c r="X2338">
        <v>7.4168556595748406E-2</v>
      </c>
      <c r="Y2338">
        <v>4075.2541899646299</v>
      </c>
      <c r="Z2338" t="s">
        <v>27</v>
      </c>
      <c r="AA2338">
        <v>6.52531221980375E-3</v>
      </c>
      <c r="AB2338" t="s">
        <v>24</v>
      </c>
      <c r="AC2338">
        <v>2333</v>
      </c>
      <c r="AD2338">
        <v>10</v>
      </c>
      <c r="AE2338">
        <v>4.7500000000000001E-2</v>
      </c>
      <c r="AF2338">
        <v>0.01</v>
      </c>
      <c r="AG2338">
        <v>0</v>
      </c>
      <c r="AH2338" t="s">
        <v>23</v>
      </c>
      <c r="AI2338">
        <v>0.1</v>
      </c>
      <c r="AJ2338">
        <v>10</v>
      </c>
      <c r="AK2338">
        <v>5</v>
      </c>
      <c r="AL2338">
        <v>4</v>
      </c>
    </row>
    <row r="2339" spans="20:38" x14ac:dyDescent="0.35">
      <c r="T2339" t="s">
        <v>30</v>
      </c>
      <c r="U2339">
        <v>72</v>
      </c>
      <c r="V2339" t="s">
        <v>20</v>
      </c>
      <c r="W2339">
        <v>15893.4913408621</v>
      </c>
      <c r="X2339">
        <v>0.22250566978724501</v>
      </c>
      <c r="Y2339">
        <v>12225.762569893899</v>
      </c>
      <c r="Z2339" t="s">
        <v>27</v>
      </c>
      <c r="AA2339">
        <v>1.9575936659411299E-2</v>
      </c>
      <c r="AB2339" t="s">
        <v>22</v>
      </c>
      <c r="AC2339">
        <v>2334</v>
      </c>
      <c r="AD2339">
        <v>10</v>
      </c>
      <c r="AE2339">
        <v>4.7500000000000001E-2</v>
      </c>
      <c r="AF2339">
        <v>0.01</v>
      </c>
      <c r="AG2339">
        <v>0</v>
      </c>
      <c r="AH2339" t="s">
        <v>23</v>
      </c>
      <c r="AI2339">
        <v>0.1</v>
      </c>
      <c r="AJ2339">
        <v>10</v>
      </c>
      <c r="AK2339">
        <v>5</v>
      </c>
      <c r="AL2339">
        <v>4</v>
      </c>
    </row>
    <row r="2340" spans="20:38" x14ac:dyDescent="0.35">
      <c r="T2340" t="s">
        <v>30</v>
      </c>
      <c r="U2340">
        <v>72</v>
      </c>
      <c r="V2340" t="s">
        <v>20</v>
      </c>
      <c r="W2340">
        <v>6368.1182546357304</v>
      </c>
      <c r="X2340">
        <v>8.9152369806195897E-2</v>
      </c>
      <c r="Y2340">
        <v>4898.5525035659502</v>
      </c>
      <c r="Z2340" t="s">
        <v>27</v>
      </c>
      <c r="AA2340">
        <v>7.8435805524922492E-3</v>
      </c>
      <c r="AB2340" t="s">
        <v>24</v>
      </c>
      <c r="AC2340">
        <v>2335</v>
      </c>
      <c r="AD2340">
        <v>10</v>
      </c>
      <c r="AE2340">
        <v>4.7500000000000001E-2</v>
      </c>
      <c r="AF2340">
        <v>0.01</v>
      </c>
      <c r="AG2340">
        <v>0</v>
      </c>
      <c r="AH2340" t="s">
        <v>23</v>
      </c>
      <c r="AI2340">
        <v>0.1</v>
      </c>
      <c r="AJ2340">
        <v>10</v>
      </c>
      <c r="AK2340">
        <v>6</v>
      </c>
      <c r="AL2340">
        <v>5</v>
      </c>
    </row>
    <row r="2341" spans="20:38" x14ac:dyDescent="0.35">
      <c r="T2341" t="s">
        <v>30</v>
      </c>
      <c r="U2341">
        <v>72</v>
      </c>
      <c r="V2341" t="s">
        <v>20</v>
      </c>
      <c r="W2341">
        <v>19104.354763907199</v>
      </c>
      <c r="X2341">
        <v>0.26745710941858802</v>
      </c>
      <c r="Y2341">
        <v>14695.6575106978</v>
      </c>
      <c r="Z2341" t="s">
        <v>27</v>
      </c>
      <c r="AA2341">
        <v>2.3530741657476699E-2</v>
      </c>
      <c r="AB2341" t="s">
        <v>22</v>
      </c>
      <c r="AC2341">
        <v>2336</v>
      </c>
      <c r="AD2341">
        <v>10</v>
      </c>
      <c r="AE2341">
        <v>4.7500000000000001E-2</v>
      </c>
      <c r="AF2341">
        <v>0.01</v>
      </c>
      <c r="AG2341">
        <v>0</v>
      </c>
      <c r="AH2341" t="s">
        <v>23</v>
      </c>
      <c r="AI2341">
        <v>0.1</v>
      </c>
      <c r="AJ2341">
        <v>10</v>
      </c>
      <c r="AK2341">
        <v>6</v>
      </c>
      <c r="AL2341">
        <v>5</v>
      </c>
    </row>
    <row r="2342" spans="20:38" x14ac:dyDescent="0.35">
      <c r="T2342" t="s">
        <v>30</v>
      </c>
      <c r="U2342">
        <v>72</v>
      </c>
      <c r="V2342" t="s">
        <v>20</v>
      </c>
      <c r="W2342">
        <v>7614.5946315828796</v>
      </c>
      <c r="X2342">
        <v>0.10660278741290199</v>
      </c>
      <c r="Y2342">
        <v>5857.3804858329804</v>
      </c>
      <c r="Z2342" t="s">
        <v>27</v>
      </c>
      <c r="AA2342">
        <v>9.3788594965110005E-3</v>
      </c>
      <c r="AB2342" t="s">
        <v>24</v>
      </c>
      <c r="AC2342">
        <v>2337</v>
      </c>
      <c r="AD2342">
        <v>10</v>
      </c>
      <c r="AE2342">
        <v>4.7500000000000001E-2</v>
      </c>
      <c r="AF2342">
        <v>0.01</v>
      </c>
      <c r="AG2342">
        <v>0</v>
      </c>
      <c r="AH2342" t="s">
        <v>23</v>
      </c>
      <c r="AI2342">
        <v>0.1</v>
      </c>
      <c r="AJ2342">
        <v>10</v>
      </c>
      <c r="AK2342">
        <v>7</v>
      </c>
      <c r="AL2342">
        <v>6</v>
      </c>
    </row>
    <row r="2343" spans="20:38" x14ac:dyDescent="0.35">
      <c r="T2343" t="s">
        <v>30</v>
      </c>
      <c r="U2343">
        <v>72</v>
      </c>
      <c r="V2343" t="s">
        <v>20</v>
      </c>
      <c r="W2343">
        <v>22843.783894748602</v>
      </c>
      <c r="X2343">
        <v>0.31980836223870501</v>
      </c>
      <c r="Y2343">
        <v>17572.141457498899</v>
      </c>
      <c r="Z2343" t="s">
        <v>27</v>
      </c>
      <c r="AA2343">
        <v>2.8136578489533E-2</v>
      </c>
      <c r="AB2343" t="s">
        <v>22</v>
      </c>
      <c r="AC2343">
        <v>2338</v>
      </c>
      <c r="AD2343">
        <v>10</v>
      </c>
      <c r="AE2343">
        <v>4.7500000000000001E-2</v>
      </c>
      <c r="AF2343">
        <v>0.01</v>
      </c>
      <c r="AG2343">
        <v>0</v>
      </c>
      <c r="AH2343" t="s">
        <v>23</v>
      </c>
      <c r="AI2343">
        <v>0.1</v>
      </c>
      <c r="AJ2343">
        <v>10</v>
      </c>
      <c r="AK2343">
        <v>7</v>
      </c>
      <c r="AL2343">
        <v>6</v>
      </c>
    </row>
    <row r="2344" spans="20:38" x14ac:dyDescent="0.35">
      <c r="T2344" t="s">
        <v>30</v>
      </c>
      <c r="U2344">
        <v>72</v>
      </c>
      <c r="V2344" t="s">
        <v>20</v>
      </c>
      <c r="W2344">
        <v>8975.6607224713698</v>
      </c>
      <c r="X2344">
        <v>0.12565743787848199</v>
      </c>
      <c r="Y2344">
        <v>6904.3544019010596</v>
      </c>
      <c r="Z2344" t="s">
        <v>27</v>
      </c>
      <c r="AA2344">
        <v>1.1055278038735499E-2</v>
      </c>
      <c r="AB2344" t="s">
        <v>24</v>
      </c>
      <c r="AC2344">
        <v>2339</v>
      </c>
      <c r="AD2344">
        <v>10</v>
      </c>
      <c r="AE2344">
        <v>4.7500000000000001E-2</v>
      </c>
      <c r="AF2344">
        <v>0.01</v>
      </c>
      <c r="AG2344">
        <v>0</v>
      </c>
      <c r="AH2344" t="s">
        <v>23</v>
      </c>
      <c r="AI2344">
        <v>0.1</v>
      </c>
      <c r="AJ2344">
        <v>10</v>
      </c>
      <c r="AK2344">
        <v>8</v>
      </c>
      <c r="AL2344">
        <v>7</v>
      </c>
    </row>
    <row r="2345" spans="20:38" x14ac:dyDescent="0.35">
      <c r="T2345" t="s">
        <v>30</v>
      </c>
      <c r="U2345">
        <v>72</v>
      </c>
      <c r="V2345" t="s">
        <v>20</v>
      </c>
      <c r="W2345">
        <v>26926.982167414099</v>
      </c>
      <c r="X2345">
        <v>0.37697231363544598</v>
      </c>
      <c r="Y2345">
        <v>20713.063205703202</v>
      </c>
      <c r="Z2345" t="s">
        <v>27</v>
      </c>
      <c r="AA2345">
        <v>3.3165834116206501E-2</v>
      </c>
      <c r="AB2345" t="s">
        <v>22</v>
      </c>
      <c r="AC2345">
        <v>2340</v>
      </c>
      <c r="AD2345">
        <v>10</v>
      </c>
      <c r="AE2345">
        <v>4.7500000000000001E-2</v>
      </c>
      <c r="AF2345">
        <v>0.01</v>
      </c>
      <c r="AG2345">
        <v>0</v>
      </c>
      <c r="AH2345" t="s">
        <v>23</v>
      </c>
      <c r="AI2345">
        <v>0.1</v>
      </c>
      <c r="AJ2345">
        <v>10</v>
      </c>
      <c r="AK2345">
        <v>8</v>
      </c>
      <c r="AL2345">
        <v>7</v>
      </c>
    </row>
    <row r="2346" spans="20:38" x14ac:dyDescent="0.35">
      <c r="T2346" t="s">
        <v>30</v>
      </c>
      <c r="U2346">
        <v>72</v>
      </c>
      <c r="V2346" t="s">
        <v>20</v>
      </c>
      <c r="W2346">
        <v>10336.1487323742</v>
      </c>
      <c r="X2346">
        <v>0.144703995326981</v>
      </c>
      <c r="Y2346">
        <v>7950.8836402878696</v>
      </c>
      <c r="Z2346" t="s">
        <v>27</v>
      </c>
      <c r="AA2346">
        <v>1.2730984561397001E-2</v>
      </c>
      <c r="AB2346" t="s">
        <v>24</v>
      </c>
      <c r="AC2346">
        <v>2341</v>
      </c>
      <c r="AD2346">
        <v>10</v>
      </c>
      <c r="AE2346">
        <v>4.7500000000000001E-2</v>
      </c>
      <c r="AF2346">
        <v>0.01</v>
      </c>
      <c r="AG2346">
        <v>0</v>
      </c>
      <c r="AH2346" t="s">
        <v>23</v>
      </c>
      <c r="AI2346">
        <v>0.1</v>
      </c>
      <c r="AJ2346">
        <v>10</v>
      </c>
      <c r="AK2346">
        <v>9</v>
      </c>
      <c r="AL2346">
        <v>8</v>
      </c>
    </row>
    <row r="2347" spans="20:38" x14ac:dyDescent="0.35">
      <c r="T2347" t="s">
        <v>30</v>
      </c>
      <c r="U2347">
        <v>72</v>
      </c>
      <c r="V2347" t="s">
        <v>20</v>
      </c>
      <c r="W2347">
        <v>31008.446197122699</v>
      </c>
      <c r="X2347">
        <v>0.43411198598094303</v>
      </c>
      <c r="Y2347">
        <v>23852.650920863602</v>
      </c>
      <c r="Z2347" t="s">
        <v>27</v>
      </c>
      <c r="AA2347">
        <v>3.8192953684190997E-2</v>
      </c>
      <c r="AB2347" t="s">
        <v>22</v>
      </c>
      <c r="AC2347">
        <v>2342</v>
      </c>
      <c r="AD2347">
        <v>10</v>
      </c>
      <c r="AE2347">
        <v>4.7500000000000001E-2</v>
      </c>
      <c r="AF2347">
        <v>0.01</v>
      </c>
      <c r="AG2347">
        <v>0</v>
      </c>
      <c r="AH2347" t="s">
        <v>23</v>
      </c>
      <c r="AI2347">
        <v>0.1</v>
      </c>
      <c r="AJ2347">
        <v>10</v>
      </c>
      <c r="AK2347">
        <v>9</v>
      </c>
      <c r="AL2347">
        <v>8</v>
      </c>
    </row>
    <row r="2348" spans="20:38" x14ac:dyDescent="0.35">
      <c r="T2348" t="s">
        <v>30</v>
      </c>
      <c r="U2348">
        <v>72</v>
      </c>
      <c r="V2348" t="s">
        <v>20</v>
      </c>
      <c r="W2348">
        <v>11746.2646035747</v>
      </c>
      <c r="X2348">
        <v>0.16444533281350401</v>
      </c>
      <c r="Y2348">
        <v>9035.5881565959407</v>
      </c>
      <c r="Z2348" t="s">
        <v>27</v>
      </c>
      <c r="AA2348">
        <v>1.44678174815547E-2</v>
      </c>
      <c r="AB2348" t="s">
        <v>24</v>
      </c>
      <c r="AC2348">
        <v>2343</v>
      </c>
      <c r="AD2348">
        <v>10</v>
      </c>
      <c r="AE2348">
        <v>4.7500000000000001E-2</v>
      </c>
      <c r="AF2348">
        <v>0.01</v>
      </c>
      <c r="AG2348">
        <v>0</v>
      </c>
      <c r="AH2348" t="s">
        <v>23</v>
      </c>
      <c r="AI2348">
        <v>0.1</v>
      </c>
      <c r="AJ2348">
        <v>10</v>
      </c>
      <c r="AK2348">
        <v>10</v>
      </c>
      <c r="AL2348">
        <v>9</v>
      </c>
    </row>
    <row r="2349" spans="20:38" x14ac:dyDescent="0.35">
      <c r="T2349" t="s">
        <v>30</v>
      </c>
      <c r="U2349">
        <v>72</v>
      </c>
      <c r="V2349" t="s">
        <v>20</v>
      </c>
      <c r="W2349">
        <v>35238.793810724099</v>
      </c>
      <c r="X2349">
        <v>0.49333599844051201</v>
      </c>
      <c r="Y2349">
        <v>27106.764469787799</v>
      </c>
      <c r="Z2349" t="s">
        <v>27</v>
      </c>
      <c r="AA2349">
        <v>4.3403452444664203E-2</v>
      </c>
      <c r="AB2349" t="s">
        <v>22</v>
      </c>
      <c r="AC2349">
        <v>2344</v>
      </c>
      <c r="AD2349">
        <v>10</v>
      </c>
      <c r="AE2349">
        <v>4.7500000000000001E-2</v>
      </c>
      <c r="AF2349">
        <v>0.01</v>
      </c>
      <c r="AG2349">
        <v>0</v>
      </c>
      <c r="AH2349" t="s">
        <v>23</v>
      </c>
      <c r="AI2349">
        <v>0.1</v>
      </c>
      <c r="AJ2349">
        <v>10</v>
      </c>
      <c r="AK2349">
        <v>10</v>
      </c>
      <c r="AL2349">
        <v>9</v>
      </c>
    </row>
    <row r="2350" spans="20:38" x14ac:dyDescent="0.35">
      <c r="T2350" t="s">
        <v>30</v>
      </c>
      <c r="U2350">
        <v>72</v>
      </c>
      <c r="V2350" t="s">
        <v>20</v>
      </c>
      <c r="W2350">
        <v>36765.762044510797</v>
      </c>
      <c r="X2350">
        <v>0.514713245410096</v>
      </c>
      <c r="Y2350">
        <v>28281.355418854499</v>
      </c>
      <c r="Z2350" t="s">
        <v>27</v>
      </c>
      <c r="AA2350">
        <v>4.5284211856455002E-2</v>
      </c>
      <c r="AB2350" t="s">
        <v>24</v>
      </c>
      <c r="AC2350">
        <v>2345</v>
      </c>
      <c r="AD2350">
        <v>10</v>
      </c>
      <c r="AE2350">
        <v>4.7500000000000001E-2</v>
      </c>
      <c r="AF2350">
        <v>0.01</v>
      </c>
      <c r="AG2350">
        <v>0</v>
      </c>
      <c r="AH2350" t="s">
        <v>23</v>
      </c>
      <c r="AI2350">
        <v>0.1</v>
      </c>
      <c r="AJ2350">
        <v>10</v>
      </c>
      <c r="AK2350">
        <v>12</v>
      </c>
      <c r="AL2350">
        <v>11</v>
      </c>
    </row>
    <row r="2351" spans="20:38" x14ac:dyDescent="0.35">
      <c r="T2351" t="s">
        <v>30</v>
      </c>
      <c r="U2351">
        <v>72</v>
      </c>
      <c r="V2351" t="s">
        <v>20</v>
      </c>
      <c r="W2351">
        <v>110297.286133532</v>
      </c>
      <c r="X2351">
        <v>1.54413973623029</v>
      </c>
      <c r="Y2351">
        <v>84844.066256563499</v>
      </c>
      <c r="Z2351" t="s">
        <v>27</v>
      </c>
      <c r="AA2351">
        <v>0.135852635569365</v>
      </c>
      <c r="AB2351" t="s">
        <v>22</v>
      </c>
      <c r="AC2351">
        <v>2346</v>
      </c>
      <c r="AD2351">
        <v>10</v>
      </c>
      <c r="AE2351">
        <v>4.7500000000000001E-2</v>
      </c>
      <c r="AF2351">
        <v>0.01</v>
      </c>
      <c r="AG2351">
        <v>0</v>
      </c>
      <c r="AH2351" t="s">
        <v>23</v>
      </c>
      <c r="AI2351">
        <v>0.1</v>
      </c>
      <c r="AJ2351">
        <v>10</v>
      </c>
      <c r="AK2351">
        <v>12</v>
      </c>
      <c r="AL2351">
        <v>11</v>
      </c>
    </row>
    <row r="2352" spans="20:38" x14ac:dyDescent="0.35">
      <c r="T2352" t="s">
        <v>30</v>
      </c>
      <c r="U2352">
        <v>72</v>
      </c>
      <c r="V2352" t="s">
        <v>20</v>
      </c>
      <c r="W2352">
        <v>34005.2508673763</v>
      </c>
      <c r="X2352">
        <v>0.47606664629286299</v>
      </c>
      <c r="Y2352">
        <v>26157.885282597101</v>
      </c>
      <c r="Z2352" t="s">
        <v>27</v>
      </c>
      <c r="AA2352">
        <v>4.1884103548455502E-2</v>
      </c>
      <c r="AB2352" t="s">
        <v>24</v>
      </c>
      <c r="AC2352">
        <v>2347</v>
      </c>
      <c r="AD2352">
        <v>10</v>
      </c>
      <c r="AE2352">
        <v>4.7500000000000001E-2</v>
      </c>
      <c r="AF2352">
        <v>0.01</v>
      </c>
      <c r="AG2352">
        <v>0</v>
      </c>
      <c r="AH2352" t="s">
        <v>23</v>
      </c>
      <c r="AI2352">
        <v>0.1</v>
      </c>
      <c r="AJ2352">
        <v>10</v>
      </c>
      <c r="AK2352">
        <v>15</v>
      </c>
      <c r="AL2352">
        <v>14</v>
      </c>
    </row>
    <row r="2353" spans="20:38" x14ac:dyDescent="0.35">
      <c r="T2353" t="s">
        <v>30</v>
      </c>
      <c r="U2353">
        <v>72</v>
      </c>
      <c r="V2353" t="s">
        <v>20</v>
      </c>
      <c r="W2353">
        <v>102015.752602129</v>
      </c>
      <c r="X2353">
        <v>1.42819993887859</v>
      </c>
      <c r="Y2353">
        <v>78473.655847791393</v>
      </c>
      <c r="Z2353" t="s">
        <v>27</v>
      </c>
      <c r="AA2353">
        <v>0.125652310645367</v>
      </c>
      <c r="AB2353" t="s">
        <v>22</v>
      </c>
      <c r="AC2353">
        <v>2348</v>
      </c>
      <c r="AD2353">
        <v>10</v>
      </c>
      <c r="AE2353">
        <v>4.7500000000000001E-2</v>
      </c>
      <c r="AF2353">
        <v>0.01</v>
      </c>
      <c r="AG2353">
        <v>0</v>
      </c>
      <c r="AH2353" t="s">
        <v>23</v>
      </c>
      <c r="AI2353">
        <v>0.1</v>
      </c>
      <c r="AJ2353">
        <v>10</v>
      </c>
      <c r="AK2353">
        <v>15</v>
      </c>
      <c r="AL2353">
        <v>14</v>
      </c>
    </row>
    <row r="2354" spans="20:38" x14ac:dyDescent="0.35">
      <c r="T2354" t="s">
        <v>30</v>
      </c>
      <c r="U2354">
        <v>72</v>
      </c>
      <c r="V2354" t="s">
        <v>20</v>
      </c>
      <c r="W2354">
        <v>24260.0295538274</v>
      </c>
      <c r="X2354">
        <v>0.33963551551788601</v>
      </c>
      <c r="Y2354">
        <v>18661.561195251899</v>
      </c>
      <c r="Z2354" t="s">
        <v>27</v>
      </c>
      <c r="AA2354">
        <v>2.9880961439867699E-2</v>
      </c>
      <c r="AB2354" t="s">
        <v>24</v>
      </c>
      <c r="AC2354">
        <v>2349</v>
      </c>
      <c r="AD2354">
        <v>10</v>
      </c>
      <c r="AE2354">
        <v>4.7500000000000001E-2</v>
      </c>
      <c r="AF2354">
        <v>0.01</v>
      </c>
      <c r="AG2354">
        <v>0</v>
      </c>
      <c r="AH2354" t="s">
        <v>23</v>
      </c>
      <c r="AI2354">
        <v>0.1</v>
      </c>
      <c r="AJ2354">
        <v>10</v>
      </c>
      <c r="AK2354">
        <v>20</v>
      </c>
      <c r="AL2354">
        <v>19</v>
      </c>
    </row>
    <row r="2355" spans="20:38" x14ac:dyDescent="0.35">
      <c r="T2355" t="s">
        <v>30</v>
      </c>
      <c r="U2355">
        <v>72</v>
      </c>
      <c r="V2355" t="s">
        <v>20</v>
      </c>
      <c r="W2355">
        <v>72780.088661482296</v>
      </c>
      <c r="X2355">
        <v>1.01890654655366</v>
      </c>
      <c r="Y2355">
        <v>55984.6835857556</v>
      </c>
      <c r="Z2355" t="s">
        <v>27</v>
      </c>
      <c r="AA2355">
        <v>8.9642884319603197E-2</v>
      </c>
      <c r="AB2355" t="s">
        <v>22</v>
      </c>
      <c r="AC2355">
        <v>2350</v>
      </c>
      <c r="AD2355">
        <v>10</v>
      </c>
      <c r="AE2355">
        <v>4.7500000000000001E-2</v>
      </c>
      <c r="AF2355">
        <v>0.01</v>
      </c>
      <c r="AG2355">
        <v>0</v>
      </c>
      <c r="AH2355" t="s">
        <v>23</v>
      </c>
      <c r="AI2355">
        <v>0.1</v>
      </c>
      <c r="AJ2355">
        <v>10</v>
      </c>
      <c r="AK2355">
        <v>20</v>
      </c>
      <c r="AL2355">
        <v>19</v>
      </c>
    </row>
    <row r="2356" spans="20:38" x14ac:dyDescent="0.35">
      <c r="T2356" t="s">
        <v>30</v>
      </c>
      <c r="U2356">
        <v>72</v>
      </c>
      <c r="V2356" t="s">
        <v>20</v>
      </c>
      <c r="W2356">
        <v>26193.413112734201</v>
      </c>
      <c r="X2356">
        <v>0.366702494981623</v>
      </c>
      <c r="Y2356">
        <v>20148.779317487901</v>
      </c>
      <c r="Z2356" t="s">
        <v>27</v>
      </c>
      <c r="AA2356">
        <v>3.2262300648213997E-2</v>
      </c>
      <c r="AB2356" t="s">
        <v>24</v>
      </c>
      <c r="AC2356">
        <v>2351</v>
      </c>
      <c r="AD2356">
        <v>10</v>
      </c>
      <c r="AE2356">
        <v>4.7500000000000001E-2</v>
      </c>
      <c r="AF2356">
        <v>0.01</v>
      </c>
      <c r="AG2356">
        <v>0</v>
      </c>
      <c r="AH2356" t="s">
        <v>23</v>
      </c>
      <c r="AI2356">
        <v>0.1</v>
      </c>
      <c r="AJ2356">
        <v>10</v>
      </c>
      <c r="AK2356">
        <v>99</v>
      </c>
      <c r="AL2356">
        <v>98</v>
      </c>
    </row>
    <row r="2357" spans="20:38" x14ac:dyDescent="0.35">
      <c r="T2357" t="s">
        <v>30</v>
      </c>
      <c r="U2357">
        <v>72</v>
      </c>
      <c r="V2357" t="s">
        <v>20</v>
      </c>
      <c r="W2357">
        <v>78580.239338202693</v>
      </c>
      <c r="X2357">
        <v>1.10010748494487</v>
      </c>
      <c r="Y2357">
        <v>60446.337952463597</v>
      </c>
      <c r="Z2357" t="s">
        <v>27</v>
      </c>
      <c r="AA2357">
        <v>9.6786901944641998E-2</v>
      </c>
      <c r="AB2357" t="s">
        <v>22</v>
      </c>
      <c r="AC2357">
        <v>2352</v>
      </c>
      <c r="AD2357">
        <v>10</v>
      </c>
      <c r="AE2357">
        <v>4.7500000000000001E-2</v>
      </c>
      <c r="AF2357">
        <v>0.01</v>
      </c>
      <c r="AG2357">
        <v>0</v>
      </c>
      <c r="AH2357" t="s">
        <v>23</v>
      </c>
      <c r="AI2357">
        <v>0.1</v>
      </c>
      <c r="AJ2357">
        <v>10</v>
      </c>
      <c r="AK2357">
        <v>99</v>
      </c>
      <c r="AL2357">
        <v>98</v>
      </c>
    </row>
    <row r="2358" spans="20:38" x14ac:dyDescent="0.35">
      <c r="T2358" t="s">
        <v>30</v>
      </c>
      <c r="U2358">
        <v>72</v>
      </c>
      <c r="V2358" t="s">
        <v>20</v>
      </c>
      <c r="W2358">
        <v>35351.562107673497</v>
      </c>
      <c r="X2358">
        <v>5.0956066319666801E-2</v>
      </c>
      <c r="Y2358">
        <v>27193.509313595001</v>
      </c>
      <c r="Z2358" t="s">
        <v>28</v>
      </c>
      <c r="AA2358">
        <v>4.7644744021852502E-2</v>
      </c>
      <c r="AB2358" t="s">
        <v>24</v>
      </c>
      <c r="AC2358">
        <v>2353</v>
      </c>
      <c r="AD2358">
        <v>10</v>
      </c>
      <c r="AE2358">
        <v>4.7500000000000001E-2</v>
      </c>
      <c r="AF2358">
        <v>0.01</v>
      </c>
      <c r="AG2358">
        <v>0</v>
      </c>
      <c r="AH2358" t="s">
        <v>23</v>
      </c>
      <c r="AI2358">
        <v>0.1</v>
      </c>
      <c r="AJ2358">
        <v>10</v>
      </c>
      <c r="AK2358">
        <v>1</v>
      </c>
      <c r="AL2358">
        <v>0</v>
      </c>
    </row>
    <row r="2359" spans="20:38" x14ac:dyDescent="0.35">
      <c r="T2359" t="s">
        <v>30</v>
      </c>
      <c r="U2359">
        <v>72</v>
      </c>
      <c r="V2359" t="s">
        <v>20</v>
      </c>
      <c r="W2359">
        <v>106054.68632302</v>
      </c>
      <c r="X2359">
        <v>0.152868198959</v>
      </c>
      <c r="Y2359">
        <v>81580.527940785003</v>
      </c>
      <c r="Z2359" t="s">
        <v>28</v>
      </c>
      <c r="AA2359">
        <v>0.142934232065558</v>
      </c>
      <c r="AB2359" t="s">
        <v>22</v>
      </c>
      <c r="AC2359">
        <v>2354</v>
      </c>
      <c r="AD2359">
        <v>10</v>
      </c>
      <c r="AE2359">
        <v>4.7500000000000001E-2</v>
      </c>
      <c r="AF2359">
        <v>0.01</v>
      </c>
      <c r="AG2359">
        <v>0</v>
      </c>
      <c r="AH2359" t="s">
        <v>23</v>
      </c>
      <c r="AI2359">
        <v>0.1</v>
      </c>
      <c r="AJ2359">
        <v>10</v>
      </c>
      <c r="AK2359">
        <v>1</v>
      </c>
      <c r="AL2359">
        <v>0</v>
      </c>
    </row>
    <row r="2360" spans="20:38" x14ac:dyDescent="0.35">
      <c r="T2360" t="s">
        <v>30</v>
      </c>
      <c r="U2360">
        <v>72</v>
      </c>
      <c r="V2360" t="s">
        <v>20</v>
      </c>
      <c r="W2360">
        <v>12933.6842410558</v>
      </c>
      <c r="X2360">
        <v>1.8642731258594499E-2</v>
      </c>
      <c r="Y2360">
        <v>9948.9878777352606</v>
      </c>
      <c r="Z2360" t="s">
        <v>28</v>
      </c>
      <c r="AA2360">
        <v>1.7431254467558999E-2</v>
      </c>
      <c r="AB2360" t="s">
        <v>24</v>
      </c>
      <c r="AC2360">
        <v>2355</v>
      </c>
      <c r="AD2360">
        <v>10</v>
      </c>
      <c r="AE2360">
        <v>4.7500000000000001E-2</v>
      </c>
      <c r="AF2360">
        <v>0.01</v>
      </c>
      <c r="AG2360">
        <v>0</v>
      </c>
      <c r="AH2360" t="s">
        <v>23</v>
      </c>
      <c r="AI2360">
        <v>0.1</v>
      </c>
      <c r="AJ2360">
        <v>10</v>
      </c>
      <c r="AK2360">
        <v>2</v>
      </c>
      <c r="AL2360">
        <v>1</v>
      </c>
    </row>
    <row r="2361" spans="20:38" x14ac:dyDescent="0.35">
      <c r="T2361" t="s">
        <v>30</v>
      </c>
      <c r="U2361">
        <v>72</v>
      </c>
      <c r="V2361" t="s">
        <v>20</v>
      </c>
      <c r="W2361">
        <v>38801.052723167501</v>
      </c>
      <c r="X2361">
        <v>5.5928193775783501E-2</v>
      </c>
      <c r="Y2361">
        <v>29846.9636332058</v>
      </c>
      <c r="Z2361" t="s">
        <v>28</v>
      </c>
      <c r="AA2361">
        <v>5.2293763402677003E-2</v>
      </c>
      <c r="AB2361" t="s">
        <v>22</v>
      </c>
      <c r="AC2361">
        <v>2356</v>
      </c>
      <c r="AD2361">
        <v>10</v>
      </c>
      <c r="AE2361">
        <v>4.7500000000000001E-2</v>
      </c>
      <c r="AF2361">
        <v>0.01</v>
      </c>
      <c r="AG2361">
        <v>0</v>
      </c>
      <c r="AH2361" t="s">
        <v>23</v>
      </c>
      <c r="AI2361">
        <v>0.1</v>
      </c>
      <c r="AJ2361">
        <v>10</v>
      </c>
      <c r="AK2361">
        <v>2</v>
      </c>
      <c r="AL2361">
        <v>1</v>
      </c>
    </row>
    <row r="2362" spans="20:38" x14ac:dyDescent="0.35">
      <c r="T2362" t="s">
        <v>30</v>
      </c>
      <c r="U2362">
        <v>72</v>
      </c>
      <c r="V2362" t="s">
        <v>20</v>
      </c>
      <c r="W2362">
        <v>5145.3378467168704</v>
      </c>
      <c r="X2362">
        <v>7.4165372312496904E-3</v>
      </c>
      <c r="Y2362">
        <v>3957.9521897822101</v>
      </c>
      <c r="Z2362" t="s">
        <v>28</v>
      </c>
      <c r="AA2362">
        <v>6.9345819532982602E-3</v>
      </c>
      <c r="AB2362" t="s">
        <v>24</v>
      </c>
      <c r="AC2362">
        <v>2357</v>
      </c>
      <c r="AD2362">
        <v>10</v>
      </c>
      <c r="AE2362">
        <v>4.7500000000000001E-2</v>
      </c>
      <c r="AF2362">
        <v>0.01</v>
      </c>
      <c r="AG2362">
        <v>0</v>
      </c>
      <c r="AH2362" t="s">
        <v>23</v>
      </c>
      <c r="AI2362">
        <v>0.1</v>
      </c>
      <c r="AJ2362">
        <v>10</v>
      </c>
      <c r="AK2362">
        <v>3</v>
      </c>
      <c r="AL2362">
        <v>2</v>
      </c>
    </row>
    <row r="2363" spans="20:38" x14ac:dyDescent="0.35">
      <c r="T2363" t="s">
        <v>30</v>
      </c>
      <c r="U2363">
        <v>72</v>
      </c>
      <c r="V2363" t="s">
        <v>20</v>
      </c>
      <c r="W2363">
        <v>15436.0135401506</v>
      </c>
      <c r="X2363">
        <v>2.2249611693749099E-2</v>
      </c>
      <c r="Y2363">
        <v>11873.856569346601</v>
      </c>
      <c r="Z2363" t="s">
        <v>28</v>
      </c>
      <c r="AA2363">
        <v>2.08037458598948E-2</v>
      </c>
      <c r="AB2363" t="s">
        <v>22</v>
      </c>
      <c r="AC2363">
        <v>2358</v>
      </c>
      <c r="AD2363">
        <v>10</v>
      </c>
      <c r="AE2363">
        <v>4.7500000000000001E-2</v>
      </c>
      <c r="AF2363">
        <v>0.01</v>
      </c>
      <c r="AG2363">
        <v>0</v>
      </c>
      <c r="AH2363" t="s">
        <v>23</v>
      </c>
      <c r="AI2363">
        <v>0.1</v>
      </c>
      <c r="AJ2363">
        <v>10</v>
      </c>
      <c r="AK2363">
        <v>3</v>
      </c>
      <c r="AL2363">
        <v>2</v>
      </c>
    </row>
    <row r="2364" spans="20:38" x14ac:dyDescent="0.35">
      <c r="T2364" t="s">
        <v>30</v>
      </c>
      <c r="U2364">
        <v>72</v>
      </c>
      <c r="V2364" t="s">
        <v>20</v>
      </c>
      <c r="W2364">
        <v>5962.0148181795703</v>
      </c>
      <c r="X2364">
        <v>8.5937029189454301E-3</v>
      </c>
      <c r="Y2364">
        <v>4586.1652447535198</v>
      </c>
      <c r="Z2364" t="s">
        <v>28</v>
      </c>
      <c r="AA2364">
        <v>8.0352508610927499E-3</v>
      </c>
      <c r="AB2364" t="s">
        <v>24</v>
      </c>
      <c r="AC2364">
        <v>2359</v>
      </c>
      <c r="AD2364">
        <v>10</v>
      </c>
      <c r="AE2364">
        <v>4.7500000000000001E-2</v>
      </c>
      <c r="AF2364">
        <v>0.01</v>
      </c>
      <c r="AG2364">
        <v>0</v>
      </c>
      <c r="AH2364" t="s">
        <v>23</v>
      </c>
      <c r="AI2364">
        <v>0.1</v>
      </c>
      <c r="AJ2364">
        <v>10</v>
      </c>
      <c r="AK2364">
        <v>4</v>
      </c>
      <c r="AL2364">
        <v>3</v>
      </c>
    </row>
    <row r="2365" spans="20:38" x14ac:dyDescent="0.35">
      <c r="T2365" t="s">
        <v>30</v>
      </c>
      <c r="U2365">
        <v>72</v>
      </c>
      <c r="V2365" t="s">
        <v>20</v>
      </c>
      <c r="W2365">
        <v>17886.0444545387</v>
      </c>
      <c r="X2365">
        <v>2.5781108756836299E-2</v>
      </c>
      <c r="Y2365">
        <v>13758.495734260599</v>
      </c>
      <c r="Z2365" t="s">
        <v>28</v>
      </c>
      <c r="AA2365">
        <v>2.4105752583278201E-2</v>
      </c>
      <c r="AB2365" t="s">
        <v>22</v>
      </c>
      <c r="AC2365">
        <v>2360</v>
      </c>
      <c r="AD2365">
        <v>10</v>
      </c>
      <c r="AE2365">
        <v>4.7500000000000001E-2</v>
      </c>
      <c r="AF2365">
        <v>0.01</v>
      </c>
      <c r="AG2365">
        <v>0</v>
      </c>
      <c r="AH2365" t="s">
        <v>23</v>
      </c>
      <c r="AI2365">
        <v>0.1</v>
      </c>
      <c r="AJ2365">
        <v>10</v>
      </c>
      <c r="AK2365">
        <v>4</v>
      </c>
      <c r="AL2365">
        <v>3</v>
      </c>
    </row>
    <row r="2366" spans="20:38" x14ac:dyDescent="0.35">
      <c r="T2366" t="s">
        <v>30</v>
      </c>
      <c r="U2366">
        <v>72</v>
      </c>
      <c r="V2366" t="s">
        <v>20</v>
      </c>
      <c r="W2366">
        <v>6961.0988539258196</v>
      </c>
      <c r="X2366">
        <v>1.00337918244752E-2</v>
      </c>
      <c r="Y2366">
        <v>5354.6914260967897</v>
      </c>
      <c r="Z2366" t="s">
        <v>28</v>
      </c>
      <c r="AA2366">
        <v>9.3817572189862503E-3</v>
      </c>
      <c r="AB2366" t="s">
        <v>24</v>
      </c>
      <c r="AC2366">
        <v>2361</v>
      </c>
      <c r="AD2366">
        <v>10</v>
      </c>
      <c r="AE2366">
        <v>4.7500000000000001E-2</v>
      </c>
      <c r="AF2366">
        <v>0.01</v>
      </c>
      <c r="AG2366">
        <v>0</v>
      </c>
      <c r="AH2366" t="s">
        <v>23</v>
      </c>
      <c r="AI2366">
        <v>0.1</v>
      </c>
      <c r="AJ2366">
        <v>10</v>
      </c>
      <c r="AK2366">
        <v>5</v>
      </c>
      <c r="AL2366">
        <v>4</v>
      </c>
    </row>
    <row r="2367" spans="20:38" x14ac:dyDescent="0.35">
      <c r="T2367" t="s">
        <v>30</v>
      </c>
      <c r="U2367">
        <v>72</v>
      </c>
      <c r="V2367" t="s">
        <v>20</v>
      </c>
      <c r="W2367">
        <v>20883.296561777501</v>
      </c>
      <c r="X2367">
        <v>3.01013754734255E-2</v>
      </c>
      <c r="Y2367">
        <v>16064.0742782904</v>
      </c>
      <c r="Z2367" t="s">
        <v>28</v>
      </c>
      <c r="AA2367">
        <v>2.8145271656958799E-2</v>
      </c>
      <c r="AB2367" t="s">
        <v>22</v>
      </c>
      <c r="AC2367">
        <v>2362</v>
      </c>
      <c r="AD2367">
        <v>10</v>
      </c>
      <c r="AE2367">
        <v>4.7500000000000001E-2</v>
      </c>
      <c r="AF2367">
        <v>0.01</v>
      </c>
      <c r="AG2367">
        <v>0</v>
      </c>
      <c r="AH2367" t="s">
        <v>23</v>
      </c>
      <c r="AI2367">
        <v>0.1</v>
      </c>
      <c r="AJ2367">
        <v>10</v>
      </c>
      <c r="AK2367">
        <v>5</v>
      </c>
      <c r="AL2367">
        <v>4</v>
      </c>
    </row>
    <row r="2368" spans="20:38" x14ac:dyDescent="0.35">
      <c r="T2368" t="s">
        <v>30</v>
      </c>
      <c r="U2368">
        <v>72</v>
      </c>
      <c r="V2368" t="s">
        <v>20</v>
      </c>
      <c r="W2368">
        <v>8108.5048773190601</v>
      </c>
      <c r="X2368">
        <v>1.16876734053097E-2</v>
      </c>
      <c r="Y2368">
        <v>6237.3114440915797</v>
      </c>
      <c r="Z2368" t="s">
        <v>28</v>
      </c>
      <c r="AA2368">
        <v>1.0928163177150001E-2</v>
      </c>
      <c r="AB2368" t="s">
        <v>24</v>
      </c>
      <c r="AC2368">
        <v>2363</v>
      </c>
      <c r="AD2368">
        <v>10</v>
      </c>
      <c r="AE2368">
        <v>4.7500000000000001E-2</v>
      </c>
      <c r="AF2368">
        <v>0.01</v>
      </c>
      <c r="AG2368">
        <v>0</v>
      </c>
      <c r="AH2368" t="s">
        <v>23</v>
      </c>
      <c r="AI2368">
        <v>0.1</v>
      </c>
      <c r="AJ2368">
        <v>10</v>
      </c>
      <c r="AK2368">
        <v>6</v>
      </c>
      <c r="AL2368">
        <v>5</v>
      </c>
    </row>
    <row r="2369" spans="20:38" x14ac:dyDescent="0.35">
      <c r="T2369" t="s">
        <v>30</v>
      </c>
      <c r="U2369">
        <v>72</v>
      </c>
      <c r="V2369" t="s">
        <v>20</v>
      </c>
      <c r="W2369">
        <v>24325.514631957201</v>
      </c>
      <c r="X2369">
        <v>3.5063020215929198E-2</v>
      </c>
      <c r="Y2369">
        <v>18711.934332274701</v>
      </c>
      <c r="Z2369" t="s">
        <v>28</v>
      </c>
      <c r="AA2369">
        <v>3.2784489531450002E-2</v>
      </c>
      <c r="AB2369" t="s">
        <v>22</v>
      </c>
      <c r="AC2369">
        <v>2364</v>
      </c>
      <c r="AD2369">
        <v>10</v>
      </c>
      <c r="AE2369">
        <v>4.7500000000000001E-2</v>
      </c>
      <c r="AF2369">
        <v>0.01</v>
      </c>
      <c r="AG2369">
        <v>0</v>
      </c>
      <c r="AH2369" t="s">
        <v>23</v>
      </c>
      <c r="AI2369">
        <v>0.1</v>
      </c>
      <c r="AJ2369">
        <v>10</v>
      </c>
      <c r="AK2369">
        <v>6</v>
      </c>
      <c r="AL2369">
        <v>5</v>
      </c>
    </row>
    <row r="2370" spans="20:38" x14ac:dyDescent="0.35">
      <c r="T2370" t="s">
        <v>30</v>
      </c>
      <c r="U2370">
        <v>72</v>
      </c>
      <c r="V2370" t="s">
        <v>20</v>
      </c>
      <c r="W2370">
        <v>9325.4202210687508</v>
      </c>
      <c r="X2370">
        <v>1.34417463589366E-2</v>
      </c>
      <c r="Y2370">
        <v>7173.4001700528797</v>
      </c>
      <c r="Z2370" t="s">
        <v>28</v>
      </c>
      <c r="AA2370">
        <v>1.2568249685141499E-2</v>
      </c>
      <c r="AB2370" t="s">
        <v>24</v>
      </c>
      <c r="AC2370">
        <v>2365</v>
      </c>
      <c r="AD2370">
        <v>10</v>
      </c>
      <c r="AE2370">
        <v>4.7500000000000001E-2</v>
      </c>
      <c r="AF2370">
        <v>0.01</v>
      </c>
      <c r="AG2370">
        <v>0</v>
      </c>
      <c r="AH2370" t="s">
        <v>23</v>
      </c>
      <c r="AI2370">
        <v>0.1</v>
      </c>
      <c r="AJ2370">
        <v>10</v>
      </c>
      <c r="AK2370">
        <v>7</v>
      </c>
      <c r="AL2370">
        <v>6</v>
      </c>
    </row>
    <row r="2371" spans="20:38" x14ac:dyDescent="0.35">
      <c r="T2371" t="s">
        <v>30</v>
      </c>
      <c r="U2371">
        <v>72</v>
      </c>
      <c r="V2371" t="s">
        <v>20</v>
      </c>
      <c r="W2371">
        <v>27976.2606632063</v>
      </c>
      <c r="X2371">
        <v>4.0325239076809703E-2</v>
      </c>
      <c r="Y2371">
        <v>21520.200510158698</v>
      </c>
      <c r="Z2371" t="s">
        <v>28</v>
      </c>
      <c r="AA2371">
        <v>3.7704749055424501E-2</v>
      </c>
      <c r="AB2371" t="s">
        <v>22</v>
      </c>
      <c r="AC2371">
        <v>2366</v>
      </c>
      <c r="AD2371">
        <v>10</v>
      </c>
      <c r="AE2371">
        <v>4.7500000000000001E-2</v>
      </c>
      <c r="AF2371">
        <v>0.01</v>
      </c>
      <c r="AG2371">
        <v>0</v>
      </c>
      <c r="AH2371" t="s">
        <v>23</v>
      </c>
      <c r="AI2371">
        <v>0.1</v>
      </c>
      <c r="AJ2371">
        <v>10</v>
      </c>
      <c r="AK2371">
        <v>7</v>
      </c>
      <c r="AL2371">
        <v>6</v>
      </c>
    </row>
    <row r="2372" spans="20:38" x14ac:dyDescent="0.35">
      <c r="T2372" t="s">
        <v>30</v>
      </c>
      <c r="U2372">
        <v>72</v>
      </c>
      <c r="V2372" t="s">
        <v>20</v>
      </c>
      <c r="W2372">
        <v>10477.4651032288</v>
      </c>
      <c r="X2372">
        <v>1.51023144334047E-2</v>
      </c>
      <c r="Y2372">
        <v>8059.5885409451903</v>
      </c>
      <c r="Z2372" t="s">
        <v>28</v>
      </c>
      <c r="AA2372">
        <v>1.4120907622717701E-2</v>
      </c>
      <c r="AB2372" t="s">
        <v>24</v>
      </c>
      <c r="AC2372">
        <v>2367</v>
      </c>
      <c r="AD2372">
        <v>10</v>
      </c>
      <c r="AE2372">
        <v>4.7500000000000001E-2</v>
      </c>
      <c r="AF2372">
        <v>0.01</v>
      </c>
      <c r="AG2372">
        <v>0</v>
      </c>
      <c r="AH2372" t="s">
        <v>23</v>
      </c>
      <c r="AI2372">
        <v>0.1</v>
      </c>
      <c r="AJ2372">
        <v>10</v>
      </c>
      <c r="AK2372">
        <v>8</v>
      </c>
      <c r="AL2372">
        <v>7</v>
      </c>
    </row>
    <row r="2373" spans="20:38" x14ac:dyDescent="0.35">
      <c r="T2373" t="s">
        <v>30</v>
      </c>
      <c r="U2373">
        <v>72</v>
      </c>
      <c r="V2373" t="s">
        <v>20</v>
      </c>
      <c r="W2373">
        <v>31432.395309686301</v>
      </c>
      <c r="X2373">
        <v>4.5306943300214002E-2</v>
      </c>
      <c r="Y2373">
        <v>24178.765622835599</v>
      </c>
      <c r="Z2373" t="s">
        <v>28</v>
      </c>
      <c r="AA2373">
        <v>4.2362722868153201E-2</v>
      </c>
      <c r="AB2373" t="s">
        <v>22</v>
      </c>
      <c r="AC2373">
        <v>2368</v>
      </c>
      <c r="AD2373">
        <v>10</v>
      </c>
      <c r="AE2373">
        <v>4.7500000000000001E-2</v>
      </c>
      <c r="AF2373">
        <v>0.01</v>
      </c>
      <c r="AG2373">
        <v>0</v>
      </c>
      <c r="AH2373" t="s">
        <v>23</v>
      </c>
      <c r="AI2373">
        <v>0.1</v>
      </c>
      <c r="AJ2373">
        <v>10</v>
      </c>
      <c r="AK2373">
        <v>8</v>
      </c>
      <c r="AL2373">
        <v>7</v>
      </c>
    </row>
    <row r="2374" spans="20:38" x14ac:dyDescent="0.35">
      <c r="T2374" t="s">
        <v>30</v>
      </c>
      <c r="U2374">
        <v>72</v>
      </c>
      <c r="V2374" t="s">
        <v>20</v>
      </c>
      <c r="W2374">
        <v>11381.2583635841</v>
      </c>
      <c r="X2374">
        <v>1.64050503400575E-2</v>
      </c>
      <c r="Y2374">
        <v>8754.8141258339001</v>
      </c>
      <c r="Z2374" t="s">
        <v>28</v>
      </c>
      <c r="AA2374">
        <v>1.53389867109105E-2</v>
      </c>
      <c r="AB2374" t="s">
        <v>24</v>
      </c>
      <c r="AC2374">
        <v>2369</v>
      </c>
      <c r="AD2374">
        <v>10</v>
      </c>
      <c r="AE2374">
        <v>4.7500000000000001E-2</v>
      </c>
      <c r="AF2374">
        <v>0.01</v>
      </c>
      <c r="AG2374">
        <v>0</v>
      </c>
      <c r="AH2374" t="s">
        <v>23</v>
      </c>
      <c r="AI2374">
        <v>0.1</v>
      </c>
      <c r="AJ2374">
        <v>10</v>
      </c>
      <c r="AK2374">
        <v>9</v>
      </c>
      <c r="AL2374">
        <v>8</v>
      </c>
    </row>
    <row r="2375" spans="20:38" x14ac:dyDescent="0.35">
      <c r="T2375" t="s">
        <v>30</v>
      </c>
      <c r="U2375">
        <v>72</v>
      </c>
      <c r="V2375" t="s">
        <v>20</v>
      </c>
      <c r="W2375">
        <v>34143.775090752199</v>
      </c>
      <c r="X2375">
        <v>4.9215151020172397E-2</v>
      </c>
      <c r="Y2375">
        <v>26264.442377501699</v>
      </c>
      <c r="Z2375" t="s">
        <v>28</v>
      </c>
      <c r="AA2375">
        <v>4.6016960132731502E-2</v>
      </c>
      <c r="AB2375" t="s">
        <v>22</v>
      </c>
      <c r="AC2375">
        <v>2370</v>
      </c>
      <c r="AD2375">
        <v>10</v>
      </c>
      <c r="AE2375">
        <v>4.7500000000000001E-2</v>
      </c>
      <c r="AF2375">
        <v>0.01</v>
      </c>
      <c r="AG2375">
        <v>0</v>
      </c>
      <c r="AH2375" t="s">
        <v>23</v>
      </c>
      <c r="AI2375">
        <v>0.1</v>
      </c>
      <c r="AJ2375">
        <v>10</v>
      </c>
      <c r="AK2375">
        <v>9</v>
      </c>
      <c r="AL2375">
        <v>8</v>
      </c>
    </row>
    <row r="2376" spans="20:38" x14ac:dyDescent="0.35">
      <c r="T2376" t="s">
        <v>30</v>
      </c>
      <c r="U2376">
        <v>72</v>
      </c>
      <c r="V2376" t="s">
        <v>20</v>
      </c>
      <c r="W2376">
        <v>12046.798649239699</v>
      </c>
      <c r="X2376">
        <v>1.7364366220668E-2</v>
      </c>
      <c r="Y2376">
        <v>9266.7681917228692</v>
      </c>
      <c r="Z2376" t="s">
        <v>28</v>
      </c>
      <c r="AA2376">
        <v>1.6235962534771199E-2</v>
      </c>
      <c r="AB2376" t="s">
        <v>24</v>
      </c>
      <c r="AC2376">
        <v>2371</v>
      </c>
      <c r="AD2376">
        <v>10</v>
      </c>
      <c r="AE2376">
        <v>4.7500000000000001E-2</v>
      </c>
      <c r="AF2376">
        <v>0.01</v>
      </c>
      <c r="AG2376">
        <v>0</v>
      </c>
      <c r="AH2376" t="s">
        <v>23</v>
      </c>
      <c r="AI2376">
        <v>0.1</v>
      </c>
      <c r="AJ2376">
        <v>10</v>
      </c>
      <c r="AK2376">
        <v>10</v>
      </c>
      <c r="AL2376">
        <v>9</v>
      </c>
    </row>
    <row r="2377" spans="20:38" x14ac:dyDescent="0.35">
      <c r="T2377" t="s">
        <v>30</v>
      </c>
      <c r="U2377">
        <v>72</v>
      </c>
      <c r="V2377" t="s">
        <v>20</v>
      </c>
      <c r="W2377">
        <v>36140.395947719197</v>
      </c>
      <c r="X2377">
        <v>5.2093098662003998E-2</v>
      </c>
      <c r="Y2377">
        <v>27800.3045751686</v>
      </c>
      <c r="Z2377" t="s">
        <v>28</v>
      </c>
      <c r="AA2377">
        <v>4.8707887604313702E-2</v>
      </c>
      <c r="AB2377" t="s">
        <v>22</v>
      </c>
      <c r="AC2377">
        <v>2372</v>
      </c>
      <c r="AD2377">
        <v>10</v>
      </c>
      <c r="AE2377">
        <v>4.7500000000000001E-2</v>
      </c>
      <c r="AF2377">
        <v>0.01</v>
      </c>
      <c r="AG2377">
        <v>0</v>
      </c>
      <c r="AH2377" t="s">
        <v>23</v>
      </c>
      <c r="AI2377">
        <v>0.1</v>
      </c>
      <c r="AJ2377">
        <v>10</v>
      </c>
      <c r="AK2377">
        <v>10</v>
      </c>
      <c r="AL2377">
        <v>9</v>
      </c>
    </row>
    <row r="2378" spans="20:38" x14ac:dyDescent="0.35">
      <c r="T2378" t="s">
        <v>30</v>
      </c>
      <c r="U2378">
        <v>72</v>
      </c>
      <c r="V2378" t="s">
        <v>20</v>
      </c>
      <c r="W2378">
        <v>27703.2132681656</v>
      </c>
      <c r="X2378">
        <v>3.9931666053707598E-2</v>
      </c>
      <c r="Y2378">
        <v>21310.164052435099</v>
      </c>
      <c r="Z2378" t="s">
        <v>28</v>
      </c>
      <c r="AA2378">
        <v>3.7336751929783502E-2</v>
      </c>
      <c r="AB2378" t="s">
        <v>24</v>
      </c>
      <c r="AC2378">
        <v>2373</v>
      </c>
      <c r="AD2378">
        <v>10</v>
      </c>
      <c r="AE2378">
        <v>4.7500000000000001E-2</v>
      </c>
      <c r="AF2378">
        <v>0.01</v>
      </c>
      <c r="AG2378">
        <v>0</v>
      </c>
      <c r="AH2378" t="s">
        <v>23</v>
      </c>
      <c r="AI2378">
        <v>0.1</v>
      </c>
      <c r="AJ2378">
        <v>10</v>
      </c>
      <c r="AK2378">
        <v>12</v>
      </c>
      <c r="AL2378">
        <v>11</v>
      </c>
    </row>
    <row r="2379" spans="20:38" x14ac:dyDescent="0.35">
      <c r="T2379" t="s">
        <v>30</v>
      </c>
      <c r="U2379">
        <v>72</v>
      </c>
      <c r="V2379" t="s">
        <v>20</v>
      </c>
      <c r="W2379">
        <v>83109.639804496896</v>
      </c>
      <c r="X2379">
        <v>0.119794998161123</v>
      </c>
      <c r="Y2379">
        <v>63930.4921573053</v>
      </c>
      <c r="Z2379" t="s">
        <v>28</v>
      </c>
      <c r="AA2379">
        <v>0.112010255789351</v>
      </c>
      <c r="AB2379" t="s">
        <v>22</v>
      </c>
      <c r="AC2379">
        <v>2374</v>
      </c>
      <c r="AD2379">
        <v>10</v>
      </c>
      <c r="AE2379">
        <v>4.7500000000000001E-2</v>
      </c>
      <c r="AF2379">
        <v>0.01</v>
      </c>
      <c r="AG2379">
        <v>0</v>
      </c>
      <c r="AH2379" t="s">
        <v>23</v>
      </c>
      <c r="AI2379">
        <v>0.1</v>
      </c>
      <c r="AJ2379">
        <v>10</v>
      </c>
      <c r="AK2379">
        <v>12</v>
      </c>
      <c r="AL2379">
        <v>11</v>
      </c>
    </row>
    <row r="2380" spans="20:38" x14ac:dyDescent="0.35">
      <c r="T2380" t="s">
        <v>30</v>
      </c>
      <c r="U2380">
        <v>72</v>
      </c>
      <c r="V2380" t="s">
        <v>20</v>
      </c>
      <c r="W2380">
        <v>23559.7709137007</v>
      </c>
      <c r="X2380">
        <v>3.3959270187217602E-2</v>
      </c>
      <c r="Y2380">
        <v>18122.900702846699</v>
      </c>
      <c r="Z2380" t="s">
        <v>28</v>
      </c>
      <c r="AA2380">
        <v>3.1752465449132301E-2</v>
      </c>
      <c r="AB2380" t="s">
        <v>24</v>
      </c>
      <c r="AC2380">
        <v>2375</v>
      </c>
      <c r="AD2380">
        <v>10</v>
      </c>
      <c r="AE2380">
        <v>4.7500000000000001E-2</v>
      </c>
      <c r="AF2380">
        <v>0.01</v>
      </c>
      <c r="AG2380">
        <v>0</v>
      </c>
      <c r="AH2380" t="s">
        <v>23</v>
      </c>
      <c r="AI2380">
        <v>0.1</v>
      </c>
      <c r="AJ2380">
        <v>10</v>
      </c>
      <c r="AK2380">
        <v>15</v>
      </c>
      <c r="AL2380">
        <v>14</v>
      </c>
    </row>
    <row r="2381" spans="20:38" x14ac:dyDescent="0.35">
      <c r="T2381" t="s">
        <v>30</v>
      </c>
      <c r="U2381">
        <v>72</v>
      </c>
      <c r="V2381" t="s">
        <v>20</v>
      </c>
      <c r="W2381">
        <v>70679.312741102098</v>
      </c>
      <c r="X2381">
        <v>0.101877810561653</v>
      </c>
      <c r="Y2381">
        <v>54368.702108540099</v>
      </c>
      <c r="Z2381" t="s">
        <v>28</v>
      </c>
      <c r="AA2381">
        <v>9.52573963473968E-2</v>
      </c>
      <c r="AB2381" t="s">
        <v>22</v>
      </c>
      <c r="AC2381">
        <v>2376</v>
      </c>
      <c r="AD2381">
        <v>10</v>
      </c>
      <c r="AE2381">
        <v>4.7500000000000001E-2</v>
      </c>
      <c r="AF2381">
        <v>0.01</v>
      </c>
      <c r="AG2381">
        <v>0</v>
      </c>
      <c r="AH2381" t="s">
        <v>23</v>
      </c>
      <c r="AI2381">
        <v>0.1</v>
      </c>
      <c r="AJ2381">
        <v>10</v>
      </c>
      <c r="AK2381">
        <v>15</v>
      </c>
      <c r="AL2381">
        <v>14</v>
      </c>
    </row>
    <row r="2382" spans="20:38" x14ac:dyDescent="0.35">
      <c r="T2382" t="s">
        <v>30</v>
      </c>
      <c r="U2382">
        <v>72</v>
      </c>
      <c r="V2382" t="s">
        <v>20</v>
      </c>
      <c r="W2382">
        <v>11257.4807145538</v>
      </c>
      <c r="X2382">
        <v>1.622663609987E-2</v>
      </c>
      <c r="Y2382">
        <v>8659.6005496567395</v>
      </c>
      <c r="Z2382" t="s">
        <v>28</v>
      </c>
      <c r="AA2382">
        <v>1.51721665181928E-2</v>
      </c>
      <c r="AB2382" t="s">
        <v>24</v>
      </c>
      <c r="AC2382">
        <v>2377</v>
      </c>
      <c r="AD2382">
        <v>10</v>
      </c>
      <c r="AE2382">
        <v>4.7500000000000001E-2</v>
      </c>
      <c r="AF2382">
        <v>0.01</v>
      </c>
      <c r="AG2382">
        <v>0</v>
      </c>
      <c r="AH2382" t="s">
        <v>23</v>
      </c>
      <c r="AI2382">
        <v>0.1</v>
      </c>
      <c r="AJ2382">
        <v>10</v>
      </c>
      <c r="AK2382">
        <v>20</v>
      </c>
      <c r="AL2382">
        <v>19</v>
      </c>
    </row>
    <row r="2383" spans="20:38" x14ac:dyDescent="0.35">
      <c r="T2383" t="s">
        <v>30</v>
      </c>
      <c r="U2383">
        <v>72</v>
      </c>
      <c r="V2383" t="s">
        <v>20</v>
      </c>
      <c r="W2383">
        <v>33772.442143661297</v>
      </c>
      <c r="X2383">
        <v>4.8679908299609997E-2</v>
      </c>
      <c r="Y2383">
        <v>25978.801648970199</v>
      </c>
      <c r="Z2383" t="s">
        <v>28</v>
      </c>
      <c r="AA2383">
        <v>4.5516499554578302E-2</v>
      </c>
      <c r="AB2383" t="s">
        <v>22</v>
      </c>
      <c r="AC2383">
        <v>2378</v>
      </c>
      <c r="AD2383">
        <v>10</v>
      </c>
      <c r="AE2383">
        <v>4.7500000000000001E-2</v>
      </c>
      <c r="AF2383">
        <v>0.01</v>
      </c>
      <c r="AG2383">
        <v>0</v>
      </c>
      <c r="AH2383" t="s">
        <v>23</v>
      </c>
      <c r="AI2383">
        <v>0.1</v>
      </c>
      <c r="AJ2383">
        <v>10</v>
      </c>
      <c r="AK2383">
        <v>20</v>
      </c>
      <c r="AL2383">
        <v>19</v>
      </c>
    </row>
    <row r="2384" spans="20:38" x14ac:dyDescent="0.35">
      <c r="T2384" t="s">
        <v>30</v>
      </c>
      <c r="U2384">
        <v>72</v>
      </c>
      <c r="V2384" t="s">
        <v>20</v>
      </c>
      <c r="W2384">
        <v>5281.9931224216998</v>
      </c>
      <c r="X2384">
        <v>7.61351340080447E-3</v>
      </c>
      <c r="Y2384">
        <v>4063.0716326320799</v>
      </c>
      <c r="Z2384" t="s">
        <v>28</v>
      </c>
      <c r="AA2384">
        <v>7.1187578494117396E-3</v>
      </c>
      <c r="AB2384" t="s">
        <v>24</v>
      </c>
      <c r="AC2384">
        <v>2379</v>
      </c>
      <c r="AD2384">
        <v>10</v>
      </c>
      <c r="AE2384">
        <v>4.7500000000000001E-2</v>
      </c>
      <c r="AF2384">
        <v>0.01</v>
      </c>
      <c r="AG2384">
        <v>0</v>
      </c>
      <c r="AH2384" t="s">
        <v>23</v>
      </c>
      <c r="AI2384">
        <v>0.1</v>
      </c>
      <c r="AJ2384">
        <v>10</v>
      </c>
      <c r="AK2384">
        <v>99</v>
      </c>
      <c r="AL2384">
        <v>98</v>
      </c>
    </row>
    <row r="2385" spans="20:38" x14ac:dyDescent="0.35">
      <c r="T2385" t="s">
        <v>30</v>
      </c>
      <c r="U2385">
        <v>72</v>
      </c>
      <c r="V2385" t="s">
        <v>20</v>
      </c>
      <c r="W2385">
        <v>15845.979367265099</v>
      </c>
      <c r="X2385">
        <v>2.2840540202413401E-2</v>
      </c>
      <c r="Y2385">
        <v>12189.2148978962</v>
      </c>
      <c r="Z2385" t="s">
        <v>28</v>
      </c>
      <c r="AA2385">
        <v>2.1356273548235199E-2</v>
      </c>
      <c r="AB2385" t="s">
        <v>22</v>
      </c>
      <c r="AC2385">
        <v>2380</v>
      </c>
      <c r="AD2385">
        <v>10</v>
      </c>
      <c r="AE2385">
        <v>4.7500000000000001E-2</v>
      </c>
      <c r="AF2385">
        <v>0.01</v>
      </c>
      <c r="AG2385">
        <v>0</v>
      </c>
      <c r="AH2385" t="s">
        <v>23</v>
      </c>
      <c r="AI2385">
        <v>0.1</v>
      </c>
      <c r="AJ2385">
        <v>10</v>
      </c>
      <c r="AK2385">
        <v>99</v>
      </c>
      <c r="AL2385">
        <v>98</v>
      </c>
    </row>
    <row r="2386" spans="20:38" x14ac:dyDescent="0.35">
      <c r="T2386" t="s">
        <v>30</v>
      </c>
      <c r="U2386">
        <v>72</v>
      </c>
      <c r="V2386" t="s">
        <v>29</v>
      </c>
      <c r="W2386">
        <v>2418.0707111548199</v>
      </c>
      <c r="X2386">
        <v>7.4953388293286294E-2</v>
      </c>
      <c r="Y2386">
        <v>1860.0543931960201</v>
      </c>
      <c r="Z2386" t="s">
        <v>21</v>
      </c>
      <c r="AA2386">
        <v>1.25005065570981E-2</v>
      </c>
      <c r="AB2386" t="s">
        <v>24</v>
      </c>
      <c r="AC2386">
        <v>2381</v>
      </c>
      <c r="AD2386">
        <v>10</v>
      </c>
      <c r="AE2386">
        <v>4.7500000000000001E-2</v>
      </c>
      <c r="AF2386">
        <v>0.01</v>
      </c>
      <c r="AG2386">
        <v>0</v>
      </c>
      <c r="AH2386" t="s">
        <v>23</v>
      </c>
      <c r="AI2386">
        <v>0.1</v>
      </c>
      <c r="AJ2386">
        <v>10</v>
      </c>
      <c r="AK2386">
        <v>1</v>
      </c>
      <c r="AL2386">
        <v>0</v>
      </c>
    </row>
    <row r="2387" spans="20:38" x14ac:dyDescent="0.35">
      <c r="T2387" t="s">
        <v>30</v>
      </c>
      <c r="U2387">
        <v>72</v>
      </c>
      <c r="V2387" t="s">
        <v>29</v>
      </c>
      <c r="W2387">
        <v>7254.2121334644698</v>
      </c>
      <c r="X2387">
        <v>0.22486016487985899</v>
      </c>
      <c r="Y2387">
        <v>5580.1631795880503</v>
      </c>
      <c r="Z2387" t="s">
        <v>21</v>
      </c>
      <c r="AA2387">
        <v>3.7501519671294399E-2</v>
      </c>
      <c r="AB2387" t="s">
        <v>22</v>
      </c>
      <c r="AC2387">
        <v>2382</v>
      </c>
      <c r="AD2387">
        <v>10</v>
      </c>
      <c r="AE2387">
        <v>4.7500000000000001E-2</v>
      </c>
      <c r="AF2387">
        <v>0.01</v>
      </c>
      <c r="AG2387">
        <v>0</v>
      </c>
      <c r="AH2387" t="s">
        <v>23</v>
      </c>
      <c r="AI2387">
        <v>0.1</v>
      </c>
      <c r="AJ2387">
        <v>10</v>
      </c>
      <c r="AK2387">
        <v>1</v>
      </c>
      <c r="AL2387">
        <v>0</v>
      </c>
    </row>
    <row r="2388" spans="20:38" x14ac:dyDescent="0.35">
      <c r="T2388" t="s">
        <v>30</v>
      </c>
      <c r="U2388">
        <v>72</v>
      </c>
      <c r="V2388" t="s">
        <v>29</v>
      </c>
      <c r="W2388">
        <v>1189.05655745538</v>
      </c>
      <c r="X2388">
        <v>3.6857407619427102E-2</v>
      </c>
      <c r="Y2388">
        <v>914.65889035028999</v>
      </c>
      <c r="Z2388" t="s">
        <v>21</v>
      </c>
      <c r="AA2388">
        <v>6.1469704854631001E-3</v>
      </c>
      <c r="AB2388" t="s">
        <v>24</v>
      </c>
      <c r="AC2388">
        <v>2383</v>
      </c>
      <c r="AD2388">
        <v>10</v>
      </c>
      <c r="AE2388">
        <v>4.7500000000000001E-2</v>
      </c>
      <c r="AF2388">
        <v>0.01</v>
      </c>
      <c r="AG2388">
        <v>0</v>
      </c>
      <c r="AH2388" t="s">
        <v>23</v>
      </c>
      <c r="AI2388">
        <v>0.1</v>
      </c>
      <c r="AJ2388">
        <v>10</v>
      </c>
      <c r="AK2388">
        <v>2</v>
      </c>
      <c r="AL2388">
        <v>1</v>
      </c>
    </row>
    <row r="2389" spans="20:38" x14ac:dyDescent="0.35">
      <c r="T2389" t="s">
        <v>30</v>
      </c>
      <c r="U2389">
        <v>72</v>
      </c>
      <c r="V2389" t="s">
        <v>29</v>
      </c>
      <c r="W2389">
        <v>3567.1696723661298</v>
      </c>
      <c r="X2389">
        <v>0.110572222858281</v>
      </c>
      <c r="Y2389">
        <v>2743.9766710508702</v>
      </c>
      <c r="Z2389" t="s">
        <v>21</v>
      </c>
      <c r="AA2389">
        <v>1.8440911456389299E-2</v>
      </c>
      <c r="AB2389" t="s">
        <v>22</v>
      </c>
      <c r="AC2389">
        <v>2384</v>
      </c>
      <c r="AD2389">
        <v>10</v>
      </c>
      <c r="AE2389">
        <v>4.7500000000000001E-2</v>
      </c>
      <c r="AF2389">
        <v>0.01</v>
      </c>
      <c r="AG2389">
        <v>0</v>
      </c>
      <c r="AH2389" t="s">
        <v>23</v>
      </c>
      <c r="AI2389">
        <v>0.1</v>
      </c>
      <c r="AJ2389">
        <v>10</v>
      </c>
      <c r="AK2389">
        <v>2</v>
      </c>
      <c r="AL2389">
        <v>1</v>
      </c>
    </row>
    <row r="2390" spans="20:38" x14ac:dyDescent="0.35">
      <c r="T2390" t="s">
        <v>30</v>
      </c>
      <c r="U2390">
        <v>72</v>
      </c>
      <c r="V2390" t="s">
        <v>29</v>
      </c>
      <c r="W2390">
        <v>611.23444161130499</v>
      </c>
      <c r="X2390">
        <v>1.89465478527889E-2</v>
      </c>
      <c r="Y2390">
        <v>470.18033970100402</v>
      </c>
      <c r="Z2390" t="s">
        <v>21</v>
      </c>
      <c r="AA2390">
        <v>3.1598497554429501E-3</v>
      </c>
      <c r="AB2390" t="s">
        <v>24</v>
      </c>
      <c r="AC2390">
        <v>2385</v>
      </c>
      <c r="AD2390">
        <v>10</v>
      </c>
      <c r="AE2390">
        <v>4.7500000000000001E-2</v>
      </c>
      <c r="AF2390">
        <v>0.01</v>
      </c>
      <c r="AG2390">
        <v>0</v>
      </c>
      <c r="AH2390" t="s">
        <v>23</v>
      </c>
      <c r="AI2390">
        <v>0.1</v>
      </c>
      <c r="AJ2390">
        <v>10</v>
      </c>
      <c r="AK2390">
        <v>3</v>
      </c>
      <c r="AL2390">
        <v>2</v>
      </c>
    </row>
    <row r="2391" spans="20:38" x14ac:dyDescent="0.35">
      <c r="T2391" t="s">
        <v>30</v>
      </c>
      <c r="U2391">
        <v>72</v>
      </c>
      <c r="V2391" t="s">
        <v>29</v>
      </c>
      <c r="W2391">
        <v>1833.7033248339101</v>
      </c>
      <c r="X2391">
        <v>5.6839643558366799E-2</v>
      </c>
      <c r="Y2391">
        <v>1410.5410191030101</v>
      </c>
      <c r="Z2391" t="s">
        <v>21</v>
      </c>
      <c r="AA2391">
        <v>9.4795492663288499E-3</v>
      </c>
      <c r="AB2391" t="s">
        <v>22</v>
      </c>
      <c r="AC2391">
        <v>2386</v>
      </c>
      <c r="AD2391">
        <v>10</v>
      </c>
      <c r="AE2391">
        <v>4.7500000000000001E-2</v>
      </c>
      <c r="AF2391">
        <v>0.01</v>
      </c>
      <c r="AG2391">
        <v>0</v>
      </c>
      <c r="AH2391" t="s">
        <v>23</v>
      </c>
      <c r="AI2391">
        <v>0.1</v>
      </c>
      <c r="AJ2391">
        <v>10</v>
      </c>
      <c r="AK2391">
        <v>3</v>
      </c>
      <c r="AL2391">
        <v>2</v>
      </c>
    </row>
    <row r="2392" spans="20:38" x14ac:dyDescent="0.35">
      <c r="T2392" t="s">
        <v>30</v>
      </c>
      <c r="U2392">
        <v>72</v>
      </c>
      <c r="V2392" t="s">
        <v>29</v>
      </c>
      <c r="W2392">
        <v>729.47799859513498</v>
      </c>
      <c r="X2392">
        <v>2.26117654160734E-2</v>
      </c>
      <c r="Y2392">
        <v>561.13692199625802</v>
      </c>
      <c r="Z2392" t="s">
        <v>21</v>
      </c>
      <c r="AA2392">
        <v>3.77112400503057E-3</v>
      </c>
      <c r="AB2392" t="s">
        <v>24</v>
      </c>
      <c r="AC2392">
        <v>2387</v>
      </c>
      <c r="AD2392">
        <v>10</v>
      </c>
      <c r="AE2392">
        <v>4.7500000000000001E-2</v>
      </c>
      <c r="AF2392">
        <v>0.01</v>
      </c>
      <c r="AG2392">
        <v>0</v>
      </c>
      <c r="AH2392" t="s">
        <v>23</v>
      </c>
      <c r="AI2392">
        <v>0.1</v>
      </c>
      <c r="AJ2392">
        <v>10</v>
      </c>
      <c r="AK2392">
        <v>4</v>
      </c>
      <c r="AL2392">
        <v>3</v>
      </c>
    </row>
    <row r="2393" spans="20:38" x14ac:dyDescent="0.35">
      <c r="T2393" t="s">
        <v>30</v>
      </c>
      <c r="U2393">
        <v>72</v>
      </c>
      <c r="V2393" t="s">
        <v>29</v>
      </c>
      <c r="W2393">
        <v>2188.4339957853999</v>
      </c>
      <c r="X2393">
        <v>6.7835296248220101E-2</v>
      </c>
      <c r="Y2393">
        <v>1683.41076598877</v>
      </c>
      <c r="Z2393" t="s">
        <v>21</v>
      </c>
      <c r="AA2393">
        <v>1.1313372015091701E-2</v>
      </c>
      <c r="AB2393" t="s">
        <v>22</v>
      </c>
      <c r="AC2393">
        <v>2388</v>
      </c>
      <c r="AD2393">
        <v>10</v>
      </c>
      <c r="AE2393">
        <v>4.7500000000000001E-2</v>
      </c>
      <c r="AF2393">
        <v>0.01</v>
      </c>
      <c r="AG2393">
        <v>0</v>
      </c>
      <c r="AH2393" t="s">
        <v>23</v>
      </c>
      <c r="AI2393">
        <v>0.1</v>
      </c>
      <c r="AJ2393">
        <v>10</v>
      </c>
      <c r="AK2393">
        <v>4</v>
      </c>
      <c r="AL2393">
        <v>3</v>
      </c>
    </row>
    <row r="2394" spans="20:38" x14ac:dyDescent="0.35">
      <c r="T2394" t="s">
        <v>30</v>
      </c>
      <c r="U2394">
        <v>72</v>
      </c>
      <c r="V2394" t="s">
        <v>29</v>
      </c>
      <c r="W2394">
        <v>883.14428571193696</v>
      </c>
      <c r="X2394">
        <v>2.73749879441493E-2</v>
      </c>
      <c r="Y2394">
        <v>679.34175823995099</v>
      </c>
      <c r="Z2394" t="s">
        <v>21</v>
      </c>
      <c r="AA2394">
        <v>4.56552030653125E-3</v>
      </c>
      <c r="AB2394" t="s">
        <v>24</v>
      </c>
      <c r="AC2394">
        <v>2389</v>
      </c>
      <c r="AD2394">
        <v>10</v>
      </c>
      <c r="AE2394">
        <v>4.7500000000000001E-2</v>
      </c>
      <c r="AF2394">
        <v>0.01</v>
      </c>
      <c r="AG2394">
        <v>0</v>
      </c>
      <c r="AH2394" t="s">
        <v>23</v>
      </c>
      <c r="AI2394">
        <v>0.1</v>
      </c>
      <c r="AJ2394">
        <v>10</v>
      </c>
      <c r="AK2394">
        <v>5</v>
      </c>
      <c r="AL2394">
        <v>4</v>
      </c>
    </row>
    <row r="2395" spans="20:38" x14ac:dyDescent="0.35">
      <c r="T2395" t="s">
        <v>30</v>
      </c>
      <c r="U2395">
        <v>72</v>
      </c>
      <c r="V2395" t="s">
        <v>29</v>
      </c>
      <c r="W2395">
        <v>2649.4328571358101</v>
      </c>
      <c r="X2395">
        <v>8.2124963832447898E-2</v>
      </c>
      <c r="Y2395">
        <v>2038.0252747198499</v>
      </c>
      <c r="Z2395" t="s">
        <v>21</v>
      </c>
      <c r="AA2395">
        <v>1.36965609195938E-2</v>
      </c>
      <c r="AB2395" t="s">
        <v>22</v>
      </c>
      <c r="AC2395">
        <v>2390</v>
      </c>
      <c r="AD2395">
        <v>10</v>
      </c>
      <c r="AE2395">
        <v>4.7500000000000001E-2</v>
      </c>
      <c r="AF2395">
        <v>0.01</v>
      </c>
      <c r="AG2395">
        <v>0</v>
      </c>
      <c r="AH2395" t="s">
        <v>23</v>
      </c>
      <c r="AI2395">
        <v>0.1</v>
      </c>
      <c r="AJ2395">
        <v>10</v>
      </c>
      <c r="AK2395">
        <v>5</v>
      </c>
      <c r="AL2395">
        <v>4</v>
      </c>
    </row>
    <row r="2396" spans="20:38" x14ac:dyDescent="0.35">
      <c r="T2396" t="s">
        <v>30</v>
      </c>
      <c r="U2396">
        <v>72</v>
      </c>
      <c r="V2396" t="s">
        <v>29</v>
      </c>
      <c r="W2396">
        <v>1075.91289460039</v>
      </c>
      <c r="X2396">
        <v>3.33502724245077E-2</v>
      </c>
      <c r="Y2396">
        <v>827.62530353875798</v>
      </c>
      <c r="Z2396" t="s">
        <v>21</v>
      </c>
      <c r="AA2396">
        <v>5.5620607502397503E-3</v>
      </c>
      <c r="AB2396" t="s">
        <v>24</v>
      </c>
      <c r="AC2396">
        <v>2391</v>
      </c>
      <c r="AD2396">
        <v>10</v>
      </c>
      <c r="AE2396">
        <v>4.7500000000000001E-2</v>
      </c>
      <c r="AF2396">
        <v>0.01</v>
      </c>
      <c r="AG2396">
        <v>0</v>
      </c>
      <c r="AH2396" t="s">
        <v>23</v>
      </c>
      <c r="AI2396">
        <v>0.1</v>
      </c>
      <c r="AJ2396">
        <v>10</v>
      </c>
      <c r="AK2396">
        <v>6</v>
      </c>
      <c r="AL2396">
        <v>5</v>
      </c>
    </row>
    <row r="2397" spans="20:38" x14ac:dyDescent="0.35">
      <c r="T2397" t="s">
        <v>30</v>
      </c>
      <c r="U2397">
        <v>72</v>
      </c>
      <c r="V2397" t="s">
        <v>29</v>
      </c>
      <c r="W2397">
        <v>3227.7386838011598</v>
      </c>
      <c r="X2397">
        <v>0.100050817273523</v>
      </c>
      <c r="Y2397">
        <v>2482.8759106162802</v>
      </c>
      <c r="Z2397" t="s">
        <v>21</v>
      </c>
      <c r="AA2397">
        <v>1.66861822507192E-2</v>
      </c>
      <c r="AB2397" t="s">
        <v>22</v>
      </c>
      <c r="AC2397">
        <v>2392</v>
      </c>
      <c r="AD2397">
        <v>10</v>
      </c>
      <c r="AE2397">
        <v>4.7500000000000001E-2</v>
      </c>
      <c r="AF2397">
        <v>0.01</v>
      </c>
      <c r="AG2397">
        <v>0</v>
      </c>
      <c r="AH2397" t="s">
        <v>23</v>
      </c>
      <c r="AI2397">
        <v>0.1</v>
      </c>
      <c r="AJ2397">
        <v>10</v>
      </c>
      <c r="AK2397">
        <v>6</v>
      </c>
      <c r="AL2397">
        <v>5</v>
      </c>
    </row>
    <row r="2398" spans="20:38" x14ac:dyDescent="0.35">
      <c r="T2398" t="s">
        <v>30</v>
      </c>
      <c r="U2398">
        <v>72</v>
      </c>
      <c r="V2398" t="s">
        <v>29</v>
      </c>
      <c r="W2398">
        <v>1308.20696683963</v>
      </c>
      <c r="X2398">
        <v>4.0550735055504099E-2</v>
      </c>
      <c r="Y2398">
        <v>1006.3130514150999</v>
      </c>
      <c r="Z2398" t="s">
        <v>21</v>
      </c>
      <c r="AA2398">
        <v>6.7629328172997601E-3</v>
      </c>
      <c r="AB2398" t="s">
        <v>24</v>
      </c>
      <c r="AC2398">
        <v>2393</v>
      </c>
      <c r="AD2398">
        <v>10</v>
      </c>
      <c r="AE2398">
        <v>4.7500000000000001E-2</v>
      </c>
      <c r="AF2398">
        <v>0.01</v>
      </c>
      <c r="AG2398">
        <v>0</v>
      </c>
      <c r="AH2398" t="s">
        <v>23</v>
      </c>
      <c r="AI2398">
        <v>0.1</v>
      </c>
      <c r="AJ2398">
        <v>10</v>
      </c>
      <c r="AK2398">
        <v>7</v>
      </c>
      <c r="AL2398">
        <v>6</v>
      </c>
    </row>
    <row r="2399" spans="20:38" x14ac:dyDescent="0.35">
      <c r="T2399" t="s">
        <v>30</v>
      </c>
      <c r="U2399">
        <v>72</v>
      </c>
      <c r="V2399" t="s">
        <v>29</v>
      </c>
      <c r="W2399">
        <v>3924.6209005188998</v>
      </c>
      <c r="X2399">
        <v>0.121652205166512</v>
      </c>
      <c r="Y2399">
        <v>3018.93915424531</v>
      </c>
      <c r="Z2399" t="s">
        <v>21</v>
      </c>
      <c r="AA2399">
        <v>2.0288798451899299E-2</v>
      </c>
      <c r="AB2399" t="s">
        <v>22</v>
      </c>
      <c r="AC2399">
        <v>2394</v>
      </c>
      <c r="AD2399">
        <v>10</v>
      </c>
      <c r="AE2399">
        <v>4.7500000000000001E-2</v>
      </c>
      <c r="AF2399">
        <v>0.01</v>
      </c>
      <c r="AG2399">
        <v>0</v>
      </c>
      <c r="AH2399" t="s">
        <v>23</v>
      </c>
      <c r="AI2399">
        <v>0.1</v>
      </c>
      <c r="AJ2399">
        <v>10</v>
      </c>
      <c r="AK2399">
        <v>7</v>
      </c>
      <c r="AL2399">
        <v>6</v>
      </c>
    </row>
    <row r="2400" spans="20:38" x14ac:dyDescent="0.35">
      <c r="T2400" t="s">
        <v>30</v>
      </c>
      <c r="U2400">
        <v>72</v>
      </c>
      <c r="V2400" t="s">
        <v>29</v>
      </c>
      <c r="W2400">
        <v>1574.36077188182</v>
      </c>
      <c r="X2400">
        <v>4.8800754131883999E-2</v>
      </c>
      <c r="Y2400">
        <v>1211.0467476014001</v>
      </c>
      <c r="Z2400" t="s">
        <v>21</v>
      </c>
      <c r="AA2400">
        <v>8.1388468341142498E-3</v>
      </c>
      <c r="AB2400" t="s">
        <v>24</v>
      </c>
      <c r="AC2400">
        <v>2395</v>
      </c>
      <c r="AD2400">
        <v>10</v>
      </c>
      <c r="AE2400">
        <v>4.7500000000000001E-2</v>
      </c>
      <c r="AF2400">
        <v>0.01</v>
      </c>
      <c r="AG2400">
        <v>0</v>
      </c>
      <c r="AH2400" t="s">
        <v>23</v>
      </c>
      <c r="AI2400">
        <v>0.1</v>
      </c>
      <c r="AJ2400">
        <v>10</v>
      </c>
      <c r="AK2400">
        <v>8</v>
      </c>
      <c r="AL2400">
        <v>7</v>
      </c>
    </row>
    <row r="2401" spans="20:38" x14ac:dyDescent="0.35">
      <c r="T2401" t="s">
        <v>30</v>
      </c>
      <c r="U2401">
        <v>72</v>
      </c>
      <c r="V2401" t="s">
        <v>29</v>
      </c>
      <c r="W2401">
        <v>4723.0823156454699</v>
      </c>
      <c r="X2401">
        <v>0.14640226239565199</v>
      </c>
      <c r="Y2401">
        <v>3633.1402428042102</v>
      </c>
      <c r="Z2401" t="s">
        <v>21</v>
      </c>
      <c r="AA2401">
        <v>2.4416540502342699E-2</v>
      </c>
      <c r="AB2401" t="s">
        <v>22</v>
      </c>
      <c r="AC2401">
        <v>2396</v>
      </c>
      <c r="AD2401">
        <v>10</v>
      </c>
      <c r="AE2401">
        <v>4.7500000000000001E-2</v>
      </c>
      <c r="AF2401">
        <v>0.01</v>
      </c>
      <c r="AG2401">
        <v>0</v>
      </c>
      <c r="AH2401" t="s">
        <v>23</v>
      </c>
      <c r="AI2401">
        <v>0.1</v>
      </c>
      <c r="AJ2401">
        <v>10</v>
      </c>
      <c r="AK2401">
        <v>8</v>
      </c>
      <c r="AL2401">
        <v>7</v>
      </c>
    </row>
    <row r="2402" spans="20:38" x14ac:dyDescent="0.35">
      <c r="T2402" t="s">
        <v>30</v>
      </c>
      <c r="U2402">
        <v>72</v>
      </c>
      <c r="V2402" t="s">
        <v>29</v>
      </c>
      <c r="W2402">
        <v>1859.7120891555901</v>
      </c>
      <c r="X2402">
        <v>5.7645842071188599E-2</v>
      </c>
      <c r="Y2402">
        <v>1430.54776088891</v>
      </c>
      <c r="Z2402" t="s">
        <v>21</v>
      </c>
      <c r="AA2402">
        <v>9.6140046928989992E-3</v>
      </c>
      <c r="AB2402" t="s">
        <v>24</v>
      </c>
      <c r="AC2402">
        <v>2397</v>
      </c>
      <c r="AD2402">
        <v>10</v>
      </c>
      <c r="AE2402">
        <v>4.7500000000000001E-2</v>
      </c>
      <c r="AF2402">
        <v>0.01</v>
      </c>
      <c r="AG2402">
        <v>0</v>
      </c>
      <c r="AH2402" t="s">
        <v>23</v>
      </c>
      <c r="AI2402">
        <v>0.1</v>
      </c>
      <c r="AJ2402">
        <v>10</v>
      </c>
      <c r="AK2402">
        <v>9</v>
      </c>
      <c r="AL2402">
        <v>8</v>
      </c>
    </row>
    <row r="2403" spans="20:38" x14ac:dyDescent="0.35">
      <c r="T2403" t="s">
        <v>30</v>
      </c>
      <c r="U2403">
        <v>72</v>
      </c>
      <c r="V2403" t="s">
        <v>29</v>
      </c>
      <c r="W2403">
        <v>5579.1362674667598</v>
      </c>
      <c r="X2403">
        <v>0.17293752621356601</v>
      </c>
      <c r="Y2403">
        <v>4291.6432826667397</v>
      </c>
      <c r="Z2403" t="s">
        <v>21</v>
      </c>
      <c r="AA2403">
        <v>2.8842014078696999E-2</v>
      </c>
      <c r="AB2403" t="s">
        <v>22</v>
      </c>
      <c r="AC2403">
        <v>2398</v>
      </c>
      <c r="AD2403">
        <v>10</v>
      </c>
      <c r="AE2403">
        <v>4.7500000000000001E-2</v>
      </c>
      <c r="AF2403">
        <v>0.01</v>
      </c>
      <c r="AG2403">
        <v>0</v>
      </c>
      <c r="AH2403" t="s">
        <v>23</v>
      </c>
      <c r="AI2403">
        <v>0.1</v>
      </c>
      <c r="AJ2403">
        <v>10</v>
      </c>
      <c r="AK2403">
        <v>9</v>
      </c>
      <c r="AL2403">
        <v>8</v>
      </c>
    </row>
    <row r="2404" spans="20:38" x14ac:dyDescent="0.35">
      <c r="T2404" t="s">
        <v>30</v>
      </c>
      <c r="U2404">
        <v>72</v>
      </c>
      <c r="V2404" t="s">
        <v>29</v>
      </c>
      <c r="W2404">
        <v>2180.5120154762599</v>
      </c>
      <c r="X2404">
        <v>6.7589737148801093E-2</v>
      </c>
      <c r="Y2404">
        <v>1677.3169349817399</v>
      </c>
      <c r="Z2404" t="s">
        <v>21</v>
      </c>
      <c r="AA2404">
        <v>1.12724183877463E-2</v>
      </c>
      <c r="AB2404" t="s">
        <v>24</v>
      </c>
      <c r="AC2404">
        <v>2399</v>
      </c>
      <c r="AD2404">
        <v>10</v>
      </c>
      <c r="AE2404">
        <v>4.7500000000000001E-2</v>
      </c>
      <c r="AF2404">
        <v>0.01</v>
      </c>
      <c r="AG2404">
        <v>0</v>
      </c>
      <c r="AH2404" t="s">
        <v>23</v>
      </c>
      <c r="AI2404">
        <v>0.1</v>
      </c>
      <c r="AJ2404">
        <v>10</v>
      </c>
      <c r="AK2404">
        <v>10</v>
      </c>
      <c r="AL2404">
        <v>9</v>
      </c>
    </row>
    <row r="2405" spans="20:38" x14ac:dyDescent="0.35">
      <c r="T2405" t="s">
        <v>30</v>
      </c>
      <c r="U2405">
        <v>72</v>
      </c>
      <c r="V2405" t="s">
        <v>29</v>
      </c>
      <c r="W2405">
        <v>6541.5360464287896</v>
      </c>
      <c r="X2405">
        <v>0.202769211446403</v>
      </c>
      <c r="Y2405">
        <v>5031.9508049452297</v>
      </c>
      <c r="Z2405" t="s">
        <v>21</v>
      </c>
      <c r="AA2405">
        <v>3.3817255163238802E-2</v>
      </c>
      <c r="AB2405" t="s">
        <v>22</v>
      </c>
      <c r="AC2405">
        <v>2400</v>
      </c>
      <c r="AD2405">
        <v>10</v>
      </c>
      <c r="AE2405">
        <v>4.7500000000000001E-2</v>
      </c>
      <c r="AF2405">
        <v>0.01</v>
      </c>
      <c r="AG2405">
        <v>0</v>
      </c>
      <c r="AH2405" t="s">
        <v>23</v>
      </c>
      <c r="AI2405">
        <v>0.1</v>
      </c>
      <c r="AJ2405">
        <v>10</v>
      </c>
      <c r="AK2405">
        <v>10</v>
      </c>
      <c r="AL2405">
        <v>9</v>
      </c>
    </row>
    <row r="2406" spans="20:38" x14ac:dyDescent="0.35">
      <c r="T2406" t="s">
        <v>30</v>
      </c>
      <c r="U2406">
        <v>72</v>
      </c>
      <c r="V2406" t="s">
        <v>29</v>
      </c>
      <c r="W2406">
        <v>8168.9371933580596</v>
      </c>
      <c r="X2406">
        <v>0.253214067964463</v>
      </c>
      <c r="Y2406">
        <v>6283.7978410446603</v>
      </c>
      <c r="Z2406" t="s">
        <v>21</v>
      </c>
      <c r="AA2406">
        <v>4.2230300577656199E-2</v>
      </c>
      <c r="AB2406" t="s">
        <v>24</v>
      </c>
      <c r="AC2406">
        <v>2401</v>
      </c>
      <c r="AD2406">
        <v>10</v>
      </c>
      <c r="AE2406">
        <v>4.7500000000000001E-2</v>
      </c>
      <c r="AF2406">
        <v>0.01</v>
      </c>
      <c r="AG2406">
        <v>0</v>
      </c>
      <c r="AH2406" t="s">
        <v>23</v>
      </c>
      <c r="AI2406">
        <v>0.1</v>
      </c>
      <c r="AJ2406">
        <v>10</v>
      </c>
      <c r="AK2406">
        <v>12</v>
      </c>
      <c r="AL2406">
        <v>11</v>
      </c>
    </row>
    <row r="2407" spans="20:38" x14ac:dyDescent="0.35">
      <c r="T2407" t="s">
        <v>30</v>
      </c>
      <c r="U2407">
        <v>72</v>
      </c>
      <c r="V2407" t="s">
        <v>29</v>
      </c>
      <c r="W2407">
        <v>24506.811580074202</v>
      </c>
      <c r="X2407">
        <v>0.75964220389338999</v>
      </c>
      <c r="Y2407">
        <v>18851.393523134</v>
      </c>
      <c r="Z2407" t="s">
        <v>21</v>
      </c>
      <c r="AA2407">
        <v>0.12669090173296901</v>
      </c>
      <c r="AB2407" t="s">
        <v>22</v>
      </c>
      <c r="AC2407">
        <v>2402</v>
      </c>
      <c r="AD2407">
        <v>10</v>
      </c>
      <c r="AE2407">
        <v>4.7500000000000001E-2</v>
      </c>
      <c r="AF2407">
        <v>0.01</v>
      </c>
      <c r="AG2407">
        <v>0</v>
      </c>
      <c r="AH2407" t="s">
        <v>23</v>
      </c>
      <c r="AI2407">
        <v>0.1</v>
      </c>
      <c r="AJ2407">
        <v>10</v>
      </c>
      <c r="AK2407">
        <v>12</v>
      </c>
      <c r="AL2407">
        <v>11</v>
      </c>
    </row>
    <row r="2408" spans="20:38" x14ac:dyDescent="0.35">
      <c r="T2408" t="s">
        <v>30</v>
      </c>
      <c r="U2408">
        <v>72</v>
      </c>
      <c r="V2408" t="s">
        <v>29</v>
      </c>
      <c r="W2408">
        <v>7704.7403273422397</v>
      </c>
      <c r="X2408">
        <v>0.23882527123386901</v>
      </c>
      <c r="Y2408">
        <v>5926.7233287248</v>
      </c>
      <c r="Z2408" t="s">
        <v>21</v>
      </c>
      <c r="AA2408">
        <v>3.9830579204477697E-2</v>
      </c>
      <c r="AB2408" t="s">
        <v>24</v>
      </c>
      <c r="AC2408">
        <v>2403</v>
      </c>
      <c r="AD2408">
        <v>10</v>
      </c>
      <c r="AE2408">
        <v>4.7500000000000001E-2</v>
      </c>
      <c r="AF2408">
        <v>0.01</v>
      </c>
      <c r="AG2408">
        <v>0</v>
      </c>
      <c r="AH2408" t="s">
        <v>23</v>
      </c>
      <c r="AI2408">
        <v>0.1</v>
      </c>
      <c r="AJ2408">
        <v>10</v>
      </c>
      <c r="AK2408">
        <v>15</v>
      </c>
      <c r="AL2408">
        <v>14</v>
      </c>
    </row>
    <row r="2409" spans="20:38" x14ac:dyDescent="0.35">
      <c r="T2409" t="s">
        <v>30</v>
      </c>
      <c r="U2409">
        <v>72</v>
      </c>
      <c r="V2409" t="s">
        <v>29</v>
      </c>
      <c r="W2409">
        <v>23114.220982026702</v>
      </c>
      <c r="X2409">
        <v>0.71647581370160696</v>
      </c>
      <c r="Y2409">
        <v>17780.169986174398</v>
      </c>
      <c r="Z2409" t="s">
        <v>21</v>
      </c>
      <c r="AA2409">
        <v>0.119491737613433</v>
      </c>
      <c r="AB2409" t="s">
        <v>22</v>
      </c>
      <c r="AC2409">
        <v>2404</v>
      </c>
      <c r="AD2409">
        <v>10</v>
      </c>
      <c r="AE2409">
        <v>4.7500000000000001E-2</v>
      </c>
      <c r="AF2409">
        <v>0.01</v>
      </c>
      <c r="AG2409">
        <v>0</v>
      </c>
      <c r="AH2409" t="s">
        <v>23</v>
      </c>
      <c r="AI2409">
        <v>0.1</v>
      </c>
      <c r="AJ2409">
        <v>10</v>
      </c>
      <c r="AK2409">
        <v>15</v>
      </c>
      <c r="AL2409">
        <v>14</v>
      </c>
    </row>
    <row r="2410" spans="20:38" x14ac:dyDescent="0.35">
      <c r="T2410" t="s">
        <v>30</v>
      </c>
      <c r="U2410">
        <v>72</v>
      </c>
      <c r="V2410" t="s">
        <v>29</v>
      </c>
      <c r="W2410">
        <v>6607.0067449035796</v>
      </c>
      <c r="X2410">
        <v>0.20479861888348699</v>
      </c>
      <c r="Y2410">
        <v>5082.3128806950599</v>
      </c>
      <c r="Z2410" t="s">
        <v>21</v>
      </c>
      <c r="AA2410">
        <v>3.4155713791353501E-2</v>
      </c>
      <c r="AB2410" t="s">
        <v>24</v>
      </c>
      <c r="AC2410">
        <v>2405</v>
      </c>
      <c r="AD2410">
        <v>10</v>
      </c>
      <c r="AE2410">
        <v>4.7500000000000001E-2</v>
      </c>
      <c r="AF2410">
        <v>0.01</v>
      </c>
      <c r="AG2410">
        <v>0</v>
      </c>
      <c r="AH2410" t="s">
        <v>23</v>
      </c>
      <c r="AI2410">
        <v>0.1</v>
      </c>
      <c r="AJ2410">
        <v>10</v>
      </c>
      <c r="AK2410">
        <v>20</v>
      </c>
      <c r="AL2410">
        <v>19</v>
      </c>
    </row>
    <row r="2411" spans="20:38" x14ac:dyDescent="0.35">
      <c r="T2411" t="s">
        <v>30</v>
      </c>
      <c r="U2411">
        <v>72</v>
      </c>
      <c r="V2411" t="s">
        <v>29</v>
      </c>
      <c r="W2411">
        <v>19821.020234710701</v>
      </c>
      <c r="X2411">
        <v>0.61439585665046303</v>
      </c>
      <c r="Y2411">
        <v>15246.938642085201</v>
      </c>
      <c r="Z2411" t="s">
        <v>21</v>
      </c>
      <c r="AA2411">
        <v>0.102467141374061</v>
      </c>
      <c r="AB2411" t="s">
        <v>22</v>
      </c>
      <c r="AC2411">
        <v>2406</v>
      </c>
      <c r="AD2411">
        <v>10</v>
      </c>
      <c r="AE2411">
        <v>4.7500000000000001E-2</v>
      </c>
      <c r="AF2411">
        <v>0.01</v>
      </c>
      <c r="AG2411">
        <v>0</v>
      </c>
      <c r="AH2411" t="s">
        <v>23</v>
      </c>
      <c r="AI2411">
        <v>0.1</v>
      </c>
      <c r="AJ2411">
        <v>10</v>
      </c>
      <c r="AK2411">
        <v>20</v>
      </c>
      <c r="AL2411">
        <v>19</v>
      </c>
    </row>
    <row r="2412" spans="20:38" x14ac:dyDescent="0.35">
      <c r="T2412" t="s">
        <v>30</v>
      </c>
      <c r="U2412">
        <v>72</v>
      </c>
      <c r="V2412" t="s">
        <v>29</v>
      </c>
      <c r="W2412">
        <v>12049.0814790162</v>
      </c>
      <c r="X2412">
        <v>0.37348762321463802</v>
      </c>
      <c r="Y2412">
        <v>9268.5242146278106</v>
      </c>
      <c r="Z2412" t="s">
        <v>21</v>
      </c>
      <c r="AA2412">
        <v>6.2289171834647501E-2</v>
      </c>
      <c r="AB2412" t="s">
        <v>24</v>
      </c>
      <c r="AC2412">
        <v>2407</v>
      </c>
      <c r="AD2412">
        <v>10</v>
      </c>
      <c r="AE2412">
        <v>4.7500000000000001E-2</v>
      </c>
      <c r="AF2412">
        <v>0.01</v>
      </c>
      <c r="AG2412">
        <v>0</v>
      </c>
      <c r="AH2412" t="s">
        <v>23</v>
      </c>
      <c r="AI2412">
        <v>0.1</v>
      </c>
      <c r="AJ2412">
        <v>10</v>
      </c>
      <c r="AK2412">
        <v>99</v>
      </c>
      <c r="AL2412">
        <v>98</v>
      </c>
    </row>
    <row r="2413" spans="20:38" x14ac:dyDescent="0.35">
      <c r="T2413" t="s">
        <v>30</v>
      </c>
      <c r="U2413">
        <v>72</v>
      </c>
      <c r="V2413" t="s">
        <v>29</v>
      </c>
      <c r="W2413">
        <v>36147.244437048503</v>
      </c>
      <c r="X2413">
        <v>1.1204628696439101</v>
      </c>
      <c r="Y2413">
        <v>27805.572643883399</v>
      </c>
      <c r="Z2413" t="s">
        <v>21</v>
      </c>
      <c r="AA2413">
        <v>0.18686751550394301</v>
      </c>
      <c r="AB2413" t="s">
        <v>22</v>
      </c>
      <c r="AC2413">
        <v>2408</v>
      </c>
      <c r="AD2413">
        <v>10</v>
      </c>
      <c r="AE2413">
        <v>4.7500000000000001E-2</v>
      </c>
      <c r="AF2413">
        <v>0.01</v>
      </c>
      <c r="AG2413">
        <v>0</v>
      </c>
      <c r="AH2413" t="s">
        <v>23</v>
      </c>
      <c r="AI2413">
        <v>0.1</v>
      </c>
      <c r="AJ2413">
        <v>10</v>
      </c>
      <c r="AK2413">
        <v>99</v>
      </c>
      <c r="AL2413">
        <v>98</v>
      </c>
    </row>
    <row r="2414" spans="20:38" x14ac:dyDescent="0.35">
      <c r="T2414" t="s">
        <v>30</v>
      </c>
      <c r="U2414">
        <v>72</v>
      </c>
      <c r="V2414" t="s">
        <v>29</v>
      </c>
      <c r="W2414">
        <v>50949.352934392598</v>
      </c>
      <c r="X2414">
        <v>0.37422761825566497</v>
      </c>
      <c r="Y2414">
        <v>39191.809949532799</v>
      </c>
      <c r="Z2414" t="s">
        <v>25</v>
      </c>
      <c r="AA2414">
        <v>2.5497234762120499E-2</v>
      </c>
      <c r="AB2414" t="s">
        <v>24</v>
      </c>
      <c r="AC2414">
        <v>2409</v>
      </c>
      <c r="AD2414">
        <v>10</v>
      </c>
      <c r="AE2414">
        <v>4.7500000000000001E-2</v>
      </c>
      <c r="AF2414">
        <v>0.01</v>
      </c>
      <c r="AG2414">
        <v>0</v>
      </c>
      <c r="AH2414" t="s">
        <v>23</v>
      </c>
      <c r="AI2414">
        <v>0.1</v>
      </c>
      <c r="AJ2414">
        <v>10</v>
      </c>
      <c r="AK2414">
        <v>1</v>
      </c>
      <c r="AL2414">
        <v>0</v>
      </c>
    </row>
    <row r="2415" spans="20:38" x14ac:dyDescent="0.35">
      <c r="T2415" t="s">
        <v>30</v>
      </c>
      <c r="U2415">
        <v>72</v>
      </c>
      <c r="V2415" t="s">
        <v>29</v>
      </c>
      <c r="W2415">
        <v>152848.05880317799</v>
      </c>
      <c r="X2415">
        <v>1.12268285476699</v>
      </c>
      <c r="Y2415">
        <v>117575.429848598</v>
      </c>
      <c r="Z2415" t="s">
        <v>25</v>
      </c>
      <c r="AA2415">
        <v>7.6491704286361498E-2</v>
      </c>
      <c r="AB2415" t="s">
        <v>22</v>
      </c>
      <c r="AC2415">
        <v>2410</v>
      </c>
      <c r="AD2415">
        <v>10</v>
      </c>
      <c r="AE2415">
        <v>4.7500000000000001E-2</v>
      </c>
      <c r="AF2415">
        <v>0.01</v>
      </c>
      <c r="AG2415">
        <v>0</v>
      </c>
      <c r="AH2415" t="s">
        <v>23</v>
      </c>
      <c r="AI2415">
        <v>0.1</v>
      </c>
      <c r="AJ2415">
        <v>10</v>
      </c>
      <c r="AK2415">
        <v>1</v>
      </c>
      <c r="AL2415">
        <v>0</v>
      </c>
    </row>
    <row r="2416" spans="20:38" x14ac:dyDescent="0.35">
      <c r="T2416" t="s">
        <v>30</v>
      </c>
      <c r="U2416">
        <v>72</v>
      </c>
      <c r="V2416" t="s">
        <v>29</v>
      </c>
      <c r="W2416">
        <v>23269.725969790801</v>
      </c>
      <c r="X2416">
        <v>0.17091824774203301</v>
      </c>
      <c r="Y2416">
        <v>17899.789207531401</v>
      </c>
      <c r="Z2416" t="s">
        <v>25</v>
      </c>
      <c r="AA2416">
        <v>1.16451658702315E-2</v>
      </c>
      <c r="AB2416" t="s">
        <v>24</v>
      </c>
      <c r="AC2416">
        <v>2411</v>
      </c>
      <c r="AD2416">
        <v>10</v>
      </c>
      <c r="AE2416">
        <v>4.7500000000000001E-2</v>
      </c>
      <c r="AF2416">
        <v>0.01</v>
      </c>
      <c r="AG2416">
        <v>0</v>
      </c>
      <c r="AH2416" t="s">
        <v>23</v>
      </c>
      <c r="AI2416">
        <v>0.1</v>
      </c>
      <c r="AJ2416">
        <v>10</v>
      </c>
      <c r="AK2416">
        <v>2</v>
      </c>
      <c r="AL2416">
        <v>1</v>
      </c>
    </row>
    <row r="2417" spans="20:38" x14ac:dyDescent="0.35">
      <c r="T2417" t="s">
        <v>30</v>
      </c>
      <c r="U2417">
        <v>72</v>
      </c>
      <c r="V2417" t="s">
        <v>29</v>
      </c>
      <c r="W2417">
        <v>69809.177909372404</v>
      </c>
      <c r="X2417">
        <v>0.51275474322609904</v>
      </c>
      <c r="Y2417">
        <v>53699.367622594204</v>
      </c>
      <c r="Z2417" t="s">
        <v>25</v>
      </c>
      <c r="AA2417">
        <v>3.4935497610694498E-2</v>
      </c>
      <c r="AB2417" t="s">
        <v>22</v>
      </c>
      <c r="AC2417">
        <v>2412</v>
      </c>
      <c r="AD2417">
        <v>10</v>
      </c>
      <c r="AE2417">
        <v>4.7500000000000001E-2</v>
      </c>
      <c r="AF2417">
        <v>0.01</v>
      </c>
      <c r="AG2417">
        <v>0</v>
      </c>
      <c r="AH2417" t="s">
        <v>23</v>
      </c>
      <c r="AI2417">
        <v>0.1</v>
      </c>
      <c r="AJ2417">
        <v>10</v>
      </c>
      <c r="AK2417">
        <v>2</v>
      </c>
      <c r="AL2417">
        <v>1</v>
      </c>
    </row>
    <row r="2418" spans="20:38" x14ac:dyDescent="0.35">
      <c r="T2418" t="s">
        <v>30</v>
      </c>
      <c r="U2418">
        <v>72</v>
      </c>
      <c r="V2418" t="s">
        <v>29</v>
      </c>
      <c r="W2418">
        <v>11266.1069220353</v>
      </c>
      <c r="X2418">
        <v>8.2750577144246704E-2</v>
      </c>
      <c r="Y2418">
        <v>8666.2360938732709</v>
      </c>
      <c r="Z2418" t="s">
        <v>25</v>
      </c>
      <c r="AA2418">
        <v>5.6380416335450002E-3</v>
      </c>
      <c r="AB2418" t="s">
        <v>24</v>
      </c>
      <c r="AC2418">
        <v>2413</v>
      </c>
      <c r="AD2418">
        <v>10</v>
      </c>
      <c r="AE2418">
        <v>4.7500000000000001E-2</v>
      </c>
      <c r="AF2418">
        <v>0.01</v>
      </c>
      <c r="AG2418">
        <v>0</v>
      </c>
      <c r="AH2418" t="s">
        <v>23</v>
      </c>
      <c r="AI2418">
        <v>0.1</v>
      </c>
      <c r="AJ2418">
        <v>10</v>
      </c>
      <c r="AK2418">
        <v>3</v>
      </c>
      <c r="AL2418">
        <v>2</v>
      </c>
    </row>
    <row r="2419" spans="20:38" x14ac:dyDescent="0.35">
      <c r="T2419" t="s">
        <v>30</v>
      </c>
      <c r="U2419">
        <v>72</v>
      </c>
      <c r="V2419" t="s">
        <v>29</v>
      </c>
      <c r="W2419">
        <v>33798.320766105797</v>
      </c>
      <c r="X2419">
        <v>0.24825173143274001</v>
      </c>
      <c r="Y2419">
        <v>25998.708281619802</v>
      </c>
      <c r="Z2419" t="s">
        <v>25</v>
      </c>
      <c r="AA2419">
        <v>1.6914124900635E-2</v>
      </c>
      <c r="AB2419" t="s">
        <v>22</v>
      </c>
      <c r="AC2419">
        <v>2414</v>
      </c>
      <c r="AD2419">
        <v>10</v>
      </c>
      <c r="AE2419">
        <v>4.7500000000000001E-2</v>
      </c>
      <c r="AF2419">
        <v>0.01</v>
      </c>
      <c r="AG2419">
        <v>0</v>
      </c>
      <c r="AH2419" t="s">
        <v>23</v>
      </c>
      <c r="AI2419">
        <v>0.1</v>
      </c>
      <c r="AJ2419">
        <v>10</v>
      </c>
      <c r="AK2419">
        <v>3</v>
      </c>
      <c r="AL2419">
        <v>2</v>
      </c>
    </row>
    <row r="2420" spans="20:38" x14ac:dyDescent="0.35">
      <c r="T2420" t="s">
        <v>30</v>
      </c>
      <c r="U2420">
        <v>72</v>
      </c>
      <c r="V2420" t="s">
        <v>29</v>
      </c>
      <c r="W2420">
        <v>13234.5102292558</v>
      </c>
      <c r="X2420">
        <v>9.7208677964021203E-2</v>
      </c>
      <c r="Y2420">
        <v>10180.392484042901</v>
      </c>
      <c r="Z2420" t="s">
        <v>25</v>
      </c>
      <c r="AA2420">
        <v>6.6231148158357499E-3</v>
      </c>
      <c r="AB2420" t="s">
        <v>24</v>
      </c>
      <c r="AC2420">
        <v>2415</v>
      </c>
      <c r="AD2420">
        <v>10</v>
      </c>
      <c r="AE2420">
        <v>4.7500000000000001E-2</v>
      </c>
      <c r="AF2420">
        <v>0.01</v>
      </c>
      <c r="AG2420">
        <v>0</v>
      </c>
      <c r="AH2420" t="s">
        <v>23</v>
      </c>
      <c r="AI2420">
        <v>0.1</v>
      </c>
      <c r="AJ2420">
        <v>10</v>
      </c>
      <c r="AK2420">
        <v>4</v>
      </c>
      <c r="AL2420">
        <v>3</v>
      </c>
    </row>
    <row r="2421" spans="20:38" x14ac:dyDescent="0.35">
      <c r="T2421" t="s">
        <v>30</v>
      </c>
      <c r="U2421">
        <v>72</v>
      </c>
      <c r="V2421" t="s">
        <v>29</v>
      </c>
      <c r="W2421">
        <v>39703.530687767401</v>
      </c>
      <c r="X2421">
        <v>0.29162603389206398</v>
      </c>
      <c r="Y2421">
        <v>30541.177452128799</v>
      </c>
      <c r="Z2421" t="s">
        <v>25</v>
      </c>
      <c r="AA2421">
        <v>1.9869344447507299E-2</v>
      </c>
      <c r="AB2421" t="s">
        <v>22</v>
      </c>
      <c r="AC2421">
        <v>2416</v>
      </c>
      <c r="AD2421">
        <v>10</v>
      </c>
      <c r="AE2421">
        <v>4.7500000000000001E-2</v>
      </c>
      <c r="AF2421">
        <v>0.01</v>
      </c>
      <c r="AG2421">
        <v>0</v>
      </c>
      <c r="AH2421" t="s">
        <v>23</v>
      </c>
      <c r="AI2421">
        <v>0.1</v>
      </c>
      <c r="AJ2421">
        <v>10</v>
      </c>
      <c r="AK2421">
        <v>4</v>
      </c>
      <c r="AL2421">
        <v>3</v>
      </c>
    </row>
    <row r="2422" spans="20:38" x14ac:dyDescent="0.35">
      <c r="T2422" t="s">
        <v>30</v>
      </c>
      <c r="U2422">
        <v>72</v>
      </c>
      <c r="V2422" t="s">
        <v>29</v>
      </c>
      <c r="W2422">
        <v>15713.946513621</v>
      </c>
      <c r="X2422">
        <v>0.115420362350072</v>
      </c>
      <c r="Y2422">
        <v>12087.651164323799</v>
      </c>
      <c r="Z2422" t="s">
        <v>25</v>
      </c>
      <c r="AA2422">
        <v>7.8639307512527509E-3</v>
      </c>
      <c r="AB2422" t="s">
        <v>24</v>
      </c>
      <c r="AC2422">
        <v>2417</v>
      </c>
      <c r="AD2422">
        <v>10</v>
      </c>
      <c r="AE2422">
        <v>4.7500000000000001E-2</v>
      </c>
      <c r="AF2422">
        <v>0.01</v>
      </c>
      <c r="AG2422">
        <v>0</v>
      </c>
      <c r="AH2422" t="s">
        <v>23</v>
      </c>
      <c r="AI2422">
        <v>0.1</v>
      </c>
      <c r="AJ2422">
        <v>10</v>
      </c>
      <c r="AK2422">
        <v>5</v>
      </c>
      <c r="AL2422">
        <v>4</v>
      </c>
    </row>
    <row r="2423" spans="20:38" x14ac:dyDescent="0.35">
      <c r="T2423" t="s">
        <v>30</v>
      </c>
      <c r="U2423">
        <v>72</v>
      </c>
      <c r="V2423" t="s">
        <v>29</v>
      </c>
      <c r="W2423">
        <v>47141.839540863002</v>
      </c>
      <c r="X2423">
        <v>0.34626108705021502</v>
      </c>
      <c r="Y2423">
        <v>36262.953492971501</v>
      </c>
      <c r="Z2423" t="s">
        <v>25</v>
      </c>
      <c r="AA2423">
        <v>2.3591792253758199E-2</v>
      </c>
      <c r="AB2423" t="s">
        <v>22</v>
      </c>
      <c r="AC2423">
        <v>2418</v>
      </c>
      <c r="AD2423">
        <v>10</v>
      </c>
      <c r="AE2423">
        <v>4.7500000000000001E-2</v>
      </c>
      <c r="AF2423">
        <v>0.01</v>
      </c>
      <c r="AG2423">
        <v>0</v>
      </c>
      <c r="AH2423" t="s">
        <v>23</v>
      </c>
      <c r="AI2423">
        <v>0.1</v>
      </c>
      <c r="AJ2423">
        <v>10</v>
      </c>
      <c r="AK2423">
        <v>5</v>
      </c>
      <c r="AL2423">
        <v>4</v>
      </c>
    </row>
    <row r="2424" spans="20:38" x14ac:dyDescent="0.35">
      <c r="T2424" t="s">
        <v>30</v>
      </c>
      <c r="U2424">
        <v>72</v>
      </c>
      <c r="V2424" t="s">
        <v>29</v>
      </c>
      <c r="W2424">
        <v>18687.749284928701</v>
      </c>
      <c r="X2424">
        <v>0.13726321342026401</v>
      </c>
      <c r="Y2424">
        <v>14375.1917576375</v>
      </c>
      <c r="Z2424" t="s">
        <v>25</v>
      </c>
      <c r="AA2424">
        <v>9.3521488154529892E-3</v>
      </c>
      <c r="AB2424" t="s">
        <v>24</v>
      </c>
      <c r="AC2424">
        <v>2419</v>
      </c>
      <c r="AD2424">
        <v>10</v>
      </c>
      <c r="AE2424">
        <v>4.7500000000000001E-2</v>
      </c>
      <c r="AF2424">
        <v>0.01</v>
      </c>
      <c r="AG2424">
        <v>0</v>
      </c>
      <c r="AH2424" t="s">
        <v>23</v>
      </c>
      <c r="AI2424">
        <v>0.1</v>
      </c>
      <c r="AJ2424">
        <v>10</v>
      </c>
      <c r="AK2424">
        <v>6</v>
      </c>
      <c r="AL2424">
        <v>5</v>
      </c>
    </row>
    <row r="2425" spans="20:38" x14ac:dyDescent="0.35">
      <c r="T2425" t="s">
        <v>30</v>
      </c>
      <c r="U2425">
        <v>72</v>
      </c>
      <c r="V2425" t="s">
        <v>29</v>
      </c>
      <c r="W2425">
        <v>56063.247854786103</v>
      </c>
      <c r="X2425">
        <v>0.41178964026079101</v>
      </c>
      <c r="Y2425">
        <v>43125.5752729124</v>
      </c>
      <c r="Z2425" t="s">
        <v>25</v>
      </c>
      <c r="AA2425">
        <v>2.8056446446359001E-2</v>
      </c>
      <c r="AB2425" t="s">
        <v>22</v>
      </c>
      <c r="AC2425">
        <v>2420</v>
      </c>
      <c r="AD2425">
        <v>10</v>
      </c>
      <c r="AE2425">
        <v>4.7500000000000001E-2</v>
      </c>
      <c r="AF2425">
        <v>0.01</v>
      </c>
      <c r="AG2425">
        <v>0</v>
      </c>
      <c r="AH2425" t="s">
        <v>23</v>
      </c>
      <c r="AI2425">
        <v>0.1</v>
      </c>
      <c r="AJ2425">
        <v>10</v>
      </c>
      <c r="AK2425">
        <v>6</v>
      </c>
      <c r="AL2425">
        <v>5</v>
      </c>
    </row>
    <row r="2426" spans="20:38" x14ac:dyDescent="0.35">
      <c r="T2426" t="s">
        <v>30</v>
      </c>
      <c r="U2426">
        <v>72</v>
      </c>
      <c r="V2426" t="s">
        <v>29</v>
      </c>
      <c r="W2426">
        <v>22051.0506147624</v>
      </c>
      <c r="X2426">
        <v>0.16196696672917199</v>
      </c>
      <c r="Y2426">
        <v>16962.346626740298</v>
      </c>
      <c r="Z2426" t="s">
        <v>25</v>
      </c>
      <c r="AA2426">
        <v>1.10352886129878E-2</v>
      </c>
      <c r="AB2426" t="s">
        <v>24</v>
      </c>
      <c r="AC2426">
        <v>2421</v>
      </c>
      <c r="AD2426">
        <v>10</v>
      </c>
      <c r="AE2426">
        <v>4.7500000000000001E-2</v>
      </c>
      <c r="AF2426">
        <v>0.01</v>
      </c>
      <c r="AG2426">
        <v>0</v>
      </c>
      <c r="AH2426" t="s">
        <v>23</v>
      </c>
      <c r="AI2426">
        <v>0.1</v>
      </c>
      <c r="AJ2426">
        <v>10</v>
      </c>
      <c r="AK2426">
        <v>7</v>
      </c>
      <c r="AL2426">
        <v>6</v>
      </c>
    </row>
    <row r="2427" spans="20:38" x14ac:dyDescent="0.35">
      <c r="T2427" t="s">
        <v>30</v>
      </c>
      <c r="U2427">
        <v>72</v>
      </c>
      <c r="V2427" t="s">
        <v>29</v>
      </c>
      <c r="W2427">
        <v>66153.151844287102</v>
      </c>
      <c r="X2427">
        <v>0.48590090018751703</v>
      </c>
      <c r="Y2427">
        <v>50887.039880220902</v>
      </c>
      <c r="Z2427" t="s">
        <v>25</v>
      </c>
      <c r="AA2427">
        <v>3.31058658389633E-2</v>
      </c>
      <c r="AB2427" t="s">
        <v>22</v>
      </c>
      <c r="AC2427">
        <v>2422</v>
      </c>
      <c r="AD2427">
        <v>10</v>
      </c>
      <c r="AE2427">
        <v>4.7500000000000001E-2</v>
      </c>
      <c r="AF2427">
        <v>0.01</v>
      </c>
      <c r="AG2427">
        <v>0</v>
      </c>
      <c r="AH2427" t="s">
        <v>23</v>
      </c>
      <c r="AI2427">
        <v>0.1</v>
      </c>
      <c r="AJ2427">
        <v>10</v>
      </c>
      <c r="AK2427">
        <v>7</v>
      </c>
      <c r="AL2427">
        <v>6</v>
      </c>
    </row>
    <row r="2428" spans="20:38" x14ac:dyDescent="0.35">
      <c r="T2428" t="s">
        <v>30</v>
      </c>
      <c r="U2428">
        <v>72</v>
      </c>
      <c r="V2428" t="s">
        <v>29</v>
      </c>
      <c r="W2428">
        <v>25569.771705014798</v>
      </c>
      <c r="X2428">
        <v>0.18781229227446</v>
      </c>
      <c r="Y2428">
        <v>19669.0551577037</v>
      </c>
      <c r="Z2428" t="s">
        <v>25</v>
      </c>
      <c r="AA2428">
        <v>1.2796207104261201E-2</v>
      </c>
      <c r="AB2428" t="s">
        <v>24</v>
      </c>
      <c r="AC2428">
        <v>2423</v>
      </c>
      <c r="AD2428">
        <v>10</v>
      </c>
      <c r="AE2428">
        <v>4.7500000000000001E-2</v>
      </c>
      <c r="AF2428">
        <v>0.01</v>
      </c>
      <c r="AG2428">
        <v>0</v>
      </c>
      <c r="AH2428" t="s">
        <v>23</v>
      </c>
      <c r="AI2428">
        <v>0.1</v>
      </c>
      <c r="AJ2428">
        <v>10</v>
      </c>
      <c r="AK2428">
        <v>8</v>
      </c>
      <c r="AL2428">
        <v>7</v>
      </c>
    </row>
    <row r="2429" spans="20:38" x14ac:dyDescent="0.35">
      <c r="T2429" t="s">
        <v>30</v>
      </c>
      <c r="U2429">
        <v>72</v>
      </c>
      <c r="V2429" t="s">
        <v>29</v>
      </c>
      <c r="W2429">
        <v>76709.315115044403</v>
      </c>
      <c r="X2429">
        <v>0.56343687682337995</v>
      </c>
      <c r="Y2429">
        <v>59007.165473111098</v>
      </c>
      <c r="Z2429" t="s">
        <v>25</v>
      </c>
      <c r="AA2429">
        <v>3.8388621312783699E-2</v>
      </c>
      <c r="AB2429" t="s">
        <v>22</v>
      </c>
      <c r="AC2429">
        <v>2424</v>
      </c>
      <c r="AD2429">
        <v>10</v>
      </c>
      <c r="AE2429">
        <v>4.7500000000000001E-2</v>
      </c>
      <c r="AF2429">
        <v>0.01</v>
      </c>
      <c r="AG2429">
        <v>0</v>
      </c>
      <c r="AH2429" t="s">
        <v>23</v>
      </c>
      <c r="AI2429">
        <v>0.1</v>
      </c>
      <c r="AJ2429">
        <v>10</v>
      </c>
      <c r="AK2429">
        <v>8</v>
      </c>
      <c r="AL2429">
        <v>7</v>
      </c>
    </row>
    <row r="2430" spans="20:38" x14ac:dyDescent="0.35">
      <c r="T2430" t="s">
        <v>30</v>
      </c>
      <c r="U2430">
        <v>72</v>
      </c>
      <c r="V2430" t="s">
        <v>29</v>
      </c>
      <c r="W2430">
        <v>28861.555964032101</v>
      </c>
      <c r="X2430">
        <v>0.21199074621184</v>
      </c>
      <c r="Y2430">
        <v>22201.196895409299</v>
      </c>
      <c r="Z2430" t="s">
        <v>25</v>
      </c>
      <c r="AA2430">
        <v>1.4443556701546499E-2</v>
      </c>
      <c r="AB2430" t="s">
        <v>24</v>
      </c>
      <c r="AC2430">
        <v>2425</v>
      </c>
      <c r="AD2430">
        <v>10</v>
      </c>
      <c r="AE2430">
        <v>4.7500000000000001E-2</v>
      </c>
      <c r="AF2430">
        <v>0.01</v>
      </c>
      <c r="AG2430">
        <v>0</v>
      </c>
      <c r="AH2430" t="s">
        <v>23</v>
      </c>
      <c r="AI2430">
        <v>0.1</v>
      </c>
      <c r="AJ2430">
        <v>10</v>
      </c>
      <c r="AK2430">
        <v>9</v>
      </c>
      <c r="AL2430">
        <v>8</v>
      </c>
    </row>
    <row r="2431" spans="20:38" x14ac:dyDescent="0.35">
      <c r="T2431" t="s">
        <v>30</v>
      </c>
      <c r="U2431">
        <v>72</v>
      </c>
      <c r="V2431" t="s">
        <v>29</v>
      </c>
      <c r="W2431">
        <v>86584.6678920962</v>
      </c>
      <c r="X2431">
        <v>0.63597223863551999</v>
      </c>
      <c r="Y2431">
        <v>66603.590686227806</v>
      </c>
      <c r="Z2431" t="s">
        <v>25</v>
      </c>
      <c r="AA2431">
        <v>4.33306701046395E-2</v>
      </c>
      <c r="AB2431" t="s">
        <v>22</v>
      </c>
      <c r="AC2431">
        <v>2426</v>
      </c>
      <c r="AD2431">
        <v>10</v>
      </c>
      <c r="AE2431">
        <v>4.7500000000000001E-2</v>
      </c>
      <c r="AF2431">
        <v>0.01</v>
      </c>
      <c r="AG2431">
        <v>0</v>
      </c>
      <c r="AH2431" t="s">
        <v>23</v>
      </c>
      <c r="AI2431">
        <v>0.1</v>
      </c>
      <c r="AJ2431">
        <v>10</v>
      </c>
      <c r="AK2431">
        <v>9</v>
      </c>
      <c r="AL2431">
        <v>8</v>
      </c>
    </row>
    <row r="2432" spans="20:38" x14ac:dyDescent="0.35">
      <c r="T2432" t="s">
        <v>30</v>
      </c>
      <c r="U2432">
        <v>72</v>
      </c>
      <c r="V2432" t="s">
        <v>29</v>
      </c>
      <c r="W2432">
        <v>32005.880891154498</v>
      </c>
      <c r="X2432">
        <v>0.23508609798233601</v>
      </c>
      <c r="Y2432">
        <v>24619.9083778112</v>
      </c>
      <c r="Z2432" t="s">
        <v>25</v>
      </c>
      <c r="AA2432">
        <v>1.6017111343908E-2</v>
      </c>
      <c r="AB2432" t="s">
        <v>24</v>
      </c>
      <c r="AC2432">
        <v>2427</v>
      </c>
      <c r="AD2432">
        <v>10</v>
      </c>
      <c r="AE2432">
        <v>4.7500000000000001E-2</v>
      </c>
      <c r="AF2432">
        <v>0.01</v>
      </c>
      <c r="AG2432">
        <v>0</v>
      </c>
      <c r="AH2432" t="s">
        <v>23</v>
      </c>
      <c r="AI2432">
        <v>0.1</v>
      </c>
      <c r="AJ2432">
        <v>10</v>
      </c>
      <c r="AK2432">
        <v>10</v>
      </c>
      <c r="AL2432">
        <v>9</v>
      </c>
    </row>
    <row r="2433" spans="20:38" x14ac:dyDescent="0.35">
      <c r="T2433" t="s">
        <v>30</v>
      </c>
      <c r="U2433">
        <v>72</v>
      </c>
      <c r="V2433" t="s">
        <v>29</v>
      </c>
      <c r="W2433">
        <v>96017.642673463502</v>
      </c>
      <c r="X2433">
        <v>0.70525829394700701</v>
      </c>
      <c r="Y2433">
        <v>73859.7251334334</v>
      </c>
      <c r="Z2433" t="s">
        <v>25</v>
      </c>
      <c r="AA2433">
        <v>4.8051334031724E-2</v>
      </c>
      <c r="AB2433" t="s">
        <v>22</v>
      </c>
      <c r="AC2433">
        <v>2428</v>
      </c>
      <c r="AD2433">
        <v>10</v>
      </c>
      <c r="AE2433">
        <v>4.7500000000000001E-2</v>
      </c>
      <c r="AF2433">
        <v>0.01</v>
      </c>
      <c r="AG2433">
        <v>0</v>
      </c>
      <c r="AH2433" t="s">
        <v>23</v>
      </c>
      <c r="AI2433">
        <v>0.1</v>
      </c>
      <c r="AJ2433">
        <v>10</v>
      </c>
      <c r="AK2433">
        <v>10</v>
      </c>
      <c r="AL2433">
        <v>9</v>
      </c>
    </row>
    <row r="2434" spans="20:38" x14ac:dyDescent="0.35">
      <c r="T2434" t="s">
        <v>30</v>
      </c>
      <c r="U2434">
        <v>72</v>
      </c>
      <c r="V2434" t="s">
        <v>29</v>
      </c>
      <c r="W2434">
        <v>90501.243882685594</v>
      </c>
      <c r="X2434">
        <v>0.66473984450802204</v>
      </c>
      <c r="Y2434">
        <v>69616.341448219697</v>
      </c>
      <c r="Z2434" t="s">
        <v>25</v>
      </c>
      <c r="AA2434">
        <v>4.5290692200000301E-2</v>
      </c>
      <c r="AB2434" t="s">
        <v>24</v>
      </c>
      <c r="AC2434">
        <v>2429</v>
      </c>
      <c r="AD2434">
        <v>10</v>
      </c>
      <c r="AE2434">
        <v>4.7500000000000001E-2</v>
      </c>
      <c r="AF2434">
        <v>0.01</v>
      </c>
      <c r="AG2434">
        <v>0</v>
      </c>
      <c r="AH2434" t="s">
        <v>23</v>
      </c>
      <c r="AI2434">
        <v>0.1</v>
      </c>
      <c r="AJ2434">
        <v>10</v>
      </c>
      <c r="AK2434">
        <v>12</v>
      </c>
      <c r="AL2434">
        <v>11</v>
      </c>
    </row>
    <row r="2435" spans="20:38" x14ac:dyDescent="0.35">
      <c r="T2435" t="s">
        <v>30</v>
      </c>
      <c r="U2435">
        <v>72</v>
      </c>
      <c r="V2435" t="s">
        <v>29</v>
      </c>
      <c r="W2435">
        <v>271503.731648057</v>
      </c>
      <c r="X2435">
        <v>1.99421953352406</v>
      </c>
      <c r="Y2435">
        <v>208849.024344659</v>
      </c>
      <c r="Z2435" t="s">
        <v>25</v>
      </c>
      <c r="AA2435">
        <v>0.135872076600001</v>
      </c>
      <c r="AB2435" t="s">
        <v>22</v>
      </c>
      <c r="AC2435">
        <v>2430</v>
      </c>
      <c r="AD2435">
        <v>10</v>
      </c>
      <c r="AE2435">
        <v>4.7500000000000001E-2</v>
      </c>
      <c r="AF2435">
        <v>0.01</v>
      </c>
      <c r="AG2435">
        <v>0</v>
      </c>
      <c r="AH2435" t="s">
        <v>23</v>
      </c>
      <c r="AI2435">
        <v>0.1</v>
      </c>
      <c r="AJ2435">
        <v>10</v>
      </c>
      <c r="AK2435">
        <v>12</v>
      </c>
      <c r="AL2435">
        <v>11</v>
      </c>
    </row>
    <row r="2436" spans="20:38" x14ac:dyDescent="0.35">
      <c r="T2436" t="s">
        <v>30</v>
      </c>
      <c r="U2436">
        <v>72</v>
      </c>
      <c r="V2436" t="s">
        <v>29</v>
      </c>
      <c r="W2436">
        <v>79598.524322148296</v>
      </c>
      <c r="X2436">
        <v>0.58465838049211405</v>
      </c>
      <c r="Y2436">
        <v>61229.634093960303</v>
      </c>
      <c r="Z2436" t="s">
        <v>25</v>
      </c>
      <c r="AA2436">
        <v>3.9834505140302998E-2</v>
      </c>
      <c r="AB2436" t="s">
        <v>24</v>
      </c>
      <c r="AC2436">
        <v>2431</v>
      </c>
      <c r="AD2436">
        <v>10</v>
      </c>
      <c r="AE2436">
        <v>4.7500000000000001E-2</v>
      </c>
      <c r="AF2436">
        <v>0.01</v>
      </c>
      <c r="AG2436">
        <v>0</v>
      </c>
      <c r="AH2436" t="s">
        <v>23</v>
      </c>
      <c r="AI2436">
        <v>0.1</v>
      </c>
      <c r="AJ2436">
        <v>10</v>
      </c>
      <c r="AK2436">
        <v>15</v>
      </c>
      <c r="AL2436">
        <v>14</v>
      </c>
    </row>
    <row r="2437" spans="20:38" x14ac:dyDescent="0.35">
      <c r="T2437" t="s">
        <v>30</v>
      </c>
      <c r="U2437">
        <v>72</v>
      </c>
      <c r="V2437" t="s">
        <v>29</v>
      </c>
      <c r="W2437">
        <v>238795.572966445</v>
      </c>
      <c r="X2437">
        <v>1.75397514147634</v>
      </c>
      <c r="Y2437">
        <v>183688.90228188099</v>
      </c>
      <c r="Z2437" t="s">
        <v>25</v>
      </c>
      <c r="AA2437">
        <v>0.11950351542090901</v>
      </c>
      <c r="AB2437" t="s">
        <v>22</v>
      </c>
      <c r="AC2437">
        <v>2432</v>
      </c>
      <c r="AD2437">
        <v>10</v>
      </c>
      <c r="AE2437">
        <v>4.7500000000000001E-2</v>
      </c>
      <c r="AF2437">
        <v>0.01</v>
      </c>
      <c r="AG2437">
        <v>0</v>
      </c>
      <c r="AH2437" t="s">
        <v>23</v>
      </c>
      <c r="AI2437">
        <v>0.1</v>
      </c>
      <c r="AJ2437">
        <v>10</v>
      </c>
      <c r="AK2437">
        <v>15</v>
      </c>
      <c r="AL2437">
        <v>14</v>
      </c>
    </row>
    <row r="2438" spans="20:38" x14ac:dyDescent="0.35">
      <c r="T2438" t="s">
        <v>30</v>
      </c>
      <c r="U2438">
        <v>72</v>
      </c>
      <c r="V2438" t="s">
        <v>29</v>
      </c>
      <c r="W2438">
        <v>49332.036834262297</v>
      </c>
      <c r="X2438">
        <v>0.36234828481451797</v>
      </c>
      <c r="Y2438">
        <v>37947.720641740198</v>
      </c>
      <c r="Z2438" t="s">
        <v>25</v>
      </c>
      <c r="AA2438">
        <v>2.4687860630467E-2</v>
      </c>
      <c r="AB2438" t="s">
        <v>24</v>
      </c>
      <c r="AC2438">
        <v>2433</v>
      </c>
      <c r="AD2438">
        <v>10</v>
      </c>
      <c r="AE2438">
        <v>4.7500000000000001E-2</v>
      </c>
      <c r="AF2438">
        <v>0.01</v>
      </c>
      <c r="AG2438">
        <v>0</v>
      </c>
      <c r="AH2438" t="s">
        <v>23</v>
      </c>
      <c r="AI2438">
        <v>0.1</v>
      </c>
      <c r="AJ2438">
        <v>10</v>
      </c>
      <c r="AK2438">
        <v>20</v>
      </c>
      <c r="AL2438">
        <v>19</v>
      </c>
    </row>
    <row r="2439" spans="20:38" x14ac:dyDescent="0.35">
      <c r="T2439" t="s">
        <v>30</v>
      </c>
      <c r="U2439">
        <v>72</v>
      </c>
      <c r="V2439" t="s">
        <v>29</v>
      </c>
      <c r="W2439">
        <v>147996.11050278699</v>
      </c>
      <c r="X2439">
        <v>1.08704485444355</v>
      </c>
      <c r="Y2439">
        <v>113843.16192522099</v>
      </c>
      <c r="Z2439" t="s">
        <v>25</v>
      </c>
      <c r="AA2439">
        <v>7.4063581891401095E-2</v>
      </c>
      <c r="AB2439" t="s">
        <v>22</v>
      </c>
      <c r="AC2439">
        <v>2434</v>
      </c>
      <c r="AD2439">
        <v>10</v>
      </c>
      <c r="AE2439">
        <v>4.7500000000000001E-2</v>
      </c>
      <c r="AF2439">
        <v>0.01</v>
      </c>
      <c r="AG2439">
        <v>0</v>
      </c>
      <c r="AH2439" t="s">
        <v>23</v>
      </c>
      <c r="AI2439">
        <v>0.1</v>
      </c>
      <c r="AJ2439">
        <v>10</v>
      </c>
      <c r="AK2439">
        <v>20</v>
      </c>
      <c r="AL2439">
        <v>19</v>
      </c>
    </row>
    <row r="2440" spans="20:38" x14ac:dyDescent="0.35">
      <c r="T2440" t="s">
        <v>30</v>
      </c>
      <c r="U2440">
        <v>72</v>
      </c>
      <c r="V2440" t="s">
        <v>29</v>
      </c>
      <c r="W2440">
        <v>38516.176452959</v>
      </c>
      <c r="X2440">
        <v>0.28290480934794998</v>
      </c>
      <c r="Y2440">
        <v>29627.828040737699</v>
      </c>
      <c r="Z2440" t="s">
        <v>25</v>
      </c>
      <c r="AA2440">
        <v>1.9275141618087702E-2</v>
      </c>
      <c r="AB2440" t="s">
        <v>24</v>
      </c>
      <c r="AC2440">
        <v>2435</v>
      </c>
      <c r="AD2440">
        <v>10</v>
      </c>
      <c r="AE2440">
        <v>4.7500000000000001E-2</v>
      </c>
      <c r="AF2440">
        <v>0.01</v>
      </c>
      <c r="AG2440">
        <v>0</v>
      </c>
      <c r="AH2440" t="s">
        <v>23</v>
      </c>
      <c r="AI2440">
        <v>0.1</v>
      </c>
      <c r="AJ2440">
        <v>10</v>
      </c>
      <c r="AK2440">
        <v>99</v>
      </c>
      <c r="AL2440">
        <v>98</v>
      </c>
    </row>
    <row r="2441" spans="20:38" x14ac:dyDescent="0.35">
      <c r="T2441" t="s">
        <v>30</v>
      </c>
      <c r="U2441">
        <v>72</v>
      </c>
      <c r="V2441" t="s">
        <v>29</v>
      </c>
      <c r="W2441">
        <v>115548.529358877</v>
      </c>
      <c r="X2441">
        <v>0.848714428043849</v>
      </c>
      <c r="Y2441">
        <v>88883.484122213005</v>
      </c>
      <c r="Z2441" t="s">
        <v>25</v>
      </c>
      <c r="AA2441">
        <v>5.7825424854263202E-2</v>
      </c>
      <c r="AB2441" t="s">
        <v>22</v>
      </c>
      <c r="AC2441">
        <v>2436</v>
      </c>
      <c r="AD2441">
        <v>10</v>
      </c>
      <c r="AE2441">
        <v>4.7500000000000001E-2</v>
      </c>
      <c r="AF2441">
        <v>0.01</v>
      </c>
      <c r="AG2441">
        <v>0</v>
      </c>
      <c r="AH2441" t="s">
        <v>23</v>
      </c>
      <c r="AI2441">
        <v>0.1</v>
      </c>
      <c r="AJ2441">
        <v>10</v>
      </c>
      <c r="AK2441">
        <v>99</v>
      </c>
      <c r="AL2441">
        <v>98</v>
      </c>
    </row>
    <row r="2442" spans="20:38" x14ac:dyDescent="0.35">
      <c r="T2442" t="s">
        <v>30</v>
      </c>
      <c r="U2442">
        <v>72</v>
      </c>
      <c r="V2442" t="s">
        <v>29</v>
      </c>
      <c r="W2442">
        <v>142818.78664979199</v>
      </c>
      <c r="X2442">
        <v>0.48961167914866599</v>
      </c>
      <c r="Y2442">
        <v>109860.605115224</v>
      </c>
      <c r="Z2442" t="s">
        <v>26</v>
      </c>
      <c r="AA2442">
        <v>3.4703800743663298E-2</v>
      </c>
      <c r="AB2442" t="s">
        <v>24</v>
      </c>
      <c r="AC2442">
        <v>2437</v>
      </c>
      <c r="AD2442">
        <v>10</v>
      </c>
      <c r="AE2442">
        <v>4.7500000000000001E-2</v>
      </c>
      <c r="AF2442">
        <v>0.01</v>
      </c>
      <c r="AG2442">
        <v>0</v>
      </c>
      <c r="AH2442" t="s">
        <v>23</v>
      </c>
      <c r="AI2442">
        <v>0.1</v>
      </c>
      <c r="AJ2442">
        <v>10</v>
      </c>
      <c r="AK2442">
        <v>1</v>
      </c>
      <c r="AL2442">
        <v>0</v>
      </c>
    </row>
    <row r="2443" spans="20:38" x14ac:dyDescent="0.35">
      <c r="T2443" t="s">
        <v>30</v>
      </c>
      <c r="U2443">
        <v>72</v>
      </c>
      <c r="V2443" t="s">
        <v>29</v>
      </c>
      <c r="W2443">
        <v>428456.35994937498</v>
      </c>
      <c r="X2443">
        <v>1.468835037446</v>
      </c>
      <c r="Y2443">
        <v>329581.81534567301</v>
      </c>
      <c r="Z2443" t="s">
        <v>26</v>
      </c>
      <c r="AA2443">
        <v>0.10411140223099</v>
      </c>
      <c r="AB2443" t="s">
        <v>22</v>
      </c>
      <c r="AC2443">
        <v>2438</v>
      </c>
      <c r="AD2443">
        <v>10</v>
      </c>
      <c r="AE2443">
        <v>4.7500000000000001E-2</v>
      </c>
      <c r="AF2443">
        <v>0.01</v>
      </c>
      <c r="AG2443">
        <v>0</v>
      </c>
      <c r="AH2443" t="s">
        <v>23</v>
      </c>
      <c r="AI2443">
        <v>0.1</v>
      </c>
      <c r="AJ2443">
        <v>10</v>
      </c>
      <c r="AK2443">
        <v>1</v>
      </c>
      <c r="AL2443">
        <v>0</v>
      </c>
    </row>
    <row r="2444" spans="20:38" x14ac:dyDescent="0.35">
      <c r="T2444" t="s">
        <v>30</v>
      </c>
      <c r="U2444">
        <v>72</v>
      </c>
      <c r="V2444" t="s">
        <v>29</v>
      </c>
      <c r="W2444">
        <v>59882.117552716503</v>
      </c>
      <c r="X2444">
        <v>0.20528800736738401</v>
      </c>
      <c r="Y2444">
        <v>46063.167348243398</v>
      </c>
      <c r="Z2444" t="s">
        <v>26</v>
      </c>
      <c r="AA2444">
        <v>1.4550866341932501E-2</v>
      </c>
      <c r="AB2444" t="s">
        <v>24</v>
      </c>
      <c r="AC2444">
        <v>2439</v>
      </c>
      <c r="AD2444">
        <v>10</v>
      </c>
      <c r="AE2444">
        <v>4.7500000000000001E-2</v>
      </c>
      <c r="AF2444">
        <v>0.01</v>
      </c>
      <c r="AG2444">
        <v>0</v>
      </c>
      <c r="AH2444" t="s">
        <v>23</v>
      </c>
      <c r="AI2444">
        <v>0.1</v>
      </c>
      <c r="AJ2444">
        <v>10</v>
      </c>
      <c r="AK2444">
        <v>2</v>
      </c>
      <c r="AL2444">
        <v>1</v>
      </c>
    </row>
    <row r="2445" spans="20:38" x14ac:dyDescent="0.35">
      <c r="T2445" t="s">
        <v>30</v>
      </c>
      <c r="U2445">
        <v>72</v>
      </c>
      <c r="V2445" t="s">
        <v>29</v>
      </c>
      <c r="W2445">
        <v>179646.352658149</v>
      </c>
      <c r="X2445">
        <v>0.61586402210215296</v>
      </c>
      <c r="Y2445">
        <v>138189.50204473</v>
      </c>
      <c r="Z2445" t="s">
        <v>26</v>
      </c>
      <c r="AA2445">
        <v>4.3652599025797503E-2</v>
      </c>
      <c r="AB2445" t="s">
        <v>22</v>
      </c>
      <c r="AC2445">
        <v>2440</v>
      </c>
      <c r="AD2445">
        <v>10</v>
      </c>
      <c r="AE2445">
        <v>4.7500000000000001E-2</v>
      </c>
      <c r="AF2445">
        <v>0.01</v>
      </c>
      <c r="AG2445">
        <v>0</v>
      </c>
      <c r="AH2445" t="s">
        <v>23</v>
      </c>
      <c r="AI2445">
        <v>0.1</v>
      </c>
      <c r="AJ2445">
        <v>10</v>
      </c>
      <c r="AK2445">
        <v>2</v>
      </c>
      <c r="AL2445">
        <v>1</v>
      </c>
    </row>
    <row r="2446" spans="20:38" x14ac:dyDescent="0.35">
      <c r="T2446" t="s">
        <v>30</v>
      </c>
      <c r="U2446">
        <v>72</v>
      </c>
      <c r="V2446" t="s">
        <v>29</v>
      </c>
      <c r="W2446">
        <v>26895.628142091999</v>
      </c>
      <c r="X2446">
        <v>9.2203651671528594E-2</v>
      </c>
      <c r="Y2446">
        <v>20688.944724686098</v>
      </c>
      <c r="Z2446" t="s">
        <v>26</v>
      </c>
      <c r="AA2446">
        <v>6.535418356463E-3</v>
      </c>
      <c r="AB2446" t="s">
        <v>24</v>
      </c>
      <c r="AC2446">
        <v>2441</v>
      </c>
      <c r="AD2446">
        <v>10</v>
      </c>
      <c r="AE2446">
        <v>4.7500000000000001E-2</v>
      </c>
      <c r="AF2446">
        <v>0.01</v>
      </c>
      <c r="AG2446">
        <v>0</v>
      </c>
      <c r="AH2446" t="s">
        <v>23</v>
      </c>
      <c r="AI2446">
        <v>0.1</v>
      </c>
      <c r="AJ2446">
        <v>10</v>
      </c>
      <c r="AK2446">
        <v>3</v>
      </c>
      <c r="AL2446">
        <v>2</v>
      </c>
    </row>
    <row r="2447" spans="20:38" x14ac:dyDescent="0.35">
      <c r="T2447" t="s">
        <v>30</v>
      </c>
      <c r="U2447">
        <v>72</v>
      </c>
      <c r="V2447" t="s">
        <v>29</v>
      </c>
      <c r="W2447">
        <v>80686.884426275894</v>
      </c>
      <c r="X2447">
        <v>0.27661095501458599</v>
      </c>
      <c r="Y2447">
        <v>62066.8341740584</v>
      </c>
      <c r="Z2447" t="s">
        <v>26</v>
      </c>
      <c r="AA2447">
        <v>1.9606255069389001E-2</v>
      </c>
      <c r="AB2447" t="s">
        <v>22</v>
      </c>
      <c r="AC2447">
        <v>2442</v>
      </c>
      <c r="AD2447">
        <v>10</v>
      </c>
      <c r="AE2447">
        <v>4.7500000000000001E-2</v>
      </c>
      <c r="AF2447">
        <v>0.01</v>
      </c>
      <c r="AG2447">
        <v>0</v>
      </c>
      <c r="AH2447" t="s">
        <v>23</v>
      </c>
      <c r="AI2447">
        <v>0.1</v>
      </c>
      <c r="AJ2447">
        <v>10</v>
      </c>
      <c r="AK2447">
        <v>3</v>
      </c>
      <c r="AL2447">
        <v>2</v>
      </c>
    </row>
    <row r="2448" spans="20:38" x14ac:dyDescent="0.35">
      <c r="T2448" t="s">
        <v>30</v>
      </c>
      <c r="U2448">
        <v>72</v>
      </c>
      <c r="V2448" t="s">
        <v>29</v>
      </c>
      <c r="W2448">
        <v>31357.461241836099</v>
      </c>
      <c r="X2448">
        <v>0.107499717737428</v>
      </c>
      <c r="Y2448">
        <v>24121.1240321816</v>
      </c>
      <c r="Z2448" t="s">
        <v>26</v>
      </c>
      <c r="AA2448">
        <v>7.6196074220422601E-3</v>
      </c>
      <c r="AB2448" t="s">
        <v>24</v>
      </c>
      <c r="AC2448">
        <v>2443</v>
      </c>
      <c r="AD2448">
        <v>10</v>
      </c>
      <c r="AE2448">
        <v>4.7500000000000001E-2</v>
      </c>
      <c r="AF2448">
        <v>0.01</v>
      </c>
      <c r="AG2448">
        <v>0</v>
      </c>
      <c r="AH2448" t="s">
        <v>23</v>
      </c>
      <c r="AI2448">
        <v>0.1</v>
      </c>
      <c r="AJ2448">
        <v>10</v>
      </c>
      <c r="AK2448">
        <v>4</v>
      </c>
      <c r="AL2448">
        <v>3</v>
      </c>
    </row>
    <row r="2449" spans="20:38" x14ac:dyDescent="0.35">
      <c r="T2449" t="s">
        <v>30</v>
      </c>
      <c r="U2449">
        <v>72</v>
      </c>
      <c r="V2449" t="s">
        <v>29</v>
      </c>
      <c r="W2449">
        <v>94072.383725508203</v>
      </c>
      <c r="X2449">
        <v>0.32249915321228401</v>
      </c>
      <c r="Y2449">
        <v>72363.372096544801</v>
      </c>
      <c r="Z2449" t="s">
        <v>26</v>
      </c>
      <c r="AA2449">
        <v>2.2858822266126799E-2</v>
      </c>
      <c r="AB2449" t="s">
        <v>22</v>
      </c>
      <c r="AC2449">
        <v>2444</v>
      </c>
      <c r="AD2449">
        <v>10</v>
      </c>
      <c r="AE2449">
        <v>4.7500000000000001E-2</v>
      </c>
      <c r="AF2449">
        <v>0.01</v>
      </c>
      <c r="AG2449">
        <v>0</v>
      </c>
      <c r="AH2449" t="s">
        <v>23</v>
      </c>
      <c r="AI2449">
        <v>0.1</v>
      </c>
      <c r="AJ2449">
        <v>10</v>
      </c>
      <c r="AK2449">
        <v>4</v>
      </c>
      <c r="AL2449">
        <v>3</v>
      </c>
    </row>
    <row r="2450" spans="20:38" x14ac:dyDescent="0.35">
      <c r="T2450" t="s">
        <v>30</v>
      </c>
      <c r="U2450">
        <v>72</v>
      </c>
      <c r="V2450" t="s">
        <v>29</v>
      </c>
      <c r="W2450">
        <v>36889.689771999401</v>
      </c>
      <c r="X2450">
        <v>0.126465315776917</v>
      </c>
      <c r="Y2450">
        <v>28376.684439999601</v>
      </c>
      <c r="Z2450" t="s">
        <v>26</v>
      </c>
      <c r="AA2450">
        <v>8.9638938501994999E-3</v>
      </c>
      <c r="AB2450" t="s">
        <v>24</v>
      </c>
      <c r="AC2450">
        <v>2445</v>
      </c>
      <c r="AD2450">
        <v>10</v>
      </c>
      <c r="AE2450">
        <v>4.7500000000000001E-2</v>
      </c>
      <c r="AF2450">
        <v>0.01</v>
      </c>
      <c r="AG2450">
        <v>0</v>
      </c>
      <c r="AH2450" t="s">
        <v>23</v>
      </c>
      <c r="AI2450">
        <v>0.1</v>
      </c>
      <c r="AJ2450">
        <v>10</v>
      </c>
      <c r="AK2450">
        <v>5</v>
      </c>
      <c r="AL2450">
        <v>4</v>
      </c>
    </row>
    <row r="2451" spans="20:38" x14ac:dyDescent="0.35">
      <c r="T2451" t="s">
        <v>30</v>
      </c>
      <c r="U2451">
        <v>72</v>
      </c>
      <c r="V2451" t="s">
        <v>29</v>
      </c>
      <c r="W2451">
        <v>110669.069315998</v>
      </c>
      <c r="X2451">
        <v>0.37939594733074999</v>
      </c>
      <c r="Y2451">
        <v>85130.053319998697</v>
      </c>
      <c r="Z2451" t="s">
        <v>26</v>
      </c>
      <c r="AA2451">
        <v>2.6891681550598501E-2</v>
      </c>
      <c r="AB2451" t="s">
        <v>22</v>
      </c>
      <c r="AC2451">
        <v>2446</v>
      </c>
      <c r="AD2451">
        <v>10</v>
      </c>
      <c r="AE2451">
        <v>4.7500000000000001E-2</v>
      </c>
      <c r="AF2451">
        <v>0.01</v>
      </c>
      <c r="AG2451">
        <v>0</v>
      </c>
      <c r="AH2451" t="s">
        <v>23</v>
      </c>
      <c r="AI2451">
        <v>0.1</v>
      </c>
      <c r="AJ2451">
        <v>10</v>
      </c>
      <c r="AK2451">
        <v>5</v>
      </c>
      <c r="AL2451">
        <v>4</v>
      </c>
    </row>
    <row r="2452" spans="20:38" x14ac:dyDescent="0.35">
      <c r="T2452" t="s">
        <v>30</v>
      </c>
      <c r="U2452">
        <v>72</v>
      </c>
      <c r="V2452" t="s">
        <v>29</v>
      </c>
      <c r="W2452">
        <v>43372.518066825003</v>
      </c>
      <c r="X2452">
        <v>0.14868976202463099</v>
      </c>
      <c r="Y2452">
        <v>33363.475436019296</v>
      </c>
      <c r="Z2452" t="s">
        <v>26</v>
      </c>
      <c r="AA2452">
        <v>1.05391682708588E-2</v>
      </c>
      <c r="AB2452" t="s">
        <v>24</v>
      </c>
      <c r="AC2452">
        <v>2447</v>
      </c>
      <c r="AD2452">
        <v>10</v>
      </c>
      <c r="AE2452">
        <v>4.7500000000000001E-2</v>
      </c>
      <c r="AF2452">
        <v>0.01</v>
      </c>
      <c r="AG2452">
        <v>0</v>
      </c>
      <c r="AH2452" t="s">
        <v>23</v>
      </c>
      <c r="AI2452">
        <v>0.1</v>
      </c>
      <c r="AJ2452">
        <v>10</v>
      </c>
      <c r="AK2452">
        <v>6</v>
      </c>
      <c r="AL2452">
        <v>5</v>
      </c>
    </row>
    <row r="2453" spans="20:38" x14ac:dyDescent="0.35">
      <c r="T2453" t="s">
        <v>30</v>
      </c>
      <c r="U2453">
        <v>72</v>
      </c>
      <c r="V2453" t="s">
        <v>29</v>
      </c>
      <c r="W2453">
        <v>130117.554200475</v>
      </c>
      <c r="X2453">
        <v>0.44606928607389201</v>
      </c>
      <c r="Y2453">
        <v>100090.426308058</v>
      </c>
      <c r="Z2453" t="s">
        <v>26</v>
      </c>
      <c r="AA2453">
        <v>3.1617504812576303E-2</v>
      </c>
      <c r="AB2453" t="s">
        <v>22</v>
      </c>
      <c r="AC2453">
        <v>2448</v>
      </c>
      <c r="AD2453">
        <v>10</v>
      </c>
      <c r="AE2453">
        <v>4.7500000000000001E-2</v>
      </c>
      <c r="AF2453">
        <v>0.01</v>
      </c>
      <c r="AG2453">
        <v>0</v>
      </c>
      <c r="AH2453" t="s">
        <v>23</v>
      </c>
      <c r="AI2453">
        <v>0.1</v>
      </c>
      <c r="AJ2453">
        <v>10</v>
      </c>
      <c r="AK2453">
        <v>6</v>
      </c>
      <c r="AL2453">
        <v>5</v>
      </c>
    </row>
    <row r="2454" spans="20:38" x14ac:dyDescent="0.35">
      <c r="T2454" t="s">
        <v>30</v>
      </c>
      <c r="U2454">
        <v>72</v>
      </c>
      <c r="V2454" t="s">
        <v>29</v>
      </c>
      <c r="W2454">
        <v>50459.3409563194</v>
      </c>
      <c r="X2454">
        <v>0.17298482387292199</v>
      </c>
      <c r="Y2454">
        <v>38814.877658707301</v>
      </c>
      <c r="Z2454" t="s">
        <v>26</v>
      </c>
      <c r="AA2454">
        <v>1.22612084536095E-2</v>
      </c>
      <c r="AB2454" t="s">
        <v>24</v>
      </c>
      <c r="AC2454">
        <v>2449</v>
      </c>
      <c r="AD2454">
        <v>10</v>
      </c>
      <c r="AE2454">
        <v>4.7500000000000001E-2</v>
      </c>
      <c r="AF2454">
        <v>0.01</v>
      </c>
      <c r="AG2454">
        <v>0</v>
      </c>
      <c r="AH2454" t="s">
        <v>23</v>
      </c>
      <c r="AI2454">
        <v>0.1</v>
      </c>
      <c r="AJ2454">
        <v>10</v>
      </c>
      <c r="AK2454">
        <v>7</v>
      </c>
      <c r="AL2454">
        <v>6</v>
      </c>
    </row>
    <row r="2455" spans="20:38" x14ac:dyDescent="0.35">
      <c r="T2455" t="s">
        <v>30</v>
      </c>
      <c r="U2455">
        <v>72</v>
      </c>
      <c r="V2455" t="s">
        <v>29</v>
      </c>
      <c r="W2455">
        <v>151378.02286895801</v>
      </c>
      <c r="X2455">
        <v>0.51895447161876496</v>
      </c>
      <c r="Y2455">
        <v>116444.632976122</v>
      </c>
      <c r="Z2455" t="s">
        <v>26</v>
      </c>
      <c r="AA2455">
        <v>3.6783625360828499E-2</v>
      </c>
      <c r="AB2455" t="s">
        <v>22</v>
      </c>
      <c r="AC2455">
        <v>2450</v>
      </c>
      <c r="AD2455">
        <v>10</v>
      </c>
      <c r="AE2455">
        <v>4.7500000000000001E-2</v>
      </c>
      <c r="AF2455">
        <v>0.01</v>
      </c>
      <c r="AG2455">
        <v>0</v>
      </c>
      <c r="AH2455" t="s">
        <v>23</v>
      </c>
      <c r="AI2455">
        <v>0.1</v>
      </c>
      <c r="AJ2455">
        <v>10</v>
      </c>
      <c r="AK2455">
        <v>7</v>
      </c>
      <c r="AL2455">
        <v>6</v>
      </c>
    </row>
    <row r="2456" spans="20:38" x14ac:dyDescent="0.35">
      <c r="T2456" t="s">
        <v>30</v>
      </c>
      <c r="U2456">
        <v>72</v>
      </c>
      <c r="V2456" t="s">
        <v>29</v>
      </c>
      <c r="W2456">
        <v>57500.198631002997</v>
      </c>
      <c r="X2456">
        <v>0.19712230767049599</v>
      </c>
      <c r="Y2456">
        <v>44230.922023848398</v>
      </c>
      <c r="Z2456" t="s">
        <v>26</v>
      </c>
      <c r="AA2456">
        <v>1.3972079463919001E-2</v>
      </c>
      <c r="AB2456" t="s">
        <v>24</v>
      </c>
      <c r="AC2456">
        <v>2451</v>
      </c>
      <c r="AD2456">
        <v>10</v>
      </c>
      <c r="AE2456">
        <v>4.7500000000000001E-2</v>
      </c>
      <c r="AF2456">
        <v>0.01</v>
      </c>
      <c r="AG2456">
        <v>0</v>
      </c>
      <c r="AH2456" t="s">
        <v>23</v>
      </c>
      <c r="AI2456">
        <v>0.1</v>
      </c>
      <c r="AJ2456">
        <v>10</v>
      </c>
      <c r="AK2456">
        <v>8</v>
      </c>
      <c r="AL2456">
        <v>7</v>
      </c>
    </row>
    <row r="2457" spans="20:38" x14ac:dyDescent="0.35">
      <c r="T2457" t="s">
        <v>30</v>
      </c>
      <c r="U2457">
        <v>72</v>
      </c>
      <c r="V2457" t="s">
        <v>29</v>
      </c>
      <c r="W2457">
        <v>172500.59589300901</v>
      </c>
      <c r="X2457">
        <v>0.59136692301148797</v>
      </c>
      <c r="Y2457">
        <v>132692.76607154499</v>
      </c>
      <c r="Z2457" t="s">
        <v>26</v>
      </c>
      <c r="AA2457">
        <v>4.1916238391757003E-2</v>
      </c>
      <c r="AB2457" t="s">
        <v>22</v>
      </c>
      <c r="AC2457">
        <v>2452</v>
      </c>
      <c r="AD2457">
        <v>10</v>
      </c>
      <c r="AE2457">
        <v>4.7500000000000001E-2</v>
      </c>
      <c r="AF2457">
        <v>0.01</v>
      </c>
      <c r="AG2457">
        <v>0</v>
      </c>
      <c r="AH2457" t="s">
        <v>23</v>
      </c>
      <c r="AI2457">
        <v>0.1</v>
      </c>
      <c r="AJ2457">
        <v>10</v>
      </c>
      <c r="AK2457">
        <v>8</v>
      </c>
      <c r="AL2457">
        <v>7</v>
      </c>
    </row>
    <row r="2458" spans="20:38" x14ac:dyDescent="0.35">
      <c r="T2458" t="s">
        <v>30</v>
      </c>
      <c r="U2458">
        <v>72</v>
      </c>
      <c r="V2458" t="s">
        <v>29</v>
      </c>
      <c r="W2458">
        <v>63540.429044919598</v>
      </c>
      <c r="X2458">
        <v>0.21782943888744399</v>
      </c>
      <c r="Y2458">
        <v>48877.253111476602</v>
      </c>
      <c r="Z2458" t="s">
        <v>26</v>
      </c>
      <c r="AA2458">
        <v>1.5439806208051E-2</v>
      </c>
      <c r="AB2458" t="s">
        <v>24</v>
      </c>
      <c r="AC2458">
        <v>2453</v>
      </c>
      <c r="AD2458">
        <v>10</v>
      </c>
      <c r="AE2458">
        <v>4.7500000000000001E-2</v>
      </c>
      <c r="AF2458">
        <v>0.01</v>
      </c>
      <c r="AG2458">
        <v>0</v>
      </c>
      <c r="AH2458" t="s">
        <v>23</v>
      </c>
      <c r="AI2458">
        <v>0.1</v>
      </c>
      <c r="AJ2458">
        <v>10</v>
      </c>
      <c r="AK2458">
        <v>9</v>
      </c>
      <c r="AL2458">
        <v>8</v>
      </c>
    </row>
    <row r="2459" spans="20:38" x14ac:dyDescent="0.35">
      <c r="T2459" t="s">
        <v>30</v>
      </c>
      <c r="U2459">
        <v>72</v>
      </c>
      <c r="V2459" t="s">
        <v>29</v>
      </c>
      <c r="W2459">
        <v>190621.28713475901</v>
      </c>
      <c r="X2459">
        <v>0.65348831666233298</v>
      </c>
      <c r="Y2459">
        <v>146631.75933443001</v>
      </c>
      <c r="Z2459" t="s">
        <v>26</v>
      </c>
      <c r="AA2459">
        <v>4.6319418624153001E-2</v>
      </c>
      <c r="AB2459" t="s">
        <v>22</v>
      </c>
      <c r="AC2459">
        <v>2454</v>
      </c>
      <c r="AD2459">
        <v>10</v>
      </c>
      <c r="AE2459">
        <v>4.7500000000000001E-2</v>
      </c>
      <c r="AF2459">
        <v>0.01</v>
      </c>
      <c r="AG2459">
        <v>0</v>
      </c>
      <c r="AH2459" t="s">
        <v>23</v>
      </c>
      <c r="AI2459">
        <v>0.1</v>
      </c>
      <c r="AJ2459">
        <v>10</v>
      </c>
      <c r="AK2459">
        <v>9</v>
      </c>
      <c r="AL2459">
        <v>8</v>
      </c>
    </row>
    <row r="2460" spans="20:38" x14ac:dyDescent="0.35">
      <c r="T2460" t="s">
        <v>30</v>
      </c>
      <c r="U2460">
        <v>72</v>
      </c>
      <c r="V2460" t="s">
        <v>29</v>
      </c>
      <c r="W2460">
        <v>68667.856757442903</v>
      </c>
      <c r="X2460">
        <v>0.23540729787176601</v>
      </c>
      <c r="Y2460">
        <v>52821.428274956103</v>
      </c>
      <c r="Z2460" t="s">
        <v>26</v>
      </c>
      <c r="AA2460">
        <v>1.6685729337893002E-2</v>
      </c>
      <c r="AB2460" t="s">
        <v>24</v>
      </c>
      <c r="AC2460">
        <v>2455</v>
      </c>
      <c r="AD2460">
        <v>10</v>
      </c>
      <c r="AE2460">
        <v>4.7500000000000001E-2</v>
      </c>
      <c r="AF2460">
        <v>0.01</v>
      </c>
      <c r="AG2460">
        <v>0</v>
      </c>
      <c r="AH2460" t="s">
        <v>23</v>
      </c>
      <c r="AI2460">
        <v>0.1</v>
      </c>
      <c r="AJ2460">
        <v>10</v>
      </c>
      <c r="AK2460">
        <v>10</v>
      </c>
      <c r="AL2460">
        <v>9</v>
      </c>
    </row>
    <row r="2461" spans="20:38" x14ac:dyDescent="0.35">
      <c r="T2461" t="s">
        <v>30</v>
      </c>
      <c r="U2461">
        <v>72</v>
      </c>
      <c r="V2461" t="s">
        <v>29</v>
      </c>
      <c r="W2461">
        <v>206003.570272329</v>
      </c>
      <c r="X2461">
        <v>0.70622189361529797</v>
      </c>
      <c r="Y2461">
        <v>158464.28482486799</v>
      </c>
      <c r="Z2461" t="s">
        <v>26</v>
      </c>
      <c r="AA2461">
        <v>5.0057188013678998E-2</v>
      </c>
      <c r="AB2461" t="s">
        <v>22</v>
      </c>
      <c r="AC2461">
        <v>2456</v>
      </c>
      <c r="AD2461">
        <v>10</v>
      </c>
      <c r="AE2461">
        <v>4.7500000000000001E-2</v>
      </c>
      <c r="AF2461">
        <v>0.01</v>
      </c>
      <c r="AG2461">
        <v>0</v>
      </c>
      <c r="AH2461" t="s">
        <v>23</v>
      </c>
      <c r="AI2461">
        <v>0.1</v>
      </c>
      <c r="AJ2461">
        <v>10</v>
      </c>
      <c r="AK2461">
        <v>10</v>
      </c>
      <c r="AL2461">
        <v>9</v>
      </c>
    </row>
    <row r="2462" spans="20:38" x14ac:dyDescent="0.35">
      <c r="T2462" t="s">
        <v>30</v>
      </c>
      <c r="U2462">
        <v>72</v>
      </c>
      <c r="V2462" t="s">
        <v>29</v>
      </c>
      <c r="W2462">
        <v>174295.11705576701</v>
      </c>
      <c r="X2462">
        <v>0.59751890441657096</v>
      </c>
      <c r="Y2462">
        <v>134073.16696597499</v>
      </c>
      <c r="Z2462" t="s">
        <v>26</v>
      </c>
      <c r="AA2462">
        <v>4.2352292403442203E-2</v>
      </c>
      <c r="AB2462" t="s">
        <v>24</v>
      </c>
      <c r="AC2462">
        <v>2457</v>
      </c>
      <c r="AD2462">
        <v>10</v>
      </c>
      <c r="AE2462">
        <v>4.7500000000000001E-2</v>
      </c>
      <c r="AF2462">
        <v>0.01</v>
      </c>
      <c r="AG2462">
        <v>0</v>
      </c>
      <c r="AH2462" t="s">
        <v>23</v>
      </c>
      <c r="AI2462">
        <v>0.1</v>
      </c>
      <c r="AJ2462">
        <v>10</v>
      </c>
      <c r="AK2462">
        <v>12</v>
      </c>
      <c r="AL2462">
        <v>11</v>
      </c>
    </row>
    <row r="2463" spans="20:38" x14ac:dyDescent="0.35">
      <c r="T2463" t="s">
        <v>30</v>
      </c>
      <c r="U2463">
        <v>72</v>
      </c>
      <c r="V2463" t="s">
        <v>29</v>
      </c>
      <c r="W2463">
        <v>522885.351167302</v>
      </c>
      <c r="X2463">
        <v>1.79255671324971</v>
      </c>
      <c r="Y2463">
        <v>402219.500897925</v>
      </c>
      <c r="Z2463" t="s">
        <v>26</v>
      </c>
      <c r="AA2463">
        <v>0.12705687721032699</v>
      </c>
      <c r="AB2463" t="s">
        <v>22</v>
      </c>
      <c r="AC2463">
        <v>2458</v>
      </c>
      <c r="AD2463">
        <v>10</v>
      </c>
      <c r="AE2463">
        <v>4.7500000000000001E-2</v>
      </c>
      <c r="AF2463">
        <v>0.01</v>
      </c>
      <c r="AG2463">
        <v>0</v>
      </c>
      <c r="AH2463" t="s">
        <v>23</v>
      </c>
      <c r="AI2463">
        <v>0.1</v>
      </c>
      <c r="AJ2463">
        <v>10</v>
      </c>
      <c r="AK2463">
        <v>12</v>
      </c>
      <c r="AL2463">
        <v>11</v>
      </c>
    </row>
    <row r="2464" spans="20:38" x14ac:dyDescent="0.35">
      <c r="T2464" t="s">
        <v>30</v>
      </c>
      <c r="U2464">
        <v>72</v>
      </c>
      <c r="V2464" t="s">
        <v>29</v>
      </c>
      <c r="W2464">
        <v>147859.16264304801</v>
      </c>
      <c r="X2464">
        <v>0.50689110723714403</v>
      </c>
      <c r="Y2464">
        <v>113737.81741772901</v>
      </c>
      <c r="Z2464" t="s">
        <v>26</v>
      </c>
      <c r="AA2464">
        <v>3.5928571015462499E-2</v>
      </c>
      <c r="AB2464" t="s">
        <v>24</v>
      </c>
      <c r="AC2464">
        <v>2459</v>
      </c>
      <c r="AD2464">
        <v>10</v>
      </c>
      <c r="AE2464">
        <v>4.7500000000000001E-2</v>
      </c>
      <c r="AF2464">
        <v>0.01</v>
      </c>
      <c r="AG2464">
        <v>0</v>
      </c>
      <c r="AH2464" t="s">
        <v>23</v>
      </c>
      <c r="AI2464">
        <v>0.1</v>
      </c>
      <c r="AJ2464">
        <v>10</v>
      </c>
      <c r="AK2464">
        <v>15</v>
      </c>
      <c r="AL2464">
        <v>14</v>
      </c>
    </row>
    <row r="2465" spans="20:38" x14ac:dyDescent="0.35">
      <c r="T2465" t="s">
        <v>30</v>
      </c>
      <c r="U2465">
        <v>72</v>
      </c>
      <c r="V2465" t="s">
        <v>29</v>
      </c>
      <c r="W2465">
        <v>443577.48792914301</v>
      </c>
      <c r="X2465">
        <v>1.5206733217114301</v>
      </c>
      <c r="Y2465">
        <v>341213.45225318702</v>
      </c>
      <c r="Z2465" t="s">
        <v>26</v>
      </c>
      <c r="AA2465">
        <v>0.107785713046388</v>
      </c>
      <c r="AB2465" t="s">
        <v>22</v>
      </c>
      <c r="AC2465">
        <v>2460</v>
      </c>
      <c r="AD2465">
        <v>10</v>
      </c>
      <c r="AE2465">
        <v>4.7500000000000001E-2</v>
      </c>
      <c r="AF2465">
        <v>0.01</v>
      </c>
      <c r="AG2465">
        <v>0</v>
      </c>
      <c r="AH2465" t="s">
        <v>23</v>
      </c>
      <c r="AI2465">
        <v>0.1</v>
      </c>
      <c r="AJ2465">
        <v>10</v>
      </c>
      <c r="AK2465">
        <v>15</v>
      </c>
      <c r="AL2465">
        <v>14</v>
      </c>
    </row>
    <row r="2466" spans="20:38" x14ac:dyDescent="0.35">
      <c r="T2466" t="s">
        <v>30</v>
      </c>
      <c r="U2466">
        <v>72</v>
      </c>
      <c r="V2466" t="s">
        <v>29</v>
      </c>
      <c r="W2466">
        <v>79244.631455553899</v>
      </c>
      <c r="X2466">
        <v>0.27166662020179999</v>
      </c>
      <c r="Y2466">
        <v>60957.408811964502</v>
      </c>
      <c r="Z2466" t="s">
        <v>26</v>
      </c>
      <c r="AA2466">
        <v>1.9255799356299799E-2</v>
      </c>
      <c r="AB2466" t="s">
        <v>24</v>
      </c>
      <c r="AC2466">
        <v>2461</v>
      </c>
      <c r="AD2466">
        <v>10</v>
      </c>
      <c r="AE2466">
        <v>4.7500000000000001E-2</v>
      </c>
      <c r="AF2466">
        <v>0.01</v>
      </c>
      <c r="AG2466">
        <v>0</v>
      </c>
      <c r="AH2466" t="s">
        <v>23</v>
      </c>
      <c r="AI2466">
        <v>0.1</v>
      </c>
      <c r="AJ2466">
        <v>10</v>
      </c>
      <c r="AK2466">
        <v>20</v>
      </c>
      <c r="AL2466">
        <v>19</v>
      </c>
    </row>
    <row r="2467" spans="20:38" x14ac:dyDescent="0.35">
      <c r="T2467" t="s">
        <v>30</v>
      </c>
      <c r="U2467">
        <v>72</v>
      </c>
      <c r="V2467" t="s">
        <v>29</v>
      </c>
      <c r="W2467">
        <v>237733.89436666199</v>
      </c>
      <c r="X2467">
        <v>0.81499986060540097</v>
      </c>
      <c r="Y2467">
        <v>182872.226435894</v>
      </c>
      <c r="Z2467" t="s">
        <v>26</v>
      </c>
      <c r="AA2467">
        <v>5.7767398068899301E-2</v>
      </c>
      <c r="AB2467" t="s">
        <v>22</v>
      </c>
      <c r="AC2467">
        <v>2462</v>
      </c>
      <c r="AD2467">
        <v>10</v>
      </c>
      <c r="AE2467">
        <v>4.7500000000000001E-2</v>
      </c>
      <c r="AF2467">
        <v>0.01</v>
      </c>
      <c r="AG2467">
        <v>0</v>
      </c>
      <c r="AH2467" t="s">
        <v>23</v>
      </c>
      <c r="AI2467">
        <v>0.1</v>
      </c>
      <c r="AJ2467">
        <v>10</v>
      </c>
      <c r="AK2467">
        <v>20</v>
      </c>
      <c r="AL2467">
        <v>19</v>
      </c>
    </row>
    <row r="2468" spans="20:38" x14ac:dyDescent="0.35">
      <c r="T2468" t="s">
        <v>30</v>
      </c>
      <c r="U2468">
        <v>72</v>
      </c>
      <c r="V2468" t="s">
        <v>29</v>
      </c>
      <c r="W2468">
        <v>46058.165810000603</v>
      </c>
      <c r="X2468">
        <v>0.15789670553663801</v>
      </c>
      <c r="Y2468">
        <v>35429.358315384998</v>
      </c>
      <c r="Z2468" t="s">
        <v>26</v>
      </c>
      <c r="AA2468">
        <v>1.1191758776163701E-2</v>
      </c>
      <c r="AB2468" t="s">
        <v>24</v>
      </c>
      <c r="AC2468">
        <v>2463</v>
      </c>
      <c r="AD2468">
        <v>10</v>
      </c>
      <c r="AE2468">
        <v>4.7500000000000001E-2</v>
      </c>
      <c r="AF2468">
        <v>0.01</v>
      </c>
      <c r="AG2468">
        <v>0</v>
      </c>
      <c r="AH2468" t="s">
        <v>23</v>
      </c>
      <c r="AI2468">
        <v>0.1</v>
      </c>
      <c r="AJ2468">
        <v>10</v>
      </c>
      <c r="AK2468">
        <v>99</v>
      </c>
      <c r="AL2468">
        <v>98</v>
      </c>
    </row>
    <row r="2469" spans="20:38" x14ac:dyDescent="0.35">
      <c r="T2469" t="s">
        <v>30</v>
      </c>
      <c r="U2469">
        <v>72</v>
      </c>
      <c r="V2469" t="s">
        <v>29</v>
      </c>
      <c r="W2469">
        <v>138174.497430002</v>
      </c>
      <c r="X2469">
        <v>0.473690116609913</v>
      </c>
      <c r="Y2469">
        <v>106288.074946155</v>
      </c>
      <c r="Z2469" t="s">
        <v>26</v>
      </c>
      <c r="AA2469">
        <v>3.3575276328491201E-2</v>
      </c>
      <c r="AB2469" t="s">
        <v>22</v>
      </c>
      <c r="AC2469">
        <v>2464</v>
      </c>
      <c r="AD2469">
        <v>10</v>
      </c>
      <c r="AE2469">
        <v>4.7500000000000001E-2</v>
      </c>
      <c r="AF2469">
        <v>0.01</v>
      </c>
      <c r="AG2469">
        <v>0</v>
      </c>
      <c r="AH2469" t="s">
        <v>23</v>
      </c>
      <c r="AI2469">
        <v>0.1</v>
      </c>
      <c r="AJ2469">
        <v>10</v>
      </c>
      <c r="AK2469">
        <v>99</v>
      </c>
      <c r="AL2469">
        <v>98</v>
      </c>
    </row>
    <row r="2470" spans="20:38" x14ac:dyDescent="0.35">
      <c r="T2470" t="s">
        <v>30</v>
      </c>
      <c r="U2470">
        <v>72</v>
      </c>
      <c r="V2470" t="s">
        <v>29</v>
      </c>
      <c r="W2470">
        <v>13350.762022246799</v>
      </c>
      <c r="X2470">
        <v>0.181595745015279</v>
      </c>
      <c r="Y2470">
        <v>10269.816940189799</v>
      </c>
      <c r="Z2470" t="s">
        <v>27</v>
      </c>
      <c r="AA2470">
        <v>1.9416940874919301E-2</v>
      </c>
      <c r="AB2470" t="s">
        <v>24</v>
      </c>
      <c r="AC2470">
        <v>2465</v>
      </c>
      <c r="AD2470">
        <v>10</v>
      </c>
      <c r="AE2470">
        <v>4.7500000000000001E-2</v>
      </c>
      <c r="AF2470">
        <v>0.01</v>
      </c>
      <c r="AG2470">
        <v>0</v>
      </c>
      <c r="AH2470" t="s">
        <v>23</v>
      </c>
      <c r="AI2470">
        <v>0.1</v>
      </c>
      <c r="AJ2470">
        <v>10</v>
      </c>
      <c r="AK2470">
        <v>1</v>
      </c>
      <c r="AL2470">
        <v>0</v>
      </c>
    </row>
    <row r="2471" spans="20:38" x14ac:dyDescent="0.35">
      <c r="T2471" t="s">
        <v>30</v>
      </c>
      <c r="U2471">
        <v>72</v>
      </c>
      <c r="V2471" t="s">
        <v>29</v>
      </c>
      <c r="W2471">
        <v>40052.286066740402</v>
      </c>
      <c r="X2471">
        <v>0.54478723504583804</v>
      </c>
      <c r="Y2471">
        <v>30809.450820569498</v>
      </c>
      <c r="Z2471" t="s">
        <v>27</v>
      </c>
      <c r="AA2471">
        <v>5.82508226247581E-2</v>
      </c>
      <c r="AB2471" t="s">
        <v>22</v>
      </c>
      <c r="AC2471">
        <v>2466</v>
      </c>
      <c r="AD2471">
        <v>10</v>
      </c>
      <c r="AE2471">
        <v>4.7500000000000001E-2</v>
      </c>
      <c r="AF2471">
        <v>0.01</v>
      </c>
      <c r="AG2471">
        <v>0</v>
      </c>
      <c r="AH2471" t="s">
        <v>23</v>
      </c>
      <c r="AI2471">
        <v>0.1</v>
      </c>
      <c r="AJ2471">
        <v>10</v>
      </c>
      <c r="AK2471">
        <v>1</v>
      </c>
      <c r="AL2471">
        <v>0</v>
      </c>
    </row>
    <row r="2472" spans="20:38" x14ac:dyDescent="0.35">
      <c r="T2472" t="s">
        <v>30</v>
      </c>
      <c r="U2472">
        <v>72</v>
      </c>
      <c r="V2472" t="s">
        <v>29</v>
      </c>
      <c r="W2472">
        <v>6336.4024763450197</v>
      </c>
      <c r="X2472">
        <v>8.6187119992937294E-2</v>
      </c>
      <c r="Y2472">
        <v>4874.1557510346302</v>
      </c>
      <c r="Z2472" t="s">
        <v>27</v>
      </c>
      <c r="AA2472">
        <v>9.2154704007059007E-3</v>
      </c>
      <c r="AB2472" t="s">
        <v>24</v>
      </c>
      <c r="AC2472">
        <v>2467</v>
      </c>
      <c r="AD2472">
        <v>10</v>
      </c>
      <c r="AE2472">
        <v>4.7500000000000001E-2</v>
      </c>
      <c r="AF2472">
        <v>0.01</v>
      </c>
      <c r="AG2472">
        <v>0</v>
      </c>
      <c r="AH2472" t="s">
        <v>23</v>
      </c>
      <c r="AI2472">
        <v>0.1</v>
      </c>
      <c r="AJ2472">
        <v>10</v>
      </c>
      <c r="AK2472">
        <v>2</v>
      </c>
      <c r="AL2472">
        <v>1</v>
      </c>
    </row>
    <row r="2473" spans="20:38" x14ac:dyDescent="0.35">
      <c r="T2473" t="s">
        <v>30</v>
      </c>
      <c r="U2473">
        <v>72</v>
      </c>
      <c r="V2473" t="s">
        <v>29</v>
      </c>
      <c r="W2473">
        <v>19009.207429035101</v>
      </c>
      <c r="X2473">
        <v>0.25856135997881202</v>
      </c>
      <c r="Y2473">
        <v>14622.4672531039</v>
      </c>
      <c r="Z2473" t="s">
        <v>27</v>
      </c>
      <c r="AA2473">
        <v>2.76464112021177E-2</v>
      </c>
      <c r="AB2473" t="s">
        <v>22</v>
      </c>
      <c r="AC2473">
        <v>2468</v>
      </c>
      <c r="AD2473">
        <v>10</v>
      </c>
      <c r="AE2473">
        <v>4.7500000000000001E-2</v>
      </c>
      <c r="AF2473">
        <v>0.01</v>
      </c>
      <c r="AG2473">
        <v>0</v>
      </c>
      <c r="AH2473" t="s">
        <v>23</v>
      </c>
      <c r="AI2473">
        <v>0.1</v>
      </c>
      <c r="AJ2473">
        <v>10</v>
      </c>
      <c r="AK2473">
        <v>2</v>
      </c>
      <c r="AL2473">
        <v>1</v>
      </c>
    </row>
    <row r="2474" spans="20:38" x14ac:dyDescent="0.35">
      <c r="T2474" t="s">
        <v>30</v>
      </c>
      <c r="U2474">
        <v>72</v>
      </c>
      <c r="V2474" t="s">
        <v>29</v>
      </c>
      <c r="W2474">
        <v>3166.7783282106402</v>
      </c>
      <c r="X2474">
        <v>4.3074205715852701E-2</v>
      </c>
      <c r="Y2474">
        <v>2435.9833293928</v>
      </c>
      <c r="Z2474" t="s">
        <v>27</v>
      </c>
      <c r="AA2474">
        <v>4.6056657635257497E-3</v>
      </c>
      <c r="AB2474" t="s">
        <v>24</v>
      </c>
      <c r="AC2474">
        <v>2469</v>
      </c>
      <c r="AD2474">
        <v>10</v>
      </c>
      <c r="AE2474">
        <v>4.7500000000000001E-2</v>
      </c>
      <c r="AF2474">
        <v>0.01</v>
      </c>
      <c r="AG2474">
        <v>0</v>
      </c>
      <c r="AH2474" t="s">
        <v>23</v>
      </c>
      <c r="AI2474">
        <v>0.1</v>
      </c>
      <c r="AJ2474">
        <v>10</v>
      </c>
      <c r="AK2474">
        <v>3</v>
      </c>
      <c r="AL2474">
        <v>2</v>
      </c>
    </row>
    <row r="2475" spans="20:38" x14ac:dyDescent="0.35">
      <c r="T2475" t="s">
        <v>30</v>
      </c>
      <c r="U2475">
        <v>72</v>
      </c>
      <c r="V2475" t="s">
        <v>29</v>
      </c>
      <c r="W2475">
        <v>9500.3349846319106</v>
      </c>
      <c r="X2475">
        <v>0.12922261714755801</v>
      </c>
      <c r="Y2475">
        <v>7307.9499881784004</v>
      </c>
      <c r="Z2475" t="s">
        <v>27</v>
      </c>
      <c r="AA2475">
        <v>1.3816997290577299E-2</v>
      </c>
      <c r="AB2475" t="s">
        <v>22</v>
      </c>
      <c r="AC2475">
        <v>2470</v>
      </c>
      <c r="AD2475">
        <v>10</v>
      </c>
      <c r="AE2475">
        <v>4.7500000000000001E-2</v>
      </c>
      <c r="AF2475">
        <v>0.01</v>
      </c>
      <c r="AG2475">
        <v>0</v>
      </c>
      <c r="AH2475" t="s">
        <v>23</v>
      </c>
      <c r="AI2475">
        <v>0.1</v>
      </c>
      <c r="AJ2475">
        <v>10</v>
      </c>
      <c r="AK2475">
        <v>3</v>
      </c>
      <c r="AL2475">
        <v>2</v>
      </c>
    </row>
    <row r="2476" spans="20:38" x14ac:dyDescent="0.35">
      <c r="T2476" t="s">
        <v>30</v>
      </c>
      <c r="U2476">
        <v>72</v>
      </c>
      <c r="V2476" t="s">
        <v>29</v>
      </c>
      <c r="W2476">
        <v>3746.3059950373899</v>
      </c>
      <c r="X2476">
        <v>5.0956883741197299E-2</v>
      </c>
      <c r="Y2476">
        <v>2881.7738423364499</v>
      </c>
      <c r="Z2476" t="s">
        <v>27</v>
      </c>
      <c r="AA2476">
        <v>5.4485131173625002E-3</v>
      </c>
      <c r="AB2476" t="s">
        <v>24</v>
      </c>
      <c r="AC2476">
        <v>2471</v>
      </c>
      <c r="AD2476">
        <v>10</v>
      </c>
      <c r="AE2476">
        <v>4.7500000000000001E-2</v>
      </c>
      <c r="AF2476">
        <v>0.01</v>
      </c>
      <c r="AG2476">
        <v>0</v>
      </c>
      <c r="AH2476" t="s">
        <v>23</v>
      </c>
      <c r="AI2476">
        <v>0.1</v>
      </c>
      <c r="AJ2476">
        <v>10</v>
      </c>
      <c r="AK2476">
        <v>4</v>
      </c>
      <c r="AL2476">
        <v>3</v>
      </c>
    </row>
    <row r="2477" spans="20:38" x14ac:dyDescent="0.35">
      <c r="T2477" t="s">
        <v>30</v>
      </c>
      <c r="U2477">
        <v>72</v>
      </c>
      <c r="V2477" t="s">
        <v>29</v>
      </c>
      <c r="W2477">
        <v>11238.917985112201</v>
      </c>
      <c r="X2477">
        <v>0.152870651223592</v>
      </c>
      <c r="Y2477">
        <v>8645.3215270093497</v>
      </c>
      <c r="Z2477" t="s">
        <v>27</v>
      </c>
      <c r="AA2477">
        <v>1.6345539352087501E-2</v>
      </c>
      <c r="AB2477" t="s">
        <v>22</v>
      </c>
      <c r="AC2477">
        <v>2472</v>
      </c>
      <c r="AD2477">
        <v>10</v>
      </c>
      <c r="AE2477">
        <v>4.7500000000000001E-2</v>
      </c>
      <c r="AF2477">
        <v>0.01</v>
      </c>
      <c r="AG2477">
        <v>0</v>
      </c>
      <c r="AH2477" t="s">
        <v>23</v>
      </c>
      <c r="AI2477">
        <v>0.1</v>
      </c>
      <c r="AJ2477">
        <v>10</v>
      </c>
      <c r="AK2477">
        <v>4</v>
      </c>
      <c r="AL2477">
        <v>3</v>
      </c>
    </row>
    <row r="2478" spans="20:38" x14ac:dyDescent="0.35">
      <c r="T2478" t="s">
        <v>30</v>
      </c>
      <c r="U2478">
        <v>72</v>
      </c>
      <c r="V2478" t="s">
        <v>29</v>
      </c>
      <c r="W2478">
        <v>4486.6949499747498</v>
      </c>
      <c r="X2478">
        <v>6.1027581102808003E-2</v>
      </c>
      <c r="Y2478">
        <v>3451.3038076728799</v>
      </c>
      <c r="Z2478" t="s">
        <v>27</v>
      </c>
      <c r="AA2478">
        <v>6.52531221980375E-3</v>
      </c>
      <c r="AB2478" t="s">
        <v>24</v>
      </c>
      <c r="AC2478">
        <v>2473</v>
      </c>
      <c r="AD2478">
        <v>10</v>
      </c>
      <c r="AE2478">
        <v>4.7500000000000001E-2</v>
      </c>
      <c r="AF2478">
        <v>0.01</v>
      </c>
      <c r="AG2478">
        <v>0</v>
      </c>
      <c r="AH2478" t="s">
        <v>23</v>
      </c>
      <c r="AI2478">
        <v>0.1</v>
      </c>
      <c r="AJ2478">
        <v>10</v>
      </c>
      <c r="AK2478">
        <v>5</v>
      </c>
      <c r="AL2478">
        <v>4</v>
      </c>
    </row>
    <row r="2479" spans="20:38" x14ac:dyDescent="0.35">
      <c r="T2479" t="s">
        <v>30</v>
      </c>
      <c r="U2479">
        <v>72</v>
      </c>
      <c r="V2479" t="s">
        <v>29</v>
      </c>
      <c r="W2479">
        <v>13460.0848499242</v>
      </c>
      <c r="X2479">
        <v>0.183082743308424</v>
      </c>
      <c r="Y2479">
        <v>10353.911423018601</v>
      </c>
      <c r="Z2479" t="s">
        <v>27</v>
      </c>
      <c r="AA2479">
        <v>1.9575936659411299E-2</v>
      </c>
      <c r="AB2479" t="s">
        <v>22</v>
      </c>
      <c r="AC2479">
        <v>2474</v>
      </c>
      <c r="AD2479">
        <v>10</v>
      </c>
      <c r="AE2479">
        <v>4.7500000000000001E-2</v>
      </c>
      <c r="AF2479">
        <v>0.01</v>
      </c>
      <c r="AG2479">
        <v>0</v>
      </c>
      <c r="AH2479" t="s">
        <v>23</v>
      </c>
      <c r="AI2479">
        <v>0.1</v>
      </c>
      <c r="AJ2479">
        <v>10</v>
      </c>
      <c r="AK2479">
        <v>5</v>
      </c>
      <c r="AL2479">
        <v>4</v>
      </c>
    </row>
    <row r="2480" spans="20:38" x14ac:dyDescent="0.35">
      <c r="T2480" t="s">
        <v>30</v>
      </c>
      <c r="U2480">
        <v>72</v>
      </c>
      <c r="V2480" t="s">
        <v>29</v>
      </c>
      <c r="W2480">
        <v>5393.1140869831797</v>
      </c>
      <c r="X2480">
        <v>7.3356604585278304E-2</v>
      </c>
      <c r="Y2480">
        <v>4148.5492976793703</v>
      </c>
      <c r="Z2480" t="s">
        <v>27</v>
      </c>
      <c r="AA2480">
        <v>7.8435805524922492E-3</v>
      </c>
      <c r="AB2480" t="s">
        <v>24</v>
      </c>
      <c r="AC2480">
        <v>2475</v>
      </c>
      <c r="AD2480">
        <v>10</v>
      </c>
      <c r="AE2480">
        <v>4.7500000000000001E-2</v>
      </c>
      <c r="AF2480">
        <v>0.01</v>
      </c>
      <c r="AG2480">
        <v>0</v>
      </c>
      <c r="AH2480" t="s">
        <v>23</v>
      </c>
      <c r="AI2480">
        <v>0.1</v>
      </c>
      <c r="AJ2480">
        <v>10</v>
      </c>
      <c r="AK2480">
        <v>6</v>
      </c>
      <c r="AL2480">
        <v>5</v>
      </c>
    </row>
    <row r="2481" spans="20:38" x14ac:dyDescent="0.35">
      <c r="T2481" t="s">
        <v>30</v>
      </c>
      <c r="U2481">
        <v>72</v>
      </c>
      <c r="V2481" t="s">
        <v>29</v>
      </c>
      <c r="W2481">
        <v>16179.342260949499</v>
      </c>
      <c r="X2481">
        <v>0.22006981375583501</v>
      </c>
      <c r="Y2481">
        <v>12445.6478930381</v>
      </c>
      <c r="Z2481" t="s">
        <v>27</v>
      </c>
      <c r="AA2481">
        <v>2.3530741657476699E-2</v>
      </c>
      <c r="AB2481" t="s">
        <v>22</v>
      </c>
      <c r="AC2481">
        <v>2476</v>
      </c>
      <c r="AD2481">
        <v>10</v>
      </c>
      <c r="AE2481">
        <v>4.7500000000000001E-2</v>
      </c>
      <c r="AF2481">
        <v>0.01</v>
      </c>
      <c r="AG2481">
        <v>0</v>
      </c>
      <c r="AH2481" t="s">
        <v>23</v>
      </c>
      <c r="AI2481">
        <v>0.1</v>
      </c>
      <c r="AJ2481">
        <v>10</v>
      </c>
      <c r="AK2481">
        <v>6</v>
      </c>
      <c r="AL2481">
        <v>5</v>
      </c>
    </row>
    <row r="2482" spans="20:38" x14ac:dyDescent="0.35">
      <c r="T2482" t="s">
        <v>30</v>
      </c>
      <c r="U2482">
        <v>72</v>
      </c>
      <c r="V2482" t="s">
        <v>29</v>
      </c>
      <c r="W2482">
        <v>6448.7460710016603</v>
      </c>
      <c r="X2482">
        <v>8.7715206459864997E-2</v>
      </c>
      <c r="Y2482">
        <v>4960.5739007705097</v>
      </c>
      <c r="Z2482" t="s">
        <v>27</v>
      </c>
      <c r="AA2482">
        <v>9.3788594965110005E-3</v>
      </c>
      <c r="AB2482" t="s">
        <v>24</v>
      </c>
      <c r="AC2482">
        <v>2477</v>
      </c>
      <c r="AD2482">
        <v>10</v>
      </c>
      <c r="AE2482">
        <v>4.7500000000000001E-2</v>
      </c>
      <c r="AF2482">
        <v>0.01</v>
      </c>
      <c r="AG2482">
        <v>0</v>
      </c>
      <c r="AH2482" t="s">
        <v>23</v>
      </c>
      <c r="AI2482">
        <v>0.1</v>
      </c>
      <c r="AJ2482">
        <v>10</v>
      </c>
      <c r="AK2482">
        <v>7</v>
      </c>
      <c r="AL2482">
        <v>6</v>
      </c>
    </row>
    <row r="2483" spans="20:38" x14ac:dyDescent="0.35">
      <c r="T2483" t="s">
        <v>30</v>
      </c>
      <c r="U2483">
        <v>72</v>
      </c>
      <c r="V2483" t="s">
        <v>29</v>
      </c>
      <c r="W2483">
        <v>19346.238213004999</v>
      </c>
      <c r="X2483">
        <v>0.26314561937959502</v>
      </c>
      <c r="Y2483">
        <v>14881.721702311501</v>
      </c>
      <c r="Z2483" t="s">
        <v>27</v>
      </c>
      <c r="AA2483">
        <v>2.8136578489533E-2</v>
      </c>
      <c r="AB2483" t="s">
        <v>22</v>
      </c>
      <c r="AC2483">
        <v>2478</v>
      </c>
      <c r="AD2483">
        <v>10</v>
      </c>
      <c r="AE2483">
        <v>4.7500000000000001E-2</v>
      </c>
      <c r="AF2483">
        <v>0.01</v>
      </c>
      <c r="AG2483">
        <v>0</v>
      </c>
      <c r="AH2483" t="s">
        <v>23</v>
      </c>
      <c r="AI2483">
        <v>0.1</v>
      </c>
      <c r="AJ2483">
        <v>10</v>
      </c>
      <c r="AK2483">
        <v>7</v>
      </c>
      <c r="AL2483">
        <v>6</v>
      </c>
    </row>
    <row r="2484" spans="20:38" x14ac:dyDescent="0.35">
      <c r="T2484" t="s">
        <v>30</v>
      </c>
      <c r="U2484">
        <v>72</v>
      </c>
      <c r="V2484" t="s">
        <v>29</v>
      </c>
      <c r="W2484">
        <v>7601.4232692842797</v>
      </c>
      <c r="X2484">
        <v>0.10339380774385599</v>
      </c>
      <c r="Y2484">
        <v>5847.2486686802104</v>
      </c>
      <c r="Z2484" t="s">
        <v>27</v>
      </c>
      <c r="AA2484">
        <v>1.1055278038735499E-2</v>
      </c>
      <c r="AB2484" t="s">
        <v>24</v>
      </c>
      <c r="AC2484">
        <v>2479</v>
      </c>
      <c r="AD2484">
        <v>10</v>
      </c>
      <c r="AE2484">
        <v>4.7500000000000001E-2</v>
      </c>
      <c r="AF2484">
        <v>0.01</v>
      </c>
      <c r="AG2484">
        <v>0</v>
      </c>
      <c r="AH2484" t="s">
        <v>23</v>
      </c>
      <c r="AI2484">
        <v>0.1</v>
      </c>
      <c r="AJ2484">
        <v>10</v>
      </c>
      <c r="AK2484">
        <v>8</v>
      </c>
      <c r="AL2484">
        <v>7</v>
      </c>
    </row>
    <row r="2485" spans="20:38" x14ac:dyDescent="0.35">
      <c r="T2485" t="s">
        <v>30</v>
      </c>
      <c r="U2485">
        <v>72</v>
      </c>
      <c r="V2485" t="s">
        <v>29</v>
      </c>
      <c r="W2485">
        <v>22804.269807852801</v>
      </c>
      <c r="X2485">
        <v>0.310181423231568</v>
      </c>
      <c r="Y2485">
        <v>17541.746006040601</v>
      </c>
      <c r="Z2485" t="s">
        <v>27</v>
      </c>
      <c r="AA2485">
        <v>3.3165834116206501E-2</v>
      </c>
      <c r="AB2485" t="s">
        <v>22</v>
      </c>
      <c r="AC2485">
        <v>2480</v>
      </c>
      <c r="AD2485">
        <v>10</v>
      </c>
      <c r="AE2485">
        <v>4.7500000000000001E-2</v>
      </c>
      <c r="AF2485">
        <v>0.01</v>
      </c>
      <c r="AG2485">
        <v>0</v>
      </c>
      <c r="AH2485" t="s">
        <v>23</v>
      </c>
      <c r="AI2485">
        <v>0.1</v>
      </c>
      <c r="AJ2485">
        <v>10</v>
      </c>
      <c r="AK2485">
        <v>8</v>
      </c>
      <c r="AL2485">
        <v>7</v>
      </c>
    </row>
    <row r="2486" spans="20:38" x14ac:dyDescent="0.35">
      <c r="T2486" t="s">
        <v>30</v>
      </c>
      <c r="U2486">
        <v>72</v>
      </c>
      <c r="V2486" t="s">
        <v>29</v>
      </c>
      <c r="W2486">
        <v>8753.6108948889996</v>
      </c>
      <c r="X2486">
        <v>0.119065749908687</v>
      </c>
      <c r="Y2486">
        <v>6733.5468422223103</v>
      </c>
      <c r="Z2486" t="s">
        <v>27</v>
      </c>
      <c r="AA2486">
        <v>1.2730984561397001E-2</v>
      </c>
      <c r="AB2486" t="s">
        <v>24</v>
      </c>
      <c r="AC2486">
        <v>2481</v>
      </c>
      <c r="AD2486">
        <v>10</v>
      </c>
      <c r="AE2486">
        <v>4.7500000000000001E-2</v>
      </c>
      <c r="AF2486">
        <v>0.01</v>
      </c>
      <c r="AG2486">
        <v>0</v>
      </c>
      <c r="AH2486" t="s">
        <v>23</v>
      </c>
      <c r="AI2486">
        <v>0.1</v>
      </c>
      <c r="AJ2486">
        <v>10</v>
      </c>
      <c r="AK2486">
        <v>9</v>
      </c>
      <c r="AL2486">
        <v>8</v>
      </c>
    </row>
    <row r="2487" spans="20:38" x14ac:dyDescent="0.35">
      <c r="T2487" t="s">
        <v>30</v>
      </c>
      <c r="U2487">
        <v>72</v>
      </c>
      <c r="V2487" t="s">
        <v>29</v>
      </c>
      <c r="W2487">
        <v>26260.832684666999</v>
      </c>
      <c r="X2487">
        <v>0.35719724972606098</v>
      </c>
      <c r="Y2487">
        <v>20200.640526666899</v>
      </c>
      <c r="Z2487" t="s">
        <v>27</v>
      </c>
      <c r="AA2487">
        <v>3.8192953684190997E-2</v>
      </c>
      <c r="AB2487" t="s">
        <v>22</v>
      </c>
      <c r="AC2487">
        <v>2482</v>
      </c>
      <c r="AD2487">
        <v>10</v>
      </c>
      <c r="AE2487">
        <v>4.7500000000000001E-2</v>
      </c>
      <c r="AF2487">
        <v>0.01</v>
      </c>
      <c r="AG2487">
        <v>0</v>
      </c>
      <c r="AH2487" t="s">
        <v>23</v>
      </c>
      <c r="AI2487">
        <v>0.1</v>
      </c>
      <c r="AJ2487">
        <v>10</v>
      </c>
      <c r="AK2487">
        <v>9</v>
      </c>
      <c r="AL2487">
        <v>8</v>
      </c>
    </row>
    <row r="2488" spans="20:38" x14ac:dyDescent="0.35">
      <c r="T2488" t="s">
        <v>30</v>
      </c>
      <c r="U2488">
        <v>72</v>
      </c>
      <c r="V2488" t="s">
        <v>29</v>
      </c>
      <c r="W2488">
        <v>9947.8280034852196</v>
      </c>
      <c r="X2488">
        <v>0.13530937294564599</v>
      </c>
      <c r="Y2488">
        <v>7652.17538729632</v>
      </c>
      <c r="Z2488" t="s">
        <v>27</v>
      </c>
      <c r="AA2488">
        <v>1.44678174815547E-2</v>
      </c>
      <c r="AB2488" t="s">
        <v>24</v>
      </c>
      <c r="AC2488">
        <v>2483</v>
      </c>
      <c r="AD2488">
        <v>10</v>
      </c>
      <c r="AE2488">
        <v>4.7500000000000001E-2</v>
      </c>
      <c r="AF2488">
        <v>0.01</v>
      </c>
      <c r="AG2488">
        <v>0</v>
      </c>
      <c r="AH2488" t="s">
        <v>23</v>
      </c>
      <c r="AI2488">
        <v>0.1</v>
      </c>
      <c r="AJ2488">
        <v>10</v>
      </c>
      <c r="AK2488">
        <v>10</v>
      </c>
      <c r="AL2488">
        <v>9</v>
      </c>
    </row>
    <row r="2489" spans="20:38" x14ac:dyDescent="0.35">
      <c r="T2489" t="s">
        <v>30</v>
      </c>
      <c r="U2489">
        <v>72</v>
      </c>
      <c r="V2489" t="s">
        <v>29</v>
      </c>
      <c r="W2489">
        <v>29843.484010455701</v>
      </c>
      <c r="X2489">
        <v>0.40592811883693702</v>
      </c>
      <c r="Y2489">
        <v>22956.526161889</v>
      </c>
      <c r="Z2489" t="s">
        <v>27</v>
      </c>
      <c r="AA2489">
        <v>4.3403452444664203E-2</v>
      </c>
      <c r="AB2489" t="s">
        <v>22</v>
      </c>
      <c r="AC2489">
        <v>2484</v>
      </c>
      <c r="AD2489">
        <v>10</v>
      </c>
      <c r="AE2489">
        <v>4.7500000000000001E-2</v>
      </c>
      <c r="AF2489">
        <v>0.01</v>
      </c>
      <c r="AG2489">
        <v>0</v>
      </c>
      <c r="AH2489" t="s">
        <v>23</v>
      </c>
      <c r="AI2489">
        <v>0.1</v>
      </c>
      <c r="AJ2489">
        <v>10</v>
      </c>
      <c r="AK2489">
        <v>10</v>
      </c>
      <c r="AL2489">
        <v>9</v>
      </c>
    </row>
    <row r="2490" spans="20:38" x14ac:dyDescent="0.35">
      <c r="T2490" t="s">
        <v>30</v>
      </c>
      <c r="U2490">
        <v>72</v>
      </c>
      <c r="V2490" t="s">
        <v>29</v>
      </c>
      <c r="W2490">
        <v>31136.662554371</v>
      </c>
      <c r="X2490">
        <v>0.42351780553263102</v>
      </c>
      <c r="Y2490">
        <v>23951.2788879777</v>
      </c>
      <c r="Z2490" t="s">
        <v>27</v>
      </c>
      <c r="AA2490">
        <v>4.5284211856455002E-2</v>
      </c>
      <c r="AB2490" t="s">
        <v>24</v>
      </c>
      <c r="AC2490">
        <v>2485</v>
      </c>
      <c r="AD2490">
        <v>10</v>
      </c>
      <c r="AE2490">
        <v>4.7500000000000001E-2</v>
      </c>
      <c r="AF2490">
        <v>0.01</v>
      </c>
      <c r="AG2490">
        <v>0</v>
      </c>
      <c r="AH2490" t="s">
        <v>23</v>
      </c>
      <c r="AI2490">
        <v>0.1</v>
      </c>
      <c r="AJ2490">
        <v>10</v>
      </c>
      <c r="AK2490">
        <v>12</v>
      </c>
      <c r="AL2490">
        <v>11</v>
      </c>
    </row>
    <row r="2491" spans="20:38" x14ac:dyDescent="0.35">
      <c r="T2491" t="s">
        <v>30</v>
      </c>
      <c r="U2491">
        <v>72</v>
      </c>
      <c r="V2491" t="s">
        <v>29</v>
      </c>
      <c r="W2491">
        <v>93409.987663113105</v>
      </c>
      <c r="X2491">
        <v>1.27055341659789</v>
      </c>
      <c r="Y2491">
        <v>71853.836663933107</v>
      </c>
      <c r="Z2491" t="s">
        <v>27</v>
      </c>
      <c r="AA2491">
        <v>0.135852635569365</v>
      </c>
      <c r="AB2491" t="s">
        <v>22</v>
      </c>
      <c r="AC2491">
        <v>2486</v>
      </c>
      <c r="AD2491">
        <v>10</v>
      </c>
      <c r="AE2491">
        <v>4.7500000000000001E-2</v>
      </c>
      <c r="AF2491">
        <v>0.01</v>
      </c>
      <c r="AG2491">
        <v>0</v>
      </c>
      <c r="AH2491" t="s">
        <v>23</v>
      </c>
      <c r="AI2491">
        <v>0.1</v>
      </c>
      <c r="AJ2491">
        <v>10</v>
      </c>
      <c r="AK2491">
        <v>12</v>
      </c>
      <c r="AL2491">
        <v>11</v>
      </c>
    </row>
    <row r="2492" spans="20:38" x14ac:dyDescent="0.35">
      <c r="T2492" t="s">
        <v>30</v>
      </c>
      <c r="U2492">
        <v>72</v>
      </c>
      <c r="V2492" t="s">
        <v>29</v>
      </c>
      <c r="W2492">
        <v>28798.805259425</v>
      </c>
      <c r="X2492">
        <v>0.39171850175448802</v>
      </c>
      <c r="Y2492">
        <v>22152.927122634599</v>
      </c>
      <c r="Z2492" t="s">
        <v>27</v>
      </c>
      <c r="AA2492">
        <v>4.1884103548455502E-2</v>
      </c>
      <c r="AB2492" t="s">
        <v>24</v>
      </c>
      <c r="AC2492">
        <v>2487</v>
      </c>
      <c r="AD2492">
        <v>10</v>
      </c>
      <c r="AE2492">
        <v>4.7500000000000001E-2</v>
      </c>
      <c r="AF2492">
        <v>0.01</v>
      </c>
      <c r="AG2492">
        <v>0</v>
      </c>
      <c r="AH2492" t="s">
        <v>23</v>
      </c>
      <c r="AI2492">
        <v>0.1</v>
      </c>
      <c r="AJ2492">
        <v>10</v>
      </c>
      <c r="AK2492">
        <v>15</v>
      </c>
      <c r="AL2492">
        <v>14</v>
      </c>
    </row>
    <row r="2493" spans="20:38" x14ac:dyDescent="0.35">
      <c r="T2493" t="s">
        <v>30</v>
      </c>
      <c r="U2493">
        <v>72</v>
      </c>
      <c r="V2493" t="s">
        <v>29</v>
      </c>
      <c r="W2493">
        <v>86396.415778275099</v>
      </c>
      <c r="X2493">
        <v>1.1751555052634599</v>
      </c>
      <c r="Y2493">
        <v>66458.781367903895</v>
      </c>
      <c r="Z2493" t="s">
        <v>27</v>
      </c>
      <c r="AA2493">
        <v>0.125652310645367</v>
      </c>
      <c r="AB2493" t="s">
        <v>22</v>
      </c>
      <c r="AC2493">
        <v>2488</v>
      </c>
      <c r="AD2493">
        <v>10</v>
      </c>
      <c r="AE2493">
        <v>4.7500000000000001E-2</v>
      </c>
      <c r="AF2493">
        <v>0.01</v>
      </c>
      <c r="AG2493">
        <v>0</v>
      </c>
      <c r="AH2493" t="s">
        <v>23</v>
      </c>
      <c r="AI2493">
        <v>0.1</v>
      </c>
      <c r="AJ2493">
        <v>10</v>
      </c>
      <c r="AK2493">
        <v>15</v>
      </c>
      <c r="AL2493">
        <v>14</v>
      </c>
    </row>
    <row r="2494" spans="20:38" x14ac:dyDescent="0.35">
      <c r="T2494" t="s">
        <v>30</v>
      </c>
      <c r="U2494">
        <v>72</v>
      </c>
      <c r="V2494" t="s">
        <v>29</v>
      </c>
      <c r="W2494">
        <v>20545.646595386501</v>
      </c>
      <c r="X2494">
        <v>0.27945985360931103</v>
      </c>
      <c r="Y2494">
        <v>15804.343534912699</v>
      </c>
      <c r="Z2494" t="s">
        <v>27</v>
      </c>
      <c r="AA2494">
        <v>2.9880961439867699E-2</v>
      </c>
      <c r="AB2494" t="s">
        <v>24</v>
      </c>
      <c r="AC2494">
        <v>2489</v>
      </c>
      <c r="AD2494">
        <v>10</v>
      </c>
      <c r="AE2494">
        <v>4.7500000000000001E-2</v>
      </c>
      <c r="AF2494">
        <v>0.01</v>
      </c>
      <c r="AG2494">
        <v>0</v>
      </c>
      <c r="AH2494" t="s">
        <v>23</v>
      </c>
      <c r="AI2494">
        <v>0.1</v>
      </c>
      <c r="AJ2494">
        <v>10</v>
      </c>
      <c r="AK2494">
        <v>20</v>
      </c>
      <c r="AL2494">
        <v>19</v>
      </c>
    </row>
    <row r="2495" spans="20:38" x14ac:dyDescent="0.35">
      <c r="T2495" t="s">
        <v>30</v>
      </c>
      <c r="U2495">
        <v>72</v>
      </c>
      <c r="V2495" t="s">
        <v>29</v>
      </c>
      <c r="W2495">
        <v>61636.939786159397</v>
      </c>
      <c r="X2495">
        <v>0.83837956082793397</v>
      </c>
      <c r="Y2495">
        <v>47413.030604738</v>
      </c>
      <c r="Z2495" t="s">
        <v>27</v>
      </c>
      <c r="AA2495">
        <v>8.9642884319603197E-2</v>
      </c>
      <c r="AB2495" t="s">
        <v>22</v>
      </c>
      <c r="AC2495">
        <v>2490</v>
      </c>
      <c r="AD2495">
        <v>10</v>
      </c>
      <c r="AE2495">
        <v>4.7500000000000001E-2</v>
      </c>
      <c r="AF2495">
        <v>0.01</v>
      </c>
      <c r="AG2495">
        <v>0</v>
      </c>
      <c r="AH2495" t="s">
        <v>23</v>
      </c>
      <c r="AI2495">
        <v>0.1</v>
      </c>
      <c r="AJ2495">
        <v>10</v>
      </c>
      <c r="AK2495">
        <v>20</v>
      </c>
      <c r="AL2495">
        <v>19</v>
      </c>
    </row>
    <row r="2496" spans="20:38" x14ac:dyDescent="0.35">
      <c r="T2496" t="s">
        <v>30</v>
      </c>
      <c r="U2496">
        <v>72</v>
      </c>
      <c r="V2496" t="s">
        <v>29</v>
      </c>
      <c r="W2496">
        <v>22183.015389455501</v>
      </c>
      <c r="X2496">
        <v>0.30173118205695099</v>
      </c>
      <c r="Y2496">
        <v>17063.857991888901</v>
      </c>
      <c r="Z2496" t="s">
        <v>27</v>
      </c>
      <c r="AA2496">
        <v>3.2262300648213997E-2</v>
      </c>
      <c r="AB2496" t="s">
        <v>24</v>
      </c>
      <c r="AC2496">
        <v>2491</v>
      </c>
      <c r="AD2496">
        <v>10</v>
      </c>
      <c r="AE2496">
        <v>4.7500000000000001E-2</v>
      </c>
      <c r="AF2496">
        <v>0.01</v>
      </c>
      <c r="AG2496">
        <v>0</v>
      </c>
      <c r="AH2496" t="s">
        <v>23</v>
      </c>
      <c r="AI2496">
        <v>0.1</v>
      </c>
      <c r="AJ2496">
        <v>10</v>
      </c>
      <c r="AK2496">
        <v>99</v>
      </c>
      <c r="AL2496">
        <v>98</v>
      </c>
    </row>
    <row r="2497" spans="20:38" x14ac:dyDescent="0.35">
      <c r="T2497" t="s">
        <v>30</v>
      </c>
      <c r="U2497">
        <v>72</v>
      </c>
      <c r="V2497" t="s">
        <v>29</v>
      </c>
      <c r="W2497">
        <v>66549.046168366607</v>
      </c>
      <c r="X2497">
        <v>0.90519354617085401</v>
      </c>
      <c r="Y2497">
        <v>51191.573975666601</v>
      </c>
      <c r="Z2497" t="s">
        <v>27</v>
      </c>
      <c r="AA2497">
        <v>9.6786901944641998E-2</v>
      </c>
      <c r="AB2497" t="s">
        <v>22</v>
      </c>
      <c r="AC2497">
        <v>2492</v>
      </c>
      <c r="AD2497">
        <v>10</v>
      </c>
      <c r="AE2497">
        <v>4.7500000000000001E-2</v>
      </c>
      <c r="AF2497">
        <v>0.01</v>
      </c>
      <c r="AG2497">
        <v>0</v>
      </c>
      <c r="AH2497" t="s">
        <v>23</v>
      </c>
      <c r="AI2497">
        <v>0.1</v>
      </c>
      <c r="AJ2497">
        <v>10</v>
      </c>
      <c r="AK2497">
        <v>99</v>
      </c>
      <c r="AL2497">
        <v>98</v>
      </c>
    </row>
    <row r="2498" spans="20:38" x14ac:dyDescent="0.35">
      <c r="T2498" t="s">
        <v>30</v>
      </c>
      <c r="U2498">
        <v>72</v>
      </c>
      <c r="V2498" t="s">
        <v>29</v>
      </c>
      <c r="W2498">
        <v>80934.244402394193</v>
      </c>
      <c r="X2498">
        <v>0.11329593468947199</v>
      </c>
      <c r="Y2498">
        <v>62257.111078764799</v>
      </c>
      <c r="Z2498" t="s">
        <v>28</v>
      </c>
      <c r="AA2498">
        <v>4.7644744021852502E-2</v>
      </c>
      <c r="AB2498" t="s">
        <v>24</v>
      </c>
      <c r="AC2498">
        <v>2493</v>
      </c>
      <c r="AD2498">
        <v>10</v>
      </c>
      <c r="AE2498">
        <v>4.7500000000000001E-2</v>
      </c>
      <c r="AF2498">
        <v>0.01</v>
      </c>
      <c r="AG2498">
        <v>0</v>
      </c>
      <c r="AH2498" t="s">
        <v>23</v>
      </c>
      <c r="AI2498">
        <v>0.1</v>
      </c>
      <c r="AJ2498">
        <v>10</v>
      </c>
      <c r="AK2498">
        <v>1</v>
      </c>
      <c r="AL2498">
        <v>0</v>
      </c>
    </row>
    <row r="2499" spans="20:38" x14ac:dyDescent="0.35">
      <c r="T2499" t="s">
        <v>30</v>
      </c>
      <c r="U2499">
        <v>72</v>
      </c>
      <c r="V2499" t="s">
        <v>29</v>
      </c>
      <c r="W2499">
        <v>242802.73320718299</v>
      </c>
      <c r="X2499">
        <v>0.33988780406841601</v>
      </c>
      <c r="Y2499">
        <v>186771.33323629401</v>
      </c>
      <c r="Z2499" t="s">
        <v>28</v>
      </c>
      <c r="AA2499">
        <v>0.142934232065558</v>
      </c>
      <c r="AB2499" t="s">
        <v>22</v>
      </c>
      <c r="AC2499">
        <v>2494</v>
      </c>
      <c r="AD2499">
        <v>10</v>
      </c>
      <c r="AE2499">
        <v>4.7500000000000001E-2</v>
      </c>
      <c r="AF2499">
        <v>0.01</v>
      </c>
      <c r="AG2499">
        <v>0</v>
      </c>
      <c r="AH2499" t="s">
        <v>23</v>
      </c>
      <c r="AI2499">
        <v>0.1</v>
      </c>
      <c r="AJ2499">
        <v>10</v>
      </c>
      <c r="AK2499">
        <v>1</v>
      </c>
      <c r="AL2499">
        <v>0</v>
      </c>
    </row>
    <row r="2500" spans="20:38" x14ac:dyDescent="0.35">
      <c r="T2500" t="s">
        <v>30</v>
      </c>
      <c r="U2500">
        <v>72</v>
      </c>
      <c r="V2500" t="s">
        <v>29</v>
      </c>
      <c r="W2500">
        <v>29610.5150375177</v>
      </c>
      <c r="X2500">
        <v>4.1450328011130397E-2</v>
      </c>
      <c r="Y2500">
        <v>22777.319259628999</v>
      </c>
      <c r="Z2500" t="s">
        <v>28</v>
      </c>
      <c r="AA2500">
        <v>1.7431254467558999E-2</v>
      </c>
      <c r="AB2500" t="s">
        <v>24</v>
      </c>
      <c r="AC2500">
        <v>2495</v>
      </c>
      <c r="AD2500">
        <v>10</v>
      </c>
      <c r="AE2500">
        <v>4.7500000000000001E-2</v>
      </c>
      <c r="AF2500">
        <v>0.01</v>
      </c>
      <c r="AG2500">
        <v>0</v>
      </c>
      <c r="AH2500" t="s">
        <v>23</v>
      </c>
      <c r="AI2500">
        <v>0.1</v>
      </c>
      <c r="AJ2500">
        <v>10</v>
      </c>
      <c r="AK2500">
        <v>2</v>
      </c>
      <c r="AL2500">
        <v>1</v>
      </c>
    </row>
    <row r="2501" spans="20:38" x14ac:dyDescent="0.35">
      <c r="T2501" t="s">
        <v>30</v>
      </c>
      <c r="U2501">
        <v>72</v>
      </c>
      <c r="V2501" t="s">
        <v>29</v>
      </c>
      <c r="W2501">
        <v>88831.545112553096</v>
      </c>
      <c r="X2501">
        <v>0.124350984033391</v>
      </c>
      <c r="Y2501">
        <v>68331.957778886994</v>
      </c>
      <c r="Z2501" t="s">
        <v>28</v>
      </c>
      <c r="AA2501">
        <v>5.2293763402677003E-2</v>
      </c>
      <c r="AB2501" t="s">
        <v>22</v>
      </c>
      <c r="AC2501">
        <v>2496</v>
      </c>
      <c r="AD2501">
        <v>10</v>
      </c>
      <c r="AE2501">
        <v>4.7500000000000001E-2</v>
      </c>
      <c r="AF2501">
        <v>0.01</v>
      </c>
      <c r="AG2501">
        <v>0</v>
      </c>
      <c r="AH2501" t="s">
        <v>23</v>
      </c>
      <c r="AI2501">
        <v>0.1</v>
      </c>
      <c r="AJ2501">
        <v>10</v>
      </c>
      <c r="AK2501">
        <v>2</v>
      </c>
      <c r="AL2501">
        <v>1</v>
      </c>
    </row>
    <row r="2502" spans="20:38" x14ac:dyDescent="0.35">
      <c r="T2502" t="s">
        <v>30</v>
      </c>
      <c r="U2502">
        <v>72</v>
      </c>
      <c r="V2502" t="s">
        <v>29</v>
      </c>
      <c r="W2502">
        <v>11779.7914997561</v>
      </c>
      <c r="X2502">
        <v>1.6489960439693498E-2</v>
      </c>
      <c r="Y2502">
        <v>9061.3780767354601</v>
      </c>
      <c r="Z2502" t="s">
        <v>28</v>
      </c>
      <c r="AA2502">
        <v>6.9345819532982602E-3</v>
      </c>
      <c r="AB2502" t="s">
        <v>24</v>
      </c>
      <c r="AC2502">
        <v>2497</v>
      </c>
      <c r="AD2502">
        <v>10</v>
      </c>
      <c r="AE2502">
        <v>4.7500000000000001E-2</v>
      </c>
      <c r="AF2502">
        <v>0.01</v>
      </c>
      <c r="AG2502">
        <v>0</v>
      </c>
      <c r="AH2502" t="s">
        <v>23</v>
      </c>
      <c r="AI2502">
        <v>0.1</v>
      </c>
      <c r="AJ2502">
        <v>10</v>
      </c>
      <c r="AK2502">
        <v>3</v>
      </c>
      <c r="AL2502">
        <v>2</v>
      </c>
    </row>
    <row r="2503" spans="20:38" x14ac:dyDescent="0.35">
      <c r="T2503" t="s">
        <v>30</v>
      </c>
      <c r="U2503">
        <v>72</v>
      </c>
      <c r="V2503" t="s">
        <v>29</v>
      </c>
      <c r="W2503">
        <v>35339.374499268299</v>
      </c>
      <c r="X2503">
        <v>4.9469881319080401E-2</v>
      </c>
      <c r="Y2503">
        <v>27184.1342302064</v>
      </c>
      <c r="Z2503" t="s">
        <v>28</v>
      </c>
      <c r="AA2503">
        <v>2.08037458598948E-2</v>
      </c>
      <c r="AB2503" t="s">
        <v>22</v>
      </c>
      <c r="AC2503">
        <v>2498</v>
      </c>
      <c r="AD2503">
        <v>10</v>
      </c>
      <c r="AE2503">
        <v>4.7500000000000001E-2</v>
      </c>
      <c r="AF2503">
        <v>0.01</v>
      </c>
      <c r="AG2503">
        <v>0</v>
      </c>
      <c r="AH2503" t="s">
        <v>23</v>
      </c>
      <c r="AI2503">
        <v>0.1</v>
      </c>
      <c r="AJ2503">
        <v>10</v>
      </c>
      <c r="AK2503">
        <v>3</v>
      </c>
      <c r="AL2503">
        <v>2</v>
      </c>
    </row>
    <row r="2504" spans="20:38" x14ac:dyDescent="0.35">
      <c r="T2504" t="s">
        <v>30</v>
      </c>
      <c r="U2504">
        <v>72</v>
      </c>
      <c r="V2504" t="s">
        <v>29</v>
      </c>
      <c r="W2504">
        <v>13649.500493232899</v>
      </c>
      <c r="X2504">
        <v>1.91072756389319E-2</v>
      </c>
      <c r="Y2504">
        <v>10499.6157640253</v>
      </c>
      <c r="Z2504" t="s">
        <v>28</v>
      </c>
      <c r="AA2504">
        <v>8.0352508610927499E-3</v>
      </c>
      <c r="AB2504" t="s">
        <v>24</v>
      </c>
      <c r="AC2504">
        <v>2499</v>
      </c>
      <c r="AD2504">
        <v>10</v>
      </c>
      <c r="AE2504">
        <v>4.7500000000000001E-2</v>
      </c>
      <c r="AF2504">
        <v>0.01</v>
      </c>
      <c r="AG2504">
        <v>0</v>
      </c>
      <c r="AH2504" t="s">
        <v>23</v>
      </c>
      <c r="AI2504">
        <v>0.1</v>
      </c>
      <c r="AJ2504">
        <v>10</v>
      </c>
      <c r="AK2504">
        <v>4</v>
      </c>
      <c r="AL2504">
        <v>3</v>
      </c>
    </row>
    <row r="2505" spans="20:38" x14ac:dyDescent="0.35">
      <c r="T2505" t="s">
        <v>30</v>
      </c>
      <c r="U2505">
        <v>72</v>
      </c>
      <c r="V2505" t="s">
        <v>29</v>
      </c>
      <c r="W2505">
        <v>40948.5014796986</v>
      </c>
      <c r="X2505">
        <v>5.73218269167955E-2</v>
      </c>
      <c r="Y2505">
        <v>31498.847292075799</v>
      </c>
      <c r="Z2505" t="s">
        <v>28</v>
      </c>
      <c r="AA2505">
        <v>2.4105752583278201E-2</v>
      </c>
      <c r="AB2505" t="s">
        <v>22</v>
      </c>
      <c r="AC2505">
        <v>2500</v>
      </c>
      <c r="AD2505">
        <v>10</v>
      </c>
      <c r="AE2505">
        <v>4.7500000000000001E-2</v>
      </c>
      <c r="AF2505">
        <v>0.01</v>
      </c>
      <c r="AG2505">
        <v>0</v>
      </c>
      <c r="AH2505" t="s">
        <v>23</v>
      </c>
      <c r="AI2505">
        <v>0.1</v>
      </c>
      <c r="AJ2505">
        <v>10</v>
      </c>
      <c r="AK2505">
        <v>4</v>
      </c>
      <c r="AL2505">
        <v>3</v>
      </c>
    </row>
    <row r="2506" spans="20:38" x14ac:dyDescent="0.35">
      <c r="T2506" t="s">
        <v>30</v>
      </c>
      <c r="U2506">
        <v>72</v>
      </c>
      <c r="V2506" t="s">
        <v>29</v>
      </c>
      <c r="W2506">
        <v>15936.8141706691</v>
      </c>
      <c r="X2506">
        <v>2.2309175439524601E-2</v>
      </c>
      <c r="Y2506">
        <v>12259.087823591601</v>
      </c>
      <c r="Z2506" t="s">
        <v>28</v>
      </c>
      <c r="AA2506">
        <v>9.3817572189862503E-3</v>
      </c>
      <c r="AB2506" t="s">
        <v>24</v>
      </c>
      <c r="AC2506">
        <v>2501</v>
      </c>
      <c r="AD2506">
        <v>10</v>
      </c>
      <c r="AE2506">
        <v>4.7500000000000001E-2</v>
      </c>
      <c r="AF2506">
        <v>0.01</v>
      </c>
      <c r="AG2506">
        <v>0</v>
      </c>
      <c r="AH2506" t="s">
        <v>23</v>
      </c>
      <c r="AI2506">
        <v>0.1</v>
      </c>
      <c r="AJ2506">
        <v>10</v>
      </c>
      <c r="AK2506">
        <v>5</v>
      </c>
      <c r="AL2506">
        <v>4</v>
      </c>
    </row>
    <row r="2507" spans="20:38" x14ac:dyDescent="0.35">
      <c r="T2507" t="s">
        <v>30</v>
      </c>
      <c r="U2507">
        <v>72</v>
      </c>
      <c r="V2507" t="s">
        <v>29</v>
      </c>
      <c r="W2507">
        <v>47810.442512007197</v>
      </c>
      <c r="X2507">
        <v>6.6927526318573696E-2</v>
      </c>
      <c r="Y2507">
        <v>36777.2634707748</v>
      </c>
      <c r="Z2507" t="s">
        <v>28</v>
      </c>
      <c r="AA2507">
        <v>2.8145271656958799E-2</v>
      </c>
      <c r="AB2507" t="s">
        <v>22</v>
      </c>
      <c r="AC2507">
        <v>2502</v>
      </c>
      <c r="AD2507">
        <v>10</v>
      </c>
      <c r="AE2507">
        <v>4.7500000000000001E-2</v>
      </c>
      <c r="AF2507">
        <v>0.01</v>
      </c>
      <c r="AG2507">
        <v>0</v>
      </c>
      <c r="AH2507" t="s">
        <v>23</v>
      </c>
      <c r="AI2507">
        <v>0.1</v>
      </c>
      <c r="AJ2507">
        <v>10</v>
      </c>
      <c r="AK2507">
        <v>5</v>
      </c>
      <c r="AL2507">
        <v>4</v>
      </c>
    </row>
    <row r="2508" spans="20:38" x14ac:dyDescent="0.35">
      <c r="T2508" t="s">
        <v>30</v>
      </c>
      <c r="U2508">
        <v>72</v>
      </c>
      <c r="V2508" t="s">
        <v>29</v>
      </c>
      <c r="W2508">
        <v>18563.697793046002</v>
      </c>
      <c r="X2508">
        <v>2.5986422784146101E-2</v>
      </c>
      <c r="Y2508">
        <v>14279.767533112299</v>
      </c>
      <c r="Z2508" t="s">
        <v>28</v>
      </c>
      <c r="AA2508">
        <v>1.0928163177150001E-2</v>
      </c>
      <c r="AB2508" t="s">
        <v>24</v>
      </c>
      <c r="AC2508">
        <v>2503</v>
      </c>
      <c r="AD2508">
        <v>10</v>
      </c>
      <c r="AE2508">
        <v>4.7500000000000001E-2</v>
      </c>
      <c r="AF2508">
        <v>0.01</v>
      </c>
      <c r="AG2508">
        <v>0</v>
      </c>
      <c r="AH2508" t="s">
        <v>23</v>
      </c>
      <c r="AI2508">
        <v>0.1</v>
      </c>
      <c r="AJ2508">
        <v>10</v>
      </c>
      <c r="AK2508">
        <v>6</v>
      </c>
      <c r="AL2508">
        <v>5</v>
      </c>
    </row>
    <row r="2509" spans="20:38" x14ac:dyDescent="0.35">
      <c r="T2509" t="s">
        <v>30</v>
      </c>
      <c r="U2509">
        <v>72</v>
      </c>
      <c r="V2509" t="s">
        <v>29</v>
      </c>
      <c r="W2509">
        <v>55691.093379137899</v>
      </c>
      <c r="X2509">
        <v>7.7959268352438396E-2</v>
      </c>
      <c r="Y2509">
        <v>42839.302599336901</v>
      </c>
      <c r="Z2509" t="s">
        <v>28</v>
      </c>
      <c r="AA2509">
        <v>3.2784489531450002E-2</v>
      </c>
      <c r="AB2509" t="s">
        <v>22</v>
      </c>
      <c r="AC2509">
        <v>2504</v>
      </c>
      <c r="AD2509">
        <v>10</v>
      </c>
      <c r="AE2509">
        <v>4.7500000000000001E-2</v>
      </c>
      <c r="AF2509">
        <v>0.01</v>
      </c>
      <c r="AG2509">
        <v>0</v>
      </c>
      <c r="AH2509" t="s">
        <v>23</v>
      </c>
      <c r="AI2509">
        <v>0.1</v>
      </c>
      <c r="AJ2509">
        <v>10</v>
      </c>
      <c r="AK2509">
        <v>6</v>
      </c>
      <c r="AL2509">
        <v>5</v>
      </c>
    </row>
    <row r="2510" spans="20:38" x14ac:dyDescent="0.35">
      <c r="T2510" t="s">
        <v>30</v>
      </c>
      <c r="U2510">
        <v>72</v>
      </c>
      <c r="V2510" t="s">
        <v>29</v>
      </c>
      <c r="W2510">
        <v>21349.716796904399</v>
      </c>
      <c r="X2510">
        <v>2.9886436053380299E-2</v>
      </c>
      <c r="Y2510">
        <v>16422.859074541899</v>
      </c>
      <c r="Z2510" t="s">
        <v>28</v>
      </c>
      <c r="AA2510">
        <v>1.2568249685141499E-2</v>
      </c>
      <c r="AB2510" t="s">
        <v>24</v>
      </c>
      <c r="AC2510">
        <v>2505</v>
      </c>
      <c r="AD2510">
        <v>10</v>
      </c>
      <c r="AE2510">
        <v>4.7500000000000001E-2</v>
      </c>
      <c r="AF2510">
        <v>0.01</v>
      </c>
      <c r="AG2510">
        <v>0</v>
      </c>
      <c r="AH2510" t="s">
        <v>23</v>
      </c>
      <c r="AI2510">
        <v>0.1</v>
      </c>
      <c r="AJ2510">
        <v>10</v>
      </c>
      <c r="AK2510">
        <v>7</v>
      </c>
      <c r="AL2510">
        <v>6</v>
      </c>
    </row>
    <row r="2511" spans="20:38" x14ac:dyDescent="0.35">
      <c r="T2511" t="s">
        <v>30</v>
      </c>
      <c r="U2511">
        <v>72</v>
      </c>
      <c r="V2511" t="s">
        <v>29</v>
      </c>
      <c r="W2511">
        <v>64049.150390713301</v>
      </c>
      <c r="X2511">
        <v>8.9659308160140797E-2</v>
      </c>
      <c r="Y2511">
        <v>49268.577223625602</v>
      </c>
      <c r="Z2511" t="s">
        <v>28</v>
      </c>
      <c r="AA2511">
        <v>3.7704749055424501E-2</v>
      </c>
      <c r="AB2511" t="s">
        <v>22</v>
      </c>
      <c r="AC2511">
        <v>2506</v>
      </c>
      <c r="AD2511">
        <v>10</v>
      </c>
      <c r="AE2511">
        <v>4.7500000000000001E-2</v>
      </c>
      <c r="AF2511">
        <v>0.01</v>
      </c>
      <c r="AG2511">
        <v>0</v>
      </c>
      <c r="AH2511" t="s">
        <v>23</v>
      </c>
      <c r="AI2511">
        <v>0.1</v>
      </c>
      <c r="AJ2511">
        <v>10</v>
      </c>
      <c r="AK2511">
        <v>7</v>
      </c>
      <c r="AL2511">
        <v>6</v>
      </c>
    </row>
    <row r="2512" spans="20:38" x14ac:dyDescent="0.35">
      <c r="T2512" t="s">
        <v>30</v>
      </c>
      <c r="U2512">
        <v>72</v>
      </c>
      <c r="V2512" t="s">
        <v>29</v>
      </c>
      <c r="W2512">
        <v>23987.220672158299</v>
      </c>
      <c r="X2512">
        <v>3.3578550176399699E-2</v>
      </c>
      <c r="Y2512">
        <v>18451.708209352499</v>
      </c>
      <c r="Z2512" t="s">
        <v>28</v>
      </c>
      <c r="AA2512">
        <v>1.4120907622717701E-2</v>
      </c>
      <c r="AB2512" t="s">
        <v>24</v>
      </c>
      <c r="AC2512">
        <v>2507</v>
      </c>
      <c r="AD2512">
        <v>10</v>
      </c>
      <c r="AE2512">
        <v>4.7500000000000001E-2</v>
      </c>
      <c r="AF2512">
        <v>0.01</v>
      </c>
      <c r="AG2512">
        <v>0</v>
      </c>
      <c r="AH2512" t="s">
        <v>23</v>
      </c>
      <c r="AI2512">
        <v>0.1</v>
      </c>
      <c r="AJ2512">
        <v>10</v>
      </c>
      <c r="AK2512">
        <v>8</v>
      </c>
      <c r="AL2512">
        <v>7</v>
      </c>
    </row>
    <row r="2513" spans="20:38" x14ac:dyDescent="0.35">
      <c r="T2513" t="s">
        <v>30</v>
      </c>
      <c r="U2513">
        <v>72</v>
      </c>
      <c r="V2513" t="s">
        <v>29</v>
      </c>
      <c r="W2513">
        <v>71961.662016474802</v>
      </c>
      <c r="X2513">
        <v>0.100735650529199</v>
      </c>
      <c r="Y2513">
        <v>55355.1246280575</v>
      </c>
      <c r="Z2513" t="s">
        <v>28</v>
      </c>
      <c r="AA2513">
        <v>4.2362722868153201E-2</v>
      </c>
      <c r="AB2513" t="s">
        <v>22</v>
      </c>
      <c r="AC2513">
        <v>2508</v>
      </c>
      <c r="AD2513">
        <v>10</v>
      </c>
      <c r="AE2513">
        <v>4.7500000000000001E-2</v>
      </c>
      <c r="AF2513">
        <v>0.01</v>
      </c>
      <c r="AG2513">
        <v>0</v>
      </c>
      <c r="AH2513" t="s">
        <v>23</v>
      </c>
      <c r="AI2513">
        <v>0.1</v>
      </c>
      <c r="AJ2513">
        <v>10</v>
      </c>
      <c r="AK2513">
        <v>8</v>
      </c>
      <c r="AL2513">
        <v>7</v>
      </c>
    </row>
    <row r="2514" spans="20:38" x14ac:dyDescent="0.35">
      <c r="T2514" t="s">
        <v>30</v>
      </c>
      <c r="U2514">
        <v>72</v>
      </c>
      <c r="V2514" t="s">
        <v>29</v>
      </c>
      <c r="W2514">
        <v>26056.374629203801</v>
      </c>
      <c r="X2514">
        <v>3.6475058734808601E-2</v>
      </c>
      <c r="Y2514">
        <v>20043.365099387502</v>
      </c>
      <c r="Z2514" t="s">
        <v>28</v>
      </c>
      <c r="AA2514">
        <v>1.53389867109105E-2</v>
      </c>
      <c r="AB2514" t="s">
        <v>24</v>
      </c>
      <c r="AC2514">
        <v>2509</v>
      </c>
      <c r="AD2514">
        <v>10</v>
      </c>
      <c r="AE2514">
        <v>4.7500000000000001E-2</v>
      </c>
      <c r="AF2514">
        <v>0.01</v>
      </c>
      <c r="AG2514">
        <v>0</v>
      </c>
      <c r="AH2514" t="s">
        <v>23</v>
      </c>
      <c r="AI2514">
        <v>0.1</v>
      </c>
      <c r="AJ2514">
        <v>10</v>
      </c>
      <c r="AK2514">
        <v>9</v>
      </c>
      <c r="AL2514">
        <v>8</v>
      </c>
    </row>
    <row r="2515" spans="20:38" x14ac:dyDescent="0.35">
      <c r="T2515" t="s">
        <v>30</v>
      </c>
      <c r="U2515">
        <v>72</v>
      </c>
      <c r="V2515" t="s">
        <v>29</v>
      </c>
      <c r="W2515">
        <v>78169.123887611393</v>
      </c>
      <c r="X2515">
        <v>0.109425176204426</v>
      </c>
      <c r="Y2515">
        <v>60130.095298162603</v>
      </c>
      <c r="Z2515" t="s">
        <v>28</v>
      </c>
      <c r="AA2515">
        <v>4.6016960132731502E-2</v>
      </c>
      <c r="AB2515" t="s">
        <v>22</v>
      </c>
      <c r="AC2515">
        <v>2510</v>
      </c>
      <c r="AD2515">
        <v>10</v>
      </c>
      <c r="AE2515">
        <v>4.7500000000000001E-2</v>
      </c>
      <c r="AF2515">
        <v>0.01</v>
      </c>
      <c r="AG2515">
        <v>0</v>
      </c>
      <c r="AH2515" t="s">
        <v>23</v>
      </c>
      <c r="AI2515">
        <v>0.1</v>
      </c>
      <c r="AJ2515">
        <v>10</v>
      </c>
      <c r="AK2515">
        <v>9</v>
      </c>
      <c r="AL2515">
        <v>8</v>
      </c>
    </row>
    <row r="2516" spans="20:38" x14ac:dyDescent="0.35">
      <c r="T2516" t="s">
        <v>30</v>
      </c>
      <c r="U2516">
        <v>72</v>
      </c>
      <c r="V2516" t="s">
        <v>29</v>
      </c>
      <c r="W2516">
        <v>27580.069677666801</v>
      </c>
      <c r="X2516">
        <v>3.86080057459533E-2</v>
      </c>
      <c r="Y2516">
        <v>21215.4382135899</v>
      </c>
      <c r="Z2516" t="s">
        <v>28</v>
      </c>
      <c r="AA2516">
        <v>1.6235962534771199E-2</v>
      </c>
      <c r="AB2516" t="s">
        <v>24</v>
      </c>
      <c r="AC2516">
        <v>2511</v>
      </c>
      <c r="AD2516">
        <v>10</v>
      </c>
      <c r="AE2516">
        <v>4.7500000000000001E-2</v>
      </c>
      <c r="AF2516">
        <v>0.01</v>
      </c>
      <c r="AG2516">
        <v>0</v>
      </c>
      <c r="AH2516" t="s">
        <v>23</v>
      </c>
      <c r="AI2516">
        <v>0.1</v>
      </c>
      <c r="AJ2516">
        <v>10</v>
      </c>
      <c r="AK2516">
        <v>10</v>
      </c>
      <c r="AL2516">
        <v>9</v>
      </c>
    </row>
    <row r="2517" spans="20:38" x14ac:dyDescent="0.35">
      <c r="T2517" t="s">
        <v>30</v>
      </c>
      <c r="U2517">
        <v>72</v>
      </c>
      <c r="V2517" t="s">
        <v>29</v>
      </c>
      <c r="W2517">
        <v>82740.209033000501</v>
      </c>
      <c r="X2517">
        <v>0.11582401723786</v>
      </c>
      <c r="Y2517">
        <v>63646.314640769597</v>
      </c>
      <c r="Z2517" t="s">
        <v>28</v>
      </c>
      <c r="AA2517">
        <v>4.8707887604313702E-2</v>
      </c>
      <c r="AB2517" t="s">
        <v>22</v>
      </c>
      <c r="AC2517">
        <v>2512</v>
      </c>
      <c r="AD2517">
        <v>10</v>
      </c>
      <c r="AE2517">
        <v>4.7500000000000001E-2</v>
      </c>
      <c r="AF2517">
        <v>0.01</v>
      </c>
      <c r="AG2517">
        <v>0</v>
      </c>
      <c r="AH2517" t="s">
        <v>23</v>
      </c>
      <c r="AI2517">
        <v>0.1</v>
      </c>
      <c r="AJ2517">
        <v>10</v>
      </c>
      <c r="AK2517">
        <v>10</v>
      </c>
      <c r="AL2517">
        <v>9</v>
      </c>
    </row>
    <row r="2518" spans="20:38" x14ac:dyDescent="0.35">
      <c r="T2518" t="s">
        <v>30</v>
      </c>
      <c r="U2518">
        <v>72</v>
      </c>
      <c r="V2518" t="s">
        <v>29</v>
      </c>
      <c r="W2518">
        <v>63424.032764048199</v>
      </c>
      <c r="X2518">
        <v>8.8784236225796606E-2</v>
      </c>
      <c r="Y2518">
        <v>48787.717510806302</v>
      </c>
      <c r="Z2518" t="s">
        <v>28</v>
      </c>
      <c r="AA2518">
        <v>3.7336751929783502E-2</v>
      </c>
      <c r="AB2518" t="s">
        <v>24</v>
      </c>
      <c r="AC2518">
        <v>2513</v>
      </c>
      <c r="AD2518">
        <v>10</v>
      </c>
      <c r="AE2518">
        <v>4.7500000000000001E-2</v>
      </c>
      <c r="AF2518">
        <v>0.01</v>
      </c>
      <c r="AG2518">
        <v>0</v>
      </c>
      <c r="AH2518" t="s">
        <v>23</v>
      </c>
      <c r="AI2518">
        <v>0.1</v>
      </c>
      <c r="AJ2518">
        <v>10</v>
      </c>
      <c r="AK2518">
        <v>12</v>
      </c>
      <c r="AL2518">
        <v>11</v>
      </c>
    </row>
    <row r="2519" spans="20:38" x14ac:dyDescent="0.35">
      <c r="T2519" t="s">
        <v>30</v>
      </c>
      <c r="U2519">
        <v>72</v>
      </c>
      <c r="V2519" t="s">
        <v>29</v>
      </c>
      <c r="W2519">
        <v>190272.098292145</v>
      </c>
      <c r="X2519">
        <v>0.26635270867739003</v>
      </c>
      <c r="Y2519">
        <v>146363.15253241899</v>
      </c>
      <c r="Z2519" t="s">
        <v>28</v>
      </c>
      <c r="AA2519">
        <v>0.112010255789351</v>
      </c>
      <c r="AB2519" t="s">
        <v>22</v>
      </c>
      <c r="AC2519">
        <v>2514</v>
      </c>
      <c r="AD2519">
        <v>10</v>
      </c>
      <c r="AE2519">
        <v>4.7500000000000001E-2</v>
      </c>
      <c r="AF2519">
        <v>0.01</v>
      </c>
      <c r="AG2519">
        <v>0</v>
      </c>
      <c r="AH2519" t="s">
        <v>23</v>
      </c>
      <c r="AI2519">
        <v>0.1</v>
      </c>
      <c r="AJ2519">
        <v>10</v>
      </c>
      <c r="AK2519">
        <v>12</v>
      </c>
      <c r="AL2519">
        <v>11</v>
      </c>
    </row>
    <row r="2520" spans="20:38" x14ac:dyDescent="0.35">
      <c r="T2520" t="s">
        <v>30</v>
      </c>
      <c r="U2520">
        <v>72</v>
      </c>
      <c r="V2520" t="s">
        <v>29</v>
      </c>
      <c r="W2520">
        <v>53937.991520323201</v>
      </c>
      <c r="X2520">
        <v>7.5505185841792402E-2</v>
      </c>
      <c r="Y2520">
        <v>41490.762707940899</v>
      </c>
      <c r="Z2520" t="s">
        <v>28</v>
      </c>
      <c r="AA2520">
        <v>3.1752465449132301E-2</v>
      </c>
      <c r="AB2520" t="s">
        <v>24</v>
      </c>
      <c r="AC2520">
        <v>2515</v>
      </c>
      <c r="AD2520">
        <v>10</v>
      </c>
      <c r="AE2520">
        <v>4.7500000000000001E-2</v>
      </c>
      <c r="AF2520">
        <v>0.01</v>
      </c>
      <c r="AG2520">
        <v>0</v>
      </c>
      <c r="AH2520" t="s">
        <v>23</v>
      </c>
      <c r="AI2520">
        <v>0.1</v>
      </c>
      <c r="AJ2520">
        <v>10</v>
      </c>
      <c r="AK2520">
        <v>15</v>
      </c>
      <c r="AL2520">
        <v>14</v>
      </c>
    </row>
    <row r="2521" spans="20:38" x14ac:dyDescent="0.35">
      <c r="T2521" t="s">
        <v>30</v>
      </c>
      <c r="U2521">
        <v>72</v>
      </c>
      <c r="V2521" t="s">
        <v>29</v>
      </c>
      <c r="W2521">
        <v>161813.97456097</v>
      </c>
      <c r="X2521">
        <v>0.226515557525377</v>
      </c>
      <c r="Y2521">
        <v>124472.288123823</v>
      </c>
      <c r="Z2521" t="s">
        <v>28</v>
      </c>
      <c r="AA2521">
        <v>9.52573963473968E-2</v>
      </c>
      <c r="AB2521" t="s">
        <v>22</v>
      </c>
      <c r="AC2521">
        <v>2516</v>
      </c>
      <c r="AD2521">
        <v>10</v>
      </c>
      <c r="AE2521">
        <v>4.7500000000000001E-2</v>
      </c>
      <c r="AF2521">
        <v>0.01</v>
      </c>
      <c r="AG2521">
        <v>0</v>
      </c>
      <c r="AH2521" t="s">
        <v>23</v>
      </c>
      <c r="AI2521">
        <v>0.1</v>
      </c>
      <c r="AJ2521">
        <v>10</v>
      </c>
      <c r="AK2521">
        <v>15</v>
      </c>
      <c r="AL2521">
        <v>14</v>
      </c>
    </row>
    <row r="2522" spans="20:38" x14ac:dyDescent="0.35">
      <c r="T2522" t="s">
        <v>30</v>
      </c>
      <c r="U2522">
        <v>72</v>
      </c>
      <c r="V2522" t="s">
        <v>29</v>
      </c>
      <c r="W2522">
        <v>25772.9967556134</v>
      </c>
      <c r="X2522">
        <v>3.6078371753966297E-2</v>
      </c>
      <c r="Y2522">
        <v>19825.382119702601</v>
      </c>
      <c r="Z2522" t="s">
        <v>28</v>
      </c>
      <c r="AA2522">
        <v>1.51721665181928E-2</v>
      </c>
      <c r="AB2522" t="s">
        <v>24</v>
      </c>
      <c r="AC2522">
        <v>2517</v>
      </c>
      <c r="AD2522">
        <v>10</v>
      </c>
      <c r="AE2522">
        <v>4.7500000000000001E-2</v>
      </c>
      <c r="AF2522">
        <v>0.01</v>
      </c>
      <c r="AG2522">
        <v>0</v>
      </c>
      <c r="AH2522" t="s">
        <v>23</v>
      </c>
      <c r="AI2522">
        <v>0.1</v>
      </c>
      <c r="AJ2522">
        <v>10</v>
      </c>
      <c r="AK2522">
        <v>20</v>
      </c>
      <c r="AL2522">
        <v>19</v>
      </c>
    </row>
    <row r="2523" spans="20:38" x14ac:dyDescent="0.35">
      <c r="T2523" t="s">
        <v>30</v>
      </c>
      <c r="U2523">
        <v>72</v>
      </c>
      <c r="V2523" t="s">
        <v>29</v>
      </c>
      <c r="W2523">
        <v>77318.990266840105</v>
      </c>
      <c r="X2523">
        <v>0.108235115261899</v>
      </c>
      <c r="Y2523">
        <v>59476.146359107799</v>
      </c>
      <c r="Z2523" t="s">
        <v>28</v>
      </c>
      <c r="AA2523">
        <v>4.5516499554578302E-2</v>
      </c>
      <c r="AB2523" t="s">
        <v>22</v>
      </c>
      <c r="AC2523">
        <v>2518</v>
      </c>
      <c r="AD2523">
        <v>10</v>
      </c>
      <c r="AE2523">
        <v>4.7500000000000001E-2</v>
      </c>
      <c r="AF2523">
        <v>0.01</v>
      </c>
      <c r="AG2523">
        <v>0</v>
      </c>
      <c r="AH2523" t="s">
        <v>23</v>
      </c>
      <c r="AI2523">
        <v>0.1</v>
      </c>
      <c r="AJ2523">
        <v>10</v>
      </c>
      <c r="AK2523">
        <v>20</v>
      </c>
      <c r="AL2523">
        <v>19</v>
      </c>
    </row>
    <row r="2524" spans="20:38" x14ac:dyDescent="0.35">
      <c r="T2524" t="s">
        <v>30</v>
      </c>
      <c r="U2524">
        <v>72</v>
      </c>
      <c r="V2524" t="s">
        <v>29</v>
      </c>
      <c r="W2524">
        <v>12092.651549591599</v>
      </c>
      <c r="X2524">
        <v>1.6927918093278E-2</v>
      </c>
      <c r="Y2524">
        <v>9302.0396535320306</v>
      </c>
      <c r="Z2524" t="s">
        <v>28</v>
      </c>
      <c r="AA2524">
        <v>7.1187578494117396E-3</v>
      </c>
      <c r="AB2524" t="s">
        <v>24</v>
      </c>
      <c r="AC2524">
        <v>2519</v>
      </c>
      <c r="AD2524">
        <v>10</v>
      </c>
      <c r="AE2524">
        <v>4.7500000000000001E-2</v>
      </c>
      <c r="AF2524">
        <v>0.01</v>
      </c>
      <c r="AG2524">
        <v>0</v>
      </c>
      <c r="AH2524" t="s">
        <v>23</v>
      </c>
      <c r="AI2524">
        <v>0.1</v>
      </c>
      <c r="AJ2524">
        <v>10</v>
      </c>
      <c r="AK2524">
        <v>99</v>
      </c>
      <c r="AL2524">
        <v>98</v>
      </c>
    </row>
    <row r="2525" spans="20:38" x14ac:dyDescent="0.35">
      <c r="T2525" t="s">
        <v>30</v>
      </c>
      <c r="U2525">
        <v>72</v>
      </c>
      <c r="V2525" t="s">
        <v>29</v>
      </c>
      <c r="W2525">
        <v>36277.954648774903</v>
      </c>
      <c r="X2525">
        <v>5.0783754279834101E-2</v>
      </c>
      <c r="Y2525">
        <v>27906.118960596101</v>
      </c>
      <c r="Z2525" t="s">
        <v>28</v>
      </c>
      <c r="AA2525">
        <v>2.1356273548235199E-2</v>
      </c>
      <c r="AB2525" t="s">
        <v>22</v>
      </c>
      <c r="AC2525">
        <v>2520</v>
      </c>
      <c r="AD2525">
        <v>10</v>
      </c>
      <c r="AE2525">
        <v>4.7500000000000001E-2</v>
      </c>
      <c r="AF2525">
        <v>0.01</v>
      </c>
      <c r="AG2525">
        <v>0</v>
      </c>
      <c r="AH2525" t="s">
        <v>23</v>
      </c>
      <c r="AI2525">
        <v>0.1</v>
      </c>
      <c r="AJ2525">
        <v>10</v>
      </c>
      <c r="AK2525">
        <v>99</v>
      </c>
      <c r="AL2525">
        <v>98</v>
      </c>
    </row>
    <row r="2526" spans="20:38" x14ac:dyDescent="0.35">
      <c r="T2526" t="s">
        <v>30</v>
      </c>
      <c r="U2526">
        <v>77</v>
      </c>
      <c r="V2526" t="s">
        <v>20</v>
      </c>
      <c r="W2526">
        <v>1412.4494471693499</v>
      </c>
      <c r="X2526">
        <v>4.4380135550237398E-2</v>
      </c>
      <c r="Y2526">
        <v>1086.4995747456501</v>
      </c>
      <c r="Z2526" t="s">
        <v>21</v>
      </c>
      <c r="AA2526">
        <v>1.09261552130529E-2</v>
      </c>
      <c r="AB2526" t="s">
        <v>24</v>
      </c>
      <c r="AC2526">
        <v>2521</v>
      </c>
      <c r="AD2526">
        <v>10</v>
      </c>
      <c r="AE2526">
        <v>4.7500000000000001E-2</v>
      </c>
      <c r="AF2526">
        <v>0.01</v>
      </c>
      <c r="AG2526">
        <v>0</v>
      </c>
      <c r="AH2526" t="s">
        <v>23</v>
      </c>
      <c r="AI2526">
        <v>0.1</v>
      </c>
      <c r="AJ2526">
        <v>10</v>
      </c>
      <c r="AK2526">
        <v>1</v>
      </c>
      <c r="AL2526">
        <v>0</v>
      </c>
    </row>
    <row r="2527" spans="20:38" x14ac:dyDescent="0.35">
      <c r="T2527" t="s">
        <v>30</v>
      </c>
      <c r="U2527">
        <v>77</v>
      </c>
      <c r="V2527" t="s">
        <v>20</v>
      </c>
      <c r="W2527">
        <v>4237.34834150804</v>
      </c>
      <c r="X2527">
        <v>0.133140406650712</v>
      </c>
      <c r="Y2527">
        <v>3259.4987242369498</v>
      </c>
      <c r="Z2527" t="s">
        <v>21</v>
      </c>
      <c r="AA2527">
        <v>3.2778465639158698E-2</v>
      </c>
      <c r="AB2527" t="s">
        <v>22</v>
      </c>
      <c r="AC2527">
        <v>2522</v>
      </c>
      <c r="AD2527">
        <v>10</v>
      </c>
      <c r="AE2527">
        <v>4.7500000000000001E-2</v>
      </c>
      <c r="AF2527">
        <v>0.01</v>
      </c>
      <c r="AG2527">
        <v>0</v>
      </c>
      <c r="AH2527" t="s">
        <v>23</v>
      </c>
      <c r="AI2527">
        <v>0.1</v>
      </c>
      <c r="AJ2527">
        <v>10</v>
      </c>
      <c r="AK2527">
        <v>1</v>
      </c>
      <c r="AL2527">
        <v>0</v>
      </c>
    </row>
    <row r="2528" spans="20:38" x14ac:dyDescent="0.35">
      <c r="T2528" t="s">
        <v>30</v>
      </c>
      <c r="U2528">
        <v>77</v>
      </c>
      <c r="V2528" t="s">
        <v>20</v>
      </c>
      <c r="W2528">
        <v>761.68939709475103</v>
      </c>
      <c r="X2528">
        <v>2.39328060611225E-2</v>
      </c>
      <c r="Y2528">
        <v>585.91492084211598</v>
      </c>
      <c r="Z2528" t="s">
        <v>21</v>
      </c>
      <c r="AA2528">
        <v>5.8921305774677496E-3</v>
      </c>
      <c r="AB2528" t="s">
        <v>24</v>
      </c>
      <c r="AC2528">
        <v>2523</v>
      </c>
      <c r="AD2528">
        <v>10</v>
      </c>
      <c r="AE2528">
        <v>4.7500000000000001E-2</v>
      </c>
      <c r="AF2528">
        <v>0.01</v>
      </c>
      <c r="AG2528">
        <v>0</v>
      </c>
      <c r="AH2528" t="s">
        <v>23</v>
      </c>
      <c r="AI2528">
        <v>0.1</v>
      </c>
      <c r="AJ2528">
        <v>10</v>
      </c>
      <c r="AK2528">
        <v>2</v>
      </c>
      <c r="AL2528">
        <v>1</v>
      </c>
    </row>
    <row r="2529" spans="20:38" x14ac:dyDescent="0.35">
      <c r="T2529" t="s">
        <v>30</v>
      </c>
      <c r="U2529">
        <v>77</v>
      </c>
      <c r="V2529" t="s">
        <v>20</v>
      </c>
      <c r="W2529">
        <v>2285.0681912842501</v>
      </c>
      <c r="X2529">
        <v>7.1798418183367504E-2</v>
      </c>
      <c r="Y2529">
        <v>1757.7447625263501</v>
      </c>
      <c r="Z2529" t="s">
        <v>21</v>
      </c>
      <c r="AA2529">
        <v>1.7676391732403301E-2</v>
      </c>
      <c r="AB2529" t="s">
        <v>22</v>
      </c>
      <c r="AC2529">
        <v>2524</v>
      </c>
      <c r="AD2529">
        <v>10</v>
      </c>
      <c r="AE2529">
        <v>4.7500000000000001E-2</v>
      </c>
      <c r="AF2529">
        <v>0.01</v>
      </c>
      <c r="AG2529">
        <v>0</v>
      </c>
      <c r="AH2529" t="s">
        <v>23</v>
      </c>
      <c r="AI2529">
        <v>0.1</v>
      </c>
      <c r="AJ2529">
        <v>10</v>
      </c>
      <c r="AK2529">
        <v>2</v>
      </c>
      <c r="AL2529">
        <v>1</v>
      </c>
    </row>
    <row r="2530" spans="20:38" x14ac:dyDescent="0.35">
      <c r="T2530" t="s">
        <v>30</v>
      </c>
      <c r="U2530">
        <v>77</v>
      </c>
      <c r="V2530" t="s">
        <v>20</v>
      </c>
      <c r="W2530">
        <v>414.36742554241602</v>
      </c>
      <c r="X2530">
        <v>1.30197102275268E-2</v>
      </c>
      <c r="Y2530">
        <v>318.74417349416598</v>
      </c>
      <c r="Z2530" t="s">
        <v>21</v>
      </c>
      <c r="AA2530">
        <v>3.2053839631449501E-3</v>
      </c>
      <c r="AB2530" t="s">
        <v>24</v>
      </c>
      <c r="AC2530">
        <v>2525</v>
      </c>
      <c r="AD2530">
        <v>10</v>
      </c>
      <c r="AE2530">
        <v>4.7500000000000001E-2</v>
      </c>
      <c r="AF2530">
        <v>0.01</v>
      </c>
      <c r="AG2530">
        <v>0</v>
      </c>
      <c r="AH2530" t="s">
        <v>23</v>
      </c>
      <c r="AI2530">
        <v>0.1</v>
      </c>
      <c r="AJ2530">
        <v>10</v>
      </c>
      <c r="AK2530">
        <v>3</v>
      </c>
      <c r="AL2530">
        <v>2</v>
      </c>
    </row>
    <row r="2531" spans="20:38" x14ac:dyDescent="0.35">
      <c r="T2531" t="s">
        <v>30</v>
      </c>
      <c r="U2531">
        <v>77</v>
      </c>
      <c r="V2531" t="s">
        <v>20</v>
      </c>
      <c r="W2531">
        <v>1243.1022766272499</v>
      </c>
      <c r="X2531">
        <v>3.9059130682580399E-2</v>
      </c>
      <c r="Y2531">
        <v>956.23252048249697</v>
      </c>
      <c r="Z2531" t="s">
        <v>21</v>
      </c>
      <c r="AA2531">
        <v>9.6161518894348399E-3</v>
      </c>
      <c r="AB2531" t="s">
        <v>22</v>
      </c>
      <c r="AC2531">
        <v>2526</v>
      </c>
      <c r="AD2531">
        <v>10</v>
      </c>
      <c r="AE2531">
        <v>4.7500000000000001E-2</v>
      </c>
      <c r="AF2531">
        <v>0.01</v>
      </c>
      <c r="AG2531">
        <v>0</v>
      </c>
      <c r="AH2531" t="s">
        <v>23</v>
      </c>
      <c r="AI2531">
        <v>0.1</v>
      </c>
      <c r="AJ2531">
        <v>10</v>
      </c>
      <c r="AK2531">
        <v>3</v>
      </c>
      <c r="AL2531">
        <v>2</v>
      </c>
    </row>
    <row r="2532" spans="20:38" x14ac:dyDescent="0.35">
      <c r="T2532" t="s">
        <v>30</v>
      </c>
      <c r="U2532">
        <v>77</v>
      </c>
      <c r="V2532" t="s">
        <v>20</v>
      </c>
      <c r="W2532">
        <v>505.522687308429</v>
      </c>
      <c r="X2532">
        <v>1.5883871406109501E-2</v>
      </c>
      <c r="Y2532">
        <v>388.86360562186798</v>
      </c>
      <c r="Z2532" t="s">
        <v>21</v>
      </c>
      <c r="AA2532">
        <v>3.9105253333638502E-3</v>
      </c>
      <c r="AB2532" t="s">
        <v>24</v>
      </c>
      <c r="AC2532">
        <v>2527</v>
      </c>
      <c r="AD2532">
        <v>10</v>
      </c>
      <c r="AE2532">
        <v>4.7500000000000001E-2</v>
      </c>
      <c r="AF2532">
        <v>0.01</v>
      </c>
      <c r="AG2532">
        <v>0</v>
      </c>
      <c r="AH2532" t="s">
        <v>23</v>
      </c>
      <c r="AI2532">
        <v>0.1</v>
      </c>
      <c r="AJ2532">
        <v>10</v>
      </c>
      <c r="AK2532">
        <v>4</v>
      </c>
      <c r="AL2532">
        <v>3</v>
      </c>
    </row>
    <row r="2533" spans="20:38" x14ac:dyDescent="0.35">
      <c r="T2533" t="s">
        <v>30</v>
      </c>
      <c r="U2533">
        <v>77</v>
      </c>
      <c r="V2533" t="s">
        <v>20</v>
      </c>
      <c r="W2533">
        <v>1516.5680619252901</v>
      </c>
      <c r="X2533">
        <v>4.7651614218328503E-2</v>
      </c>
      <c r="Y2533">
        <v>1166.5908168655999</v>
      </c>
      <c r="Z2533" t="s">
        <v>21</v>
      </c>
      <c r="AA2533">
        <v>1.1731576000091601E-2</v>
      </c>
      <c r="AB2533" t="s">
        <v>22</v>
      </c>
      <c r="AC2533">
        <v>2528</v>
      </c>
      <c r="AD2533">
        <v>10</v>
      </c>
      <c r="AE2533">
        <v>4.7500000000000001E-2</v>
      </c>
      <c r="AF2533">
        <v>0.01</v>
      </c>
      <c r="AG2533">
        <v>0</v>
      </c>
      <c r="AH2533" t="s">
        <v>23</v>
      </c>
      <c r="AI2533">
        <v>0.1</v>
      </c>
      <c r="AJ2533">
        <v>10</v>
      </c>
      <c r="AK2533">
        <v>4</v>
      </c>
      <c r="AL2533">
        <v>3</v>
      </c>
    </row>
    <row r="2534" spans="20:38" x14ac:dyDescent="0.35">
      <c r="T2534" t="s">
        <v>30</v>
      </c>
      <c r="U2534">
        <v>77</v>
      </c>
      <c r="V2534" t="s">
        <v>20</v>
      </c>
      <c r="W2534">
        <v>616.85394974588405</v>
      </c>
      <c r="X2534">
        <v>1.9381976437659699E-2</v>
      </c>
      <c r="Y2534">
        <v>474.503038266065</v>
      </c>
      <c r="Z2534" t="s">
        <v>21</v>
      </c>
      <c r="AA2534">
        <v>4.7717403353553E-3</v>
      </c>
      <c r="AB2534" t="s">
        <v>24</v>
      </c>
      <c r="AC2534">
        <v>2529</v>
      </c>
      <c r="AD2534">
        <v>10</v>
      </c>
      <c r="AE2534">
        <v>4.7500000000000001E-2</v>
      </c>
      <c r="AF2534">
        <v>0.01</v>
      </c>
      <c r="AG2534">
        <v>0</v>
      </c>
      <c r="AH2534" t="s">
        <v>23</v>
      </c>
      <c r="AI2534">
        <v>0.1</v>
      </c>
      <c r="AJ2534">
        <v>10</v>
      </c>
      <c r="AK2534">
        <v>5</v>
      </c>
      <c r="AL2534">
        <v>4</v>
      </c>
    </row>
    <row r="2535" spans="20:38" x14ac:dyDescent="0.35">
      <c r="T2535" t="s">
        <v>30</v>
      </c>
      <c r="U2535">
        <v>77</v>
      </c>
      <c r="V2535" t="s">
        <v>20</v>
      </c>
      <c r="W2535">
        <v>1850.56184923765</v>
      </c>
      <c r="X2535">
        <v>5.8145929312979003E-2</v>
      </c>
      <c r="Y2535">
        <v>1423.50911479819</v>
      </c>
      <c r="Z2535" t="s">
        <v>21</v>
      </c>
      <c r="AA2535">
        <v>1.4315221006065901E-2</v>
      </c>
      <c r="AB2535" t="s">
        <v>22</v>
      </c>
      <c r="AC2535">
        <v>2530</v>
      </c>
      <c r="AD2535">
        <v>10</v>
      </c>
      <c r="AE2535">
        <v>4.7500000000000001E-2</v>
      </c>
      <c r="AF2535">
        <v>0.01</v>
      </c>
      <c r="AG2535">
        <v>0</v>
      </c>
      <c r="AH2535" t="s">
        <v>23</v>
      </c>
      <c r="AI2535">
        <v>0.1</v>
      </c>
      <c r="AJ2535">
        <v>10</v>
      </c>
      <c r="AK2535">
        <v>5</v>
      </c>
      <c r="AL2535">
        <v>4</v>
      </c>
    </row>
    <row r="2536" spans="20:38" x14ac:dyDescent="0.35">
      <c r="T2536" t="s">
        <v>30</v>
      </c>
      <c r="U2536">
        <v>77</v>
      </c>
      <c r="V2536" t="s">
        <v>20</v>
      </c>
      <c r="W2536">
        <v>733.00598733684103</v>
      </c>
      <c r="X2536">
        <v>2.30315535485811E-2</v>
      </c>
      <c r="Y2536">
        <v>563.85075948987696</v>
      </c>
      <c r="Z2536" t="s">
        <v>21</v>
      </c>
      <c r="AA2536">
        <v>5.6702469640877501E-3</v>
      </c>
      <c r="AB2536" t="s">
        <v>24</v>
      </c>
      <c r="AC2536">
        <v>2531</v>
      </c>
      <c r="AD2536">
        <v>10</v>
      </c>
      <c r="AE2536">
        <v>4.7500000000000001E-2</v>
      </c>
      <c r="AF2536">
        <v>0.01</v>
      </c>
      <c r="AG2536">
        <v>0</v>
      </c>
      <c r="AH2536" t="s">
        <v>23</v>
      </c>
      <c r="AI2536">
        <v>0.1</v>
      </c>
      <c r="AJ2536">
        <v>10</v>
      </c>
      <c r="AK2536">
        <v>6</v>
      </c>
      <c r="AL2536">
        <v>5</v>
      </c>
    </row>
    <row r="2537" spans="20:38" x14ac:dyDescent="0.35">
      <c r="T2537" t="s">
        <v>30</v>
      </c>
      <c r="U2537">
        <v>77</v>
      </c>
      <c r="V2537" t="s">
        <v>20</v>
      </c>
      <c r="W2537">
        <v>2199.01796201052</v>
      </c>
      <c r="X2537">
        <v>6.9094660645743294E-2</v>
      </c>
      <c r="Y2537">
        <v>1691.55227846963</v>
      </c>
      <c r="Z2537" t="s">
        <v>21</v>
      </c>
      <c r="AA2537">
        <v>1.7010740892263201E-2</v>
      </c>
      <c r="AB2537" t="s">
        <v>22</v>
      </c>
      <c r="AC2537">
        <v>2532</v>
      </c>
      <c r="AD2537">
        <v>10</v>
      </c>
      <c r="AE2537">
        <v>4.7500000000000001E-2</v>
      </c>
      <c r="AF2537">
        <v>0.01</v>
      </c>
      <c r="AG2537">
        <v>0</v>
      </c>
      <c r="AH2537" t="s">
        <v>23</v>
      </c>
      <c r="AI2537">
        <v>0.1</v>
      </c>
      <c r="AJ2537">
        <v>10</v>
      </c>
      <c r="AK2537">
        <v>6</v>
      </c>
      <c r="AL2537">
        <v>5</v>
      </c>
    </row>
    <row r="2538" spans="20:38" x14ac:dyDescent="0.35">
      <c r="T2538" t="s">
        <v>30</v>
      </c>
      <c r="U2538">
        <v>77</v>
      </c>
      <c r="V2538" t="s">
        <v>20</v>
      </c>
      <c r="W2538">
        <v>847.96941709722898</v>
      </c>
      <c r="X2538">
        <v>2.6643783781890501E-2</v>
      </c>
      <c r="Y2538">
        <v>652.28416699786897</v>
      </c>
      <c r="Z2538" t="s">
        <v>21</v>
      </c>
      <c r="AA2538">
        <v>6.5595589886025003E-3</v>
      </c>
      <c r="AB2538" t="s">
        <v>24</v>
      </c>
      <c r="AC2538">
        <v>2533</v>
      </c>
      <c r="AD2538">
        <v>10</v>
      </c>
      <c r="AE2538">
        <v>4.7500000000000001E-2</v>
      </c>
      <c r="AF2538">
        <v>0.01</v>
      </c>
      <c r="AG2538">
        <v>0</v>
      </c>
      <c r="AH2538" t="s">
        <v>23</v>
      </c>
      <c r="AI2538">
        <v>0.1</v>
      </c>
      <c r="AJ2538">
        <v>10</v>
      </c>
      <c r="AK2538">
        <v>7</v>
      </c>
      <c r="AL2538">
        <v>6</v>
      </c>
    </row>
    <row r="2539" spans="20:38" x14ac:dyDescent="0.35">
      <c r="T2539" t="s">
        <v>30</v>
      </c>
      <c r="U2539">
        <v>77</v>
      </c>
      <c r="V2539" t="s">
        <v>20</v>
      </c>
      <c r="W2539">
        <v>2543.9082512916898</v>
      </c>
      <c r="X2539">
        <v>7.9931351345671503E-2</v>
      </c>
      <c r="Y2539">
        <v>1956.85250099361</v>
      </c>
      <c r="Z2539" t="s">
        <v>21</v>
      </c>
      <c r="AA2539">
        <v>1.9678676965807499E-2</v>
      </c>
      <c r="AB2539" t="s">
        <v>22</v>
      </c>
      <c r="AC2539">
        <v>2534</v>
      </c>
      <c r="AD2539">
        <v>10</v>
      </c>
      <c r="AE2539">
        <v>4.7500000000000001E-2</v>
      </c>
      <c r="AF2539">
        <v>0.01</v>
      </c>
      <c r="AG2539">
        <v>0</v>
      </c>
      <c r="AH2539" t="s">
        <v>23</v>
      </c>
      <c r="AI2539">
        <v>0.1</v>
      </c>
      <c r="AJ2539">
        <v>10</v>
      </c>
      <c r="AK2539">
        <v>7</v>
      </c>
      <c r="AL2539">
        <v>6</v>
      </c>
    </row>
    <row r="2540" spans="20:38" x14ac:dyDescent="0.35">
      <c r="T2540" t="s">
        <v>30</v>
      </c>
      <c r="U2540">
        <v>77</v>
      </c>
      <c r="V2540" t="s">
        <v>20</v>
      </c>
      <c r="W2540">
        <v>954.859729605898</v>
      </c>
      <c r="X2540">
        <v>3.0002351104529101E-2</v>
      </c>
      <c r="Y2540">
        <v>734.50748431222905</v>
      </c>
      <c r="Z2540" t="s">
        <v>21</v>
      </c>
      <c r="AA2540">
        <v>7.3864205428917501E-3</v>
      </c>
      <c r="AB2540" t="s">
        <v>24</v>
      </c>
      <c r="AC2540">
        <v>2535</v>
      </c>
      <c r="AD2540">
        <v>10</v>
      </c>
      <c r="AE2540">
        <v>4.7500000000000001E-2</v>
      </c>
      <c r="AF2540">
        <v>0.01</v>
      </c>
      <c r="AG2540">
        <v>0</v>
      </c>
      <c r="AH2540" t="s">
        <v>23</v>
      </c>
      <c r="AI2540">
        <v>0.1</v>
      </c>
      <c r="AJ2540">
        <v>10</v>
      </c>
      <c r="AK2540">
        <v>8</v>
      </c>
      <c r="AL2540">
        <v>7</v>
      </c>
    </row>
    <row r="2541" spans="20:38" x14ac:dyDescent="0.35">
      <c r="T2541" t="s">
        <v>30</v>
      </c>
      <c r="U2541">
        <v>77</v>
      </c>
      <c r="V2541" t="s">
        <v>20</v>
      </c>
      <c r="W2541">
        <v>2864.57918881769</v>
      </c>
      <c r="X2541">
        <v>9.0007053313587396E-2</v>
      </c>
      <c r="Y2541">
        <v>2203.5224529366901</v>
      </c>
      <c r="Z2541" t="s">
        <v>21</v>
      </c>
      <c r="AA2541">
        <v>2.2159261628675202E-2</v>
      </c>
      <c r="AB2541" t="s">
        <v>22</v>
      </c>
      <c r="AC2541">
        <v>2536</v>
      </c>
      <c r="AD2541">
        <v>10</v>
      </c>
      <c r="AE2541">
        <v>4.7500000000000001E-2</v>
      </c>
      <c r="AF2541">
        <v>0.01</v>
      </c>
      <c r="AG2541">
        <v>0</v>
      </c>
      <c r="AH2541" t="s">
        <v>23</v>
      </c>
      <c r="AI2541">
        <v>0.1</v>
      </c>
      <c r="AJ2541">
        <v>10</v>
      </c>
      <c r="AK2541">
        <v>8</v>
      </c>
      <c r="AL2541">
        <v>7</v>
      </c>
    </row>
    <row r="2542" spans="20:38" x14ac:dyDescent="0.35">
      <c r="T2542" t="s">
        <v>30</v>
      </c>
      <c r="U2542">
        <v>77</v>
      </c>
      <c r="V2542" t="s">
        <v>20</v>
      </c>
      <c r="W2542">
        <v>1046.6867138534101</v>
      </c>
      <c r="X2542">
        <v>3.2887618266650299E-2</v>
      </c>
      <c r="Y2542">
        <v>805.14362604108305</v>
      </c>
      <c r="Z2542" t="s">
        <v>21</v>
      </c>
      <c r="AA2542">
        <v>8.096758094898E-3</v>
      </c>
      <c r="AB2542" t="s">
        <v>24</v>
      </c>
      <c r="AC2542">
        <v>2537</v>
      </c>
      <c r="AD2542">
        <v>10</v>
      </c>
      <c r="AE2542">
        <v>4.7500000000000001E-2</v>
      </c>
      <c r="AF2542">
        <v>0.01</v>
      </c>
      <c r="AG2542">
        <v>0</v>
      </c>
      <c r="AH2542" t="s">
        <v>23</v>
      </c>
      <c r="AI2542">
        <v>0.1</v>
      </c>
      <c r="AJ2542">
        <v>10</v>
      </c>
      <c r="AK2542">
        <v>9</v>
      </c>
      <c r="AL2542">
        <v>8</v>
      </c>
    </row>
    <row r="2543" spans="20:38" x14ac:dyDescent="0.35">
      <c r="T2543" t="s">
        <v>30</v>
      </c>
      <c r="U2543">
        <v>77</v>
      </c>
      <c r="V2543" t="s">
        <v>20</v>
      </c>
      <c r="W2543">
        <v>3140.06014156022</v>
      </c>
      <c r="X2543">
        <v>9.8662854799951002E-2</v>
      </c>
      <c r="Y2543">
        <v>2415.4308781232498</v>
      </c>
      <c r="Z2543" t="s">
        <v>21</v>
      </c>
      <c r="AA2543">
        <v>2.4290274284694002E-2</v>
      </c>
      <c r="AB2543" t="s">
        <v>22</v>
      </c>
      <c r="AC2543">
        <v>2538</v>
      </c>
      <c r="AD2543">
        <v>10</v>
      </c>
      <c r="AE2543">
        <v>4.7500000000000001E-2</v>
      </c>
      <c r="AF2543">
        <v>0.01</v>
      </c>
      <c r="AG2543">
        <v>0</v>
      </c>
      <c r="AH2543" t="s">
        <v>23</v>
      </c>
      <c r="AI2543">
        <v>0.1</v>
      </c>
      <c r="AJ2543">
        <v>10</v>
      </c>
      <c r="AK2543">
        <v>9</v>
      </c>
      <c r="AL2543">
        <v>8</v>
      </c>
    </row>
    <row r="2544" spans="20:38" x14ac:dyDescent="0.35">
      <c r="T2544" t="s">
        <v>30</v>
      </c>
      <c r="U2544">
        <v>77</v>
      </c>
      <c r="V2544" t="s">
        <v>20</v>
      </c>
      <c r="W2544">
        <v>1117.2364967462299</v>
      </c>
      <c r="X2544">
        <v>3.5104341091030403E-2</v>
      </c>
      <c r="Y2544">
        <v>859.41268980479299</v>
      </c>
      <c r="Z2544" t="s">
        <v>21</v>
      </c>
      <c r="AA2544">
        <v>8.6425035583402501E-3</v>
      </c>
      <c r="AB2544" t="s">
        <v>24</v>
      </c>
      <c r="AC2544">
        <v>2539</v>
      </c>
      <c r="AD2544">
        <v>10</v>
      </c>
      <c r="AE2544">
        <v>4.7500000000000001E-2</v>
      </c>
      <c r="AF2544">
        <v>0.01</v>
      </c>
      <c r="AG2544">
        <v>0</v>
      </c>
      <c r="AH2544" t="s">
        <v>23</v>
      </c>
      <c r="AI2544">
        <v>0.1</v>
      </c>
      <c r="AJ2544">
        <v>10</v>
      </c>
      <c r="AK2544">
        <v>10</v>
      </c>
      <c r="AL2544">
        <v>9</v>
      </c>
    </row>
    <row r="2545" spans="20:38" x14ac:dyDescent="0.35">
      <c r="T2545" t="s">
        <v>30</v>
      </c>
      <c r="U2545">
        <v>77</v>
      </c>
      <c r="V2545" t="s">
        <v>20</v>
      </c>
      <c r="W2545">
        <v>3351.7094902386898</v>
      </c>
      <c r="X2545">
        <v>0.105313023273091</v>
      </c>
      <c r="Y2545">
        <v>2578.2380694143799</v>
      </c>
      <c r="Z2545" t="s">
        <v>21</v>
      </c>
      <c r="AA2545">
        <v>2.59275106750207E-2</v>
      </c>
      <c r="AB2545" t="s">
        <v>22</v>
      </c>
      <c r="AC2545">
        <v>2540</v>
      </c>
      <c r="AD2545">
        <v>10</v>
      </c>
      <c r="AE2545">
        <v>4.7500000000000001E-2</v>
      </c>
      <c r="AF2545">
        <v>0.01</v>
      </c>
      <c r="AG2545">
        <v>0</v>
      </c>
      <c r="AH2545" t="s">
        <v>23</v>
      </c>
      <c r="AI2545">
        <v>0.1</v>
      </c>
      <c r="AJ2545">
        <v>10</v>
      </c>
      <c r="AK2545">
        <v>10</v>
      </c>
      <c r="AL2545">
        <v>9</v>
      </c>
    </row>
    <row r="2546" spans="20:38" x14ac:dyDescent="0.35">
      <c r="T2546" t="s">
        <v>30</v>
      </c>
      <c r="U2546">
        <v>77</v>
      </c>
      <c r="V2546" t="s">
        <v>20</v>
      </c>
      <c r="W2546">
        <v>3889.3665182681402</v>
      </c>
      <c r="X2546">
        <v>0.122206577822108</v>
      </c>
      <c r="Y2546">
        <v>2991.8203986678</v>
      </c>
      <c r="Z2546" t="s">
        <v>21</v>
      </c>
      <c r="AA2546">
        <v>3.0086614670856798E-2</v>
      </c>
      <c r="AB2546" t="s">
        <v>24</v>
      </c>
      <c r="AC2546">
        <v>2541</v>
      </c>
      <c r="AD2546">
        <v>10</v>
      </c>
      <c r="AE2546">
        <v>4.7500000000000001E-2</v>
      </c>
      <c r="AF2546">
        <v>0.01</v>
      </c>
      <c r="AG2546">
        <v>0</v>
      </c>
      <c r="AH2546" t="s">
        <v>23</v>
      </c>
      <c r="AI2546">
        <v>0.1</v>
      </c>
      <c r="AJ2546">
        <v>10</v>
      </c>
      <c r="AK2546">
        <v>12</v>
      </c>
      <c r="AL2546">
        <v>11</v>
      </c>
    </row>
    <row r="2547" spans="20:38" x14ac:dyDescent="0.35">
      <c r="T2547" t="s">
        <v>30</v>
      </c>
      <c r="U2547">
        <v>77</v>
      </c>
      <c r="V2547" t="s">
        <v>20</v>
      </c>
      <c r="W2547">
        <v>11668.099554804399</v>
      </c>
      <c r="X2547">
        <v>0.36661973346632498</v>
      </c>
      <c r="Y2547">
        <v>8975.4611960033908</v>
      </c>
      <c r="Z2547" t="s">
        <v>21</v>
      </c>
      <c r="AA2547">
        <v>9.0259844012570298E-2</v>
      </c>
      <c r="AB2547" t="s">
        <v>22</v>
      </c>
      <c r="AC2547">
        <v>2542</v>
      </c>
      <c r="AD2547">
        <v>10</v>
      </c>
      <c r="AE2547">
        <v>4.7500000000000001E-2</v>
      </c>
      <c r="AF2547">
        <v>0.01</v>
      </c>
      <c r="AG2547">
        <v>0</v>
      </c>
      <c r="AH2547" t="s">
        <v>23</v>
      </c>
      <c r="AI2547">
        <v>0.1</v>
      </c>
      <c r="AJ2547">
        <v>10</v>
      </c>
      <c r="AK2547">
        <v>12</v>
      </c>
      <c r="AL2547">
        <v>11</v>
      </c>
    </row>
    <row r="2548" spans="20:38" x14ac:dyDescent="0.35">
      <c r="T2548" t="s">
        <v>30</v>
      </c>
      <c r="U2548">
        <v>77</v>
      </c>
      <c r="V2548" t="s">
        <v>20</v>
      </c>
      <c r="W2548">
        <v>3338.5991678483801</v>
      </c>
      <c r="X2548">
        <v>0.10490108790368401</v>
      </c>
      <c r="Y2548">
        <v>2568.1532060372201</v>
      </c>
      <c r="Z2548" t="s">
        <v>21</v>
      </c>
      <c r="AA2548">
        <v>2.5826094360534801E-2</v>
      </c>
      <c r="AB2548" t="s">
        <v>24</v>
      </c>
      <c r="AC2548">
        <v>2543</v>
      </c>
      <c r="AD2548">
        <v>10</v>
      </c>
      <c r="AE2548">
        <v>4.7500000000000001E-2</v>
      </c>
      <c r="AF2548">
        <v>0.01</v>
      </c>
      <c r="AG2548">
        <v>0</v>
      </c>
      <c r="AH2548" t="s">
        <v>23</v>
      </c>
      <c r="AI2548">
        <v>0.1</v>
      </c>
      <c r="AJ2548">
        <v>10</v>
      </c>
      <c r="AK2548">
        <v>15</v>
      </c>
      <c r="AL2548">
        <v>14</v>
      </c>
    </row>
    <row r="2549" spans="20:38" x14ac:dyDescent="0.35">
      <c r="T2549" t="s">
        <v>30</v>
      </c>
      <c r="U2549">
        <v>77</v>
      </c>
      <c r="V2549" t="s">
        <v>20</v>
      </c>
      <c r="W2549">
        <v>10015.7975035452</v>
      </c>
      <c r="X2549">
        <v>0.31470326371105101</v>
      </c>
      <c r="Y2549">
        <v>7704.4596181116603</v>
      </c>
      <c r="Z2549" t="s">
        <v>21</v>
      </c>
      <c r="AA2549">
        <v>7.7478283081604205E-2</v>
      </c>
      <c r="AB2549" t="s">
        <v>22</v>
      </c>
      <c r="AC2549">
        <v>2544</v>
      </c>
      <c r="AD2549">
        <v>10</v>
      </c>
      <c r="AE2549">
        <v>4.7500000000000001E-2</v>
      </c>
      <c r="AF2549">
        <v>0.01</v>
      </c>
      <c r="AG2549">
        <v>0</v>
      </c>
      <c r="AH2549" t="s">
        <v>23</v>
      </c>
      <c r="AI2549">
        <v>0.1</v>
      </c>
      <c r="AJ2549">
        <v>10</v>
      </c>
      <c r="AK2549">
        <v>15</v>
      </c>
      <c r="AL2549">
        <v>14</v>
      </c>
    </row>
    <row r="2550" spans="20:38" x14ac:dyDescent="0.35">
      <c r="T2550" t="s">
        <v>30</v>
      </c>
      <c r="U2550">
        <v>77</v>
      </c>
      <c r="V2550" t="s">
        <v>20</v>
      </c>
      <c r="W2550">
        <v>4926.7981083878603</v>
      </c>
      <c r="X2550">
        <v>0.15480339371940099</v>
      </c>
      <c r="Y2550">
        <v>3789.84469875989</v>
      </c>
      <c r="Z2550" t="s">
        <v>21</v>
      </c>
      <c r="AA2550">
        <v>3.8111778756756497E-2</v>
      </c>
      <c r="AB2550" t="s">
        <v>24</v>
      </c>
      <c r="AC2550">
        <v>2545</v>
      </c>
      <c r="AD2550">
        <v>10</v>
      </c>
      <c r="AE2550">
        <v>4.7500000000000001E-2</v>
      </c>
      <c r="AF2550">
        <v>0.01</v>
      </c>
      <c r="AG2550">
        <v>0</v>
      </c>
      <c r="AH2550" t="s">
        <v>23</v>
      </c>
      <c r="AI2550">
        <v>0.1</v>
      </c>
      <c r="AJ2550">
        <v>10</v>
      </c>
      <c r="AK2550">
        <v>20</v>
      </c>
      <c r="AL2550">
        <v>19</v>
      </c>
    </row>
    <row r="2551" spans="20:38" x14ac:dyDescent="0.35">
      <c r="T2551" t="s">
        <v>30</v>
      </c>
      <c r="U2551">
        <v>77</v>
      </c>
      <c r="V2551" t="s">
        <v>20</v>
      </c>
      <c r="W2551">
        <v>14780.394325163599</v>
      </c>
      <c r="X2551">
        <v>0.46441018115820298</v>
      </c>
      <c r="Y2551">
        <v>11369.5340962797</v>
      </c>
      <c r="Z2551" t="s">
        <v>21</v>
      </c>
      <c r="AA2551">
        <v>0.114335336270269</v>
      </c>
      <c r="AB2551" t="s">
        <v>22</v>
      </c>
      <c r="AC2551">
        <v>2546</v>
      </c>
      <c r="AD2551">
        <v>10</v>
      </c>
      <c r="AE2551">
        <v>4.7500000000000001E-2</v>
      </c>
      <c r="AF2551">
        <v>0.01</v>
      </c>
      <c r="AG2551">
        <v>0</v>
      </c>
      <c r="AH2551" t="s">
        <v>23</v>
      </c>
      <c r="AI2551">
        <v>0.1</v>
      </c>
      <c r="AJ2551">
        <v>10</v>
      </c>
      <c r="AK2551">
        <v>20</v>
      </c>
      <c r="AL2551">
        <v>19</v>
      </c>
    </row>
    <row r="2552" spans="20:38" x14ac:dyDescent="0.35">
      <c r="T2552" t="s">
        <v>30</v>
      </c>
      <c r="U2552">
        <v>77</v>
      </c>
      <c r="V2552" t="s">
        <v>20</v>
      </c>
      <c r="W2552">
        <v>11752.675276567599</v>
      </c>
      <c r="X2552">
        <v>0.36927716096125701</v>
      </c>
      <c r="Y2552">
        <v>9040.5194435135309</v>
      </c>
      <c r="Z2552" t="s">
        <v>21</v>
      </c>
      <c r="AA2552">
        <v>9.0914088640646998E-2</v>
      </c>
      <c r="AB2552" t="s">
        <v>24</v>
      </c>
      <c r="AC2552">
        <v>2547</v>
      </c>
      <c r="AD2552">
        <v>10</v>
      </c>
      <c r="AE2552">
        <v>4.7500000000000001E-2</v>
      </c>
      <c r="AF2552">
        <v>0.01</v>
      </c>
      <c r="AG2552">
        <v>0</v>
      </c>
      <c r="AH2552" t="s">
        <v>23</v>
      </c>
      <c r="AI2552">
        <v>0.1</v>
      </c>
      <c r="AJ2552">
        <v>10</v>
      </c>
      <c r="AK2552">
        <v>99</v>
      </c>
      <c r="AL2552">
        <v>98</v>
      </c>
    </row>
    <row r="2553" spans="20:38" x14ac:dyDescent="0.35">
      <c r="T2553" t="s">
        <v>30</v>
      </c>
      <c r="U2553">
        <v>77</v>
      </c>
      <c r="V2553" t="s">
        <v>20</v>
      </c>
      <c r="W2553">
        <v>35258.025829702798</v>
      </c>
      <c r="X2553">
        <v>1.1078314828837701</v>
      </c>
      <c r="Y2553">
        <v>27121.5583305406</v>
      </c>
      <c r="Z2553" t="s">
        <v>21</v>
      </c>
      <c r="AA2553">
        <v>0.27274226592194101</v>
      </c>
      <c r="AB2553" t="s">
        <v>22</v>
      </c>
      <c r="AC2553">
        <v>2548</v>
      </c>
      <c r="AD2553">
        <v>10</v>
      </c>
      <c r="AE2553">
        <v>4.7500000000000001E-2</v>
      </c>
      <c r="AF2553">
        <v>0.01</v>
      </c>
      <c r="AG2553">
        <v>0</v>
      </c>
      <c r="AH2553" t="s">
        <v>23</v>
      </c>
      <c r="AI2553">
        <v>0.1</v>
      </c>
      <c r="AJ2553">
        <v>10</v>
      </c>
      <c r="AK2553">
        <v>99</v>
      </c>
      <c r="AL2553">
        <v>98</v>
      </c>
    </row>
    <row r="2554" spans="20:38" x14ac:dyDescent="0.35">
      <c r="T2554" t="s">
        <v>30</v>
      </c>
      <c r="U2554">
        <v>77</v>
      </c>
      <c r="V2554" t="s">
        <v>20</v>
      </c>
      <c r="W2554">
        <v>16753.6961236233</v>
      </c>
      <c r="X2554">
        <v>0.122554887764313</v>
      </c>
      <c r="Y2554">
        <v>12887.458556633301</v>
      </c>
      <c r="Z2554" t="s">
        <v>25</v>
      </c>
      <c r="AA2554">
        <v>2.2440697763519899E-2</v>
      </c>
      <c r="AB2554" t="s">
        <v>24</v>
      </c>
      <c r="AC2554">
        <v>2549</v>
      </c>
      <c r="AD2554">
        <v>10</v>
      </c>
      <c r="AE2554">
        <v>4.7500000000000001E-2</v>
      </c>
      <c r="AF2554">
        <v>0.01</v>
      </c>
      <c r="AG2554">
        <v>0</v>
      </c>
      <c r="AH2554" t="s">
        <v>23</v>
      </c>
      <c r="AI2554">
        <v>0.1</v>
      </c>
      <c r="AJ2554">
        <v>10</v>
      </c>
      <c r="AK2554">
        <v>1</v>
      </c>
      <c r="AL2554">
        <v>0</v>
      </c>
    </row>
    <row r="2555" spans="20:38" x14ac:dyDescent="0.35">
      <c r="T2555" t="s">
        <v>30</v>
      </c>
      <c r="U2555">
        <v>77</v>
      </c>
      <c r="V2555" t="s">
        <v>20</v>
      </c>
      <c r="W2555">
        <v>50261.088370869802</v>
      </c>
      <c r="X2555">
        <v>0.36766466329293801</v>
      </c>
      <c r="Y2555">
        <v>38662.375669899797</v>
      </c>
      <c r="Z2555" t="s">
        <v>25</v>
      </c>
      <c r="AA2555">
        <v>6.7322093290559798E-2</v>
      </c>
      <c r="AB2555" t="s">
        <v>22</v>
      </c>
      <c r="AC2555">
        <v>2550</v>
      </c>
      <c r="AD2555">
        <v>10</v>
      </c>
      <c r="AE2555">
        <v>4.7500000000000001E-2</v>
      </c>
      <c r="AF2555">
        <v>0.01</v>
      </c>
      <c r="AG2555">
        <v>0</v>
      </c>
      <c r="AH2555" t="s">
        <v>23</v>
      </c>
      <c r="AI2555">
        <v>0.1</v>
      </c>
      <c r="AJ2555">
        <v>10</v>
      </c>
      <c r="AK2555">
        <v>1</v>
      </c>
      <c r="AL2555">
        <v>0</v>
      </c>
    </row>
    <row r="2556" spans="20:38" x14ac:dyDescent="0.35">
      <c r="T2556" t="s">
        <v>30</v>
      </c>
      <c r="U2556">
        <v>77</v>
      </c>
      <c r="V2556" t="s">
        <v>20</v>
      </c>
      <c r="W2556">
        <v>8402.11385701156</v>
      </c>
      <c r="X2556">
        <v>6.1462265587895498E-2</v>
      </c>
      <c r="Y2556">
        <v>6463.1645053935099</v>
      </c>
      <c r="Z2556" t="s">
        <v>25</v>
      </c>
      <c r="AA2556">
        <v>1.12541910900496E-2</v>
      </c>
      <c r="AB2556" t="s">
        <v>24</v>
      </c>
      <c r="AC2556">
        <v>2551</v>
      </c>
      <c r="AD2556">
        <v>10</v>
      </c>
      <c r="AE2556">
        <v>4.7500000000000001E-2</v>
      </c>
      <c r="AF2556">
        <v>0.01</v>
      </c>
      <c r="AG2556">
        <v>0</v>
      </c>
      <c r="AH2556" t="s">
        <v>23</v>
      </c>
      <c r="AI2556">
        <v>0.1</v>
      </c>
      <c r="AJ2556">
        <v>10</v>
      </c>
      <c r="AK2556">
        <v>2</v>
      </c>
      <c r="AL2556">
        <v>1</v>
      </c>
    </row>
    <row r="2557" spans="20:38" x14ac:dyDescent="0.35">
      <c r="T2557" t="s">
        <v>30</v>
      </c>
      <c r="U2557">
        <v>77</v>
      </c>
      <c r="V2557" t="s">
        <v>20</v>
      </c>
      <c r="W2557">
        <v>25206.3415710347</v>
      </c>
      <c r="X2557">
        <v>0.18438679676368699</v>
      </c>
      <c r="Y2557">
        <v>19389.493516180501</v>
      </c>
      <c r="Z2557" t="s">
        <v>25</v>
      </c>
      <c r="AA2557">
        <v>3.3762573270148699E-2</v>
      </c>
      <c r="AB2557" t="s">
        <v>22</v>
      </c>
      <c r="AC2557">
        <v>2552</v>
      </c>
      <c r="AD2557">
        <v>10</v>
      </c>
      <c r="AE2557">
        <v>4.7500000000000001E-2</v>
      </c>
      <c r="AF2557">
        <v>0.01</v>
      </c>
      <c r="AG2557">
        <v>0</v>
      </c>
      <c r="AH2557" t="s">
        <v>23</v>
      </c>
      <c r="AI2557">
        <v>0.1</v>
      </c>
      <c r="AJ2557">
        <v>10</v>
      </c>
      <c r="AK2557">
        <v>2</v>
      </c>
      <c r="AL2557">
        <v>1</v>
      </c>
    </row>
    <row r="2558" spans="20:38" x14ac:dyDescent="0.35">
      <c r="T2558" t="s">
        <v>30</v>
      </c>
      <c r="U2558">
        <v>77</v>
      </c>
      <c r="V2558" t="s">
        <v>20</v>
      </c>
      <c r="W2558">
        <v>4304.64265606356</v>
      </c>
      <c r="X2558">
        <v>3.1488872287439497E-2</v>
      </c>
      <c r="Y2558">
        <v>3311.26358158735</v>
      </c>
      <c r="Z2558" t="s">
        <v>25</v>
      </c>
      <c r="AA2558">
        <v>5.7658431973389998E-3</v>
      </c>
      <c r="AB2558" t="s">
        <v>24</v>
      </c>
      <c r="AC2558">
        <v>2553</v>
      </c>
      <c r="AD2558">
        <v>10</v>
      </c>
      <c r="AE2558">
        <v>4.7500000000000001E-2</v>
      </c>
      <c r="AF2558">
        <v>0.01</v>
      </c>
      <c r="AG2558">
        <v>0</v>
      </c>
      <c r="AH2558" t="s">
        <v>23</v>
      </c>
      <c r="AI2558">
        <v>0.1</v>
      </c>
      <c r="AJ2558">
        <v>10</v>
      </c>
      <c r="AK2558">
        <v>3</v>
      </c>
      <c r="AL2558">
        <v>2</v>
      </c>
    </row>
    <row r="2559" spans="20:38" x14ac:dyDescent="0.35">
      <c r="T2559" t="s">
        <v>30</v>
      </c>
      <c r="U2559">
        <v>77</v>
      </c>
      <c r="V2559" t="s">
        <v>20</v>
      </c>
      <c r="W2559">
        <v>12913.927968190699</v>
      </c>
      <c r="X2559">
        <v>9.44666168623184E-2</v>
      </c>
      <c r="Y2559">
        <v>9933.7907447620491</v>
      </c>
      <c r="Z2559" t="s">
        <v>25</v>
      </c>
      <c r="AA2559">
        <v>1.7297529592017E-2</v>
      </c>
      <c r="AB2559" t="s">
        <v>22</v>
      </c>
      <c r="AC2559">
        <v>2554</v>
      </c>
      <c r="AD2559">
        <v>10</v>
      </c>
      <c r="AE2559">
        <v>4.7500000000000001E-2</v>
      </c>
      <c r="AF2559">
        <v>0.01</v>
      </c>
      <c r="AG2559">
        <v>0</v>
      </c>
      <c r="AH2559" t="s">
        <v>23</v>
      </c>
      <c r="AI2559">
        <v>0.1</v>
      </c>
      <c r="AJ2559">
        <v>10</v>
      </c>
      <c r="AK2559">
        <v>3</v>
      </c>
      <c r="AL2559">
        <v>2</v>
      </c>
    </row>
    <row r="2560" spans="20:38" x14ac:dyDescent="0.35">
      <c r="T2560" t="s">
        <v>30</v>
      </c>
      <c r="U2560">
        <v>77</v>
      </c>
      <c r="V2560" t="s">
        <v>20</v>
      </c>
      <c r="W2560">
        <v>5166.83592861955</v>
      </c>
      <c r="X2560">
        <v>3.7795898448684702E-2</v>
      </c>
      <c r="Y2560">
        <v>3974.4891758611898</v>
      </c>
      <c r="Z2560" t="s">
        <v>25</v>
      </c>
      <c r="AA2560">
        <v>6.920705891541E-3</v>
      </c>
      <c r="AB2560" t="s">
        <v>24</v>
      </c>
      <c r="AC2560">
        <v>2555</v>
      </c>
      <c r="AD2560">
        <v>10</v>
      </c>
      <c r="AE2560">
        <v>4.7500000000000001E-2</v>
      </c>
      <c r="AF2560">
        <v>0.01</v>
      </c>
      <c r="AG2560">
        <v>0</v>
      </c>
      <c r="AH2560" t="s">
        <v>23</v>
      </c>
      <c r="AI2560">
        <v>0.1</v>
      </c>
      <c r="AJ2560">
        <v>10</v>
      </c>
      <c r="AK2560">
        <v>4</v>
      </c>
      <c r="AL2560">
        <v>3</v>
      </c>
    </row>
    <row r="2561" spans="20:38" x14ac:dyDescent="0.35">
      <c r="T2561" t="s">
        <v>30</v>
      </c>
      <c r="U2561">
        <v>77</v>
      </c>
      <c r="V2561" t="s">
        <v>20</v>
      </c>
      <c r="W2561">
        <v>15500.507785858599</v>
      </c>
      <c r="X2561">
        <v>0.113387695346054</v>
      </c>
      <c r="Y2561">
        <v>11923.4675275836</v>
      </c>
      <c r="Z2561" t="s">
        <v>25</v>
      </c>
      <c r="AA2561">
        <v>2.0762117674623E-2</v>
      </c>
      <c r="AB2561" t="s">
        <v>22</v>
      </c>
      <c r="AC2561">
        <v>2556</v>
      </c>
      <c r="AD2561">
        <v>10</v>
      </c>
      <c r="AE2561">
        <v>4.7500000000000001E-2</v>
      </c>
      <c r="AF2561">
        <v>0.01</v>
      </c>
      <c r="AG2561">
        <v>0</v>
      </c>
      <c r="AH2561" t="s">
        <v>23</v>
      </c>
      <c r="AI2561">
        <v>0.1</v>
      </c>
      <c r="AJ2561">
        <v>10</v>
      </c>
      <c r="AK2561">
        <v>4</v>
      </c>
      <c r="AL2561">
        <v>3</v>
      </c>
    </row>
    <row r="2562" spans="20:38" x14ac:dyDescent="0.35">
      <c r="T2562" t="s">
        <v>30</v>
      </c>
      <c r="U2562">
        <v>77</v>
      </c>
      <c r="V2562" t="s">
        <v>20</v>
      </c>
      <c r="W2562">
        <v>6178.8881370768004</v>
      </c>
      <c r="X2562">
        <v>4.5199157043318901E-2</v>
      </c>
      <c r="Y2562">
        <v>4752.9908746744604</v>
      </c>
      <c r="Z2562" t="s">
        <v>25</v>
      </c>
      <c r="AA2562">
        <v>8.2762967750875001E-3</v>
      </c>
      <c r="AB2562" t="s">
        <v>24</v>
      </c>
      <c r="AC2562">
        <v>2557</v>
      </c>
      <c r="AD2562">
        <v>10</v>
      </c>
      <c r="AE2562">
        <v>4.7500000000000001E-2</v>
      </c>
      <c r="AF2562">
        <v>0.01</v>
      </c>
      <c r="AG2562">
        <v>0</v>
      </c>
      <c r="AH2562" t="s">
        <v>23</v>
      </c>
      <c r="AI2562">
        <v>0.1</v>
      </c>
      <c r="AJ2562">
        <v>10</v>
      </c>
      <c r="AK2562">
        <v>5</v>
      </c>
      <c r="AL2562">
        <v>4</v>
      </c>
    </row>
    <row r="2563" spans="20:38" x14ac:dyDescent="0.35">
      <c r="T2563" t="s">
        <v>30</v>
      </c>
      <c r="U2563">
        <v>77</v>
      </c>
      <c r="V2563" t="s">
        <v>20</v>
      </c>
      <c r="W2563">
        <v>18536.664411230398</v>
      </c>
      <c r="X2563">
        <v>0.13559747112995699</v>
      </c>
      <c r="Y2563">
        <v>14258.972624023399</v>
      </c>
      <c r="Z2563" t="s">
        <v>25</v>
      </c>
      <c r="AA2563">
        <v>2.48288903252625E-2</v>
      </c>
      <c r="AB2563" t="s">
        <v>22</v>
      </c>
      <c r="AC2563">
        <v>2558</v>
      </c>
      <c r="AD2563">
        <v>10</v>
      </c>
      <c r="AE2563">
        <v>4.7500000000000001E-2</v>
      </c>
      <c r="AF2563">
        <v>0.01</v>
      </c>
      <c r="AG2563">
        <v>0</v>
      </c>
      <c r="AH2563" t="s">
        <v>23</v>
      </c>
      <c r="AI2563">
        <v>0.1</v>
      </c>
      <c r="AJ2563">
        <v>10</v>
      </c>
      <c r="AK2563">
        <v>5</v>
      </c>
      <c r="AL2563">
        <v>4</v>
      </c>
    </row>
    <row r="2564" spans="20:38" x14ac:dyDescent="0.35">
      <c r="T2564" t="s">
        <v>30</v>
      </c>
      <c r="U2564">
        <v>77</v>
      </c>
      <c r="V2564" t="s">
        <v>20</v>
      </c>
      <c r="W2564">
        <v>7165.2125005124899</v>
      </c>
      <c r="X2564">
        <v>5.2414213993625197E-2</v>
      </c>
      <c r="Y2564">
        <v>5511.7019234711497</v>
      </c>
      <c r="Z2564" t="s">
        <v>25</v>
      </c>
      <c r="AA2564">
        <v>9.5974265588280004E-3</v>
      </c>
      <c r="AB2564" t="s">
        <v>24</v>
      </c>
      <c r="AC2564">
        <v>2559</v>
      </c>
      <c r="AD2564">
        <v>10</v>
      </c>
      <c r="AE2564">
        <v>4.7500000000000001E-2</v>
      </c>
      <c r="AF2564">
        <v>0.01</v>
      </c>
      <c r="AG2564">
        <v>0</v>
      </c>
      <c r="AH2564" t="s">
        <v>23</v>
      </c>
      <c r="AI2564">
        <v>0.1</v>
      </c>
      <c r="AJ2564">
        <v>10</v>
      </c>
      <c r="AK2564">
        <v>6</v>
      </c>
      <c r="AL2564">
        <v>5</v>
      </c>
    </row>
    <row r="2565" spans="20:38" x14ac:dyDescent="0.35">
      <c r="T2565" t="s">
        <v>30</v>
      </c>
      <c r="U2565">
        <v>77</v>
      </c>
      <c r="V2565" t="s">
        <v>20</v>
      </c>
      <c r="W2565">
        <v>21495.637501537502</v>
      </c>
      <c r="X2565">
        <v>0.15724264198087601</v>
      </c>
      <c r="Y2565">
        <v>16535.1057704134</v>
      </c>
      <c r="Z2565" t="s">
        <v>25</v>
      </c>
      <c r="AA2565">
        <v>2.8792279676484001E-2</v>
      </c>
      <c r="AB2565" t="s">
        <v>22</v>
      </c>
      <c r="AC2565">
        <v>2560</v>
      </c>
      <c r="AD2565">
        <v>10</v>
      </c>
      <c r="AE2565">
        <v>4.7500000000000001E-2</v>
      </c>
      <c r="AF2565">
        <v>0.01</v>
      </c>
      <c r="AG2565">
        <v>0</v>
      </c>
      <c r="AH2565" t="s">
        <v>23</v>
      </c>
      <c r="AI2565">
        <v>0.1</v>
      </c>
      <c r="AJ2565">
        <v>10</v>
      </c>
      <c r="AK2565">
        <v>6</v>
      </c>
      <c r="AL2565">
        <v>5</v>
      </c>
    </row>
    <row r="2566" spans="20:38" x14ac:dyDescent="0.35">
      <c r="T2566" t="s">
        <v>30</v>
      </c>
      <c r="U2566">
        <v>77</v>
      </c>
      <c r="V2566" t="s">
        <v>20</v>
      </c>
      <c r="W2566">
        <v>8052.6279054010402</v>
      </c>
      <c r="X2566">
        <v>5.8905742462563297E-2</v>
      </c>
      <c r="Y2566">
        <v>6194.3291580007999</v>
      </c>
      <c r="Z2566" t="s">
        <v>25</v>
      </c>
      <c r="AA2566">
        <v>1.0786072977197501E-2</v>
      </c>
      <c r="AB2566" t="s">
        <v>24</v>
      </c>
      <c r="AC2566">
        <v>2561</v>
      </c>
      <c r="AD2566">
        <v>10</v>
      </c>
      <c r="AE2566">
        <v>4.7500000000000001E-2</v>
      </c>
      <c r="AF2566">
        <v>0.01</v>
      </c>
      <c r="AG2566">
        <v>0</v>
      </c>
      <c r="AH2566" t="s">
        <v>23</v>
      </c>
      <c r="AI2566">
        <v>0.1</v>
      </c>
      <c r="AJ2566">
        <v>10</v>
      </c>
      <c r="AK2566">
        <v>7</v>
      </c>
      <c r="AL2566">
        <v>6</v>
      </c>
    </row>
    <row r="2567" spans="20:38" x14ac:dyDescent="0.35">
      <c r="T2567" t="s">
        <v>30</v>
      </c>
      <c r="U2567">
        <v>77</v>
      </c>
      <c r="V2567" t="s">
        <v>20</v>
      </c>
      <c r="W2567">
        <v>24157.883716203101</v>
      </c>
      <c r="X2567">
        <v>0.17671722738769</v>
      </c>
      <c r="Y2567">
        <v>18582.987474002399</v>
      </c>
      <c r="Z2567" t="s">
        <v>25</v>
      </c>
      <c r="AA2567">
        <v>3.2358218931592499E-2</v>
      </c>
      <c r="AB2567" t="s">
        <v>22</v>
      </c>
      <c r="AC2567">
        <v>2562</v>
      </c>
      <c r="AD2567">
        <v>10</v>
      </c>
      <c r="AE2567">
        <v>4.7500000000000001E-2</v>
      </c>
      <c r="AF2567">
        <v>0.01</v>
      </c>
      <c r="AG2567">
        <v>0</v>
      </c>
      <c r="AH2567" t="s">
        <v>23</v>
      </c>
      <c r="AI2567">
        <v>0.1</v>
      </c>
      <c r="AJ2567">
        <v>10</v>
      </c>
      <c r="AK2567">
        <v>7</v>
      </c>
      <c r="AL2567">
        <v>6</v>
      </c>
    </row>
    <row r="2568" spans="20:38" x14ac:dyDescent="0.35">
      <c r="T2568" t="s">
        <v>30</v>
      </c>
      <c r="U2568">
        <v>77</v>
      </c>
      <c r="V2568" t="s">
        <v>20</v>
      </c>
      <c r="W2568">
        <v>8768.77408148223</v>
      </c>
      <c r="X2568">
        <v>6.4144420160000895E-2</v>
      </c>
      <c r="Y2568">
        <v>6745.2108319094104</v>
      </c>
      <c r="Z2568" t="s">
        <v>25</v>
      </c>
      <c r="AA2568">
        <v>1.1745313241158E-2</v>
      </c>
      <c r="AB2568" t="s">
        <v>24</v>
      </c>
      <c r="AC2568">
        <v>2563</v>
      </c>
      <c r="AD2568">
        <v>10</v>
      </c>
      <c r="AE2568">
        <v>4.7500000000000001E-2</v>
      </c>
      <c r="AF2568">
        <v>0.01</v>
      </c>
      <c r="AG2568">
        <v>0</v>
      </c>
      <c r="AH2568" t="s">
        <v>23</v>
      </c>
      <c r="AI2568">
        <v>0.1</v>
      </c>
      <c r="AJ2568">
        <v>10</v>
      </c>
      <c r="AK2568">
        <v>8</v>
      </c>
      <c r="AL2568">
        <v>7</v>
      </c>
    </row>
    <row r="2569" spans="20:38" x14ac:dyDescent="0.35">
      <c r="T2569" t="s">
        <v>30</v>
      </c>
      <c r="U2569">
        <v>77</v>
      </c>
      <c r="V2569" t="s">
        <v>20</v>
      </c>
      <c r="W2569">
        <v>26306.322244446699</v>
      </c>
      <c r="X2569">
        <v>0.192433260480003</v>
      </c>
      <c r="Y2569">
        <v>20235.632495728201</v>
      </c>
      <c r="Z2569" t="s">
        <v>25</v>
      </c>
      <c r="AA2569">
        <v>3.5235939723473997E-2</v>
      </c>
      <c r="AB2569" t="s">
        <v>22</v>
      </c>
      <c r="AC2569">
        <v>2564</v>
      </c>
      <c r="AD2569">
        <v>10</v>
      </c>
      <c r="AE2569">
        <v>4.7500000000000001E-2</v>
      </c>
      <c r="AF2569">
        <v>0.01</v>
      </c>
      <c r="AG2569">
        <v>0</v>
      </c>
      <c r="AH2569" t="s">
        <v>23</v>
      </c>
      <c r="AI2569">
        <v>0.1</v>
      </c>
      <c r="AJ2569">
        <v>10</v>
      </c>
      <c r="AK2569">
        <v>8</v>
      </c>
      <c r="AL2569">
        <v>7</v>
      </c>
    </row>
    <row r="2570" spans="20:38" x14ac:dyDescent="0.35">
      <c r="T2570" t="s">
        <v>30</v>
      </c>
      <c r="U2570">
        <v>77</v>
      </c>
      <c r="V2570" t="s">
        <v>20</v>
      </c>
      <c r="W2570">
        <v>9253.5983968018299</v>
      </c>
      <c r="X2570">
        <v>6.7690956345865194E-2</v>
      </c>
      <c r="Y2570">
        <v>7118.1526129244803</v>
      </c>
      <c r="Z2570" t="s">
        <v>25</v>
      </c>
      <c r="AA2570">
        <v>1.23947099980415E-2</v>
      </c>
      <c r="AB2570" t="s">
        <v>24</v>
      </c>
      <c r="AC2570">
        <v>2565</v>
      </c>
      <c r="AD2570">
        <v>10</v>
      </c>
      <c r="AE2570">
        <v>4.7500000000000001E-2</v>
      </c>
      <c r="AF2570">
        <v>0.01</v>
      </c>
      <c r="AG2570">
        <v>0</v>
      </c>
      <c r="AH2570" t="s">
        <v>23</v>
      </c>
      <c r="AI2570">
        <v>0.1</v>
      </c>
      <c r="AJ2570">
        <v>10</v>
      </c>
      <c r="AK2570">
        <v>9</v>
      </c>
      <c r="AL2570">
        <v>8</v>
      </c>
    </row>
    <row r="2571" spans="20:38" x14ac:dyDescent="0.35">
      <c r="T2571" t="s">
        <v>30</v>
      </c>
      <c r="U2571">
        <v>77</v>
      </c>
      <c r="V2571" t="s">
        <v>20</v>
      </c>
      <c r="W2571">
        <v>27760.795190405501</v>
      </c>
      <c r="X2571">
        <v>0.203072869037595</v>
      </c>
      <c r="Y2571">
        <v>21354.457838773498</v>
      </c>
      <c r="Z2571" t="s">
        <v>25</v>
      </c>
      <c r="AA2571">
        <v>3.7184129994124501E-2</v>
      </c>
      <c r="AB2571" t="s">
        <v>22</v>
      </c>
      <c r="AC2571">
        <v>2566</v>
      </c>
      <c r="AD2571">
        <v>10</v>
      </c>
      <c r="AE2571">
        <v>4.7500000000000001E-2</v>
      </c>
      <c r="AF2571">
        <v>0.01</v>
      </c>
      <c r="AG2571">
        <v>0</v>
      </c>
      <c r="AH2571" t="s">
        <v>23</v>
      </c>
      <c r="AI2571">
        <v>0.1</v>
      </c>
      <c r="AJ2571">
        <v>10</v>
      </c>
      <c r="AK2571">
        <v>9</v>
      </c>
      <c r="AL2571">
        <v>8</v>
      </c>
    </row>
    <row r="2572" spans="20:38" x14ac:dyDescent="0.35">
      <c r="T2572" t="s">
        <v>30</v>
      </c>
      <c r="U2572">
        <v>77</v>
      </c>
      <c r="V2572" t="s">
        <v>20</v>
      </c>
      <c r="W2572">
        <v>9469.4066369806296</v>
      </c>
      <c r="X2572">
        <v>6.9269614240730207E-2</v>
      </c>
      <c r="Y2572">
        <v>7284.1589515235601</v>
      </c>
      <c r="Z2572" t="s">
        <v>25</v>
      </c>
      <c r="AA2572">
        <v>1.2683773823539701E-2</v>
      </c>
      <c r="AB2572" t="s">
        <v>24</v>
      </c>
      <c r="AC2572">
        <v>2567</v>
      </c>
      <c r="AD2572">
        <v>10</v>
      </c>
      <c r="AE2572">
        <v>4.7500000000000001E-2</v>
      </c>
      <c r="AF2572">
        <v>0.01</v>
      </c>
      <c r="AG2572">
        <v>0</v>
      </c>
      <c r="AH2572" t="s">
        <v>23</v>
      </c>
      <c r="AI2572">
        <v>0.1</v>
      </c>
      <c r="AJ2572">
        <v>10</v>
      </c>
      <c r="AK2572">
        <v>10</v>
      </c>
      <c r="AL2572">
        <v>9</v>
      </c>
    </row>
    <row r="2573" spans="20:38" x14ac:dyDescent="0.35">
      <c r="T2573" t="s">
        <v>30</v>
      </c>
      <c r="U2573">
        <v>77</v>
      </c>
      <c r="V2573" t="s">
        <v>20</v>
      </c>
      <c r="W2573">
        <v>28408.219910941902</v>
      </c>
      <c r="X2573">
        <v>0.207808842722191</v>
      </c>
      <c r="Y2573">
        <v>21852.476854570701</v>
      </c>
      <c r="Z2573" t="s">
        <v>25</v>
      </c>
      <c r="AA2573">
        <v>3.8051321470619202E-2</v>
      </c>
      <c r="AB2573" t="s">
        <v>22</v>
      </c>
      <c r="AC2573">
        <v>2568</v>
      </c>
      <c r="AD2573">
        <v>10</v>
      </c>
      <c r="AE2573">
        <v>4.7500000000000001E-2</v>
      </c>
      <c r="AF2573">
        <v>0.01</v>
      </c>
      <c r="AG2573">
        <v>0</v>
      </c>
      <c r="AH2573" t="s">
        <v>23</v>
      </c>
      <c r="AI2573">
        <v>0.1</v>
      </c>
      <c r="AJ2573">
        <v>10</v>
      </c>
      <c r="AK2573">
        <v>10</v>
      </c>
      <c r="AL2573">
        <v>9</v>
      </c>
    </row>
    <row r="2574" spans="20:38" x14ac:dyDescent="0.35">
      <c r="T2574" t="s">
        <v>30</v>
      </c>
      <c r="U2574">
        <v>77</v>
      </c>
      <c r="V2574" t="s">
        <v>20</v>
      </c>
      <c r="W2574">
        <v>25662.294517836599</v>
      </c>
      <c r="X2574">
        <v>0.18772213613052199</v>
      </c>
      <c r="Y2574">
        <v>19740.226552182001</v>
      </c>
      <c r="Z2574" t="s">
        <v>25</v>
      </c>
      <c r="AA2574">
        <v>3.4373298342280201E-2</v>
      </c>
      <c r="AB2574" t="s">
        <v>24</v>
      </c>
      <c r="AC2574">
        <v>2569</v>
      </c>
      <c r="AD2574">
        <v>10</v>
      </c>
      <c r="AE2574">
        <v>4.7500000000000001E-2</v>
      </c>
      <c r="AF2574">
        <v>0.01</v>
      </c>
      <c r="AG2574">
        <v>0</v>
      </c>
      <c r="AH2574" t="s">
        <v>23</v>
      </c>
      <c r="AI2574">
        <v>0.1</v>
      </c>
      <c r="AJ2574">
        <v>10</v>
      </c>
      <c r="AK2574">
        <v>12</v>
      </c>
      <c r="AL2574">
        <v>11</v>
      </c>
    </row>
    <row r="2575" spans="20:38" x14ac:dyDescent="0.35">
      <c r="T2575" t="s">
        <v>30</v>
      </c>
      <c r="U2575">
        <v>77</v>
      </c>
      <c r="V2575" t="s">
        <v>20</v>
      </c>
      <c r="W2575">
        <v>76986.883553509906</v>
      </c>
      <c r="X2575">
        <v>0.56316640839156695</v>
      </c>
      <c r="Y2575">
        <v>59220.679656546097</v>
      </c>
      <c r="Z2575" t="s">
        <v>25</v>
      </c>
      <c r="AA2575">
        <v>0.103119895026841</v>
      </c>
      <c r="AB2575" t="s">
        <v>22</v>
      </c>
      <c r="AC2575">
        <v>2570</v>
      </c>
      <c r="AD2575">
        <v>10</v>
      </c>
      <c r="AE2575">
        <v>4.7500000000000001E-2</v>
      </c>
      <c r="AF2575">
        <v>0.01</v>
      </c>
      <c r="AG2575">
        <v>0</v>
      </c>
      <c r="AH2575" t="s">
        <v>23</v>
      </c>
      <c r="AI2575">
        <v>0.1</v>
      </c>
      <c r="AJ2575">
        <v>10</v>
      </c>
      <c r="AK2575">
        <v>12</v>
      </c>
      <c r="AL2575">
        <v>11</v>
      </c>
    </row>
    <row r="2576" spans="20:38" x14ac:dyDescent="0.35">
      <c r="T2576" t="s">
        <v>30</v>
      </c>
      <c r="U2576">
        <v>77</v>
      </c>
      <c r="V2576" t="s">
        <v>20</v>
      </c>
      <c r="W2576">
        <v>22793.025742332298</v>
      </c>
      <c r="X2576">
        <v>0.166733160912585</v>
      </c>
      <c r="Y2576">
        <v>17533.096724871</v>
      </c>
      <c r="Z2576" t="s">
        <v>25</v>
      </c>
      <c r="AA2576">
        <v>3.0530063218622502E-2</v>
      </c>
      <c r="AB2576" t="s">
        <v>24</v>
      </c>
      <c r="AC2576">
        <v>2571</v>
      </c>
      <c r="AD2576">
        <v>10</v>
      </c>
      <c r="AE2576">
        <v>4.7500000000000001E-2</v>
      </c>
      <c r="AF2576">
        <v>0.01</v>
      </c>
      <c r="AG2576">
        <v>0</v>
      </c>
      <c r="AH2576" t="s">
        <v>23</v>
      </c>
      <c r="AI2576">
        <v>0.1</v>
      </c>
      <c r="AJ2576">
        <v>10</v>
      </c>
      <c r="AK2576">
        <v>15</v>
      </c>
      <c r="AL2576">
        <v>14</v>
      </c>
    </row>
    <row r="2577" spans="20:38" x14ac:dyDescent="0.35">
      <c r="T2577" t="s">
        <v>30</v>
      </c>
      <c r="U2577">
        <v>77</v>
      </c>
      <c r="V2577" t="s">
        <v>20</v>
      </c>
      <c r="W2577">
        <v>68379.077226997004</v>
      </c>
      <c r="X2577">
        <v>0.50019948273775505</v>
      </c>
      <c r="Y2577">
        <v>52599.290174613103</v>
      </c>
      <c r="Z2577" t="s">
        <v>25</v>
      </c>
      <c r="AA2577">
        <v>9.1590189655867502E-2</v>
      </c>
      <c r="AB2577" t="s">
        <v>22</v>
      </c>
      <c r="AC2577">
        <v>2572</v>
      </c>
      <c r="AD2577">
        <v>10</v>
      </c>
      <c r="AE2577">
        <v>4.7500000000000001E-2</v>
      </c>
      <c r="AF2577">
        <v>0.01</v>
      </c>
      <c r="AG2577">
        <v>0</v>
      </c>
      <c r="AH2577" t="s">
        <v>23</v>
      </c>
      <c r="AI2577">
        <v>0.1</v>
      </c>
      <c r="AJ2577">
        <v>10</v>
      </c>
      <c r="AK2577">
        <v>15</v>
      </c>
      <c r="AL2577">
        <v>14</v>
      </c>
    </row>
    <row r="2578" spans="20:38" x14ac:dyDescent="0.35">
      <c r="T2578" t="s">
        <v>30</v>
      </c>
      <c r="U2578">
        <v>77</v>
      </c>
      <c r="V2578" t="s">
        <v>20</v>
      </c>
      <c r="W2578">
        <v>26588.108711933</v>
      </c>
      <c r="X2578">
        <v>0.194494555411071</v>
      </c>
      <c r="Y2578">
        <v>20452.391316871501</v>
      </c>
      <c r="Z2578" t="s">
        <v>25</v>
      </c>
      <c r="AA2578">
        <v>3.5613377926008501E-2</v>
      </c>
      <c r="AB2578" t="s">
        <v>24</v>
      </c>
      <c r="AC2578">
        <v>2573</v>
      </c>
      <c r="AD2578">
        <v>10</v>
      </c>
      <c r="AE2578">
        <v>4.7500000000000001E-2</v>
      </c>
      <c r="AF2578">
        <v>0.01</v>
      </c>
      <c r="AG2578">
        <v>0</v>
      </c>
      <c r="AH2578" t="s">
        <v>23</v>
      </c>
      <c r="AI2578">
        <v>0.1</v>
      </c>
      <c r="AJ2578">
        <v>10</v>
      </c>
      <c r="AK2578">
        <v>20</v>
      </c>
      <c r="AL2578">
        <v>19</v>
      </c>
    </row>
    <row r="2579" spans="20:38" x14ac:dyDescent="0.35">
      <c r="T2579" t="s">
        <v>30</v>
      </c>
      <c r="U2579">
        <v>77</v>
      </c>
      <c r="V2579" t="s">
        <v>20</v>
      </c>
      <c r="W2579">
        <v>79764.326135798896</v>
      </c>
      <c r="X2579">
        <v>0.58348366623321302</v>
      </c>
      <c r="Y2579">
        <v>61357.173950614502</v>
      </c>
      <c r="Z2579" t="s">
        <v>25</v>
      </c>
      <c r="AA2579">
        <v>0.106840133778025</v>
      </c>
      <c r="AB2579" t="s">
        <v>22</v>
      </c>
      <c r="AC2579">
        <v>2574</v>
      </c>
      <c r="AD2579">
        <v>10</v>
      </c>
      <c r="AE2579">
        <v>4.7500000000000001E-2</v>
      </c>
      <c r="AF2579">
        <v>0.01</v>
      </c>
      <c r="AG2579">
        <v>0</v>
      </c>
      <c r="AH2579" t="s">
        <v>23</v>
      </c>
      <c r="AI2579">
        <v>0.1</v>
      </c>
      <c r="AJ2579">
        <v>10</v>
      </c>
      <c r="AK2579">
        <v>20</v>
      </c>
      <c r="AL2579">
        <v>19</v>
      </c>
    </row>
    <row r="2580" spans="20:38" x14ac:dyDescent="0.35">
      <c r="T2580" t="s">
        <v>30</v>
      </c>
      <c r="U2580">
        <v>77</v>
      </c>
      <c r="V2580" t="s">
        <v>20</v>
      </c>
      <c r="W2580">
        <v>28084.883425341599</v>
      </c>
      <c r="X2580">
        <v>0.20544360543899901</v>
      </c>
      <c r="Y2580">
        <v>21603.756481032</v>
      </c>
      <c r="Z2580" t="s">
        <v>25</v>
      </c>
      <c r="AA2580">
        <v>3.7618229196786999E-2</v>
      </c>
      <c r="AB2580" t="s">
        <v>24</v>
      </c>
      <c r="AC2580">
        <v>2575</v>
      </c>
      <c r="AD2580">
        <v>10</v>
      </c>
      <c r="AE2580">
        <v>4.7500000000000001E-2</v>
      </c>
      <c r="AF2580">
        <v>0.01</v>
      </c>
      <c r="AG2580">
        <v>0</v>
      </c>
      <c r="AH2580" t="s">
        <v>23</v>
      </c>
      <c r="AI2580">
        <v>0.1</v>
      </c>
      <c r="AJ2580">
        <v>10</v>
      </c>
      <c r="AK2580">
        <v>99</v>
      </c>
      <c r="AL2580">
        <v>98</v>
      </c>
    </row>
    <row r="2581" spans="20:38" x14ac:dyDescent="0.35">
      <c r="T2581" t="s">
        <v>30</v>
      </c>
      <c r="U2581">
        <v>77</v>
      </c>
      <c r="V2581" t="s">
        <v>20</v>
      </c>
      <c r="W2581">
        <v>84254.650276024899</v>
      </c>
      <c r="X2581">
        <v>0.61633081631699804</v>
      </c>
      <c r="Y2581">
        <v>64811.269443096098</v>
      </c>
      <c r="Z2581" t="s">
        <v>25</v>
      </c>
      <c r="AA2581">
        <v>0.11285468759036101</v>
      </c>
      <c r="AB2581" t="s">
        <v>22</v>
      </c>
      <c r="AC2581">
        <v>2576</v>
      </c>
      <c r="AD2581">
        <v>10</v>
      </c>
      <c r="AE2581">
        <v>4.7500000000000001E-2</v>
      </c>
      <c r="AF2581">
        <v>0.01</v>
      </c>
      <c r="AG2581">
        <v>0</v>
      </c>
      <c r="AH2581" t="s">
        <v>23</v>
      </c>
      <c r="AI2581">
        <v>0.1</v>
      </c>
      <c r="AJ2581">
        <v>10</v>
      </c>
      <c r="AK2581">
        <v>99</v>
      </c>
      <c r="AL2581">
        <v>98</v>
      </c>
    </row>
    <row r="2582" spans="20:38" x14ac:dyDescent="0.35">
      <c r="T2582" t="s">
        <v>30</v>
      </c>
      <c r="U2582">
        <v>77</v>
      </c>
      <c r="V2582" t="s">
        <v>20</v>
      </c>
      <c r="W2582">
        <v>26913.733014373</v>
      </c>
      <c r="X2582">
        <v>9.4641781915296E-2</v>
      </c>
      <c r="Y2582">
        <v>20702.871549517698</v>
      </c>
      <c r="Z2582" t="s">
        <v>26</v>
      </c>
      <c r="AA2582">
        <v>3.0694500835028501E-2</v>
      </c>
      <c r="AB2582" t="s">
        <v>24</v>
      </c>
      <c r="AC2582">
        <v>2577</v>
      </c>
      <c r="AD2582">
        <v>10</v>
      </c>
      <c r="AE2582">
        <v>4.7500000000000001E-2</v>
      </c>
      <c r="AF2582">
        <v>0.01</v>
      </c>
      <c r="AG2582">
        <v>0</v>
      </c>
      <c r="AH2582" t="s">
        <v>23</v>
      </c>
      <c r="AI2582">
        <v>0.1</v>
      </c>
      <c r="AJ2582">
        <v>10</v>
      </c>
      <c r="AK2582">
        <v>1</v>
      </c>
      <c r="AL2582">
        <v>0</v>
      </c>
    </row>
    <row r="2583" spans="20:38" x14ac:dyDescent="0.35">
      <c r="T2583" t="s">
        <v>30</v>
      </c>
      <c r="U2583">
        <v>77</v>
      </c>
      <c r="V2583" t="s">
        <v>20</v>
      </c>
      <c r="W2583">
        <v>80741.199043119006</v>
      </c>
      <c r="X2583">
        <v>0.28392534574588801</v>
      </c>
      <c r="Y2583">
        <v>62108.614648553099</v>
      </c>
      <c r="Z2583" t="s">
        <v>26</v>
      </c>
      <c r="AA2583">
        <v>9.2083502505085499E-2</v>
      </c>
      <c r="AB2583" t="s">
        <v>22</v>
      </c>
      <c r="AC2583">
        <v>2578</v>
      </c>
      <c r="AD2583">
        <v>10</v>
      </c>
      <c r="AE2583">
        <v>4.7500000000000001E-2</v>
      </c>
      <c r="AF2583">
        <v>0.01</v>
      </c>
      <c r="AG2583">
        <v>0</v>
      </c>
      <c r="AH2583" t="s">
        <v>23</v>
      </c>
      <c r="AI2583">
        <v>0.1</v>
      </c>
      <c r="AJ2583">
        <v>10</v>
      </c>
      <c r="AK2583">
        <v>1</v>
      </c>
      <c r="AL2583">
        <v>0</v>
      </c>
    </row>
    <row r="2584" spans="20:38" x14ac:dyDescent="0.35">
      <c r="T2584" t="s">
        <v>30</v>
      </c>
      <c r="U2584">
        <v>77</v>
      </c>
      <c r="V2584" t="s">
        <v>20</v>
      </c>
      <c r="W2584">
        <v>12400.7032848745</v>
      </c>
      <c r="X2584">
        <v>4.3606907122717697E-2</v>
      </c>
      <c r="Y2584">
        <v>9539.0025268265199</v>
      </c>
      <c r="Z2584" t="s">
        <v>26</v>
      </c>
      <c r="AA2584">
        <v>1.4142720265867499E-2</v>
      </c>
      <c r="AB2584" t="s">
        <v>24</v>
      </c>
      <c r="AC2584">
        <v>2579</v>
      </c>
      <c r="AD2584">
        <v>10</v>
      </c>
      <c r="AE2584">
        <v>4.7500000000000001E-2</v>
      </c>
      <c r="AF2584">
        <v>0.01</v>
      </c>
      <c r="AG2584">
        <v>0</v>
      </c>
      <c r="AH2584" t="s">
        <v>23</v>
      </c>
      <c r="AI2584">
        <v>0.1</v>
      </c>
      <c r="AJ2584">
        <v>10</v>
      </c>
      <c r="AK2584">
        <v>2</v>
      </c>
      <c r="AL2584">
        <v>1</v>
      </c>
    </row>
    <row r="2585" spans="20:38" x14ac:dyDescent="0.35">
      <c r="T2585" t="s">
        <v>30</v>
      </c>
      <c r="U2585">
        <v>77</v>
      </c>
      <c r="V2585" t="s">
        <v>20</v>
      </c>
      <c r="W2585">
        <v>37202.109854623399</v>
      </c>
      <c r="X2585">
        <v>0.13082072136815301</v>
      </c>
      <c r="Y2585">
        <v>28617.007580479501</v>
      </c>
      <c r="Z2585" t="s">
        <v>26</v>
      </c>
      <c r="AA2585">
        <v>4.2428160797602497E-2</v>
      </c>
      <c r="AB2585" t="s">
        <v>22</v>
      </c>
      <c r="AC2585">
        <v>2580</v>
      </c>
      <c r="AD2585">
        <v>10</v>
      </c>
      <c r="AE2585">
        <v>4.7500000000000001E-2</v>
      </c>
      <c r="AF2585">
        <v>0.01</v>
      </c>
      <c r="AG2585">
        <v>0</v>
      </c>
      <c r="AH2585" t="s">
        <v>23</v>
      </c>
      <c r="AI2585">
        <v>0.1</v>
      </c>
      <c r="AJ2585">
        <v>10</v>
      </c>
      <c r="AK2585">
        <v>2</v>
      </c>
      <c r="AL2585">
        <v>1</v>
      </c>
    </row>
    <row r="2586" spans="20:38" x14ac:dyDescent="0.35">
      <c r="T2586" t="s">
        <v>30</v>
      </c>
      <c r="U2586">
        <v>77</v>
      </c>
      <c r="V2586" t="s">
        <v>20</v>
      </c>
      <c r="W2586">
        <v>5893.5851363746197</v>
      </c>
      <c r="X2586">
        <v>2.07247132487389E-2</v>
      </c>
      <c r="Y2586">
        <v>4533.5270279804799</v>
      </c>
      <c r="Z2586" t="s">
        <v>26</v>
      </c>
      <c r="AA2586">
        <v>6.7214999046454997E-3</v>
      </c>
      <c r="AB2586" t="s">
        <v>24</v>
      </c>
      <c r="AC2586">
        <v>2581</v>
      </c>
      <c r="AD2586">
        <v>10</v>
      </c>
      <c r="AE2586">
        <v>4.7500000000000001E-2</v>
      </c>
      <c r="AF2586">
        <v>0.01</v>
      </c>
      <c r="AG2586">
        <v>0</v>
      </c>
      <c r="AH2586" t="s">
        <v>23</v>
      </c>
      <c r="AI2586">
        <v>0.1</v>
      </c>
      <c r="AJ2586">
        <v>10</v>
      </c>
      <c r="AK2586">
        <v>3</v>
      </c>
      <c r="AL2586">
        <v>2</v>
      </c>
    </row>
    <row r="2587" spans="20:38" x14ac:dyDescent="0.35">
      <c r="T2587" t="s">
        <v>30</v>
      </c>
      <c r="U2587">
        <v>77</v>
      </c>
      <c r="V2587" t="s">
        <v>20</v>
      </c>
      <c r="W2587">
        <v>17680.7554091239</v>
      </c>
      <c r="X2587">
        <v>6.2174139746216703E-2</v>
      </c>
      <c r="Y2587">
        <v>13600.581083941401</v>
      </c>
      <c r="Z2587" t="s">
        <v>26</v>
      </c>
      <c r="AA2587">
        <v>2.0164499713936499E-2</v>
      </c>
      <c r="AB2587" t="s">
        <v>22</v>
      </c>
      <c r="AC2587">
        <v>2582</v>
      </c>
      <c r="AD2587">
        <v>10</v>
      </c>
      <c r="AE2587">
        <v>4.7500000000000001E-2</v>
      </c>
      <c r="AF2587">
        <v>0.01</v>
      </c>
      <c r="AG2587">
        <v>0</v>
      </c>
      <c r="AH2587" t="s">
        <v>23</v>
      </c>
      <c r="AI2587">
        <v>0.1</v>
      </c>
      <c r="AJ2587">
        <v>10</v>
      </c>
      <c r="AK2587">
        <v>3</v>
      </c>
      <c r="AL2587">
        <v>2</v>
      </c>
    </row>
    <row r="2588" spans="20:38" x14ac:dyDescent="0.35">
      <c r="T2588" t="s">
        <v>30</v>
      </c>
      <c r="U2588">
        <v>77</v>
      </c>
      <c r="V2588" t="s">
        <v>20</v>
      </c>
      <c r="W2588">
        <v>7019.3920114559496</v>
      </c>
      <c r="X2588">
        <v>2.4683598056479499E-2</v>
      </c>
      <c r="Y2588">
        <v>5399.5323165045702</v>
      </c>
      <c r="Z2588" t="s">
        <v>26</v>
      </c>
      <c r="AA2588">
        <v>8.0054570594857502E-3</v>
      </c>
      <c r="AB2588" t="s">
        <v>24</v>
      </c>
      <c r="AC2588">
        <v>2583</v>
      </c>
      <c r="AD2588">
        <v>10</v>
      </c>
      <c r="AE2588">
        <v>4.7500000000000001E-2</v>
      </c>
      <c r="AF2588">
        <v>0.01</v>
      </c>
      <c r="AG2588">
        <v>0</v>
      </c>
      <c r="AH2588" t="s">
        <v>23</v>
      </c>
      <c r="AI2588">
        <v>0.1</v>
      </c>
      <c r="AJ2588">
        <v>10</v>
      </c>
      <c r="AK2588">
        <v>4</v>
      </c>
      <c r="AL2588">
        <v>3</v>
      </c>
    </row>
    <row r="2589" spans="20:38" x14ac:dyDescent="0.35">
      <c r="T2589" t="s">
        <v>30</v>
      </c>
      <c r="U2589">
        <v>77</v>
      </c>
      <c r="V2589" t="s">
        <v>20</v>
      </c>
      <c r="W2589">
        <v>21058.1760343678</v>
      </c>
      <c r="X2589">
        <v>7.4050794169438397E-2</v>
      </c>
      <c r="Y2589">
        <v>16198.5969495137</v>
      </c>
      <c r="Z2589" t="s">
        <v>26</v>
      </c>
      <c r="AA2589">
        <v>2.4016371178457299E-2</v>
      </c>
      <c r="AB2589" t="s">
        <v>22</v>
      </c>
      <c r="AC2589">
        <v>2584</v>
      </c>
      <c r="AD2589">
        <v>10</v>
      </c>
      <c r="AE2589">
        <v>4.7500000000000001E-2</v>
      </c>
      <c r="AF2589">
        <v>0.01</v>
      </c>
      <c r="AG2589">
        <v>0</v>
      </c>
      <c r="AH2589" t="s">
        <v>23</v>
      </c>
      <c r="AI2589">
        <v>0.1</v>
      </c>
      <c r="AJ2589">
        <v>10</v>
      </c>
      <c r="AK2589">
        <v>4</v>
      </c>
      <c r="AL2589">
        <v>3</v>
      </c>
    </row>
    <row r="2590" spans="20:38" x14ac:dyDescent="0.35">
      <c r="T2590" t="s">
        <v>30</v>
      </c>
      <c r="U2590">
        <v>77</v>
      </c>
      <c r="V2590" t="s">
        <v>20</v>
      </c>
      <c r="W2590">
        <v>8314.2832962605899</v>
      </c>
      <c r="X2590">
        <v>2.92370659278837E-2</v>
      </c>
      <c r="Y2590">
        <v>6395.6025355850697</v>
      </c>
      <c r="Z2590" t="s">
        <v>26</v>
      </c>
      <c r="AA2590">
        <v>9.4822511408375002E-3</v>
      </c>
      <c r="AB2590" t="s">
        <v>24</v>
      </c>
      <c r="AC2590">
        <v>2585</v>
      </c>
      <c r="AD2590">
        <v>10</v>
      </c>
      <c r="AE2590">
        <v>4.7500000000000001E-2</v>
      </c>
      <c r="AF2590">
        <v>0.01</v>
      </c>
      <c r="AG2590">
        <v>0</v>
      </c>
      <c r="AH2590" t="s">
        <v>23</v>
      </c>
      <c r="AI2590">
        <v>0.1</v>
      </c>
      <c r="AJ2590">
        <v>10</v>
      </c>
      <c r="AK2590">
        <v>5</v>
      </c>
      <c r="AL2590">
        <v>4</v>
      </c>
    </row>
    <row r="2591" spans="20:38" x14ac:dyDescent="0.35">
      <c r="T2591" t="s">
        <v>30</v>
      </c>
      <c r="U2591">
        <v>77</v>
      </c>
      <c r="V2591" t="s">
        <v>20</v>
      </c>
      <c r="W2591">
        <v>24942.849888781799</v>
      </c>
      <c r="X2591">
        <v>8.7711197783651093E-2</v>
      </c>
      <c r="Y2591">
        <v>19186.807606755199</v>
      </c>
      <c r="Z2591" t="s">
        <v>26</v>
      </c>
      <c r="AA2591">
        <v>2.8446753422512499E-2</v>
      </c>
      <c r="AB2591" t="s">
        <v>22</v>
      </c>
      <c r="AC2591">
        <v>2586</v>
      </c>
      <c r="AD2591">
        <v>10</v>
      </c>
      <c r="AE2591">
        <v>4.7500000000000001E-2</v>
      </c>
      <c r="AF2591">
        <v>0.01</v>
      </c>
      <c r="AG2591">
        <v>0</v>
      </c>
      <c r="AH2591" t="s">
        <v>23</v>
      </c>
      <c r="AI2591">
        <v>0.1</v>
      </c>
      <c r="AJ2591">
        <v>10</v>
      </c>
      <c r="AK2591">
        <v>5</v>
      </c>
      <c r="AL2591">
        <v>4</v>
      </c>
    </row>
    <row r="2592" spans="20:38" x14ac:dyDescent="0.35">
      <c r="T2592" t="s">
        <v>30</v>
      </c>
      <c r="U2592">
        <v>77</v>
      </c>
      <c r="V2592" t="s">
        <v>20</v>
      </c>
      <c r="W2592">
        <v>9530.5884221070701</v>
      </c>
      <c r="X2592">
        <v>3.3514186623156403E-2</v>
      </c>
      <c r="Y2592">
        <v>7331.2218631592796</v>
      </c>
      <c r="Z2592" t="s">
        <v>26</v>
      </c>
      <c r="AA2592">
        <v>1.0869419493923499E-2</v>
      </c>
      <c r="AB2592" t="s">
        <v>24</v>
      </c>
      <c r="AC2592">
        <v>2587</v>
      </c>
      <c r="AD2592">
        <v>10</v>
      </c>
      <c r="AE2592">
        <v>4.7500000000000001E-2</v>
      </c>
      <c r="AF2592">
        <v>0.01</v>
      </c>
      <c r="AG2592">
        <v>0</v>
      </c>
      <c r="AH2592" t="s">
        <v>23</v>
      </c>
      <c r="AI2592">
        <v>0.1</v>
      </c>
      <c r="AJ2592">
        <v>10</v>
      </c>
      <c r="AK2592">
        <v>6</v>
      </c>
      <c r="AL2592">
        <v>5</v>
      </c>
    </row>
    <row r="2593" spans="20:38" x14ac:dyDescent="0.35">
      <c r="T2593" t="s">
        <v>30</v>
      </c>
      <c r="U2593">
        <v>77</v>
      </c>
      <c r="V2593" t="s">
        <v>20</v>
      </c>
      <c r="W2593">
        <v>28591.765266321199</v>
      </c>
      <c r="X2593">
        <v>0.100542559869469</v>
      </c>
      <c r="Y2593">
        <v>21993.6655894779</v>
      </c>
      <c r="Z2593" t="s">
        <v>26</v>
      </c>
      <c r="AA2593">
        <v>3.26082584817705E-2</v>
      </c>
      <c r="AB2593" t="s">
        <v>22</v>
      </c>
      <c r="AC2593">
        <v>2588</v>
      </c>
      <c r="AD2593">
        <v>10</v>
      </c>
      <c r="AE2593">
        <v>4.7500000000000001E-2</v>
      </c>
      <c r="AF2593">
        <v>0.01</v>
      </c>
      <c r="AG2593">
        <v>0</v>
      </c>
      <c r="AH2593" t="s">
        <v>23</v>
      </c>
      <c r="AI2593">
        <v>0.1</v>
      </c>
      <c r="AJ2593">
        <v>10</v>
      </c>
      <c r="AK2593">
        <v>6</v>
      </c>
      <c r="AL2593">
        <v>5</v>
      </c>
    </row>
    <row r="2594" spans="20:38" x14ac:dyDescent="0.35">
      <c r="T2594" t="s">
        <v>30</v>
      </c>
      <c r="U2594">
        <v>77</v>
      </c>
      <c r="V2594" t="s">
        <v>20</v>
      </c>
      <c r="W2594">
        <v>10565.6617803797</v>
      </c>
      <c r="X2594">
        <v>3.7154008233471703E-2</v>
      </c>
      <c r="Y2594">
        <v>8127.4321387536202</v>
      </c>
      <c r="Z2594" t="s">
        <v>26</v>
      </c>
      <c r="AA2594">
        <v>1.20498971349422E-2</v>
      </c>
      <c r="AB2594" t="s">
        <v>24</v>
      </c>
      <c r="AC2594">
        <v>2589</v>
      </c>
      <c r="AD2594">
        <v>10</v>
      </c>
      <c r="AE2594">
        <v>4.7500000000000001E-2</v>
      </c>
      <c r="AF2594">
        <v>0.01</v>
      </c>
      <c r="AG2594">
        <v>0</v>
      </c>
      <c r="AH2594" t="s">
        <v>23</v>
      </c>
      <c r="AI2594">
        <v>0.1</v>
      </c>
      <c r="AJ2594">
        <v>10</v>
      </c>
      <c r="AK2594">
        <v>7</v>
      </c>
      <c r="AL2594">
        <v>6</v>
      </c>
    </row>
    <row r="2595" spans="20:38" x14ac:dyDescent="0.35">
      <c r="T2595" t="s">
        <v>30</v>
      </c>
      <c r="U2595">
        <v>77</v>
      </c>
      <c r="V2595" t="s">
        <v>20</v>
      </c>
      <c r="W2595">
        <v>31696.985341139101</v>
      </c>
      <c r="X2595">
        <v>0.111462024700415</v>
      </c>
      <c r="Y2595">
        <v>24382.296416260899</v>
      </c>
      <c r="Z2595" t="s">
        <v>26</v>
      </c>
      <c r="AA2595">
        <v>3.6149691404826698E-2</v>
      </c>
      <c r="AB2595" t="s">
        <v>22</v>
      </c>
      <c r="AC2595">
        <v>2590</v>
      </c>
      <c r="AD2595">
        <v>10</v>
      </c>
      <c r="AE2595">
        <v>4.7500000000000001E-2</v>
      </c>
      <c r="AF2595">
        <v>0.01</v>
      </c>
      <c r="AG2595">
        <v>0</v>
      </c>
      <c r="AH2595" t="s">
        <v>23</v>
      </c>
      <c r="AI2595">
        <v>0.1</v>
      </c>
      <c r="AJ2595">
        <v>10</v>
      </c>
      <c r="AK2595">
        <v>7</v>
      </c>
      <c r="AL2595">
        <v>6</v>
      </c>
    </row>
    <row r="2596" spans="20:38" x14ac:dyDescent="0.35">
      <c r="T2596" t="s">
        <v>30</v>
      </c>
      <c r="U2596">
        <v>77</v>
      </c>
      <c r="V2596" t="s">
        <v>20</v>
      </c>
      <c r="W2596">
        <v>11325.2537146907</v>
      </c>
      <c r="X2596">
        <v>3.9825103103636801E-2</v>
      </c>
      <c r="Y2596">
        <v>8711.7336266851798</v>
      </c>
      <c r="Z2596" t="s">
        <v>26</v>
      </c>
      <c r="AA2596">
        <v>1.2916194472793499E-2</v>
      </c>
      <c r="AB2596" t="s">
        <v>24</v>
      </c>
      <c r="AC2596">
        <v>2591</v>
      </c>
      <c r="AD2596">
        <v>10</v>
      </c>
      <c r="AE2596">
        <v>4.7500000000000001E-2</v>
      </c>
      <c r="AF2596">
        <v>0.01</v>
      </c>
      <c r="AG2596">
        <v>0</v>
      </c>
      <c r="AH2596" t="s">
        <v>23</v>
      </c>
      <c r="AI2596">
        <v>0.1</v>
      </c>
      <c r="AJ2596">
        <v>10</v>
      </c>
      <c r="AK2596">
        <v>8</v>
      </c>
      <c r="AL2596">
        <v>7</v>
      </c>
    </row>
    <row r="2597" spans="20:38" x14ac:dyDescent="0.35">
      <c r="T2597" t="s">
        <v>30</v>
      </c>
      <c r="U2597">
        <v>77</v>
      </c>
      <c r="V2597" t="s">
        <v>20</v>
      </c>
      <c r="W2597">
        <v>33975.761144072203</v>
      </c>
      <c r="X2597">
        <v>0.11947530931090999</v>
      </c>
      <c r="Y2597">
        <v>26135.200880055501</v>
      </c>
      <c r="Z2597" t="s">
        <v>26</v>
      </c>
      <c r="AA2597">
        <v>3.87485834183805E-2</v>
      </c>
      <c r="AB2597" t="s">
        <v>22</v>
      </c>
      <c r="AC2597">
        <v>2592</v>
      </c>
      <c r="AD2597">
        <v>10</v>
      </c>
      <c r="AE2597">
        <v>4.7500000000000001E-2</v>
      </c>
      <c r="AF2597">
        <v>0.01</v>
      </c>
      <c r="AG2597">
        <v>0</v>
      </c>
      <c r="AH2597" t="s">
        <v>23</v>
      </c>
      <c r="AI2597">
        <v>0.1</v>
      </c>
      <c r="AJ2597">
        <v>10</v>
      </c>
      <c r="AK2597">
        <v>8</v>
      </c>
      <c r="AL2597">
        <v>7</v>
      </c>
    </row>
    <row r="2598" spans="20:38" x14ac:dyDescent="0.35">
      <c r="T2598" t="s">
        <v>30</v>
      </c>
      <c r="U2598">
        <v>77</v>
      </c>
      <c r="V2598" t="s">
        <v>20</v>
      </c>
      <c r="W2598">
        <v>11740.2872124844</v>
      </c>
      <c r="X2598">
        <v>4.1284562843567699E-2</v>
      </c>
      <c r="Y2598">
        <v>9030.9901634495109</v>
      </c>
      <c r="Z2598" t="s">
        <v>26</v>
      </c>
      <c r="AA2598">
        <v>1.33895307445693E-2</v>
      </c>
      <c r="AB2598" t="s">
        <v>24</v>
      </c>
      <c r="AC2598">
        <v>2593</v>
      </c>
      <c r="AD2598">
        <v>10</v>
      </c>
      <c r="AE2598">
        <v>4.7500000000000001E-2</v>
      </c>
      <c r="AF2598">
        <v>0.01</v>
      </c>
      <c r="AG2598">
        <v>0</v>
      </c>
      <c r="AH2598" t="s">
        <v>23</v>
      </c>
      <c r="AI2598">
        <v>0.1</v>
      </c>
      <c r="AJ2598">
        <v>10</v>
      </c>
      <c r="AK2598">
        <v>9</v>
      </c>
      <c r="AL2598">
        <v>8</v>
      </c>
    </row>
    <row r="2599" spans="20:38" x14ac:dyDescent="0.35">
      <c r="T2599" t="s">
        <v>30</v>
      </c>
      <c r="U2599">
        <v>77</v>
      </c>
      <c r="V2599" t="s">
        <v>20</v>
      </c>
      <c r="W2599">
        <v>35220.861637453098</v>
      </c>
      <c r="X2599">
        <v>0.123853688530703</v>
      </c>
      <c r="Y2599">
        <v>27092.9704903485</v>
      </c>
      <c r="Z2599" t="s">
        <v>26</v>
      </c>
      <c r="AA2599">
        <v>4.0168592233707799E-2</v>
      </c>
      <c r="AB2599" t="s">
        <v>22</v>
      </c>
      <c r="AC2599">
        <v>2594</v>
      </c>
      <c r="AD2599">
        <v>10</v>
      </c>
      <c r="AE2599">
        <v>4.7500000000000001E-2</v>
      </c>
      <c r="AF2599">
        <v>0.01</v>
      </c>
      <c r="AG2599">
        <v>0</v>
      </c>
      <c r="AH2599" t="s">
        <v>23</v>
      </c>
      <c r="AI2599">
        <v>0.1</v>
      </c>
      <c r="AJ2599">
        <v>10</v>
      </c>
      <c r="AK2599">
        <v>9</v>
      </c>
      <c r="AL2599">
        <v>8</v>
      </c>
    </row>
    <row r="2600" spans="20:38" x14ac:dyDescent="0.35">
      <c r="T2600" t="s">
        <v>30</v>
      </c>
      <c r="U2600">
        <v>77</v>
      </c>
      <c r="V2600" t="s">
        <v>20</v>
      </c>
      <c r="W2600">
        <v>11779.489235015501</v>
      </c>
      <c r="X2600">
        <v>4.1422416231094897E-2</v>
      </c>
      <c r="Y2600">
        <v>9061.1455653965804</v>
      </c>
      <c r="Z2600" t="s">
        <v>26</v>
      </c>
      <c r="AA2600">
        <v>1.34342397603225E-2</v>
      </c>
      <c r="AB2600" t="s">
        <v>24</v>
      </c>
      <c r="AC2600">
        <v>2595</v>
      </c>
      <c r="AD2600">
        <v>10</v>
      </c>
      <c r="AE2600">
        <v>4.7500000000000001E-2</v>
      </c>
      <c r="AF2600">
        <v>0.01</v>
      </c>
      <c r="AG2600">
        <v>0</v>
      </c>
      <c r="AH2600" t="s">
        <v>23</v>
      </c>
      <c r="AI2600">
        <v>0.1</v>
      </c>
      <c r="AJ2600">
        <v>10</v>
      </c>
      <c r="AK2600">
        <v>10</v>
      </c>
      <c r="AL2600">
        <v>9</v>
      </c>
    </row>
    <row r="2601" spans="20:38" x14ac:dyDescent="0.35">
      <c r="T2601" t="s">
        <v>30</v>
      </c>
      <c r="U2601">
        <v>77</v>
      </c>
      <c r="V2601" t="s">
        <v>20</v>
      </c>
      <c r="W2601">
        <v>35338.467705046598</v>
      </c>
      <c r="X2601">
        <v>0.124267248693285</v>
      </c>
      <c r="Y2601">
        <v>27183.436696189699</v>
      </c>
      <c r="Z2601" t="s">
        <v>26</v>
      </c>
      <c r="AA2601">
        <v>4.03027192809675E-2</v>
      </c>
      <c r="AB2601" t="s">
        <v>22</v>
      </c>
      <c r="AC2601">
        <v>2596</v>
      </c>
      <c r="AD2601">
        <v>10</v>
      </c>
      <c r="AE2601">
        <v>4.7500000000000001E-2</v>
      </c>
      <c r="AF2601">
        <v>0.01</v>
      </c>
      <c r="AG2601">
        <v>0</v>
      </c>
      <c r="AH2601" t="s">
        <v>23</v>
      </c>
      <c r="AI2601">
        <v>0.1</v>
      </c>
      <c r="AJ2601">
        <v>10</v>
      </c>
      <c r="AK2601">
        <v>10</v>
      </c>
      <c r="AL2601">
        <v>9</v>
      </c>
    </row>
    <row r="2602" spans="20:38" x14ac:dyDescent="0.35">
      <c r="T2602" t="s">
        <v>30</v>
      </c>
      <c r="U2602">
        <v>77</v>
      </c>
      <c r="V2602" t="s">
        <v>20</v>
      </c>
      <c r="W2602">
        <v>28967.919122848001</v>
      </c>
      <c r="X2602">
        <v>0.101865299871274</v>
      </c>
      <c r="Y2602">
        <v>22283.0147098831</v>
      </c>
      <c r="Z2602" t="s">
        <v>26</v>
      </c>
      <c r="AA2602">
        <v>3.3037253406298303E-2</v>
      </c>
      <c r="AB2602" t="s">
        <v>24</v>
      </c>
      <c r="AC2602">
        <v>2597</v>
      </c>
      <c r="AD2602">
        <v>10</v>
      </c>
      <c r="AE2602">
        <v>4.7500000000000001E-2</v>
      </c>
      <c r="AF2602">
        <v>0.01</v>
      </c>
      <c r="AG2602">
        <v>0</v>
      </c>
      <c r="AH2602" t="s">
        <v>23</v>
      </c>
      <c r="AI2602">
        <v>0.1</v>
      </c>
      <c r="AJ2602">
        <v>10</v>
      </c>
      <c r="AK2602">
        <v>12</v>
      </c>
      <c r="AL2602">
        <v>11</v>
      </c>
    </row>
    <row r="2603" spans="20:38" x14ac:dyDescent="0.35">
      <c r="T2603" t="s">
        <v>30</v>
      </c>
      <c r="U2603">
        <v>77</v>
      </c>
      <c r="V2603" t="s">
        <v>20</v>
      </c>
      <c r="W2603">
        <v>86903.757368544</v>
      </c>
      <c r="X2603">
        <v>0.305595899613822</v>
      </c>
      <c r="Y2603">
        <v>66849.044129649206</v>
      </c>
      <c r="Z2603" t="s">
        <v>26</v>
      </c>
      <c r="AA2603">
        <v>9.9111760218894798E-2</v>
      </c>
      <c r="AB2603" t="s">
        <v>22</v>
      </c>
      <c r="AC2603">
        <v>2598</v>
      </c>
      <c r="AD2603">
        <v>10</v>
      </c>
      <c r="AE2603">
        <v>4.7500000000000001E-2</v>
      </c>
      <c r="AF2603">
        <v>0.01</v>
      </c>
      <c r="AG2603">
        <v>0</v>
      </c>
      <c r="AH2603" t="s">
        <v>23</v>
      </c>
      <c r="AI2603">
        <v>0.1</v>
      </c>
      <c r="AJ2603">
        <v>10</v>
      </c>
      <c r="AK2603">
        <v>12</v>
      </c>
      <c r="AL2603">
        <v>11</v>
      </c>
    </row>
    <row r="2604" spans="20:38" x14ac:dyDescent="0.35">
      <c r="T2604" t="s">
        <v>30</v>
      </c>
      <c r="U2604">
        <v>77</v>
      </c>
      <c r="V2604" t="s">
        <v>20</v>
      </c>
      <c r="W2604">
        <v>25898.8045389461</v>
      </c>
      <c r="X2604">
        <v>9.1072799515876393E-2</v>
      </c>
      <c r="Y2604">
        <v>19922.157337650799</v>
      </c>
      <c r="Z2604" t="s">
        <v>26</v>
      </c>
      <c r="AA2604">
        <v>2.9536997975063001E-2</v>
      </c>
      <c r="AB2604" t="s">
        <v>24</v>
      </c>
      <c r="AC2604">
        <v>2599</v>
      </c>
      <c r="AD2604">
        <v>10</v>
      </c>
      <c r="AE2604">
        <v>4.7500000000000001E-2</v>
      </c>
      <c r="AF2604">
        <v>0.01</v>
      </c>
      <c r="AG2604">
        <v>0</v>
      </c>
      <c r="AH2604" t="s">
        <v>23</v>
      </c>
      <c r="AI2604">
        <v>0.1</v>
      </c>
      <c r="AJ2604">
        <v>10</v>
      </c>
      <c r="AK2604">
        <v>15</v>
      </c>
      <c r="AL2604">
        <v>14</v>
      </c>
    </row>
    <row r="2605" spans="20:38" x14ac:dyDescent="0.35">
      <c r="T2605" t="s">
        <v>30</v>
      </c>
      <c r="U2605">
        <v>77</v>
      </c>
      <c r="V2605" t="s">
        <v>20</v>
      </c>
      <c r="W2605">
        <v>77696.413616838297</v>
      </c>
      <c r="X2605">
        <v>0.27321839854762903</v>
      </c>
      <c r="Y2605">
        <v>59766.472012952501</v>
      </c>
      <c r="Z2605" t="s">
        <v>26</v>
      </c>
      <c r="AA2605">
        <v>8.8610993925188994E-2</v>
      </c>
      <c r="AB2605" t="s">
        <v>22</v>
      </c>
      <c r="AC2605">
        <v>2600</v>
      </c>
      <c r="AD2605">
        <v>10</v>
      </c>
      <c r="AE2605">
        <v>4.7500000000000001E-2</v>
      </c>
      <c r="AF2605">
        <v>0.01</v>
      </c>
      <c r="AG2605">
        <v>0</v>
      </c>
      <c r="AH2605" t="s">
        <v>23</v>
      </c>
      <c r="AI2605">
        <v>0.1</v>
      </c>
      <c r="AJ2605">
        <v>10</v>
      </c>
      <c r="AK2605">
        <v>15</v>
      </c>
      <c r="AL2605">
        <v>14</v>
      </c>
    </row>
    <row r="2606" spans="20:38" x14ac:dyDescent="0.35">
      <c r="T2606" t="s">
        <v>30</v>
      </c>
      <c r="U2606">
        <v>77</v>
      </c>
      <c r="V2606" t="s">
        <v>20</v>
      </c>
      <c r="W2606">
        <v>27159.211922634</v>
      </c>
      <c r="X2606">
        <v>9.5505005210557006E-2</v>
      </c>
      <c r="Y2606">
        <v>20891.701478949199</v>
      </c>
      <c r="Z2606" t="s">
        <v>26</v>
      </c>
      <c r="AA2606">
        <v>3.0974463950906E-2</v>
      </c>
      <c r="AB2606" t="s">
        <v>24</v>
      </c>
      <c r="AC2606">
        <v>2601</v>
      </c>
      <c r="AD2606">
        <v>10</v>
      </c>
      <c r="AE2606">
        <v>4.7500000000000001E-2</v>
      </c>
      <c r="AF2606">
        <v>0.01</v>
      </c>
      <c r="AG2606">
        <v>0</v>
      </c>
      <c r="AH2606" t="s">
        <v>23</v>
      </c>
      <c r="AI2606">
        <v>0.1</v>
      </c>
      <c r="AJ2606">
        <v>10</v>
      </c>
      <c r="AK2606">
        <v>20</v>
      </c>
      <c r="AL2606">
        <v>19</v>
      </c>
    </row>
    <row r="2607" spans="20:38" x14ac:dyDescent="0.35">
      <c r="T2607" t="s">
        <v>30</v>
      </c>
      <c r="U2607">
        <v>77</v>
      </c>
      <c r="V2607" t="s">
        <v>20</v>
      </c>
      <c r="W2607">
        <v>81477.635767902</v>
      </c>
      <c r="X2607">
        <v>0.28651501563167098</v>
      </c>
      <c r="Y2607">
        <v>62675.104436847701</v>
      </c>
      <c r="Z2607" t="s">
        <v>26</v>
      </c>
      <c r="AA2607">
        <v>9.2923391852718001E-2</v>
      </c>
      <c r="AB2607" t="s">
        <v>22</v>
      </c>
      <c r="AC2607">
        <v>2602</v>
      </c>
      <c r="AD2607">
        <v>10</v>
      </c>
      <c r="AE2607">
        <v>4.7500000000000001E-2</v>
      </c>
      <c r="AF2607">
        <v>0.01</v>
      </c>
      <c r="AG2607">
        <v>0</v>
      </c>
      <c r="AH2607" t="s">
        <v>23</v>
      </c>
      <c r="AI2607">
        <v>0.1</v>
      </c>
      <c r="AJ2607">
        <v>10</v>
      </c>
      <c r="AK2607">
        <v>20</v>
      </c>
      <c r="AL2607">
        <v>19</v>
      </c>
    </row>
    <row r="2608" spans="20:38" x14ac:dyDescent="0.35">
      <c r="T2608" t="s">
        <v>30</v>
      </c>
      <c r="U2608">
        <v>77</v>
      </c>
      <c r="V2608" t="s">
        <v>20</v>
      </c>
      <c r="W2608">
        <v>21697.559820533599</v>
      </c>
      <c r="X2608">
        <v>7.6299178695589595E-2</v>
      </c>
      <c r="Y2608">
        <v>16690.430631179701</v>
      </c>
      <c r="Z2608" t="s">
        <v>26</v>
      </c>
      <c r="AA2608">
        <v>2.4745573855317001E-2</v>
      </c>
      <c r="AB2608" t="s">
        <v>24</v>
      </c>
      <c r="AC2608">
        <v>2603</v>
      </c>
      <c r="AD2608">
        <v>10</v>
      </c>
      <c r="AE2608">
        <v>4.7500000000000001E-2</v>
      </c>
      <c r="AF2608">
        <v>0.01</v>
      </c>
      <c r="AG2608">
        <v>0</v>
      </c>
      <c r="AH2608" t="s">
        <v>23</v>
      </c>
      <c r="AI2608">
        <v>0.1</v>
      </c>
      <c r="AJ2608">
        <v>10</v>
      </c>
      <c r="AK2608">
        <v>99</v>
      </c>
      <c r="AL2608">
        <v>98</v>
      </c>
    </row>
    <row r="2609" spans="20:38" x14ac:dyDescent="0.35">
      <c r="T2609" t="s">
        <v>30</v>
      </c>
      <c r="U2609">
        <v>77</v>
      </c>
      <c r="V2609" t="s">
        <v>20</v>
      </c>
      <c r="W2609">
        <v>65092.679461600899</v>
      </c>
      <c r="X2609">
        <v>0.22889753608676899</v>
      </c>
      <c r="Y2609">
        <v>50071.291893539201</v>
      </c>
      <c r="Z2609" t="s">
        <v>26</v>
      </c>
      <c r="AA2609">
        <v>7.4236721565951E-2</v>
      </c>
      <c r="AB2609" t="s">
        <v>22</v>
      </c>
      <c r="AC2609">
        <v>2604</v>
      </c>
      <c r="AD2609">
        <v>10</v>
      </c>
      <c r="AE2609">
        <v>4.7500000000000001E-2</v>
      </c>
      <c r="AF2609">
        <v>0.01</v>
      </c>
      <c r="AG2609">
        <v>0</v>
      </c>
      <c r="AH2609" t="s">
        <v>23</v>
      </c>
      <c r="AI2609">
        <v>0.1</v>
      </c>
      <c r="AJ2609">
        <v>10</v>
      </c>
      <c r="AK2609">
        <v>99</v>
      </c>
      <c r="AL2609">
        <v>98</v>
      </c>
    </row>
    <row r="2610" spans="20:38" x14ac:dyDescent="0.35">
      <c r="T2610" t="s">
        <v>30</v>
      </c>
      <c r="U2610">
        <v>77</v>
      </c>
      <c r="V2610" t="s">
        <v>20</v>
      </c>
      <c r="W2610">
        <v>6300.0717141794003</v>
      </c>
      <c r="X2610">
        <v>8.7600750801535801E-2</v>
      </c>
      <c r="Y2610">
        <v>4846.2090109072296</v>
      </c>
      <c r="Z2610" t="s">
        <v>27</v>
      </c>
      <c r="AA2610">
        <v>1.70339885503588E-2</v>
      </c>
      <c r="AB2610" t="s">
        <v>24</v>
      </c>
      <c r="AC2610">
        <v>2605</v>
      </c>
      <c r="AD2610">
        <v>10</v>
      </c>
      <c r="AE2610">
        <v>4.7500000000000001E-2</v>
      </c>
      <c r="AF2610">
        <v>0.01</v>
      </c>
      <c r="AG2610">
        <v>0</v>
      </c>
      <c r="AH2610" t="s">
        <v>23</v>
      </c>
      <c r="AI2610">
        <v>0.1</v>
      </c>
      <c r="AJ2610">
        <v>10</v>
      </c>
      <c r="AK2610">
        <v>1</v>
      </c>
      <c r="AL2610">
        <v>0</v>
      </c>
    </row>
    <row r="2611" spans="20:38" x14ac:dyDescent="0.35">
      <c r="T2611" t="s">
        <v>30</v>
      </c>
      <c r="U2611">
        <v>77</v>
      </c>
      <c r="V2611" t="s">
        <v>20</v>
      </c>
      <c r="W2611">
        <v>18900.2151425382</v>
      </c>
      <c r="X2611">
        <v>0.26280225240460697</v>
      </c>
      <c r="Y2611">
        <v>14538.627032721701</v>
      </c>
      <c r="Z2611" t="s">
        <v>27</v>
      </c>
      <c r="AA2611">
        <v>5.1101965651076497E-2</v>
      </c>
      <c r="AB2611" t="s">
        <v>22</v>
      </c>
      <c r="AC2611">
        <v>2606</v>
      </c>
      <c r="AD2611">
        <v>10</v>
      </c>
      <c r="AE2611">
        <v>4.7500000000000001E-2</v>
      </c>
      <c r="AF2611">
        <v>0.01</v>
      </c>
      <c r="AG2611">
        <v>0</v>
      </c>
      <c r="AH2611" t="s">
        <v>23</v>
      </c>
      <c r="AI2611">
        <v>0.1</v>
      </c>
      <c r="AJ2611">
        <v>10</v>
      </c>
      <c r="AK2611">
        <v>1</v>
      </c>
      <c r="AL2611">
        <v>0</v>
      </c>
    </row>
    <row r="2612" spans="20:38" x14ac:dyDescent="0.35">
      <c r="T2612" t="s">
        <v>30</v>
      </c>
      <c r="U2612">
        <v>77</v>
      </c>
      <c r="V2612" t="s">
        <v>20</v>
      </c>
      <c r="W2612">
        <v>3281.3588713680301</v>
      </c>
      <c r="X2612">
        <v>4.5626385511479899E-2</v>
      </c>
      <c r="Y2612">
        <v>2524.1222087446399</v>
      </c>
      <c r="Z2612" t="s">
        <v>27</v>
      </c>
      <c r="AA2612">
        <v>8.8720624114009307E-3</v>
      </c>
      <c r="AB2612" t="s">
        <v>24</v>
      </c>
      <c r="AC2612">
        <v>2607</v>
      </c>
      <c r="AD2612">
        <v>10</v>
      </c>
      <c r="AE2612">
        <v>4.7500000000000001E-2</v>
      </c>
      <c r="AF2612">
        <v>0.01</v>
      </c>
      <c r="AG2612">
        <v>0</v>
      </c>
      <c r="AH2612" t="s">
        <v>23</v>
      </c>
      <c r="AI2612">
        <v>0.1</v>
      </c>
      <c r="AJ2612">
        <v>10</v>
      </c>
      <c r="AK2612">
        <v>2</v>
      </c>
      <c r="AL2612">
        <v>1</v>
      </c>
    </row>
    <row r="2613" spans="20:38" x14ac:dyDescent="0.35">
      <c r="T2613" t="s">
        <v>30</v>
      </c>
      <c r="U2613">
        <v>77</v>
      </c>
      <c r="V2613" t="s">
        <v>20</v>
      </c>
      <c r="W2613">
        <v>9844.0766141040804</v>
      </c>
      <c r="X2613">
        <v>0.13687915653443999</v>
      </c>
      <c r="Y2613">
        <v>7572.3666262339102</v>
      </c>
      <c r="Z2613" t="s">
        <v>27</v>
      </c>
      <c r="AA2613">
        <v>2.6616187234202799E-2</v>
      </c>
      <c r="AB2613" t="s">
        <v>22</v>
      </c>
      <c r="AC2613">
        <v>2608</v>
      </c>
      <c r="AD2613">
        <v>10</v>
      </c>
      <c r="AE2613">
        <v>4.7500000000000001E-2</v>
      </c>
      <c r="AF2613">
        <v>0.01</v>
      </c>
      <c r="AG2613">
        <v>0</v>
      </c>
      <c r="AH2613" t="s">
        <v>23</v>
      </c>
      <c r="AI2613">
        <v>0.1</v>
      </c>
      <c r="AJ2613">
        <v>10</v>
      </c>
      <c r="AK2613">
        <v>2</v>
      </c>
      <c r="AL2613">
        <v>1</v>
      </c>
    </row>
    <row r="2614" spans="20:38" x14ac:dyDescent="0.35">
      <c r="T2614" t="s">
        <v>30</v>
      </c>
      <c r="U2614">
        <v>77</v>
      </c>
      <c r="V2614" t="s">
        <v>20</v>
      </c>
      <c r="W2614">
        <v>1735.444480911</v>
      </c>
      <c r="X2614">
        <v>2.4130874440686699E-2</v>
      </c>
      <c r="Y2614">
        <v>1334.9572930084601</v>
      </c>
      <c r="Z2614" t="s">
        <v>27</v>
      </c>
      <c r="AA2614">
        <v>4.6922547486385E-3</v>
      </c>
      <c r="AB2614" t="s">
        <v>24</v>
      </c>
      <c r="AC2614">
        <v>2609</v>
      </c>
      <c r="AD2614">
        <v>10</v>
      </c>
      <c r="AE2614">
        <v>4.7500000000000001E-2</v>
      </c>
      <c r="AF2614">
        <v>0.01</v>
      </c>
      <c r="AG2614">
        <v>0</v>
      </c>
      <c r="AH2614" t="s">
        <v>23</v>
      </c>
      <c r="AI2614">
        <v>0.1</v>
      </c>
      <c r="AJ2614">
        <v>10</v>
      </c>
      <c r="AK2614">
        <v>3</v>
      </c>
      <c r="AL2614">
        <v>2</v>
      </c>
    </row>
    <row r="2615" spans="20:38" x14ac:dyDescent="0.35">
      <c r="T2615" t="s">
        <v>30</v>
      </c>
      <c r="U2615">
        <v>77</v>
      </c>
      <c r="V2615" t="s">
        <v>20</v>
      </c>
      <c r="W2615">
        <v>5206.3334427330001</v>
      </c>
      <c r="X2615">
        <v>7.2392623322060201E-2</v>
      </c>
      <c r="Y2615">
        <v>4004.8718790253902</v>
      </c>
      <c r="Z2615" t="s">
        <v>27</v>
      </c>
      <c r="AA2615">
        <v>1.40767642459155E-2</v>
      </c>
      <c r="AB2615" t="s">
        <v>22</v>
      </c>
      <c r="AC2615">
        <v>2610</v>
      </c>
      <c r="AD2615">
        <v>10</v>
      </c>
      <c r="AE2615">
        <v>4.7500000000000001E-2</v>
      </c>
      <c r="AF2615">
        <v>0.01</v>
      </c>
      <c r="AG2615">
        <v>0</v>
      </c>
      <c r="AH2615" t="s">
        <v>23</v>
      </c>
      <c r="AI2615">
        <v>0.1</v>
      </c>
      <c r="AJ2615">
        <v>10</v>
      </c>
      <c r="AK2615">
        <v>3</v>
      </c>
      <c r="AL2615">
        <v>2</v>
      </c>
    </row>
    <row r="2616" spans="20:38" x14ac:dyDescent="0.35">
      <c r="T2616" t="s">
        <v>30</v>
      </c>
      <c r="U2616">
        <v>77</v>
      </c>
      <c r="V2616" t="s">
        <v>20</v>
      </c>
      <c r="W2616">
        <v>2098.1523449249298</v>
      </c>
      <c r="X2616">
        <v>2.91742267469359E-2</v>
      </c>
      <c r="Y2616">
        <v>1613.9633422499501</v>
      </c>
      <c r="Z2616" t="s">
        <v>27</v>
      </c>
      <c r="AA2616">
        <v>5.67293590324075E-3</v>
      </c>
      <c r="AB2616" t="s">
        <v>24</v>
      </c>
      <c r="AC2616">
        <v>2611</v>
      </c>
      <c r="AD2616">
        <v>10</v>
      </c>
      <c r="AE2616">
        <v>4.7500000000000001E-2</v>
      </c>
      <c r="AF2616">
        <v>0.01</v>
      </c>
      <c r="AG2616">
        <v>0</v>
      </c>
      <c r="AH2616" t="s">
        <v>23</v>
      </c>
      <c r="AI2616">
        <v>0.1</v>
      </c>
      <c r="AJ2616">
        <v>10</v>
      </c>
      <c r="AK2616">
        <v>4</v>
      </c>
      <c r="AL2616">
        <v>3</v>
      </c>
    </row>
    <row r="2617" spans="20:38" x14ac:dyDescent="0.35">
      <c r="T2617" t="s">
        <v>30</v>
      </c>
      <c r="U2617">
        <v>77</v>
      </c>
      <c r="V2617" t="s">
        <v>20</v>
      </c>
      <c r="W2617">
        <v>6294.4570347748104</v>
      </c>
      <c r="X2617">
        <v>8.7522680240807796E-2</v>
      </c>
      <c r="Y2617">
        <v>4841.8900267498502</v>
      </c>
      <c r="Z2617" t="s">
        <v>27</v>
      </c>
      <c r="AA2617">
        <v>1.7018807709722299E-2</v>
      </c>
      <c r="AB2617" t="s">
        <v>22</v>
      </c>
      <c r="AC2617">
        <v>2612</v>
      </c>
      <c r="AD2617">
        <v>10</v>
      </c>
      <c r="AE2617">
        <v>4.7500000000000001E-2</v>
      </c>
      <c r="AF2617">
        <v>0.01</v>
      </c>
      <c r="AG2617">
        <v>0</v>
      </c>
      <c r="AH2617" t="s">
        <v>23</v>
      </c>
      <c r="AI2617">
        <v>0.1</v>
      </c>
      <c r="AJ2617">
        <v>10</v>
      </c>
      <c r="AK2617">
        <v>4</v>
      </c>
      <c r="AL2617">
        <v>3</v>
      </c>
    </row>
    <row r="2618" spans="20:38" x14ac:dyDescent="0.35">
      <c r="T2618" t="s">
        <v>30</v>
      </c>
      <c r="U2618">
        <v>77</v>
      </c>
      <c r="V2618" t="s">
        <v>20</v>
      </c>
      <c r="W2618">
        <v>2531.6700980289902</v>
      </c>
      <c r="X2618">
        <v>3.5202170932434301E-2</v>
      </c>
      <c r="Y2618">
        <v>1947.4385369453801</v>
      </c>
      <c r="Z2618" t="s">
        <v>27</v>
      </c>
      <c r="AA2618">
        <v>6.8450712022932502E-3</v>
      </c>
      <c r="AB2618" t="s">
        <v>24</v>
      </c>
      <c r="AC2618">
        <v>2613</v>
      </c>
      <c r="AD2618">
        <v>10</v>
      </c>
      <c r="AE2618">
        <v>4.7500000000000001E-2</v>
      </c>
      <c r="AF2618">
        <v>0.01</v>
      </c>
      <c r="AG2618">
        <v>0</v>
      </c>
      <c r="AH2618" t="s">
        <v>23</v>
      </c>
      <c r="AI2618">
        <v>0.1</v>
      </c>
      <c r="AJ2618">
        <v>10</v>
      </c>
      <c r="AK2618">
        <v>5</v>
      </c>
      <c r="AL2618">
        <v>4</v>
      </c>
    </row>
    <row r="2619" spans="20:38" x14ac:dyDescent="0.35">
      <c r="T2619" t="s">
        <v>30</v>
      </c>
      <c r="U2619">
        <v>77</v>
      </c>
      <c r="V2619" t="s">
        <v>20</v>
      </c>
      <c r="W2619">
        <v>7595.0102940869801</v>
      </c>
      <c r="X2619">
        <v>0.105606512797303</v>
      </c>
      <c r="Y2619">
        <v>5842.31561083614</v>
      </c>
      <c r="Z2619" t="s">
        <v>27</v>
      </c>
      <c r="AA2619">
        <v>2.0535213606879699E-2</v>
      </c>
      <c r="AB2619" t="s">
        <v>22</v>
      </c>
      <c r="AC2619">
        <v>2614</v>
      </c>
      <c r="AD2619">
        <v>10</v>
      </c>
      <c r="AE2619">
        <v>4.7500000000000001E-2</v>
      </c>
      <c r="AF2619">
        <v>0.01</v>
      </c>
      <c r="AG2619">
        <v>0</v>
      </c>
      <c r="AH2619" t="s">
        <v>23</v>
      </c>
      <c r="AI2619">
        <v>0.1</v>
      </c>
      <c r="AJ2619">
        <v>10</v>
      </c>
      <c r="AK2619">
        <v>5</v>
      </c>
      <c r="AL2619">
        <v>4</v>
      </c>
    </row>
    <row r="2620" spans="20:38" x14ac:dyDescent="0.35">
      <c r="T2620" t="s">
        <v>30</v>
      </c>
      <c r="U2620">
        <v>77</v>
      </c>
      <c r="V2620" t="s">
        <v>20</v>
      </c>
      <c r="W2620">
        <v>2967.7382875419898</v>
      </c>
      <c r="X2620">
        <v>4.1265578229216199E-2</v>
      </c>
      <c r="Y2620">
        <v>2282.8756058015301</v>
      </c>
      <c r="Z2620" t="s">
        <v>27</v>
      </c>
      <c r="AA2620">
        <v>8.0241023124665006E-3</v>
      </c>
      <c r="AB2620" t="s">
        <v>24</v>
      </c>
      <c r="AC2620">
        <v>2615</v>
      </c>
      <c r="AD2620">
        <v>10</v>
      </c>
      <c r="AE2620">
        <v>4.7500000000000001E-2</v>
      </c>
      <c r="AF2620">
        <v>0.01</v>
      </c>
      <c r="AG2620">
        <v>0</v>
      </c>
      <c r="AH2620" t="s">
        <v>23</v>
      </c>
      <c r="AI2620">
        <v>0.1</v>
      </c>
      <c r="AJ2620">
        <v>10</v>
      </c>
      <c r="AK2620">
        <v>6</v>
      </c>
      <c r="AL2620">
        <v>5</v>
      </c>
    </row>
    <row r="2621" spans="20:38" x14ac:dyDescent="0.35">
      <c r="T2621" t="s">
        <v>30</v>
      </c>
      <c r="U2621">
        <v>77</v>
      </c>
      <c r="V2621" t="s">
        <v>20</v>
      </c>
      <c r="W2621">
        <v>8903.2148626259695</v>
      </c>
      <c r="X2621">
        <v>0.123796734687649</v>
      </c>
      <c r="Y2621">
        <v>6848.6268174045899</v>
      </c>
      <c r="Z2621" t="s">
        <v>27</v>
      </c>
      <c r="AA2621">
        <v>2.40723069373995E-2</v>
      </c>
      <c r="AB2621" t="s">
        <v>22</v>
      </c>
      <c r="AC2621">
        <v>2616</v>
      </c>
      <c r="AD2621">
        <v>10</v>
      </c>
      <c r="AE2621">
        <v>4.7500000000000001E-2</v>
      </c>
      <c r="AF2621">
        <v>0.01</v>
      </c>
      <c r="AG2621">
        <v>0</v>
      </c>
      <c r="AH2621" t="s">
        <v>23</v>
      </c>
      <c r="AI2621">
        <v>0.1</v>
      </c>
      <c r="AJ2621">
        <v>10</v>
      </c>
      <c r="AK2621">
        <v>6</v>
      </c>
      <c r="AL2621">
        <v>5</v>
      </c>
    </row>
    <row r="2622" spans="20:38" x14ac:dyDescent="0.35">
      <c r="T2622" t="s">
        <v>30</v>
      </c>
      <c r="U2622">
        <v>77</v>
      </c>
      <c r="V2622" t="s">
        <v>20</v>
      </c>
      <c r="W2622">
        <v>3378.2701325411399</v>
      </c>
      <c r="X2622">
        <v>4.6973909734225099E-2</v>
      </c>
      <c r="Y2622">
        <v>2598.66933272395</v>
      </c>
      <c r="Z2622" t="s">
        <v>27</v>
      </c>
      <c r="AA2622">
        <v>9.1340888434982507E-3</v>
      </c>
      <c r="AB2622" t="s">
        <v>24</v>
      </c>
      <c r="AC2622">
        <v>2617</v>
      </c>
      <c r="AD2622">
        <v>10</v>
      </c>
      <c r="AE2622">
        <v>4.7500000000000001E-2</v>
      </c>
      <c r="AF2622">
        <v>0.01</v>
      </c>
      <c r="AG2622">
        <v>0</v>
      </c>
      <c r="AH2622" t="s">
        <v>23</v>
      </c>
      <c r="AI2622">
        <v>0.1</v>
      </c>
      <c r="AJ2622">
        <v>10</v>
      </c>
      <c r="AK2622">
        <v>7</v>
      </c>
      <c r="AL2622">
        <v>6</v>
      </c>
    </row>
    <row r="2623" spans="20:38" x14ac:dyDescent="0.35">
      <c r="T2623" t="s">
        <v>30</v>
      </c>
      <c r="U2623">
        <v>77</v>
      </c>
      <c r="V2623" t="s">
        <v>20</v>
      </c>
      <c r="W2623">
        <v>10134.8103976234</v>
      </c>
      <c r="X2623">
        <v>0.14092172920267501</v>
      </c>
      <c r="Y2623">
        <v>7796.00799817186</v>
      </c>
      <c r="Z2623" t="s">
        <v>27</v>
      </c>
      <c r="AA2623">
        <v>2.7402266530494799E-2</v>
      </c>
      <c r="AB2623" t="s">
        <v>22</v>
      </c>
      <c r="AC2623">
        <v>2618</v>
      </c>
      <c r="AD2623">
        <v>10</v>
      </c>
      <c r="AE2623">
        <v>4.7500000000000001E-2</v>
      </c>
      <c r="AF2623">
        <v>0.01</v>
      </c>
      <c r="AG2623">
        <v>0</v>
      </c>
      <c r="AH2623" t="s">
        <v>23</v>
      </c>
      <c r="AI2623">
        <v>0.1</v>
      </c>
      <c r="AJ2623">
        <v>10</v>
      </c>
      <c r="AK2623">
        <v>7</v>
      </c>
      <c r="AL2623">
        <v>6</v>
      </c>
    </row>
    <row r="2624" spans="20:38" x14ac:dyDescent="0.35">
      <c r="T2624" t="s">
        <v>30</v>
      </c>
      <c r="U2624">
        <v>77</v>
      </c>
      <c r="V2624" t="s">
        <v>20</v>
      </c>
      <c r="W2624">
        <v>3733.6194807362999</v>
      </c>
      <c r="X2624">
        <v>5.19149439177998E-2</v>
      </c>
      <c r="Y2624">
        <v>2872.01498518177</v>
      </c>
      <c r="Z2624" t="s">
        <v>27</v>
      </c>
      <c r="AA2624">
        <v>1.0094874212799801E-2</v>
      </c>
      <c r="AB2624" t="s">
        <v>24</v>
      </c>
      <c r="AC2624">
        <v>2619</v>
      </c>
      <c r="AD2624">
        <v>10</v>
      </c>
      <c r="AE2624">
        <v>4.7500000000000001E-2</v>
      </c>
      <c r="AF2624">
        <v>0.01</v>
      </c>
      <c r="AG2624">
        <v>0</v>
      </c>
      <c r="AH2624" t="s">
        <v>23</v>
      </c>
      <c r="AI2624">
        <v>0.1</v>
      </c>
      <c r="AJ2624">
        <v>10</v>
      </c>
      <c r="AK2624">
        <v>8</v>
      </c>
      <c r="AL2624">
        <v>7</v>
      </c>
    </row>
    <row r="2625" spans="20:38" x14ac:dyDescent="0.35">
      <c r="T2625" t="s">
        <v>30</v>
      </c>
      <c r="U2625">
        <v>77</v>
      </c>
      <c r="V2625" t="s">
        <v>20</v>
      </c>
      <c r="W2625">
        <v>11200.858442208901</v>
      </c>
      <c r="X2625">
        <v>0.15574483175339901</v>
      </c>
      <c r="Y2625">
        <v>8616.0449555453106</v>
      </c>
      <c r="Z2625" t="s">
        <v>27</v>
      </c>
      <c r="AA2625">
        <v>3.0284622638399299E-2</v>
      </c>
      <c r="AB2625" t="s">
        <v>22</v>
      </c>
      <c r="AC2625">
        <v>2620</v>
      </c>
      <c r="AD2625">
        <v>10</v>
      </c>
      <c r="AE2625">
        <v>4.7500000000000001E-2</v>
      </c>
      <c r="AF2625">
        <v>0.01</v>
      </c>
      <c r="AG2625">
        <v>0</v>
      </c>
      <c r="AH2625" t="s">
        <v>23</v>
      </c>
      <c r="AI2625">
        <v>0.1</v>
      </c>
      <c r="AJ2625">
        <v>10</v>
      </c>
      <c r="AK2625">
        <v>8</v>
      </c>
      <c r="AL2625">
        <v>7</v>
      </c>
    </row>
    <row r="2626" spans="20:38" x14ac:dyDescent="0.35">
      <c r="T2626" t="s">
        <v>30</v>
      </c>
      <c r="U2626">
        <v>77</v>
      </c>
      <c r="V2626" t="s">
        <v>20</v>
      </c>
      <c r="W2626">
        <v>4006.7087287547902</v>
      </c>
      <c r="X2626">
        <v>5.5712174210973103E-2</v>
      </c>
      <c r="Y2626">
        <v>3082.0836375036902</v>
      </c>
      <c r="Z2626" t="s">
        <v>27</v>
      </c>
      <c r="AA2626">
        <v>1.08332466210857E-2</v>
      </c>
      <c r="AB2626" t="s">
        <v>24</v>
      </c>
      <c r="AC2626">
        <v>2621</v>
      </c>
      <c r="AD2626">
        <v>10</v>
      </c>
      <c r="AE2626">
        <v>4.7500000000000001E-2</v>
      </c>
      <c r="AF2626">
        <v>0.01</v>
      </c>
      <c r="AG2626">
        <v>0</v>
      </c>
      <c r="AH2626" t="s">
        <v>23</v>
      </c>
      <c r="AI2626">
        <v>0.1</v>
      </c>
      <c r="AJ2626">
        <v>10</v>
      </c>
      <c r="AK2626">
        <v>9</v>
      </c>
      <c r="AL2626">
        <v>8</v>
      </c>
    </row>
    <row r="2627" spans="20:38" x14ac:dyDescent="0.35">
      <c r="T2627" t="s">
        <v>30</v>
      </c>
      <c r="U2627">
        <v>77</v>
      </c>
      <c r="V2627" t="s">
        <v>20</v>
      </c>
      <c r="W2627">
        <v>12020.126186264401</v>
      </c>
      <c r="X2627">
        <v>0.167136522632919</v>
      </c>
      <c r="Y2627">
        <v>9246.2509125110591</v>
      </c>
      <c r="Z2627" t="s">
        <v>27</v>
      </c>
      <c r="AA2627">
        <v>3.2499739863257202E-2</v>
      </c>
      <c r="AB2627" t="s">
        <v>22</v>
      </c>
      <c r="AC2627">
        <v>2622</v>
      </c>
      <c r="AD2627">
        <v>10</v>
      </c>
      <c r="AE2627">
        <v>4.7500000000000001E-2</v>
      </c>
      <c r="AF2627">
        <v>0.01</v>
      </c>
      <c r="AG2627">
        <v>0</v>
      </c>
      <c r="AH2627" t="s">
        <v>23</v>
      </c>
      <c r="AI2627">
        <v>0.1</v>
      </c>
      <c r="AJ2627">
        <v>10</v>
      </c>
      <c r="AK2627">
        <v>9</v>
      </c>
      <c r="AL2627">
        <v>8</v>
      </c>
    </row>
    <row r="2628" spans="20:38" x14ac:dyDescent="0.35">
      <c r="T2628" t="s">
        <v>30</v>
      </c>
      <c r="U2628">
        <v>77</v>
      </c>
      <c r="V2628" t="s">
        <v>20</v>
      </c>
      <c r="W2628">
        <v>4177.10918821626</v>
      </c>
      <c r="X2628">
        <v>5.80815453646625E-2</v>
      </c>
      <c r="Y2628">
        <v>3213.1609140125101</v>
      </c>
      <c r="Z2628" t="s">
        <v>27</v>
      </c>
      <c r="AA2628">
        <v>1.12939714520285E-2</v>
      </c>
      <c r="AB2628" t="s">
        <v>24</v>
      </c>
      <c r="AC2628">
        <v>2623</v>
      </c>
      <c r="AD2628">
        <v>10</v>
      </c>
      <c r="AE2628">
        <v>4.7500000000000001E-2</v>
      </c>
      <c r="AF2628">
        <v>0.01</v>
      </c>
      <c r="AG2628">
        <v>0</v>
      </c>
      <c r="AH2628" t="s">
        <v>23</v>
      </c>
      <c r="AI2628">
        <v>0.1</v>
      </c>
      <c r="AJ2628">
        <v>10</v>
      </c>
      <c r="AK2628">
        <v>10</v>
      </c>
      <c r="AL2628">
        <v>9</v>
      </c>
    </row>
    <row r="2629" spans="20:38" x14ac:dyDescent="0.35">
      <c r="T2629" t="s">
        <v>30</v>
      </c>
      <c r="U2629">
        <v>77</v>
      </c>
      <c r="V2629" t="s">
        <v>20</v>
      </c>
      <c r="W2629">
        <v>12531.3275646488</v>
      </c>
      <c r="X2629">
        <v>0.17424463609398799</v>
      </c>
      <c r="Y2629">
        <v>9639.4827420375204</v>
      </c>
      <c r="Z2629" t="s">
        <v>27</v>
      </c>
      <c r="AA2629">
        <v>3.38819143560855E-2</v>
      </c>
      <c r="AB2629" t="s">
        <v>22</v>
      </c>
      <c r="AC2629">
        <v>2624</v>
      </c>
      <c r="AD2629">
        <v>10</v>
      </c>
      <c r="AE2629">
        <v>4.7500000000000001E-2</v>
      </c>
      <c r="AF2629">
        <v>0.01</v>
      </c>
      <c r="AG2629">
        <v>0</v>
      </c>
      <c r="AH2629" t="s">
        <v>23</v>
      </c>
      <c r="AI2629">
        <v>0.1</v>
      </c>
      <c r="AJ2629">
        <v>10</v>
      </c>
      <c r="AK2629">
        <v>10</v>
      </c>
      <c r="AL2629">
        <v>9</v>
      </c>
    </row>
    <row r="2630" spans="20:38" x14ac:dyDescent="0.35">
      <c r="T2630" t="s">
        <v>30</v>
      </c>
      <c r="U2630">
        <v>77</v>
      </c>
      <c r="V2630" t="s">
        <v>20</v>
      </c>
      <c r="W2630">
        <v>12357.7305835511</v>
      </c>
      <c r="X2630">
        <v>0.17183081819302501</v>
      </c>
      <c r="Y2630">
        <v>9505.9466027316303</v>
      </c>
      <c r="Z2630" t="s">
        <v>27</v>
      </c>
      <c r="AA2630">
        <v>3.3412546843690501E-2</v>
      </c>
      <c r="AB2630" t="s">
        <v>24</v>
      </c>
      <c r="AC2630">
        <v>2625</v>
      </c>
      <c r="AD2630">
        <v>10</v>
      </c>
      <c r="AE2630">
        <v>4.7500000000000001E-2</v>
      </c>
      <c r="AF2630">
        <v>0.01</v>
      </c>
      <c r="AG2630">
        <v>0</v>
      </c>
      <c r="AH2630" t="s">
        <v>23</v>
      </c>
      <c r="AI2630">
        <v>0.1</v>
      </c>
      <c r="AJ2630">
        <v>10</v>
      </c>
      <c r="AK2630">
        <v>12</v>
      </c>
      <c r="AL2630">
        <v>11</v>
      </c>
    </row>
    <row r="2631" spans="20:38" x14ac:dyDescent="0.35">
      <c r="T2631" t="s">
        <v>30</v>
      </c>
      <c r="U2631">
        <v>77</v>
      </c>
      <c r="V2631" t="s">
        <v>20</v>
      </c>
      <c r="W2631">
        <v>37073.191750653401</v>
      </c>
      <c r="X2631">
        <v>0.515492454579075</v>
      </c>
      <c r="Y2631">
        <v>28517.839808194902</v>
      </c>
      <c r="Z2631" t="s">
        <v>27</v>
      </c>
      <c r="AA2631">
        <v>0.10023764053107199</v>
      </c>
      <c r="AB2631" t="s">
        <v>22</v>
      </c>
      <c r="AC2631">
        <v>2626</v>
      </c>
      <c r="AD2631">
        <v>10</v>
      </c>
      <c r="AE2631">
        <v>4.7500000000000001E-2</v>
      </c>
      <c r="AF2631">
        <v>0.01</v>
      </c>
      <c r="AG2631">
        <v>0</v>
      </c>
      <c r="AH2631" t="s">
        <v>23</v>
      </c>
      <c r="AI2631">
        <v>0.1</v>
      </c>
      <c r="AJ2631">
        <v>10</v>
      </c>
      <c r="AK2631">
        <v>12</v>
      </c>
      <c r="AL2631">
        <v>11</v>
      </c>
    </row>
    <row r="2632" spans="20:38" x14ac:dyDescent="0.35">
      <c r="T2632" t="s">
        <v>30</v>
      </c>
      <c r="U2632">
        <v>77</v>
      </c>
      <c r="V2632" t="s">
        <v>20</v>
      </c>
      <c r="W2632">
        <v>11053.7753679783</v>
      </c>
      <c r="X2632">
        <v>0.15369968237775</v>
      </c>
      <c r="Y2632">
        <v>8502.90412921405</v>
      </c>
      <c r="Z2632" t="s">
        <v>27</v>
      </c>
      <c r="AA2632">
        <v>2.9886942815682702E-2</v>
      </c>
      <c r="AB2632" t="s">
        <v>24</v>
      </c>
      <c r="AC2632">
        <v>2627</v>
      </c>
      <c r="AD2632">
        <v>10</v>
      </c>
      <c r="AE2632">
        <v>4.7500000000000001E-2</v>
      </c>
      <c r="AF2632">
        <v>0.01</v>
      </c>
      <c r="AG2632">
        <v>0</v>
      </c>
      <c r="AH2632" t="s">
        <v>23</v>
      </c>
      <c r="AI2632">
        <v>0.1</v>
      </c>
      <c r="AJ2632">
        <v>10</v>
      </c>
      <c r="AK2632">
        <v>15</v>
      </c>
      <c r="AL2632">
        <v>14</v>
      </c>
    </row>
    <row r="2633" spans="20:38" x14ac:dyDescent="0.35">
      <c r="T2633" t="s">
        <v>30</v>
      </c>
      <c r="U2633">
        <v>77</v>
      </c>
      <c r="V2633" t="s">
        <v>20</v>
      </c>
      <c r="W2633">
        <v>33161.3261039348</v>
      </c>
      <c r="X2633">
        <v>0.46109904713324901</v>
      </c>
      <c r="Y2633">
        <v>25508.712387642201</v>
      </c>
      <c r="Z2633" t="s">
        <v>27</v>
      </c>
      <c r="AA2633">
        <v>8.9660828447048202E-2</v>
      </c>
      <c r="AB2633" t="s">
        <v>22</v>
      </c>
      <c r="AC2633">
        <v>2628</v>
      </c>
      <c r="AD2633">
        <v>10</v>
      </c>
      <c r="AE2633">
        <v>4.7500000000000001E-2</v>
      </c>
      <c r="AF2633">
        <v>0.01</v>
      </c>
      <c r="AG2633">
        <v>0</v>
      </c>
      <c r="AH2633" t="s">
        <v>23</v>
      </c>
      <c r="AI2633">
        <v>0.1</v>
      </c>
      <c r="AJ2633">
        <v>10</v>
      </c>
      <c r="AK2633">
        <v>15</v>
      </c>
      <c r="AL2633">
        <v>14</v>
      </c>
    </row>
    <row r="2634" spans="20:38" x14ac:dyDescent="0.35">
      <c r="T2634" t="s">
        <v>30</v>
      </c>
      <c r="U2634">
        <v>77</v>
      </c>
      <c r="V2634" t="s">
        <v>20</v>
      </c>
      <c r="W2634">
        <v>14284.5694022592</v>
      </c>
      <c r="X2634">
        <v>0.19862297784614</v>
      </c>
      <c r="Y2634">
        <v>10988.1303094301</v>
      </c>
      <c r="Z2634" t="s">
        <v>27</v>
      </c>
      <c r="AA2634">
        <v>3.8622289187160798E-2</v>
      </c>
      <c r="AB2634" t="s">
        <v>24</v>
      </c>
      <c r="AC2634">
        <v>2629</v>
      </c>
      <c r="AD2634">
        <v>10</v>
      </c>
      <c r="AE2634">
        <v>4.7500000000000001E-2</v>
      </c>
      <c r="AF2634">
        <v>0.01</v>
      </c>
      <c r="AG2634">
        <v>0</v>
      </c>
      <c r="AH2634" t="s">
        <v>23</v>
      </c>
      <c r="AI2634">
        <v>0.1</v>
      </c>
      <c r="AJ2634">
        <v>10</v>
      </c>
      <c r="AK2634">
        <v>20</v>
      </c>
      <c r="AL2634">
        <v>19</v>
      </c>
    </row>
    <row r="2635" spans="20:38" x14ac:dyDescent="0.35">
      <c r="T2635" t="s">
        <v>30</v>
      </c>
      <c r="U2635">
        <v>77</v>
      </c>
      <c r="V2635" t="s">
        <v>20</v>
      </c>
      <c r="W2635">
        <v>42853.708206777497</v>
      </c>
      <c r="X2635">
        <v>0.59586893353841996</v>
      </c>
      <c r="Y2635">
        <v>32964.390928290399</v>
      </c>
      <c r="Z2635" t="s">
        <v>27</v>
      </c>
      <c r="AA2635">
        <v>0.115866867561482</v>
      </c>
      <c r="AB2635" t="s">
        <v>22</v>
      </c>
      <c r="AC2635">
        <v>2630</v>
      </c>
      <c r="AD2635">
        <v>10</v>
      </c>
      <c r="AE2635">
        <v>4.7500000000000001E-2</v>
      </c>
      <c r="AF2635">
        <v>0.01</v>
      </c>
      <c r="AG2635">
        <v>0</v>
      </c>
      <c r="AH2635" t="s">
        <v>23</v>
      </c>
      <c r="AI2635">
        <v>0.1</v>
      </c>
      <c r="AJ2635">
        <v>10</v>
      </c>
      <c r="AK2635">
        <v>20</v>
      </c>
      <c r="AL2635">
        <v>19</v>
      </c>
    </row>
    <row r="2636" spans="20:38" x14ac:dyDescent="0.35">
      <c r="T2636" t="s">
        <v>30</v>
      </c>
      <c r="U2636">
        <v>77</v>
      </c>
      <c r="V2636" t="s">
        <v>20</v>
      </c>
      <c r="W2636">
        <v>20557.030539149298</v>
      </c>
      <c r="X2636">
        <v>0.28583981122413898</v>
      </c>
      <c r="Y2636">
        <v>15813.100414730199</v>
      </c>
      <c r="Z2636" t="s">
        <v>27</v>
      </c>
      <c r="AA2636">
        <v>5.5581624895654998E-2</v>
      </c>
      <c r="AB2636" t="s">
        <v>24</v>
      </c>
      <c r="AC2636">
        <v>2631</v>
      </c>
      <c r="AD2636">
        <v>10</v>
      </c>
      <c r="AE2636">
        <v>4.7500000000000001E-2</v>
      </c>
      <c r="AF2636">
        <v>0.01</v>
      </c>
      <c r="AG2636">
        <v>0</v>
      </c>
      <c r="AH2636" t="s">
        <v>23</v>
      </c>
      <c r="AI2636">
        <v>0.1</v>
      </c>
      <c r="AJ2636">
        <v>10</v>
      </c>
      <c r="AK2636">
        <v>99</v>
      </c>
      <c r="AL2636">
        <v>98</v>
      </c>
    </row>
    <row r="2637" spans="20:38" x14ac:dyDescent="0.35">
      <c r="T2637" t="s">
        <v>30</v>
      </c>
      <c r="U2637">
        <v>77</v>
      </c>
      <c r="V2637" t="s">
        <v>20</v>
      </c>
      <c r="W2637">
        <v>61671.091617447899</v>
      </c>
      <c r="X2637">
        <v>0.85751943367241701</v>
      </c>
      <c r="Y2637">
        <v>47439.301244190698</v>
      </c>
      <c r="Z2637" t="s">
        <v>27</v>
      </c>
      <c r="AA2637">
        <v>0.166744874686965</v>
      </c>
      <c r="AB2637" t="s">
        <v>22</v>
      </c>
      <c r="AC2637">
        <v>2632</v>
      </c>
      <c r="AD2637">
        <v>10</v>
      </c>
      <c r="AE2637">
        <v>4.7500000000000001E-2</v>
      </c>
      <c r="AF2637">
        <v>0.01</v>
      </c>
      <c r="AG2637">
        <v>0</v>
      </c>
      <c r="AH2637" t="s">
        <v>23</v>
      </c>
      <c r="AI2637">
        <v>0.1</v>
      </c>
      <c r="AJ2637">
        <v>10</v>
      </c>
      <c r="AK2637">
        <v>99</v>
      </c>
      <c r="AL2637">
        <v>98</v>
      </c>
    </row>
    <row r="2638" spans="20:38" x14ac:dyDescent="0.35">
      <c r="T2638" t="s">
        <v>30</v>
      </c>
      <c r="U2638">
        <v>77</v>
      </c>
      <c r="V2638" t="s">
        <v>20</v>
      </c>
      <c r="W2638">
        <v>9001.5602668990505</v>
      </c>
      <c r="X2638">
        <v>1.4001543441335701E-2</v>
      </c>
      <c r="Y2638">
        <v>6924.2771283838802</v>
      </c>
      <c r="Z2638" t="s">
        <v>28</v>
      </c>
      <c r="AA2638">
        <v>4.2435064994672297E-2</v>
      </c>
      <c r="AB2638" t="s">
        <v>24</v>
      </c>
      <c r="AC2638">
        <v>2633</v>
      </c>
      <c r="AD2638">
        <v>10</v>
      </c>
      <c r="AE2638">
        <v>4.7500000000000001E-2</v>
      </c>
      <c r="AF2638">
        <v>0.01</v>
      </c>
      <c r="AG2638">
        <v>0</v>
      </c>
      <c r="AH2638" t="s">
        <v>23</v>
      </c>
      <c r="AI2638">
        <v>0.1</v>
      </c>
      <c r="AJ2638">
        <v>10</v>
      </c>
      <c r="AK2638">
        <v>1</v>
      </c>
      <c r="AL2638">
        <v>0</v>
      </c>
    </row>
    <row r="2639" spans="20:38" x14ac:dyDescent="0.35">
      <c r="T2639" t="s">
        <v>30</v>
      </c>
      <c r="U2639">
        <v>77</v>
      </c>
      <c r="V2639" t="s">
        <v>20</v>
      </c>
      <c r="W2639">
        <v>27004.6808006971</v>
      </c>
      <c r="X2639">
        <v>4.2004630324006899E-2</v>
      </c>
      <c r="Y2639">
        <v>20772.8313851516</v>
      </c>
      <c r="Z2639" t="s">
        <v>28</v>
      </c>
      <c r="AA2639">
        <v>0.12730519498401699</v>
      </c>
      <c r="AB2639" t="s">
        <v>22</v>
      </c>
      <c r="AC2639">
        <v>2634</v>
      </c>
      <c r="AD2639">
        <v>10</v>
      </c>
      <c r="AE2639">
        <v>4.7500000000000001E-2</v>
      </c>
      <c r="AF2639">
        <v>0.01</v>
      </c>
      <c r="AG2639">
        <v>0</v>
      </c>
      <c r="AH2639" t="s">
        <v>23</v>
      </c>
      <c r="AI2639">
        <v>0.1</v>
      </c>
      <c r="AJ2639">
        <v>10</v>
      </c>
      <c r="AK2639">
        <v>1</v>
      </c>
      <c r="AL2639">
        <v>0</v>
      </c>
    </row>
    <row r="2640" spans="20:38" x14ac:dyDescent="0.35">
      <c r="T2640" t="s">
        <v>30</v>
      </c>
      <c r="U2640">
        <v>77</v>
      </c>
      <c r="V2640" t="s">
        <v>20</v>
      </c>
      <c r="W2640">
        <v>3622.3315750051302</v>
      </c>
      <c r="X2640">
        <v>5.63438241844134E-3</v>
      </c>
      <c r="Y2640">
        <v>2786.4089038501002</v>
      </c>
      <c r="Z2640" t="s">
        <v>28</v>
      </c>
      <c r="AA2640">
        <v>1.7076359126632801E-2</v>
      </c>
      <c r="AB2640" t="s">
        <v>24</v>
      </c>
      <c r="AC2640">
        <v>2635</v>
      </c>
      <c r="AD2640">
        <v>10</v>
      </c>
      <c r="AE2640">
        <v>4.7500000000000001E-2</v>
      </c>
      <c r="AF2640">
        <v>0.01</v>
      </c>
      <c r="AG2640">
        <v>0</v>
      </c>
      <c r="AH2640" t="s">
        <v>23</v>
      </c>
      <c r="AI2640">
        <v>0.1</v>
      </c>
      <c r="AJ2640">
        <v>10</v>
      </c>
      <c r="AK2640">
        <v>2</v>
      </c>
      <c r="AL2640">
        <v>1</v>
      </c>
    </row>
    <row r="2641" spans="20:38" x14ac:dyDescent="0.35">
      <c r="T2641" t="s">
        <v>30</v>
      </c>
      <c r="U2641">
        <v>77</v>
      </c>
      <c r="V2641" t="s">
        <v>20</v>
      </c>
      <c r="W2641">
        <v>10866.9947250154</v>
      </c>
      <c r="X2641">
        <v>1.6903147255323998E-2</v>
      </c>
      <c r="Y2641">
        <v>8359.2267115503091</v>
      </c>
      <c r="Z2641" t="s">
        <v>28</v>
      </c>
      <c r="AA2641">
        <v>5.1229077379898298E-2</v>
      </c>
      <c r="AB2641" t="s">
        <v>22</v>
      </c>
      <c r="AC2641">
        <v>2636</v>
      </c>
      <c r="AD2641">
        <v>10</v>
      </c>
      <c r="AE2641">
        <v>4.7500000000000001E-2</v>
      </c>
      <c r="AF2641">
        <v>0.01</v>
      </c>
      <c r="AG2641">
        <v>0</v>
      </c>
      <c r="AH2641" t="s">
        <v>23</v>
      </c>
      <c r="AI2641">
        <v>0.1</v>
      </c>
      <c r="AJ2641">
        <v>10</v>
      </c>
      <c r="AK2641">
        <v>2</v>
      </c>
      <c r="AL2641">
        <v>1</v>
      </c>
    </row>
    <row r="2642" spans="20:38" x14ac:dyDescent="0.35">
      <c r="T2642" t="s">
        <v>30</v>
      </c>
      <c r="U2642">
        <v>77</v>
      </c>
      <c r="V2642" t="s">
        <v>20</v>
      </c>
      <c r="W2642">
        <v>1524.8056849556001</v>
      </c>
      <c r="X2642">
        <v>2.3717702714283E-3</v>
      </c>
      <c r="Y2642">
        <v>1172.92744996584</v>
      </c>
      <c r="Z2642" t="s">
        <v>28</v>
      </c>
      <c r="AA2642">
        <v>7.1882236442134999E-3</v>
      </c>
      <c r="AB2642" t="s">
        <v>24</v>
      </c>
      <c r="AC2642">
        <v>2637</v>
      </c>
      <c r="AD2642">
        <v>10</v>
      </c>
      <c r="AE2642">
        <v>4.7500000000000001E-2</v>
      </c>
      <c r="AF2642">
        <v>0.01</v>
      </c>
      <c r="AG2642">
        <v>0</v>
      </c>
      <c r="AH2642" t="s">
        <v>23</v>
      </c>
      <c r="AI2642">
        <v>0.1</v>
      </c>
      <c r="AJ2642">
        <v>10</v>
      </c>
      <c r="AK2642">
        <v>3</v>
      </c>
      <c r="AL2642">
        <v>2</v>
      </c>
    </row>
    <row r="2643" spans="20:38" x14ac:dyDescent="0.35">
      <c r="T2643" t="s">
        <v>30</v>
      </c>
      <c r="U2643">
        <v>77</v>
      </c>
      <c r="V2643" t="s">
        <v>20</v>
      </c>
      <c r="W2643">
        <v>4574.4170548667898</v>
      </c>
      <c r="X2643">
        <v>7.1153108142848996E-3</v>
      </c>
      <c r="Y2643">
        <v>3518.7823498975299</v>
      </c>
      <c r="Z2643" t="s">
        <v>28</v>
      </c>
      <c r="AA2643">
        <v>2.1564670932640501E-2</v>
      </c>
      <c r="AB2643" t="s">
        <v>22</v>
      </c>
      <c r="AC2643">
        <v>2638</v>
      </c>
      <c r="AD2643">
        <v>10</v>
      </c>
      <c r="AE2643">
        <v>4.7500000000000001E-2</v>
      </c>
      <c r="AF2643">
        <v>0.01</v>
      </c>
      <c r="AG2643">
        <v>0</v>
      </c>
      <c r="AH2643" t="s">
        <v>23</v>
      </c>
      <c r="AI2643">
        <v>0.1</v>
      </c>
      <c r="AJ2643">
        <v>10</v>
      </c>
      <c r="AK2643">
        <v>3</v>
      </c>
      <c r="AL2643">
        <v>2</v>
      </c>
    </row>
    <row r="2644" spans="20:38" x14ac:dyDescent="0.35">
      <c r="T2644" t="s">
        <v>30</v>
      </c>
      <c r="U2644">
        <v>77</v>
      </c>
      <c r="V2644" t="s">
        <v>20</v>
      </c>
      <c r="W2644">
        <v>1804.59169974269</v>
      </c>
      <c r="X2644">
        <v>2.8069654958301298E-3</v>
      </c>
      <c r="Y2644">
        <v>1388.1474613405301</v>
      </c>
      <c r="Z2644" t="s">
        <v>28</v>
      </c>
      <c r="AA2644">
        <v>8.5071880648317499E-3</v>
      </c>
      <c r="AB2644" t="s">
        <v>24</v>
      </c>
      <c r="AC2644">
        <v>2639</v>
      </c>
      <c r="AD2644">
        <v>10</v>
      </c>
      <c r="AE2644">
        <v>4.7500000000000001E-2</v>
      </c>
      <c r="AF2644">
        <v>0.01</v>
      </c>
      <c r="AG2644">
        <v>0</v>
      </c>
      <c r="AH2644" t="s">
        <v>23</v>
      </c>
      <c r="AI2644">
        <v>0.1</v>
      </c>
      <c r="AJ2644">
        <v>10</v>
      </c>
      <c r="AK2644">
        <v>4</v>
      </c>
      <c r="AL2644">
        <v>3</v>
      </c>
    </row>
    <row r="2645" spans="20:38" x14ac:dyDescent="0.35">
      <c r="T2645" t="s">
        <v>30</v>
      </c>
      <c r="U2645">
        <v>77</v>
      </c>
      <c r="V2645" t="s">
        <v>20</v>
      </c>
      <c r="W2645">
        <v>5413.7750992280799</v>
      </c>
      <c r="X2645">
        <v>8.4208964874903907E-3</v>
      </c>
      <c r="Y2645">
        <v>4164.4423840216004</v>
      </c>
      <c r="Z2645" t="s">
        <v>28</v>
      </c>
      <c r="AA2645">
        <v>2.5521564194495298E-2</v>
      </c>
      <c r="AB2645" t="s">
        <v>22</v>
      </c>
      <c r="AC2645">
        <v>2640</v>
      </c>
      <c r="AD2645">
        <v>10</v>
      </c>
      <c r="AE2645">
        <v>4.7500000000000001E-2</v>
      </c>
      <c r="AF2645">
        <v>0.01</v>
      </c>
      <c r="AG2645">
        <v>0</v>
      </c>
      <c r="AH2645" t="s">
        <v>23</v>
      </c>
      <c r="AI2645">
        <v>0.1</v>
      </c>
      <c r="AJ2645">
        <v>10</v>
      </c>
      <c r="AK2645">
        <v>4</v>
      </c>
      <c r="AL2645">
        <v>3</v>
      </c>
    </row>
    <row r="2646" spans="20:38" x14ac:dyDescent="0.35">
      <c r="T2646" t="s">
        <v>30</v>
      </c>
      <c r="U2646">
        <v>77</v>
      </c>
      <c r="V2646" t="s">
        <v>20</v>
      </c>
      <c r="W2646">
        <v>2120.8297096739302</v>
      </c>
      <c r="X2646">
        <v>3.2988602454699198E-3</v>
      </c>
      <c r="Y2646">
        <v>1631.40746897995</v>
      </c>
      <c r="Z2646" t="s">
        <v>28</v>
      </c>
      <c r="AA2646">
        <v>9.9979941148189994E-3</v>
      </c>
      <c r="AB2646" t="s">
        <v>24</v>
      </c>
      <c r="AC2646">
        <v>2641</v>
      </c>
      <c r="AD2646">
        <v>10</v>
      </c>
      <c r="AE2646">
        <v>4.7500000000000001E-2</v>
      </c>
      <c r="AF2646">
        <v>0.01</v>
      </c>
      <c r="AG2646">
        <v>0</v>
      </c>
      <c r="AH2646" t="s">
        <v>23</v>
      </c>
      <c r="AI2646">
        <v>0.1</v>
      </c>
      <c r="AJ2646">
        <v>10</v>
      </c>
      <c r="AK2646">
        <v>5</v>
      </c>
      <c r="AL2646">
        <v>4</v>
      </c>
    </row>
    <row r="2647" spans="20:38" x14ac:dyDescent="0.35">
      <c r="T2647" t="s">
        <v>30</v>
      </c>
      <c r="U2647">
        <v>77</v>
      </c>
      <c r="V2647" t="s">
        <v>20</v>
      </c>
      <c r="W2647">
        <v>6362.4891290218002</v>
      </c>
      <c r="X2647">
        <v>9.8965807364097495E-3</v>
      </c>
      <c r="Y2647">
        <v>4894.2224069398399</v>
      </c>
      <c r="Z2647" t="s">
        <v>28</v>
      </c>
      <c r="AA2647">
        <v>2.9993982344457E-2</v>
      </c>
      <c r="AB2647" t="s">
        <v>22</v>
      </c>
      <c r="AC2647">
        <v>2642</v>
      </c>
      <c r="AD2647">
        <v>10</v>
      </c>
      <c r="AE2647">
        <v>4.7500000000000001E-2</v>
      </c>
      <c r="AF2647">
        <v>0.01</v>
      </c>
      <c r="AG2647">
        <v>0</v>
      </c>
      <c r="AH2647" t="s">
        <v>23</v>
      </c>
      <c r="AI2647">
        <v>0.1</v>
      </c>
      <c r="AJ2647">
        <v>10</v>
      </c>
      <c r="AK2647">
        <v>5</v>
      </c>
      <c r="AL2647">
        <v>4</v>
      </c>
    </row>
    <row r="2648" spans="20:38" x14ac:dyDescent="0.35">
      <c r="T2648" t="s">
        <v>30</v>
      </c>
      <c r="U2648">
        <v>77</v>
      </c>
      <c r="V2648" t="s">
        <v>20</v>
      </c>
      <c r="W2648">
        <v>2408.2646469791798</v>
      </c>
      <c r="X2648">
        <v>3.7459530429303999E-3</v>
      </c>
      <c r="Y2648">
        <v>1852.51126690706</v>
      </c>
      <c r="Z2648" t="s">
        <v>28</v>
      </c>
      <c r="AA2648">
        <v>1.1353017009143301E-2</v>
      </c>
      <c r="AB2648" t="s">
        <v>24</v>
      </c>
      <c r="AC2648">
        <v>2643</v>
      </c>
      <c r="AD2648">
        <v>10</v>
      </c>
      <c r="AE2648">
        <v>4.7500000000000001E-2</v>
      </c>
      <c r="AF2648">
        <v>0.01</v>
      </c>
      <c r="AG2648">
        <v>0</v>
      </c>
      <c r="AH2648" t="s">
        <v>23</v>
      </c>
      <c r="AI2648">
        <v>0.1</v>
      </c>
      <c r="AJ2648">
        <v>10</v>
      </c>
      <c r="AK2648">
        <v>6</v>
      </c>
      <c r="AL2648">
        <v>5</v>
      </c>
    </row>
    <row r="2649" spans="20:38" x14ac:dyDescent="0.35">
      <c r="T2649" t="s">
        <v>30</v>
      </c>
      <c r="U2649">
        <v>77</v>
      </c>
      <c r="V2649" t="s">
        <v>20</v>
      </c>
      <c r="W2649">
        <v>7224.7939409375504</v>
      </c>
      <c r="X2649">
        <v>1.1237859128791199E-2</v>
      </c>
      <c r="Y2649">
        <v>5557.5338007211903</v>
      </c>
      <c r="Z2649" t="s">
        <v>28</v>
      </c>
      <c r="AA2649">
        <v>3.4059051027429801E-2</v>
      </c>
      <c r="AB2649" t="s">
        <v>22</v>
      </c>
      <c r="AC2649">
        <v>2644</v>
      </c>
      <c r="AD2649">
        <v>10</v>
      </c>
      <c r="AE2649">
        <v>4.7500000000000001E-2</v>
      </c>
      <c r="AF2649">
        <v>0.01</v>
      </c>
      <c r="AG2649">
        <v>0</v>
      </c>
      <c r="AH2649" t="s">
        <v>23</v>
      </c>
      <c r="AI2649">
        <v>0.1</v>
      </c>
      <c r="AJ2649">
        <v>10</v>
      </c>
      <c r="AK2649">
        <v>6</v>
      </c>
      <c r="AL2649">
        <v>5</v>
      </c>
    </row>
    <row r="2650" spans="20:38" x14ac:dyDescent="0.35">
      <c r="T2650" t="s">
        <v>30</v>
      </c>
      <c r="U2650">
        <v>77</v>
      </c>
      <c r="V2650" t="s">
        <v>20</v>
      </c>
      <c r="W2650">
        <v>2640.3023594165202</v>
      </c>
      <c r="X2650">
        <v>4.1068778175682398E-3</v>
      </c>
      <c r="Y2650">
        <v>2031.00181493578</v>
      </c>
      <c r="Z2650" t="s">
        <v>28</v>
      </c>
      <c r="AA2650">
        <v>1.24468868624287E-2</v>
      </c>
      <c r="AB2650" t="s">
        <v>24</v>
      </c>
      <c r="AC2650">
        <v>2645</v>
      </c>
      <c r="AD2650">
        <v>10</v>
      </c>
      <c r="AE2650">
        <v>4.7500000000000001E-2</v>
      </c>
      <c r="AF2650">
        <v>0.01</v>
      </c>
      <c r="AG2650">
        <v>0</v>
      </c>
      <c r="AH2650" t="s">
        <v>23</v>
      </c>
      <c r="AI2650">
        <v>0.1</v>
      </c>
      <c r="AJ2650">
        <v>10</v>
      </c>
      <c r="AK2650">
        <v>7</v>
      </c>
      <c r="AL2650">
        <v>6</v>
      </c>
    </row>
    <row r="2651" spans="20:38" x14ac:dyDescent="0.35">
      <c r="T2651" t="s">
        <v>30</v>
      </c>
      <c r="U2651">
        <v>77</v>
      </c>
      <c r="V2651" t="s">
        <v>20</v>
      </c>
      <c r="W2651">
        <v>7920.9070782495501</v>
      </c>
      <c r="X2651">
        <v>1.2320633452704699E-2</v>
      </c>
      <c r="Y2651">
        <v>6093.0054448073397</v>
      </c>
      <c r="Z2651" t="s">
        <v>28</v>
      </c>
      <c r="AA2651">
        <v>3.7340660587286197E-2</v>
      </c>
      <c r="AB2651" t="s">
        <v>22</v>
      </c>
      <c r="AC2651">
        <v>2646</v>
      </c>
      <c r="AD2651">
        <v>10</v>
      </c>
      <c r="AE2651">
        <v>4.7500000000000001E-2</v>
      </c>
      <c r="AF2651">
        <v>0.01</v>
      </c>
      <c r="AG2651">
        <v>0</v>
      </c>
      <c r="AH2651" t="s">
        <v>23</v>
      </c>
      <c r="AI2651">
        <v>0.1</v>
      </c>
      <c r="AJ2651">
        <v>10</v>
      </c>
      <c r="AK2651">
        <v>7</v>
      </c>
      <c r="AL2651">
        <v>6</v>
      </c>
    </row>
    <row r="2652" spans="20:38" x14ac:dyDescent="0.35">
      <c r="T2652" t="s">
        <v>30</v>
      </c>
      <c r="U2652">
        <v>77</v>
      </c>
      <c r="V2652" t="s">
        <v>20</v>
      </c>
      <c r="W2652">
        <v>2794.09054738854</v>
      </c>
      <c r="X2652">
        <v>4.3460887910894298E-3</v>
      </c>
      <c r="Y2652">
        <v>2149.3004210681102</v>
      </c>
      <c r="Z2652" t="s">
        <v>28</v>
      </c>
      <c r="AA2652">
        <v>1.31718735934517E-2</v>
      </c>
      <c r="AB2652" t="s">
        <v>24</v>
      </c>
      <c r="AC2652">
        <v>2647</v>
      </c>
      <c r="AD2652">
        <v>10</v>
      </c>
      <c r="AE2652">
        <v>4.7500000000000001E-2</v>
      </c>
      <c r="AF2652">
        <v>0.01</v>
      </c>
      <c r="AG2652">
        <v>0</v>
      </c>
      <c r="AH2652" t="s">
        <v>23</v>
      </c>
      <c r="AI2652">
        <v>0.1</v>
      </c>
      <c r="AJ2652">
        <v>10</v>
      </c>
      <c r="AK2652">
        <v>8</v>
      </c>
      <c r="AL2652">
        <v>7</v>
      </c>
    </row>
    <row r="2653" spans="20:38" x14ac:dyDescent="0.35">
      <c r="T2653" t="s">
        <v>30</v>
      </c>
      <c r="U2653">
        <v>77</v>
      </c>
      <c r="V2653" t="s">
        <v>20</v>
      </c>
      <c r="W2653">
        <v>8382.2716421656205</v>
      </c>
      <c r="X2653">
        <v>1.30382663732683E-2</v>
      </c>
      <c r="Y2653">
        <v>6447.9012632043195</v>
      </c>
      <c r="Z2653" t="s">
        <v>28</v>
      </c>
      <c r="AA2653">
        <v>3.9515620780355198E-2</v>
      </c>
      <c r="AB2653" t="s">
        <v>22</v>
      </c>
      <c r="AC2653">
        <v>2648</v>
      </c>
      <c r="AD2653">
        <v>10</v>
      </c>
      <c r="AE2653">
        <v>4.7500000000000001E-2</v>
      </c>
      <c r="AF2653">
        <v>0.01</v>
      </c>
      <c r="AG2653">
        <v>0</v>
      </c>
      <c r="AH2653" t="s">
        <v>23</v>
      </c>
      <c r="AI2653">
        <v>0.1</v>
      </c>
      <c r="AJ2653">
        <v>10</v>
      </c>
      <c r="AK2653">
        <v>8</v>
      </c>
      <c r="AL2653">
        <v>7</v>
      </c>
    </row>
    <row r="2654" spans="20:38" x14ac:dyDescent="0.35">
      <c r="T2654" t="s">
        <v>30</v>
      </c>
      <c r="U2654">
        <v>77</v>
      </c>
      <c r="V2654" t="s">
        <v>20</v>
      </c>
      <c r="W2654">
        <v>2854.9247553476198</v>
      </c>
      <c r="X2654">
        <v>4.4407138094421398E-3</v>
      </c>
      <c r="Y2654">
        <v>2196.0959656520199</v>
      </c>
      <c r="Z2654" t="s">
        <v>28</v>
      </c>
      <c r="AA2654">
        <v>1.34586576055675E-2</v>
      </c>
      <c r="AB2654" t="s">
        <v>24</v>
      </c>
      <c r="AC2654">
        <v>2649</v>
      </c>
      <c r="AD2654">
        <v>10</v>
      </c>
      <c r="AE2654">
        <v>4.7500000000000001E-2</v>
      </c>
      <c r="AF2654">
        <v>0.01</v>
      </c>
      <c r="AG2654">
        <v>0</v>
      </c>
      <c r="AH2654" t="s">
        <v>23</v>
      </c>
      <c r="AI2654">
        <v>0.1</v>
      </c>
      <c r="AJ2654">
        <v>10</v>
      </c>
      <c r="AK2654">
        <v>9</v>
      </c>
      <c r="AL2654">
        <v>8</v>
      </c>
    </row>
    <row r="2655" spans="20:38" x14ac:dyDescent="0.35">
      <c r="T2655" t="s">
        <v>30</v>
      </c>
      <c r="U2655">
        <v>77</v>
      </c>
      <c r="V2655" t="s">
        <v>20</v>
      </c>
      <c r="W2655">
        <v>8564.7742660428703</v>
      </c>
      <c r="X2655">
        <v>1.33221414283264E-2</v>
      </c>
      <c r="Y2655">
        <v>6588.2878969560497</v>
      </c>
      <c r="Z2655" t="s">
        <v>28</v>
      </c>
      <c r="AA2655">
        <v>4.03759728167025E-2</v>
      </c>
      <c r="AB2655" t="s">
        <v>22</v>
      </c>
      <c r="AC2655">
        <v>2650</v>
      </c>
      <c r="AD2655">
        <v>10</v>
      </c>
      <c r="AE2655">
        <v>4.7500000000000001E-2</v>
      </c>
      <c r="AF2655">
        <v>0.01</v>
      </c>
      <c r="AG2655">
        <v>0</v>
      </c>
      <c r="AH2655" t="s">
        <v>23</v>
      </c>
      <c r="AI2655">
        <v>0.1</v>
      </c>
      <c r="AJ2655">
        <v>10</v>
      </c>
      <c r="AK2655">
        <v>9</v>
      </c>
      <c r="AL2655">
        <v>8</v>
      </c>
    </row>
    <row r="2656" spans="20:38" x14ac:dyDescent="0.35">
      <c r="T2656" t="s">
        <v>30</v>
      </c>
      <c r="U2656">
        <v>77</v>
      </c>
      <c r="V2656" t="s">
        <v>20</v>
      </c>
      <c r="W2656">
        <v>2819.0968161487099</v>
      </c>
      <c r="X2656">
        <v>4.3849849766361502E-3</v>
      </c>
      <c r="Y2656">
        <v>2168.5360124220902</v>
      </c>
      <c r="Z2656" t="s">
        <v>28</v>
      </c>
      <c r="AA2656">
        <v>1.3289757894467199E-2</v>
      </c>
      <c r="AB2656" t="s">
        <v>24</v>
      </c>
      <c r="AC2656">
        <v>2651</v>
      </c>
      <c r="AD2656">
        <v>10</v>
      </c>
      <c r="AE2656">
        <v>4.7500000000000001E-2</v>
      </c>
      <c r="AF2656">
        <v>0.01</v>
      </c>
      <c r="AG2656">
        <v>0</v>
      </c>
      <c r="AH2656" t="s">
        <v>23</v>
      </c>
      <c r="AI2656">
        <v>0.1</v>
      </c>
      <c r="AJ2656">
        <v>10</v>
      </c>
      <c r="AK2656">
        <v>10</v>
      </c>
      <c r="AL2656">
        <v>9</v>
      </c>
    </row>
    <row r="2657" spans="20:38" x14ac:dyDescent="0.35">
      <c r="T2657" t="s">
        <v>30</v>
      </c>
      <c r="U2657">
        <v>77</v>
      </c>
      <c r="V2657" t="s">
        <v>20</v>
      </c>
      <c r="W2657">
        <v>8457.2904484461305</v>
      </c>
      <c r="X2657">
        <v>1.3154954929908501E-2</v>
      </c>
      <c r="Y2657">
        <v>6505.60803726626</v>
      </c>
      <c r="Z2657" t="s">
        <v>28</v>
      </c>
      <c r="AA2657">
        <v>3.98692736834017E-2</v>
      </c>
      <c r="AB2657" t="s">
        <v>22</v>
      </c>
      <c r="AC2657">
        <v>2652</v>
      </c>
      <c r="AD2657">
        <v>10</v>
      </c>
      <c r="AE2657">
        <v>4.7500000000000001E-2</v>
      </c>
      <c r="AF2657">
        <v>0.01</v>
      </c>
      <c r="AG2657">
        <v>0</v>
      </c>
      <c r="AH2657" t="s">
        <v>23</v>
      </c>
      <c r="AI2657">
        <v>0.1</v>
      </c>
      <c r="AJ2657">
        <v>10</v>
      </c>
      <c r="AK2657">
        <v>10</v>
      </c>
      <c r="AL2657">
        <v>9</v>
      </c>
    </row>
    <row r="2658" spans="20:38" x14ac:dyDescent="0.35">
      <c r="T2658" t="s">
        <v>30</v>
      </c>
      <c r="U2658">
        <v>77</v>
      </c>
      <c r="V2658" t="s">
        <v>20</v>
      </c>
      <c r="W2658">
        <v>6305.1022713553803</v>
      </c>
      <c r="X2658">
        <v>9.8073179245467094E-3</v>
      </c>
      <c r="Y2658">
        <v>4850.0786702733703</v>
      </c>
      <c r="Z2658" t="s">
        <v>28</v>
      </c>
      <c r="AA2658">
        <v>2.97234497964643E-2</v>
      </c>
      <c r="AB2658" t="s">
        <v>24</v>
      </c>
      <c r="AC2658">
        <v>2653</v>
      </c>
      <c r="AD2658">
        <v>10</v>
      </c>
      <c r="AE2658">
        <v>4.7500000000000001E-2</v>
      </c>
      <c r="AF2658">
        <v>0.01</v>
      </c>
      <c r="AG2658">
        <v>0</v>
      </c>
      <c r="AH2658" t="s">
        <v>23</v>
      </c>
      <c r="AI2658">
        <v>0.1</v>
      </c>
      <c r="AJ2658">
        <v>10</v>
      </c>
      <c r="AK2658">
        <v>12</v>
      </c>
      <c r="AL2658">
        <v>11</v>
      </c>
    </row>
    <row r="2659" spans="20:38" x14ac:dyDescent="0.35">
      <c r="T2659" t="s">
        <v>30</v>
      </c>
      <c r="U2659">
        <v>77</v>
      </c>
      <c r="V2659" t="s">
        <v>20</v>
      </c>
      <c r="W2659">
        <v>18915.306814066102</v>
      </c>
      <c r="X2659">
        <v>2.9421953773640101E-2</v>
      </c>
      <c r="Y2659">
        <v>14550.236010820099</v>
      </c>
      <c r="Z2659" t="s">
        <v>28</v>
      </c>
      <c r="AA2659">
        <v>8.9170349389392806E-2</v>
      </c>
      <c r="AB2659" t="s">
        <v>22</v>
      </c>
      <c r="AC2659">
        <v>2654</v>
      </c>
      <c r="AD2659">
        <v>10</v>
      </c>
      <c r="AE2659">
        <v>4.7500000000000001E-2</v>
      </c>
      <c r="AF2659">
        <v>0.01</v>
      </c>
      <c r="AG2659">
        <v>0</v>
      </c>
      <c r="AH2659" t="s">
        <v>23</v>
      </c>
      <c r="AI2659">
        <v>0.1</v>
      </c>
      <c r="AJ2659">
        <v>10</v>
      </c>
      <c r="AK2659">
        <v>12</v>
      </c>
      <c r="AL2659">
        <v>11</v>
      </c>
    </row>
    <row r="2660" spans="20:38" x14ac:dyDescent="0.35">
      <c r="T2660" t="s">
        <v>30</v>
      </c>
      <c r="U2660">
        <v>77</v>
      </c>
      <c r="V2660" t="s">
        <v>20</v>
      </c>
      <c r="W2660">
        <v>5837.1371275193196</v>
      </c>
      <c r="X2660">
        <v>9.0794180831663598E-3</v>
      </c>
      <c r="Y2660">
        <v>4490.1054827071703</v>
      </c>
      <c r="Z2660" t="s">
        <v>28</v>
      </c>
      <c r="AA2660">
        <v>2.75173732158355E-2</v>
      </c>
      <c r="AB2660" t="s">
        <v>24</v>
      </c>
      <c r="AC2660">
        <v>2655</v>
      </c>
      <c r="AD2660">
        <v>10</v>
      </c>
      <c r="AE2660">
        <v>4.7500000000000001E-2</v>
      </c>
      <c r="AF2660">
        <v>0.01</v>
      </c>
      <c r="AG2660">
        <v>0</v>
      </c>
      <c r="AH2660" t="s">
        <v>23</v>
      </c>
      <c r="AI2660">
        <v>0.1</v>
      </c>
      <c r="AJ2660">
        <v>10</v>
      </c>
      <c r="AK2660">
        <v>15</v>
      </c>
      <c r="AL2660">
        <v>14</v>
      </c>
    </row>
    <row r="2661" spans="20:38" x14ac:dyDescent="0.35">
      <c r="T2661" t="s">
        <v>30</v>
      </c>
      <c r="U2661">
        <v>77</v>
      </c>
      <c r="V2661" t="s">
        <v>20</v>
      </c>
      <c r="W2661">
        <v>17511.411382557999</v>
      </c>
      <c r="X2661">
        <v>2.7238254249499098E-2</v>
      </c>
      <c r="Y2661">
        <v>13470.316448121501</v>
      </c>
      <c r="Z2661" t="s">
        <v>28</v>
      </c>
      <c r="AA2661">
        <v>8.25521196475065E-2</v>
      </c>
      <c r="AB2661" t="s">
        <v>22</v>
      </c>
      <c r="AC2661">
        <v>2656</v>
      </c>
      <c r="AD2661">
        <v>10</v>
      </c>
      <c r="AE2661">
        <v>4.7500000000000001E-2</v>
      </c>
      <c r="AF2661">
        <v>0.01</v>
      </c>
      <c r="AG2661">
        <v>0</v>
      </c>
      <c r="AH2661" t="s">
        <v>23</v>
      </c>
      <c r="AI2661">
        <v>0.1</v>
      </c>
      <c r="AJ2661">
        <v>10</v>
      </c>
      <c r="AK2661">
        <v>15</v>
      </c>
      <c r="AL2661">
        <v>14</v>
      </c>
    </row>
    <row r="2662" spans="20:38" x14ac:dyDescent="0.35">
      <c r="T2662" t="s">
        <v>30</v>
      </c>
      <c r="U2662">
        <v>77</v>
      </c>
      <c r="V2662" t="s">
        <v>20</v>
      </c>
      <c r="W2662">
        <v>5624.2416502817196</v>
      </c>
      <c r="X2662">
        <v>8.7482682397367097E-3</v>
      </c>
      <c r="Y2662">
        <v>4326.3397309859402</v>
      </c>
      <c r="Z2662" t="s">
        <v>28</v>
      </c>
      <c r="AA2662">
        <v>2.65137434954557E-2</v>
      </c>
      <c r="AB2662" t="s">
        <v>24</v>
      </c>
      <c r="AC2662">
        <v>2657</v>
      </c>
      <c r="AD2662">
        <v>10</v>
      </c>
      <c r="AE2662">
        <v>4.7500000000000001E-2</v>
      </c>
      <c r="AF2662">
        <v>0.01</v>
      </c>
      <c r="AG2662">
        <v>0</v>
      </c>
      <c r="AH2662" t="s">
        <v>23</v>
      </c>
      <c r="AI2662">
        <v>0.1</v>
      </c>
      <c r="AJ2662">
        <v>10</v>
      </c>
      <c r="AK2662">
        <v>20</v>
      </c>
      <c r="AL2662">
        <v>19</v>
      </c>
    </row>
    <row r="2663" spans="20:38" x14ac:dyDescent="0.35">
      <c r="T2663" t="s">
        <v>30</v>
      </c>
      <c r="U2663">
        <v>77</v>
      </c>
      <c r="V2663" t="s">
        <v>20</v>
      </c>
      <c r="W2663">
        <v>16872.724950845201</v>
      </c>
      <c r="X2663">
        <v>2.6244804719210101E-2</v>
      </c>
      <c r="Y2663">
        <v>12979.0191929578</v>
      </c>
      <c r="Z2663" t="s">
        <v>28</v>
      </c>
      <c r="AA2663">
        <v>7.9541230486367201E-2</v>
      </c>
      <c r="AB2663" t="s">
        <v>22</v>
      </c>
      <c r="AC2663">
        <v>2658</v>
      </c>
      <c r="AD2663">
        <v>10</v>
      </c>
      <c r="AE2663">
        <v>4.7500000000000001E-2</v>
      </c>
      <c r="AF2663">
        <v>0.01</v>
      </c>
      <c r="AG2663">
        <v>0</v>
      </c>
      <c r="AH2663" t="s">
        <v>23</v>
      </c>
      <c r="AI2663">
        <v>0.1</v>
      </c>
      <c r="AJ2663">
        <v>10</v>
      </c>
      <c r="AK2663">
        <v>20</v>
      </c>
      <c r="AL2663">
        <v>19</v>
      </c>
    </row>
    <row r="2664" spans="20:38" x14ac:dyDescent="0.35">
      <c r="T2664" t="s">
        <v>30</v>
      </c>
      <c r="U2664">
        <v>77</v>
      </c>
      <c r="V2664" t="s">
        <v>20</v>
      </c>
      <c r="W2664">
        <v>3674.1011171076202</v>
      </c>
      <c r="X2664">
        <v>5.7149077352968503E-3</v>
      </c>
      <c r="Y2664">
        <v>2826.2316285443198</v>
      </c>
      <c r="Z2664" t="s">
        <v>28</v>
      </c>
      <c r="AA2664">
        <v>1.73204105820167E-2</v>
      </c>
      <c r="AB2664" t="s">
        <v>24</v>
      </c>
      <c r="AC2664">
        <v>2659</v>
      </c>
      <c r="AD2664">
        <v>10</v>
      </c>
      <c r="AE2664">
        <v>4.7500000000000001E-2</v>
      </c>
      <c r="AF2664">
        <v>0.01</v>
      </c>
      <c r="AG2664">
        <v>0</v>
      </c>
      <c r="AH2664" t="s">
        <v>23</v>
      </c>
      <c r="AI2664">
        <v>0.1</v>
      </c>
      <c r="AJ2664">
        <v>10</v>
      </c>
      <c r="AK2664">
        <v>99</v>
      </c>
      <c r="AL2664">
        <v>98</v>
      </c>
    </row>
    <row r="2665" spans="20:38" x14ac:dyDescent="0.35">
      <c r="T2665" t="s">
        <v>30</v>
      </c>
      <c r="U2665">
        <v>77</v>
      </c>
      <c r="V2665" t="s">
        <v>20</v>
      </c>
      <c r="W2665">
        <v>11022.3033513229</v>
      </c>
      <c r="X2665">
        <v>1.71447232058906E-2</v>
      </c>
      <c r="Y2665">
        <v>8478.6948856329709</v>
      </c>
      <c r="Z2665" t="s">
        <v>28</v>
      </c>
      <c r="AA2665">
        <v>5.1961231746050301E-2</v>
      </c>
      <c r="AB2665" t="s">
        <v>22</v>
      </c>
      <c r="AC2665">
        <v>2660</v>
      </c>
      <c r="AD2665">
        <v>10</v>
      </c>
      <c r="AE2665">
        <v>4.7500000000000001E-2</v>
      </c>
      <c r="AF2665">
        <v>0.01</v>
      </c>
      <c r="AG2665">
        <v>0</v>
      </c>
      <c r="AH2665" t="s">
        <v>23</v>
      </c>
      <c r="AI2665">
        <v>0.1</v>
      </c>
      <c r="AJ2665">
        <v>10</v>
      </c>
      <c r="AK2665">
        <v>99</v>
      </c>
      <c r="AL2665">
        <v>98</v>
      </c>
    </row>
    <row r="2666" spans="20:38" x14ac:dyDescent="0.35">
      <c r="T2666" t="s">
        <v>30</v>
      </c>
      <c r="U2666">
        <v>77</v>
      </c>
      <c r="V2666" t="s">
        <v>29</v>
      </c>
      <c r="W2666">
        <v>1452.6672310757799</v>
      </c>
      <c r="X2666">
        <v>4.2515423972496399E-2</v>
      </c>
      <c r="Y2666">
        <v>1117.4363315967501</v>
      </c>
      <c r="Z2666" t="s">
        <v>21</v>
      </c>
      <c r="AA2666">
        <v>1.09261552130529E-2</v>
      </c>
      <c r="AB2666" t="s">
        <v>24</v>
      </c>
      <c r="AC2666">
        <v>2661</v>
      </c>
      <c r="AD2666">
        <v>10</v>
      </c>
      <c r="AE2666">
        <v>4.7500000000000001E-2</v>
      </c>
      <c r="AF2666">
        <v>0.01</v>
      </c>
      <c r="AG2666">
        <v>0</v>
      </c>
      <c r="AH2666" t="s">
        <v>23</v>
      </c>
      <c r="AI2666">
        <v>0.1</v>
      </c>
      <c r="AJ2666">
        <v>10</v>
      </c>
      <c r="AK2666">
        <v>1</v>
      </c>
      <c r="AL2666">
        <v>0</v>
      </c>
    </row>
    <row r="2667" spans="20:38" x14ac:dyDescent="0.35">
      <c r="T2667" t="s">
        <v>30</v>
      </c>
      <c r="U2667">
        <v>77</v>
      </c>
      <c r="V2667" t="s">
        <v>29</v>
      </c>
      <c r="W2667">
        <v>4358.0016932273302</v>
      </c>
      <c r="X2667">
        <v>0.12754627191748899</v>
      </c>
      <c r="Y2667">
        <v>3352.3089947902599</v>
      </c>
      <c r="Z2667" t="s">
        <v>21</v>
      </c>
      <c r="AA2667">
        <v>3.2778465639158698E-2</v>
      </c>
      <c r="AB2667" t="s">
        <v>22</v>
      </c>
      <c r="AC2667">
        <v>2662</v>
      </c>
      <c r="AD2667">
        <v>10</v>
      </c>
      <c r="AE2667">
        <v>4.7500000000000001E-2</v>
      </c>
      <c r="AF2667">
        <v>0.01</v>
      </c>
      <c r="AG2667">
        <v>0</v>
      </c>
      <c r="AH2667" t="s">
        <v>23</v>
      </c>
      <c r="AI2667">
        <v>0.1</v>
      </c>
      <c r="AJ2667">
        <v>10</v>
      </c>
      <c r="AK2667">
        <v>1</v>
      </c>
      <c r="AL2667">
        <v>0</v>
      </c>
    </row>
    <row r="2668" spans="20:38" x14ac:dyDescent="0.35">
      <c r="T2668" t="s">
        <v>30</v>
      </c>
      <c r="U2668">
        <v>77</v>
      </c>
      <c r="V2668" t="s">
        <v>29</v>
      </c>
      <c r="W2668">
        <v>783.37757831608099</v>
      </c>
      <c r="X2668">
        <v>2.2927225974520699E-2</v>
      </c>
      <c r="Y2668">
        <v>602.59813716621602</v>
      </c>
      <c r="Z2668" t="s">
        <v>21</v>
      </c>
      <c r="AA2668">
        <v>5.8921305774677496E-3</v>
      </c>
      <c r="AB2668" t="s">
        <v>24</v>
      </c>
      <c r="AC2668">
        <v>2663</v>
      </c>
      <c r="AD2668">
        <v>10</v>
      </c>
      <c r="AE2668">
        <v>4.7500000000000001E-2</v>
      </c>
      <c r="AF2668">
        <v>0.01</v>
      </c>
      <c r="AG2668">
        <v>0</v>
      </c>
      <c r="AH2668" t="s">
        <v>23</v>
      </c>
      <c r="AI2668">
        <v>0.1</v>
      </c>
      <c r="AJ2668">
        <v>10</v>
      </c>
      <c r="AK2668">
        <v>2</v>
      </c>
      <c r="AL2668">
        <v>1</v>
      </c>
    </row>
    <row r="2669" spans="20:38" x14ac:dyDescent="0.35">
      <c r="T2669" t="s">
        <v>30</v>
      </c>
      <c r="U2669">
        <v>77</v>
      </c>
      <c r="V2669" t="s">
        <v>29</v>
      </c>
      <c r="W2669">
        <v>2350.1327349482399</v>
      </c>
      <c r="X2669">
        <v>6.8781677923562101E-2</v>
      </c>
      <c r="Y2669">
        <v>1807.7944114986501</v>
      </c>
      <c r="Z2669" t="s">
        <v>21</v>
      </c>
      <c r="AA2669">
        <v>1.7676391732403301E-2</v>
      </c>
      <c r="AB2669" t="s">
        <v>22</v>
      </c>
      <c r="AC2669">
        <v>2664</v>
      </c>
      <c r="AD2669">
        <v>10</v>
      </c>
      <c r="AE2669">
        <v>4.7500000000000001E-2</v>
      </c>
      <c r="AF2669">
        <v>0.01</v>
      </c>
      <c r="AG2669">
        <v>0</v>
      </c>
      <c r="AH2669" t="s">
        <v>23</v>
      </c>
      <c r="AI2669">
        <v>0.1</v>
      </c>
      <c r="AJ2669">
        <v>10</v>
      </c>
      <c r="AK2669">
        <v>2</v>
      </c>
      <c r="AL2669">
        <v>1</v>
      </c>
    </row>
    <row r="2670" spans="20:38" x14ac:dyDescent="0.35">
      <c r="T2670" t="s">
        <v>30</v>
      </c>
      <c r="U2670">
        <v>77</v>
      </c>
      <c r="V2670" t="s">
        <v>29</v>
      </c>
      <c r="W2670">
        <v>426.166035122197</v>
      </c>
      <c r="X2670">
        <v>1.2472663579311399E-2</v>
      </c>
      <c r="Y2670">
        <v>327.82002701707398</v>
      </c>
      <c r="Z2670" t="s">
        <v>21</v>
      </c>
      <c r="AA2670">
        <v>3.2053839631449501E-3</v>
      </c>
      <c r="AB2670" t="s">
        <v>24</v>
      </c>
      <c r="AC2670">
        <v>2665</v>
      </c>
      <c r="AD2670">
        <v>10</v>
      </c>
      <c r="AE2670">
        <v>4.7500000000000001E-2</v>
      </c>
      <c r="AF2670">
        <v>0.01</v>
      </c>
      <c r="AG2670">
        <v>0</v>
      </c>
      <c r="AH2670" t="s">
        <v>23</v>
      </c>
      <c r="AI2670">
        <v>0.1</v>
      </c>
      <c r="AJ2670">
        <v>10</v>
      </c>
      <c r="AK2670">
        <v>3</v>
      </c>
      <c r="AL2670">
        <v>2</v>
      </c>
    </row>
    <row r="2671" spans="20:38" x14ac:dyDescent="0.35">
      <c r="T2671" t="s">
        <v>30</v>
      </c>
      <c r="U2671">
        <v>77</v>
      </c>
      <c r="V2671" t="s">
        <v>29</v>
      </c>
      <c r="W2671">
        <v>1278.4981053665899</v>
      </c>
      <c r="X2671">
        <v>3.7417990737934198E-2</v>
      </c>
      <c r="Y2671">
        <v>983.46008105122303</v>
      </c>
      <c r="Z2671" t="s">
        <v>21</v>
      </c>
      <c r="AA2671">
        <v>9.6161518894348399E-3</v>
      </c>
      <c r="AB2671" t="s">
        <v>22</v>
      </c>
      <c r="AC2671">
        <v>2666</v>
      </c>
      <c r="AD2671">
        <v>10</v>
      </c>
      <c r="AE2671">
        <v>4.7500000000000001E-2</v>
      </c>
      <c r="AF2671">
        <v>0.01</v>
      </c>
      <c r="AG2671">
        <v>0</v>
      </c>
      <c r="AH2671" t="s">
        <v>23</v>
      </c>
      <c r="AI2671">
        <v>0.1</v>
      </c>
      <c r="AJ2671">
        <v>10</v>
      </c>
      <c r="AK2671">
        <v>3</v>
      </c>
      <c r="AL2671">
        <v>2</v>
      </c>
    </row>
    <row r="2672" spans="20:38" x14ac:dyDescent="0.35">
      <c r="T2672" t="s">
        <v>30</v>
      </c>
      <c r="U2672">
        <v>77</v>
      </c>
      <c r="V2672" t="s">
        <v>29</v>
      </c>
      <c r="W2672">
        <v>519.916832344</v>
      </c>
      <c r="X2672">
        <v>1.52164818512309E-2</v>
      </c>
      <c r="Y2672">
        <v>399.93602487999999</v>
      </c>
      <c r="Z2672" t="s">
        <v>21</v>
      </c>
      <c r="AA2672">
        <v>3.9105253333638502E-3</v>
      </c>
      <c r="AB2672" t="s">
        <v>24</v>
      </c>
      <c r="AC2672">
        <v>2667</v>
      </c>
      <c r="AD2672">
        <v>10</v>
      </c>
      <c r="AE2672">
        <v>4.7500000000000001E-2</v>
      </c>
      <c r="AF2672">
        <v>0.01</v>
      </c>
      <c r="AG2672">
        <v>0</v>
      </c>
      <c r="AH2672" t="s">
        <v>23</v>
      </c>
      <c r="AI2672">
        <v>0.1</v>
      </c>
      <c r="AJ2672">
        <v>10</v>
      </c>
      <c r="AK2672">
        <v>4</v>
      </c>
      <c r="AL2672">
        <v>3</v>
      </c>
    </row>
    <row r="2673" spans="20:38" x14ac:dyDescent="0.35">
      <c r="T2673" t="s">
        <v>30</v>
      </c>
      <c r="U2673">
        <v>77</v>
      </c>
      <c r="V2673" t="s">
        <v>29</v>
      </c>
      <c r="W2673">
        <v>1559.7504970320001</v>
      </c>
      <c r="X2673">
        <v>4.5649445553692797E-2</v>
      </c>
      <c r="Y2673">
        <v>1199.8080746400001</v>
      </c>
      <c r="Z2673" t="s">
        <v>21</v>
      </c>
      <c r="AA2673">
        <v>1.1731576000091601E-2</v>
      </c>
      <c r="AB2673" t="s">
        <v>22</v>
      </c>
      <c r="AC2673">
        <v>2668</v>
      </c>
      <c r="AD2673">
        <v>10</v>
      </c>
      <c r="AE2673">
        <v>4.7500000000000001E-2</v>
      </c>
      <c r="AF2673">
        <v>0.01</v>
      </c>
      <c r="AG2673">
        <v>0</v>
      </c>
      <c r="AH2673" t="s">
        <v>23</v>
      </c>
      <c r="AI2673">
        <v>0.1</v>
      </c>
      <c r="AJ2673">
        <v>10</v>
      </c>
      <c r="AK2673">
        <v>4</v>
      </c>
      <c r="AL2673">
        <v>3</v>
      </c>
    </row>
    <row r="2674" spans="20:38" x14ac:dyDescent="0.35">
      <c r="T2674" t="s">
        <v>30</v>
      </c>
      <c r="U2674">
        <v>77</v>
      </c>
      <c r="V2674" t="s">
        <v>29</v>
      </c>
      <c r="W2674">
        <v>634.41811737144201</v>
      </c>
      <c r="X2674">
        <v>1.8567607679774799E-2</v>
      </c>
      <c r="Y2674">
        <v>488.01393643957101</v>
      </c>
      <c r="Z2674" t="s">
        <v>21</v>
      </c>
      <c r="AA2674">
        <v>4.7717403353553E-3</v>
      </c>
      <c r="AB2674" t="s">
        <v>24</v>
      </c>
      <c r="AC2674">
        <v>2669</v>
      </c>
      <c r="AD2674">
        <v>10</v>
      </c>
      <c r="AE2674">
        <v>4.7500000000000001E-2</v>
      </c>
      <c r="AF2674">
        <v>0.01</v>
      </c>
      <c r="AG2674">
        <v>0</v>
      </c>
      <c r="AH2674" t="s">
        <v>23</v>
      </c>
      <c r="AI2674">
        <v>0.1</v>
      </c>
      <c r="AJ2674">
        <v>10</v>
      </c>
      <c r="AK2674">
        <v>5</v>
      </c>
      <c r="AL2674">
        <v>4</v>
      </c>
    </row>
    <row r="2675" spans="20:38" x14ac:dyDescent="0.35">
      <c r="T2675" t="s">
        <v>30</v>
      </c>
      <c r="U2675">
        <v>77</v>
      </c>
      <c r="V2675" t="s">
        <v>29</v>
      </c>
      <c r="W2675">
        <v>1903.25435211433</v>
      </c>
      <c r="X2675">
        <v>5.5702823039324403E-2</v>
      </c>
      <c r="Y2675">
        <v>1464.04180931871</v>
      </c>
      <c r="Z2675" t="s">
        <v>21</v>
      </c>
      <c r="AA2675">
        <v>1.4315221006065901E-2</v>
      </c>
      <c r="AB2675" t="s">
        <v>22</v>
      </c>
      <c r="AC2675">
        <v>2670</v>
      </c>
      <c r="AD2675">
        <v>10</v>
      </c>
      <c r="AE2675">
        <v>4.7500000000000001E-2</v>
      </c>
      <c r="AF2675">
        <v>0.01</v>
      </c>
      <c r="AG2675">
        <v>0</v>
      </c>
      <c r="AH2675" t="s">
        <v>23</v>
      </c>
      <c r="AI2675">
        <v>0.1</v>
      </c>
      <c r="AJ2675">
        <v>10</v>
      </c>
      <c r="AK2675">
        <v>5</v>
      </c>
      <c r="AL2675">
        <v>4</v>
      </c>
    </row>
    <row r="2676" spans="20:38" x14ac:dyDescent="0.35">
      <c r="T2676" t="s">
        <v>30</v>
      </c>
      <c r="U2676">
        <v>77</v>
      </c>
      <c r="V2676" t="s">
        <v>29</v>
      </c>
      <c r="W2676">
        <v>753.87744327454698</v>
      </c>
      <c r="X2676">
        <v>2.20638412146071E-2</v>
      </c>
      <c r="Y2676">
        <v>579.90572559580505</v>
      </c>
      <c r="Z2676" t="s">
        <v>21</v>
      </c>
      <c r="AA2676">
        <v>5.6702469640877501E-3</v>
      </c>
      <c r="AB2676" t="s">
        <v>24</v>
      </c>
      <c r="AC2676">
        <v>2671</v>
      </c>
      <c r="AD2676">
        <v>10</v>
      </c>
      <c r="AE2676">
        <v>4.7500000000000001E-2</v>
      </c>
      <c r="AF2676">
        <v>0.01</v>
      </c>
      <c r="AG2676">
        <v>0</v>
      </c>
      <c r="AH2676" t="s">
        <v>23</v>
      </c>
      <c r="AI2676">
        <v>0.1</v>
      </c>
      <c r="AJ2676">
        <v>10</v>
      </c>
      <c r="AK2676">
        <v>6</v>
      </c>
      <c r="AL2676">
        <v>5</v>
      </c>
    </row>
    <row r="2677" spans="20:38" x14ac:dyDescent="0.35">
      <c r="T2677" t="s">
        <v>30</v>
      </c>
      <c r="U2677">
        <v>77</v>
      </c>
      <c r="V2677" t="s">
        <v>29</v>
      </c>
      <c r="W2677">
        <v>2261.6323298236398</v>
      </c>
      <c r="X2677">
        <v>6.6191523643821401E-2</v>
      </c>
      <c r="Y2677">
        <v>1739.7171767874199</v>
      </c>
      <c r="Z2677" t="s">
        <v>21</v>
      </c>
      <c r="AA2677">
        <v>1.7010740892263201E-2</v>
      </c>
      <c r="AB2677" t="s">
        <v>22</v>
      </c>
      <c r="AC2677">
        <v>2672</v>
      </c>
      <c r="AD2677">
        <v>10</v>
      </c>
      <c r="AE2677">
        <v>4.7500000000000001E-2</v>
      </c>
      <c r="AF2677">
        <v>0.01</v>
      </c>
      <c r="AG2677">
        <v>0</v>
      </c>
      <c r="AH2677" t="s">
        <v>23</v>
      </c>
      <c r="AI2677">
        <v>0.1</v>
      </c>
      <c r="AJ2677">
        <v>10</v>
      </c>
      <c r="AK2677">
        <v>6</v>
      </c>
      <c r="AL2677">
        <v>5</v>
      </c>
    </row>
    <row r="2678" spans="20:38" x14ac:dyDescent="0.35">
      <c r="T2678" t="s">
        <v>30</v>
      </c>
      <c r="U2678">
        <v>77</v>
      </c>
      <c r="V2678" t="s">
        <v>29</v>
      </c>
      <c r="W2678">
        <v>872.11431718156405</v>
      </c>
      <c r="X2678">
        <v>2.55242970683657E-2</v>
      </c>
      <c r="Y2678">
        <v>670.85716706274195</v>
      </c>
      <c r="Z2678" t="s">
        <v>21</v>
      </c>
      <c r="AA2678">
        <v>6.5595589886025003E-3</v>
      </c>
      <c r="AB2678" t="s">
        <v>24</v>
      </c>
      <c r="AC2678">
        <v>2673</v>
      </c>
      <c r="AD2678">
        <v>10</v>
      </c>
      <c r="AE2678">
        <v>4.7500000000000001E-2</v>
      </c>
      <c r="AF2678">
        <v>0.01</v>
      </c>
      <c r="AG2678">
        <v>0</v>
      </c>
      <c r="AH2678" t="s">
        <v>23</v>
      </c>
      <c r="AI2678">
        <v>0.1</v>
      </c>
      <c r="AJ2678">
        <v>10</v>
      </c>
      <c r="AK2678">
        <v>7</v>
      </c>
      <c r="AL2678">
        <v>6</v>
      </c>
    </row>
    <row r="2679" spans="20:38" x14ac:dyDescent="0.35">
      <c r="T2679" t="s">
        <v>30</v>
      </c>
      <c r="U2679">
        <v>77</v>
      </c>
      <c r="V2679" t="s">
        <v>29</v>
      </c>
      <c r="W2679">
        <v>2616.3429515446901</v>
      </c>
      <c r="X2679">
        <v>7.6572891205097096E-2</v>
      </c>
      <c r="Y2679">
        <v>2012.5715011882301</v>
      </c>
      <c r="Z2679" t="s">
        <v>21</v>
      </c>
      <c r="AA2679">
        <v>1.9678676965807499E-2</v>
      </c>
      <c r="AB2679" t="s">
        <v>22</v>
      </c>
      <c r="AC2679">
        <v>2674</v>
      </c>
      <c r="AD2679">
        <v>10</v>
      </c>
      <c r="AE2679">
        <v>4.7500000000000001E-2</v>
      </c>
      <c r="AF2679">
        <v>0.01</v>
      </c>
      <c r="AG2679">
        <v>0</v>
      </c>
      <c r="AH2679" t="s">
        <v>23</v>
      </c>
      <c r="AI2679">
        <v>0.1</v>
      </c>
      <c r="AJ2679">
        <v>10</v>
      </c>
      <c r="AK2679">
        <v>7</v>
      </c>
      <c r="AL2679">
        <v>6</v>
      </c>
    </row>
    <row r="2680" spans="20:38" x14ac:dyDescent="0.35">
      <c r="T2680" t="s">
        <v>30</v>
      </c>
      <c r="U2680">
        <v>77</v>
      </c>
      <c r="V2680" t="s">
        <v>29</v>
      </c>
      <c r="W2680">
        <v>982.04820162038595</v>
      </c>
      <c r="X2680">
        <v>2.87417481169439E-2</v>
      </c>
      <c r="Y2680">
        <v>755.42169355414296</v>
      </c>
      <c r="Z2680" t="s">
        <v>21</v>
      </c>
      <c r="AA2680">
        <v>7.3864205428917501E-3</v>
      </c>
      <c r="AB2680" t="s">
        <v>24</v>
      </c>
      <c r="AC2680">
        <v>2675</v>
      </c>
      <c r="AD2680">
        <v>10</v>
      </c>
      <c r="AE2680">
        <v>4.7500000000000001E-2</v>
      </c>
      <c r="AF2680">
        <v>0.01</v>
      </c>
      <c r="AG2680">
        <v>0</v>
      </c>
      <c r="AH2680" t="s">
        <v>23</v>
      </c>
      <c r="AI2680">
        <v>0.1</v>
      </c>
      <c r="AJ2680">
        <v>10</v>
      </c>
      <c r="AK2680">
        <v>8</v>
      </c>
      <c r="AL2680">
        <v>7</v>
      </c>
    </row>
    <row r="2681" spans="20:38" x14ac:dyDescent="0.35">
      <c r="T2681" t="s">
        <v>30</v>
      </c>
      <c r="U2681">
        <v>77</v>
      </c>
      <c r="V2681" t="s">
        <v>29</v>
      </c>
      <c r="W2681">
        <v>2946.1446048611601</v>
      </c>
      <c r="X2681">
        <v>8.6225244350831606E-2</v>
      </c>
      <c r="Y2681">
        <v>2266.2650806624301</v>
      </c>
      <c r="Z2681" t="s">
        <v>21</v>
      </c>
      <c r="AA2681">
        <v>2.2159261628675202E-2</v>
      </c>
      <c r="AB2681" t="s">
        <v>22</v>
      </c>
      <c r="AC2681">
        <v>2676</v>
      </c>
      <c r="AD2681">
        <v>10</v>
      </c>
      <c r="AE2681">
        <v>4.7500000000000001E-2</v>
      </c>
      <c r="AF2681">
        <v>0.01</v>
      </c>
      <c r="AG2681">
        <v>0</v>
      </c>
      <c r="AH2681" t="s">
        <v>23</v>
      </c>
      <c r="AI2681">
        <v>0.1</v>
      </c>
      <c r="AJ2681">
        <v>10</v>
      </c>
      <c r="AK2681">
        <v>8</v>
      </c>
      <c r="AL2681">
        <v>7</v>
      </c>
    </row>
    <row r="2682" spans="20:38" x14ac:dyDescent="0.35">
      <c r="T2682" t="s">
        <v>30</v>
      </c>
      <c r="U2682">
        <v>77</v>
      </c>
      <c r="V2682" t="s">
        <v>29</v>
      </c>
      <c r="W2682">
        <v>1076.48984780617</v>
      </c>
      <c r="X2682">
        <v>3.1505785566370903E-2</v>
      </c>
      <c r="Y2682">
        <v>828.06911369705097</v>
      </c>
      <c r="Z2682" t="s">
        <v>21</v>
      </c>
      <c r="AA2682">
        <v>8.096758094898E-3</v>
      </c>
      <c r="AB2682" t="s">
        <v>24</v>
      </c>
      <c r="AC2682">
        <v>2677</v>
      </c>
      <c r="AD2682">
        <v>10</v>
      </c>
      <c r="AE2682">
        <v>4.7500000000000001E-2</v>
      </c>
      <c r="AF2682">
        <v>0.01</v>
      </c>
      <c r="AG2682">
        <v>0</v>
      </c>
      <c r="AH2682" t="s">
        <v>23</v>
      </c>
      <c r="AI2682">
        <v>0.1</v>
      </c>
      <c r="AJ2682">
        <v>10</v>
      </c>
      <c r="AK2682">
        <v>9</v>
      </c>
      <c r="AL2682">
        <v>8</v>
      </c>
    </row>
    <row r="2683" spans="20:38" x14ac:dyDescent="0.35">
      <c r="T2683" t="s">
        <v>30</v>
      </c>
      <c r="U2683">
        <v>77</v>
      </c>
      <c r="V2683" t="s">
        <v>29</v>
      </c>
      <c r="W2683">
        <v>3229.4695434185001</v>
      </c>
      <c r="X2683">
        <v>9.4517356699112806E-2</v>
      </c>
      <c r="Y2683">
        <v>2484.2073410911498</v>
      </c>
      <c r="Z2683" t="s">
        <v>21</v>
      </c>
      <c r="AA2683">
        <v>2.4290274284694002E-2</v>
      </c>
      <c r="AB2683" t="s">
        <v>22</v>
      </c>
      <c r="AC2683">
        <v>2678</v>
      </c>
      <c r="AD2683">
        <v>10</v>
      </c>
      <c r="AE2683">
        <v>4.7500000000000001E-2</v>
      </c>
      <c r="AF2683">
        <v>0.01</v>
      </c>
      <c r="AG2683">
        <v>0</v>
      </c>
      <c r="AH2683" t="s">
        <v>23</v>
      </c>
      <c r="AI2683">
        <v>0.1</v>
      </c>
      <c r="AJ2683">
        <v>10</v>
      </c>
      <c r="AK2683">
        <v>9</v>
      </c>
      <c r="AL2683">
        <v>8</v>
      </c>
    </row>
    <row r="2684" spans="20:38" x14ac:dyDescent="0.35">
      <c r="T2684" t="s">
        <v>30</v>
      </c>
      <c r="U2684">
        <v>77</v>
      </c>
      <c r="V2684" t="s">
        <v>29</v>
      </c>
      <c r="W2684">
        <v>1149.04845014999</v>
      </c>
      <c r="X2684">
        <v>3.3629368776281303E-2</v>
      </c>
      <c r="Y2684">
        <v>883.88342319230105</v>
      </c>
      <c r="Z2684" t="s">
        <v>21</v>
      </c>
      <c r="AA2684">
        <v>8.6425035583402501E-3</v>
      </c>
      <c r="AB2684" t="s">
        <v>24</v>
      </c>
      <c r="AC2684">
        <v>2679</v>
      </c>
      <c r="AD2684">
        <v>10</v>
      </c>
      <c r="AE2684">
        <v>4.7500000000000001E-2</v>
      </c>
      <c r="AF2684">
        <v>0.01</v>
      </c>
      <c r="AG2684">
        <v>0</v>
      </c>
      <c r="AH2684" t="s">
        <v>23</v>
      </c>
      <c r="AI2684">
        <v>0.1</v>
      </c>
      <c r="AJ2684">
        <v>10</v>
      </c>
      <c r="AK2684">
        <v>10</v>
      </c>
      <c r="AL2684">
        <v>9</v>
      </c>
    </row>
    <row r="2685" spans="20:38" x14ac:dyDescent="0.35">
      <c r="T2685" t="s">
        <v>30</v>
      </c>
      <c r="U2685">
        <v>77</v>
      </c>
      <c r="V2685" t="s">
        <v>29</v>
      </c>
      <c r="W2685">
        <v>3447.14535044997</v>
      </c>
      <c r="X2685">
        <v>0.100888106328844</v>
      </c>
      <c r="Y2685">
        <v>2651.6502695769</v>
      </c>
      <c r="Z2685" t="s">
        <v>21</v>
      </c>
      <c r="AA2685">
        <v>2.59275106750207E-2</v>
      </c>
      <c r="AB2685" t="s">
        <v>22</v>
      </c>
      <c r="AC2685">
        <v>2680</v>
      </c>
      <c r="AD2685">
        <v>10</v>
      </c>
      <c r="AE2685">
        <v>4.7500000000000001E-2</v>
      </c>
      <c r="AF2685">
        <v>0.01</v>
      </c>
      <c r="AG2685">
        <v>0</v>
      </c>
      <c r="AH2685" t="s">
        <v>23</v>
      </c>
      <c r="AI2685">
        <v>0.1</v>
      </c>
      <c r="AJ2685">
        <v>10</v>
      </c>
      <c r="AK2685">
        <v>10</v>
      </c>
      <c r="AL2685">
        <v>9</v>
      </c>
    </row>
    <row r="2686" spans="20:38" x14ac:dyDescent="0.35">
      <c r="T2686" t="s">
        <v>30</v>
      </c>
      <c r="U2686">
        <v>77</v>
      </c>
      <c r="V2686" t="s">
        <v>29</v>
      </c>
      <c r="W2686">
        <v>4000.1115098698501</v>
      </c>
      <c r="X2686">
        <v>0.117071847661516</v>
      </c>
      <c r="Y2686">
        <v>3077.0088537460401</v>
      </c>
      <c r="Z2686" t="s">
        <v>21</v>
      </c>
      <c r="AA2686">
        <v>3.0086614670856798E-2</v>
      </c>
      <c r="AB2686" t="s">
        <v>24</v>
      </c>
      <c r="AC2686">
        <v>2681</v>
      </c>
      <c r="AD2686">
        <v>10</v>
      </c>
      <c r="AE2686">
        <v>4.7500000000000001E-2</v>
      </c>
      <c r="AF2686">
        <v>0.01</v>
      </c>
      <c r="AG2686">
        <v>0</v>
      </c>
      <c r="AH2686" t="s">
        <v>23</v>
      </c>
      <c r="AI2686">
        <v>0.1</v>
      </c>
      <c r="AJ2686">
        <v>10</v>
      </c>
      <c r="AK2686">
        <v>12</v>
      </c>
      <c r="AL2686">
        <v>11</v>
      </c>
    </row>
    <row r="2687" spans="20:38" x14ac:dyDescent="0.35">
      <c r="T2687" t="s">
        <v>30</v>
      </c>
      <c r="U2687">
        <v>77</v>
      </c>
      <c r="V2687" t="s">
        <v>29</v>
      </c>
      <c r="W2687">
        <v>12000.334529609499</v>
      </c>
      <c r="X2687">
        <v>0.35121554298454699</v>
      </c>
      <c r="Y2687">
        <v>9231.0265612381099</v>
      </c>
      <c r="Z2687" t="s">
        <v>21</v>
      </c>
      <c r="AA2687">
        <v>9.0259844012570298E-2</v>
      </c>
      <c r="AB2687" t="s">
        <v>22</v>
      </c>
      <c r="AC2687">
        <v>2682</v>
      </c>
      <c r="AD2687">
        <v>10</v>
      </c>
      <c r="AE2687">
        <v>4.7500000000000001E-2</v>
      </c>
      <c r="AF2687">
        <v>0.01</v>
      </c>
      <c r="AG2687">
        <v>0</v>
      </c>
      <c r="AH2687" t="s">
        <v>23</v>
      </c>
      <c r="AI2687">
        <v>0.1</v>
      </c>
      <c r="AJ2687">
        <v>10</v>
      </c>
      <c r="AK2687">
        <v>12</v>
      </c>
      <c r="AL2687">
        <v>11</v>
      </c>
    </row>
    <row r="2688" spans="20:38" x14ac:dyDescent="0.35">
      <c r="T2688" t="s">
        <v>30</v>
      </c>
      <c r="U2688">
        <v>77</v>
      </c>
      <c r="V2688" t="s">
        <v>29</v>
      </c>
      <c r="W2688">
        <v>3433.6617275398498</v>
      </c>
      <c r="X2688">
        <v>0.10049347916823501</v>
      </c>
      <c r="Y2688">
        <v>2641.27825195373</v>
      </c>
      <c r="Z2688" t="s">
        <v>21</v>
      </c>
      <c r="AA2688">
        <v>2.5826094360534801E-2</v>
      </c>
      <c r="AB2688" t="s">
        <v>24</v>
      </c>
      <c r="AC2688">
        <v>2683</v>
      </c>
      <c r="AD2688">
        <v>10</v>
      </c>
      <c r="AE2688">
        <v>4.7500000000000001E-2</v>
      </c>
      <c r="AF2688">
        <v>0.01</v>
      </c>
      <c r="AG2688">
        <v>0</v>
      </c>
      <c r="AH2688" t="s">
        <v>23</v>
      </c>
      <c r="AI2688">
        <v>0.1</v>
      </c>
      <c r="AJ2688">
        <v>10</v>
      </c>
      <c r="AK2688">
        <v>15</v>
      </c>
      <c r="AL2688">
        <v>14</v>
      </c>
    </row>
    <row r="2689" spans="20:38" x14ac:dyDescent="0.35">
      <c r="T2689" t="s">
        <v>30</v>
      </c>
      <c r="U2689">
        <v>77</v>
      </c>
      <c r="V2689" t="s">
        <v>29</v>
      </c>
      <c r="W2689">
        <v>10300.985182619601</v>
      </c>
      <c r="X2689">
        <v>0.30148043750470499</v>
      </c>
      <c r="Y2689">
        <v>7923.8347558611904</v>
      </c>
      <c r="Z2689" t="s">
        <v>21</v>
      </c>
      <c r="AA2689">
        <v>7.7478283081604205E-2</v>
      </c>
      <c r="AB2689" t="s">
        <v>22</v>
      </c>
      <c r="AC2689">
        <v>2684</v>
      </c>
      <c r="AD2689">
        <v>10</v>
      </c>
      <c r="AE2689">
        <v>4.7500000000000001E-2</v>
      </c>
      <c r="AF2689">
        <v>0.01</v>
      </c>
      <c r="AG2689">
        <v>0</v>
      </c>
      <c r="AH2689" t="s">
        <v>23</v>
      </c>
      <c r="AI2689">
        <v>0.1</v>
      </c>
      <c r="AJ2689">
        <v>10</v>
      </c>
      <c r="AK2689">
        <v>15</v>
      </c>
      <c r="AL2689">
        <v>14</v>
      </c>
    </row>
    <row r="2690" spans="20:38" x14ac:dyDescent="0.35">
      <c r="T2690" t="s">
        <v>30</v>
      </c>
      <c r="U2690">
        <v>77</v>
      </c>
      <c r="V2690" t="s">
        <v>29</v>
      </c>
      <c r="W2690">
        <v>5067.0827055257296</v>
      </c>
      <c r="X2690">
        <v>0.14829904944547601</v>
      </c>
      <c r="Y2690">
        <v>3897.7559273274801</v>
      </c>
      <c r="Z2690" t="s">
        <v>21</v>
      </c>
      <c r="AA2690">
        <v>3.8111778756756497E-2</v>
      </c>
      <c r="AB2690" t="s">
        <v>24</v>
      </c>
      <c r="AC2690">
        <v>2685</v>
      </c>
      <c r="AD2690">
        <v>10</v>
      </c>
      <c r="AE2690">
        <v>4.7500000000000001E-2</v>
      </c>
      <c r="AF2690">
        <v>0.01</v>
      </c>
      <c r="AG2690">
        <v>0</v>
      </c>
      <c r="AH2690" t="s">
        <v>23</v>
      </c>
      <c r="AI2690">
        <v>0.1</v>
      </c>
      <c r="AJ2690">
        <v>10</v>
      </c>
      <c r="AK2690">
        <v>20</v>
      </c>
      <c r="AL2690">
        <v>19</v>
      </c>
    </row>
    <row r="2691" spans="20:38" x14ac:dyDescent="0.35">
      <c r="T2691" t="s">
        <v>30</v>
      </c>
      <c r="U2691">
        <v>77</v>
      </c>
      <c r="V2691" t="s">
        <v>29</v>
      </c>
      <c r="W2691">
        <v>15201.248116577201</v>
      </c>
      <c r="X2691">
        <v>0.44489714833642902</v>
      </c>
      <c r="Y2691">
        <v>11693.2677819824</v>
      </c>
      <c r="Z2691" t="s">
        <v>21</v>
      </c>
      <c r="AA2691">
        <v>0.114335336270269</v>
      </c>
      <c r="AB2691" t="s">
        <v>22</v>
      </c>
      <c r="AC2691">
        <v>2686</v>
      </c>
      <c r="AD2691">
        <v>10</v>
      </c>
      <c r="AE2691">
        <v>4.7500000000000001E-2</v>
      </c>
      <c r="AF2691">
        <v>0.01</v>
      </c>
      <c r="AG2691">
        <v>0</v>
      </c>
      <c r="AH2691" t="s">
        <v>23</v>
      </c>
      <c r="AI2691">
        <v>0.1</v>
      </c>
      <c r="AJ2691">
        <v>10</v>
      </c>
      <c r="AK2691">
        <v>20</v>
      </c>
      <c r="AL2691">
        <v>19</v>
      </c>
    </row>
    <row r="2692" spans="20:38" x14ac:dyDescent="0.35">
      <c r="T2692" t="s">
        <v>30</v>
      </c>
      <c r="U2692">
        <v>77</v>
      </c>
      <c r="V2692" t="s">
        <v>29</v>
      </c>
      <c r="W2692">
        <v>12087.318442411701</v>
      </c>
      <c r="X2692">
        <v>0.35376131386204501</v>
      </c>
      <c r="Y2692">
        <v>9297.9372633935709</v>
      </c>
      <c r="Z2692" t="s">
        <v>21</v>
      </c>
      <c r="AA2692">
        <v>9.0914088640646998E-2</v>
      </c>
      <c r="AB2692" t="s">
        <v>24</v>
      </c>
      <c r="AC2692">
        <v>2687</v>
      </c>
      <c r="AD2692">
        <v>10</v>
      </c>
      <c r="AE2692">
        <v>4.7500000000000001E-2</v>
      </c>
      <c r="AF2692">
        <v>0.01</v>
      </c>
      <c r="AG2692">
        <v>0</v>
      </c>
      <c r="AH2692" t="s">
        <v>23</v>
      </c>
      <c r="AI2692">
        <v>0.1</v>
      </c>
      <c r="AJ2692">
        <v>10</v>
      </c>
      <c r="AK2692">
        <v>99</v>
      </c>
      <c r="AL2692">
        <v>98</v>
      </c>
    </row>
    <row r="2693" spans="20:38" x14ac:dyDescent="0.35">
      <c r="T2693" t="s">
        <v>30</v>
      </c>
      <c r="U2693">
        <v>77</v>
      </c>
      <c r="V2693" t="s">
        <v>29</v>
      </c>
      <c r="W2693">
        <v>36261.955327235002</v>
      </c>
      <c r="X2693">
        <v>1.0612839415861299</v>
      </c>
      <c r="Y2693">
        <v>27893.811790180702</v>
      </c>
      <c r="Z2693" t="s">
        <v>21</v>
      </c>
      <c r="AA2693">
        <v>0.27274226592194101</v>
      </c>
      <c r="AB2693" t="s">
        <v>22</v>
      </c>
      <c r="AC2693">
        <v>2688</v>
      </c>
      <c r="AD2693">
        <v>10</v>
      </c>
      <c r="AE2693">
        <v>4.7500000000000001E-2</v>
      </c>
      <c r="AF2693">
        <v>0.01</v>
      </c>
      <c r="AG2693">
        <v>0</v>
      </c>
      <c r="AH2693" t="s">
        <v>23</v>
      </c>
      <c r="AI2693">
        <v>0.1</v>
      </c>
      <c r="AJ2693">
        <v>10</v>
      </c>
      <c r="AK2693">
        <v>99</v>
      </c>
      <c r="AL2693">
        <v>98</v>
      </c>
    </row>
    <row r="2694" spans="20:38" x14ac:dyDescent="0.35">
      <c r="T2694" t="s">
        <v>30</v>
      </c>
      <c r="U2694">
        <v>77</v>
      </c>
      <c r="V2694" t="s">
        <v>29</v>
      </c>
      <c r="W2694">
        <v>17851.568878066199</v>
      </c>
      <c r="X2694">
        <v>0.130214568249582</v>
      </c>
      <c r="Y2694">
        <v>13731.9760600509</v>
      </c>
      <c r="Z2694" t="s">
        <v>25</v>
      </c>
      <c r="AA2694">
        <v>2.2440697763519899E-2</v>
      </c>
      <c r="AB2694" t="s">
        <v>24</v>
      </c>
      <c r="AC2694">
        <v>2689</v>
      </c>
      <c r="AD2694">
        <v>10</v>
      </c>
      <c r="AE2694">
        <v>4.7500000000000001E-2</v>
      </c>
      <c r="AF2694">
        <v>0.01</v>
      </c>
      <c r="AG2694">
        <v>0</v>
      </c>
      <c r="AH2694" t="s">
        <v>23</v>
      </c>
      <c r="AI2694">
        <v>0.1</v>
      </c>
      <c r="AJ2694">
        <v>10</v>
      </c>
      <c r="AK2694">
        <v>1</v>
      </c>
      <c r="AL2694">
        <v>0</v>
      </c>
    </row>
    <row r="2695" spans="20:38" x14ac:dyDescent="0.35">
      <c r="T2695" t="s">
        <v>30</v>
      </c>
      <c r="U2695">
        <v>77</v>
      </c>
      <c r="V2695" t="s">
        <v>29</v>
      </c>
      <c r="W2695">
        <v>53554.706634198497</v>
      </c>
      <c r="X2695">
        <v>0.39064370474874699</v>
      </c>
      <c r="Y2695">
        <v>41195.928180152703</v>
      </c>
      <c r="Z2695" t="s">
        <v>25</v>
      </c>
      <c r="AA2695">
        <v>6.7322093290559798E-2</v>
      </c>
      <c r="AB2695" t="s">
        <v>22</v>
      </c>
      <c r="AC2695">
        <v>2690</v>
      </c>
      <c r="AD2695">
        <v>10</v>
      </c>
      <c r="AE2695">
        <v>4.7500000000000001E-2</v>
      </c>
      <c r="AF2695">
        <v>0.01</v>
      </c>
      <c r="AG2695">
        <v>0</v>
      </c>
      <c r="AH2695" t="s">
        <v>23</v>
      </c>
      <c r="AI2695">
        <v>0.1</v>
      </c>
      <c r="AJ2695">
        <v>10</v>
      </c>
      <c r="AK2695">
        <v>1</v>
      </c>
      <c r="AL2695">
        <v>0</v>
      </c>
    </row>
    <row r="2696" spans="20:38" x14ac:dyDescent="0.35">
      <c r="T2696" t="s">
        <v>30</v>
      </c>
      <c r="U2696">
        <v>77</v>
      </c>
      <c r="V2696" t="s">
        <v>29</v>
      </c>
      <c r="W2696">
        <v>8952.7059063882607</v>
      </c>
      <c r="X2696">
        <v>6.5303657187139E-2</v>
      </c>
      <c r="Y2696">
        <v>6886.6968510678898</v>
      </c>
      <c r="Z2696" t="s">
        <v>25</v>
      </c>
      <c r="AA2696">
        <v>1.12541910900496E-2</v>
      </c>
      <c r="AB2696" t="s">
        <v>24</v>
      </c>
      <c r="AC2696">
        <v>2691</v>
      </c>
      <c r="AD2696">
        <v>10</v>
      </c>
      <c r="AE2696">
        <v>4.7500000000000001E-2</v>
      </c>
      <c r="AF2696">
        <v>0.01</v>
      </c>
      <c r="AG2696">
        <v>0</v>
      </c>
      <c r="AH2696" t="s">
        <v>23</v>
      </c>
      <c r="AI2696">
        <v>0.1</v>
      </c>
      <c r="AJ2696">
        <v>10</v>
      </c>
      <c r="AK2696">
        <v>2</v>
      </c>
      <c r="AL2696">
        <v>1</v>
      </c>
    </row>
    <row r="2697" spans="20:38" x14ac:dyDescent="0.35">
      <c r="T2697" t="s">
        <v>30</v>
      </c>
      <c r="U2697">
        <v>77</v>
      </c>
      <c r="V2697" t="s">
        <v>29</v>
      </c>
      <c r="W2697">
        <v>26858.117719164798</v>
      </c>
      <c r="X2697">
        <v>0.19591097156141701</v>
      </c>
      <c r="Y2697">
        <v>20660.0905532037</v>
      </c>
      <c r="Z2697" t="s">
        <v>25</v>
      </c>
      <c r="AA2697">
        <v>3.3762573270148699E-2</v>
      </c>
      <c r="AB2697" t="s">
        <v>22</v>
      </c>
      <c r="AC2697">
        <v>2692</v>
      </c>
      <c r="AD2697">
        <v>10</v>
      </c>
      <c r="AE2697">
        <v>4.7500000000000001E-2</v>
      </c>
      <c r="AF2697">
        <v>0.01</v>
      </c>
      <c r="AG2697">
        <v>0</v>
      </c>
      <c r="AH2697" t="s">
        <v>23</v>
      </c>
      <c r="AI2697">
        <v>0.1</v>
      </c>
      <c r="AJ2697">
        <v>10</v>
      </c>
      <c r="AK2697">
        <v>2</v>
      </c>
      <c r="AL2697">
        <v>1</v>
      </c>
    </row>
    <row r="2698" spans="20:38" x14ac:dyDescent="0.35">
      <c r="T2698" t="s">
        <v>30</v>
      </c>
      <c r="U2698">
        <v>77</v>
      </c>
      <c r="V2698" t="s">
        <v>29</v>
      </c>
      <c r="W2698">
        <v>4586.7266723207904</v>
      </c>
      <c r="X2698">
        <v>3.3456926805404401E-2</v>
      </c>
      <c r="Y2698">
        <v>3528.2512864006098</v>
      </c>
      <c r="Z2698" t="s">
        <v>25</v>
      </c>
      <c r="AA2698">
        <v>5.7658431973389998E-3</v>
      </c>
      <c r="AB2698" t="s">
        <v>24</v>
      </c>
      <c r="AC2698">
        <v>2693</v>
      </c>
      <c r="AD2698">
        <v>10</v>
      </c>
      <c r="AE2698">
        <v>4.7500000000000001E-2</v>
      </c>
      <c r="AF2698">
        <v>0.01</v>
      </c>
      <c r="AG2698">
        <v>0</v>
      </c>
      <c r="AH2698" t="s">
        <v>23</v>
      </c>
      <c r="AI2698">
        <v>0.1</v>
      </c>
      <c r="AJ2698">
        <v>10</v>
      </c>
      <c r="AK2698">
        <v>3</v>
      </c>
      <c r="AL2698">
        <v>2</v>
      </c>
    </row>
    <row r="2699" spans="20:38" x14ac:dyDescent="0.35">
      <c r="T2699" t="s">
        <v>30</v>
      </c>
      <c r="U2699">
        <v>77</v>
      </c>
      <c r="V2699" t="s">
        <v>29</v>
      </c>
      <c r="W2699">
        <v>13760.1800169624</v>
      </c>
      <c r="X2699">
        <v>0.100370780416213</v>
      </c>
      <c r="Y2699">
        <v>10584.753859201801</v>
      </c>
      <c r="Z2699" t="s">
        <v>25</v>
      </c>
      <c r="AA2699">
        <v>1.7297529592017E-2</v>
      </c>
      <c r="AB2699" t="s">
        <v>22</v>
      </c>
      <c r="AC2699">
        <v>2694</v>
      </c>
      <c r="AD2699">
        <v>10</v>
      </c>
      <c r="AE2699">
        <v>4.7500000000000001E-2</v>
      </c>
      <c r="AF2699">
        <v>0.01</v>
      </c>
      <c r="AG2699">
        <v>0</v>
      </c>
      <c r="AH2699" t="s">
        <v>23</v>
      </c>
      <c r="AI2699">
        <v>0.1</v>
      </c>
      <c r="AJ2699">
        <v>10</v>
      </c>
      <c r="AK2699">
        <v>3</v>
      </c>
      <c r="AL2699">
        <v>2</v>
      </c>
    </row>
    <row r="2700" spans="20:38" x14ac:dyDescent="0.35">
      <c r="T2700" t="s">
        <v>30</v>
      </c>
      <c r="U2700">
        <v>77</v>
      </c>
      <c r="V2700" t="s">
        <v>29</v>
      </c>
      <c r="W2700">
        <v>5505.4196268585101</v>
      </c>
      <c r="X2700">
        <v>4.0158142101727502E-2</v>
      </c>
      <c r="Y2700">
        <v>4234.9381745065502</v>
      </c>
      <c r="Z2700" t="s">
        <v>25</v>
      </c>
      <c r="AA2700">
        <v>6.920705891541E-3</v>
      </c>
      <c r="AB2700" t="s">
        <v>24</v>
      </c>
      <c r="AC2700">
        <v>2695</v>
      </c>
      <c r="AD2700">
        <v>10</v>
      </c>
      <c r="AE2700">
        <v>4.7500000000000001E-2</v>
      </c>
      <c r="AF2700">
        <v>0.01</v>
      </c>
      <c r="AG2700">
        <v>0</v>
      </c>
      <c r="AH2700" t="s">
        <v>23</v>
      </c>
      <c r="AI2700">
        <v>0.1</v>
      </c>
      <c r="AJ2700">
        <v>10</v>
      </c>
      <c r="AK2700">
        <v>4</v>
      </c>
      <c r="AL2700">
        <v>3</v>
      </c>
    </row>
    <row r="2701" spans="20:38" x14ac:dyDescent="0.35">
      <c r="T2701" t="s">
        <v>30</v>
      </c>
      <c r="U2701">
        <v>77</v>
      </c>
      <c r="V2701" t="s">
        <v>29</v>
      </c>
      <c r="W2701">
        <v>16516.2588805755</v>
      </c>
      <c r="X2701">
        <v>0.120474426305183</v>
      </c>
      <c r="Y2701">
        <v>12704.814523519601</v>
      </c>
      <c r="Z2701" t="s">
        <v>25</v>
      </c>
      <c r="AA2701">
        <v>2.0762117674623E-2</v>
      </c>
      <c r="AB2701" t="s">
        <v>22</v>
      </c>
      <c r="AC2701">
        <v>2696</v>
      </c>
      <c r="AD2701">
        <v>10</v>
      </c>
      <c r="AE2701">
        <v>4.7500000000000001E-2</v>
      </c>
      <c r="AF2701">
        <v>0.01</v>
      </c>
      <c r="AG2701">
        <v>0</v>
      </c>
      <c r="AH2701" t="s">
        <v>23</v>
      </c>
      <c r="AI2701">
        <v>0.1</v>
      </c>
      <c r="AJ2701">
        <v>10</v>
      </c>
      <c r="AK2701">
        <v>4</v>
      </c>
      <c r="AL2701">
        <v>3</v>
      </c>
    </row>
    <row r="2702" spans="20:38" x14ac:dyDescent="0.35">
      <c r="T2702" t="s">
        <v>30</v>
      </c>
      <c r="U2702">
        <v>77</v>
      </c>
      <c r="V2702" t="s">
        <v>29</v>
      </c>
      <c r="W2702">
        <v>6583.7918006261198</v>
      </c>
      <c r="X2702">
        <v>4.8024104358526297E-2</v>
      </c>
      <c r="Y2702">
        <v>5064.4552312508604</v>
      </c>
      <c r="Z2702" t="s">
        <v>25</v>
      </c>
      <c r="AA2702">
        <v>8.2762967750875001E-3</v>
      </c>
      <c r="AB2702" t="s">
        <v>24</v>
      </c>
      <c r="AC2702">
        <v>2697</v>
      </c>
      <c r="AD2702">
        <v>10</v>
      </c>
      <c r="AE2702">
        <v>4.7500000000000001E-2</v>
      </c>
      <c r="AF2702">
        <v>0.01</v>
      </c>
      <c r="AG2702">
        <v>0</v>
      </c>
      <c r="AH2702" t="s">
        <v>23</v>
      </c>
      <c r="AI2702">
        <v>0.1</v>
      </c>
      <c r="AJ2702">
        <v>10</v>
      </c>
      <c r="AK2702">
        <v>5</v>
      </c>
      <c r="AL2702">
        <v>4</v>
      </c>
    </row>
    <row r="2703" spans="20:38" x14ac:dyDescent="0.35">
      <c r="T2703" t="s">
        <v>30</v>
      </c>
      <c r="U2703">
        <v>77</v>
      </c>
      <c r="V2703" t="s">
        <v>29</v>
      </c>
      <c r="W2703">
        <v>19751.375401878398</v>
      </c>
      <c r="X2703">
        <v>0.14407231307557899</v>
      </c>
      <c r="Y2703">
        <v>15193.365693752599</v>
      </c>
      <c r="Z2703" t="s">
        <v>25</v>
      </c>
      <c r="AA2703">
        <v>2.48288903252625E-2</v>
      </c>
      <c r="AB2703" t="s">
        <v>22</v>
      </c>
      <c r="AC2703">
        <v>2698</v>
      </c>
      <c r="AD2703">
        <v>10</v>
      </c>
      <c r="AE2703">
        <v>4.7500000000000001E-2</v>
      </c>
      <c r="AF2703">
        <v>0.01</v>
      </c>
      <c r="AG2703">
        <v>0</v>
      </c>
      <c r="AH2703" t="s">
        <v>23</v>
      </c>
      <c r="AI2703">
        <v>0.1</v>
      </c>
      <c r="AJ2703">
        <v>10</v>
      </c>
      <c r="AK2703">
        <v>5</v>
      </c>
      <c r="AL2703">
        <v>4</v>
      </c>
    </row>
    <row r="2704" spans="20:38" x14ac:dyDescent="0.35">
      <c r="T2704" t="s">
        <v>30</v>
      </c>
      <c r="U2704">
        <v>77</v>
      </c>
      <c r="V2704" t="s">
        <v>29</v>
      </c>
      <c r="W2704">
        <v>7634.7501790080696</v>
      </c>
      <c r="X2704">
        <v>5.5690102368226801E-2</v>
      </c>
      <c r="Y2704">
        <v>5872.8847530831299</v>
      </c>
      <c r="Z2704" t="s">
        <v>25</v>
      </c>
      <c r="AA2704">
        <v>9.5974265588280004E-3</v>
      </c>
      <c r="AB2704" t="s">
        <v>24</v>
      </c>
      <c r="AC2704">
        <v>2699</v>
      </c>
      <c r="AD2704">
        <v>10</v>
      </c>
      <c r="AE2704">
        <v>4.7500000000000001E-2</v>
      </c>
      <c r="AF2704">
        <v>0.01</v>
      </c>
      <c r="AG2704">
        <v>0</v>
      </c>
      <c r="AH2704" t="s">
        <v>23</v>
      </c>
      <c r="AI2704">
        <v>0.1</v>
      </c>
      <c r="AJ2704">
        <v>10</v>
      </c>
      <c r="AK2704">
        <v>6</v>
      </c>
      <c r="AL2704">
        <v>5</v>
      </c>
    </row>
    <row r="2705" spans="20:38" x14ac:dyDescent="0.35">
      <c r="T2705" t="s">
        <v>30</v>
      </c>
      <c r="U2705">
        <v>77</v>
      </c>
      <c r="V2705" t="s">
        <v>29</v>
      </c>
      <c r="W2705">
        <v>22904.2505370242</v>
      </c>
      <c r="X2705">
        <v>0.16707030710467999</v>
      </c>
      <c r="Y2705">
        <v>17618.654259249401</v>
      </c>
      <c r="Z2705" t="s">
        <v>25</v>
      </c>
      <c r="AA2705">
        <v>2.8792279676484001E-2</v>
      </c>
      <c r="AB2705" t="s">
        <v>22</v>
      </c>
      <c r="AC2705">
        <v>2700</v>
      </c>
      <c r="AD2705">
        <v>10</v>
      </c>
      <c r="AE2705">
        <v>4.7500000000000001E-2</v>
      </c>
      <c r="AF2705">
        <v>0.01</v>
      </c>
      <c r="AG2705">
        <v>0</v>
      </c>
      <c r="AH2705" t="s">
        <v>23</v>
      </c>
      <c r="AI2705">
        <v>0.1</v>
      </c>
      <c r="AJ2705">
        <v>10</v>
      </c>
      <c r="AK2705">
        <v>6</v>
      </c>
      <c r="AL2705">
        <v>5</v>
      </c>
    </row>
    <row r="2706" spans="20:38" x14ac:dyDescent="0.35">
      <c r="T2706" t="s">
        <v>30</v>
      </c>
      <c r="U2706">
        <v>77</v>
      </c>
      <c r="V2706" t="s">
        <v>29</v>
      </c>
      <c r="W2706">
        <v>8580.3180767979502</v>
      </c>
      <c r="X2706">
        <v>6.2587351366473504E-2</v>
      </c>
      <c r="Y2706">
        <v>6600.2446744599602</v>
      </c>
      <c r="Z2706" t="s">
        <v>25</v>
      </c>
      <c r="AA2706">
        <v>1.0786072977197501E-2</v>
      </c>
      <c r="AB2706" t="s">
        <v>24</v>
      </c>
      <c r="AC2706">
        <v>2701</v>
      </c>
      <c r="AD2706">
        <v>10</v>
      </c>
      <c r="AE2706">
        <v>4.7500000000000001E-2</v>
      </c>
      <c r="AF2706">
        <v>0.01</v>
      </c>
      <c r="AG2706">
        <v>0</v>
      </c>
      <c r="AH2706" t="s">
        <v>23</v>
      </c>
      <c r="AI2706">
        <v>0.1</v>
      </c>
      <c r="AJ2706">
        <v>10</v>
      </c>
      <c r="AK2706">
        <v>7</v>
      </c>
      <c r="AL2706">
        <v>6</v>
      </c>
    </row>
    <row r="2707" spans="20:38" x14ac:dyDescent="0.35">
      <c r="T2707" t="s">
        <v>30</v>
      </c>
      <c r="U2707">
        <v>77</v>
      </c>
      <c r="V2707" t="s">
        <v>29</v>
      </c>
      <c r="W2707">
        <v>25740.9542303938</v>
      </c>
      <c r="X2707">
        <v>0.18776205409942101</v>
      </c>
      <c r="Y2707">
        <v>19800.7340233799</v>
      </c>
      <c r="Z2707" t="s">
        <v>25</v>
      </c>
      <c r="AA2707">
        <v>3.2358218931592499E-2</v>
      </c>
      <c r="AB2707" t="s">
        <v>22</v>
      </c>
      <c r="AC2707">
        <v>2702</v>
      </c>
      <c r="AD2707">
        <v>10</v>
      </c>
      <c r="AE2707">
        <v>4.7500000000000001E-2</v>
      </c>
      <c r="AF2707">
        <v>0.01</v>
      </c>
      <c r="AG2707">
        <v>0</v>
      </c>
      <c r="AH2707" t="s">
        <v>23</v>
      </c>
      <c r="AI2707">
        <v>0.1</v>
      </c>
      <c r="AJ2707">
        <v>10</v>
      </c>
      <c r="AK2707">
        <v>7</v>
      </c>
      <c r="AL2707">
        <v>6</v>
      </c>
    </row>
    <row r="2708" spans="20:38" x14ac:dyDescent="0.35">
      <c r="T2708" t="s">
        <v>30</v>
      </c>
      <c r="U2708">
        <v>77</v>
      </c>
      <c r="V2708" t="s">
        <v>29</v>
      </c>
      <c r="W2708">
        <v>9343.3934420632104</v>
      </c>
      <c r="X2708">
        <v>6.8153446420000999E-2</v>
      </c>
      <c r="Y2708">
        <v>7187.2257246640102</v>
      </c>
      <c r="Z2708" t="s">
        <v>25</v>
      </c>
      <c r="AA2708">
        <v>1.1745313241158E-2</v>
      </c>
      <c r="AB2708" t="s">
        <v>24</v>
      </c>
      <c r="AC2708">
        <v>2703</v>
      </c>
      <c r="AD2708">
        <v>10</v>
      </c>
      <c r="AE2708">
        <v>4.7500000000000001E-2</v>
      </c>
      <c r="AF2708">
        <v>0.01</v>
      </c>
      <c r="AG2708">
        <v>0</v>
      </c>
      <c r="AH2708" t="s">
        <v>23</v>
      </c>
      <c r="AI2708">
        <v>0.1</v>
      </c>
      <c r="AJ2708">
        <v>10</v>
      </c>
      <c r="AK2708">
        <v>8</v>
      </c>
      <c r="AL2708">
        <v>7</v>
      </c>
    </row>
    <row r="2709" spans="20:38" x14ac:dyDescent="0.35">
      <c r="T2709" t="s">
        <v>30</v>
      </c>
      <c r="U2709">
        <v>77</v>
      </c>
      <c r="V2709" t="s">
        <v>29</v>
      </c>
      <c r="W2709">
        <v>28030.180326189598</v>
      </c>
      <c r="X2709">
        <v>0.20446033926000301</v>
      </c>
      <c r="Y2709">
        <v>21561.677173992</v>
      </c>
      <c r="Z2709" t="s">
        <v>25</v>
      </c>
      <c r="AA2709">
        <v>3.5235939723473997E-2</v>
      </c>
      <c r="AB2709" t="s">
        <v>22</v>
      </c>
      <c r="AC2709">
        <v>2704</v>
      </c>
      <c r="AD2709">
        <v>10</v>
      </c>
      <c r="AE2709">
        <v>4.7500000000000001E-2</v>
      </c>
      <c r="AF2709">
        <v>0.01</v>
      </c>
      <c r="AG2709">
        <v>0</v>
      </c>
      <c r="AH2709" t="s">
        <v>23</v>
      </c>
      <c r="AI2709">
        <v>0.1</v>
      </c>
      <c r="AJ2709">
        <v>10</v>
      </c>
      <c r="AK2709">
        <v>8</v>
      </c>
      <c r="AL2709">
        <v>7</v>
      </c>
    </row>
    <row r="2710" spans="20:38" x14ac:dyDescent="0.35">
      <c r="T2710" t="s">
        <v>30</v>
      </c>
      <c r="U2710">
        <v>77</v>
      </c>
      <c r="V2710" t="s">
        <v>29</v>
      </c>
      <c r="W2710">
        <v>9859.9883829542196</v>
      </c>
      <c r="X2710">
        <v>7.1921641117481699E-2</v>
      </c>
      <c r="Y2710">
        <v>7584.6064484263197</v>
      </c>
      <c r="Z2710" t="s">
        <v>25</v>
      </c>
      <c r="AA2710">
        <v>1.23947099980415E-2</v>
      </c>
      <c r="AB2710" t="s">
        <v>24</v>
      </c>
      <c r="AC2710">
        <v>2705</v>
      </c>
      <c r="AD2710">
        <v>10</v>
      </c>
      <c r="AE2710">
        <v>4.7500000000000001E-2</v>
      </c>
      <c r="AF2710">
        <v>0.01</v>
      </c>
      <c r="AG2710">
        <v>0</v>
      </c>
      <c r="AH2710" t="s">
        <v>23</v>
      </c>
      <c r="AI2710">
        <v>0.1</v>
      </c>
      <c r="AJ2710">
        <v>10</v>
      </c>
      <c r="AK2710">
        <v>9</v>
      </c>
      <c r="AL2710">
        <v>8</v>
      </c>
    </row>
    <row r="2711" spans="20:38" x14ac:dyDescent="0.35">
      <c r="T2711" t="s">
        <v>30</v>
      </c>
      <c r="U2711">
        <v>77</v>
      </c>
      <c r="V2711" t="s">
        <v>29</v>
      </c>
      <c r="W2711">
        <v>29579.965148862699</v>
      </c>
      <c r="X2711">
        <v>0.21576492335244499</v>
      </c>
      <c r="Y2711">
        <v>22753.819345279</v>
      </c>
      <c r="Z2711" t="s">
        <v>25</v>
      </c>
      <c r="AA2711">
        <v>3.7184129994124501E-2</v>
      </c>
      <c r="AB2711" t="s">
        <v>22</v>
      </c>
      <c r="AC2711">
        <v>2706</v>
      </c>
      <c r="AD2711">
        <v>10</v>
      </c>
      <c r="AE2711">
        <v>4.7500000000000001E-2</v>
      </c>
      <c r="AF2711">
        <v>0.01</v>
      </c>
      <c r="AG2711">
        <v>0</v>
      </c>
      <c r="AH2711" t="s">
        <v>23</v>
      </c>
      <c r="AI2711">
        <v>0.1</v>
      </c>
      <c r="AJ2711">
        <v>10</v>
      </c>
      <c r="AK2711">
        <v>9</v>
      </c>
      <c r="AL2711">
        <v>8</v>
      </c>
    </row>
    <row r="2712" spans="20:38" x14ac:dyDescent="0.35">
      <c r="T2712" t="s">
        <v>30</v>
      </c>
      <c r="U2712">
        <v>77</v>
      </c>
      <c r="V2712" t="s">
        <v>29</v>
      </c>
      <c r="W2712">
        <v>10089.938576367</v>
      </c>
      <c r="X2712">
        <v>7.3598965130775795E-2</v>
      </c>
      <c r="Y2712">
        <v>7761.49121259</v>
      </c>
      <c r="Z2712" t="s">
        <v>25</v>
      </c>
      <c r="AA2712">
        <v>1.2683773823539701E-2</v>
      </c>
      <c r="AB2712" t="s">
        <v>24</v>
      </c>
      <c r="AC2712">
        <v>2707</v>
      </c>
      <c r="AD2712">
        <v>10</v>
      </c>
      <c r="AE2712">
        <v>4.7500000000000001E-2</v>
      </c>
      <c r="AF2712">
        <v>0.01</v>
      </c>
      <c r="AG2712">
        <v>0</v>
      </c>
      <c r="AH2712" t="s">
        <v>23</v>
      </c>
      <c r="AI2712">
        <v>0.1</v>
      </c>
      <c r="AJ2712">
        <v>10</v>
      </c>
      <c r="AK2712">
        <v>10</v>
      </c>
      <c r="AL2712">
        <v>9</v>
      </c>
    </row>
    <row r="2713" spans="20:38" x14ac:dyDescent="0.35">
      <c r="T2713" t="s">
        <v>30</v>
      </c>
      <c r="U2713">
        <v>77</v>
      </c>
      <c r="V2713" t="s">
        <v>29</v>
      </c>
      <c r="W2713">
        <v>30269.815729100999</v>
      </c>
      <c r="X2713">
        <v>0.220796895392327</v>
      </c>
      <c r="Y2713">
        <v>23284.473637769999</v>
      </c>
      <c r="Z2713" t="s">
        <v>25</v>
      </c>
      <c r="AA2713">
        <v>3.8051321470619202E-2</v>
      </c>
      <c r="AB2713" t="s">
        <v>22</v>
      </c>
      <c r="AC2713">
        <v>2708</v>
      </c>
      <c r="AD2713">
        <v>10</v>
      </c>
      <c r="AE2713">
        <v>4.7500000000000001E-2</v>
      </c>
      <c r="AF2713">
        <v>0.01</v>
      </c>
      <c r="AG2713">
        <v>0</v>
      </c>
      <c r="AH2713" t="s">
        <v>23</v>
      </c>
      <c r="AI2713">
        <v>0.1</v>
      </c>
      <c r="AJ2713">
        <v>10</v>
      </c>
      <c r="AK2713">
        <v>10</v>
      </c>
      <c r="AL2713">
        <v>9</v>
      </c>
    </row>
    <row r="2714" spans="20:38" x14ac:dyDescent="0.35">
      <c r="T2714" t="s">
        <v>30</v>
      </c>
      <c r="U2714">
        <v>77</v>
      </c>
      <c r="V2714" t="s">
        <v>29</v>
      </c>
      <c r="W2714">
        <v>27343.949345507499</v>
      </c>
      <c r="X2714">
        <v>0.19945476963868</v>
      </c>
      <c r="Y2714">
        <v>21033.807188851999</v>
      </c>
      <c r="Z2714" t="s">
        <v>25</v>
      </c>
      <c r="AA2714">
        <v>3.4373298342280201E-2</v>
      </c>
      <c r="AB2714" t="s">
        <v>24</v>
      </c>
      <c r="AC2714">
        <v>2709</v>
      </c>
      <c r="AD2714">
        <v>10</v>
      </c>
      <c r="AE2714">
        <v>4.7500000000000001E-2</v>
      </c>
      <c r="AF2714">
        <v>0.01</v>
      </c>
      <c r="AG2714">
        <v>0</v>
      </c>
      <c r="AH2714" t="s">
        <v>23</v>
      </c>
      <c r="AI2714">
        <v>0.1</v>
      </c>
      <c r="AJ2714">
        <v>10</v>
      </c>
      <c r="AK2714">
        <v>12</v>
      </c>
      <c r="AL2714">
        <v>11</v>
      </c>
    </row>
    <row r="2715" spans="20:38" x14ac:dyDescent="0.35">
      <c r="T2715" t="s">
        <v>30</v>
      </c>
      <c r="U2715">
        <v>77</v>
      </c>
      <c r="V2715" t="s">
        <v>29</v>
      </c>
      <c r="W2715">
        <v>82031.848036522701</v>
      </c>
      <c r="X2715">
        <v>0.59836430891603998</v>
      </c>
      <c r="Y2715">
        <v>63101.421566555902</v>
      </c>
      <c r="Z2715" t="s">
        <v>25</v>
      </c>
      <c r="AA2715">
        <v>0.103119895026841</v>
      </c>
      <c r="AB2715" t="s">
        <v>22</v>
      </c>
      <c r="AC2715">
        <v>2710</v>
      </c>
      <c r="AD2715">
        <v>10</v>
      </c>
      <c r="AE2715">
        <v>4.7500000000000001E-2</v>
      </c>
      <c r="AF2715">
        <v>0.01</v>
      </c>
      <c r="AG2715">
        <v>0</v>
      </c>
      <c r="AH2715" t="s">
        <v>23</v>
      </c>
      <c r="AI2715">
        <v>0.1</v>
      </c>
      <c r="AJ2715">
        <v>10</v>
      </c>
      <c r="AK2715">
        <v>12</v>
      </c>
      <c r="AL2715">
        <v>11</v>
      </c>
    </row>
    <row r="2716" spans="20:38" x14ac:dyDescent="0.35">
      <c r="T2716" t="s">
        <v>30</v>
      </c>
      <c r="U2716">
        <v>77</v>
      </c>
      <c r="V2716" t="s">
        <v>29</v>
      </c>
      <c r="W2716">
        <v>24286.6568652305</v>
      </c>
      <c r="X2716">
        <v>0.177153983469622</v>
      </c>
      <c r="Y2716">
        <v>18682.043742484999</v>
      </c>
      <c r="Z2716" t="s">
        <v>25</v>
      </c>
      <c r="AA2716">
        <v>3.0530063218622502E-2</v>
      </c>
      <c r="AB2716" t="s">
        <v>24</v>
      </c>
      <c r="AC2716">
        <v>2711</v>
      </c>
      <c r="AD2716">
        <v>10</v>
      </c>
      <c r="AE2716">
        <v>4.7500000000000001E-2</v>
      </c>
      <c r="AF2716">
        <v>0.01</v>
      </c>
      <c r="AG2716">
        <v>0</v>
      </c>
      <c r="AH2716" t="s">
        <v>23</v>
      </c>
      <c r="AI2716">
        <v>0.1</v>
      </c>
      <c r="AJ2716">
        <v>10</v>
      </c>
      <c r="AK2716">
        <v>15</v>
      </c>
      <c r="AL2716">
        <v>14</v>
      </c>
    </row>
    <row r="2717" spans="20:38" x14ac:dyDescent="0.35">
      <c r="T2717" t="s">
        <v>30</v>
      </c>
      <c r="U2717">
        <v>77</v>
      </c>
      <c r="V2717" t="s">
        <v>29</v>
      </c>
      <c r="W2717">
        <v>72859.970595691499</v>
      </c>
      <c r="X2717">
        <v>0.53146195040886501</v>
      </c>
      <c r="Y2717">
        <v>56046.131227455</v>
      </c>
      <c r="Z2717" t="s">
        <v>25</v>
      </c>
      <c r="AA2717">
        <v>9.1590189655867502E-2</v>
      </c>
      <c r="AB2717" t="s">
        <v>22</v>
      </c>
      <c r="AC2717">
        <v>2712</v>
      </c>
      <c r="AD2717">
        <v>10</v>
      </c>
      <c r="AE2717">
        <v>4.7500000000000001E-2</v>
      </c>
      <c r="AF2717">
        <v>0.01</v>
      </c>
      <c r="AG2717">
        <v>0</v>
      </c>
      <c r="AH2717" t="s">
        <v>23</v>
      </c>
      <c r="AI2717">
        <v>0.1</v>
      </c>
      <c r="AJ2717">
        <v>10</v>
      </c>
      <c r="AK2717">
        <v>15</v>
      </c>
      <c r="AL2717">
        <v>14</v>
      </c>
    </row>
    <row r="2718" spans="20:38" x14ac:dyDescent="0.35">
      <c r="T2718" t="s">
        <v>30</v>
      </c>
      <c r="U2718">
        <v>77</v>
      </c>
      <c r="V2718" t="s">
        <v>29</v>
      </c>
      <c r="W2718">
        <v>28330.4323121466</v>
      </c>
      <c r="X2718">
        <v>0.20665046512426299</v>
      </c>
      <c r="Y2718">
        <v>21792.6402401128</v>
      </c>
      <c r="Z2718" t="s">
        <v>25</v>
      </c>
      <c r="AA2718">
        <v>3.5613377926008501E-2</v>
      </c>
      <c r="AB2718" t="s">
        <v>24</v>
      </c>
      <c r="AC2718">
        <v>2713</v>
      </c>
      <c r="AD2718">
        <v>10</v>
      </c>
      <c r="AE2718">
        <v>4.7500000000000001E-2</v>
      </c>
      <c r="AF2718">
        <v>0.01</v>
      </c>
      <c r="AG2718">
        <v>0</v>
      </c>
      <c r="AH2718" t="s">
        <v>23</v>
      </c>
      <c r="AI2718">
        <v>0.1</v>
      </c>
      <c r="AJ2718">
        <v>10</v>
      </c>
      <c r="AK2718">
        <v>20</v>
      </c>
      <c r="AL2718">
        <v>19</v>
      </c>
    </row>
    <row r="2719" spans="20:38" x14ac:dyDescent="0.35">
      <c r="T2719" t="s">
        <v>30</v>
      </c>
      <c r="U2719">
        <v>77</v>
      </c>
      <c r="V2719" t="s">
        <v>29</v>
      </c>
      <c r="W2719">
        <v>84991.296936439903</v>
      </c>
      <c r="X2719">
        <v>0.61995139537278898</v>
      </c>
      <c r="Y2719">
        <v>65377.920720338399</v>
      </c>
      <c r="Z2719" t="s">
        <v>25</v>
      </c>
      <c r="AA2719">
        <v>0.106840133778025</v>
      </c>
      <c r="AB2719" t="s">
        <v>22</v>
      </c>
      <c r="AC2719">
        <v>2714</v>
      </c>
      <c r="AD2719">
        <v>10</v>
      </c>
      <c r="AE2719">
        <v>4.7500000000000001E-2</v>
      </c>
      <c r="AF2719">
        <v>0.01</v>
      </c>
      <c r="AG2719">
        <v>0</v>
      </c>
      <c r="AH2719" t="s">
        <v>23</v>
      </c>
      <c r="AI2719">
        <v>0.1</v>
      </c>
      <c r="AJ2719">
        <v>10</v>
      </c>
      <c r="AK2719">
        <v>20</v>
      </c>
      <c r="AL2719">
        <v>19</v>
      </c>
    </row>
    <row r="2720" spans="20:38" x14ac:dyDescent="0.35">
      <c r="T2720" t="s">
        <v>30</v>
      </c>
      <c r="U2720">
        <v>77</v>
      </c>
      <c r="V2720" t="s">
        <v>29</v>
      </c>
      <c r="W2720">
        <v>29925.290944785102</v>
      </c>
      <c r="X2720">
        <v>0.21828383077893701</v>
      </c>
      <c r="Y2720">
        <v>23019.4545729116</v>
      </c>
      <c r="Z2720" t="s">
        <v>25</v>
      </c>
      <c r="AA2720">
        <v>3.7618229196786999E-2</v>
      </c>
      <c r="AB2720" t="s">
        <v>24</v>
      </c>
      <c r="AC2720">
        <v>2715</v>
      </c>
      <c r="AD2720">
        <v>10</v>
      </c>
      <c r="AE2720">
        <v>4.7500000000000001E-2</v>
      </c>
      <c r="AF2720">
        <v>0.01</v>
      </c>
      <c r="AG2720">
        <v>0</v>
      </c>
      <c r="AH2720" t="s">
        <v>23</v>
      </c>
      <c r="AI2720">
        <v>0.1</v>
      </c>
      <c r="AJ2720">
        <v>10</v>
      </c>
      <c r="AK2720">
        <v>99</v>
      </c>
      <c r="AL2720">
        <v>98</v>
      </c>
    </row>
    <row r="2721" spans="20:38" x14ac:dyDescent="0.35">
      <c r="T2721" t="s">
        <v>30</v>
      </c>
      <c r="U2721">
        <v>77</v>
      </c>
      <c r="V2721" t="s">
        <v>29</v>
      </c>
      <c r="W2721">
        <v>89775.872834355396</v>
      </c>
      <c r="X2721">
        <v>0.65485149233681095</v>
      </c>
      <c r="Y2721">
        <v>69058.363718734894</v>
      </c>
      <c r="Z2721" t="s">
        <v>25</v>
      </c>
      <c r="AA2721">
        <v>0.11285468759036101</v>
      </c>
      <c r="AB2721" t="s">
        <v>22</v>
      </c>
      <c r="AC2721">
        <v>2716</v>
      </c>
      <c r="AD2721">
        <v>10</v>
      </c>
      <c r="AE2721">
        <v>4.7500000000000001E-2</v>
      </c>
      <c r="AF2721">
        <v>0.01</v>
      </c>
      <c r="AG2721">
        <v>0</v>
      </c>
      <c r="AH2721" t="s">
        <v>23</v>
      </c>
      <c r="AI2721">
        <v>0.1</v>
      </c>
      <c r="AJ2721">
        <v>10</v>
      </c>
      <c r="AK2721">
        <v>99</v>
      </c>
      <c r="AL2721">
        <v>98</v>
      </c>
    </row>
    <row r="2722" spans="20:38" x14ac:dyDescent="0.35">
      <c r="T2722" t="s">
        <v>30</v>
      </c>
      <c r="U2722">
        <v>77</v>
      </c>
      <c r="V2722" t="s">
        <v>29</v>
      </c>
      <c r="W2722">
        <v>38563.346182570698</v>
      </c>
      <c r="X2722">
        <v>0.13689881369297399</v>
      </c>
      <c r="Y2722">
        <v>29664.112448131302</v>
      </c>
      <c r="Z2722" t="s">
        <v>26</v>
      </c>
      <c r="AA2722">
        <v>3.0694500835028501E-2</v>
      </c>
      <c r="AB2722" t="s">
        <v>24</v>
      </c>
      <c r="AC2722">
        <v>2717</v>
      </c>
      <c r="AD2722">
        <v>10</v>
      </c>
      <c r="AE2722">
        <v>4.7500000000000001E-2</v>
      </c>
      <c r="AF2722">
        <v>0.01</v>
      </c>
      <c r="AG2722">
        <v>0</v>
      </c>
      <c r="AH2722" t="s">
        <v>23</v>
      </c>
      <c r="AI2722">
        <v>0.1</v>
      </c>
      <c r="AJ2722">
        <v>10</v>
      </c>
      <c r="AK2722">
        <v>1</v>
      </c>
      <c r="AL2722">
        <v>0</v>
      </c>
    </row>
    <row r="2723" spans="20:38" x14ac:dyDescent="0.35">
      <c r="T2723" t="s">
        <v>30</v>
      </c>
      <c r="U2723">
        <v>77</v>
      </c>
      <c r="V2723" t="s">
        <v>29</v>
      </c>
      <c r="W2723">
        <v>115690.038547712</v>
      </c>
      <c r="X2723">
        <v>0.410696441078923</v>
      </c>
      <c r="Y2723">
        <v>88992.337344393804</v>
      </c>
      <c r="Z2723" t="s">
        <v>26</v>
      </c>
      <c r="AA2723">
        <v>9.2083502505085499E-2</v>
      </c>
      <c r="AB2723" t="s">
        <v>22</v>
      </c>
      <c r="AC2723">
        <v>2718</v>
      </c>
      <c r="AD2723">
        <v>10</v>
      </c>
      <c r="AE2723">
        <v>4.7500000000000001E-2</v>
      </c>
      <c r="AF2723">
        <v>0.01</v>
      </c>
      <c r="AG2723">
        <v>0</v>
      </c>
      <c r="AH2723" t="s">
        <v>23</v>
      </c>
      <c r="AI2723">
        <v>0.1</v>
      </c>
      <c r="AJ2723">
        <v>10</v>
      </c>
      <c r="AK2723">
        <v>1</v>
      </c>
      <c r="AL2723">
        <v>0</v>
      </c>
    </row>
    <row r="2724" spans="20:38" x14ac:dyDescent="0.35">
      <c r="T2724" t="s">
        <v>30</v>
      </c>
      <c r="U2724">
        <v>77</v>
      </c>
      <c r="V2724" t="s">
        <v>29</v>
      </c>
      <c r="W2724">
        <v>17768.349467781802</v>
      </c>
      <c r="X2724">
        <v>6.3077149786366596E-2</v>
      </c>
      <c r="Y2724">
        <v>13667.9611290629</v>
      </c>
      <c r="Z2724" t="s">
        <v>26</v>
      </c>
      <c r="AA2724">
        <v>1.4142720265867499E-2</v>
      </c>
      <c r="AB2724" t="s">
        <v>24</v>
      </c>
      <c r="AC2724">
        <v>2719</v>
      </c>
      <c r="AD2724">
        <v>10</v>
      </c>
      <c r="AE2724">
        <v>4.7500000000000001E-2</v>
      </c>
      <c r="AF2724">
        <v>0.01</v>
      </c>
      <c r="AG2724">
        <v>0</v>
      </c>
      <c r="AH2724" t="s">
        <v>23</v>
      </c>
      <c r="AI2724">
        <v>0.1</v>
      </c>
      <c r="AJ2724">
        <v>10</v>
      </c>
      <c r="AK2724">
        <v>2</v>
      </c>
      <c r="AL2724">
        <v>1</v>
      </c>
    </row>
    <row r="2725" spans="20:38" x14ac:dyDescent="0.35">
      <c r="T2725" t="s">
        <v>30</v>
      </c>
      <c r="U2725">
        <v>77</v>
      </c>
      <c r="V2725" t="s">
        <v>29</v>
      </c>
      <c r="W2725">
        <v>53305.048403345398</v>
      </c>
      <c r="X2725">
        <v>0.1892314493591</v>
      </c>
      <c r="Y2725">
        <v>41003.883387188704</v>
      </c>
      <c r="Z2725" t="s">
        <v>26</v>
      </c>
      <c r="AA2725">
        <v>4.2428160797602497E-2</v>
      </c>
      <c r="AB2725" t="s">
        <v>22</v>
      </c>
      <c r="AC2725">
        <v>2720</v>
      </c>
      <c r="AD2725">
        <v>10</v>
      </c>
      <c r="AE2725">
        <v>4.7500000000000001E-2</v>
      </c>
      <c r="AF2725">
        <v>0.01</v>
      </c>
      <c r="AG2725">
        <v>0</v>
      </c>
      <c r="AH2725" t="s">
        <v>23</v>
      </c>
      <c r="AI2725">
        <v>0.1</v>
      </c>
      <c r="AJ2725">
        <v>10</v>
      </c>
      <c r="AK2725">
        <v>2</v>
      </c>
      <c r="AL2725">
        <v>1</v>
      </c>
    </row>
    <row r="2726" spans="20:38" x14ac:dyDescent="0.35">
      <c r="T2726" t="s">
        <v>30</v>
      </c>
      <c r="U2726">
        <v>77</v>
      </c>
      <c r="V2726" t="s">
        <v>29</v>
      </c>
      <c r="W2726">
        <v>8444.6243019908397</v>
      </c>
      <c r="X2726">
        <v>2.9978183001865801E-2</v>
      </c>
      <c r="Y2726">
        <v>6495.8648476852604</v>
      </c>
      <c r="Z2726" t="s">
        <v>26</v>
      </c>
      <c r="AA2726">
        <v>6.7214999046454997E-3</v>
      </c>
      <c r="AB2726" t="s">
        <v>24</v>
      </c>
      <c r="AC2726">
        <v>2721</v>
      </c>
      <c r="AD2726">
        <v>10</v>
      </c>
      <c r="AE2726">
        <v>4.7500000000000001E-2</v>
      </c>
      <c r="AF2726">
        <v>0.01</v>
      </c>
      <c r="AG2726">
        <v>0</v>
      </c>
      <c r="AH2726" t="s">
        <v>23</v>
      </c>
      <c r="AI2726">
        <v>0.1</v>
      </c>
      <c r="AJ2726">
        <v>10</v>
      </c>
      <c r="AK2726">
        <v>3</v>
      </c>
      <c r="AL2726">
        <v>2</v>
      </c>
    </row>
    <row r="2727" spans="20:38" x14ac:dyDescent="0.35">
      <c r="T2727" t="s">
        <v>30</v>
      </c>
      <c r="U2727">
        <v>77</v>
      </c>
      <c r="V2727" t="s">
        <v>29</v>
      </c>
      <c r="W2727">
        <v>25333.872905972501</v>
      </c>
      <c r="X2727">
        <v>8.9934549005597497E-2</v>
      </c>
      <c r="Y2727">
        <v>19487.594543055799</v>
      </c>
      <c r="Z2727" t="s">
        <v>26</v>
      </c>
      <c r="AA2727">
        <v>2.0164499713936499E-2</v>
      </c>
      <c r="AB2727" t="s">
        <v>22</v>
      </c>
      <c r="AC2727">
        <v>2722</v>
      </c>
      <c r="AD2727">
        <v>10</v>
      </c>
      <c r="AE2727">
        <v>4.7500000000000001E-2</v>
      </c>
      <c r="AF2727">
        <v>0.01</v>
      </c>
      <c r="AG2727">
        <v>0</v>
      </c>
      <c r="AH2727" t="s">
        <v>23</v>
      </c>
      <c r="AI2727">
        <v>0.1</v>
      </c>
      <c r="AJ2727">
        <v>10</v>
      </c>
      <c r="AK2727">
        <v>3</v>
      </c>
      <c r="AL2727">
        <v>2</v>
      </c>
    </row>
    <row r="2728" spans="20:38" x14ac:dyDescent="0.35">
      <c r="T2728" t="s">
        <v>30</v>
      </c>
      <c r="U2728">
        <v>77</v>
      </c>
      <c r="V2728" t="s">
        <v>29</v>
      </c>
      <c r="W2728">
        <v>10057.736843283201</v>
      </c>
      <c r="X2728">
        <v>3.5704687963616102E-2</v>
      </c>
      <c r="Y2728">
        <v>7736.7206486793903</v>
      </c>
      <c r="Z2728" t="s">
        <v>26</v>
      </c>
      <c r="AA2728">
        <v>8.0054570594857502E-3</v>
      </c>
      <c r="AB2728" t="s">
        <v>24</v>
      </c>
      <c r="AC2728">
        <v>2723</v>
      </c>
      <c r="AD2728">
        <v>10</v>
      </c>
      <c r="AE2728">
        <v>4.7500000000000001E-2</v>
      </c>
      <c r="AF2728">
        <v>0.01</v>
      </c>
      <c r="AG2728">
        <v>0</v>
      </c>
      <c r="AH2728" t="s">
        <v>23</v>
      </c>
      <c r="AI2728">
        <v>0.1</v>
      </c>
      <c r="AJ2728">
        <v>10</v>
      </c>
      <c r="AK2728">
        <v>4</v>
      </c>
      <c r="AL2728">
        <v>3</v>
      </c>
    </row>
    <row r="2729" spans="20:38" x14ac:dyDescent="0.35">
      <c r="T2729" t="s">
        <v>30</v>
      </c>
      <c r="U2729">
        <v>77</v>
      </c>
      <c r="V2729" t="s">
        <v>29</v>
      </c>
      <c r="W2729">
        <v>30173.210529849599</v>
      </c>
      <c r="X2729">
        <v>0.107114063890848</v>
      </c>
      <c r="Y2729">
        <v>23210.161946038199</v>
      </c>
      <c r="Z2729" t="s">
        <v>26</v>
      </c>
      <c r="AA2729">
        <v>2.4016371178457299E-2</v>
      </c>
      <c r="AB2729" t="s">
        <v>22</v>
      </c>
      <c r="AC2729">
        <v>2724</v>
      </c>
      <c r="AD2729">
        <v>10</v>
      </c>
      <c r="AE2729">
        <v>4.7500000000000001E-2</v>
      </c>
      <c r="AF2729">
        <v>0.01</v>
      </c>
      <c r="AG2729">
        <v>0</v>
      </c>
      <c r="AH2729" t="s">
        <v>23</v>
      </c>
      <c r="AI2729">
        <v>0.1</v>
      </c>
      <c r="AJ2729">
        <v>10</v>
      </c>
      <c r="AK2729">
        <v>4</v>
      </c>
      <c r="AL2729">
        <v>3</v>
      </c>
    </row>
    <row r="2730" spans="20:38" x14ac:dyDescent="0.35">
      <c r="T2730" t="s">
        <v>30</v>
      </c>
      <c r="U2730">
        <v>77</v>
      </c>
      <c r="V2730" t="s">
        <v>29</v>
      </c>
      <c r="W2730">
        <v>11913.1220051278</v>
      </c>
      <c r="X2730">
        <v>4.2291254035905598E-2</v>
      </c>
      <c r="Y2730">
        <v>9163.9400039444699</v>
      </c>
      <c r="Z2730" t="s">
        <v>26</v>
      </c>
      <c r="AA2730">
        <v>9.4822511408375002E-3</v>
      </c>
      <c r="AB2730" t="s">
        <v>24</v>
      </c>
      <c r="AC2730">
        <v>2725</v>
      </c>
      <c r="AD2730">
        <v>10</v>
      </c>
      <c r="AE2730">
        <v>4.7500000000000001E-2</v>
      </c>
      <c r="AF2730">
        <v>0.01</v>
      </c>
      <c r="AG2730">
        <v>0</v>
      </c>
      <c r="AH2730" t="s">
        <v>23</v>
      </c>
      <c r="AI2730">
        <v>0.1</v>
      </c>
      <c r="AJ2730">
        <v>10</v>
      </c>
      <c r="AK2730">
        <v>5</v>
      </c>
      <c r="AL2730">
        <v>4</v>
      </c>
    </row>
    <row r="2731" spans="20:38" x14ac:dyDescent="0.35">
      <c r="T2731" t="s">
        <v>30</v>
      </c>
      <c r="U2731">
        <v>77</v>
      </c>
      <c r="V2731" t="s">
        <v>29</v>
      </c>
      <c r="W2731">
        <v>35739.366015383399</v>
      </c>
      <c r="X2731">
        <v>0.126873762107717</v>
      </c>
      <c r="Y2731">
        <v>27491.820011833399</v>
      </c>
      <c r="Z2731" t="s">
        <v>26</v>
      </c>
      <c r="AA2731">
        <v>2.8446753422512499E-2</v>
      </c>
      <c r="AB2731" t="s">
        <v>22</v>
      </c>
      <c r="AC2731">
        <v>2726</v>
      </c>
      <c r="AD2731">
        <v>10</v>
      </c>
      <c r="AE2731">
        <v>4.7500000000000001E-2</v>
      </c>
      <c r="AF2731">
        <v>0.01</v>
      </c>
      <c r="AG2731">
        <v>0</v>
      </c>
      <c r="AH2731" t="s">
        <v>23</v>
      </c>
      <c r="AI2731">
        <v>0.1</v>
      </c>
      <c r="AJ2731">
        <v>10</v>
      </c>
      <c r="AK2731">
        <v>5</v>
      </c>
      <c r="AL2731">
        <v>4</v>
      </c>
    </row>
    <row r="2732" spans="20:38" x14ac:dyDescent="0.35">
      <c r="T2732" t="s">
        <v>30</v>
      </c>
      <c r="U2732">
        <v>77</v>
      </c>
      <c r="V2732" t="s">
        <v>29</v>
      </c>
      <c r="W2732">
        <v>13655.9049779174</v>
      </c>
      <c r="X2732">
        <v>4.8478085447517798E-2</v>
      </c>
      <c r="Y2732">
        <v>10504.5422907057</v>
      </c>
      <c r="Z2732" t="s">
        <v>26</v>
      </c>
      <c r="AA2732">
        <v>1.0869419493923499E-2</v>
      </c>
      <c r="AB2732" t="s">
        <v>24</v>
      </c>
      <c r="AC2732">
        <v>2727</v>
      </c>
      <c r="AD2732">
        <v>10</v>
      </c>
      <c r="AE2732">
        <v>4.7500000000000001E-2</v>
      </c>
      <c r="AF2732">
        <v>0.01</v>
      </c>
      <c r="AG2732">
        <v>0</v>
      </c>
      <c r="AH2732" t="s">
        <v>23</v>
      </c>
      <c r="AI2732">
        <v>0.1</v>
      </c>
      <c r="AJ2732">
        <v>10</v>
      </c>
      <c r="AK2732">
        <v>6</v>
      </c>
      <c r="AL2732">
        <v>5</v>
      </c>
    </row>
    <row r="2733" spans="20:38" x14ac:dyDescent="0.35">
      <c r="T2733" t="s">
        <v>30</v>
      </c>
      <c r="U2733">
        <v>77</v>
      </c>
      <c r="V2733" t="s">
        <v>29</v>
      </c>
      <c r="W2733">
        <v>40967.714933752097</v>
      </c>
      <c r="X2733">
        <v>0.145434256342553</v>
      </c>
      <c r="Y2733">
        <v>31513.626872117002</v>
      </c>
      <c r="Z2733" t="s">
        <v>26</v>
      </c>
      <c r="AA2733">
        <v>3.26082584817705E-2</v>
      </c>
      <c r="AB2733" t="s">
        <v>22</v>
      </c>
      <c r="AC2733">
        <v>2728</v>
      </c>
      <c r="AD2733">
        <v>10</v>
      </c>
      <c r="AE2733">
        <v>4.7500000000000001E-2</v>
      </c>
      <c r="AF2733">
        <v>0.01</v>
      </c>
      <c r="AG2733">
        <v>0</v>
      </c>
      <c r="AH2733" t="s">
        <v>23</v>
      </c>
      <c r="AI2733">
        <v>0.1</v>
      </c>
      <c r="AJ2733">
        <v>10</v>
      </c>
      <c r="AK2733">
        <v>6</v>
      </c>
      <c r="AL2733">
        <v>5</v>
      </c>
    </row>
    <row r="2734" spans="20:38" x14ac:dyDescent="0.35">
      <c r="T2734" t="s">
        <v>30</v>
      </c>
      <c r="U2734">
        <v>77</v>
      </c>
      <c r="V2734" t="s">
        <v>29</v>
      </c>
      <c r="W2734">
        <v>15139.009986728501</v>
      </c>
      <c r="X2734">
        <v>5.3743067260224799E-2</v>
      </c>
      <c r="Y2734">
        <v>11645.3922974835</v>
      </c>
      <c r="Z2734" t="s">
        <v>26</v>
      </c>
      <c r="AA2734">
        <v>1.20498971349422E-2</v>
      </c>
      <c r="AB2734" t="s">
        <v>24</v>
      </c>
      <c r="AC2734">
        <v>2729</v>
      </c>
      <c r="AD2734">
        <v>10</v>
      </c>
      <c r="AE2734">
        <v>4.7500000000000001E-2</v>
      </c>
      <c r="AF2734">
        <v>0.01</v>
      </c>
      <c r="AG2734">
        <v>0</v>
      </c>
      <c r="AH2734" t="s">
        <v>23</v>
      </c>
      <c r="AI2734">
        <v>0.1</v>
      </c>
      <c r="AJ2734">
        <v>10</v>
      </c>
      <c r="AK2734">
        <v>7</v>
      </c>
      <c r="AL2734">
        <v>6</v>
      </c>
    </row>
    <row r="2735" spans="20:38" x14ac:dyDescent="0.35">
      <c r="T2735" t="s">
        <v>30</v>
      </c>
      <c r="U2735">
        <v>77</v>
      </c>
      <c r="V2735" t="s">
        <v>29</v>
      </c>
      <c r="W2735">
        <v>45417.029960185602</v>
      </c>
      <c r="X2735">
        <v>0.16122920178067399</v>
      </c>
      <c r="Y2735">
        <v>34936.176892450501</v>
      </c>
      <c r="Z2735" t="s">
        <v>26</v>
      </c>
      <c r="AA2735">
        <v>3.6149691404826698E-2</v>
      </c>
      <c r="AB2735" t="s">
        <v>22</v>
      </c>
      <c r="AC2735">
        <v>2730</v>
      </c>
      <c r="AD2735">
        <v>10</v>
      </c>
      <c r="AE2735">
        <v>4.7500000000000001E-2</v>
      </c>
      <c r="AF2735">
        <v>0.01</v>
      </c>
      <c r="AG2735">
        <v>0</v>
      </c>
      <c r="AH2735" t="s">
        <v>23</v>
      </c>
      <c r="AI2735">
        <v>0.1</v>
      </c>
      <c r="AJ2735">
        <v>10</v>
      </c>
      <c r="AK2735">
        <v>7</v>
      </c>
      <c r="AL2735">
        <v>6</v>
      </c>
    </row>
    <row r="2736" spans="20:38" x14ac:dyDescent="0.35">
      <c r="T2736" t="s">
        <v>30</v>
      </c>
      <c r="U2736">
        <v>77</v>
      </c>
      <c r="V2736" t="s">
        <v>29</v>
      </c>
      <c r="W2736">
        <v>16227.3913979836</v>
      </c>
      <c r="X2736">
        <v>5.7606791205260598E-2</v>
      </c>
      <c r="Y2736">
        <v>12482.6087676797</v>
      </c>
      <c r="Z2736" t="s">
        <v>26</v>
      </c>
      <c r="AA2736">
        <v>1.2916194472793499E-2</v>
      </c>
      <c r="AB2736" t="s">
        <v>24</v>
      </c>
      <c r="AC2736">
        <v>2731</v>
      </c>
      <c r="AD2736">
        <v>10</v>
      </c>
      <c r="AE2736">
        <v>4.7500000000000001E-2</v>
      </c>
      <c r="AF2736">
        <v>0.01</v>
      </c>
      <c r="AG2736">
        <v>0</v>
      </c>
      <c r="AH2736" t="s">
        <v>23</v>
      </c>
      <c r="AI2736">
        <v>0.1</v>
      </c>
      <c r="AJ2736">
        <v>10</v>
      </c>
      <c r="AK2736">
        <v>8</v>
      </c>
      <c r="AL2736">
        <v>7</v>
      </c>
    </row>
    <row r="2737" spans="20:38" x14ac:dyDescent="0.35">
      <c r="T2737" t="s">
        <v>30</v>
      </c>
      <c r="U2737">
        <v>77</v>
      </c>
      <c r="V2737" t="s">
        <v>29</v>
      </c>
      <c r="W2737">
        <v>48682.174193950799</v>
      </c>
      <c r="X2737">
        <v>0.17282037361578201</v>
      </c>
      <c r="Y2737">
        <v>37447.826303039103</v>
      </c>
      <c r="Z2737" t="s">
        <v>26</v>
      </c>
      <c r="AA2737">
        <v>3.87485834183805E-2</v>
      </c>
      <c r="AB2737" t="s">
        <v>22</v>
      </c>
      <c r="AC2737">
        <v>2732</v>
      </c>
      <c r="AD2737">
        <v>10</v>
      </c>
      <c r="AE2737">
        <v>4.7500000000000001E-2</v>
      </c>
      <c r="AF2737">
        <v>0.01</v>
      </c>
      <c r="AG2737">
        <v>0</v>
      </c>
      <c r="AH2737" t="s">
        <v>23</v>
      </c>
      <c r="AI2737">
        <v>0.1</v>
      </c>
      <c r="AJ2737">
        <v>10</v>
      </c>
      <c r="AK2737">
        <v>8</v>
      </c>
      <c r="AL2737">
        <v>7</v>
      </c>
    </row>
    <row r="2738" spans="20:38" x14ac:dyDescent="0.35">
      <c r="T2738" t="s">
        <v>30</v>
      </c>
      <c r="U2738">
        <v>77</v>
      </c>
      <c r="V2738" t="s">
        <v>29</v>
      </c>
      <c r="W2738">
        <v>16822.0722044043</v>
      </c>
      <c r="X2738">
        <v>5.9717891640880198E-2</v>
      </c>
      <c r="Y2738">
        <v>12940.055541849501</v>
      </c>
      <c r="Z2738" t="s">
        <v>26</v>
      </c>
      <c r="AA2738">
        <v>1.33895307445693E-2</v>
      </c>
      <c r="AB2738" t="s">
        <v>24</v>
      </c>
      <c r="AC2738">
        <v>2733</v>
      </c>
      <c r="AD2738">
        <v>10</v>
      </c>
      <c r="AE2738">
        <v>4.7500000000000001E-2</v>
      </c>
      <c r="AF2738">
        <v>0.01</v>
      </c>
      <c r="AG2738">
        <v>0</v>
      </c>
      <c r="AH2738" t="s">
        <v>23</v>
      </c>
      <c r="AI2738">
        <v>0.1</v>
      </c>
      <c r="AJ2738">
        <v>10</v>
      </c>
      <c r="AK2738">
        <v>9</v>
      </c>
      <c r="AL2738">
        <v>8</v>
      </c>
    </row>
    <row r="2739" spans="20:38" x14ac:dyDescent="0.35">
      <c r="T2739" t="s">
        <v>30</v>
      </c>
      <c r="U2739">
        <v>77</v>
      </c>
      <c r="V2739" t="s">
        <v>29</v>
      </c>
      <c r="W2739">
        <v>50466.216613212899</v>
      </c>
      <c r="X2739">
        <v>0.17915367492264</v>
      </c>
      <c r="Y2739">
        <v>38820.1666255483</v>
      </c>
      <c r="Z2739" t="s">
        <v>26</v>
      </c>
      <c r="AA2739">
        <v>4.0168592233707799E-2</v>
      </c>
      <c r="AB2739" t="s">
        <v>22</v>
      </c>
      <c r="AC2739">
        <v>2734</v>
      </c>
      <c r="AD2739">
        <v>10</v>
      </c>
      <c r="AE2739">
        <v>4.7500000000000001E-2</v>
      </c>
      <c r="AF2739">
        <v>0.01</v>
      </c>
      <c r="AG2739">
        <v>0</v>
      </c>
      <c r="AH2739" t="s">
        <v>23</v>
      </c>
      <c r="AI2739">
        <v>0.1</v>
      </c>
      <c r="AJ2739">
        <v>10</v>
      </c>
      <c r="AK2739">
        <v>9</v>
      </c>
      <c r="AL2739">
        <v>8</v>
      </c>
    </row>
    <row r="2740" spans="20:38" x14ac:dyDescent="0.35">
      <c r="T2740" t="s">
        <v>30</v>
      </c>
      <c r="U2740">
        <v>77</v>
      </c>
      <c r="V2740" t="s">
        <v>29</v>
      </c>
      <c r="W2740">
        <v>16878.242827971098</v>
      </c>
      <c r="X2740">
        <v>5.9917295802912197E-2</v>
      </c>
      <c r="Y2740">
        <v>12983.263713823901</v>
      </c>
      <c r="Z2740" t="s">
        <v>26</v>
      </c>
      <c r="AA2740">
        <v>1.34342397603225E-2</v>
      </c>
      <c r="AB2740" t="s">
        <v>24</v>
      </c>
      <c r="AC2740">
        <v>2735</v>
      </c>
      <c r="AD2740">
        <v>10</v>
      </c>
      <c r="AE2740">
        <v>4.7500000000000001E-2</v>
      </c>
      <c r="AF2740">
        <v>0.01</v>
      </c>
      <c r="AG2740">
        <v>0</v>
      </c>
      <c r="AH2740" t="s">
        <v>23</v>
      </c>
      <c r="AI2740">
        <v>0.1</v>
      </c>
      <c r="AJ2740">
        <v>10</v>
      </c>
      <c r="AK2740">
        <v>10</v>
      </c>
      <c r="AL2740">
        <v>9</v>
      </c>
    </row>
    <row r="2741" spans="20:38" x14ac:dyDescent="0.35">
      <c r="T2741" t="s">
        <v>30</v>
      </c>
      <c r="U2741">
        <v>77</v>
      </c>
      <c r="V2741" t="s">
        <v>29</v>
      </c>
      <c r="W2741">
        <v>50634.728483913197</v>
      </c>
      <c r="X2741">
        <v>0.17975188740873699</v>
      </c>
      <c r="Y2741">
        <v>38949.791141471702</v>
      </c>
      <c r="Z2741" t="s">
        <v>26</v>
      </c>
      <c r="AA2741">
        <v>4.03027192809675E-2</v>
      </c>
      <c r="AB2741" t="s">
        <v>22</v>
      </c>
      <c r="AC2741">
        <v>2736</v>
      </c>
      <c r="AD2741">
        <v>10</v>
      </c>
      <c r="AE2741">
        <v>4.7500000000000001E-2</v>
      </c>
      <c r="AF2741">
        <v>0.01</v>
      </c>
      <c r="AG2741">
        <v>0</v>
      </c>
      <c r="AH2741" t="s">
        <v>23</v>
      </c>
      <c r="AI2741">
        <v>0.1</v>
      </c>
      <c r="AJ2741">
        <v>10</v>
      </c>
      <c r="AK2741">
        <v>10</v>
      </c>
      <c r="AL2741">
        <v>9</v>
      </c>
    </row>
    <row r="2742" spans="20:38" x14ac:dyDescent="0.35">
      <c r="T2742" t="s">
        <v>30</v>
      </c>
      <c r="U2742">
        <v>77</v>
      </c>
      <c r="V2742" t="s">
        <v>29</v>
      </c>
      <c r="W2742">
        <v>41506.687040646502</v>
      </c>
      <c r="X2742">
        <v>0.147347592433725</v>
      </c>
      <c r="Y2742">
        <v>31928.2208004973</v>
      </c>
      <c r="Z2742" t="s">
        <v>26</v>
      </c>
      <c r="AA2742">
        <v>3.3037253406298303E-2</v>
      </c>
      <c r="AB2742" t="s">
        <v>24</v>
      </c>
      <c r="AC2742">
        <v>2737</v>
      </c>
      <c r="AD2742">
        <v>10</v>
      </c>
      <c r="AE2742">
        <v>4.7500000000000001E-2</v>
      </c>
      <c r="AF2742">
        <v>0.01</v>
      </c>
      <c r="AG2742">
        <v>0</v>
      </c>
      <c r="AH2742" t="s">
        <v>23</v>
      </c>
      <c r="AI2742">
        <v>0.1</v>
      </c>
      <c r="AJ2742">
        <v>10</v>
      </c>
      <c r="AK2742">
        <v>12</v>
      </c>
      <c r="AL2742">
        <v>11</v>
      </c>
    </row>
    <row r="2743" spans="20:38" x14ac:dyDescent="0.35">
      <c r="T2743" t="s">
        <v>30</v>
      </c>
      <c r="U2743">
        <v>77</v>
      </c>
      <c r="V2743" t="s">
        <v>29</v>
      </c>
      <c r="W2743">
        <v>124520.06112194</v>
      </c>
      <c r="X2743">
        <v>0.44204277730117503</v>
      </c>
      <c r="Y2743">
        <v>95784.662401491994</v>
      </c>
      <c r="Z2743" t="s">
        <v>26</v>
      </c>
      <c r="AA2743">
        <v>9.9111760218894798E-2</v>
      </c>
      <c r="AB2743" t="s">
        <v>22</v>
      </c>
      <c r="AC2743">
        <v>2738</v>
      </c>
      <c r="AD2743">
        <v>10</v>
      </c>
      <c r="AE2743">
        <v>4.7500000000000001E-2</v>
      </c>
      <c r="AF2743">
        <v>0.01</v>
      </c>
      <c r="AG2743">
        <v>0</v>
      </c>
      <c r="AH2743" t="s">
        <v>23</v>
      </c>
      <c r="AI2743">
        <v>0.1</v>
      </c>
      <c r="AJ2743">
        <v>10</v>
      </c>
      <c r="AK2743">
        <v>12</v>
      </c>
      <c r="AL2743">
        <v>11</v>
      </c>
    </row>
    <row r="2744" spans="20:38" x14ac:dyDescent="0.35">
      <c r="T2744" t="s">
        <v>30</v>
      </c>
      <c r="U2744">
        <v>77</v>
      </c>
      <c r="V2744" t="s">
        <v>29</v>
      </c>
      <c r="W2744">
        <v>37109.1057720139</v>
      </c>
      <c r="X2744">
        <v>0.13173630040672901</v>
      </c>
      <c r="Y2744">
        <v>28545.465978472199</v>
      </c>
      <c r="Z2744" t="s">
        <v>26</v>
      </c>
      <c r="AA2744">
        <v>2.9536997975063001E-2</v>
      </c>
      <c r="AB2744" t="s">
        <v>24</v>
      </c>
      <c r="AC2744">
        <v>2739</v>
      </c>
      <c r="AD2744">
        <v>10</v>
      </c>
      <c r="AE2744">
        <v>4.7500000000000001E-2</v>
      </c>
      <c r="AF2744">
        <v>0.01</v>
      </c>
      <c r="AG2744">
        <v>0</v>
      </c>
      <c r="AH2744" t="s">
        <v>23</v>
      </c>
      <c r="AI2744">
        <v>0.1</v>
      </c>
      <c r="AJ2744">
        <v>10</v>
      </c>
      <c r="AK2744">
        <v>15</v>
      </c>
      <c r="AL2744">
        <v>14</v>
      </c>
    </row>
    <row r="2745" spans="20:38" x14ac:dyDescent="0.35">
      <c r="T2745" t="s">
        <v>30</v>
      </c>
      <c r="U2745">
        <v>77</v>
      </c>
      <c r="V2745" t="s">
        <v>29</v>
      </c>
      <c r="W2745">
        <v>111327.317316042</v>
      </c>
      <c r="X2745">
        <v>0.39520890122018698</v>
      </c>
      <c r="Y2745">
        <v>85636.397935416797</v>
      </c>
      <c r="Z2745" t="s">
        <v>26</v>
      </c>
      <c r="AA2745">
        <v>8.8610993925188994E-2</v>
      </c>
      <c r="AB2745" t="s">
        <v>22</v>
      </c>
      <c r="AC2745">
        <v>2740</v>
      </c>
      <c r="AD2745">
        <v>10</v>
      </c>
      <c r="AE2745">
        <v>4.7500000000000001E-2</v>
      </c>
      <c r="AF2745">
        <v>0.01</v>
      </c>
      <c r="AG2745">
        <v>0</v>
      </c>
      <c r="AH2745" t="s">
        <v>23</v>
      </c>
      <c r="AI2745">
        <v>0.1</v>
      </c>
      <c r="AJ2745">
        <v>10</v>
      </c>
      <c r="AK2745">
        <v>15</v>
      </c>
      <c r="AL2745">
        <v>14</v>
      </c>
    </row>
    <row r="2746" spans="20:38" x14ac:dyDescent="0.35">
      <c r="T2746" t="s">
        <v>30</v>
      </c>
      <c r="U2746">
        <v>77</v>
      </c>
      <c r="V2746" t="s">
        <v>29</v>
      </c>
      <c r="W2746">
        <v>38915.080671232397</v>
      </c>
      <c r="X2746">
        <v>0.13814746141158099</v>
      </c>
      <c r="Y2746">
        <v>29934.677439409501</v>
      </c>
      <c r="Z2746" t="s">
        <v>26</v>
      </c>
      <c r="AA2746">
        <v>3.0974463950906E-2</v>
      </c>
      <c r="AB2746" t="s">
        <v>24</v>
      </c>
      <c r="AC2746">
        <v>2741</v>
      </c>
      <c r="AD2746">
        <v>10</v>
      </c>
      <c r="AE2746">
        <v>4.7500000000000001E-2</v>
      </c>
      <c r="AF2746">
        <v>0.01</v>
      </c>
      <c r="AG2746">
        <v>0</v>
      </c>
      <c r="AH2746" t="s">
        <v>23</v>
      </c>
      <c r="AI2746">
        <v>0.1</v>
      </c>
      <c r="AJ2746">
        <v>10</v>
      </c>
      <c r="AK2746">
        <v>20</v>
      </c>
      <c r="AL2746">
        <v>19</v>
      </c>
    </row>
    <row r="2747" spans="20:38" x14ac:dyDescent="0.35">
      <c r="T2747" t="s">
        <v>30</v>
      </c>
      <c r="U2747">
        <v>77</v>
      </c>
      <c r="V2747" t="s">
        <v>29</v>
      </c>
      <c r="W2747">
        <v>116745.242013697</v>
      </c>
      <c r="X2747">
        <v>0.414442384234742</v>
      </c>
      <c r="Y2747">
        <v>89804.032318228506</v>
      </c>
      <c r="Z2747" t="s">
        <v>26</v>
      </c>
      <c r="AA2747">
        <v>9.2923391852718001E-2</v>
      </c>
      <c r="AB2747" t="s">
        <v>22</v>
      </c>
      <c r="AC2747">
        <v>2742</v>
      </c>
      <c r="AD2747">
        <v>10</v>
      </c>
      <c r="AE2747">
        <v>4.7500000000000001E-2</v>
      </c>
      <c r="AF2747">
        <v>0.01</v>
      </c>
      <c r="AG2747">
        <v>0</v>
      </c>
      <c r="AH2747" t="s">
        <v>23</v>
      </c>
      <c r="AI2747">
        <v>0.1</v>
      </c>
      <c r="AJ2747">
        <v>10</v>
      </c>
      <c r="AK2747">
        <v>20</v>
      </c>
      <c r="AL2747">
        <v>19</v>
      </c>
    </row>
    <row r="2748" spans="20:38" x14ac:dyDescent="0.35">
      <c r="T2748" t="s">
        <v>30</v>
      </c>
      <c r="U2748">
        <v>77</v>
      </c>
      <c r="V2748" t="s">
        <v>29</v>
      </c>
      <c r="W2748">
        <v>31089.3516789153</v>
      </c>
      <c r="X2748">
        <v>0.110366339662993</v>
      </c>
      <c r="Y2748">
        <v>23914.8859068579</v>
      </c>
      <c r="Z2748" t="s">
        <v>26</v>
      </c>
      <c r="AA2748">
        <v>2.4745573855317001E-2</v>
      </c>
      <c r="AB2748" t="s">
        <v>24</v>
      </c>
      <c r="AC2748">
        <v>2743</v>
      </c>
      <c r="AD2748">
        <v>10</v>
      </c>
      <c r="AE2748">
        <v>4.7500000000000001E-2</v>
      </c>
      <c r="AF2748">
        <v>0.01</v>
      </c>
      <c r="AG2748">
        <v>0</v>
      </c>
      <c r="AH2748" t="s">
        <v>23</v>
      </c>
      <c r="AI2748">
        <v>0.1</v>
      </c>
      <c r="AJ2748">
        <v>10</v>
      </c>
      <c r="AK2748">
        <v>99</v>
      </c>
      <c r="AL2748">
        <v>98</v>
      </c>
    </row>
    <row r="2749" spans="20:38" x14ac:dyDescent="0.35">
      <c r="T2749" t="s">
        <v>30</v>
      </c>
      <c r="U2749">
        <v>77</v>
      </c>
      <c r="V2749" t="s">
        <v>29</v>
      </c>
      <c r="W2749">
        <v>93268.055036745805</v>
      </c>
      <c r="X2749">
        <v>0.33109901898897898</v>
      </c>
      <c r="Y2749">
        <v>71744.657720573698</v>
      </c>
      <c r="Z2749" t="s">
        <v>26</v>
      </c>
      <c r="AA2749">
        <v>7.4236721565951E-2</v>
      </c>
      <c r="AB2749" t="s">
        <v>22</v>
      </c>
      <c r="AC2749">
        <v>2744</v>
      </c>
      <c r="AD2749">
        <v>10</v>
      </c>
      <c r="AE2749">
        <v>4.7500000000000001E-2</v>
      </c>
      <c r="AF2749">
        <v>0.01</v>
      </c>
      <c r="AG2749">
        <v>0</v>
      </c>
      <c r="AH2749" t="s">
        <v>23</v>
      </c>
      <c r="AI2749">
        <v>0.1</v>
      </c>
      <c r="AJ2749">
        <v>10</v>
      </c>
      <c r="AK2749">
        <v>99</v>
      </c>
      <c r="AL2749">
        <v>98</v>
      </c>
    </row>
    <row r="2750" spans="20:38" x14ac:dyDescent="0.35">
      <c r="T2750" t="s">
        <v>30</v>
      </c>
      <c r="U2750">
        <v>77</v>
      </c>
      <c r="V2750" t="s">
        <v>29</v>
      </c>
      <c r="W2750">
        <v>5621.2221169103404</v>
      </c>
      <c r="X2750">
        <v>7.6359946495144104E-2</v>
      </c>
      <c r="Y2750">
        <v>4324.0170130079596</v>
      </c>
      <c r="Z2750" t="s">
        <v>27</v>
      </c>
      <c r="AA2750">
        <v>1.70339885503588E-2</v>
      </c>
      <c r="AB2750" t="s">
        <v>24</v>
      </c>
      <c r="AC2750">
        <v>2745</v>
      </c>
      <c r="AD2750">
        <v>10</v>
      </c>
      <c r="AE2750">
        <v>4.7500000000000001E-2</v>
      </c>
      <c r="AF2750">
        <v>0.01</v>
      </c>
      <c r="AG2750">
        <v>0</v>
      </c>
      <c r="AH2750" t="s">
        <v>23</v>
      </c>
      <c r="AI2750">
        <v>0.1</v>
      </c>
      <c r="AJ2750">
        <v>10</v>
      </c>
      <c r="AK2750">
        <v>1</v>
      </c>
      <c r="AL2750">
        <v>0</v>
      </c>
    </row>
    <row r="2751" spans="20:38" x14ac:dyDescent="0.35">
      <c r="T2751" t="s">
        <v>30</v>
      </c>
      <c r="U2751">
        <v>77</v>
      </c>
      <c r="V2751" t="s">
        <v>29</v>
      </c>
      <c r="W2751">
        <v>16863.666350731</v>
      </c>
      <c r="X2751">
        <v>0.22907983948543201</v>
      </c>
      <c r="Y2751">
        <v>12972.0510390239</v>
      </c>
      <c r="Z2751" t="s">
        <v>27</v>
      </c>
      <c r="AA2751">
        <v>5.1101965651076497E-2</v>
      </c>
      <c r="AB2751" t="s">
        <v>22</v>
      </c>
      <c r="AC2751">
        <v>2746</v>
      </c>
      <c r="AD2751">
        <v>10</v>
      </c>
      <c r="AE2751">
        <v>4.7500000000000001E-2</v>
      </c>
      <c r="AF2751">
        <v>0.01</v>
      </c>
      <c r="AG2751">
        <v>0</v>
      </c>
      <c r="AH2751" t="s">
        <v>23</v>
      </c>
      <c r="AI2751">
        <v>0.1</v>
      </c>
      <c r="AJ2751">
        <v>10</v>
      </c>
      <c r="AK2751">
        <v>1</v>
      </c>
      <c r="AL2751">
        <v>0</v>
      </c>
    </row>
    <row r="2752" spans="20:38" x14ac:dyDescent="0.35">
      <c r="T2752" t="s">
        <v>30</v>
      </c>
      <c r="U2752">
        <v>77</v>
      </c>
      <c r="V2752" t="s">
        <v>29</v>
      </c>
      <c r="W2752">
        <v>2927.7836662937798</v>
      </c>
      <c r="X2752">
        <v>3.9771672326378502E-2</v>
      </c>
      <c r="Y2752">
        <v>2252.14128176444</v>
      </c>
      <c r="Z2752" t="s">
        <v>27</v>
      </c>
      <c r="AA2752">
        <v>8.8720624114009307E-3</v>
      </c>
      <c r="AB2752" t="s">
        <v>24</v>
      </c>
      <c r="AC2752">
        <v>2747</v>
      </c>
      <c r="AD2752">
        <v>10</v>
      </c>
      <c r="AE2752">
        <v>4.7500000000000001E-2</v>
      </c>
      <c r="AF2752">
        <v>0.01</v>
      </c>
      <c r="AG2752">
        <v>0</v>
      </c>
      <c r="AH2752" t="s">
        <v>23</v>
      </c>
      <c r="AI2752">
        <v>0.1</v>
      </c>
      <c r="AJ2752">
        <v>10</v>
      </c>
      <c r="AK2752">
        <v>2</v>
      </c>
      <c r="AL2752">
        <v>1</v>
      </c>
    </row>
    <row r="2753" spans="20:38" x14ac:dyDescent="0.35">
      <c r="T2753" t="s">
        <v>30</v>
      </c>
      <c r="U2753">
        <v>77</v>
      </c>
      <c r="V2753" t="s">
        <v>29</v>
      </c>
      <c r="W2753">
        <v>8783.3509988813294</v>
      </c>
      <c r="X2753">
        <v>0.11931501697913501</v>
      </c>
      <c r="Y2753">
        <v>6756.4238452933296</v>
      </c>
      <c r="Z2753" t="s">
        <v>27</v>
      </c>
      <c r="AA2753">
        <v>2.6616187234202799E-2</v>
      </c>
      <c r="AB2753" t="s">
        <v>22</v>
      </c>
      <c r="AC2753">
        <v>2748</v>
      </c>
      <c r="AD2753">
        <v>10</v>
      </c>
      <c r="AE2753">
        <v>4.7500000000000001E-2</v>
      </c>
      <c r="AF2753">
        <v>0.01</v>
      </c>
      <c r="AG2753">
        <v>0</v>
      </c>
      <c r="AH2753" t="s">
        <v>23</v>
      </c>
      <c r="AI2753">
        <v>0.1</v>
      </c>
      <c r="AJ2753">
        <v>10</v>
      </c>
      <c r="AK2753">
        <v>2</v>
      </c>
      <c r="AL2753">
        <v>1</v>
      </c>
    </row>
    <row r="2754" spans="20:38" x14ac:dyDescent="0.35">
      <c r="T2754" t="s">
        <v>30</v>
      </c>
      <c r="U2754">
        <v>77</v>
      </c>
      <c r="V2754" t="s">
        <v>29</v>
      </c>
      <c r="W2754">
        <v>1548.4456909928299</v>
      </c>
      <c r="X2754">
        <v>2.10344348000676E-2</v>
      </c>
      <c r="Y2754">
        <v>1191.11206999448</v>
      </c>
      <c r="Z2754" t="s">
        <v>27</v>
      </c>
      <c r="AA2754">
        <v>4.6922547486385E-3</v>
      </c>
      <c r="AB2754" t="s">
        <v>24</v>
      </c>
      <c r="AC2754">
        <v>2749</v>
      </c>
      <c r="AD2754">
        <v>10</v>
      </c>
      <c r="AE2754">
        <v>4.7500000000000001E-2</v>
      </c>
      <c r="AF2754">
        <v>0.01</v>
      </c>
      <c r="AG2754">
        <v>0</v>
      </c>
      <c r="AH2754" t="s">
        <v>23</v>
      </c>
      <c r="AI2754">
        <v>0.1</v>
      </c>
      <c r="AJ2754">
        <v>10</v>
      </c>
      <c r="AK2754">
        <v>3</v>
      </c>
      <c r="AL2754">
        <v>2</v>
      </c>
    </row>
    <row r="2755" spans="20:38" x14ac:dyDescent="0.35">
      <c r="T2755" t="s">
        <v>30</v>
      </c>
      <c r="U2755">
        <v>77</v>
      </c>
      <c r="V2755" t="s">
        <v>29</v>
      </c>
      <c r="W2755">
        <v>4645.3370729784901</v>
      </c>
      <c r="X2755">
        <v>6.3103304400202898E-2</v>
      </c>
      <c r="Y2755">
        <v>3573.3362099834499</v>
      </c>
      <c r="Z2755" t="s">
        <v>27</v>
      </c>
      <c r="AA2755">
        <v>1.40767642459155E-2</v>
      </c>
      <c r="AB2755" t="s">
        <v>22</v>
      </c>
      <c r="AC2755">
        <v>2750</v>
      </c>
      <c r="AD2755">
        <v>10</v>
      </c>
      <c r="AE2755">
        <v>4.7500000000000001E-2</v>
      </c>
      <c r="AF2755">
        <v>0.01</v>
      </c>
      <c r="AG2755">
        <v>0</v>
      </c>
      <c r="AH2755" t="s">
        <v>23</v>
      </c>
      <c r="AI2755">
        <v>0.1</v>
      </c>
      <c r="AJ2755">
        <v>10</v>
      </c>
      <c r="AK2755">
        <v>3</v>
      </c>
      <c r="AL2755">
        <v>2</v>
      </c>
    </row>
    <row r="2756" spans="20:38" x14ac:dyDescent="0.35">
      <c r="T2756" t="s">
        <v>30</v>
      </c>
      <c r="U2756">
        <v>77</v>
      </c>
      <c r="V2756" t="s">
        <v>29</v>
      </c>
      <c r="W2756">
        <v>1872.07081141545</v>
      </c>
      <c r="X2756">
        <v>2.54306312794088E-2</v>
      </c>
      <c r="Y2756">
        <v>1440.0544703195701</v>
      </c>
      <c r="Z2756" t="s">
        <v>27</v>
      </c>
      <c r="AA2756">
        <v>5.67293590324075E-3</v>
      </c>
      <c r="AB2756" t="s">
        <v>24</v>
      </c>
      <c r="AC2756">
        <v>2751</v>
      </c>
      <c r="AD2756">
        <v>10</v>
      </c>
      <c r="AE2756">
        <v>4.7500000000000001E-2</v>
      </c>
      <c r="AF2756">
        <v>0.01</v>
      </c>
      <c r="AG2756">
        <v>0</v>
      </c>
      <c r="AH2756" t="s">
        <v>23</v>
      </c>
      <c r="AI2756">
        <v>0.1</v>
      </c>
      <c r="AJ2756">
        <v>10</v>
      </c>
      <c r="AK2756">
        <v>4</v>
      </c>
      <c r="AL2756">
        <v>3</v>
      </c>
    </row>
    <row r="2757" spans="20:38" x14ac:dyDescent="0.35">
      <c r="T2757" t="s">
        <v>30</v>
      </c>
      <c r="U2757">
        <v>77</v>
      </c>
      <c r="V2757" t="s">
        <v>29</v>
      </c>
      <c r="W2757">
        <v>5616.2124342463403</v>
      </c>
      <c r="X2757">
        <v>7.6291893838226293E-2</v>
      </c>
      <c r="Y2757">
        <v>4320.1634109587203</v>
      </c>
      <c r="Z2757" t="s">
        <v>27</v>
      </c>
      <c r="AA2757">
        <v>1.7018807709722299E-2</v>
      </c>
      <c r="AB2757" t="s">
        <v>22</v>
      </c>
      <c r="AC2757">
        <v>2752</v>
      </c>
      <c r="AD2757">
        <v>10</v>
      </c>
      <c r="AE2757">
        <v>4.7500000000000001E-2</v>
      </c>
      <c r="AF2757">
        <v>0.01</v>
      </c>
      <c r="AG2757">
        <v>0</v>
      </c>
      <c r="AH2757" t="s">
        <v>23</v>
      </c>
      <c r="AI2757">
        <v>0.1</v>
      </c>
      <c r="AJ2757">
        <v>10</v>
      </c>
      <c r="AK2757">
        <v>4</v>
      </c>
      <c r="AL2757">
        <v>3</v>
      </c>
    </row>
    <row r="2758" spans="20:38" x14ac:dyDescent="0.35">
      <c r="T2758" t="s">
        <v>30</v>
      </c>
      <c r="U2758">
        <v>77</v>
      </c>
      <c r="V2758" t="s">
        <v>29</v>
      </c>
      <c r="W2758">
        <v>2258.87586576699</v>
      </c>
      <c r="X2758">
        <v>3.0685078202166201E-2</v>
      </c>
      <c r="Y2758">
        <v>1737.5968198207599</v>
      </c>
      <c r="Z2758" t="s">
        <v>27</v>
      </c>
      <c r="AA2758">
        <v>6.8450712022932502E-3</v>
      </c>
      <c r="AB2758" t="s">
        <v>24</v>
      </c>
      <c r="AC2758">
        <v>2753</v>
      </c>
      <c r="AD2758">
        <v>10</v>
      </c>
      <c r="AE2758">
        <v>4.7500000000000001E-2</v>
      </c>
      <c r="AF2758">
        <v>0.01</v>
      </c>
      <c r="AG2758">
        <v>0</v>
      </c>
      <c r="AH2758" t="s">
        <v>23</v>
      </c>
      <c r="AI2758">
        <v>0.1</v>
      </c>
      <c r="AJ2758">
        <v>10</v>
      </c>
      <c r="AK2758">
        <v>5</v>
      </c>
      <c r="AL2758">
        <v>4</v>
      </c>
    </row>
    <row r="2759" spans="20:38" x14ac:dyDescent="0.35">
      <c r="T2759" t="s">
        <v>30</v>
      </c>
      <c r="U2759">
        <v>77</v>
      </c>
      <c r="V2759" t="s">
        <v>29</v>
      </c>
      <c r="W2759">
        <v>6776.6275973009797</v>
      </c>
      <c r="X2759">
        <v>9.2055234606498504E-2</v>
      </c>
      <c r="Y2759">
        <v>5212.7904594622896</v>
      </c>
      <c r="Z2759" t="s">
        <v>27</v>
      </c>
      <c r="AA2759">
        <v>2.0535213606879699E-2</v>
      </c>
      <c r="AB2759" t="s">
        <v>22</v>
      </c>
      <c r="AC2759">
        <v>2754</v>
      </c>
      <c r="AD2759">
        <v>10</v>
      </c>
      <c r="AE2759">
        <v>4.7500000000000001E-2</v>
      </c>
      <c r="AF2759">
        <v>0.01</v>
      </c>
      <c r="AG2759">
        <v>0</v>
      </c>
      <c r="AH2759" t="s">
        <v>23</v>
      </c>
      <c r="AI2759">
        <v>0.1</v>
      </c>
      <c r="AJ2759">
        <v>10</v>
      </c>
      <c r="AK2759">
        <v>5</v>
      </c>
      <c r="AL2759">
        <v>4</v>
      </c>
    </row>
    <row r="2760" spans="20:38" x14ac:dyDescent="0.35">
      <c r="T2760" t="s">
        <v>30</v>
      </c>
      <c r="U2760">
        <v>77</v>
      </c>
      <c r="V2760" t="s">
        <v>29</v>
      </c>
      <c r="W2760">
        <v>2647.9565401749701</v>
      </c>
      <c r="X2760">
        <v>3.5970437659980502E-2</v>
      </c>
      <c r="Y2760">
        <v>2036.88964628843</v>
      </c>
      <c r="Z2760" t="s">
        <v>27</v>
      </c>
      <c r="AA2760">
        <v>8.0241023124665006E-3</v>
      </c>
      <c r="AB2760" t="s">
        <v>24</v>
      </c>
      <c r="AC2760">
        <v>2755</v>
      </c>
      <c r="AD2760">
        <v>10</v>
      </c>
      <c r="AE2760">
        <v>4.7500000000000001E-2</v>
      </c>
      <c r="AF2760">
        <v>0.01</v>
      </c>
      <c r="AG2760">
        <v>0</v>
      </c>
      <c r="AH2760" t="s">
        <v>23</v>
      </c>
      <c r="AI2760">
        <v>0.1</v>
      </c>
      <c r="AJ2760">
        <v>10</v>
      </c>
      <c r="AK2760">
        <v>6</v>
      </c>
      <c r="AL2760">
        <v>5</v>
      </c>
    </row>
    <row r="2761" spans="20:38" x14ac:dyDescent="0.35">
      <c r="T2761" t="s">
        <v>30</v>
      </c>
      <c r="U2761">
        <v>77</v>
      </c>
      <c r="V2761" t="s">
        <v>29</v>
      </c>
      <c r="W2761">
        <v>7943.8696205248998</v>
      </c>
      <c r="X2761">
        <v>0.107911312979942</v>
      </c>
      <c r="Y2761">
        <v>6110.6689388653003</v>
      </c>
      <c r="Z2761" t="s">
        <v>27</v>
      </c>
      <c r="AA2761">
        <v>2.40723069373995E-2</v>
      </c>
      <c r="AB2761" t="s">
        <v>22</v>
      </c>
      <c r="AC2761">
        <v>2756</v>
      </c>
      <c r="AD2761">
        <v>10</v>
      </c>
      <c r="AE2761">
        <v>4.7500000000000001E-2</v>
      </c>
      <c r="AF2761">
        <v>0.01</v>
      </c>
      <c r="AG2761">
        <v>0</v>
      </c>
      <c r="AH2761" t="s">
        <v>23</v>
      </c>
      <c r="AI2761">
        <v>0.1</v>
      </c>
      <c r="AJ2761">
        <v>10</v>
      </c>
      <c r="AK2761">
        <v>6</v>
      </c>
      <c r="AL2761">
        <v>5</v>
      </c>
    </row>
    <row r="2762" spans="20:38" x14ac:dyDescent="0.35">
      <c r="T2762" t="s">
        <v>30</v>
      </c>
      <c r="U2762">
        <v>77</v>
      </c>
      <c r="V2762" t="s">
        <v>29</v>
      </c>
      <c r="W2762">
        <v>3014.2524795705999</v>
      </c>
      <c r="X2762">
        <v>4.0946284148859903E-2</v>
      </c>
      <c r="Y2762">
        <v>2318.6557535158499</v>
      </c>
      <c r="Z2762" t="s">
        <v>27</v>
      </c>
      <c r="AA2762">
        <v>9.1340888434982507E-3</v>
      </c>
      <c r="AB2762" t="s">
        <v>24</v>
      </c>
      <c r="AC2762">
        <v>2757</v>
      </c>
      <c r="AD2762">
        <v>10</v>
      </c>
      <c r="AE2762">
        <v>4.7500000000000001E-2</v>
      </c>
      <c r="AF2762">
        <v>0.01</v>
      </c>
      <c r="AG2762">
        <v>0</v>
      </c>
      <c r="AH2762" t="s">
        <v>23</v>
      </c>
      <c r="AI2762">
        <v>0.1</v>
      </c>
      <c r="AJ2762">
        <v>10</v>
      </c>
      <c r="AK2762">
        <v>7</v>
      </c>
      <c r="AL2762">
        <v>6</v>
      </c>
    </row>
    <row r="2763" spans="20:38" x14ac:dyDescent="0.35">
      <c r="T2763" t="s">
        <v>30</v>
      </c>
      <c r="U2763">
        <v>77</v>
      </c>
      <c r="V2763" t="s">
        <v>29</v>
      </c>
      <c r="W2763">
        <v>9042.7574387118093</v>
      </c>
      <c r="X2763">
        <v>0.12283885244657999</v>
      </c>
      <c r="Y2763">
        <v>6955.9672605475498</v>
      </c>
      <c r="Z2763" t="s">
        <v>27</v>
      </c>
      <c r="AA2763">
        <v>2.7402266530494799E-2</v>
      </c>
      <c r="AB2763" t="s">
        <v>22</v>
      </c>
      <c r="AC2763">
        <v>2758</v>
      </c>
      <c r="AD2763">
        <v>10</v>
      </c>
      <c r="AE2763">
        <v>4.7500000000000001E-2</v>
      </c>
      <c r="AF2763">
        <v>0.01</v>
      </c>
      <c r="AG2763">
        <v>0</v>
      </c>
      <c r="AH2763" t="s">
        <v>23</v>
      </c>
      <c r="AI2763">
        <v>0.1</v>
      </c>
      <c r="AJ2763">
        <v>10</v>
      </c>
      <c r="AK2763">
        <v>7</v>
      </c>
      <c r="AL2763">
        <v>6</v>
      </c>
    </row>
    <row r="2764" spans="20:38" x14ac:dyDescent="0.35">
      <c r="T2764" t="s">
        <v>30</v>
      </c>
      <c r="U2764">
        <v>77</v>
      </c>
      <c r="V2764" t="s">
        <v>29</v>
      </c>
      <c r="W2764">
        <v>3331.31198395824</v>
      </c>
      <c r="X2764">
        <v>4.5253291822152902E-2</v>
      </c>
      <c r="Y2764">
        <v>2562.54767996788</v>
      </c>
      <c r="Z2764" t="s">
        <v>27</v>
      </c>
      <c r="AA2764">
        <v>1.0094874212799801E-2</v>
      </c>
      <c r="AB2764" t="s">
        <v>24</v>
      </c>
      <c r="AC2764">
        <v>2759</v>
      </c>
      <c r="AD2764">
        <v>10</v>
      </c>
      <c r="AE2764">
        <v>4.7500000000000001E-2</v>
      </c>
      <c r="AF2764">
        <v>0.01</v>
      </c>
      <c r="AG2764">
        <v>0</v>
      </c>
      <c r="AH2764" t="s">
        <v>23</v>
      </c>
      <c r="AI2764">
        <v>0.1</v>
      </c>
      <c r="AJ2764">
        <v>10</v>
      </c>
      <c r="AK2764">
        <v>8</v>
      </c>
      <c r="AL2764">
        <v>7</v>
      </c>
    </row>
    <row r="2765" spans="20:38" x14ac:dyDescent="0.35">
      <c r="T2765" t="s">
        <v>30</v>
      </c>
      <c r="U2765">
        <v>77</v>
      </c>
      <c r="V2765" t="s">
        <v>29</v>
      </c>
      <c r="W2765">
        <v>9993.9359518747297</v>
      </c>
      <c r="X2765">
        <v>0.13575987546645901</v>
      </c>
      <c r="Y2765">
        <v>7687.6430399036399</v>
      </c>
      <c r="Z2765" t="s">
        <v>27</v>
      </c>
      <c r="AA2765">
        <v>3.0284622638399299E-2</v>
      </c>
      <c r="AB2765" t="s">
        <v>22</v>
      </c>
      <c r="AC2765">
        <v>2760</v>
      </c>
      <c r="AD2765">
        <v>10</v>
      </c>
      <c r="AE2765">
        <v>4.7500000000000001E-2</v>
      </c>
      <c r="AF2765">
        <v>0.01</v>
      </c>
      <c r="AG2765">
        <v>0</v>
      </c>
      <c r="AH2765" t="s">
        <v>23</v>
      </c>
      <c r="AI2765">
        <v>0.1</v>
      </c>
      <c r="AJ2765">
        <v>10</v>
      </c>
      <c r="AK2765">
        <v>8</v>
      </c>
      <c r="AL2765">
        <v>7</v>
      </c>
    </row>
    <row r="2766" spans="20:38" x14ac:dyDescent="0.35">
      <c r="T2766" t="s">
        <v>30</v>
      </c>
      <c r="U2766">
        <v>77</v>
      </c>
      <c r="V2766" t="s">
        <v>29</v>
      </c>
      <c r="W2766">
        <v>3574.97513423588</v>
      </c>
      <c r="X2766">
        <v>4.8563266900715503E-2</v>
      </c>
      <c r="Y2766">
        <v>2749.98087248914</v>
      </c>
      <c r="Z2766" t="s">
        <v>27</v>
      </c>
      <c r="AA2766">
        <v>1.08332466210857E-2</v>
      </c>
      <c r="AB2766" t="s">
        <v>24</v>
      </c>
      <c r="AC2766">
        <v>2761</v>
      </c>
      <c r="AD2766">
        <v>10</v>
      </c>
      <c r="AE2766">
        <v>4.7500000000000001E-2</v>
      </c>
      <c r="AF2766">
        <v>0.01</v>
      </c>
      <c r="AG2766">
        <v>0</v>
      </c>
      <c r="AH2766" t="s">
        <v>23</v>
      </c>
      <c r="AI2766">
        <v>0.1</v>
      </c>
      <c r="AJ2766">
        <v>10</v>
      </c>
      <c r="AK2766">
        <v>9</v>
      </c>
      <c r="AL2766">
        <v>8</v>
      </c>
    </row>
    <row r="2767" spans="20:38" x14ac:dyDescent="0.35">
      <c r="T2767" t="s">
        <v>30</v>
      </c>
      <c r="U2767">
        <v>77</v>
      </c>
      <c r="V2767" t="s">
        <v>29</v>
      </c>
      <c r="W2767">
        <v>10724.9254027076</v>
      </c>
      <c r="X2767">
        <v>0.14568980070214699</v>
      </c>
      <c r="Y2767">
        <v>8249.9426174674009</v>
      </c>
      <c r="Z2767" t="s">
        <v>27</v>
      </c>
      <c r="AA2767">
        <v>3.2499739863257202E-2</v>
      </c>
      <c r="AB2767" t="s">
        <v>22</v>
      </c>
      <c r="AC2767">
        <v>2762</v>
      </c>
      <c r="AD2767">
        <v>10</v>
      </c>
      <c r="AE2767">
        <v>4.7500000000000001E-2</v>
      </c>
      <c r="AF2767">
        <v>0.01</v>
      </c>
      <c r="AG2767">
        <v>0</v>
      </c>
      <c r="AH2767" t="s">
        <v>23</v>
      </c>
      <c r="AI2767">
        <v>0.1</v>
      </c>
      <c r="AJ2767">
        <v>10</v>
      </c>
      <c r="AK2767">
        <v>9</v>
      </c>
      <c r="AL2767">
        <v>8</v>
      </c>
    </row>
    <row r="2768" spans="20:38" x14ac:dyDescent="0.35">
      <c r="T2768" t="s">
        <v>30</v>
      </c>
      <c r="U2768">
        <v>77</v>
      </c>
      <c r="V2768" t="s">
        <v>29</v>
      </c>
      <c r="W2768">
        <v>3727.0144878992101</v>
      </c>
      <c r="X2768">
        <v>5.0628603702825299E-2</v>
      </c>
      <c r="Y2768">
        <v>2866.9342214609301</v>
      </c>
      <c r="Z2768" t="s">
        <v>27</v>
      </c>
      <c r="AA2768">
        <v>1.12939714520285E-2</v>
      </c>
      <c r="AB2768" t="s">
        <v>24</v>
      </c>
      <c r="AC2768">
        <v>2763</v>
      </c>
      <c r="AD2768">
        <v>10</v>
      </c>
      <c r="AE2768">
        <v>4.7500000000000001E-2</v>
      </c>
      <c r="AF2768">
        <v>0.01</v>
      </c>
      <c r="AG2768">
        <v>0</v>
      </c>
      <c r="AH2768" t="s">
        <v>23</v>
      </c>
      <c r="AI2768">
        <v>0.1</v>
      </c>
      <c r="AJ2768">
        <v>10</v>
      </c>
      <c r="AK2768">
        <v>10</v>
      </c>
      <c r="AL2768">
        <v>9</v>
      </c>
    </row>
    <row r="2769" spans="20:38" x14ac:dyDescent="0.35">
      <c r="T2769" t="s">
        <v>30</v>
      </c>
      <c r="U2769">
        <v>77</v>
      </c>
      <c r="V2769" t="s">
        <v>29</v>
      </c>
      <c r="W2769">
        <v>11181.043463697601</v>
      </c>
      <c r="X2769">
        <v>0.15188581110847599</v>
      </c>
      <c r="Y2769">
        <v>8600.8026643827907</v>
      </c>
      <c r="Z2769" t="s">
        <v>27</v>
      </c>
      <c r="AA2769">
        <v>3.38819143560855E-2</v>
      </c>
      <c r="AB2769" t="s">
        <v>22</v>
      </c>
      <c r="AC2769">
        <v>2764</v>
      </c>
      <c r="AD2769">
        <v>10</v>
      </c>
      <c r="AE2769">
        <v>4.7500000000000001E-2</v>
      </c>
      <c r="AF2769">
        <v>0.01</v>
      </c>
      <c r="AG2769">
        <v>0</v>
      </c>
      <c r="AH2769" t="s">
        <v>23</v>
      </c>
      <c r="AI2769">
        <v>0.1</v>
      </c>
      <c r="AJ2769">
        <v>10</v>
      </c>
      <c r="AK2769">
        <v>10</v>
      </c>
      <c r="AL2769">
        <v>9</v>
      </c>
    </row>
    <row r="2770" spans="20:38" x14ac:dyDescent="0.35">
      <c r="T2770" t="s">
        <v>30</v>
      </c>
      <c r="U2770">
        <v>77</v>
      </c>
      <c r="V2770" t="s">
        <v>29</v>
      </c>
      <c r="W2770">
        <v>11026.1520221639</v>
      </c>
      <c r="X2770">
        <v>0.14978173090277</v>
      </c>
      <c r="Y2770">
        <v>8481.6554016645496</v>
      </c>
      <c r="Z2770" t="s">
        <v>27</v>
      </c>
      <c r="AA2770">
        <v>3.3412546843690501E-2</v>
      </c>
      <c r="AB2770" t="s">
        <v>24</v>
      </c>
      <c r="AC2770">
        <v>2765</v>
      </c>
      <c r="AD2770">
        <v>10</v>
      </c>
      <c r="AE2770">
        <v>4.7500000000000001E-2</v>
      </c>
      <c r="AF2770">
        <v>0.01</v>
      </c>
      <c r="AG2770">
        <v>0</v>
      </c>
      <c r="AH2770" t="s">
        <v>23</v>
      </c>
      <c r="AI2770">
        <v>0.1</v>
      </c>
      <c r="AJ2770">
        <v>10</v>
      </c>
      <c r="AK2770">
        <v>12</v>
      </c>
      <c r="AL2770">
        <v>11</v>
      </c>
    </row>
    <row r="2771" spans="20:38" x14ac:dyDescent="0.35">
      <c r="T2771" t="s">
        <v>30</v>
      </c>
      <c r="U2771">
        <v>77</v>
      </c>
      <c r="V2771" t="s">
        <v>29</v>
      </c>
      <c r="W2771">
        <v>33078.456066491803</v>
      </c>
      <c r="X2771">
        <v>0.44934519270830803</v>
      </c>
      <c r="Y2771">
        <v>25444.9662049937</v>
      </c>
      <c r="Z2771" t="s">
        <v>27</v>
      </c>
      <c r="AA2771">
        <v>0.10023764053107199</v>
      </c>
      <c r="AB2771" t="s">
        <v>22</v>
      </c>
      <c r="AC2771">
        <v>2766</v>
      </c>
      <c r="AD2771">
        <v>10</v>
      </c>
      <c r="AE2771">
        <v>4.7500000000000001E-2</v>
      </c>
      <c r="AF2771">
        <v>0.01</v>
      </c>
      <c r="AG2771">
        <v>0</v>
      </c>
      <c r="AH2771" t="s">
        <v>23</v>
      </c>
      <c r="AI2771">
        <v>0.1</v>
      </c>
      <c r="AJ2771">
        <v>10</v>
      </c>
      <c r="AK2771">
        <v>12</v>
      </c>
      <c r="AL2771">
        <v>11</v>
      </c>
    </row>
    <row r="2772" spans="20:38" x14ac:dyDescent="0.35">
      <c r="T2772" t="s">
        <v>30</v>
      </c>
      <c r="U2772">
        <v>77</v>
      </c>
      <c r="V2772" t="s">
        <v>29</v>
      </c>
      <c r="W2772">
        <v>9862.7014727452897</v>
      </c>
      <c r="X2772">
        <v>0.133977156762906</v>
      </c>
      <c r="Y2772">
        <v>7586.6934405733</v>
      </c>
      <c r="Z2772" t="s">
        <v>27</v>
      </c>
      <c r="AA2772">
        <v>2.9886942815682702E-2</v>
      </c>
      <c r="AB2772" t="s">
        <v>24</v>
      </c>
      <c r="AC2772">
        <v>2767</v>
      </c>
      <c r="AD2772">
        <v>10</v>
      </c>
      <c r="AE2772">
        <v>4.7500000000000001E-2</v>
      </c>
      <c r="AF2772">
        <v>0.01</v>
      </c>
      <c r="AG2772">
        <v>0</v>
      </c>
      <c r="AH2772" t="s">
        <v>23</v>
      </c>
      <c r="AI2772">
        <v>0.1</v>
      </c>
      <c r="AJ2772">
        <v>10</v>
      </c>
      <c r="AK2772">
        <v>15</v>
      </c>
      <c r="AL2772">
        <v>14</v>
      </c>
    </row>
    <row r="2773" spans="20:38" x14ac:dyDescent="0.35">
      <c r="T2773" t="s">
        <v>30</v>
      </c>
      <c r="U2773">
        <v>77</v>
      </c>
      <c r="V2773" t="s">
        <v>29</v>
      </c>
      <c r="W2773">
        <v>29588.1044182359</v>
      </c>
      <c r="X2773">
        <v>0.40193147028871701</v>
      </c>
      <c r="Y2773">
        <v>22760.080321719899</v>
      </c>
      <c r="Z2773" t="s">
        <v>27</v>
      </c>
      <c r="AA2773">
        <v>8.9660828447048202E-2</v>
      </c>
      <c r="AB2773" t="s">
        <v>22</v>
      </c>
      <c r="AC2773">
        <v>2768</v>
      </c>
      <c r="AD2773">
        <v>10</v>
      </c>
      <c r="AE2773">
        <v>4.7500000000000001E-2</v>
      </c>
      <c r="AF2773">
        <v>0.01</v>
      </c>
      <c r="AG2773">
        <v>0</v>
      </c>
      <c r="AH2773" t="s">
        <v>23</v>
      </c>
      <c r="AI2773">
        <v>0.1</v>
      </c>
      <c r="AJ2773">
        <v>10</v>
      </c>
      <c r="AK2773">
        <v>15</v>
      </c>
      <c r="AL2773">
        <v>14</v>
      </c>
    </row>
    <row r="2774" spans="20:38" x14ac:dyDescent="0.35">
      <c r="T2774" t="s">
        <v>30</v>
      </c>
      <c r="U2774">
        <v>77</v>
      </c>
      <c r="V2774" t="s">
        <v>29</v>
      </c>
      <c r="W2774">
        <v>12745.368798548499</v>
      </c>
      <c r="X2774">
        <v>0.173135958564998</v>
      </c>
      <c r="Y2774">
        <v>9804.1298450372797</v>
      </c>
      <c r="Z2774" t="s">
        <v>27</v>
      </c>
      <c r="AA2774">
        <v>3.8622289187160798E-2</v>
      </c>
      <c r="AB2774" t="s">
        <v>24</v>
      </c>
      <c r="AC2774">
        <v>2769</v>
      </c>
      <c r="AD2774">
        <v>10</v>
      </c>
      <c r="AE2774">
        <v>4.7500000000000001E-2</v>
      </c>
      <c r="AF2774">
        <v>0.01</v>
      </c>
      <c r="AG2774">
        <v>0</v>
      </c>
      <c r="AH2774" t="s">
        <v>23</v>
      </c>
      <c r="AI2774">
        <v>0.1</v>
      </c>
      <c r="AJ2774">
        <v>10</v>
      </c>
      <c r="AK2774">
        <v>20</v>
      </c>
      <c r="AL2774">
        <v>19</v>
      </c>
    </row>
    <row r="2775" spans="20:38" x14ac:dyDescent="0.35">
      <c r="T2775" t="s">
        <v>30</v>
      </c>
      <c r="U2775">
        <v>77</v>
      </c>
      <c r="V2775" t="s">
        <v>29</v>
      </c>
      <c r="W2775">
        <v>38236.106395645402</v>
      </c>
      <c r="X2775">
        <v>0.51940787569499403</v>
      </c>
      <c r="Y2775">
        <v>29412.389535111899</v>
      </c>
      <c r="Z2775" t="s">
        <v>27</v>
      </c>
      <c r="AA2775">
        <v>0.115866867561482</v>
      </c>
      <c r="AB2775" t="s">
        <v>22</v>
      </c>
      <c r="AC2775">
        <v>2770</v>
      </c>
      <c r="AD2775">
        <v>10</v>
      </c>
      <c r="AE2775">
        <v>4.7500000000000001E-2</v>
      </c>
      <c r="AF2775">
        <v>0.01</v>
      </c>
      <c r="AG2775">
        <v>0</v>
      </c>
      <c r="AH2775" t="s">
        <v>23</v>
      </c>
      <c r="AI2775">
        <v>0.1</v>
      </c>
      <c r="AJ2775">
        <v>10</v>
      </c>
      <c r="AK2775">
        <v>20</v>
      </c>
      <c r="AL2775">
        <v>19</v>
      </c>
    </row>
    <row r="2776" spans="20:38" x14ac:dyDescent="0.35">
      <c r="T2776" t="s">
        <v>30</v>
      </c>
      <c r="U2776">
        <v>77</v>
      </c>
      <c r="V2776" t="s">
        <v>29</v>
      </c>
      <c r="W2776">
        <v>18341.955451806902</v>
      </c>
      <c r="X2776">
        <v>0.24916125137679401</v>
      </c>
      <c r="Y2776">
        <v>14109.196501389901</v>
      </c>
      <c r="Z2776" t="s">
        <v>27</v>
      </c>
      <c r="AA2776">
        <v>5.5581624895654998E-2</v>
      </c>
      <c r="AB2776" t="s">
        <v>24</v>
      </c>
      <c r="AC2776">
        <v>2771</v>
      </c>
      <c r="AD2776">
        <v>10</v>
      </c>
      <c r="AE2776">
        <v>4.7500000000000001E-2</v>
      </c>
      <c r="AF2776">
        <v>0.01</v>
      </c>
      <c r="AG2776">
        <v>0</v>
      </c>
      <c r="AH2776" t="s">
        <v>23</v>
      </c>
      <c r="AI2776">
        <v>0.1</v>
      </c>
      <c r="AJ2776">
        <v>10</v>
      </c>
      <c r="AK2776">
        <v>99</v>
      </c>
      <c r="AL2776">
        <v>98</v>
      </c>
    </row>
    <row r="2777" spans="20:38" x14ac:dyDescent="0.35">
      <c r="T2777" t="s">
        <v>30</v>
      </c>
      <c r="U2777">
        <v>77</v>
      </c>
      <c r="V2777" t="s">
        <v>29</v>
      </c>
      <c r="W2777">
        <v>55025.866355420701</v>
      </c>
      <c r="X2777">
        <v>0.74748375413038104</v>
      </c>
      <c r="Y2777">
        <v>42327.589504169802</v>
      </c>
      <c r="Z2777" t="s">
        <v>27</v>
      </c>
      <c r="AA2777">
        <v>0.166744874686965</v>
      </c>
      <c r="AB2777" t="s">
        <v>22</v>
      </c>
      <c r="AC2777">
        <v>2772</v>
      </c>
      <c r="AD2777">
        <v>10</v>
      </c>
      <c r="AE2777">
        <v>4.7500000000000001E-2</v>
      </c>
      <c r="AF2777">
        <v>0.01</v>
      </c>
      <c r="AG2777">
        <v>0</v>
      </c>
      <c r="AH2777" t="s">
        <v>23</v>
      </c>
      <c r="AI2777">
        <v>0.1</v>
      </c>
      <c r="AJ2777">
        <v>10</v>
      </c>
      <c r="AK2777">
        <v>99</v>
      </c>
      <c r="AL2777">
        <v>98</v>
      </c>
    </row>
    <row r="2778" spans="20:38" x14ac:dyDescent="0.35">
      <c r="T2778" t="s">
        <v>30</v>
      </c>
      <c r="U2778">
        <v>77</v>
      </c>
      <c r="V2778" t="s">
        <v>29</v>
      </c>
      <c r="W2778">
        <v>22195.529782718</v>
      </c>
      <c r="X2778">
        <v>3.1865581625108698E-2</v>
      </c>
      <c r="Y2778">
        <v>17073.484448244599</v>
      </c>
      <c r="Z2778" t="s">
        <v>28</v>
      </c>
      <c r="AA2778">
        <v>4.2435064994672297E-2</v>
      </c>
      <c r="AB2778" t="s">
        <v>24</v>
      </c>
      <c r="AC2778">
        <v>2773</v>
      </c>
      <c r="AD2778">
        <v>10</v>
      </c>
      <c r="AE2778">
        <v>4.7500000000000001E-2</v>
      </c>
      <c r="AF2778">
        <v>0.01</v>
      </c>
      <c r="AG2778">
        <v>0</v>
      </c>
      <c r="AH2778" t="s">
        <v>23</v>
      </c>
      <c r="AI2778">
        <v>0.1</v>
      </c>
      <c r="AJ2778">
        <v>10</v>
      </c>
      <c r="AK2778">
        <v>1</v>
      </c>
      <c r="AL2778">
        <v>0</v>
      </c>
    </row>
    <row r="2779" spans="20:38" x14ac:dyDescent="0.35">
      <c r="T2779" t="s">
        <v>30</v>
      </c>
      <c r="U2779">
        <v>77</v>
      </c>
      <c r="V2779" t="s">
        <v>29</v>
      </c>
      <c r="W2779">
        <v>66586.589348154099</v>
      </c>
      <c r="X2779">
        <v>9.5596744875326198E-2</v>
      </c>
      <c r="Y2779">
        <v>51220.453344733898</v>
      </c>
      <c r="Z2779" t="s">
        <v>28</v>
      </c>
      <c r="AA2779">
        <v>0.12730519498401699</v>
      </c>
      <c r="AB2779" t="s">
        <v>22</v>
      </c>
      <c r="AC2779">
        <v>2774</v>
      </c>
      <c r="AD2779">
        <v>10</v>
      </c>
      <c r="AE2779">
        <v>4.7500000000000001E-2</v>
      </c>
      <c r="AF2779">
        <v>0.01</v>
      </c>
      <c r="AG2779">
        <v>0</v>
      </c>
      <c r="AH2779" t="s">
        <v>23</v>
      </c>
      <c r="AI2779">
        <v>0.1</v>
      </c>
      <c r="AJ2779">
        <v>10</v>
      </c>
      <c r="AK2779">
        <v>1</v>
      </c>
      <c r="AL2779">
        <v>0</v>
      </c>
    </row>
    <row r="2780" spans="20:38" x14ac:dyDescent="0.35">
      <c r="T2780" t="s">
        <v>30</v>
      </c>
      <c r="U2780">
        <v>77</v>
      </c>
      <c r="V2780" t="s">
        <v>29</v>
      </c>
      <c r="W2780">
        <v>8931.7369402674904</v>
      </c>
      <c r="X2780">
        <v>1.28230772281769E-2</v>
      </c>
      <c r="Y2780">
        <v>6870.5668771288401</v>
      </c>
      <c r="Z2780" t="s">
        <v>28</v>
      </c>
      <c r="AA2780">
        <v>1.7076359126632801E-2</v>
      </c>
      <c r="AB2780" t="s">
        <v>24</v>
      </c>
      <c r="AC2780">
        <v>2775</v>
      </c>
      <c r="AD2780">
        <v>10</v>
      </c>
      <c r="AE2780">
        <v>4.7500000000000001E-2</v>
      </c>
      <c r="AF2780">
        <v>0.01</v>
      </c>
      <c r="AG2780">
        <v>0</v>
      </c>
      <c r="AH2780" t="s">
        <v>23</v>
      </c>
      <c r="AI2780">
        <v>0.1</v>
      </c>
      <c r="AJ2780">
        <v>10</v>
      </c>
      <c r="AK2780">
        <v>2</v>
      </c>
      <c r="AL2780">
        <v>1</v>
      </c>
    </row>
    <row r="2781" spans="20:38" x14ac:dyDescent="0.35">
      <c r="T2781" t="s">
        <v>30</v>
      </c>
      <c r="U2781">
        <v>77</v>
      </c>
      <c r="V2781" t="s">
        <v>29</v>
      </c>
      <c r="W2781">
        <v>26795.210820802498</v>
      </c>
      <c r="X2781">
        <v>3.8469231684530501E-2</v>
      </c>
      <c r="Y2781">
        <v>20611.700631386499</v>
      </c>
      <c r="Z2781" t="s">
        <v>28</v>
      </c>
      <c r="AA2781">
        <v>5.1229077379898298E-2</v>
      </c>
      <c r="AB2781" t="s">
        <v>22</v>
      </c>
      <c r="AC2781">
        <v>2776</v>
      </c>
      <c r="AD2781">
        <v>10</v>
      </c>
      <c r="AE2781">
        <v>4.7500000000000001E-2</v>
      </c>
      <c r="AF2781">
        <v>0.01</v>
      </c>
      <c r="AG2781">
        <v>0</v>
      </c>
      <c r="AH2781" t="s">
        <v>23</v>
      </c>
      <c r="AI2781">
        <v>0.1</v>
      </c>
      <c r="AJ2781">
        <v>10</v>
      </c>
      <c r="AK2781">
        <v>2</v>
      </c>
      <c r="AL2781">
        <v>1</v>
      </c>
    </row>
    <row r="2782" spans="20:38" x14ac:dyDescent="0.35">
      <c r="T2782" t="s">
        <v>30</v>
      </c>
      <c r="U2782">
        <v>77</v>
      </c>
      <c r="V2782" t="s">
        <v>29</v>
      </c>
      <c r="W2782">
        <v>3759.77819286973</v>
      </c>
      <c r="X2782">
        <v>5.3978219970437199E-3</v>
      </c>
      <c r="Y2782">
        <v>2892.1370714382601</v>
      </c>
      <c r="Z2782" t="s">
        <v>28</v>
      </c>
      <c r="AA2782">
        <v>7.1882236442134999E-3</v>
      </c>
      <c r="AB2782" t="s">
        <v>24</v>
      </c>
      <c r="AC2782">
        <v>2777</v>
      </c>
      <c r="AD2782">
        <v>10</v>
      </c>
      <c r="AE2782">
        <v>4.7500000000000001E-2</v>
      </c>
      <c r="AF2782">
        <v>0.01</v>
      </c>
      <c r="AG2782">
        <v>0</v>
      </c>
      <c r="AH2782" t="s">
        <v>23</v>
      </c>
      <c r="AI2782">
        <v>0.1</v>
      </c>
      <c r="AJ2782">
        <v>10</v>
      </c>
      <c r="AK2782">
        <v>3</v>
      </c>
      <c r="AL2782">
        <v>2</v>
      </c>
    </row>
    <row r="2783" spans="20:38" x14ac:dyDescent="0.35">
      <c r="T2783" t="s">
        <v>30</v>
      </c>
      <c r="U2783">
        <v>77</v>
      </c>
      <c r="V2783" t="s">
        <v>29</v>
      </c>
      <c r="W2783">
        <v>11279.3345786092</v>
      </c>
      <c r="X2783">
        <v>1.6193465991131101E-2</v>
      </c>
      <c r="Y2783">
        <v>8676.4112143147704</v>
      </c>
      <c r="Z2783" t="s">
        <v>28</v>
      </c>
      <c r="AA2783">
        <v>2.1564670932640501E-2</v>
      </c>
      <c r="AB2783" t="s">
        <v>22</v>
      </c>
      <c r="AC2783">
        <v>2778</v>
      </c>
      <c r="AD2783">
        <v>10</v>
      </c>
      <c r="AE2783">
        <v>4.7500000000000001E-2</v>
      </c>
      <c r="AF2783">
        <v>0.01</v>
      </c>
      <c r="AG2783">
        <v>0</v>
      </c>
      <c r="AH2783" t="s">
        <v>23</v>
      </c>
      <c r="AI2783">
        <v>0.1</v>
      </c>
      <c r="AJ2783">
        <v>10</v>
      </c>
      <c r="AK2783">
        <v>3</v>
      </c>
      <c r="AL2783">
        <v>2</v>
      </c>
    </row>
    <row r="2784" spans="20:38" x14ac:dyDescent="0.35">
      <c r="T2784" t="s">
        <v>30</v>
      </c>
      <c r="U2784">
        <v>77</v>
      </c>
      <c r="V2784" t="s">
        <v>29</v>
      </c>
      <c r="W2784">
        <v>4449.6584624970701</v>
      </c>
      <c r="X2784">
        <v>6.3882663008547804E-3</v>
      </c>
      <c r="Y2784">
        <v>3422.8142019208199</v>
      </c>
      <c r="Z2784" t="s">
        <v>28</v>
      </c>
      <c r="AA2784">
        <v>8.5071880648317499E-3</v>
      </c>
      <c r="AB2784" t="s">
        <v>24</v>
      </c>
      <c r="AC2784">
        <v>2779</v>
      </c>
      <c r="AD2784">
        <v>10</v>
      </c>
      <c r="AE2784">
        <v>4.7500000000000001E-2</v>
      </c>
      <c r="AF2784">
        <v>0.01</v>
      </c>
      <c r="AG2784">
        <v>0</v>
      </c>
      <c r="AH2784" t="s">
        <v>23</v>
      </c>
      <c r="AI2784">
        <v>0.1</v>
      </c>
      <c r="AJ2784">
        <v>10</v>
      </c>
      <c r="AK2784">
        <v>4</v>
      </c>
      <c r="AL2784">
        <v>3</v>
      </c>
    </row>
    <row r="2785" spans="20:38" x14ac:dyDescent="0.35">
      <c r="T2785" t="s">
        <v>30</v>
      </c>
      <c r="U2785">
        <v>77</v>
      </c>
      <c r="V2785" t="s">
        <v>29</v>
      </c>
      <c r="W2785">
        <v>13348.9753874912</v>
      </c>
      <c r="X2785">
        <v>1.9164798902564301E-2</v>
      </c>
      <c r="Y2785">
        <v>10268.442605762501</v>
      </c>
      <c r="Z2785" t="s">
        <v>28</v>
      </c>
      <c r="AA2785">
        <v>2.5521564194495298E-2</v>
      </c>
      <c r="AB2785" t="s">
        <v>22</v>
      </c>
      <c r="AC2785">
        <v>2780</v>
      </c>
      <c r="AD2785">
        <v>10</v>
      </c>
      <c r="AE2785">
        <v>4.7500000000000001E-2</v>
      </c>
      <c r="AF2785">
        <v>0.01</v>
      </c>
      <c r="AG2785">
        <v>0</v>
      </c>
      <c r="AH2785" t="s">
        <v>23</v>
      </c>
      <c r="AI2785">
        <v>0.1</v>
      </c>
      <c r="AJ2785">
        <v>10</v>
      </c>
      <c r="AK2785">
        <v>4</v>
      </c>
      <c r="AL2785">
        <v>3</v>
      </c>
    </row>
    <row r="2786" spans="20:38" x14ac:dyDescent="0.35">
      <c r="T2786" t="s">
        <v>30</v>
      </c>
      <c r="U2786">
        <v>77</v>
      </c>
      <c r="V2786" t="s">
        <v>29</v>
      </c>
      <c r="W2786">
        <v>5229.4199660296399</v>
      </c>
      <c r="X2786">
        <v>7.5077509034832601E-3</v>
      </c>
      <c r="Y2786">
        <v>4022.6307430997199</v>
      </c>
      <c r="Z2786" t="s">
        <v>28</v>
      </c>
      <c r="AA2786">
        <v>9.9979941148189994E-3</v>
      </c>
      <c r="AB2786" t="s">
        <v>24</v>
      </c>
      <c r="AC2786">
        <v>2781</v>
      </c>
      <c r="AD2786">
        <v>10</v>
      </c>
      <c r="AE2786">
        <v>4.7500000000000001E-2</v>
      </c>
      <c r="AF2786">
        <v>0.01</v>
      </c>
      <c r="AG2786">
        <v>0</v>
      </c>
      <c r="AH2786" t="s">
        <v>23</v>
      </c>
      <c r="AI2786">
        <v>0.1</v>
      </c>
      <c r="AJ2786">
        <v>10</v>
      </c>
      <c r="AK2786">
        <v>5</v>
      </c>
      <c r="AL2786">
        <v>4</v>
      </c>
    </row>
    <row r="2787" spans="20:38" x14ac:dyDescent="0.35">
      <c r="T2787" t="s">
        <v>30</v>
      </c>
      <c r="U2787">
        <v>77</v>
      </c>
      <c r="V2787" t="s">
        <v>29</v>
      </c>
      <c r="W2787">
        <v>15688.2598980889</v>
      </c>
      <c r="X2787">
        <v>2.25232527104498E-2</v>
      </c>
      <c r="Y2787">
        <v>12067.892229299199</v>
      </c>
      <c r="Z2787" t="s">
        <v>28</v>
      </c>
      <c r="AA2787">
        <v>2.9993982344457E-2</v>
      </c>
      <c r="AB2787" t="s">
        <v>22</v>
      </c>
      <c r="AC2787">
        <v>2782</v>
      </c>
      <c r="AD2787">
        <v>10</v>
      </c>
      <c r="AE2787">
        <v>4.7500000000000001E-2</v>
      </c>
      <c r="AF2787">
        <v>0.01</v>
      </c>
      <c r="AG2787">
        <v>0</v>
      </c>
      <c r="AH2787" t="s">
        <v>23</v>
      </c>
      <c r="AI2787">
        <v>0.1</v>
      </c>
      <c r="AJ2787">
        <v>10</v>
      </c>
      <c r="AK2787">
        <v>5</v>
      </c>
      <c r="AL2787">
        <v>4</v>
      </c>
    </row>
    <row r="2788" spans="20:38" x14ac:dyDescent="0.35">
      <c r="T2788" t="s">
        <v>30</v>
      </c>
      <c r="U2788">
        <v>77</v>
      </c>
      <c r="V2788" t="s">
        <v>29</v>
      </c>
      <c r="W2788">
        <v>5938.1605090455396</v>
      </c>
      <c r="X2788">
        <v>8.5252724425312603E-3</v>
      </c>
      <c r="Y2788">
        <v>4567.8157761888797</v>
      </c>
      <c r="Z2788" t="s">
        <v>28</v>
      </c>
      <c r="AA2788">
        <v>1.1353017009143301E-2</v>
      </c>
      <c r="AB2788" t="s">
        <v>24</v>
      </c>
      <c r="AC2788">
        <v>2783</v>
      </c>
      <c r="AD2788">
        <v>10</v>
      </c>
      <c r="AE2788">
        <v>4.7500000000000001E-2</v>
      </c>
      <c r="AF2788">
        <v>0.01</v>
      </c>
      <c r="AG2788">
        <v>0</v>
      </c>
      <c r="AH2788" t="s">
        <v>23</v>
      </c>
      <c r="AI2788">
        <v>0.1</v>
      </c>
      <c r="AJ2788">
        <v>10</v>
      </c>
      <c r="AK2788">
        <v>6</v>
      </c>
      <c r="AL2788">
        <v>5</v>
      </c>
    </row>
    <row r="2789" spans="20:38" x14ac:dyDescent="0.35">
      <c r="T2789" t="s">
        <v>30</v>
      </c>
      <c r="U2789">
        <v>77</v>
      </c>
      <c r="V2789" t="s">
        <v>29</v>
      </c>
      <c r="W2789">
        <v>17814.481527136599</v>
      </c>
      <c r="X2789">
        <v>2.55758173275938E-2</v>
      </c>
      <c r="Y2789">
        <v>13703.447328566601</v>
      </c>
      <c r="Z2789" t="s">
        <v>28</v>
      </c>
      <c r="AA2789">
        <v>3.4059051027429801E-2</v>
      </c>
      <c r="AB2789" t="s">
        <v>22</v>
      </c>
      <c r="AC2789">
        <v>2784</v>
      </c>
      <c r="AD2789">
        <v>10</v>
      </c>
      <c r="AE2789">
        <v>4.7500000000000001E-2</v>
      </c>
      <c r="AF2789">
        <v>0.01</v>
      </c>
      <c r="AG2789">
        <v>0</v>
      </c>
      <c r="AH2789" t="s">
        <v>23</v>
      </c>
      <c r="AI2789">
        <v>0.1</v>
      </c>
      <c r="AJ2789">
        <v>10</v>
      </c>
      <c r="AK2789">
        <v>6</v>
      </c>
      <c r="AL2789">
        <v>5</v>
      </c>
    </row>
    <row r="2790" spans="20:38" x14ac:dyDescent="0.35">
      <c r="T2790" t="s">
        <v>30</v>
      </c>
      <c r="U2790">
        <v>77</v>
      </c>
      <c r="V2790" t="s">
        <v>29</v>
      </c>
      <c r="W2790">
        <v>6510.3057599144504</v>
      </c>
      <c r="X2790">
        <v>9.3466874468794495E-3</v>
      </c>
      <c r="Y2790">
        <v>5007.9275076265003</v>
      </c>
      <c r="Z2790" t="s">
        <v>28</v>
      </c>
      <c r="AA2790">
        <v>1.24468868624287E-2</v>
      </c>
      <c r="AB2790" t="s">
        <v>24</v>
      </c>
      <c r="AC2790">
        <v>2785</v>
      </c>
      <c r="AD2790">
        <v>10</v>
      </c>
      <c r="AE2790">
        <v>4.7500000000000001E-2</v>
      </c>
      <c r="AF2790">
        <v>0.01</v>
      </c>
      <c r="AG2790">
        <v>0</v>
      </c>
      <c r="AH2790" t="s">
        <v>23</v>
      </c>
      <c r="AI2790">
        <v>0.1</v>
      </c>
      <c r="AJ2790">
        <v>10</v>
      </c>
      <c r="AK2790">
        <v>7</v>
      </c>
      <c r="AL2790">
        <v>6</v>
      </c>
    </row>
    <row r="2791" spans="20:38" x14ac:dyDescent="0.35">
      <c r="T2791" t="s">
        <v>30</v>
      </c>
      <c r="U2791">
        <v>77</v>
      </c>
      <c r="V2791" t="s">
        <v>29</v>
      </c>
      <c r="W2791">
        <v>19530.9172797434</v>
      </c>
      <c r="X2791">
        <v>2.80400623406383E-2</v>
      </c>
      <c r="Y2791">
        <v>15023.782522879501</v>
      </c>
      <c r="Z2791" t="s">
        <v>28</v>
      </c>
      <c r="AA2791">
        <v>3.7340660587286197E-2</v>
      </c>
      <c r="AB2791" t="s">
        <v>22</v>
      </c>
      <c r="AC2791">
        <v>2786</v>
      </c>
      <c r="AD2791">
        <v>10</v>
      </c>
      <c r="AE2791">
        <v>4.7500000000000001E-2</v>
      </c>
      <c r="AF2791">
        <v>0.01</v>
      </c>
      <c r="AG2791">
        <v>0</v>
      </c>
      <c r="AH2791" t="s">
        <v>23</v>
      </c>
      <c r="AI2791">
        <v>0.1</v>
      </c>
      <c r="AJ2791">
        <v>10</v>
      </c>
      <c r="AK2791">
        <v>7</v>
      </c>
      <c r="AL2791">
        <v>6</v>
      </c>
    </row>
    <row r="2792" spans="20:38" x14ac:dyDescent="0.35">
      <c r="T2792" t="s">
        <v>30</v>
      </c>
      <c r="U2792">
        <v>77</v>
      </c>
      <c r="V2792" t="s">
        <v>29</v>
      </c>
      <c r="W2792">
        <v>6889.5078321279998</v>
      </c>
      <c r="X2792">
        <v>9.89109862799664E-3</v>
      </c>
      <c r="Y2792">
        <v>5299.6214093292301</v>
      </c>
      <c r="Z2792" t="s">
        <v>28</v>
      </c>
      <c r="AA2792">
        <v>1.31718735934517E-2</v>
      </c>
      <c r="AB2792" t="s">
        <v>24</v>
      </c>
      <c r="AC2792">
        <v>2787</v>
      </c>
      <c r="AD2792">
        <v>10</v>
      </c>
      <c r="AE2792">
        <v>4.7500000000000001E-2</v>
      </c>
      <c r="AF2792">
        <v>0.01</v>
      </c>
      <c r="AG2792">
        <v>0</v>
      </c>
      <c r="AH2792" t="s">
        <v>23</v>
      </c>
      <c r="AI2792">
        <v>0.1</v>
      </c>
      <c r="AJ2792">
        <v>10</v>
      </c>
      <c r="AK2792">
        <v>8</v>
      </c>
      <c r="AL2792">
        <v>7</v>
      </c>
    </row>
    <row r="2793" spans="20:38" x14ac:dyDescent="0.35">
      <c r="T2793" t="s">
        <v>30</v>
      </c>
      <c r="U2793">
        <v>77</v>
      </c>
      <c r="V2793" t="s">
        <v>29</v>
      </c>
      <c r="W2793">
        <v>20668.523496384001</v>
      </c>
      <c r="X2793">
        <v>2.9673295883989901E-2</v>
      </c>
      <c r="Y2793">
        <v>15898.8642279877</v>
      </c>
      <c r="Z2793" t="s">
        <v>28</v>
      </c>
      <c r="AA2793">
        <v>3.9515620780355198E-2</v>
      </c>
      <c r="AB2793" t="s">
        <v>22</v>
      </c>
      <c r="AC2793">
        <v>2788</v>
      </c>
      <c r="AD2793">
        <v>10</v>
      </c>
      <c r="AE2793">
        <v>4.7500000000000001E-2</v>
      </c>
      <c r="AF2793">
        <v>0.01</v>
      </c>
      <c r="AG2793">
        <v>0</v>
      </c>
      <c r="AH2793" t="s">
        <v>23</v>
      </c>
      <c r="AI2793">
        <v>0.1</v>
      </c>
      <c r="AJ2793">
        <v>10</v>
      </c>
      <c r="AK2793">
        <v>8</v>
      </c>
      <c r="AL2793">
        <v>7</v>
      </c>
    </row>
    <row r="2794" spans="20:38" x14ac:dyDescent="0.35">
      <c r="T2794" t="s">
        <v>30</v>
      </c>
      <c r="U2794">
        <v>77</v>
      </c>
      <c r="V2794" t="s">
        <v>29</v>
      </c>
      <c r="W2794">
        <v>7039.5093245947201</v>
      </c>
      <c r="X2794">
        <v>1.0106452118040701E-2</v>
      </c>
      <c r="Y2794">
        <v>5415.0071727651703</v>
      </c>
      <c r="Z2794" t="s">
        <v>28</v>
      </c>
      <c r="AA2794">
        <v>1.34586576055675E-2</v>
      </c>
      <c r="AB2794" t="s">
        <v>24</v>
      </c>
      <c r="AC2794">
        <v>2789</v>
      </c>
      <c r="AD2794">
        <v>10</v>
      </c>
      <c r="AE2794">
        <v>4.7500000000000001E-2</v>
      </c>
      <c r="AF2794">
        <v>0.01</v>
      </c>
      <c r="AG2794">
        <v>0</v>
      </c>
      <c r="AH2794" t="s">
        <v>23</v>
      </c>
      <c r="AI2794">
        <v>0.1</v>
      </c>
      <c r="AJ2794">
        <v>10</v>
      </c>
      <c r="AK2794">
        <v>9</v>
      </c>
      <c r="AL2794">
        <v>8</v>
      </c>
    </row>
    <row r="2795" spans="20:38" x14ac:dyDescent="0.35">
      <c r="T2795" t="s">
        <v>30</v>
      </c>
      <c r="U2795">
        <v>77</v>
      </c>
      <c r="V2795" t="s">
        <v>29</v>
      </c>
      <c r="W2795">
        <v>21118.527973784199</v>
      </c>
      <c r="X2795">
        <v>3.0319356354122199E-2</v>
      </c>
      <c r="Y2795">
        <v>16245.0215182955</v>
      </c>
      <c r="Z2795" t="s">
        <v>28</v>
      </c>
      <c r="AA2795">
        <v>4.03759728167025E-2</v>
      </c>
      <c r="AB2795" t="s">
        <v>22</v>
      </c>
      <c r="AC2795">
        <v>2790</v>
      </c>
      <c r="AD2795">
        <v>10</v>
      </c>
      <c r="AE2795">
        <v>4.7500000000000001E-2</v>
      </c>
      <c r="AF2795">
        <v>0.01</v>
      </c>
      <c r="AG2795">
        <v>0</v>
      </c>
      <c r="AH2795" t="s">
        <v>23</v>
      </c>
      <c r="AI2795">
        <v>0.1</v>
      </c>
      <c r="AJ2795">
        <v>10</v>
      </c>
      <c r="AK2795">
        <v>9</v>
      </c>
      <c r="AL2795">
        <v>8</v>
      </c>
    </row>
    <row r="2796" spans="20:38" x14ac:dyDescent="0.35">
      <c r="T2796" t="s">
        <v>30</v>
      </c>
      <c r="U2796">
        <v>77</v>
      </c>
      <c r="V2796" t="s">
        <v>29</v>
      </c>
      <c r="W2796">
        <v>6951.1668519606001</v>
      </c>
      <c r="X2796">
        <v>9.9796209813098596E-3</v>
      </c>
      <c r="Y2796">
        <v>5347.05142458508</v>
      </c>
      <c r="Z2796" t="s">
        <v>28</v>
      </c>
      <c r="AA2796">
        <v>1.3289757894467199E-2</v>
      </c>
      <c r="AB2796" t="s">
        <v>24</v>
      </c>
      <c r="AC2796">
        <v>2791</v>
      </c>
      <c r="AD2796">
        <v>10</v>
      </c>
      <c r="AE2796">
        <v>4.7500000000000001E-2</v>
      </c>
      <c r="AF2796">
        <v>0.01</v>
      </c>
      <c r="AG2796">
        <v>0</v>
      </c>
      <c r="AH2796" t="s">
        <v>23</v>
      </c>
      <c r="AI2796">
        <v>0.1</v>
      </c>
      <c r="AJ2796">
        <v>10</v>
      </c>
      <c r="AK2796">
        <v>10</v>
      </c>
      <c r="AL2796">
        <v>9</v>
      </c>
    </row>
    <row r="2797" spans="20:38" x14ac:dyDescent="0.35">
      <c r="T2797" t="s">
        <v>30</v>
      </c>
      <c r="U2797">
        <v>77</v>
      </c>
      <c r="V2797" t="s">
        <v>29</v>
      </c>
      <c r="W2797">
        <v>20853.500555881801</v>
      </c>
      <c r="X2797">
        <v>2.9938862943929601E-2</v>
      </c>
      <c r="Y2797">
        <v>16041.154273755201</v>
      </c>
      <c r="Z2797" t="s">
        <v>28</v>
      </c>
      <c r="AA2797">
        <v>3.98692736834017E-2</v>
      </c>
      <c r="AB2797" t="s">
        <v>22</v>
      </c>
      <c r="AC2797">
        <v>2792</v>
      </c>
      <c r="AD2797">
        <v>10</v>
      </c>
      <c r="AE2797">
        <v>4.7500000000000001E-2</v>
      </c>
      <c r="AF2797">
        <v>0.01</v>
      </c>
      <c r="AG2797">
        <v>0</v>
      </c>
      <c r="AH2797" t="s">
        <v>23</v>
      </c>
      <c r="AI2797">
        <v>0.1</v>
      </c>
      <c r="AJ2797">
        <v>10</v>
      </c>
      <c r="AK2797">
        <v>10</v>
      </c>
      <c r="AL2797">
        <v>9</v>
      </c>
    </row>
    <row r="2798" spans="20:38" x14ac:dyDescent="0.35">
      <c r="T2798" t="s">
        <v>30</v>
      </c>
      <c r="U2798">
        <v>77</v>
      </c>
      <c r="V2798" t="s">
        <v>29</v>
      </c>
      <c r="W2798">
        <v>15546.758683776599</v>
      </c>
      <c r="X2798">
        <v>2.2320102862761499E-2</v>
      </c>
      <c r="Y2798">
        <v>11959.0451413666</v>
      </c>
      <c r="Z2798" t="s">
        <v>28</v>
      </c>
      <c r="AA2798">
        <v>2.97234497964643E-2</v>
      </c>
      <c r="AB2798" t="s">
        <v>24</v>
      </c>
      <c r="AC2798">
        <v>2793</v>
      </c>
      <c r="AD2798">
        <v>10</v>
      </c>
      <c r="AE2798">
        <v>4.7500000000000001E-2</v>
      </c>
      <c r="AF2798">
        <v>0.01</v>
      </c>
      <c r="AG2798">
        <v>0</v>
      </c>
      <c r="AH2798" t="s">
        <v>23</v>
      </c>
      <c r="AI2798">
        <v>0.1</v>
      </c>
      <c r="AJ2798">
        <v>10</v>
      </c>
      <c r="AK2798">
        <v>12</v>
      </c>
      <c r="AL2798">
        <v>11</v>
      </c>
    </row>
    <row r="2799" spans="20:38" x14ac:dyDescent="0.35">
      <c r="T2799" t="s">
        <v>30</v>
      </c>
      <c r="U2799">
        <v>77</v>
      </c>
      <c r="V2799" t="s">
        <v>29</v>
      </c>
      <c r="W2799">
        <v>46640.2760513299</v>
      </c>
      <c r="X2799">
        <v>6.6960308588284403E-2</v>
      </c>
      <c r="Y2799">
        <v>35877.135424099899</v>
      </c>
      <c r="Z2799" t="s">
        <v>28</v>
      </c>
      <c r="AA2799">
        <v>8.9170349389392806E-2</v>
      </c>
      <c r="AB2799" t="s">
        <v>22</v>
      </c>
      <c r="AC2799">
        <v>2794</v>
      </c>
      <c r="AD2799">
        <v>10</v>
      </c>
      <c r="AE2799">
        <v>4.7500000000000001E-2</v>
      </c>
      <c r="AF2799">
        <v>0.01</v>
      </c>
      <c r="AG2799">
        <v>0</v>
      </c>
      <c r="AH2799" t="s">
        <v>23</v>
      </c>
      <c r="AI2799">
        <v>0.1</v>
      </c>
      <c r="AJ2799">
        <v>10</v>
      </c>
      <c r="AK2799">
        <v>12</v>
      </c>
      <c r="AL2799">
        <v>11</v>
      </c>
    </row>
    <row r="2800" spans="20:38" x14ac:dyDescent="0.35">
      <c r="T2800" t="s">
        <v>30</v>
      </c>
      <c r="U2800">
        <v>77</v>
      </c>
      <c r="V2800" t="s">
        <v>29</v>
      </c>
      <c r="W2800">
        <v>14392.877136654</v>
      </c>
      <c r="X2800">
        <v>2.0663503223757901E-2</v>
      </c>
      <c r="Y2800">
        <v>11071.4439512723</v>
      </c>
      <c r="Z2800" t="s">
        <v>28</v>
      </c>
      <c r="AA2800">
        <v>2.75173732158355E-2</v>
      </c>
      <c r="AB2800" t="s">
        <v>24</v>
      </c>
      <c r="AC2800">
        <v>2795</v>
      </c>
      <c r="AD2800">
        <v>10</v>
      </c>
      <c r="AE2800">
        <v>4.7500000000000001E-2</v>
      </c>
      <c r="AF2800">
        <v>0.01</v>
      </c>
      <c r="AG2800">
        <v>0</v>
      </c>
      <c r="AH2800" t="s">
        <v>23</v>
      </c>
      <c r="AI2800">
        <v>0.1</v>
      </c>
      <c r="AJ2800">
        <v>10</v>
      </c>
      <c r="AK2800">
        <v>15</v>
      </c>
      <c r="AL2800">
        <v>14</v>
      </c>
    </row>
    <row r="2801" spans="20:38" x14ac:dyDescent="0.35">
      <c r="T2801" t="s">
        <v>30</v>
      </c>
      <c r="U2801">
        <v>77</v>
      </c>
      <c r="V2801" t="s">
        <v>29</v>
      </c>
      <c r="W2801">
        <v>43178.631409961898</v>
      </c>
      <c r="X2801">
        <v>6.1990509671273702E-2</v>
      </c>
      <c r="Y2801">
        <v>33214.331853816897</v>
      </c>
      <c r="Z2801" t="s">
        <v>28</v>
      </c>
      <c r="AA2801">
        <v>8.25521196475065E-2</v>
      </c>
      <c r="AB2801" t="s">
        <v>22</v>
      </c>
      <c r="AC2801">
        <v>2796</v>
      </c>
      <c r="AD2801">
        <v>10</v>
      </c>
      <c r="AE2801">
        <v>4.7500000000000001E-2</v>
      </c>
      <c r="AF2801">
        <v>0.01</v>
      </c>
      <c r="AG2801">
        <v>0</v>
      </c>
      <c r="AH2801" t="s">
        <v>23</v>
      </c>
      <c r="AI2801">
        <v>0.1</v>
      </c>
      <c r="AJ2801">
        <v>10</v>
      </c>
      <c r="AK2801">
        <v>15</v>
      </c>
      <c r="AL2801">
        <v>14</v>
      </c>
    </row>
    <row r="2802" spans="20:38" x14ac:dyDescent="0.35">
      <c r="T2802" t="s">
        <v>30</v>
      </c>
      <c r="U2802">
        <v>77</v>
      </c>
      <c r="V2802" t="s">
        <v>29</v>
      </c>
      <c r="W2802">
        <v>13867.9317088031</v>
      </c>
      <c r="X2802">
        <v>1.9909851855952499E-2</v>
      </c>
      <c r="Y2802">
        <v>10667.639776002399</v>
      </c>
      <c r="Z2802" t="s">
        <v>28</v>
      </c>
      <c r="AA2802">
        <v>2.65137434954557E-2</v>
      </c>
      <c r="AB2802" t="s">
        <v>24</v>
      </c>
      <c r="AC2802">
        <v>2797</v>
      </c>
      <c r="AD2802">
        <v>10</v>
      </c>
      <c r="AE2802">
        <v>4.7500000000000001E-2</v>
      </c>
      <c r="AF2802">
        <v>0.01</v>
      </c>
      <c r="AG2802">
        <v>0</v>
      </c>
      <c r="AH2802" t="s">
        <v>23</v>
      </c>
      <c r="AI2802">
        <v>0.1</v>
      </c>
      <c r="AJ2802">
        <v>10</v>
      </c>
      <c r="AK2802">
        <v>20</v>
      </c>
      <c r="AL2802">
        <v>19</v>
      </c>
    </row>
    <row r="2803" spans="20:38" x14ac:dyDescent="0.35">
      <c r="T2803" t="s">
        <v>30</v>
      </c>
      <c r="U2803">
        <v>77</v>
      </c>
      <c r="V2803" t="s">
        <v>29</v>
      </c>
      <c r="W2803">
        <v>41603.795126409197</v>
      </c>
      <c r="X2803">
        <v>5.9729555567857501E-2</v>
      </c>
      <c r="Y2803">
        <v>32002.919328007101</v>
      </c>
      <c r="Z2803" t="s">
        <v>28</v>
      </c>
      <c r="AA2803">
        <v>7.9541230486367201E-2</v>
      </c>
      <c r="AB2803" t="s">
        <v>22</v>
      </c>
      <c r="AC2803">
        <v>2798</v>
      </c>
      <c r="AD2803">
        <v>10</v>
      </c>
      <c r="AE2803">
        <v>4.7500000000000001E-2</v>
      </c>
      <c r="AF2803">
        <v>0.01</v>
      </c>
      <c r="AG2803">
        <v>0</v>
      </c>
      <c r="AH2803" t="s">
        <v>23</v>
      </c>
      <c r="AI2803">
        <v>0.1</v>
      </c>
      <c r="AJ2803">
        <v>10</v>
      </c>
      <c r="AK2803">
        <v>20</v>
      </c>
      <c r="AL2803">
        <v>19</v>
      </c>
    </row>
    <row r="2804" spans="20:38" x14ac:dyDescent="0.35">
      <c r="T2804" t="s">
        <v>30</v>
      </c>
      <c r="U2804">
        <v>77</v>
      </c>
      <c r="V2804" t="s">
        <v>29</v>
      </c>
      <c r="W2804">
        <v>9059.3873008165101</v>
      </c>
      <c r="X2804">
        <v>1.30063417423997E-2</v>
      </c>
      <c r="Y2804">
        <v>6968.7594621665503</v>
      </c>
      <c r="Z2804" t="s">
        <v>28</v>
      </c>
      <c r="AA2804">
        <v>1.73204105820167E-2</v>
      </c>
      <c r="AB2804" t="s">
        <v>24</v>
      </c>
      <c r="AC2804">
        <v>2799</v>
      </c>
      <c r="AD2804">
        <v>10</v>
      </c>
      <c r="AE2804">
        <v>4.7500000000000001E-2</v>
      </c>
      <c r="AF2804">
        <v>0.01</v>
      </c>
      <c r="AG2804">
        <v>0</v>
      </c>
      <c r="AH2804" t="s">
        <v>23</v>
      </c>
      <c r="AI2804">
        <v>0.1</v>
      </c>
      <c r="AJ2804">
        <v>10</v>
      </c>
      <c r="AK2804">
        <v>99</v>
      </c>
      <c r="AL2804">
        <v>98</v>
      </c>
    </row>
    <row r="2805" spans="20:38" x14ac:dyDescent="0.35">
      <c r="T2805" t="s">
        <v>30</v>
      </c>
      <c r="U2805">
        <v>77</v>
      </c>
      <c r="V2805" t="s">
        <v>29</v>
      </c>
      <c r="W2805">
        <v>27178.161902449501</v>
      </c>
      <c r="X2805">
        <v>3.9019025227199203E-2</v>
      </c>
      <c r="Y2805">
        <v>20906.278386499602</v>
      </c>
      <c r="Z2805" t="s">
        <v>28</v>
      </c>
      <c r="AA2805">
        <v>5.1961231746050301E-2</v>
      </c>
      <c r="AB2805" t="s">
        <v>22</v>
      </c>
      <c r="AC2805">
        <v>2800</v>
      </c>
      <c r="AD2805">
        <v>10</v>
      </c>
      <c r="AE2805">
        <v>4.7500000000000001E-2</v>
      </c>
      <c r="AF2805">
        <v>0.01</v>
      </c>
      <c r="AG2805">
        <v>0</v>
      </c>
      <c r="AH2805" t="s">
        <v>23</v>
      </c>
      <c r="AI2805">
        <v>0.1</v>
      </c>
      <c r="AJ2805">
        <v>10</v>
      </c>
      <c r="AK2805">
        <v>99</v>
      </c>
      <c r="AL2805">
        <v>98</v>
      </c>
    </row>
  </sheetData>
  <conditionalFormatting pivot="1" sqref="C44:G48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E9977-58D1-436F-9CEB-92F1B9FC3FD4}">
  <sheetPr codeName="Sheet8">
    <tabColor theme="6"/>
  </sheetPr>
  <dimension ref="A1:U38"/>
  <sheetViews>
    <sheetView showGridLines="0" zoomScale="85" zoomScaleNormal="85" workbookViewId="0"/>
  </sheetViews>
  <sheetFormatPr defaultRowHeight="14.5" x14ac:dyDescent="0.35"/>
  <cols>
    <col min="1" max="1" width="135" customWidth="1"/>
  </cols>
  <sheetData>
    <row r="1" spans="1:21" x14ac:dyDescent="0.35">
      <c r="A1" t="s">
        <v>68</v>
      </c>
      <c r="B1" t="s">
        <v>69</v>
      </c>
    </row>
    <row r="2" spans="1:21" x14ac:dyDescent="0.35">
      <c r="A2" t="s">
        <v>31</v>
      </c>
      <c r="B2">
        <v>0.93109863275856697</v>
      </c>
      <c r="E2" t="s">
        <v>71</v>
      </c>
      <c r="F2" s="4">
        <v>10</v>
      </c>
    </row>
    <row r="3" spans="1:21" x14ac:dyDescent="0.35">
      <c r="A3" t="s">
        <v>32</v>
      </c>
      <c r="B3">
        <v>0.15320084932147501</v>
      </c>
      <c r="E3" t="s">
        <v>73</v>
      </c>
      <c r="F3" s="4">
        <f ca="1">'Calculation example'!S4</f>
        <v>99</v>
      </c>
    </row>
    <row r="4" spans="1:21" x14ac:dyDescent="0.35">
      <c r="A4" t="s">
        <v>33</v>
      </c>
      <c r="B4">
        <v>1.3774243574472601E-3</v>
      </c>
      <c r="E4" t="s">
        <v>74</v>
      </c>
      <c r="F4" s="4">
        <f ca="1">'Calculation example'!F4/'Calculation example'!G4</f>
        <v>696536.15753333259</v>
      </c>
    </row>
    <row r="5" spans="1:21" x14ac:dyDescent="0.35">
      <c r="A5" t="s">
        <v>34</v>
      </c>
      <c r="B5">
        <v>-2.4189145876625702</v>
      </c>
    </row>
    <row r="6" spans="1:21" x14ac:dyDescent="0.35">
      <c r="A6" t="s">
        <v>35</v>
      </c>
      <c r="B6">
        <v>-0.24998567639018801</v>
      </c>
      <c r="H6" t="s">
        <v>78</v>
      </c>
    </row>
    <row r="7" spans="1:21" x14ac:dyDescent="0.35">
      <c r="A7" t="s">
        <v>36</v>
      </c>
      <c r="B7">
        <v>-0.33872947332079201</v>
      </c>
      <c r="D7" t="s">
        <v>83</v>
      </c>
      <c r="E7" t="s">
        <v>70</v>
      </c>
      <c r="F7" t="s">
        <v>77</v>
      </c>
      <c r="G7" t="s">
        <v>72</v>
      </c>
      <c r="H7" t="s">
        <v>79</v>
      </c>
      <c r="I7" t="s">
        <v>80</v>
      </c>
      <c r="J7" t="s">
        <v>81</v>
      </c>
      <c r="K7" t="s">
        <v>82</v>
      </c>
      <c r="L7" t="s">
        <v>75</v>
      </c>
      <c r="M7" t="s">
        <v>76</v>
      </c>
      <c r="O7" t="s">
        <v>87</v>
      </c>
      <c r="Q7" t="s">
        <v>166</v>
      </c>
      <c r="R7" t="s">
        <v>169</v>
      </c>
      <c r="T7" t="s">
        <v>84</v>
      </c>
    </row>
    <row r="8" spans="1:21" x14ac:dyDescent="0.35">
      <c r="A8" t="s">
        <v>37</v>
      </c>
      <c r="B8">
        <v>-0.15740082264781299</v>
      </c>
      <c r="D8">
        <f>IF(E8=$F$2+1,1,0)</f>
        <v>0</v>
      </c>
      <c r="E8">
        <v>1</v>
      </c>
      <c r="F8">
        <f>E8-$F$2</f>
        <v>-9</v>
      </c>
      <c r="G8">
        <f t="shared" ref="G8:G29" ca="1" si="0">IF(E8&lt;$F$3,0,1)</f>
        <v>0</v>
      </c>
      <c r="H8">
        <f t="shared" ref="H8:H29" ca="1" si="1">IF($F$4&gt;=50000,1,0)-SUM(I8:J8)</f>
        <v>0</v>
      </c>
      <c r="I8">
        <f t="shared" ref="I8:I29" ca="1" si="2">IF($F$4&gt;=100000,1,0)-J8</f>
        <v>0</v>
      </c>
      <c r="J8">
        <f t="shared" ref="J8:J29" ca="1" si="3">IF($F$4&gt;=200000,1,0)</f>
        <v>1</v>
      </c>
      <c r="K8">
        <f>IF(E8&gt;$F$2,1,0)/MAX(1,MIN(3,F8))</f>
        <v>0</v>
      </c>
      <c r="L8" s="4">
        <v>1</v>
      </c>
      <c r="M8">
        <v>0</v>
      </c>
      <c r="N8">
        <f t="shared" ref="N8:N29" ca="1" si="4">$B$2+$B$3*MIN(0,F8)+$B$4*MIN(0,F8)^2+G8*$B$5+$B$6*I8+$B$7*J8+$B$8*H8+$B$9*MAX(0,4-E8)+$B$10*$F$2+$B$11*D8+$B$12*K8+$B$13*K8^2+$B$14*MAX(0.5,MIN(1,L8))+$B$15*MAX(1,MIN(2,L8))+$B$16*M8+$B$17*G8*MIN(0,F8)+$B$18*G8*MIN(0,F8)^2+$B$19*I8*MIN(0,F8)+$B$20*I8*MIN(0, F8)^2+$B$21*J8*MIN(0, F8)+$B$22*J8*MIN(0, F8)^2+$B$23*H8*MIN(0, F8)+$B$24*H8*MIN(0, F8)^2+$B$25*G8*I8+$B$26*G8*J8+$B$27*G8*H8+$B$28*G8*D8+$B$29*D8*I8+$B$30*J8*D8+$B$31*H8*D8+$B$32*K8*I8+$B$33*J8*K8+$B$34*H8*K8+$B$35*I8*K8^2+$B$36*J8*K8^2+$B$37*H8*K8^2+$B$38*G8*MAX(0.5,MIN(1,L8))</f>
        <v>-5.7448102935575243</v>
      </c>
      <c r="O8" s="41">
        <f t="shared" ref="O8:O29" ca="1" si="5">EXP(N8)</f>
        <v>3.1993414297578132E-3</v>
      </c>
      <c r="P8">
        <f t="shared" ref="P8:P29" ca="1" si="6">$B$2+$B$3*MIN(0,F8)+$B$4*MIN(0,F8)^2+G8*$B$5+$B$6*I8+$B$7*J8+$B$8*H8+$B$9*MAX(0,4-E8)+$B$10*$F$2+$B$11*D8+$B$12*K8+$B$13*K8^2+$B$16*M8+$B$17*G8*MIN(0,F8)+$B$18*G8*MIN(0,F8)^2+$B$19*I8*MIN(0,F8)+$B$20*I8*MIN(0, F8)^2+$B$21*J8*MIN(0, F8)+$B$22*J8*MIN(0, F8)^2+$B$23*H8*MIN(0, F8)+$B$24*H8*MIN(0, F8)^2+$B$25*G8*I8+$B$26*G8*J8+$B$27*G8*H8+$B$28*G8*D8+$B$29*D8*I8+$B$30*J8*D8+$B$31*H8*D8+$B$32*K8*I8+$B$33*J8*K8+$B$34*H8*K8+$B$35*I8*K8^2+$B$36*J8*K8^2+$B$37*H8*K8^2</f>
        <v>-1.4257937264401424</v>
      </c>
      <c r="Q8">
        <f t="shared" ref="Q8:Q29" ca="1" si="7">EXP(P8)</f>
        <v>0.24031764102234107</v>
      </c>
      <c r="T8" t="s">
        <v>86</v>
      </c>
    </row>
    <row r="9" spans="1:21" x14ac:dyDescent="0.35">
      <c r="A9" t="s">
        <v>38</v>
      </c>
      <c r="B9">
        <v>-0.35867487276128301</v>
      </c>
      <c r="D9">
        <f t="shared" ref="D9:D29" si="8">IF(E9=$F$2+1,1,0)</f>
        <v>0</v>
      </c>
      <c r="E9">
        <f>E8+1</f>
        <v>2</v>
      </c>
      <c r="F9">
        <f t="shared" ref="F9:F29" si="9">E9-$F$2</f>
        <v>-8</v>
      </c>
      <c r="G9">
        <f t="shared" ca="1" si="0"/>
        <v>0</v>
      </c>
      <c r="H9">
        <f t="shared" ca="1" si="1"/>
        <v>0</v>
      </c>
      <c r="I9">
        <f t="shared" ca="1" si="2"/>
        <v>0</v>
      </c>
      <c r="J9">
        <f t="shared" ca="1" si="3"/>
        <v>1</v>
      </c>
      <c r="K9">
        <f t="shared" ref="K9:K29" si="10">IF(E9&gt;$F$2,1,0)/MAX(1,MIN(3,F9))</f>
        <v>0</v>
      </c>
      <c r="L9" s="4">
        <v>1.3</v>
      </c>
      <c r="M9">
        <v>0</v>
      </c>
      <c r="N9">
        <f t="shared" ca="1" si="4"/>
        <v>-5.5722976743287518</v>
      </c>
      <c r="O9" s="1">
        <f t="shared" ca="1" si="5"/>
        <v>3.8017352401713026E-3</v>
      </c>
      <c r="P9">
        <f t="shared" ca="1" si="6"/>
        <v>-0.90612947809698874</v>
      </c>
      <c r="Q9">
        <f t="shared" ca="1" si="7"/>
        <v>0.40408522184860007</v>
      </c>
      <c r="R9">
        <f t="shared" ref="R9:R29" ca="1" si="11">+$B$15*MAX(1,MIN(2,L9))+$B$14*MAX(0.5,MIN(1,L9))+$B$38*G9*MAX(0.5,MIN(1,L9))</f>
        <v>-4.6661681962317623</v>
      </c>
    </row>
    <row r="10" spans="1:21" x14ac:dyDescent="0.35">
      <c r="A10" t="s">
        <v>39</v>
      </c>
      <c r="B10">
        <v>7.1840331285980205E-2</v>
      </c>
      <c r="D10">
        <f t="shared" si="8"/>
        <v>0</v>
      </c>
      <c r="E10">
        <f t="shared" ref="E10:E29" si="12">E9+1</f>
        <v>3</v>
      </c>
      <c r="F10">
        <f t="shared" si="9"/>
        <v>-7</v>
      </c>
      <c r="G10">
        <f t="shared" ca="1" si="0"/>
        <v>0</v>
      </c>
      <c r="H10">
        <f t="shared" ca="1" si="1"/>
        <v>0</v>
      </c>
      <c r="I10">
        <f t="shared" ca="1" si="2"/>
        <v>0</v>
      </c>
      <c r="J10">
        <f t="shared" ca="1" si="3"/>
        <v>1</v>
      </c>
      <c r="K10">
        <f t="shared" si="10"/>
        <v>0</v>
      </c>
      <c r="L10" s="4">
        <v>1.3</v>
      </c>
      <c r="M10">
        <v>0</v>
      </c>
      <c r="N10">
        <f t="shared" ca="1" si="4"/>
        <v>-5.0467546148684574</v>
      </c>
      <c r="O10" s="1">
        <f t="shared" ca="1" si="5"/>
        <v>6.430167991500947E-3</v>
      </c>
      <c r="P10">
        <f t="shared" ca="1" si="6"/>
        <v>-0.38058641863669551</v>
      </c>
      <c r="Q10">
        <f t="shared" ca="1" si="7"/>
        <v>0.6834604976995573</v>
      </c>
      <c r="R10">
        <f t="shared" ca="1" si="11"/>
        <v>-4.6661681962317623</v>
      </c>
      <c r="T10" t="s">
        <v>85</v>
      </c>
      <c r="U10" t="s">
        <v>84</v>
      </c>
    </row>
    <row r="11" spans="1:21" x14ac:dyDescent="0.35">
      <c r="A11" t="s">
        <v>40</v>
      </c>
      <c r="B11">
        <v>2.1347278279244399</v>
      </c>
      <c r="D11">
        <f t="shared" si="8"/>
        <v>0</v>
      </c>
      <c r="E11">
        <f t="shared" si="12"/>
        <v>4</v>
      </c>
      <c r="F11">
        <f t="shared" si="9"/>
        <v>-6</v>
      </c>
      <c r="G11">
        <f t="shared" ca="1" si="0"/>
        <v>0</v>
      </c>
      <c r="H11">
        <f t="shared" ca="1" si="1"/>
        <v>0</v>
      </c>
      <c r="I11">
        <f t="shared" ca="1" si="2"/>
        <v>0</v>
      </c>
      <c r="J11">
        <f t="shared" ca="1" si="3"/>
        <v>1</v>
      </c>
      <c r="K11">
        <f t="shared" si="10"/>
        <v>0</v>
      </c>
      <c r="L11" s="4">
        <v>1.3</v>
      </c>
      <c r="M11">
        <v>0</v>
      </c>
      <c r="N11">
        <f t="shared" ca="1" si="4"/>
        <v>-4.5153327442910252</v>
      </c>
      <c r="O11" s="1">
        <f t="shared" ca="1" si="5"/>
        <v>1.0939964310466423E-2</v>
      </c>
      <c r="P11">
        <f t="shared" ca="1" si="6"/>
        <v>0.15083545194073789</v>
      </c>
      <c r="Q11">
        <f t="shared" ca="1" si="7"/>
        <v>1.1628053049826268</v>
      </c>
      <c r="R11">
        <f t="shared" ca="1" si="11"/>
        <v>-4.6661681962317623</v>
      </c>
      <c r="T11">
        <v>1</v>
      </c>
      <c r="U11" s="3">
        <v>0.4</v>
      </c>
    </row>
    <row r="12" spans="1:21" x14ac:dyDescent="0.35">
      <c r="A12" t="s">
        <v>41</v>
      </c>
      <c r="B12">
        <v>3.3150546517247301</v>
      </c>
      <c r="D12">
        <f t="shared" si="8"/>
        <v>0</v>
      </c>
      <c r="E12">
        <f t="shared" si="12"/>
        <v>5</v>
      </c>
      <c r="F12">
        <f t="shared" si="9"/>
        <v>-5</v>
      </c>
      <c r="G12">
        <f t="shared" ca="1" si="0"/>
        <v>0</v>
      </c>
      <c r="H12">
        <f t="shared" ca="1" si="1"/>
        <v>0</v>
      </c>
      <c r="I12">
        <f t="shared" ca="1" si="2"/>
        <v>0</v>
      </c>
      <c r="J12">
        <f t="shared" ca="1" si="3"/>
        <v>1</v>
      </c>
      <c r="K12">
        <f t="shared" si="10"/>
        <v>0</v>
      </c>
      <c r="L12" s="4">
        <v>1.3</v>
      </c>
      <c r="M12">
        <v>0</v>
      </c>
      <c r="N12">
        <f t="shared" ca="1" si="4"/>
        <v>-4.3367069353577339</v>
      </c>
      <c r="O12" s="1">
        <f t="shared" ca="1" si="5"/>
        <v>1.3079529097024055E-2</v>
      </c>
      <c r="P12">
        <f t="shared" ca="1" si="6"/>
        <v>0.32946126087402799</v>
      </c>
      <c r="Q12">
        <f t="shared" ca="1" si="7"/>
        <v>1.3902189613309397</v>
      </c>
      <c r="R12">
        <f t="shared" ca="1" si="11"/>
        <v>-4.6661681962317623</v>
      </c>
      <c r="T12">
        <v>2</v>
      </c>
      <c r="U12" s="3">
        <v>0.3</v>
      </c>
    </row>
    <row r="13" spans="1:21" x14ac:dyDescent="0.35">
      <c r="A13" t="s">
        <v>42</v>
      </c>
      <c r="B13">
        <v>-4.2144968129982496</v>
      </c>
      <c r="D13">
        <f t="shared" si="8"/>
        <v>0</v>
      </c>
      <c r="E13">
        <f t="shared" si="12"/>
        <v>6</v>
      </c>
      <c r="F13">
        <f t="shared" si="9"/>
        <v>-4</v>
      </c>
      <c r="G13">
        <f t="shared" ca="1" si="0"/>
        <v>0</v>
      </c>
      <c r="H13">
        <f t="shared" ca="1" si="1"/>
        <v>0</v>
      </c>
      <c r="I13">
        <f t="shared" ca="1" si="2"/>
        <v>0</v>
      </c>
      <c r="J13">
        <f t="shared" ca="1" si="3"/>
        <v>1</v>
      </c>
      <c r="K13">
        <f t="shared" si="10"/>
        <v>0</v>
      </c>
      <c r="L13" s="4">
        <v>1.3</v>
      </c>
      <c r="M13">
        <v>0</v>
      </c>
      <c r="N13">
        <f t="shared" ca="1" si="4"/>
        <v>-4.1522023153073047</v>
      </c>
      <c r="O13" s="1">
        <f t="shared" ca="1" si="5"/>
        <v>1.5729736471298588E-2</v>
      </c>
      <c r="P13">
        <f t="shared" ca="1" si="6"/>
        <v>0.51396588092445805</v>
      </c>
      <c r="Q13">
        <f t="shared" ca="1" si="7"/>
        <v>1.6719086548852626</v>
      </c>
      <c r="R13">
        <f t="shared" ca="1" si="11"/>
        <v>-4.6661681962317623</v>
      </c>
      <c r="T13">
        <v>3</v>
      </c>
      <c r="U13" s="3">
        <v>0.2</v>
      </c>
    </row>
    <row r="14" spans="1:21" x14ac:dyDescent="0.35">
      <c r="A14" t="s">
        <v>43</v>
      </c>
      <c r="B14">
        <v>-3.1618444700694401</v>
      </c>
      <c r="D14">
        <f t="shared" si="8"/>
        <v>0</v>
      </c>
      <c r="E14">
        <f t="shared" si="12"/>
        <v>7</v>
      </c>
      <c r="F14">
        <f t="shared" si="9"/>
        <v>-3</v>
      </c>
      <c r="G14">
        <f t="shared" ca="1" si="0"/>
        <v>0</v>
      </c>
      <c r="H14">
        <f t="shared" ca="1" si="1"/>
        <v>0</v>
      </c>
      <c r="I14">
        <f t="shared" ca="1" si="2"/>
        <v>0</v>
      </c>
      <c r="J14">
        <f t="shared" ca="1" si="3"/>
        <v>1</v>
      </c>
      <c r="K14">
        <f t="shared" si="10"/>
        <v>0</v>
      </c>
      <c r="L14" s="4">
        <v>1.3</v>
      </c>
      <c r="M14">
        <v>0</v>
      </c>
      <c r="N14">
        <f t="shared" ca="1" si="4"/>
        <v>-3.9618188841397344</v>
      </c>
      <c r="O14" s="1">
        <f t="shared" ca="1" si="5"/>
        <v>1.9028472209889832E-2</v>
      </c>
      <c r="P14">
        <f t="shared" ca="1" si="6"/>
        <v>0.704349312092028</v>
      </c>
      <c r="Q14">
        <f t="shared" ca="1" si="7"/>
        <v>2.0225302207070013</v>
      </c>
      <c r="R14">
        <f t="shared" ca="1" si="11"/>
        <v>-4.6661681962317623</v>
      </c>
      <c r="T14">
        <v>4</v>
      </c>
      <c r="U14">
        <f>10%/12</f>
        <v>8.3333333333333332E-3</v>
      </c>
    </row>
    <row r="15" spans="1:21" x14ac:dyDescent="0.35">
      <c r="A15" t="s">
        <v>44</v>
      </c>
      <c r="B15">
        <v>-1.15717209704794</v>
      </c>
      <c r="D15">
        <f t="shared" si="8"/>
        <v>0</v>
      </c>
      <c r="E15">
        <f t="shared" si="12"/>
        <v>8</v>
      </c>
      <c r="F15">
        <f t="shared" si="9"/>
        <v>-2</v>
      </c>
      <c r="G15">
        <f t="shared" ca="1" si="0"/>
        <v>0</v>
      </c>
      <c r="H15">
        <f t="shared" ca="1" si="1"/>
        <v>0</v>
      </c>
      <c r="I15">
        <f t="shared" ca="1" si="2"/>
        <v>0</v>
      </c>
      <c r="J15">
        <f t="shared" ca="1" si="3"/>
        <v>1</v>
      </c>
      <c r="K15">
        <f t="shared" si="10"/>
        <v>0</v>
      </c>
      <c r="L15" s="4">
        <v>1.3</v>
      </c>
      <c r="M15">
        <v>0</v>
      </c>
      <c r="N15">
        <f t="shared" ca="1" si="4"/>
        <v>-3.7655566418550239</v>
      </c>
      <c r="O15" s="1">
        <f t="shared" ca="1" si="5"/>
        <v>2.3154719761232123E-2</v>
      </c>
      <c r="P15">
        <f t="shared" ca="1" si="6"/>
        <v>0.90061155437673779</v>
      </c>
      <c r="Q15">
        <f t="shared" ca="1" si="7"/>
        <v>2.4611077522426417</v>
      </c>
      <c r="R15">
        <f t="shared" ca="1" si="11"/>
        <v>-4.6661681962317623</v>
      </c>
      <c r="T15">
        <v>5</v>
      </c>
      <c r="U15">
        <f t="shared" ref="U15:U22" si="13">10%/12</f>
        <v>8.3333333333333332E-3</v>
      </c>
    </row>
    <row r="16" spans="1:21" x14ac:dyDescent="0.35">
      <c r="A16" t="s">
        <v>45</v>
      </c>
      <c r="B16">
        <v>35.440809707731603</v>
      </c>
      <c r="D16">
        <f t="shared" si="8"/>
        <v>0</v>
      </c>
      <c r="E16">
        <f t="shared" si="12"/>
        <v>9</v>
      </c>
      <c r="F16">
        <f t="shared" si="9"/>
        <v>-1</v>
      </c>
      <c r="G16">
        <f t="shared" ca="1" si="0"/>
        <v>0</v>
      </c>
      <c r="H16">
        <f t="shared" ca="1" si="1"/>
        <v>0</v>
      </c>
      <c r="I16">
        <f t="shared" ca="1" si="2"/>
        <v>0</v>
      </c>
      <c r="J16">
        <f t="shared" ca="1" si="3"/>
        <v>1</v>
      </c>
      <c r="K16">
        <f t="shared" si="10"/>
        <v>0</v>
      </c>
      <c r="L16" s="4">
        <v>1.3</v>
      </c>
      <c r="M16">
        <v>0</v>
      </c>
      <c r="N16">
        <f t="shared" ca="1" si="4"/>
        <v>-3.5634155884531746</v>
      </c>
      <c r="O16" s="1">
        <f t="shared" ca="1" si="5"/>
        <v>2.8341855091303585E-2</v>
      </c>
      <c r="P16">
        <f t="shared" ca="1" si="6"/>
        <v>1.1027526077785876</v>
      </c>
      <c r="Q16">
        <f t="shared" ca="1" si="7"/>
        <v>3.0124467062188778</v>
      </c>
      <c r="R16">
        <f t="shared" ca="1" si="11"/>
        <v>-4.6661681962317623</v>
      </c>
      <c r="T16">
        <v>6</v>
      </c>
      <c r="U16">
        <f t="shared" si="13"/>
        <v>8.3333333333333332E-3</v>
      </c>
    </row>
    <row r="17" spans="1:21" x14ac:dyDescent="0.35">
      <c r="A17" t="s">
        <v>46</v>
      </c>
      <c r="B17">
        <v>-4.7541332908994399E-2</v>
      </c>
      <c r="D17">
        <f t="shared" si="8"/>
        <v>0</v>
      </c>
      <c r="E17">
        <f t="shared" si="12"/>
        <v>10</v>
      </c>
      <c r="F17">
        <f t="shared" si="9"/>
        <v>0</v>
      </c>
      <c r="G17">
        <f t="shared" ca="1" si="0"/>
        <v>0</v>
      </c>
      <c r="H17">
        <f t="shared" ca="1" si="1"/>
        <v>0</v>
      </c>
      <c r="I17">
        <f t="shared" ca="1" si="2"/>
        <v>0</v>
      </c>
      <c r="J17">
        <f t="shared" ca="1" si="3"/>
        <v>1</v>
      </c>
      <c r="K17">
        <f t="shared" si="10"/>
        <v>0</v>
      </c>
      <c r="L17" s="4">
        <v>1.3</v>
      </c>
      <c r="M17">
        <v>0</v>
      </c>
      <c r="N17">
        <f t="shared" ca="1" si="4"/>
        <v>-3.3553957239341852</v>
      </c>
      <c r="O17" s="1">
        <f t="shared" ca="1" si="5"/>
        <v>3.4895558414456539E-2</v>
      </c>
      <c r="P17">
        <f t="shared" ca="1" si="6"/>
        <v>1.3107724722975771</v>
      </c>
      <c r="Q17">
        <f t="shared" ca="1" si="7"/>
        <v>3.7090377347795198</v>
      </c>
      <c r="R17">
        <f t="shared" ca="1" si="11"/>
        <v>-4.6661681962317623</v>
      </c>
      <c r="T17">
        <v>7</v>
      </c>
      <c r="U17">
        <f t="shared" si="13"/>
        <v>8.3333333333333332E-3</v>
      </c>
    </row>
    <row r="18" spans="1:21" x14ac:dyDescent="0.35">
      <c r="A18" t="s">
        <v>47</v>
      </c>
      <c r="B18">
        <v>6.72806312295235E-4</v>
      </c>
      <c r="D18">
        <f t="shared" si="8"/>
        <v>1</v>
      </c>
      <c r="E18">
        <f t="shared" si="12"/>
        <v>11</v>
      </c>
      <c r="F18">
        <f t="shared" si="9"/>
        <v>1</v>
      </c>
      <c r="G18">
        <f t="shared" ca="1" si="0"/>
        <v>0</v>
      </c>
      <c r="H18">
        <f t="shared" ca="1" si="1"/>
        <v>0</v>
      </c>
      <c r="I18">
        <f t="shared" ca="1" si="2"/>
        <v>0</v>
      </c>
      <c r="J18">
        <f t="shared" ca="1" si="3"/>
        <v>1</v>
      </c>
      <c r="K18">
        <f t="shared" si="10"/>
        <v>1</v>
      </c>
      <c r="L18" s="4">
        <v>1.3</v>
      </c>
      <c r="M18">
        <v>0</v>
      </c>
      <c r="N18">
        <f t="shared" ca="1" si="4"/>
        <v>-1.7294948087984228</v>
      </c>
      <c r="O18" s="1">
        <f t="shared" ca="1" si="5"/>
        <v>0.17737399512088112</v>
      </c>
      <c r="P18">
        <f t="shared" ca="1" si="6"/>
        <v>2.9366733874333395</v>
      </c>
      <c r="Q18">
        <f t="shared" ca="1" si="7"/>
        <v>18.853025168939467</v>
      </c>
      <c r="R18">
        <f t="shared" ca="1" si="11"/>
        <v>-4.6661681962317623</v>
      </c>
      <c r="T18">
        <v>8</v>
      </c>
      <c r="U18">
        <f t="shared" si="13"/>
        <v>8.3333333333333332E-3</v>
      </c>
    </row>
    <row r="19" spans="1:21" x14ac:dyDescent="0.35">
      <c r="A19" t="s">
        <v>48</v>
      </c>
      <c r="B19">
        <v>7.6314905050196599E-2</v>
      </c>
      <c r="D19">
        <f t="shared" si="8"/>
        <v>0</v>
      </c>
      <c r="E19">
        <f t="shared" si="12"/>
        <v>12</v>
      </c>
      <c r="F19">
        <f t="shared" si="9"/>
        <v>2</v>
      </c>
      <c r="G19">
        <f t="shared" ca="1" si="0"/>
        <v>0</v>
      </c>
      <c r="H19">
        <f t="shared" ca="1" si="1"/>
        <v>0</v>
      </c>
      <c r="I19">
        <f t="shared" ca="1" si="2"/>
        <v>0</v>
      </c>
      <c r="J19">
        <f t="shared" ca="1" si="3"/>
        <v>1</v>
      </c>
      <c r="K19">
        <f t="shared" si="10"/>
        <v>0.5</v>
      </c>
      <c r="L19" s="4">
        <v>1.3</v>
      </c>
      <c r="M19">
        <v>0</v>
      </c>
      <c r="N19">
        <f t="shared" ca="1" si="4"/>
        <v>-2.5827519981159339</v>
      </c>
      <c r="O19" s="1">
        <f t="shared" ca="1" si="5"/>
        <v>7.5565760780470573E-2</v>
      </c>
      <c r="P19">
        <f t="shared" ca="1" si="6"/>
        <v>2.0834161981158288</v>
      </c>
      <c r="Q19">
        <f t="shared" ca="1" si="7"/>
        <v>8.0318605268679377</v>
      </c>
      <c r="R19">
        <f t="shared" ca="1" si="11"/>
        <v>-4.6661681962317623</v>
      </c>
      <c r="T19">
        <v>9</v>
      </c>
      <c r="U19">
        <f t="shared" si="13"/>
        <v>8.3333333333333332E-3</v>
      </c>
    </row>
    <row r="20" spans="1:21" x14ac:dyDescent="0.35">
      <c r="A20" t="s">
        <v>49</v>
      </c>
      <c r="B20">
        <v>2.3442435418892498E-3</v>
      </c>
      <c r="D20">
        <f t="shared" si="8"/>
        <v>0</v>
      </c>
      <c r="E20">
        <f t="shared" si="12"/>
        <v>13</v>
      </c>
      <c r="F20">
        <f t="shared" si="9"/>
        <v>3</v>
      </c>
      <c r="G20">
        <f t="shared" ca="1" si="0"/>
        <v>0</v>
      </c>
      <c r="H20">
        <f t="shared" ca="1" si="1"/>
        <v>0</v>
      </c>
      <c r="I20">
        <f t="shared" ca="1" si="2"/>
        <v>0</v>
      </c>
      <c r="J20">
        <f t="shared" ca="1" si="3"/>
        <v>1</v>
      </c>
      <c r="K20">
        <f t="shared" si="10"/>
        <v>0.33333333333333331</v>
      </c>
      <c r="L20" s="4">
        <v>1.3</v>
      </c>
      <c r="M20">
        <v>0</v>
      </c>
      <c r="N20">
        <f t="shared" ca="1" si="4"/>
        <v>-2.5595258789598438</v>
      </c>
      <c r="O20" s="1">
        <f t="shared" ca="1" si="5"/>
        <v>7.7341400937316757E-2</v>
      </c>
      <c r="P20">
        <f t="shared" ca="1" si="6"/>
        <v>2.1066423172719184</v>
      </c>
      <c r="Q20">
        <f t="shared" ca="1" si="7"/>
        <v>8.2205927508063219</v>
      </c>
      <c r="R20">
        <f t="shared" ca="1" si="11"/>
        <v>-4.6661681962317623</v>
      </c>
      <c r="T20">
        <v>10</v>
      </c>
      <c r="U20">
        <f t="shared" si="13"/>
        <v>8.3333333333333332E-3</v>
      </c>
    </row>
    <row r="21" spans="1:21" x14ac:dyDescent="0.35">
      <c r="A21" t="s">
        <v>50</v>
      </c>
      <c r="B21">
        <v>5.7758420756084498E-2</v>
      </c>
      <c r="D21">
        <f t="shared" si="8"/>
        <v>0</v>
      </c>
      <c r="E21">
        <f t="shared" si="12"/>
        <v>14</v>
      </c>
      <c r="F21">
        <f t="shared" si="9"/>
        <v>4</v>
      </c>
      <c r="G21">
        <f t="shared" ca="1" si="0"/>
        <v>0</v>
      </c>
      <c r="H21">
        <f t="shared" ca="1" si="1"/>
        <v>0</v>
      </c>
      <c r="I21">
        <f t="shared" ca="1" si="2"/>
        <v>0</v>
      </c>
      <c r="J21">
        <f t="shared" ca="1" si="3"/>
        <v>1</v>
      </c>
      <c r="K21">
        <f t="shared" si="10"/>
        <v>0.33333333333333331</v>
      </c>
      <c r="L21" s="4">
        <v>1.3</v>
      </c>
      <c r="M21">
        <v>0</v>
      </c>
      <c r="N21">
        <f t="shared" ca="1" si="4"/>
        <v>-2.5595258789598438</v>
      </c>
      <c r="O21" s="1">
        <f t="shared" ca="1" si="5"/>
        <v>7.7341400937316757E-2</v>
      </c>
      <c r="P21">
        <f t="shared" ca="1" si="6"/>
        <v>2.1066423172719184</v>
      </c>
      <c r="Q21">
        <f t="shared" ca="1" si="7"/>
        <v>8.2205927508063219</v>
      </c>
      <c r="R21">
        <f t="shared" ca="1" si="11"/>
        <v>-4.6661681962317623</v>
      </c>
      <c r="T21">
        <v>11</v>
      </c>
      <c r="U21">
        <f t="shared" si="13"/>
        <v>8.3333333333333332E-3</v>
      </c>
    </row>
    <row r="22" spans="1:21" x14ac:dyDescent="0.35">
      <c r="A22" t="s">
        <v>51</v>
      </c>
      <c r="B22">
        <v>1.56198120112268E-3</v>
      </c>
      <c r="D22">
        <f t="shared" si="8"/>
        <v>0</v>
      </c>
      <c r="E22">
        <f t="shared" si="12"/>
        <v>15</v>
      </c>
      <c r="F22">
        <f t="shared" si="9"/>
        <v>5</v>
      </c>
      <c r="G22">
        <f t="shared" ca="1" si="0"/>
        <v>0</v>
      </c>
      <c r="H22">
        <f t="shared" ca="1" si="1"/>
        <v>0</v>
      </c>
      <c r="I22">
        <f t="shared" ca="1" si="2"/>
        <v>0</v>
      </c>
      <c r="J22">
        <f t="shared" ca="1" si="3"/>
        <v>1</v>
      </c>
      <c r="K22">
        <f t="shared" si="10"/>
        <v>0.33333333333333331</v>
      </c>
      <c r="L22" s="4">
        <v>1.3</v>
      </c>
      <c r="M22">
        <v>0</v>
      </c>
      <c r="N22">
        <f t="shared" ca="1" si="4"/>
        <v>-2.5595258789598438</v>
      </c>
      <c r="O22" s="1">
        <f t="shared" ca="1" si="5"/>
        <v>7.7341400937316757E-2</v>
      </c>
      <c r="P22">
        <f t="shared" ca="1" si="6"/>
        <v>2.1066423172719184</v>
      </c>
      <c r="Q22">
        <f t="shared" ca="1" si="7"/>
        <v>8.2205927508063219</v>
      </c>
      <c r="R22">
        <f t="shared" ca="1" si="11"/>
        <v>-4.6661681962317623</v>
      </c>
      <c r="T22">
        <v>12</v>
      </c>
      <c r="U22">
        <f t="shared" si="13"/>
        <v>8.3333333333333332E-3</v>
      </c>
    </row>
    <row r="23" spans="1:21" x14ac:dyDescent="0.35">
      <c r="A23" t="s">
        <v>52</v>
      </c>
      <c r="B23">
        <v>6.8253228344840905E-2</v>
      </c>
      <c r="D23">
        <f t="shared" si="8"/>
        <v>0</v>
      </c>
      <c r="E23">
        <f t="shared" si="12"/>
        <v>16</v>
      </c>
      <c r="F23">
        <f t="shared" si="9"/>
        <v>6</v>
      </c>
      <c r="G23">
        <f t="shared" ca="1" si="0"/>
        <v>0</v>
      </c>
      <c r="H23">
        <f t="shared" ca="1" si="1"/>
        <v>0</v>
      </c>
      <c r="I23">
        <f t="shared" ca="1" si="2"/>
        <v>0</v>
      </c>
      <c r="J23">
        <f t="shared" ca="1" si="3"/>
        <v>1</v>
      </c>
      <c r="K23">
        <f t="shared" si="10"/>
        <v>0.33333333333333331</v>
      </c>
      <c r="L23" s="4">
        <v>1.3</v>
      </c>
      <c r="M23">
        <v>0</v>
      </c>
      <c r="N23">
        <f t="shared" ca="1" si="4"/>
        <v>-2.5595258789598438</v>
      </c>
      <c r="O23" s="1">
        <f t="shared" ca="1" si="5"/>
        <v>7.7341400937316757E-2</v>
      </c>
      <c r="P23">
        <f t="shared" ca="1" si="6"/>
        <v>2.1066423172719184</v>
      </c>
      <c r="Q23">
        <f t="shared" ca="1" si="7"/>
        <v>8.2205927508063219</v>
      </c>
      <c r="R23">
        <f t="shared" ca="1" si="11"/>
        <v>-4.6661681962317623</v>
      </c>
    </row>
    <row r="24" spans="1:21" x14ac:dyDescent="0.35">
      <c r="A24" t="s">
        <v>53</v>
      </c>
      <c r="B24">
        <v>2.9154747299464201E-3</v>
      </c>
      <c r="D24">
        <f t="shared" si="8"/>
        <v>0</v>
      </c>
      <c r="E24">
        <f t="shared" si="12"/>
        <v>17</v>
      </c>
      <c r="F24">
        <f t="shared" si="9"/>
        <v>7</v>
      </c>
      <c r="G24">
        <f t="shared" ca="1" si="0"/>
        <v>0</v>
      </c>
      <c r="H24">
        <f t="shared" ca="1" si="1"/>
        <v>0</v>
      </c>
      <c r="I24">
        <f t="shared" ca="1" si="2"/>
        <v>0</v>
      </c>
      <c r="J24">
        <f t="shared" ca="1" si="3"/>
        <v>1</v>
      </c>
      <c r="K24">
        <f t="shared" si="10"/>
        <v>0.33333333333333331</v>
      </c>
      <c r="L24" s="4">
        <v>1.3</v>
      </c>
      <c r="M24">
        <v>0</v>
      </c>
      <c r="N24">
        <f t="shared" ca="1" si="4"/>
        <v>-2.5595258789598438</v>
      </c>
      <c r="O24" s="1">
        <f t="shared" ca="1" si="5"/>
        <v>7.7341400937316757E-2</v>
      </c>
      <c r="P24">
        <f t="shared" ca="1" si="6"/>
        <v>2.1066423172719184</v>
      </c>
      <c r="Q24">
        <f t="shared" ca="1" si="7"/>
        <v>8.2205927508063219</v>
      </c>
      <c r="R24">
        <f t="shared" ca="1" si="11"/>
        <v>-4.6661681962317623</v>
      </c>
    </row>
    <row r="25" spans="1:21" x14ac:dyDescent="0.35">
      <c r="A25" t="s">
        <v>54</v>
      </c>
      <c r="B25">
        <v>-0.13472877939696601</v>
      </c>
      <c r="D25">
        <f t="shared" si="8"/>
        <v>0</v>
      </c>
      <c r="E25">
        <f t="shared" si="12"/>
        <v>18</v>
      </c>
      <c r="F25">
        <f t="shared" si="9"/>
        <v>8</v>
      </c>
      <c r="G25">
        <f t="shared" ca="1" si="0"/>
        <v>0</v>
      </c>
      <c r="H25">
        <f t="shared" ca="1" si="1"/>
        <v>0</v>
      </c>
      <c r="I25">
        <f t="shared" ca="1" si="2"/>
        <v>0</v>
      </c>
      <c r="J25">
        <f t="shared" ca="1" si="3"/>
        <v>1</v>
      </c>
      <c r="K25">
        <f t="shared" si="10"/>
        <v>0.33333333333333331</v>
      </c>
      <c r="L25" s="4">
        <v>1.3</v>
      </c>
      <c r="M25">
        <v>0</v>
      </c>
      <c r="N25">
        <f t="shared" ca="1" si="4"/>
        <v>-2.5595258789598438</v>
      </c>
      <c r="O25" s="1">
        <f t="shared" ca="1" si="5"/>
        <v>7.7341400937316757E-2</v>
      </c>
      <c r="P25">
        <f t="shared" ca="1" si="6"/>
        <v>2.1066423172719184</v>
      </c>
      <c r="Q25">
        <f t="shared" ca="1" si="7"/>
        <v>8.2205927508063219</v>
      </c>
      <c r="R25">
        <f t="shared" ca="1" si="11"/>
        <v>-4.6661681962317623</v>
      </c>
    </row>
    <row r="26" spans="1:21" x14ac:dyDescent="0.35">
      <c r="A26" t="s">
        <v>55</v>
      </c>
      <c r="B26">
        <v>-6.5657611576184605E-2</v>
      </c>
      <c r="D26">
        <f t="shared" si="8"/>
        <v>0</v>
      </c>
      <c r="E26">
        <f t="shared" si="12"/>
        <v>19</v>
      </c>
      <c r="F26">
        <f t="shared" si="9"/>
        <v>9</v>
      </c>
      <c r="G26">
        <f t="shared" ca="1" si="0"/>
        <v>0</v>
      </c>
      <c r="H26">
        <f t="shared" ca="1" si="1"/>
        <v>0</v>
      </c>
      <c r="I26">
        <f t="shared" ca="1" si="2"/>
        <v>0</v>
      </c>
      <c r="J26">
        <f t="shared" ca="1" si="3"/>
        <v>1</v>
      </c>
      <c r="K26">
        <f t="shared" si="10"/>
        <v>0.33333333333333331</v>
      </c>
      <c r="L26" s="4">
        <v>1.3</v>
      </c>
      <c r="M26">
        <v>0</v>
      </c>
      <c r="N26">
        <f t="shared" ca="1" si="4"/>
        <v>-2.5595258789598438</v>
      </c>
      <c r="O26" s="1">
        <f t="shared" ca="1" si="5"/>
        <v>7.7341400937316757E-2</v>
      </c>
      <c r="P26">
        <f t="shared" ca="1" si="6"/>
        <v>2.1066423172719184</v>
      </c>
      <c r="Q26">
        <f t="shared" ca="1" si="7"/>
        <v>8.2205927508063219</v>
      </c>
      <c r="R26">
        <f t="shared" ca="1" si="11"/>
        <v>-4.6661681962317623</v>
      </c>
    </row>
    <row r="27" spans="1:21" x14ac:dyDescent="0.35">
      <c r="A27" t="s">
        <v>56</v>
      </c>
      <c r="B27">
        <v>-9.2572345572902295E-2</v>
      </c>
      <c r="D27">
        <f t="shared" si="8"/>
        <v>0</v>
      </c>
      <c r="E27">
        <f t="shared" si="12"/>
        <v>20</v>
      </c>
      <c r="F27">
        <f t="shared" si="9"/>
        <v>10</v>
      </c>
      <c r="G27">
        <f t="shared" ca="1" si="0"/>
        <v>0</v>
      </c>
      <c r="H27">
        <f t="shared" ca="1" si="1"/>
        <v>0</v>
      </c>
      <c r="I27">
        <f t="shared" ca="1" si="2"/>
        <v>0</v>
      </c>
      <c r="J27">
        <f t="shared" ca="1" si="3"/>
        <v>1</v>
      </c>
      <c r="K27">
        <f t="shared" si="10"/>
        <v>0.33333333333333331</v>
      </c>
      <c r="L27" s="4">
        <v>1.3</v>
      </c>
      <c r="M27">
        <v>0</v>
      </c>
      <c r="N27">
        <f t="shared" ca="1" si="4"/>
        <v>-2.5595258789598438</v>
      </c>
      <c r="O27" s="1">
        <f t="shared" ca="1" si="5"/>
        <v>7.7341400937316757E-2</v>
      </c>
      <c r="P27">
        <f t="shared" ca="1" si="6"/>
        <v>2.1066423172719184</v>
      </c>
      <c r="Q27">
        <f t="shared" ca="1" si="7"/>
        <v>8.2205927508063219</v>
      </c>
      <c r="R27">
        <f t="shared" ca="1" si="11"/>
        <v>-4.6661681962317623</v>
      </c>
    </row>
    <row r="28" spans="1:21" x14ac:dyDescent="0.35">
      <c r="A28" t="s">
        <v>57</v>
      </c>
      <c r="B28">
        <v>-0.31708844099602401</v>
      </c>
      <c r="D28">
        <f t="shared" si="8"/>
        <v>0</v>
      </c>
      <c r="E28">
        <f t="shared" si="12"/>
        <v>21</v>
      </c>
      <c r="F28">
        <f t="shared" si="9"/>
        <v>11</v>
      </c>
      <c r="G28">
        <f t="shared" ca="1" si="0"/>
        <v>0</v>
      </c>
      <c r="H28">
        <f t="shared" ca="1" si="1"/>
        <v>0</v>
      </c>
      <c r="I28">
        <f t="shared" ca="1" si="2"/>
        <v>0</v>
      </c>
      <c r="J28">
        <f t="shared" ca="1" si="3"/>
        <v>1</v>
      </c>
      <c r="K28">
        <f t="shared" si="10"/>
        <v>0.33333333333333331</v>
      </c>
      <c r="L28" s="4">
        <v>1.3</v>
      </c>
      <c r="M28">
        <v>0</v>
      </c>
      <c r="N28">
        <f t="shared" ca="1" si="4"/>
        <v>-2.5595258789598438</v>
      </c>
      <c r="O28" s="1">
        <f t="shared" ca="1" si="5"/>
        <v>7.7341400937316757E-2</v>
      </c>
      <c r="P28">
        <f t="shared" ca="1" si="6"/>
        <v>2.1066423172719184</v>
      </c>
      <c r="Q28">
        <f t="shared" ca="1" si="7"/>
        <v>8.2205927508063219</v>
      </c>
      <c r="R28">
        <f t="shared" ca="1" si="11"/>
        <v>-4.6661681962317623</v>
      </c>
    </row>
    <row r="29" spans="1:21" x14ac:dyDescent="0.35">
      <c r="A29" t="s">
        <v>58</v>
      </c>
      <c r="B29">
        <v>0.46992882586886903</v>
      </c>
      <c r="D29">
        <f t="shared" si="8"/>
        <v>0</v>
      </c>
      <c r="E29">
        <f t="shared" si="12"/>
        <v>22</v>
      </c>
      <c r="F29">
        <f t="shared" si="9"/>
        <v>12</v>
      </c>
      <c r="G29">
        <f t="shared" ca="1" si="0"/>
        <v>0</v>
      </c>
      <c r="H29">
        <f t="shared" ca="1" si="1"/>
        <v>0</v>
      </c>
      <c r="I29">
        <f t="shared" ca="1" si="2"/>
        <v>0</v>
      </c>
      <c r="J29">
        <f t="shared" ca="1" si="3"/>
        <v>1</v>
      </c>
      <c r="K29">
        <f t="shared" si="10"/>
        <v>0.33333333333333331</v>
      </c>
      <c r="L29" s="4">
        <v>1.3</v>
      </c>
      <c r="M29">
        <v>0</v>
      </c>
      <c r="N29">
        <f t="shared" ca="1" si="4"/>
        <v>-2.5595258789598438</v>
      </c>
      <c r="O29" s="1">
        <f t="shared" ca="1" si="5"/>
        <v>7.7341400937316757E-2</v>
      </c>
      <c r="P29">
        <f t="shared" ca="1" si="6"/>
        <v>2.1066423172719184</v>
      </c>
      <c r="Q29">
        <f t="shared" ca="1" si="7"/>
        <v>8.2205927508063219</v>
      </c>
      <c r="R29">
        <f t="shared" ca="1" si="11"/>
        <v>-4.6661681962317623</v>
      </c>
    </row>
    <row r="30" spans="1:21" x14ac:dyDescent="0.35">
      <c r="A30" t="s">
        <v>59</v>
      </c>
      <c r="B30">
        <v>0.472851885434387</v>
      </c>
    </row>
    <row r="31" spans="1:21" x14ac:dyDescent="0.35">
      <c r="A31" t="s">
        <v>60</v>
      </c>
      <c r="B31">
        <v>0.57767846267353695</v>
      </c>
    </row>
    <row r="32" spans="1:21" x14ac:dyDescent="0.35">
      <c r="A32" t="s">
        <v>61</v>
      </c>
      <c r="B32">
        <v>0.70507076311662897</v>
      </c>
    </row>
    <row r="33" spans="1:2" x14ac:dyDescent="0.35">
      <c r="A33" t="s">
        <v>62</v>
      </c>
      <c r="B33">
        <v>0.75719904977134</v>
      </c>
    </row>
    <row r="34" spans="1:2" x14ac:dyDescent="0.35">
      <c r="A34" t="s">
        <v>63</v>
      </c>
      <c r="B34">
        <v>0.54465071647337304</v>
      </c>
    </row>
    <row r="35" spans="1:2" x14ac:dyDescent="0.35">
      <c r="A35" t="s">
        <v>64</v>
      </c>
      <c r="B35">
        <v>-0.826641853779992</v>
      </c>
    </row>
    <row r="36" spans="1:2" x14ac:dyDescent="0.35">
      <c r="A36" t="s">
        <v>65</v>
      </c>
      <c r="B36">
        <v>-0.83943568672088498</v>
      </c>
    </row>
    <row r="37" spans="1:2" x14ac:dyDescent="0.35">
      <c r="A37" t="s">
        <v>66</v>
      </c>
      <c r="B37">
        <v>-0.90877656230926196</v>
      </c>
    </row>
    <row r="38" spans="1:2" x14ac:dyDescent="0.35">
      <c r="A38" t="s">
        <v>67</v>
      </c>
      <c r="B38">
        <v>1.5361022171699501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DC6E3-7A38-40BC-83DA-CA5BA6903582}">
  <sheetPr codeName="Sheet9">
    <tabColor theme="6"/>
  </sheetPr>
  <dimension ref="D6:F64"/>
  <sheetViews>
    <sheetView showGridLines="0" zoomScale="85" zoomScaleNormal="85" workbookViewId="0">
      <pane xSplit="4" ySplit="8" topLeftCell="E9" activePane="bottomRight" state="frozen"/>
      <selection activeCell="N55" sqref="N55"/>
      <selection pane="topRight" activeCell="N55" sqref="N55"/>
      <selection pane="bottomLeft" activeCell="N55" sqref="N55"/>
      <selection pane="bottomRight"/>
    </sheetView>
  </sheetViews>
  <sheetFormatPr defaultRowHeight="14.5" x14ac:dyDescent="0.35"/>
  <sheetData>
    <row r="6" spans="4:6" x14ac:dyDescent="0.35">
      <c r="D6" t="s">
        <v>88</v>
      </c>
    </row>
    <row r="8" spans="4:6" x14ac:dyDescent="0.35">
      <c r="D8" t="s">
        <v>89</v>
      </c>
      <c r="E8" t="s">
        <v>90</v>
      </c>
    </row>
    <row r="9" spans="4:6" x14ac:dyDescent="0.35">
      <c r="D9">
        <v>1</v>
      </c>
      <c r="E9" s="3">
        <v>0.1</v>
      </c>
    </row>
    <row r="10" spans="4:6" x14ac:dyDescent="0.35">
      <c r="D10">
        <v>2</v>
      </c>
      <c r="E10" s="3">
        <v>0.2</v>
      </c>
    </row>
    <row r="11" spans="4:6" x14ac:dyDescent="0.35">
      <c r="D11">
        <v>3</v>
      </c>
      <c r="E11" s="3">
        <v>0.3</v>
      </c>
    </row>
    <row r="12" spans="4:6" x14ac:dyDescent="0.35">
      <c r="D12" s="5">
        <v>4</v>
      </c>
      <c r="E12" s="3">
        <v>0.4</v>
      </c>
    </row>
    <row r="14" spans="4:6" x14ac:dyDescent="0.35">
      <c r="D14" t="s">
        <v>91</v>
      </c>
    </row>
    <row r="16" spans="4:6" ht="31.5" x14ac:dyDescent="0.35">
      <c r="D16" s="47" t="s">
        <v>155</v>
      </c>
      <c r="E16" s="47" t="s">
        <v>198</v>
      </c>
      <c r="F16" t="s">
        <v>199</v>
      </c>
    </row>
    <row r="17" spans="4:6" x14ac:dyDescent="0.35">
      <c r="D17" s="48">
        <v>73</v>
      </c>
      <c r="E17" s="48">
        <v>26.5</v>
      </c>
      <c r="F17" s="26">
        <v>3.77358490566038E-2</v>
      </c>
    </row>
    <row r="18" spans="4:6" x14ac:dyDescent="0.35">
      <c r="D18" s="48">
        <v>74</v>
      </c>
      <c r="E18" s="48">
        <v>25.5</v>
      </c>
      <c r="F18" s="26">
        <v>3.9215686274509803E-2</v>
      </c>
    </row>
    <row r="19" spans="4:6" x14ac:dyDescent="0.35">
      <c r="D19" s="48">
        <v>75</v>
      </c>
      <c r="E19" s="48">
        <v>24.6</v>
      </c>
      <c r="F19" s="26">
        <v>4.065040650406504E-2</v>
      </c>
    </row>
    <row r="20" spans="4:6" x14ac:dyDescent="0.35">
      <c r="D20" s="48">
        <v>76</v>
      </c>
      <c r="E20" s="48">
        <v>23.7</v>
      </c>
      <c r="F20" s="26">
        <v>4.2194092827004218E-2</v>
      </c>
    </row>
    <row r="21" spans="4:6" x14ac:dyDescent="0.35">
      <c r="D21" s="48">
        <v>77</v>
      </c>
      <c r="E21" s="48">
        <v>22.9</v>
      </c>
      <c r="F21" s="26">
        <v>4.3668122270742363E-2</v>
      </c>
    </row>
    <row r="22" spans="4:6" x14ac:dyDescent="0.35">
      <c r="D22" s="48">
        <v>78</v>
      </c>
      <c r="E22" s="48">
        <v>22</v>
      </c>
      <c r="F22" s="26">
        <v>4.5454545454545456E-2</v>
      </c>
    </row>
    <row r="23" spans="4:6" x14ac:dyDescent="0.35">
      <c r="D23" s="48">
        <v>79</v>
      </c>
      <c r="E23" s="48">
        <v>21.1</v>
      </c>
      <c r="F23" s="26">
        <v>4.7393364928909949E-2</v>
      </c>
    </row>
    <row r="24" spans="4:6" x14ac:dyDescent="0.35">
      <c r="D24" s="48">
        <v>80</v>
      </c>
      <c r="E24" s="48">
        <v>20.2</v>
      </c>
      <c r="F24" s="26">
        <v>4.9504950495049507E-2</v>
      </c>
    </row>
    <row r="25" spans="4:6" x14ac:dyDescent="0.35">
      <c r="D25" s="48">
        <v>81</v>
      </c>
      <c r="E25" s="48">
        <v>19.399999999999999</v>
      </c>
      <c r="F25" s="26">
        <v>5.1546391752577324E-2</v>
      </c>
    </row>
    <row r="26" spans="4:6" x14ac:dyDescent="0.35">
      <c r="D26" s="48">
        <v>82</v>
      </c>
      <c r="E26" s="48">
        <v>18.5</v>
      </c>
      <c r="F26" s="26">
        <v>5.4054054054054057E-2</v>
      </c>
    </row>
    <row r="27" spans="4:6" x14ac:dyDescent="0.35">
      <c r="D27" s="48">
        <v>83</v>
      </c>
      <c r="E27" s="48">
        <v>17.7</v>
      </c>
      <c r="F27" s="26">
        <v>5.6497175141242938E-2</v>
      </c>
    </row>
    <row r="28" spans="4:6" x14ac:dyDescent="0.35">
      <c r="D28" s="48">
        <v>84</v>
      </c>
      <c r="E28" s="48">
        <v>16.8</v>
      </c>
      <c r="F28" s="26">
        <v>5.9523809523809521E-2</v>
      </c>
    </row>
    <row r="29" spans="4:6" x14ac:dyDescent="0.35">
      <c r="D29" s="48">
        <v>85</v>
      </c>
      <c r="E29" s="48">
        <v>16</v>
      </c>
      <c r="F29" s="26">
        <v>6.25E-2</v>
      </c>
    </row>
    <row r="30" spans="4:6" x14ac:dyDescent="0.35">
      <c r="D30" s="48">
        <v>86</v>
      </c>
      <c r="E30" s="48">
        <v>15.2</v>
      </c>
      <c r="F30" s="26">
        <v>6.5789473684210523E-2</v>
      </c>
    </row>
    <row r="31" spans="4:6" x14ac:dyDescent="0.35">
      <c r="D31" s="48">
        <v>87</v>
      </c>
      <c r="E31" s="48">
        <v>14.4</v>
      </c>
      <c r="F31" s="26">
        <v>6.9444444444444448E-2</v>
      </c>
    </row>
    <row r="32" spans="4:6" x14ac:dyDescent="0.35">
      <c r="D32" s="48">
        <v>88</v>
      </c>
      <c r="E32" s="48">
        <v>13.7</v>
      </c>
      <c r="F32" s="26">
        <v>7.2992700729927015E-2</v>
      </c>
    </row>
    <row r="33" spans="4:6" x14ac:dyDescent="0.35">
      <c r="D33" s="48">
        <v>89</v>
      </c>
      <c r="E33" s="48">
        <v>12.9</v>
      </c>
      <c r="F33" s="26">
        <v>7.7519379844961239E-2</v>
      </c>
    </row>
    <row r="34" spans="4:6" x14ac:dyDescent="0.35">
      <c r="D34" s="48">
        <v>90</v>
      </c>
      <c r="E34" s="48">
        <v>12.2</v>
      </c>
      <c r="F34" s="26">
        <v>8.1967213114754106E-2</v>
      </c>
    </row>
    <row r="35" spans="4:6" x14ac:dyDescent="0.35">
      <c r="D35" s="48">
        <v>91</v>
      </c>
      <c r="E35" s="48">
        <v>11.5</v>
      </c>
      <c r="F35" s="26">
        <v>8.6956521739130432E-2</v>
      </c>
    </row>
    <row r="36" spans="4:6" x14ac:dyDescent="0.35">
      <c r="D36" s="48">
        <v>92</v>
      </c>
      <c r="E36" s="48">
        <v>10.8</v>
      </c>
      <c r="F36" s="26">
        <v>9.2592592592592587E-2</v>
      </c>
    </row>
    <row r="37" spans="4:6" x14ac:dyDescent="0.35">
      <c r="D37" s="48">
        <v>93</v>
      </c>
      <c r="E37" s="48">
        <v>10.1</v>
      </c>
      <c r="F37" s="26">
        <v>9.9009900990099015E-2</v>
      </c>
    </row>
    <row r="38" spans="4:6" x14ac:dyDescent="0.35">
      <c r="D38" s="48">
        <v>94</v>
      </c>
      <c r="E38" s="48">
        <v>9.5</v>
      </c>
      <c r="F38" s="26">
        <v>0.10526315789473684</v>
      </c>
    </row>
    <row r="39" spans="4:6" x14ac:dyDescent="0.35">
      <c r="D39" s="48">
        <v>95</v>
      </c>
      <c r="E39" s="48">
        <v>8.9</v>
      </c>
      <c r="F39" s="26">
        <v>0.11235955056179775</v>
      </c>
    </row>
    <row r="40" spans="4:6" x14ac:dyDescent="0.35">
      <c r="D40" s="48">
        <v>96</v>
      </c>
      <c r="E40" s="48">
        <v>8.4</v>
      </c>
      <c r="F40" s="26">
        <v>0.11904761904761904</v>
      </c>
    </row>
    <row r="41" spans="4:6" x14ac:dyDescent="0.35">
      <c r="D41" s="48">
        <v>97</v>
      </c>
      <c r="E41" s="48">
        <v>7.8</v>
      </c>
      <c r="F41" s="26">
        <v>0.12820512820512822</v>
      </c>
    </row>
    <row r="42" spans="4:6" x14ac:dyDescent="0.35">
      <c r="D42" s="48">
        <v>98</v>
      </c>
      <c r="E42" s="48">
        <v>7.3</v>
      </c>
      <c r="F42" s="26">
        <v>0.13698630136986301</v>
      </c>
    </row>
    <row r="43" spans="4:6" x14ac:dyDescent="0.35">
      <c r="D43" s="48">
        <v>99</v>
      </c>
      <c r="E43" s="48">
        <v>6.8</v>
      </c>
      <c r="F43" s="26">
        <v>0.14705882352941177</v>
      </c>
    </row>
    <row r="44" spans="4:6" x14ac:dyDescent="0.35">
      <c r="D44" s="48">
        <v>100</v>
      </c>
      <c r="E44" s="48">
        <v>6.4</v>
      </c>
      <c r="F44" s="26">
        <v>0.15625</v>
      </c>
    </row>
    <row r="45" spans="4:6" x14ac:dyDescent="0.35">
      <c r="D45" s="48">
        <v>101</v>
      </c>
      <c r="E45" s="48">
        <v>6</v>
      </c>
      <c r="F45" s="26">
        <v>0.16666666666666666</v>
      </c>
    </row>
    <row r="46" spans="4:6" x14ac:dyDescent="0.35">
      <c r="D46" s="48">
        <v>102</v>
      </c>
      <c r="E46" s="48">
        <v>5.6</v>
      </c>
      <c r="F46" s="26">
        <v>0.17857142857142858</v>
      </c>
    </row>
    <row r="47" spans="4:6" x14ac:dyDescent="0.35">
      <c r="D47" s="48">
        <v>103</v>
      </c>
      <c r="E47" s="48">
        <v>5.2</v>
      </c>
      <c r="F47" s="26">
        <v>0.19230769230769229</v>
      </c>
    </row>
    <row r="48" spans="4:6" x14ac:dyDescent="0.35">
      <c r="D48" s="48">
        <v>104</v>
      </c>
      <c r="E48" s="48">
        <v>4.9000000000000004</v>
      </c>
      <c r="F48" s="26">
        <v>0.2040816326530612</v>
      </c>
    </row>
    <row r="49" spans="4:6" x14ac:dyDescent="0.35">
      <c r="D49" s="48">
        <v>105</v>
      </c>
      <c r="E49" s="48">
        <v>4.5999999999999996</v>
      </c>
      <c r="F49" s="26">
        <v>0.21739130434782611</v>
      </c>
    </row>
    <row r="50" spans="4:6" x14ac:dyDescent="0.35">
      <c r="D50" s="48">
        <v>106</v>
      </c>
      <c r="E50" s="48">
        <v>4.3</v>
      </c>
      <c r="F50" s="26">
        <v>0.23255813953488372</v>
      </c>
    </row>
    <row r="51" spans="4:6" x14ac:dyDescent="0.35">
      <c r="D51" s="48">
        <v>107</v>
      </c>
      <c r="E51" s="48">
        <v>4.0999999999999996</v>
      </c>
      <c r="F51" s="26">
        <v>0.24390243902439027</v>
      </c>
    </row>
    <row r="52" spans="4:6" x14ac:dyDescent="0.35">
      <c r="D52" s="48">
        <v>108</v>
      </c>
      <c r="E52" s="48">
        <v>3.9</v>
      </c>
      <c r="F52" s="26">
        <v>0.25641025641025644</v>
      </c>
    </row>
    <row r="53" spans="4:6" x14ac:dyDescent="0.35">
      <c r="D53" s="48">
        <v>109</v>
      </c>
      <c r="E53" s="48">
        <v>3.7</v>
      </c>
      <c r="F53" s="26">
        <v>0.27027027027027023</v>
      </c>
    </row>
    <row r="54" spans="4:6" x14ac:dyDescent="0.35">
      <c r="D54" s="48">
        <v>110</v>
      </c>
      <c r="E54" s="48">
        <v>3.5</v>
      </c>
      <c r="F54" s="26">
        <v>0.2857142857142857</v>
      </c>
    </row>
    <row r="55" spans="4:6" x14ac:dyDescent="0.35">
      <c r="D55" s="48">
        <v>111</v>
      </c>
      <c r="E55" s="48">
        <v>3.4</v>
      </c>
      <c r="F55" s="26">
        <v>0.29411764705882354</v>
      </c>
    </row>
    <row r="56" spans="4:6" x14ac:dyDescent="0.35">
      <c r="D56" s="48">
        <v>112</v>
      </c>
      <c r="E56" s="48">
        <v>3.3</v>
      </c>
      <c r="F56" s="26">
        <v>0.30303030303030304</v>
      </c>
    </row>
    <row r="57" spans="4:6" x14ac:dyDescent="0.35">
      <c r="D57" s="48">
        <v>113</v>
      </c>
      <c r="E57" s="48">
        <v>3.1</v>
      </c>
      <c r="F57" s="26">
        <v>0.32258064516129031</v>
      </c>
    </row>
    <row r="58" spans="4:6" x14ac:dyDescent="0.35">
      <c r="D58" s="48">
        <v>114</v>
      </c>
      <c r="E58" s="48">
        <v>3</v>
      </c>
      <c r="F58" s="26">
        <v>0.33333333333333331</v>
      </c>
    </row>
    <row r="59" spans="4:6" x14ac:dyDescent="0.35">
      <c r="D59" s="48">
        <v>115</v>
      </c>
      <c r="E59" s="48">
        <v>2.9</v>
      </c>
      <c r="F59" s="26">
        <v>0.34482758620689657</v>
      </c>
    </row>
    <row r="60" spans="4:6" x14ac:dyDescent="0.35">
      <c r="D60" s="48">
        <v>116</v>
      </c>
      <c r="E60" s="48">
        <v>2.8</v>
      </c>
      <c r="F60" s="26">
        <v>0.35714285714285715</v>
      </c>
    </row>
    <row r="61" spans="4:6" x14ac:dyDescent="0.35">
      <c r="D61" s="48">
        <v>117</v>
      </c>
      <c r="E61" s="48">
        <v>2.7</v>
      </c>
      <c r="F61" s="26">
        <v>0.37037037037037035</v>
      </c>
    </row>
    <row r="62" spans="4:6" x14ac:dyDescent="0.35">
      <c r="D62" s="48">
        <v>118</v>
      </c>
      <c r="E62" s="48">
        <v>2.5</v>
      </c>
      <c r="F62" s="26">
        <v>0.4</v>
      </c>
    </row>
    <row r="63" spans="4:6" x14ac:dyDescent="0.35">
      <c r="D63" s="48">
        <v>119</v>
      </c>
      <c r="E63" s="48">
        <v>2.2999999999999998</v>
      </c>
      <c r="F63" s="26">
        <v>0.43478260869565222</v>
      </c>
    </row>
    <row r="64" spans="4:6" x14ac:dyDescent="0.35">
      <c r="D64" s="48">
        <v>120</v>
      </c>
      <c r="E64" s="48">
        <v>2</v>
      </c>
      <c r="F64" s="26">
        <v>0.5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B02E8-1B9D-415A-93D4-33753940EEED}">
  <sheetPr codeName="Sheet10">
    <tabColor theme="6"/>
  </sheetPr>
  <dimension ref="B7:P130"/>
  <sheetViews>
    <sheetView showGridLines="0" workbookViewId="0"/>
  </sheetViews>
  <sheetFormatPr defaultRowHeight="14.5" x14ac:dyDescent="0.35"/>
  <cols>
    <col min="2" max="2" width="10.90625" customWidth="1"/>
    <col min="3" max="3" width="20.36328125" bestFit="1" customWidth="1"/>
    <col min="6" max="6" width="11.90625" customWidth="1"/>
  </cols>
  <sheetData>
    <row r="7" spans="2:16" x14ac:dyDescent="0.35">
      <c r="B7" t="s">
        <v>156</v>
      </c>
      <c r="I7" t="s">
        <v>157</v>
      </c>
      <c r="N7" t="s">
        <v>159</v>
      </c>
    </row>
    <row r="8" spans="2:16" x14ac:dyDescent="0.35">
      <c r="B8" t="s">
        <v>92</v>
      </c>
      <c r="C8" t="s">
        <v>20</v>
      </c>
      <c r="D8" t="s">
        <v>29</v>
      </c>
      <c r="F8" t="s">
        <v>92</v>
      </c>
      <c r="G8" t="s">
        <v>93</v>
      </c>
      <c r="I8" t="s">
        <v>92</v>
      </c>
      <c r="J8" t="s">
        <v>20</v>
      </c>
      <c r="K8" t="s">
        <v>29</v>
      </c>
      <c r="N8" t="s">
        <v>155</v>
      </c>
      <c r="O8" t="s">
        <v>20</v>
      </c>
      <c r="P8" t="s">
        <v>29</v>
      </c>
    </row>
    <row r="9" spans="2:16" x14ac:dyDescent="0.35">
      <c r="B9">
        <v>0</v>
      </c>
      <c r="C9">
        <v>1.8010000000000001E-3</v>
      </c>
      <c r="D9">
        <v>1.7830000000000001E-3</v>
      </c>
      <c r="F9">
        <v>50</v>
      </c>
      <c r="G9" s="1">
        <v>0.6</v>
      </c>
      <c r="I9">
        <f>B9</f>
        <v>0</v>
      </c>
      <c r="J9">
        <f>C9*_xlfn.XLOOKUP(MAX(50,$I9),$F$9:$F$49,$G$9:$G$49,,-1)</f>
        <v>1.0805999999999999E-3</v>
      </c>
      <c r="K9">
        <f>D9*_xlfn.XLOOKUP(MAX(50,$I9),$F$9:$F$49,$G$9:$G$49,,-1)</f>
        <v>1.0698000000000001E-3</v>
      </c>
      <c r="N9">
        <v>0</v>
      </c>
      <c r="O9">
        <v>0.01</v>
      </c>
      <c r="P9">
        <v>0.01</v>
      </c>
    </row>
    <row r="10" spans="2:16" x14ac:dyDescent="0.35">
      <c r="B10">
        <v>1</v>
      </c>
      <c r="C10">
        <v>4.4999999999999999E-4</v>
      </c>
      <c r="D10">
        <v>4.46E-4</v>
      </c>
      <c r="F10">
        <f>F9+1</f>
        <v>51</v>
      </c>
      <c r="G10" s="1">
        <v>0.6</v>
      </c>
      <c r="I10">
        <f t="shared" ref="I10:I73" si="0">B10</f>
        <v>1</v>
      </c>
      <c r="J10">
        <f t="shared" ref="J10:J73" si="1">C10*_xlfn.XLOOKUP(MAX(50,$I10),$F$9:$F$49,$G$9:$G$49,,-1)</f>
        <v>2.7E-4</v>
      </c>
      <c r="K10">
        <f t="shared" ref="K10:K73" si="2">D10*_xlfn.XLOOKUP(MAX(50,$I10),$F$9:$F$49,$G$9:$G$49,,-1)</f>
        <v>2.676E-4</v>
      </c>
      <c r="N10">
        <v>1</v>
      </c>
      <c r="O10">
        <v>0.01</v>
      </c>
      <c r="P10">
        <v>0.01</v>
      </c>
    </row>
    <row r="11" spans="2:16" x14ac:dyDescent="0.35">
      <c r="B11">
        <v>2</v>
      </c>
      <c r="C11">
        <v>2.8699999999999998E-4</v>
      </c>
      <c r="D11">
        <v>3.0600000000000001E-4</v>
      </c>
      <c r="F11">
        <f t="shared" ref="F11:F48" si="3">F10+1</f>
        <v>52</v>
      </c>
      <c r="G11" s="1">
        <v>0.6</v>
      </c>
      <c r="I11">
        <f t="shared" si="0"/>
        <v>2</v>
      </c>
      <c r="J11">
        <f t="shared" si="1"/>
        <v>1.7219999999999998E-4</v>
      </c>
      <c r="K11">
        <f t="shared" si="2"/>
        <v>1.8359999999999999E-4</v>
      </c>
      <c r="N11">
        <v>2</v>
      </c>
      <c r="O11">
        <v>0.01</v>
      </c>
      <c r="P11">
        <v>0.01</v>
      </c>
    </row>
    <row r="12" spans="2:16" x14ac:dyDescent="0.35">
      <c r="B12">
        <v>3</v>
      </c>
      <c r="C12">
        <v>1.9900000000000001E-4</v>
      </c>
      <c r="D12">
        <v>2.5399999999999999E-4</v>
      </c>
      <c r="F12">
        <f t="shared" si="3"/>
        <v>53</v>
      </c>
      <c r="G12" s="1">
        <v>0.6</v>
      </c>
      <c r="I12">
        <f t="shared" si="0"/>
        <v>3</v>
      </c>
      <c r="J12">
        <f t="shared" si="1"/>
        <v>1.194E-4</v>
      </c>
      <c r="K12">
        <f t="shared" si="2"/>
        <v>1.5239999999999999E-4</v>
      </c>
      <c r="N12">
        <v>3</v>
      </c>
      <c r="O12">
        <v>0.01</v>
      </c>
      <c r="P12">
        <v>0.01</v>
      </c>
    </row>
    <row r="13" spans="2:16" x14ac:dyDescent="0.35">
      <c r="B13">
        <v>4</v>
      </c>
      <c r="C13">
        <v>1.5200000000000001E-4</v>
      </c>
      <c r="D13">
        <v>1.93E-4</v>
      </c>
      <c r="F13">
        <f t="shared" si="3"/>
        <v>54</v>
      </c>
      <c r="G13" s="1">
        <v>0.6</v>
      </c>
      <c r="I13">
        <f t="shared" si="0"/>
        <v>4</v>
      </c>
      <c r="J13">
        <f t="shared" si="1"/>
        <v>9.1200000000000008E-5</v>
      </c>
      <c r="K13">
        <f t="shared" si="2"/>
        <v>1.158E-4</v>
      </c>
      <c r="N13">
        <v>4</v>
      </c>
      <c r="O13">
        <v>0.01</v>
      </c>
      <c r="P13">
        <v>0.01</v>
      </c>
    </row>
    <row r="14" spans="2:16" x14ac:dyDescent="0.35">
      <c r="B14">
        <v>5</v>
      </c>
      <c r="C14">
        <v>1.3899999999999999E-4</v>
      </c>
      <c r="D14">
        <v>1.8599999999999999E-4</v>
      </c>
      <c r="F14">
        <f t="shared" si="3"/>
        <v>55</v>
      </c>
      <c r="G14" s="1">
        <v>0.6</v>
      </c>
      <c r="I14">
        <f t="shared" si="0"/>
        <v>5</v>
      </c>
      <c r="J14">
        <f t="shared" si="1"/>
        <v>8.3399999999999994E-5</v>
      </c>
      <c r="K14">
        <f t="shared" si="2"/>
        <v>1.1159999999999999E-4</v>
      </c>
      <c r="N14">
        <v>5</v>
      </c>
      <c r="O14">
        <v>0.01</v>
      </c>
      <c r="P14">
        <v>0.01</v>
      </c>
    </row>
    <row r="15" spans="2:16" x14ac:dyDescent="0.35">
      <c r="B15">
        <v>6</v>
      </c>
      <c r="C15">
        <v>1.2999999999999999E-4</v>
      </c>
      <c r="D15">
        <v>1.84E-4</v>
      </c>
      <c r="F15">
        <f t="shared" si="3"/>
        <v>56</v>
      </c>
      <c r="G15" s="1">
        <v>0.6</v>
      </c>
      <c r="I15">
        <f t="shared" si="0"/>
        <v>6</v>
      </c>
      <c r="J15">
        <f t="shared" si="1"/>
        <v>7.7999999999999985E-5</v>
      </c>
      <c r="K15">
        <f t="shared" si="2"/>
        <v>1.104E-4</v>
      </c>
      <c r="N15">
        <v>6</v>
      </c>
      <c r="O15">
        <v>0.01</v>
      </c>
      <c r="P15">
        <v>0.01</v>
      </c>
    </row>
    <row r="16" spans="2:16" x14ac:dyDescent="0.35">
      <c r="B16">
        <v>7</v>
      </c>
      <c r="C16">
        <v>1.22E-4</v>
      </c>
      <c r="D16">
        <v>1.7699999999999999E-4</v>
      </c>
      <c r="F16">
        <f t="shared" si="3"/>
        <v>57</v>
      </c>
      <c r="G16" s="1">
        <v>0.6</v>
      </c>
      <c r="I16">
        <f t="shared" si="0"/>
        <v>7</v>
      </c>
      <c r="J16">
        <f t="shared" si="1"/>
        <v>7.319999999999999E-5</v>
      </c>
      <c r="K16">
        <f t="shared" si="2"/>
        <v>1.0619999999999999E-4</v>
      </c>
      <c r="N16">
        <v>7</v>
      </c>
      <c r="O16">
        <v>0.01</v>
      </c>
      <c r="P16">
        <v>0.01</v>
      </c>
    </row>
    <row r="17" spans="2:16" x14ac:dyDescent="0.35">
      <c r="B17">
        <v>8</v>
      </c>
      <c r="C17">
        <v>1.05E-4</v>
      </c>
      <c r="D17">
        <v>1.5899999999999999E-4</v>
      </c>
      <c r="F17">
        <f t="shared" si="3"/>
        <v>58</v>
      </c>
      <c r="G17" s="1">
        <v>0.6</v>
      </c>
      <c r="I17">
        <f t="shared" si="0"/>
        <v>8</v>
      </c>
      <c r="J17">
        <f t="shared" si="1"/>
        <v>6.3E-5</v>
      </c>
      <c r="K17">
        <f t="shared" si="2"/>
        <v>9.5399999999999988E-5</v>
      </c>
      <c r="N17">
        <v>8</v>
      </c>
      <c r="O17">
        <v>0.01</v>
      </c>
      <c r="P17">
        <v>0.01</v>
      </c>
    </row>
    <row r="18" spans="2:16" x14ac:dyDescent="0.35">
      <c r="B18">
        <v>9</v>
      </c>
      <c r="C18" s="40">
        <v>9.7999999999999997E-5</v>
      </c>
      <c r="D18">
        <v>1.4300000000000001E-4</v>
      </c>
      <c r="F18">
        <f t="shared" si="3"/>
        <v>59</v>
      </c>
      <c r="G18" s="1">
        <v>0.6</v>
      </c>
      <c r="I18">
        <f t="shared" si="0"/>
        <v>9</v>
      </c>
      <c r="J18">
        <f t="shared" si="1"/>
        <v>5.8799999999999993E-5</v>
      </c>
      <c r="K18">
        <f t="shared" si="2"/>
        <v>8.5799999999999998E-5</v>
      </c>
      <c r="N18">
        <v>9</v>
      </c>
      <c r="O18">
        <v>0.01</v>
      </c>
      <c r="P18">
        <v>0.01</v>
      </c>
    </row>
    <row r="19" spans="2:16" x14ac:dyDescent="0.35">
      <c r="B19">
        <v>10</v>
      </c>
      <c r="C19" s="40">
        <v>9.3999999999999994E-5</v>
      </c>
      <c r="D19">
        <v>1.26E-4</v>
      </c>
      <c r="F19">
        <f t="shared" si="3"/>
        <v>60</v>
      </c>
      <c r="G19" s="1">
        <v>0.6</v>
      </c>
      <c r="I19">
        <f t="shared" si="0"/>
        <v>10</v>
      </c>
      <c r="J19">
        <f t="shared" si="1"/>
        <v>5.6399999999999995E-5</v>
      </c>
      <c r="K19">
        <f t="shared" si="2"/>
        <v>7.5599999999999994E-5</v>
      </c>
      <c r="N19">
        <v>10</v>
      </c>
      <c r="O19">
        <v>0.01</v>
      </c>
      <c r="P19">
        <v>0.01</v>
      </c>
    </row>
    <row r="20" spans="2:16" x14ac:dyDescent="0.35">
      <c r="B20">
        <v>11</v>
      </c>
      <c r="C20" s="40">
        <v>9.6000000000000002E-5</v>
      </c>
      <c r="D20">
        <v>1.2300000000000001E-4</v>
      </c>
      <c r="F20">
        <f t="shared" si="3"/>
        <v>61</v>
      </c>
      <c r="G20" s="1">
        <f>MIN(1,G19+40%/30)</f>
        <v>0.61333333333333329</v>
      </c>
      <c r="I20">
        <f t="shared" si="0"/>
        <v>11</v>
      </c>
      <c r="J20">
        <f t="shared" si="1"/>
        <v>5.7599999999999997E-5</v>
      </c>
      <c r="K20">
        <f t="shared" si="2"/>
        <v>7.3800000000000005E-5</v>
      </c>
      <c r="N20">
        <v>11</v>
      </c>
      <c r="O20">
        <v>0.01</v>
      </c>
      <c r="P20">
        <v>0.01</v>
      </c>
    </row>
    <row r="21" spans="2:16" x14ac:dyDescent="0.35">
      <c r="B21">
        <v>12</v>
      </c>
      <c r="C21">
        <v>1.05E-4</v>
      </c>
      <c r="D21">
        <v>1.47E-4</v>
      </c>
      <c r="F21">
        <f t="shared" si="3"/>
        <v>62</v>
      </c>
      <c r="G21" s="1">
        <f t="shared" ref="G21:G49" si="4">MIN(1,G20+40%/30)</f>
        <v>0.62666666666666659</v>
      </c>
      <c r="I21">
        <f t="shared" si="0"/>
        <v>12</v>
      </c>
      <c r="J21">
        <f t="shared" si="1"/>
        <v>6.3E-5</v>
      </c>
      <c r="K21">
        <f t="shared" si="2"/>
        <v>8.8199999999999989E-5</v>
      </c>
      <c r="N21">
        <v>12</v>
      </c>
      <c r="O21">
        <v>0.01</v>
      </c>
      <c r="P21">
        <v>0.01</v>
      </c>
    </row>
    <row r="22" spans="2:16" x14ac:dyDescent="0.35">
      <c r="B22">
        <v>13</v>
      </c>
      <c r="C22">
        <v>1.2E-4</v>
      </c>
      <c r="D22">
        <v>1.8799999999999999E-4</v>
      </c>
      <c r="F22">
        <f t="shared" si="3"/>
        <v>63</v>
      </c>
      <c r="G22" s="1">
        <f t="shared" si="4"/>
        <v>0.6399999999999999</v>
      </c>
      <c r="I22">
        <f t="shared" si="0"/>
        <v>13</v>
      </c>
      <c r="J22">
        <f t="shared" si="1"/>
        <v>7.2000000000000002E-5</v>
      </c>
      <c r="K22">
        <f t="shared" si="2"/>
        <v>1.1279999999999999E-4</v>
      </c>
      <c r="N22">
        <v>13</v>
      </c>
      <c r="O22">
        <v>0.01</v>
      </c>
      <c r="P22">
        <v>0.01</v>
      </c>
    </row>
    <row r="23" spans="2:16" x14ac:dyDescent="0.35">
      <c r="B23">
        <v>14</v>
      </c>
      <c r="C23">
        <v>1.46E-4</v>
      </c>
      <c r="D23">
        <v>2.3599999999999999E-4</v>
      </c>
      <c r="F23">
        <f t="shared" si="3"/>
        <v>64</v>
      </c>
      <c r="G23" s="1">
        <f t="shared" si="4"/>
        <v>0.65333333333333321</v>
      </c>
      <c r="I23">
        <f t="shared" si="0"/>
        <v>14</v>
      </c>
      <c r="J23">
        <f t="shared" si="1"/>
        <v>8.7600000000000002E-5</v>
      </c>
      <c r="K23">
        <f t="shared" si="2"/>
        <v>1.416E-4</v>
      </c>
      <c r="N23">
        <v>14</v>
      </c>
      <c r="O23">
        <v>0.01</v>
      </c>
      <c r="P23">
        <v>0.01</v>
      </c>
    </row>
    <row r="24" spans="2:16" x14ac:dyDescent="0.35">
      <c r="B24">
        <v>15</v>
      </c>
      <c r="C24">
        <v>1.74E-4</v>
      </c>
      <c r="D24">
        <v>2.8200000000000002E-4</v>
      </c>
      <c r="F24">
        <f t="shared" si="3"/>
        <v>65</v>
      </c>
      <c r="G24" s="1">
        <f t="shared" si="4"/>
        <v>0.66666666666666652</v>
      </c>
      <c r="I24">
        <f t="shared" si="0"/>
        <v>15</v>
      </c>
      <c r="J24">
        <f t="shared" si="1"/>
        <v>1.044E-4</v>
      </c>
      <c r="K24">
        <f t="shared" si="2"/>
        <v>1.6920000000000002E-4</v>
      </c>
      <c r="N24">
        <v>15</v>
      </c>
      <c r="O24">
        <v>0.01</v>
      </c>
      <c r="P24">
        <v>0.01</v>
      </c>
    </row>
    <row r="25" spans="2:16" x14ac:dyDescent="0.35">
      <c r="B25">
        <v>16</v>
      </c>
      <c r="C25">
        <v>1.9900000000000001E-4</v>
      </c>
      <c r="D25">
        <v>3.2499999999999999E-4</v>
      </c>
      <c r="F25">
        <f t="shared" si="3"/>
        <v>66</v>
      </c>
      <c r="G25" s="1">
        <f t="shared" si="4"/>
        <v>0.67999999999999983</v>
      </c>
      <c r="I25">
        <f t="shared" si="0"/>
        <v>16</v>
      </c>
      <c r="J25">
        <f t="shared" si="1"/>
        <v>1.194E-4</v>
      </c>
      <c r="K25">
        <f t="shared" si="2"/>
        <v>1.95E-4</v>
      </c>
      <c r="N25">
        <v>16</v>
      </c>
      <c r="O25">
        <v>0.01</v>
      </c>
      <c r="P25">
        <v>0.01</v>
      </c>
    </row>
    <row r="26" spans="2:16" x14ac:dyDescent="0.35">
      <c r="B26">
        <v>17</v>
      </c>
      <c r="C26">
        <v>2.2000000000000001E-4</v>
      </c>
      <c r="D26">
        <v>3.6400000000000001E-4</v>
      </c>
      <c r="F26">
        <f t="shared" si="3"/>
        <v>67</v>
      </c>
      <c r="G26" s="1">
        <f t="shared" si="4"/>
        <v>0.69333333333333313</v>
      </c>
      <c r="I26">
        <f t="shared" si="0"/>
        <v>17</v>
      </c>
      <c r="J26">
        <f t="shared" si="1"/>
        <v>1.3200000000000001E-4</v>
      </c>
      <c r="K26">
        <f t="shared" si="2"/>
        <v>2.184E-4</v>
      </c>
      <c r="N26">
        <v>17</v>
      </c>
      <c r="O26">
        <v>0.01</v>
      </c>
      <c r="P26">
        <v>0.01</v>
      </c>
    </row>
    <row r="27" spans="2:16" x14ac:dyDescent="0.35">
      <c r="B27">
        <v>18</v>
      </c>
      <c r="C27">
        <v>2.34E-4</v>
      </c>
      <c r="D27">
        <v>3.9899999999999999E-4</v>
      </c>
      <c r="F27">
        <f t="shared" si="3"/>
        <v>68</v>
      </c>
      <c r="G27" s="1">
        <f t="shared" si="4"/>
        <v>0.70666666666666644</v>
      </c>
      <c r="I27">
        <f t="shared" si="0"/>
        <v>18</v>
      </c>
      <c r="J27">
        <f t="shared" si="1"/>
        <v>1.404E-4</v>
      </c>
      <c r="K27">
        <f t="shared" si="2"/>
        <v>2.3939999999999999E-4</v>
      </c>
      <c r="N27">
        <v>18</v>
      </c>
      <c r="O27">
        <v>0.01</v>
      </c>
      <c r="P27">
        <v>0.01</v>
      </c>
    </row>
    <row r="28" spans="2:16" x14ac:dyDescent="0.35">
      <c r="B28">
        <v>19</v>
      </c>
      <c r="C28">
        <v>2.4499999999999999E-4</v>
      </c>
      <c r="D28">
        <v>4.2999999999999999E-4</v>
      </c>
      <c r="F28">
        <f t="shared" si="3"/>
        <v>69</v>
      </c>
      <c r="G28" s="1">
        <f t="shared" si="4"/>
        <v>0.71999999999999975</v>
      </c>
      <c r="I28">
        <f t="shared" si="0"/>
        <v>19</v>
      </c>
      <c r="J28">
        <f t="shared" si="1"/>
        <v>1.47E-4</v>
      </c>
      <c r="K28">
        <f t="shared" si="2"/>
        <v>2.5799999999999998E-4</v>
      </c>
      <c r="N28">
        <v>19</v>
      </c>
      <c r="O28">
        <v>0.01</v>
      </c>
      <c r="P28">
        <v>0.01</v>
      </c>
    </row>
    <row r="29" spans="2:16" x14ac:dyDescent="0.35">
      <c r="B29">
        <v>20</v>
      </c>
      <c r="C29">
        <v>2.5300000000000002E-4</v>
      </c>
      <c r="D29">
        <v>4.5899999999999999E-4</v>
      </c>
      <c r="F29">
        <f t="shared" si="3"/>
        <v>70</v>
      </c>
      <c r="G29" s="1">
        <f t="shared" si="4"/>
        <v>0.73333333333333306</v>
      </c>
      <c r="I29">
        <f t="shared" si="0"/>
        <v>20</v>
      </c>
      <c r="J29">
        <f t="shared" si="1"/>
        <v>1.518E-4</v>
      </c>
      <c r="K29">
        <f t="shared" si="2"/>
        <v>2.7539999999999997E-4</v>
      </c>
      <c r="N29">
        <v>20</v>
      </c>
      <c r="O29">
        <v>0.01</v>
      </c>
      <c r="P29">
        <v>0.01</v>
      </c>
    </row>
    <row r="30" spans="2:16" x14ac:dyDescent="0.35">
      <c r="B30">
        <v>21</v>
      </c>
      <c r="C30">
        <v>2.5999999999999998E-4</v>
      </c>
      <c r="D30">
        <v>4.9200000000000003E-4</v>
      </c>
      <c r="F30">
        <f t="shared" si="3"/>
        <v>71</v>
      </c>
      <c r="G30" s="1">
        <f t="shared" si="4"/>
        <v>0.74666666666666637</v>
      </c>
      <c r="I30">
        <f t="shared" si="0"/>
        <v>21</v>
      </c>
      <c r="J30">
        <f t="shared" si="1"/>
        <v>1.5599999999999997E-4</v>
      </c>
      <c r="K30">
        <f t="shared" si="2"/>
        <v>2.9520000000000002E-4</v>
      </c>
      <c r="N30">
        <v>21</v>
      </c>
      <c r="O30">
        <v>0.01</v>
      </c>
      <c r="P30">
        <v>0.01</v>
      </c>
    </row>
    <row r="31" spans="2:16" x14ac:dyDescent="0.35">
      <c r="B31">
        <v>22</v>
      </c>
      <c r="C31">
        <v>2.6600000000000001E-4</v>
      </c>
      <c r="D31">
        <v>5.2599999999999999E-4</v>
      </c>
      <c r="F31">
        <f t="shared" si="3"/>
        <v>72</v>
      </c>
      <c r="G31" s="1">
        <f t="shared" si="4"/>
        <v>0.75999999999999968</v>
      </c>
      <c r="I31">
        <f t="shared" si="0"/>
        <v>22</v>
      </c>
      <c r="J31">
        <f t="shared" si="1"/>
        <v>1.596E-4</v>
      </c>
      <c r="K31">
        <f t="shared" si="2"/>
        <v>3.1559999999999997E-4</v>
      </c>
      <c r="N31">
        <v>22</v>
      </c>
      <c r="O31">
        <v>0.01</v>
      </c>
      <c r="P31">
        <v>0.01</v>
      </c>
    </row>
    <row r="32" spans="2:16" x14ac:dyDescent="0.35">
      <c r="B32">
        <v>23</v>
      </c>
      <c r="C32">
        <v>2.72E-4</v>
      </c>
      <c r="D32">
        <v>5.6899999999999995E-4</v>
      </c>
      <c r="F32">
        <f t="shared" si="3"/>
        <v>73</v>
      </c>
      <c r="G32" s="1">
        <f t="shared" si="4"/>
        <v>0.77333333333333298</v>
      </c>
      <c r="I32">
        <f t="shared" si="0"/>
        <v>23</v>
      </c>
      <c r="J32">
        <f t="shared" si="1"/>
        <v>1.6319999999999998E-4</v>
      </c>
      <c r="K32">
        <f t="shared" si="2"/>
        <v>3.4139999999999995E-4</v>
      </c>
      <c r="N32">
        <v>23</v>
      </c>
      <c r="O32">
        <v>0.01</v>
      </c>
      <c r="P32">
        <v>0.01</v>
      </c>
    </row>
    <row r="33" spans="2:16" x14ac:dyDescent="0.35">
      <c r="B33">
        <v>24</v>
      </c>
      <c r="C33">
        <v>2.7500000000000002E-4</v>
      </c>
      <c r="D33">
        <v>6.1600000000000001E-4</v>
      </c>
      <c r="F33">
        <f t="shared" si="3"/>
        <v>74</v>
      </c>
      <c r="G33" s="1">
        <f t="shared" si="4"/>
        <v>0.78666666666666629</v>
      </c>
      <c r="I33">
        <f t="shared" si="0"/>
        <v>24</v>
      </c>
      <c r="J33">
        <f t="shared" si="1"/>
        <v>1.65E-4</v>
      </c>
      <c r="K33">
        <f t="shared" si="2"/>
        <v>3.6959999999999998E-4</v>
      </c>
      <c r="N33">
        <v>24</v>
      </c>
      <c r="O33">
        <v>0.01</v>
      </c>
      <c r="P33">
        <v>0.01</v>
      </c>
    </row>
    <row r="34" spans="2:16" x14ac:dyDescent="0.35">
      <c r="B34">
        <v>25</v>
      </c>
      <c r="C34">
        <v>2.7700000000000001E-4</v>
      </c>
      <c r="D34">
        <v>6.69E-4</v>
      </c>
      <c r="F34">
        <f t="shared" si="3"/>
        <v>75</v>
      </c>
      <c r="G34" s="1">
        <f t="shared" si="4"/>
        <v>0.7999999999999996</v>
      </c>
      <c r="I34">
        <f t="shared" si="0"/>
        <v>25</v>
      </c>
      <c r="J34">
        <f t="shared" si="1"/>
        <v>1.662E-4</v>
      </c>
      <c r="K34">
        <f t="shared" si="2"/>
        <v>4.014E-4</v>
      </c>
      <c r="N34">
        <v>25</v>
      </c>
      <c r="O34">
        <v>0.01</v>
      </c>
      <c r="P34">
        <v>0.01</v>
      </c>
    </row>
    <row r="35" spans="2:16" x14ac:dyDescent="0.35">
      <c r="B35">
        <v>26</v>
      </c>
      <c r="C35">
        <v>2.8400000000000002E-4</v>
      </c>
      <c r="D35">
        <v>7.2800000000000002E-4</v>
      </c>
      <c r="F35">
        <f t="shared" si="3"/>
        <v>76</v>
      </c>
      <c r="G35" s="1">
        <f t="shared" si="4"/>
        <v>0.81333333333333291</v>
      </c>
      <c r="I35">
        <f t="shared" si="0"/>
        <v>26</v>
      </c>
      <c r="J35">
        <f t="shared" si="1"/>
        <v>1.7039999999999999E-4</v>
      </c>
      <c r="K35">
        <f t="shared" si="2"/>
        <v>4.3679999999999999E-4</v>
      </c>
      <c r="N35">
        <v>26</v>
      </c>
      <c r="O35">
        <v>0.01</v>
      </c>
      <c r="P35">
        <v>0.01</v>
      </c>
    </row>
    <row r="36" spans="2:16" x14ac:dyDescent="0.35">
      <c r="B36">
        <v>27</v>
      </c>
      <c r="C36">
        <v>2.9E-4</v>
      </c>
      <c r="D36">
        <v>7.6400000000000003E-4</v>
      </c>
      <c r="F36">
        <f t="shared" si="3"/>
        <v>77</v>
      </c>
      <c r="G36" s="1">
        <f t="shared" si="4"/>
        <v>0.82666666666666622</v>
      </c>
      <c r="I36">
        <f t="shared" si="0"/>
        <v>27</v>
      </c>
      <c r="J36">
        <f t="shared" si="1"/>
        <v>1.74E-4</v>
      </c>
      <c r="K36">
        <f t="shared" si="2"/>
        <v>4.5839999999999998E-4</v>
      </c>
      <c r="N36">
        <v>27</v>
      </c>
      <c r="O36">
        <v>0.01</v>
      </c>
      <c r="P36">
        <v>0.01</v>
      </c>
    </row>
    <row r="37" spans="2:16" x14ac:dyDescent="0.35">
      <c r="B37">
        <v>28</v>
      </c>
      <c r="C37" s="40">
        <v>2.9999999999999997E-4</v>
      </c>
      <c r="D37">
        <v>7.8899999999999999E-4</v>
      </c>
      <c r="F37">
        <f t="shared" si="3"/>
        <v>78</v>
      </c>
      <c r="G37" s="1">
        <f t="shared" si="4"/>
        <v>0.83999999999999952</v>
      </c>
      <c r="I37">
        <f t="shared" si="0"/>
        <v>28</v>
      </c>
      <c r="J37">
        <f t="shared" si="1"/>
        <v>1.7999999999999998E-4</v>
      </c>
      <c r="K37">
        <f t="shared" si="2"/>
        <v>4.7339999999999996E-4</v>
      </c>
      <c r="N37">
        <v>28</v>
      </c>
      <c r="O37">
        <v>0.01</v>
      </c>
      <c r="P37">
        <v>0.01</v>
      </c>
    </row>
    <row r="38" spans="2:16" x14ac:dyDescent="0.35">
      <c r="B38">
        <v>29</v>
      </c>
      <c r="C38">
        <v>3.1300000000000002E-4</v>
      </c>
      <c r="D38">
        <v>8.0800000000000002E-4</v>
      </c>
      <c r="F38">
        <f t="shared" si="3"/>
        <v>79</v>
      </c>
      <c r="G38" s="1">
        <f t="shared" si="4"/>
        <v>0.85333333333333283</v>
      </c>
      <c r="I38">
        <f t="shared" si="0"/>
        <v>29</v>
      </c>
      <c r="J38">
        <f t="shared" si="1"/>
        <v>1.8780000000000001E-4</v>
      </c>
      <c r="K38">
        <f t="shared" si="2"/>
        <v>4.8479999999999997E-4</v>
      </c>
      <c r="N38">
        <v>29</v>
      </c>
      <c r="O38">
        <v>0.01</v>
      </c>
      <c r="P38">
        <v>0.01</v>
      </c>
    </row>
    <row r="39" spans="2:16" x14ac:dyDescent="0.35">
      <c r="B39">
        <v>30</v>
      </c>
      <c r="C39">
        <v>3.3300000000000002E-4</v>
      </c>
      <c r="D39">
        <v>8.2399999999999997E-4</v>
      </c>
      <c r="F39">
        <f t="shared" si="3"/>
        <v>80</v>
      </c>
      <c r="G39" s="1">
        <f t="shared" si="4"/>
        <v>0.86666666666666614</v>
      </c>
      <c r="I39">
        <f t="shared" si="0"/>
        <v>30</v>
      </c>
      <c r="J39">
        <f t="shared" si="1"/>
        <v>1.998E-4</v>
      </c>
      <c r="K39">
        <f t="shared" si="2"/>
        <v>4.9439999999999998E-4</v>
      </c>
      <c r="N39">
        <v>30</v>
      </c>
      <c r="O39">
        <v>0.01</v>
      </c>
      <c r="P39">
        <v>0.01</v>
      </c>
    </row>
    <row r="40" spans="2:16" x14ac:dyDescent="0.35">
      <c r="B40">
        <v>31</v>
      </c>
      <c r="C40">
        <v>3.57E-4</v>
      </c>
      <c r="D40">
        <v>8.34E-4</v>
      </c>
      <c r="F40">
        <f t="shared" si="3"/>
        <v>81</v>
      </c>
      <c r="G40" s="1">
        <f t="shared" si="4"/>
        <v>0.87999999999999945</v>
      </c>
      <c r="I40">
        <f t="shared" si="0"/>
        <v>31</v>
      </c>
      <c r="J40">
        <f t="shared" si="1"/>
        <v>2.142E-4</v>
      </c>
      <c r="K40">
        <f t="shared" si="2"/>
        <v>5.0040000000000002E-4</v>
      </c>
      <c r="N40">
        <v>31</v>
      </c>
      <c r="O40">
        <v>0.01</v>
      </c>
      <c r="P40">
        <v>0.01</v>
      </c>
    </row>
    <row r="41" spans="2:16" x14ac:dyDescent="0.35">
      <c r="B41">
        <v>32</v>
      </c>
      <c r="C41">
        <v>3.7500000000000001E-4</v>
      </c>
      <c r="D41">
        <v>8.3799999999999999E-4</v>
      </c>
      <c r="F41">
        <f t="shared" si="3"/>
        <v>82</v>
      </c>
      <c r="G41" s="1">
        <f t="shared" si="4"/>
        <v>0.89333333333333276</v>
      </c>
      <c r="I41">
        <f t="shared" si="0"/>
        <v>32</v>
      </c>
      <c r="J41">
        <f t="shared" si="1"/>
        <v>2.2499999999999999E-4</v>
      </c>
      <c r="K41">
        <f t="shared" si="2"/>
        <v>5.0279999999999997E-4</v>
      </c>
      <c r="N41">
        <v>32</v>
      </c>
      <c r="O41">
        <v>0.01</v>
      </c>
      <c r="P41">
        <v>0.01</v>
      </c>
    </row>
    <row r="42" spans="2:16" x14ac:dyDescent="0.35">
      <c r="B42">
        <v>33</v>
      </c>
      <c r="C42">
        <v>3.8999999999999999E-4</v>
      </c>
      <c r="D42">
        <v>8.2799999999999996E-4</v>
      </c>
      <c r="F42">
        <f t="shared" si="3"/>
        <v>83</v>
      </c>
      <c r="G42" s="1">
        <f t="shared" si="4"/>
        <v>0.90666666666666607</v>
      </c>
      <c r="I42">
        <f t="shared" si="0"/>
        <v>33</v>
      </c>
      <c r="J42">
        <f t="shared" si="1"/>
        <v>2.34E-4</v>
      </c>
      <c r="K42">
        <f t="shared" si="2"/>
        <v>4.9679999999999993E-4</v>
      </c>
      <c r="N42">
        <v>33</v>
      </c>
      <c r="O42">
        <v>0.01</v>
      </c>
      <c r="P42">
        <v>0.01</v>
      </c>
    </row>
    <row r="43" spans="2:16" x14ac:dyDescent="0.35">
      <c r="B43">
        <v>34</v>
      </c>
      <c r="C43">
        <v>4.0499999999999998E-4</v>
      </c>
      <c r="D43">
        <v>8.0800000000000002E-4</v>
      </c>
      <c r="F43">
        <f t="shared" si="3"/>
        <v>84</v>
      </c>
      <c r="G43" s="1">
        <f t="shared" si="4"/>
        <v>0.91999999999999937</v>
      </c>
      <c r="I43">
        <f t="shared" si="0"/>
        <v>34</v>
      </c>
      <c r="J43">
        <f t="shared" si="1"/>
        <v>2.4299999999999997E-4</v>
      </c>
      <c r="K43">
        <f t="shared" si="2"/>
        <v>4.8479999999999997E-4</v>
      </c>
      <c r="N43">
        <v>34</v>
      </c>
      <c r="O43">
        <v>0.01</v>
      </c>
      <c r="P43">
        <v>0.01</v>
      </c>
    </row>
    <row r="44" spans="2:16" x14ac:dyDescent="0.35">
      <c r="B44">
        <v>35</v>
      </c>
      <c r="C44">
        <v>4.2400000000000001E-4</v>
      </c>
      <c r="D44">
        <v>7.8899999999999999E-4</v>
      </c>
      <c r="F44">
        <f t="shared" si="3"/>
        <v>85</v>
      </c>
      <c r="G44" s="1">
        <f t="shared" si="4"/>
        <v>0.93333333333333268</v>
      </c>
      <c r="I44">
        <f t="shared" si="0"/>
        <v>35</v>
      </c>
      <c r="J44">
        <f t="shared" si="1"/>
        <v>2.544E-4</v>
      </c>
      <c r="K44">
        <f t="shared" si="2"/>
        <v>4.7339999999999996E-4</v>
      </c>
      <c r="N44">
        <v>35</v>
      </c>
      <c r="O44">
        <v>0.01</v>
      </c>
      <c r="P44">
        <v>0.01</v>
      </c>
    </row>
    <row r="45" spans="2:16" x14ac:dyDescent="0.35">
      <c r="B45">
        <v>36</v>
      </c>
      <c r="C45">
        <v>4.4700000000000002E-4</v>
      </c>
      <c r="D45">
        <v>7.8299999999999995E-4</v>
      </c>
      <c r="F45">
        <f t="shared" si="3"/>
        <v>86</v>
      </c>
      <c r="G45" s="1">
        <f t="shared" si="4"/>
        <v>0.94666666666666599</v>
      </c>
      <c r="I45">
        <f t="shared" si="0"/>
        <v>36</v>
      </c>
      <c r="J45">
        <f t="shared" si="1"/>
        <v>2.6820000000000001E-4</v>
      </c>
      <c r="K45">
        <f t="shared" si="2"/>
        <v>4.6979999999999993E-4</v>
      </c>
      <c r="N45">
        <v>36</v>
      </c>
      <c r="O45">
        <v>0.01</v>
      </c>
      <c r="P45">
        <v>0.01</v>
      </c>
    </row>
    <row r="46" spans="2:16" x14ac:dyDescent="0.35">
      <c r="B46">
        <v>37</v>
      </c>
      <c r="C46">
        <v>4.7600000000000002E-4</v>
      </c>
      <c r="D46" s="40">
        <v>8.0000000000000004E-4</v>
      </c>
      <c r="F46">
        <f t="shared" si="3"/>
        <v>87</v>
      </c>
      <c r="G46" s="1">
        <f t="shared" si="4"/>
        <v>0.9599999999999993</v>
      </c>
      <c r="I46">
        <f t="shared" si="0"/>
        <v>37</v>
      </c>
      <c r="J46">
        <f t="shared" si="1"/>
        <v>2.856E-4</v>
      </c>
      <c r="K46">
        <f t="shared" si="2"/>
        <v>4.8000000000000001E-4</v>
      </c>
      <c r="N46">
        <v>37</v>
      </c>
      <c r="O46">
        <v>0.01</v>
      </c>
      <c r="P46">
        <v>0.01</v>
      </c>
    </row>
    <row r="47" spans="2:16" x14ac:dyDescent="0.35">
      <c r="B47">
        <v>38</v>
      </c>
      <c r="C47">
        <v>5.1400000000000003E-4</v>
      </c>
      <c r="D47">
        <v>8.3699999999999996E-4</v>
      </c>
      <c r="F47">
        <f t="shared" si="3"/>
        <v>88</v>
      </c>
      <c r="G47" s="1">
        <f t="shared" si="4"/>
        <v>0.97333333333333261</v>
      </c>
      <c r="I47">
        <f t="shared" si="0"/>
        <v>38</v>
      </c>
      <c r="J47">
        <f t="shared" si="1"/>
        <v>3.0840000000000002E-4</v>
      </c>
      <c r="K47">
        <f t="shared" si="2"/>
        <v>5.0219999999999996E-4</v>
      </c>
      <c r="N47">
        <v>38</v>
      </c>
      <c r="O47">
        <v>0.01</v>
      </c>
      <c r="P47">
        <v>0.01</v>
      </c>
    </row>
    <row r="48" spans="2:16" x14ac:dyDescent="0.35">
      <c r="B48">
        <v>39</v>
      </c>
      <c r="C48">
        <v>5.5999999999999995E-4</v>
      </c>
      <c r="D48">
        <v>8.8900000000000003E-4</v>
      </c>
      <c r="F48">
        <f t="shared" si="3"/>
        <v>89</v>
      </c>
      <c r="G48" s="1">
        <f t="shared" si="4"/>
        <v>0.98666666666666591</v>
      </c>
      <c r="I48">
        <f t="shared" si="0"/>
        <v>39</v>
      </c>
      <c r="J48">
        <f t="shared" si="1"/>
        <v>3.3599999999999998E-4</v>
      </c>
      <c r="K48">
        <f t="shared" si="2"/>
        <v>5.3339999999999995E-4</v>
      </c>
      <c r="N48">
        <v>39</v>
      </c>
      <c r="O48">
        <v>0.01</v>
      </c>
      <c r="P48">
        <v>0.01</v>
      </c>
    </row>
    <row r="49" spans="2:16" x14ac:dyDescent="0.35">
      <c r="B49">
        <v>40</v>
      </c>
      <c r="C49">
        <v>6.1300000000000005E-4</v>
      </c>
      <c r="D49">
        <v>9.5500000000000001E-4</v>
      </c>
      <c r="F49" s="5">
        <v>90</v>
      </c>
      <c r="G49" s="1">
        <f t="shared" si="4"/>
        <v>0.99999999999999922</v>
      </c>
      <c r="I49">
        <f t="shared" si="0"/>
        <v>40</v>
      </c>
      <c r="J49">
        <f t="shared" si="1"/>
        <v>3.678E-4</v>
      </c>
      <c r="K49">
        <f t="shared" si="2"/>
        <v>5.7299999999999994E-4</v>
      </c>
      <c r="N49">
        <v>40</v>
      </c>
      <c r="O49">
        <v>0.01</v>
      </c>
      <c r="P49">
        <v>0.01</v>
      </c>
    </row>
    <row r="50" spans="2:16" x14ac:dyDescent="0.35">
      <c r="B50">
        <v>41</v>
      </c>
      <c r="C50">
        <v>6.6699999999999995E-4</v>
      </c>
      <c r="D50">
        <v>1.029E-3</v>
      </c>
      <c r="I50">
        <f t="shared" si="0"/>
        <v>41</v>
      </c>
      <c r="J50">
        <f t="shared" si="1"/>
        <v>4.0019999999999997E-4</v>
      </c>
      <c r="K50">
        <f t="shared" si="2"/>
        <v>6.1739999999999994E-4</v>
      </c>
      <c r="N50">
        <v>41</v>
      </c>
      <c r="O50">
        <v>0.01</v>
      </c>
      <c r="P50">
        <v>0.01</v>
      </c>
    </row>
    <row r="51" spans="2:16" x14ac:dyDescent="0.35">
      <c r="B51">
        <v>42</v>
      </c>
      <c r="C51">
        <v>7.2300000000000001E-4</v>
      </c>
      <c r="D51">
        <v>1.1100000000000001E-3</v>
      </c>
      <c r="I51">
        <f t="shared" si="0"/>
        <v>42</v>
      </c>
      <c r="J51">
        <f t="shared" si="1"/>
        <v>4.3379999999999997E-4</v>
      </c>
      <c r="K51">
        <f t="shared" si="2"/>
        <v>6.6600000000000003E-4</v>
      </c>
      <c r="N51">
        <v>42</v>
      </c>
      <c r="O51">
        <v>0.01</v>
      </c>
      <c r="P51">
        <v>0.01</v>
      </c>
    </row>
    <row r="52" spans="2:16" x14ac:dyDescent="0.35">
      <c r="B52">
        <v>43</v>
      </c>
      <c r="C52">
        <v>7.7399999999999995E-4</v>
      </c>
      <c r="D52">
        <v>1.188E-3</v>
      </c>
      <c r="I52">
        <f t="shared" si="0"/>
        <v>43</v>
      </c>
      <c r="J52">
        <f t="shared" si="1"/>
        <v>4.6439999999999996E-4</v>
      </c>
      <c r="K52">
        <f t="shared" si="2"/>
        <v>7.1279999999999998E-4</v>
      </c>
      <c r="N52">
        <v>43</v>
      </c>
      <c r="O52">
        <v>0.01</v>
      </c>
      <c r="P52">
        <v>0.01</v>
      </c>
    </row>
    <row r="53" spans="2:16" x14ac:dyDescent="0.35">
      <c r="B53">
        <v>44</v>
      </c>
      <c r="C53">
        <v>8.2299999999999995E-4</v>
      </c>
      <c r="D53">
        <v>1.268E-3</v>
      </c>
      <c r="I53">
        <f t="shared" si="0"/>
        <v>44</v>
      </c>
      <c r="J53">
        <f t="shared" si="1"/>
        <v>4.9379999999999997E-4</v>
      </c>
      <c r="K53">
        <f t="shared" si="2"/>
        <v>7.6079999999999995E-4</v>
      </c>
      <c r="N53">
        <v>44</v>
      </c>
      <c r="O53">
        <v>0.01</v>
      </c>
      <c r="P53">
        <v>0.01</v>
      </c>
    </row>
    <row r="54" spans="2:16" x14ac:dyDescent="0.35">
      <c r="B54">
        <v>45</v>
      </c>
      <c r="C54">
        <v>8.6600000000000002E-4</v>
      </c>
      <c r="D54">
        <v>1.3550000000000001E-3</v>
      </c>
      <c r="I54">
        <f t="shared" si="0"/>
        <v>45</v>
      </c>
      <c r="J54">
        <f t="shared" si="1"/>
        <v>5.1959999999999994E-4</v>
      </c>
      <c r="K54">
        <f t="shared" si="2"/>
        <v>8.1300000000000003E-4</v>
      </c>
      <c r="N54">
        <v>45</v>
      </c>
      <c r="O54">
        <v>0.01</v>
      </c>
      <c r="P54">
        <v>0.01</v>
      </c>
    </row>
    <row r="55" spans="2:16" x14ac:dyDescent="0.35">
      <c r="B55">
        <v>46</v>
      </c>
      <c r="C55">
        <v>9.1699999999999995E-4</v>
      </c>
      <c r="D55">
        <v>1.464E-3</v>
      </c>
      <c r="I55">
        <f t="shared" si="0"/>
        <v>46</v>
      </c>
      <c r="J55">
        <f t="shared" si="1"/>
        <v>5.5019999999999993E-4</v>
      </c>
      <c r="K55">
        <f t="shared" si="2"/>
        <v>8.7839999999999999E-4</v>
      </c>
      <c r="N55">
        <v>46</v>
      </c>
      <c r="O55">
        <v>0.01</v>
      </c>
      <c r="P55">
        <v>0.01</v>
      </c>
    </row>
    <row r="56" spans="2:16" x14ac:dyDescent="0.35">
      <c r="B56">
        <v>47</v>
      </c>
      <c r="C56">
        <v>9.8299999999999993E-4</v>
      </c>
      <c r="D56">
        <v>1.6149999999999999E-3</v>
      </c>
      <c r="I56">
        <f t="shared" si="0"/>
        <v>47</v>
      </c>
      <c r="J56">
        <f t="shared" si="1"/>
        <v>5.8979999999999992E-4</v>
      </c>
      <c r="K56">
        <f t="shared" si="2"/>
        <v>9.6899999999999992E-4</v>
      </c>
      <c r="N56">
        <v>47</v>
      </c>
      <c r="O56">
        <v>0.01</v>
      </c>
      <c r="P56">
        <v>0.01</v>
      </c>
    </row>
    <row r="57" spans="2:16" x14ac:dyDescent="0.35">
      <c r="B57">
        <v>48</v>
      </c>
      <c r="C57">
        <v>1.072E-3</v>
      </c>
      <c r="D57">
        <v>1.8079999999999999E-3</v>
      </c>
      <c r="I57">
        <f t="shared" si="0"/>
        <v>48</v>
      </c>
      <c r="J57">
        <f t="shared" si="1"/>
        <v>6.4320000000000002E-4</v>
      </c>
      <c r="K57">
        <f t="shared" si="2"/>
        <v>1.0847999999999999E-3</v>
      </c>
      <c r="N57">
        <v>48</v>
      </c>
      <c r="O57">
        <v>0.01</v>
      </c>
      <c r="P57">
        <v>0.01</v>
      </c>
    </row>
    <row r="58" spans="2:16" x14ac:dyDescent="0.35">
      <c r="B58">
        <v>49</v>
      </c>
      <c r="C58">
        <v>1.168E-3</v>
      </c>
      <c r="D58">
        <v>2.032E-3</v>
      </c>
      <c r="I58">
        <f t="shared" si="0"/>
        <v>49</v>
      </c>
      <c r="J58">
        <f t="shared" si="1"/>
        <v>7.0080000000000001E-4</v>
      </c>
      <c r="K58">
        <f t="shared" si="2"/>
        <v>1.2191999999999999E-3</v>
      </c>
      <c r="N58">
        <v>49</v>
      </c>
      <c r="O58">
        <v>0.01</v>
      </c>
      <c r="P58">
        <v>0.01</v>
      </c>
    </row>
    <row r="59" spans="2:16" x14ac:dyDescent="0.35">
      <c r="B59">
        <v>50</v>
      </c>
      <c r="C59">
        <v>1.2899999999999999E-3</v>
      </c>
      <c r="D59">
        <v>2.2850000000000001E-3</v>
      </c>
      <c r="I59">
        <f t="shared" si="0"/>
        <v>50</v>
      </c>
      <c r="J59">
        <f t="shared" si="1"/>
        <v>7.7399999999999995E-4</v>
      </c>
      <c r="K59">
        <f t="shared" si="2"/>
        <v>1.371E-3</v>
      </c>
      <c r="N59">
        <v>50</v>
      </c>
      <c r="O59">
        <v>0.01</v>
      </c>
      <c r="P59">
        <v>0.01</v>
      </c>
    </row>
    <row r="60" spans="2:16" x14ac:dyDescent="0.35">
      <c r="B60">
        <v>51</v>
      </c>
      <c r="C60">
        <v>1.4530000000000001E-3</v>
      </c>
      <c r="D60">
        <v>2.5569999999999998E-3</v>
      </c>
      <c r="I60">
        <f t="shared" si="0"/>
        <v>51</v>
      </c>
      <c r="J60">
        <f t="shared" si="1"/>
        <v>8.7180000000000005E-4</v>
      </c>
      <c r="K60">
        <f t="shared" si="2"/>
        <v>1.5341999999999999E-3</v>
      </c>
      <c r="N60">
        <v>51</v>
      </c>
      <c r="O60">
        <v>0.01</v>
      </c>
      <c r="P60">
        <v>1.0999999999999999E-2</v>
      </c>
    </row>
    <row r="61" spans="2:16" x14ac:dyDescent="0.35">
      <c r="B61">
        <v>52</v>
      </c>
      <c r="C61">
        <v>1.622E-3</v>
      </c>
      <c r="D61">
        <v>2.8279999999999998E-3</v>
      </c>
      <c r="I61">
        <f t="shared" si="0"/>
        <v>52</v>
      </c>
      <c r="J61">
        <f t="shared" si="1"/>
        <v>9.7319999999999991E-4</v>
      </c>
      <c r="K61">
        <f t="shared" si="2"/>
        <v>1.6967999999999998E-3</v>
      </c>
      <c r="N61">
        <v>52</v>
      </c>
      <c r="O61">
        <v>1.0999999999999999E-2</v>
      </c>
      <c r="P61">
        <v>1.0999999999999999E-2</v>
      </c>
    </row>
    <row r="62" spans="2:16" x14ac:dyDescent="0.35">
      <c r="B62">
        <v>53</v>
      </c>
      <c r="C62">
        <v>1.792E-3</v>
      </c>
      <c r="D62">
        <v>3.088E-3</v>
      </c>
      <c r="I62">
        <f t="shared" si="0"/>
        <v>53</v>
      </c>
      <c r="J62">
        <f t="shared" si="1"/>
        <v>1.0751999999999999E-3</v>
      </c>
      <c r="K62">
        <f t="shared" si="2"/>
        <v>1.8527999999999999E-3</v>
      </c>
      <c r="N62">
        <v>53</v>
      </c>
      <c r="O62">
        <v>1.0999999999999999E-2</v>
      </c>
      <c r="P62">
        <v>1.2E-2</v>
      </c>
    </row>
    <row r="63" spans="2:16" x14ac:dyDescent="0.35">
      <c r="B63">
        <v>54</v>
      </c>
      <c r="C63">
        <v>1.9719999999999998E-3</v>
      </c>
      <c r="D63">
        <v>3.3449999999999999E-3</v>
      </c>
      <c r="I63">
        <f t="shared" si="0"/>
        <v>54</v>
      </c>
      <c r="J63">
        <f t="shared" si="1"/>
        <v>1.1831999999999999E-3</v>
      </c>
      <c r="K63">
        <f t="shared" si="2"/>
        <v>2.0069999999999997E-3</v>
      </c>
      <c r="N63">
        <v>54</v>
      </c>
      <c r="O63">
        <v>1.0999999999999999E-2</v>
      </c>
      <c r="P63">
        <v>1.2E-2</v>
      </c>
    </row>
    <row r="64" spans="2:16" x14ac:dyDescent="0.35">
      <c r="B64">
        <v>55</v>
      </c>
      <c r="C64">
        <v>2.166E-3</v>
      </c>
      <c r="D64">
        <v>3.6159999999999999E-3</v>
      </c>
      <c r="I64">
        <f t="shared" si="0"/>
        <v>55</v>
      </c>
      <c r="J64">
        <f t="shared" si="1"/>
        <v>1.2995999999999999E-3</v>
      </c>
      <c r="K64">
        <f t="shared" si="2"/>
        <v>2.1695999999999998E-3</v>
      </c>
      <c r="N64">
        <v>55</v>
      </c>
      <c r="O64">
        <v>1.2E-2</v>
      </c>
      <c r="P64">
        <v>1.2999999999999999E-2</v>
      </c>
    </row>
    <row r="65" spans="2:16" x14ac:dyDescent="0.35">
      <c r="B65">
        <v>56</v>
      </c>
      <c r="C65">
        <v>2.3930000000000002E-3</v>
      </c>
      <c r="D65">
        <v>3.9220000000000001E-3</v>
      </c>
      <c r="I65">
        <f t="shared" si="0"/>
        <v>56</v>
      </c>
      <c r="J65">
        <f t="shared" si="1"/>
        <v>1.4358000000000001E-3</v>
      </c>
      <c r="K65">
        <f t="shared" si="2"/>
        <v>2.3532000000000002E-3</v>
      </c>
      <c r="N65">
        <v>56</v>
      </c>
      <c r="O65">
        <v>1.2E-2</v>
      </c>
      <c r="P65">
        <v>1.2999999999999999E-2</v>
      </c>
    </row>
    <row r="66" spans="2:16" x14ac:dyDescent="0.35">
      <c r="B66">
        <v>57</v>
      </c>
      <c r="C66">
        <v>2.666E-3</v>
      </c>
      <c r="D66">
        <v>4.2719999999999998E-3</v>
      </c>
      <c r="I66">
        <f t="shared" si="0"/>
        <v>57</v>
      </c>
      <c r="J66">
        <f t="shared" si="1"/>
        <v>1.5995999999999999E-3</v>
      </c>
      <c r="K66">
        <f t="shared" si="2"/>
        <v>2.5631999999999999E-3</v>
      </c>
      <c r="N66">
        <v>57</v>
      </c>
      <c r="O66">
        <v>1.2E-2</v>
      </c>
      <c r="P66">
        <v>1.4E-2</v>
      </c>
    </row>
    <row r="67" spans="2:16" x14ac:dyDescent="0.35">
      <c r="B67">
        <v>58</v>
      </c>
      <c r="C67">
        <v>3.0000000000000001E-3</v>
      </c>
      <c r="D67">
        <v>4.6810000000000003E-3</v>
      </c>
      <c r="I67">
        <f t="shared" si="0"/>
        <v>58</v>
      </c>
      <c r="J67">
        <f t="shared" si="1"/>
        <v>1.8E-3</v>
      </c>
      <c r="K67">
        <f t="shared" si="2"/>
        <v>2.8086000000000001E-3</v>
      </c>
      <c r="N67">
        <v>58</v>
      </c>
      <c r="O67">
        <v>1.2E-2</v>
      </c>
      <c r="P67">
        <v>1.4E-2</v>
      </c>
    </row>
    <row r="68" spans="2:16" x14ac:dyDescent="0.35">
      <c r="B68">
        <v>59</v>
      </c>
      <c r="C68">
        <v>3.3930000000000002E-3</v>
      </c>
      <c r="D68">
        <v>5.1460000000000004E-3</v>
      </c>
      <c r="I68">
        <f t="shared" si="0"/>
        <v>59</v>
      </c>
      <c r="J68">
        <f t="shared" si="1"/>
        <v>2.0357999999999999E-3</v>
      </c>
      <c r="K68">
        <f t="shared" si="2"/>
        <v>3.0876000000000002E-3</v>
      </c>
      <c r="N68">
        <v>59</v>
      </c>
      <c r="O68">
        <v>1.2999999999999999E-2</v>
      </c>
      <c r="P68">
        <v>1.4999999999999999E-2</v>
      </c>
    </row>
    <row r="69" spans="2:16" x14ac:dyDescent="0.35">
      <c r="B69">
        <v>60</v>
      </c>
      <c r="C69">
        <v>3.8440000000000002E-3</v>
      </c>
      <c r="D69">
        <v>5.6620000000000004E-3</v>
      </c>
      <c r="I69">
        <f t="shared" si="0"/>
        <v>60</v>
      </c>
      <c r="J69">
        <f t="shared" si="1"/>
        <v>2.3064000000000001E-3</v>
      </c>
      <c r="K69">
        <f t="shared" si="2"/>
        <v>3.3972E-3</v>
      </c>
      <c r="N69">
        <v>60</v>
      </c>
      <c r="O69">
        <v>1.2999999999999999E-2</v>
      </c>
      <c r="P69">
        <v>1.4999999999999999E-2</v>
      </c>
    </row>
    <row r="70" spans="2:16" x14ac:dyDescent="0.35">
      <c r="B70">
        <v>61</v>
      </c>
      <c r="C70">
        <v>4.352E-3</v>
      </c>
      <c r="D70">
        <v>6.2370000000000004E-3</v>
      </c>
      <c r="I70">
        <f t="shared" si="0"/>
        <v>61</v>
      </c>
      <c r="J70">
        <f t="shared" si="1"/>
        <v>2.6692266666666666E-3</v>
      </c>
      <c r="K70">
        <f t="shared" si="2"/>
        <v>3.8253599999999999E-3</v>
      </c>
      <c r="N70">
        <v>61</v>
      </c>
      <c r="O70">
        <v>1.2999999999999999E-2</v>
      </c>
      <c r="P70">
        <v>1.4999999999999999E-2</v>
      </c>
    </row>
    <row r="71" spans="2:16" x14ac:dyDescent="0.35">
      <c r="B71">
        <v>62</v>
      </c>
      <c r="C71">
        <v>4.8989999999999997E-3</v>
      </c>
      <c r="D71">
        <v>6.8539999999999998E-3</v>
      </c>
      <c r="I71">
        <f t="shared" si="0"/>
        <v>62</v>
      </c>
      <c r="J71">
        <f t="shared" si="1"/>
        <v>3.0700399999999996E-3</v>
      </c>
      <c r="K71">
        <f t="shared" si="2"/>
        <v>4.2951733333333325E-3</v>
      </c>
      <c r="N71">
        <v>62</v>
      </c>
      <c r="O71">
        <v>1.2999999999999999E-2</v>
      </c>
      <c r="P71">
        <v>1.4999999999999999E-2</v>
      </c>
    </row>
    <row r="72" spans="2:16" x14ac:dyDescent="0.35">
      <c r="B72">
        <v>63</v>
      </c>
      <c r="C72">
        <v>5.4819999999999999E-3</v>
      </c>
      <c r="D72">
        <v>7.5100000000000002E-3</v>
      </c>
      <c r="I72">
        <f t="shared" si="0"/>
        <v>63</v>
      </c>
      <c r="J72">
        <f t="shared" si="1"/>
        <v>3.5084799999999996E-3</v>
      </c>
      <c r="K72">
        <f t="shared" si="2"/>
        <v>4.8063999999999997E-3</v>
      </c>
      <c r="N72">
        <v>63</v>
      </c>
      <c r="O72">
        <v>1.2999999999999999E-2</v>
      </c>
      <c r="P72">
        <v>1.4999999999999999E-2</v>
      </c>
    </row>
    <row r="73" spans="2:16" x14ac:dyDescent="0.35">
      <c r="B73">
        <v>64</v>
      </c>
      <c r="C73">
        <v>6.1180000000000002E-3</v>
      </c>
      <c r="D73">
        <v>8.2199999999999999E-3</v>
      </c>
      <c r="I73">
        <f t="shared" si="0"/>
        <v>64</v>
      </c>
      <c r="J73">
        <f t="shared" si="1"/>
        <v>3.9970933333333325E-3</v>
      </c>
      <c r="K73">
        <f t="shared" si="2"/>
        <v>5.3703999999999991E-3</v>
      </c>
      <c r="N73">
        <v>64</v>
      </c>
      <c r="O73">
        <v>1.2999999999999999E-2</v>
      </c>
      <c r="P73">
        <v>1.4999999999999999E-2</v>
      </c>
    </row>
    <row r="74" spans="2:16" x14ac:dyDescent="0.35">
      <c r="B74">
        <v>65</v>
      </c>
      <c r="C74">
        <v>6.829E-3</v>
      </c>
      <c r="D74">
        <v>9.0069999999999994E-3</v>
      </c>
      <c r="I74">
        <f t="shared" ref="I74:I130" si="5">B74</f>
        <v>65</v>
      </c>
      <c r="J74">
        <f t="shared" ref="J74:J130" si="6">C74*_xlfn.XLOOKUP(MAX(50,$I74),$F$9:$F$49,$G$9:$G$49,,-1)</f>
        <v>4.5526666666666658E-3</v>
      </c>
      <c r="K74">
        <f t="shared" ref="K74:K130" si="7">D74*_xlfn.XLOOKUP(MAX(50,$I74),$F$9:$F$49,$G$9:$G$49,,-1)</f>
        <v>6.0046666666666651E-3</v>
      </c>
      <c r="N74">
        <v>65</v>
      </c>
      <c r="O74">
        <v>1.2999999999999999E-2</v>
      </c>
      <c r="P74">
        <v>1.4999999999999999E-2</v>
      </c>
    </row>
    <row r="75" spans="2:16" x14ac:dyDescent="0.35">
      <c r="B75">
        <v>66</v>
      </c>
      <c r="C75">
        <v>7.2789999999999999E-3</v>
      </c>
      <c r="D75">
        <v>9.4970000000000002E-3</v>
      </c>
      <c r="I75">
        <f t="shared" si="5"/>
        <v>66</v>
      </c>
      <c r="J75">
        <f t="shared" si="6"/>
        <v>4.9497199999999986E-3</v>
      </c>
      <c r="K75">
        <f t="shared" si="7"/>
        <v>6.4579599999999987E-3</v>
      </c>
      <c r="N75">
        <v>66</v>
      </c>
      <c r="O75">
        <v>1.2999999999999999E-2</v>
      </c>
      <c r="P75">
        <v>1.4999999999999999E-2</v>
      </c>
    </row>
    <row r="76" spans="2:16" x14ac:dyDescent="0.35">
      <c r="B76">
        <v>67</v>
      </c>
      <c r="C76">
        <v>7.8209999999999998E-3</v>
      </c>
      <c r="D76">
        <v>1.0085E-2</v>
      </c>
      <c r="I76">
        <f t="shared" si="5"/>
        <v>67</v>
      </c>
      <c r="J76">
        <f t="shared" si="6"/>
        <v>5.4225599999999981E-3</v>
      </c>
      <c r="K76">
        <f t="shared" si="7"/>
        <v>6.992266666666665E-3</v>
      </c>
      <c r="N76">
        <v>67</v>
      </c>
      <c r="O76">
        <v>1.2999999999999999E-2</v>
      </c>
      <c r="P76">
        <v>1.4999999999999999E-2</v>
      </c>
    </row>
    <row r="77" spans="2:16" x14ac:dyDescent="0.35">
      <c r="B77">
        <v>68</v>
      </c>
      <c r="C77">
        <v>8.4749999999999999E-3</v>
      </c>
      <c r="D77">
        <v>1.0787E-2</v>
      </c>
      <c r="I77">
        <f t="shared" si="5"/>
        <v>68</v>
      </c>
      <c r="J77">
        <f t="shared" si="6"/>
        <v>5.9889999999999978E-3</v>
      </c>
      <c r="K77">
        <f t="shared" si="7"/>
        <v>7.6228133333333305E-3</v>
      </c>
      <c r="N77">
        <v>68</v>
      </c>
      <c r="O77">
        <v>1.2999999999999999E-2</v>
      </c>
      <c r="P77">
        <v>1.4999999999999999E-2</v>
      </c>
    </row>
    <row r="78" spans="2:16" x14ac:dyDescent="0.35">
      <c r="B78">
        <v>69</v>
      </c>
      <c r="C78">
        <v>9.2339999999999992E-3</v>
      </c>
      <c r="D78">
        <v>1.1625E-2</v>
      </c>
      <c r="I78">
        <f t="shared" si="5"/>
        <v>69</v>
      </c>
      <c r="J78">
        <f t="shared" si="6"/>
        <v>6.6484799999999974E-3</v>
      </c>
      <c r="K78">
        <f t="shared" si="7"/>
        <v>8.3699999999999972E-3</v>
      </c>
      <c r="N78">
        <v>69</v>
      </c>
      <c r="O78">
        <v>1.2999999999999999E-2</v>
      </c>
      <c r="P78">
        <v>1.4999999999999999E-2</v>
      </c>
    </row>
    <row r="79" spans="2:16" x14ac:dyDescent="0.35">
      <c r="B79">
        <v>70</v>
      </c>
      <c r="C79">
        <v>1.0083E-2</v>
      </c>
      <c r="D79">
        <v>1.2619E-2</v>
      </c>
      <c r="I79">
        <f t="shared" si="5"/>
        <v>70</v>
      </c>
      <c r="J79">
        <f t="shared" si="6"/>
        <v>7.3941999999999975E-3</v>
      </c>
      <c r="K79">
        <f t="shared" si="7"/>
        <v>9.2539333333333303E-3</v>
      </c>
      <c r="N79">
        <v>70</v>
      </c>
      <c r="O79">
        <v>1.2999999999999999E-2</v>
      </c>
      <c r="P79">
        <v>1.4999999999999999E-2</v>
      </c>
    </row>
    <row r="80" spans="2:16" x14ac:dyDescent="0.35">
      <c r="B80">
        <v>71</v>
      </c>
      <c r="C80">
        <v>1.1011E-2</v>
      </c>
      <c r="D80">
        <v>1.3798E-2</v>
      </c>
      <c r="I80">
        <f t="shared" si="5"/>
        <v>71</v>
      </c>
      <c r="J80">
        <f t="shared" si="6"/>
        <v>8.2215466666666626E-3</v>
      </c>
      <c r="K80">
        <f t="shared" si="7"/>
        <v>1.0302506666666662E-2</v>
      </c>
      <c r="N80">
        <v>71</v>
      </c>
      <c r="O80">
        <v>1.2999999999999999E-2</v>
      </c>
      <c r="P80">
        <v>1.4999999999999999E-2</v>
      </c>
    </row>
    <row r="81" spans="2:16" x14ac:dyDescent="0.35">
      <c r="B81">
        <v>72</v>
      </c>
      <c r="C81">
        <v>1.2030000000000001E-2</v>
      </c>
      <c r="D81">
        <v>1.5195E-2</v>
      </c>
      <c r="I81">
        <f t="shared" si="5"/>
        <v>72</v>
      </c>
      <c r="J81">
        <f t="shared" si="6"/>
        <v>9.1427999999999961E-3</v>
      </c>
      <c r="K81">
        <f t="shared" si="7"/>
        <v>1.1548199999999995E-2</v>
      </c>
      <c r="N81">
        <v>72</v>
      </c>
      <c r="O81">
        <v>1.2999999999999999E-2</v>
      </c>
      <c r="P81">
        <v>1.4999999999999999E-2</v>
      </c>
    </row>
    <row r="82" spans="2:16" x14ac:dyDescent="0.35">
      <c r="B82">
        <v>73</v>
      </c>
      <c r="C82">
        <v>1.3154000000000001E-2</v>
      </c>
      <c r="D82">
        <v>1.6833999999999998E-2</v>
      </c>
      <c r="I82">
        <f t="shared" si="5"/>
        <v>73</v>
      </c>
      <c r="J82">
        <f t="shared" si="6"/>
        <v>1.0172426666666663E-2</v>
      </c>
      <c r="K82">
        <f t="shared" si="7"/>
        <v>1.3018293333333326E-2</v>
      </c>
      <c r="N82">
        <v>73</v>
      </c>
      <c r="O82">
        <v>1.2999999999999999E-2</v>
      </c>
      <c r="P82">
        <v>1.4999999999999999E-2</v>
      </c>
    </row>
    <row r="83" spans="2:16" x14ac:dyDescent="0.35">
      <c r="B83">
        <v>74</v>
      </c>
      <c r="C83">
        <v>1.4415000000000001E-2</v>
      </c>
      <c r="D83">
        <v>1.8733E-2</v>
      </c>
      <c r="I83">
        <f t="shared" si="5"/>
        <v>74</v>
      </c>
      <c r="J83">
        <f t="shared" si="6"/>
        <v>1.1339799999999995E-2</v>
      </c>
      <c r="K83">
        <f t="shared" si="7"/>
        <v>1.4736626666666659E-2</v>
      </c>
      <c r="N83">
        <v>74</v>
      </c>
      <c r="O83">
        <v>1.2999999999999999E-2</v>
      </c>
      <c r="P83">
        <v>1.4999999999999999E-2</v>
      </c>
    </row>
    <row r="84" spans="2:16" x14ac:dyDescent="0.35">
      <c r="B84">
        <v>75</v>
      </c>
      <c r="C84">
        <v>1.5869000000000001E-2</v>
      </c>
      <c r="D84">
        <v>2.0905E-2</v>
      </c>
      <c r="I84">
        <f t="shared" si="5"/>
        <v>75</v>
      </c>
      <c r="J84">
        <f t="shared" si="6"/>
        <v>1.2695199999999995E-2</v>
      </c>
      <c r="K84">
        <f t="shared" si="7"/>
        <v>1.6723999999999992E-2</v>
      </c>
      <c r="N84">
        <v>75</v>
      </c>
      <c r="O84">
        <v>1.2999999999999999E-2</v>
      </c>
      <c r="P84">
        <v>1.4999999999999999E-2</v>
      </c>
    </row>
    <row r="85" spans="2:16" x14ac:dyDescent="0.35">
      <c r="B85">
        <v>76</v>
      </c>
      <c r="C85">
        <v>1.7555000000000001E-2</v>
      </c>
      <c r="D85">
        <v>2.3366999999999999E-2</v>
      </c>
      <c r="I85">
        <f t="shared" si="5"/>
        <v>76</v>
      </c>
      <c r="J85">
        <f t="shared" si="6"/>
        <v>1.427806666666666E-2</v>
      </c>
      <c r="K85">
        <f t="shared" si="7"/>
        <v>1.900515999999999E-2</v>
      </c>
      <c r="N85">
        <v>76</v>
      </c>
      <c r="O85">
        <v>1.2999999999999999E-2</v>
      </c>
      <c r="P85">
        <v>1.4999999999999999E-2</v>
      </c>
    </row>
    <row r="86" spans="2:16" x14ac:dyDescent="0.35">
      <c r="B86">
        <v>77</v>
      </c>
      <c r="C86">
        <v>1.95E-2</v>
      </c>
      <c r="D86">
        <v>2.6155000000000001E-2</v>
      </c>
      <c r="I86">
        <f t="shared" si="5"/>
        <v>77</v>
      </c>
      <c r="J86">
        <f t="shared" si="6"/>
        <v>1.6119999999999992E-2</v>
      </c>
      <c r="K86">
        <f t="shared" si="7"/>
        <v>2.1621466666666655E-2</v>
      </c>
      <c r="N86">
        <v>77</v>
      </c>
      <c r="O86">
        <v>1.2999999999999999E-2</v>
      </c>
      <c r="P86">
        <v>1.4999999999999999E-2</v>
      </c>
    </row>
    <row r="87" spans="2:16" x14ac:dyDescent="0.35">
      <c r="B87">
        <v>78</v>
      </c>
      <c r="C87">
        <v>2.1758E-2</v>
      </c>
      <c r="D87">
        <v>2.9305999999999999E-2</v>
      </c>
      <c r="I87">
        <f t="shared" si="5"/>
        <v>78</v>
      </c>
      <c r="J87">
        <f t="shared" si="6"/>
        <v>1.8276719999999989E-2</v>
      </c>
      <c r="K87">
        <f t="shared" si="7"/>
        <v>2.4617039999999986E-2</v>
      </c>
      <c r="N87">
        <v>78</v>
      </c>
      <c r="O87">
        <v>1.2999999999999999E-2</v>
      </c>
      <c r="P87">
        <v>1.4999999999999999E-2</v>
      </c>
    </row>
    <row r="88" spans="2:16" x14ac:dyDescent="0.35">
      <c r="B88">
        <v>79</v>
      </c>
      <c r="C88">
        <v>2.4412E-2</v>
      </c>
      <c r="D88">
        <v>3.2857999999999998E-2</v>
      </c>
      <c r="I88">
        <f t="shared" si="5"/>
        <v>79</v>
      </c>
      <c r="J88">
        <f t="shared" si="6"/>
        <v>2.0831573333333322E-2</v>
      </c>
      <c r="K88">
        <f t="shared" si="7"/>
        <v>2.8038826666666648E-2</v>
      </c>
      <c r="N88">
        <v>79</v>
      </c>
      <c r="O88">
        <v>1.2999999999999999E-2</v>
      </c>
      <c r="P88">
        <v>1.4999999999999999E-2</v>
      </c>
    </row>
    <row r="89" spans="2:16" x14ac:dyDescent="0.35">
      <c r="B89">
        <v>80</v>
      </c>
      <c r="C89">
        <v>2.7578999999999999E-2</v>
      </c>
      <c r="D89">
        <v>3.6927000000000001E-2</v>
      </c>
      <c r="I89">
        <f t="shared" si="5"/>
        <v>80</v>
      </c>
      <c r="J89">
        <f t="shared" si="6"/>
        <v>2.3901799999999983E-2</v>
      </c>
      <c r="K89">
        <f t="shared" si="7"/>
        <v>3.200339999999998E-2</v>
      </c>
      <c r="N89">
        <v>80</v>
      </c>
      <c r="O89">
        <v>1.2999999999999999E-2</v>
      </c>
      <c r="P89">
        <v>1.4999999999999999E-2</v>
      </c>
    </row>
    <row r="90" spans="2:16" x14ac:dyDescent="0.35">
      <c r="B90">
        <v>81</v>
      </c>
      <c r="C90">
        <v>3.1501000000000001E-2</v>
      </c>
      <c r="D90">
        <v>4.1702999999999997E-2</v>
      </c>
      <c r="I90">
        <f t="shared" si="5"/>
        <v>81</v>
      </c>
      <c r="J90">
        <f t="shared" si="6"/>
        <v>2.7720879999999982E-2</v>
      </c>
      <c r="K90">
        <f t="shared" si="7"/>
        <v>3.6698639999999977E-2</v>
      </c>
      <c r="N90">
        <v>81</v>
      </c>
      <c r="O90">
        <v>1.2E-2</v>
      </c>
      <c r="P90">
        <v>1.4E-2</v>
      </c>
    </row>
    <row r="91" spans="2:16" x14ac:dyDescent="0.35">
      <c r="B91">
        <v>82</v>
      </c>
      <c r="C91">
        <v>3.6122000000000001E-2</v>
      </c>
      <c r="D91">
        <v>4.6956999999999999E-2</v>
      </c>
      <c r="I91">
        <f t="shared" si="5"/>
        <v>82</v>
      </c>
      <c r="J91">
        <f t="shared" si="6"/>
        <v>3.2268986666666645E-2</v>
      </c>
      <c r="K91">
        <f t="shared" si="7"/>
        <v>4.1948253333333303E-2</v>
      </c>
      <c r="N91">
        <v>82</v>
      </c>
      <c r="O91">
        <v>1.2E-2</v>
      </c>
      <c r="P91">
        <v>1.2999999999999999E-2</v>
      </c>
    </row>
    <row r="92" spans="2:16" x14ac:dyDescent="0.35">
      <c r="B92">
        <v>83</v>
      </c>
      <c r="C92">
        <v>4.1477E-2</v>
      </c>
      <c r="D92">
        <v>5.2713000000000003E-2</v>
      </c>
      <c r="I92">
        <f t="shared" si="5"/>
        <v>83</v>
      </c>
      <c r="J92">
        <f t="shared" si="6"/>
        <v>3.7605813333333307E-2</v>
      </c>
      <c r="K92">
        <f t="shared" si="7"/>
        <v>4.7793119999999974E-2</v>
      </c>
      <c r="N92">
        <v>83</v>
      </c>
      <c r="O92">
        <v>1.0999999999999999E-2</v>
      </c>
      <c r="P92">
        <v>1.2999999999999999E-2</v>
      </c>
    </row>
    <row r="93" spans="2:16" x14ac:dyDescent="0.35">
      <c r="B93">
        <v>84</v>
      </c>
      <c r="C93">
        <v>4.7588999999999999E-2</v>
      </c>
      <c r="D93">
        <v>5.9147999999999999E-2</v>
      </c>
      <c r="I93">
        <f t="shared" si="5"/>
        <v>84</v>
      </c>
      <c r="J93">
        <f t="shared" si="6"/>
        <v>4.3781879999999967E-2</v>
      </c>
      <c r="K93">
        <f t="shared" si="7"/>
        <v>5.4416159999999963E-2</v>
      </c>
      <c r="N93">
        <v>84</v>
      </c>
      <c r="O93">
        <v>0.01</v>
      </c>
      <c r="P93">
        <v>1.2E-2</v>
      </c>
    </row>
    <row r="94" spans="2:16" x14ac:dyDescent="0.35">
      <c r="B94">
        <v>85</v>
      </c>
      <c r="C94">
        <v>5.4441000000000003E-2</v>
      </c>
      <c r="D94">
        <v>6.6504999999999995E-2</v>
      </c>
      <c r="I94">
        <f t="shared" si="5"/>
        <v>85</v>
      </c>
      <c r="J94">
        <f t="shared" si="6"/>
        <v>5.0811599999999971E-2</v>
      </c>
      <c r="K94">
        <f t="shared" si="7"/>
        <v>6.2071333333333284E-2</v>
      </c>
      <c r="N94">
        <v>85</v>
      </c>
      <c r="O94">
        <v>0.01</v>
      </c>
      <c r="P94">
        <v>1.0999999999999999E-2</v>
      </c>
    </row>
    <row r="95" spans="2:16" x14ac:dyDescent="0.35">
      <c r="B95">
        <v>86</v>
      </c>
      <c r="C95">
        <v>6.1971999999999999E-2</v>
      </c>
      <c r="D95">
        <v>7.5014999999999998E-2</v>
      </c>
      <c r="I95">
        <f t="shared" si="5"/>
        <v>86</v>
      </c>
      <c r="J95">
        <f t="shared" si="6"/>
        <v>5.8666826666666623E-2</v>
      </c>
      <c r="K95">
        <f t="shared" si="7"/>
        <v>7.1014199999999944E-2</v>
      </c>
      <c r="N95">
        <v>86</v>
      </c>
      <c r="O95">
        <v>8.9999999999999993E-3</v>
      </c>
      <c r="P95">
        <v>0.01</v>
      </c>
    </row>
    <row r="96" spans="2:16" x14ac:dyDescent="0.35">
      <c r="B96">
        <v>87</v>
      </c>
      <c r="C96">
        <v>7.0154999999999995E-2</v>
      </c>
      <c r="D96">
        <v>8.4822999999999996E-2</v>
      </c>
      <c r="I96">
        <f t="shared" si="5"/>
        <v>87</v>
      </c>
      <c r="J96">
        <f t="shared" si="6"/>
        <v>6.7348799999999945E-2</v>
      </c>
      <c r="K96">
        <f t="shared" si="7"/>
        <v>8.1430079999999933E-2</v>
      </c>
      <c r="N96">
        <v>87</v>
      </c>
      <c r="O96">
        <v>8.0000000000000002E-3</v>
      </c>
      <c r="P96">
        <v>8.9999999999999993E-3</v>
      </c>
    </row>
    <row r="97" spans="2:16" x14ac:dyDescent="0.35">
      <c r="B97">
        <v>88</v>
      </c>
      <c r="C97">
        <v>7.8963000000000005E-2</v>
      </c>
      <c r="D97">
        <v>9.5987000000000003E-2</v>
      </c>
      <c r="I97">
        <f t="shared" si="5"/>
        <v>88</v>
      </c>
      <c r="J97">
        <f t="shared" si="6"/>
        <v>7.6857319999999951E-2</v>
      </c>
      <c r="K97">
        <f t="shared" si="7"/>
        <v>9.3427346666666605E-2</v>
      </c>
      <c r="N97">
        <v>88</v>
      </c>
      <c r="O97">
        <v>7.0000000000000001E-3</v>
      </c>
      <c r="P97">
        <v>8.9999999999999993E-3</v>
      </c>
    </row>
    <row r="98" spans="2:16" x14ac:dyDescent="0.35">
      <c r="B98">
        <v>89</v>
      </c>
      <c r="C98">
        <v>8.8335999999999998E-2</v>
      </c>
      <c r="D98">
        <v>0.108482</v>
      </c>
      <c r="I98">
        <f t="shared" si="5"/>
        <v>89</v>
      </c>
      <c r="J98">
        <f t="shared" si="6"/>
        <v>8.7158186666666596E-2</v>
      </c>
      <c r="K98">
        <f t="shared" si="7"/>
        <v>0.10703557333333324</v>
      </c>
      <c r="N98">
        <v>89</v>
      </c>
      <c r="O98">
        <v>7.0000000000000001E-3</v>
      </c>
      <c r="P98">
        <v>8.0000000000000002E-3</v>
      </c>
    </row>
    <row r="99" spans="2:16" x14ac:dyDescent="0.35">
      <c r="B99">
        <v>90</v>
      </c>
      <c r="C99">
        <v>9.8197000000000007E-2</v>
      </c>
      <c r="D99">
        <v>0.122214</v>
      </c>
      <c r="I99">
        <f t="shared" si="5"/>
        <v>90</v>
      </c>
      <c r="J99">
        <f t="shared" si="6"/>
        <v>9.8196999999999937E-2</v>
      </c>
      <c r="K99">
        <f t="shared" si="7"/>
        <v>0.12221399999999991</v>
      </c>
      <c r="N99">
        <v>90</v>
      </c>
      <c r="O99">
        <v>6.0000000000000001E-3</v>
      </c>
      <c r="P99">
        <v>7.0000000000000001E-3</v>
      </c>
    </row>
    <row r="100" spans="2:16" x14ac:dyDescent="0.35">
      <c r="B100">
        <v>91</v>
      </c>
      <c r="C100">
        <v>0.108323</v>
      </c>
      <c r="D100">
        <v>0.136799</v>
      </c>
      <c r="I100">
        <f t="shared" si="5"/>
        <v>91</v>
      </c>
      <c r="J100">
        <f t="shared" si="6"/>
        <v>0.10832299999999992</v>
      </c>
      <c r="K100">
        <f t="shared" si="7"/>
        <v>0.13679899999999989</v>
      </c>
      <c r="N100">
        <v>91</v>
      </c>
      <c r="O100">
        <v>6.0000000000000001E-3</v>
      </c>
      <c r="P100">
        <v>7.0000000000000001E-3</v>
      </c>
    </row>
    <row r="101" spans="2:16" x14ac:dyDescent="0.35">
      <c r="B101">
        <v>92</v>
      </c>
      <c r="C101">
        <v>0.119188</v>
      </c>
      <c r="D101">
        <v>0.15240899999999999</v>
      </c>
      <c r="I101">
        <f t="shared" si="5"/>
        <v>92</v>
      </c>
      <c r="J101">
        <f t="shared" si="6"/>
        <v>0.11918799999999991</v>
      </c>
      <c r="K101">
        <f t="shared" si="7"/>
        <v>0.15240899999999988</v>
      </c>
      <c r="N101">
        <v>92</v>
      </c>
      <c r="O101">
        <v>5.0000000000000001E-3</v>
      </c>
      <c r="P101">
        <v>6.0000000000000001E-3</v>
      </c>
    </row>
    <row r="102" spans="2:16" x14ac:dyDescent="0.35">
      <c r="B102">
        <v>93</v>
      </c>
      <c r="C102">
        <v>0.13133400000000001</v>
      </c>
      <c r="D102">
        <v>0.16907800000000001</v>
      </c>
      <c r="I102">
        <f t="shared" si="5"/>
        <v>93</v>
      </c>
      <c r="J102">
        <f t="shared" si="6"/>
        <v>0.1313339999999999</v>
      </c>
      <c r="K102">
        <f t="shared" si="7"/>
        <v>0.16907799999999987</v>
      </c>
      <c r="N102">
        <v>93</v>
      </c>
      <c r="O102">
        <v>5.0000000000000001E-3</v>
      </c>
      <c r="P102">
        <v>5.0000000000000001E-3</v>
      </c>
    </row>
    <row r="103" spans="2:16" x14ac:dyDescent="0.35">
      <c r="B103">
        <v>94</v>
      </c>
      <c r="C103">
        <v>0.14552100000000001</v>
      </c>
      <c r="D103">
        <v>0.18688199999999999</v>
      </c>
      <c r="I103">
        <f t="shared" si="5"/>
        <v>94</v>
      </c>
      <c r="J103">
        <f t="shared" si="6"/>
        <v>0.1455209999999999</v>
      </c>
      <c r="K103">
        <f t="shared" si="7"/>
        <v>0.18688199999999985</v>
      </c>
      <c r="N103">
        <v>94</v>
      </c>
      <c r="O103">
        <v>4.0000000000000001E-3</v>
      </c>
      <c r="P103">
        <v>5.0000000000000001E-3</v>
      </c>
    </row>
    <row r="104" spans="2:16" x14ac:dyDescent="0.35">
      <c r="B104">
        <v>95</v>
      </c>
      <c r="C104">
        <v>0.16272200000000001</v>
      </c>
      <c r="D104">
        <v>0.205844</v>
      </c>
      <c r="I104">
        <f t="shared" si="5"/>
        <v>95</v>
      </c>
      <c r="J104">
        <f t="shared" si="6"/>
        <v>0.16272199999999987</v>
      </c>
      <c r="K104">
        <f t="shared" si="7"/>
        <v>0.20584399999999983</v>
      </c>
      <c r="N104">
        <v>95</v>
      </c>
      <c r="O104">
        <v>4.0000000000000001E-3</v>
      </c>
      <c r="P104">
        <v>4.0000000000000001E-3</v>
      </c>
    </row>
    <row r="105" spans="2:16" x14ac:dyDescent="0.35">
      <c r="B105">
        <v>96</v>
      </c>
      <c r="C105">
        <v>0.18212</v>
      </c>
      <c r="D105">
        <v>0.219247</v>
      </c>
      <c r="I105">
        <f t="shared" si="5"/>
        <v>96</v>
      </c>
      <c r="J105">
        <f t="shared" si="6"/>
        <v>0.18211999999999987</v>
      </c>
      <c r="K105">
        <f t="shared" si="7"/>
        <v>0.21924699999999983</v>
      </c>
      <c r="N105">
        <v>96</v>
      </c>
      <c r="O105">
        <v>4.0000000000000001E-3</v>
      </c>
      <c r="P105">
        <v>4.0000000000000001E-3</v>
      </c>
    </row>
    <row r="106" spans="2:16" x14ac:dyDescent="0.35">
      <c r="B106">
        <v>97</v>
      </c>
      <c r="C106">
        <v>0.19966100000000001</v>
      </c>
      <c r="D106">
        <v>0.23861199999999999</v>
      </c>
      <c r="I106">
        <f t="shared" si="5"/>
        <v>97</v>
      </c>
      <c r="J106">
        <f t="shared" si="6"/>
        <v>0.19966099999999984</v>
      </c>
      <c r="K106">
        <f t="shared" si="7"/>
        <v>0.2386119999999998</v>
      </c>
      <c r="N106">
        <v>97</v>
      </c>
      <c r="O106">
        <v>3.0000000000000001E-3</v>
      </c>
      <c r="P106">
        <v>3.0000000000000001E-3</v>
      </c>
    </row>
    <row r="107" spans="2:16" x14ac:dyDescent="0.35">
      <c r="B107">
        <v>98</v>
      </c>
      <c r="C107">
        <v>0.217946</v>
      </c>
      <c r="D107">
        <v>0.25834099999999999</v>
      </c>
      <c r="I107">
        <f t="shared" si="5"/>
        <v>98</v>
      </c>
      <c r="J107">
        <f t="shared" si="6"/>
        <v>0.21794599999999983</v>
      </c>
      <c r="K107">
        <f t="shared" si="7"/>
        <v>0.25834099999999977</v>
      </c>
      <c r="N107">
        <v>98</v>
      </c>
      <c r="O107">
        <v>3.0000000000000001E-3</v>
      </c>
      <c r="P107">
        <v>3.0000000000000001E-3</v>
      </c>
    </row>
    <row r="108" spans="2:16" x14ac:dyDescent="0.35">
      <c r="B108">
        <v>99</v>
      </c>
      <c r="C108">
        <v>0.23683399999999999</v>
      </c>
      <c r="D108">
        <v>0.27821899999999999</v>
      </c>
      <c r="I108">
        <f t="shared" si="5"/>
        <v>99</v>
      </c>
      <c r="J108">
        <f t="shared" si="6"/>
        <v>0.23683399999999979</v>
      </c>
      <c r="K108">
        <f t="shared" si="7"/>
        <v>0.27821899999999977</v>
      </c>
      <c r="N108">
        <v>99</v>
      </c>
      <c r="O108">
        <v>2E-3</v>
      </c>
      <c r="P108">
        <v>2E-3</v>
      </c>
    </row>
    <row r="109" spans="2:16" x14ac:dyDescent="0.35">
      <c r="B109">
        <v>100</v>
      </c>
      <c r="C109">
        <v>0.256357</v>
      </c>
      <c r="D109">
        <v>0.298452</v>
      </c>
      <c r="I109">
        <f t="shared" si="5"/>
        <v>100</v>
      </c>
      <c r="J109">
        <f t="shared" si="6"/>
        <v>0.25635699999999978</v>
      </c>
      <c r="K109">
        <f t="shared" si="7"/>
        <v>0.29845199999999977</v>
      </c>
      <c r="N109">
        <v>100</v>
      </c>
      <c r="O109">
        <v>2E-3</v>
      </c>
      <c r="P109">
        <v>2E-3</v>
      </c>
    </row>
    <row r="110" spans="2:16" x14ac:dyDescent="0.35">
      <c r="B110">
        <v>101</v>
      </c>
      <c r="C110">
        <v>0.283802</v>
      </c>
      <c r="D110">
        <v>0.32361000000000001</v>
      </c>
      <c r="I110">
        <f t="shared" si="5"/>
        <v>101</v>
      </c>
      <c r="J110">
        <f t="shared" si="6"/>
        <v>0.28380199999999978</v>
      </c>
      <c r="K110">
        <f t="shared" si="7"/>
        <v>0.32360999999999973</v>
      </c>
      <c r="N110">
        <v>101</v>
      </c>
      <c r="O110">
        <v>2E-3</v>
      </c>
      <c r="P110">
        <v>2E-3</v>
      </c>
    </row>
    <row r="111" spans="2:16" x14ac:dyDescent="0.35">
      <c r="B111">
        <v>102</v>
      </c>
      <c r="C111">
        <v>0.30471599999999999</v>
      </c>
      <c r="D111">
        <v>0.34419100000000002</v>
      </c>
      <c r="I111">
        <f t="shared" si="5"/>
        <v>102</v>
      </c>
      <c r="J111">
        <f t="shared" si="6"/>
        <v>0.30471599999999976</v>
      </c>
      <c r="K111">
        <f t="shared" si="7"/>
        <v>0.34419099999999975</v>
      </c>
      <c r="N111">
        <v>102</v>
      </c>
      <c r="O111">
        <v>1E-3</v>
      </c>
      <c r="P111">
        <v>1E-3</v>
      </c>
    </row>
    <row r="112" spans="2:16" x14ac:dyDescent="0.35">
      <c r="B112">
        <v>103</v>
      </c>
      <c r="C112">
        <v>0.32581900000000003</v>
      </c>
      <c r="D112">
        <v>0.36463299999999998</v>
      </c>
      <c r="I112">
        <f t="shared" si="5"/>
        <v>103</v>
      </c>
      <c r="J112">
        <f t="shared" si="6"/>
        <v>0.32581899999999975</v>
      </c>
      <c r="K112">
        <f t="shared" si="7"/>
        <v>0.36463299999999971</v>
      </c>
      <c r="N112">
        <v>103</v>
      </c>
      <c r="O112">
        <v>1E-3</v>
      </c>
      <c r="P112">
        <v>1E-3</v>
      </c>
    </row>
    <row r="113" spans="2:16" x14ac:dyDescent="0.35">
      <c r="B113">
        <v>104</v>
      </c>
      <c r="C113">
        <v>0.34693600000000002</v>
      </c>
      <c r="D113">
        <v>0.38478299999999999</v>
      </c>
      <c r="I113">
        <f t="shared" si="5"/>
        <v>104</v>
      </c>
      <c r="J113">
        <f t="shared" si="6"/>
        <v>0.34693599999999974</v>
      </c>
      <c r="K113">
        <f t="shared" si="7"/>
        <v>0.38478299999999971</v>
      </c>
      <c r="N113">
        <v>104</v>
      </c>
      <c r="O113">
        <v>0</v>
      </c>
      <c r="P113">
        <v>0</v>
      </c>
    </row>
    <row r="114" spans="2:16" x14ac:dyDescent="0.35">
      <c r="B114">
        <v>105</v>
      </c>
      <c r="C114">
        <v>0.367898</v>
      </c>
      <c r="D114">
        <v>0.4</v>
      </c>
      <c r="I114">
        <f t="shared" si="5"/>
        <v>105</v>
      </c>
      <c r="J114">
        <f t="shared" si="6"/>
        <v>0.36789799999999973</v>
      </c>
      <c r="K114">
        <f t="shared" si="7"/>
        <v>0.39999999999999969</v>
      </c>
      <c r="N114">
        <v>105</v>
      </c>
      <c r="O114">
        <v>0</v>
      </c>
      <c r="P114">
        <v>0</v>
      </c>
    </row>
    <row r="115" spans="2:16" x14ac:dyDescent="0.35">
      <c r="B115">
        <v>106</v>
      </c>
      <c r="C115">
        <v>0.38760699999999998</v>
      </c>
      <c r="D115">
        <v>0.4</v>
      </c>
      <c r="I115">
        <f t="shared" si="5"/>
        <v>106</v>
      </c>
      <c r="J115">
        <f t="shared" si="6"/>
        <v>0.3876069999999997</v>
      </c>
      <c r="K115">
        <f t="shared" si="7"/>
        <v>0.39999999999999969</v>
      </c>
    </row>
    <row r="116" spans="2:16" x14ac:dyDescent="0.35">
      <c r="B116">
        <v>107</v>
      </c>
      <c r="C116">
        <v>0.4</v>
      </c>
      <c r="D116">
        <v>0.4</v>
      </c>
      <c r="I116">
        <f t="shared" si="5"/>
        <v>107</v>
      </c>
      <c r="J116">
        <f t="shared" si="6"/>
        <v>0.39999999999999969</v>
      </c>
      <c r="K116">
        <f t="shared" si="7"/>
        <v>0.39999999999999969</v>
      </c>
    </row>
    <row r="117" spans="2:16" x14ac:dyDescent="0.35">
      <c r="B117">
        <v>108</v>
      </c>
      <c r="C117">
        <v>0.4</v>
      </c>
      <c r="D117">
        <v>0.4</v>
      </c>
      <c r="I117">
        <f t="shared" si="5"/>
        <v>108</v>
      </c>
      <c r="J117">
        <f t="shared" si="6"/>
        <v>0.39999999999999969</v>
      </c>
      <c r="K117">
        <f t="shared" si="7"/>
        <v>0.39999999999999969</v>
      </c>
    </row>
    <row r="118" spans="2:16" x14ac:dyDescent="0.35">
      <c r="B118">
        <v>109</v>
      </c>
      <c r="C118">
        <v>0.4</v>
      </c>
      <c r="D118">
        <v>0.4</v>
      </c>
      <c r="I118">
        <f t="shared" si="5"/>
        <v>109</v>
      </c>
      <c r="J118">
        <f t="shared" si="6"/>
        <v>0.39999999999999969</v>
      </c>
      <c r="K118">
        <f t="shared" si="7"/>
        <v>0.39999999999999969</v>
      </c>
    </row>
    <row r="119" spans="2:16" x14ac:dyDescent="0.35">
      <c r="B119">
        <v>110</v>
      </c>
      <c r="C119">
        <v>0.4</v>
      </c>
      <c r="D119">
        <v>0.4</v>
      </c>
      <c r="I119">
        <f t="shared" si="5"/>
        <v>110</v>
      </c>
      <c r="J119">
        <f t="shared" si="6"/>
        <v>0.39999999999999969</v>
      </c>
      <c r="K119">
        <f t="shared" si="7"/>
        <v>0.39999999999999969</v>
      </c>
    </row>
    <row r="120" spans="2:16" x14ac:dyDescent="0.35">
      <c r="B120">
        <v>111</v>
      </c>
      <c r="C120">
        <v>0.4</v>
      </c>
      <c r="D120">
        <v>0.4</v>
      </c>
      <c r="I120">
        <f t="shared" si="5"/>
        <v>111</v>
      </c>
      <c r="J120">
        <f t="shared" si="6"/>
        <v>0.39999999999999969</v>
      </c>
      <c r="K120">
        <f t="shared" si="7"/>
        <v>0.39999999999999969</v>
      </c>
    </row>
    <row r="121" spans="2:16" x14ac:dyDescent="0.35">
      <c r="B121">
        <v>112</v>
      </c>
      <c r="C121">
        <v>0.4</v>
      </c>
      <c r="D121">
        <v>0.4</v>
      </c>
      <c r="I121">
        <f t="shared" si="5"/>
        <v>112</v>
      </c>
      <c r="J121">
        <f t="shared" si="6"/>
        <v>0.39999999999999969</v>
      </c>
      <c r="K121">
        <f t="shared" si="7"/>
        <v>0.39999999999999969</v>
      </c>
    </row>
    <row r="122" spans="2:16" x14ac:dyDescent="0.35">
      <c r="B122">
        <v>113</v>
      </c>
      <c r="C122">
        <v>0.4</v>
      </c>
      <c r="D122">
        <v>0.4</v>
      </c>
      <c r="I122">
        <f t="shared" si="5"/>
        <v>113</v>
      </c>
      <c r="J122">
        <f t="shared" si="6"/>
        <v>0.39999999999999969</v>
      </c>
      <c r="K122">
        <f t="shared" si="7"/>
        <v>0.39999999999999969</v>
      </c>
    </row>
    <row r="123" spans="2:16" x14ac:dyDescent="0.35">
      <c r="B123">
        <v>114</v>
      </c>
      <c r="C123">
        <v>0.4</v>
      </c>
      <c r="D123">
        <v>0.4</v>
      </c>
      <c r="I123">
        <f t="shared" si="5"/>
        <v>114</v>
      </c>
      <c r="J123">
        <f t="shared" si="6"/>
        <v>0.39999999999999969</v>
      </c>
      <c r="K123">
        <f t="shared" si="7"/>
        <v>0.39999999999999969</v>
      </c>
    </row>
    <row r="124" spans="2:16" x14ac:dyDescent="0.35">
      <c r="B124">
        <v>115</v>
      </c>
      <c r="C124">
        <v>0.4</v>
      </c>
      <c r="D124">
        <v>0.4</v>
      </c>
      <c r="I124">
        <f t="shared" si="5"/>
        <v>115</v>
      </c>
      <c r="J124">
        <f t="shared" si="6"/>
        <v>0.39999999999999969</v>
      </c>
      <c r="K124">
        <f t="shared" si="7"/>
        <v>0.39999999999999969</v>
      </c>
    </row>
    <row r="125" spans="2:16" x14ac:dyDescent="0.35">
      <c r="B125">
        <v>116</v>
      </c>
      <c r="C125">
        <v>0.4</v>
      </c>
      <c r="D125">
        <v>0.4</v>
      </c>
      <c r="I125">
        <f t="shared" si="5"/>
        <v>116</v>
      </c>
      <c r="J125">
        <f t="shared" si="6"/>
        <v>0.39999999999999969</v>
      </c>
      <c r="K125">
        <f t="shared" si="7"/>
        <v>0.39999999999999969</v>
      </c>
    </row>
    <row r="126" spans="2:16" x14ac:dyDescent="0.35">
      <c r="B126">
        <v>117</v>
      </c>
      <c r="C126">
        <v>0.4</v>
      </c>
      <c r="D126">
        <v>0.4</v>
      </c>
      <c r="I126">
        <f t="shared" si="5"/>
        <v>117</v>
      </c>
      <c r="J126">
        <f t="shared" si="6"/>
        <v>0.39999999999999969</v>
      </c>
      <c r="K126">
        <f t="shared" si="7"/>
        <v>0.39999999999999969</v>
      </c>
    </row>
    <row r="127" spans="2:16" x14ac:dyDescent="0.35">
      <c r="B127">
        <v>118</v>
      </c>
      <c r="C127">
        <v>0.4</v>
      </c>
      <c r="D127">
        <v>0.4</v>
      </c>
      <c r="I127">
        <f t="shared" si="5"/>
        <v>118</v>
      </c>
      <c r="J127">
        <f t="shared" si="6"/>
        <v>0.39999999999999969</v>
      </c>
      <c r="K127">
        <f t="shared" si="7"/>
        <v>0.39999999999999969</v>
      </c>
    </row>
    <row r="128" spans="2:16" x14ac:dyDescent="0.35">
      <c r="B128">
        <v>119</v>
      </c>
      <c r="C128">
        <v>0.4</v>
      </c>
      <c r="D128">
        <v>0.4</v>
      </c>
      <c r="I128">
        <f t="shared" si="5"/>
        <v>119</v>
      </c>
      <c r="J128">
        <f t="shared" si="6"/>
        <v>0.39999999999999969</v>
      </c>
      <c r="K128">
        <f t="shared" si="7"/>
        <v>0.39999999999999969</v>
      </c>
    </row>
    <row r="129" spans="2:11" x14ac:dyDescent="0.35">
      <c r="B129">
        <v>120</v>
      </c>
      <c r="C129">
        <v>0.4</v>
      </c>
      <c r="D129">
        <v>0.4</v>
      </c>
      <c r="I129">
        <f t="shared" si="5"/>
        <v>120</v>
      </c>
      <c r="J129">
        <f t="shared" si="6"/>
        <v>0.39999999999999969</v>
      </c>
      <c r="K129">
        <f t="shared" si="7"/>
        <v>0.39999999999999969</v>
      </c>
    </row>
    <row r="130" spans="2:11" x14ac:dyDescent="0.35">
      <c r="B130">
        <v>121</v>
      </c>
      <c r="C130">
        <v>1</v>
      </c>
      <c r="D130">
        <v>1</v>
      </c>
      <c r="I130">
        <f t="shared" si="5"/>
        <v>121</v>
      </c>
      <c r="J130">
        <f t="shared" si="6"/>
        <v>0.99999999999999922</v>
      </c>
      <c r="K130">
        <f t="shared" si="7"/>
        <v>0.99999999999999922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Reference rate approach</vt:lpstr>
      <vt:lpstr>Single cohort</vt:lpstr>
      <vt:lpstr>Calculation example</vt:lpstr>
      <vt:lpstr>Product features </vt:lpstr>
      <vt:lpstr>Assumptions -&gt;</vt:lpstr>
      <vt:lpstr>Pricing inforce</vt:lpstr>
      <vt:lpstr>Surrender predictive model</vt:lpstr>
      <vt:lpstr>Non-systematic PWDs</vt:lpstr>
      <vt:lpstr>Mortality</vt:lpstr>
      <vt:lpstr>accumulation</vt:lpstr>
      <vt:lpstr>increment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Kramer Howell</dc:creator>
  <cp:lastModifiedBy>Kramer Howell</cp:lastModifiedBy>
  <dcterms:created xsi:type="dcterms:W3CDTF">2025-06-19T17:03:50Z</dcterms:created>
  <dcterms:modified xsi:type="dcterms:W3CDTF">2025-11-21T15:17:21Z</dcterms:modified>
</cp:coreProperties>
</file>